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1\Desktop\"/>
    </mc:Choice>
  </mc:AlternateContent>
  <xr:revisionPtr revIDLastSave="0" documentId="13_ncr:1_{4ED3B11B-7923-4BEB-82D3-A983DD02D02F}" xr6:coauthVersionLast="38" xr6:coauthVersionMax="38" xr10:uidLastSave="{00000000-0000-0000-0000-000000000000}"/>
  <bookViews>
    <workbookView xWindow="480" yWindow="2130" windowWidth="11355" windowHeight="5325" tabRatio="820" firstSheet="45" activeTab="46" xr2:uid="{00000000-000D-0000-FFFF-FFFF00000000}"/>
  </bookViews>
  <sheets>
    <sheet name="Асема 12.00" sheetId="81" state="hidden" r:id="rId1"/>
    <sheet name="Асема 16.00" sheetId="80" state="hidden" r:id="rId2"/>
    <sheet name="KD Основная продукция" sheetId="57" state="hidden" r:id="rId3"/>
    <sheet name="KD Овощи" sheetId="58" state="hidden" r:id="rId4"/>
    <sheet name="KD 5,30" sheetId="59" state="hidden" r:id="rId5"/>
    <sheet name="KD 11,30" sheetId="60" state="hidden" r:id="rId6"/>
    <sheet name="KD 16,00" sheetId="61" state="hidden" r:id="rId7"/>
    <sheet name="KD 19,30." sheetId="64" state="hidden" r:id="rId8"/>
    <sheet name="ночь." sheetId="62" state="hidden" r:id="rId9"/>
    <sheet name="Основная продукция" sheetId="7" r:id="rId10"/>
    <sheet name="Овощи" sheetId="37" state="hidden" r:id="rId11"/>
    <sheet name="10,00" sheetId="8" r:id="rId12"/>
    <sheet name="11,30" sheetId="24" state="hidden" r:id="rId13"/>
    <sheet name="16,00" sheetId="23" state="hidden" r:id="rId14"/>
    <sheet name="19,00" sheetId="22" r:id="rId15"/>
    <sheet name="ночь" sheetId="21" state="hidden" r:id="rId16"/>
    <sheet name="ст пек" sheetId="33" r:id="rId17"/>
    <sheet name="ст мяс" sheetId="32" r:id="rId18"/>
    <sheet name="ст.хол." sheetId="31" r:id="rId19"/>
    <sheet name="ст.гор." sheetId="30" r:id="rId20"/>
    <sheet name="ст.лав." sheetId="29" r:id="rId21"/>
    <sheet name="ст.леп." sheetId="28" r:id="rId22"/>
    <sheet name="ст.самсы" sheetId="27" r:id="rId23"/>
    <sheet name="ст.шашлык" sheetId="26" r:id="rId24"/>
    <sheet name="ст.соус" sheetId="25" r:id="rId25"/>
    <sheet name="ст.чипсы" sheetId="75" r:id="rId26"/>
    <sheet name="Соусный" sheetId="36" r:id="rId27"/>
    <sheet name="Соусный опр 1см" sheetId="85" r:id="rId28"/>
    <sheet name="соусный 1 см" sheetId="68" r:id="rId29"/>
    <sheet name="Холодный 3л." sheetId="34" state="hidden" r:id="rId30"/>
    <sheet name="Холодный 4л." sheetId="35" r:id="rId31"/>
    <sheet name="Лаваш" sheetId="9" r:id="rId32"/>
    <sheet name="Сосиски 1" sheetId="84" r:id="rId33"/>
    <sheet name="Сосиски 2" sheetId="87" r:id="rId34"/>
    <sheet name="Горячий 1 смена" sheetId="15" r:id="rId35"/>
    <sheet name="Мясной 1 часть" sheetId="17" r:id="rId36"/>
    <sheet name="Мясной 2 часть" sheetId="18" r:id="rId37"/>
    <sheet name="Холодный 21 смена" sheetId="38" r:id="rId38"/>
    <sheet name="Пекарня 1" sheetId="12" r:id="rId39"/>
    <sheet name="АМ Основная продукция" sheetId="39" state="hidden" r:id="rId40"/>
    <sheet name="АМ Овощи" sheetId="40" state="hidden" r:id="rId41"/>
    <sheet name="АМ 05;30" sheetId="41" state="hidden" r:id="rId42"/>
    <sheet name="АМ 11;30" sheetId="42" state="hidden" r:id="rId43"/>
    <sheet name="АМ 16;00" sheetId="43" state="hidden" r:id="rId44"/>
    <sheet name="АМ 19;30" sheetId="44" state="hidden" r:id="rId45"/>
    <sheet name="Самсы" sheetId="14" r:id="rId46"/>
    <sheet name="Оз Основная продукция" sheetId="45" r:id="rId47"/>
    <sheet name="Оз Овощи" sheetId="46" state="hidden" r:id="rId48"/>
    <sheet name="Оз 5;30" sheetId="47" r:id="rId49"/>
    <sheet name="Оз 13;00" sheetId="48" r:id="rId50"/>
    <sheet name="Оз 16,00" sheetId="49" state="hidden" r:id="rId51"/>
    <sheet name="Оз 19;00" sheetId="50" r:id="rId52"/>
    <sheet name="Оз ночь" sheetId="51" state="hidden" r:id="rId53"/>
    <sheet name="Соусный 1 см." sheetId="52" r:id="rId54"/>
    <sheet name="Соусный опр 2см" sheetId="86" r:id="rId55"/>
    <sheet name="Соусный 2 см." sheetId="73" r:id="rId56"/>
    <sheet name="ПекарняОз" sheetId="53" r:id="rId57"/>
    <sheet name="Лаваш Оз" sheetId="55" r:id="rId58"/>
    <sheet name="Холодный  2см" sheetId="71" r:id="rId59"/>
    <sheet name="Чипсы" sheetId="74" r:id="rId60"/>
    <sheet name="Холодный 1см" sheetId="56" r:id="rId61"/>
    <sheet name="Срочная в 05.30" sheetId="65" state="hidden" r:id="rId62"/>
    <sheet name="Срочная в 11.30" sheetId="70" state="hidden" r:id="rId63"/>
    <sheet name="Срочная в 16.00" sheetId="66" state="hidden" r:id="rId64"/>
    <sheet name="Срочная в 19.30" sheetId="67" state="hidden" r:id="rId65"/>
    <sheet name="Контра 19.00" sheetId="78" r:id="rId66"/>
    <sheet name="Контра ночь" sheetId="79" state="hidden" r:id="rId67"/>
    <sheet name="Контра 10.00" sheetId="76" r:id="rId68"/>
    <sheet name="Итого" sheetId="82" r:id="rId69"/>
  </sheets>
  <definedNames>
    <definedName name="_xlnm.Print_Area" localSheetId="11">'10,00'!$J$313:$Q$364</definedName>
    <definedName name="_xlnm.Print_Area" localSheetId="12">'11,30'!$A$1:$AC$437</definedName>
    <definedName name="_xlnm.Print_Area" localSheetId="13">'16,00'!$A$1:$AC$436</definedName>
    <definedName name="_xlnm.Print_Area" localSheetId="14">'19,00'!$A$1:$Z$312</definedName>
    <definedName name="_xlnm.Print_Area" localSheetId="5">'KD 11,30'!$A$1:$AC$26</definedName>
    <definedName name="_xlnm.Print_Area" localSheetId="6">'KD 16,00'!$A$1:$AC$26</definedName>
    <definedName name="_xlnm.Print_Area" localSheetId="7">'KD 19,30.'!$A$1:$AC$26</definedName>
    <definedName name="_xlnm.Print_Area" localSheetId="4">'KD 5,30'!$A$1:$AC$26</definedName>
    <definedName name="_xlnm.Print_Area" localSheetId="2">'KD Основная продукция'!$AL$2:$AO$17</definedName>
    <definedName name="_xlnm.Print_Area" localSheetId="41">'АМ 05;30'!$A$1:$K$49</definedName>
    <definedName name="_xlnm.Print_Area" localSheetId="43">'АМ 16;00'!$A$1:$I$49</definedName>
    <definedName name="_xlnm.Print_Area" localSheetId="44">'АМ 19;30'!$A$1:$I$49</definedName>
    <definedName name="_xlnm.Print_Area" localSheetId="39">'АМ Основная продукция'!$B$2:$W$26</definedName>
    <definedName name="_xlnm.Print_Area" localSheetId="0">'Асема 12.00'!$A$1:$AO$26</definedName>
    <definedName name="_xlnm.Print_Area" localSheetId="1">'Асема 16.00'!$A$1:$AO$26</definedName>
    <definedName name="_xlnm.Print_Area" localSheetId="34">'Горячий 1 смена'!$A$1:$N$60</definedName>
    <definedName name="_xlnm.Print_Area" localSheetId="68">Итого!$B$1:$N$26</definedName>
    <definedName name="_xlnm.Print_Area" localSheetId="67">'Контра 10.00'!$B$1:$V$26</definedName>
    <definedName name="_xlnm.Print_Area" localSheetId="65">'Контра 19.00'!$B$1:$V$26</definedName>
    <definedName name="_xlnm.Print_Area" localSheetId="66">'Контра ночь'!$A$1:$AN$26</definedName>
    <definedName name="_xlnm.Print_Area" localSheetId="31">Лаваш!$N$1:$X$46</definedName>
    <definedName name="_xlnm.Print_Area" localSheetId="57">'Лаваш Оз'!$A$1:$K$35</definedName>
    <definedName name="_xlnm.Print_Area" localSheetId="35">'Мясной 1 часть'!$M$1:$Y$67</definedName>
    <definedName name="_xlnm.Print_Area" localSheetId="36">'Мясной 2 часть'!$L$1:$X$36</definedName>
    <definedName name="_xlnm.Print_Area" localSheetId="15">ночь!$A$1:$W$112</definedName>
    <definedName name="_xlnm.Print_Area" localSheetId="8">ночь.!$A$1:$AC$20</definedName>
    <definedName name="_xlnm.Print_Area" localSheetId="10">Овощи!$A$1818:$I$1896</definedName>
    <definedName name="_xlnm.Print_Area" localSheetId="49">'Оз 13;00'!$A$1:$DO$27</definedName>
    <definedName name="_xlnm.Print_Area" localSheetId="50">'Оз 16,00'!$A$1:$BP$21</definedName>
    <definedName name="_xlnm.Print_Area" localSheetId="51">'Оз 19;00'!$A$1:$DO$27</definedName>
    <definedName name="_xlnm.Print_Area" localSheetId="48">'Оз 5;30'!$A$1:$DM$27</definedName>
    <definedName name="_xlnm.Print_Area" localSheetId="52">'Оз ночь'!$CW$1:$DE$26</definedName>
    <definedName name="_xlnm.Print_Area" localSheetId="46">'Оз Основная продукция'!$B$1:$BF$209</definedName>
    <definedName name="_xlnm.Print_Area" localSheetId="9">'Основная продукция'!$B$1:$BK$476</definedName>
    <definedName name="_xlnm.Print_Area" localSheetId="38">'Пекарня 1'!$P$1:$AE$60</definedName>
    <definedName name="_xlnm.Print_Area" localSheetId="56">ПекарняОз!$A$1:$Q$46</definedName>
    <definedName name="_xlnm.Print_Area" localSheetId="45">Самсы!$M$1:$AA$56</definedName>
    <definedName name="_xlnm.Print_Area" localSheetId="32">'Сосиски 1'!$A$1:$O$45</definedName>
    <definedName name="_xlnm.Print_Area" localSheetId="33">'Сосиски 2'!$A$1:$N$45</definedName>
    <definedName name="_xlnm.Print_Area" localSheetId="26">Соусный!$A$1:$V$39</definedName>
    <definedName name="_xlnm.Print_Area" localSheetId="28">'соусный 1 см'!$A$1:$T$75</definedName>
    <definedName name="_xlnm.Print_Area" localSheetId="53">'Соусный 1 см.'!$A$1:$R$51</definedName>
    <definedName name="_xlnm.Print_Area" localSheetId="27">'Соусный опр 1см'!$B$1:$O$31</definedName>
    <definedName name="_xlnm.Print_Area" localSheetId="54">'Соусный опр 2см'!$D$2:$Q$31</definedName>
    <definedName name="_xlnm.Print_Area" localSheetId="61">'Срочная в 05.30'!$A$1:$I$66</definedName>
    <definedName name="_xlnm.Print_Area" localSheetId="62">'Срочная в 11.30'!$A$1:$I$66</definedName>
    <definedName name="_xlnm.Print_Area" localSheetId="63">'Срочная в 16.00'!$A$1:$I$66</definedName>
    <definedName name="_xlnm.Print_Area" localSheetId="64">'Срочная в 19.30'!$A$1:$I$66</definedName>
    <definedName name="_xlnm.Print_Area" localSheetId="17">'ст мяс'!$V$19:$AA$152</definedName>
    <definedName name="_xlnm.Print_Area" localSheetId="16">'ст пек'!$A$1:$D$576</definedName>
    <definedName name="_xlnm.Print_Area" localSheetId="19">ст.гор.!$S$19:$W$152</definedName>
    <definedName name="_xlnm.Print_Area" localSheetId="20">ст.лав.!$A$1:$E$171</definedName>
    <definedName name="_xlnm.Print_Area" localSheetId="21">ст.леп.!$A$1:$E$152</definedName>
    <definedName name="_xlnm.Print_Area" localSheetId="22">ст.самсы!$S$19:$W$152</definedName>
    <definedName name="_xlnm.Print_Area" localSheetId="24">ст.соус!$W$19:$AC$322</definedName>
    <definedName name="_xlnm.Print_Area" localSheetId="18">ст.хол.!$A$1:$F$188</definedName>
    <definedName name="_xlnm.Print_Area" localSheetId="25">ст.чипсы!$G$1:$K$117</definedName>
    <definedName name="_xlnm.Print_Area" localSheetId="23">ст.шашлык!$A$55:$E$62</definedName>
    <definedName name="_xlnm.Print_Area" localSheetId="58">'Холодный  2см'!$A$1:$I$27</definedName>
    <definedName name="_xlnm.Print_Area" localSheetId="60">'Холодный 1см'!$A$1:$I$41</definedName>
    <definedName name="_xlnm.Print_Area" localSheetId="37">'Холодный 21 смена'!$A$1:$Q$40</definedName>
    <definedName name="_xlnm.Print_Area" localSheetId="29">'Холодный 3л.'!$A$1:$T$48</definedName>
    <definedName name="_xlnm.Print_Area" localSheetId="30">'Холодный 4л.'!$A$1:$Q$37</definedName>
    <definedName name="_xlnm.Print_Area" localSheetId="59">Чипсы!$A$1:$N$37</definedName>
  </definedNames>
  <calcPr calcId="179021"/>
</workbook>
</file>

<file path=xl/calcChain.xml><?xml version="1.0" encoding="utf-8"?>
<calcChain xmlns="http://schemas.openxmlformats.org/spreadsheetml/2006/main">
  <c r="A1" i="84" l="1"/>
  <c r="F72" i="7"/>
  <c r="F73" i="7"/>
  <c r="AJ330" i="7" l="1"/>
  <c r="B200" i="45" l="1"/>
  <c r="A26" i="55" l="1"/>
  <c r="M26" i="55" s="1"/>
  <c r="DK18" i="50" l="1"/>
  <c r="AG209" i="45" s="1"/>
  <c r="DK19" i="50"/>
  <c r="AG210" i="45" s="1"/>
  <c r="DK20" i="50"/>
  <c r="DK21" i="50"/>
  <c r="DL21" i="50" s="1"/>
  <c r="C31" i="56" s="1"/>
  <c r="DK22" i="50"/>
  <c r="DK23" i="50"/>
  <c r="DL23" i="50" s="1"/>
  <c r="DK17" i="50"/>
  <c r="DL17" i="50" s="1"/>
  <c r="H26" i="55" s="1"/>
  <c r="DK16" i="50"/>
  <c r="DL16" i="50" s="1"/>
  <c r="DK13" i="50"/>
  <c r="AG204" i="45" s="1"/>
  <c r="DK14" i="50"/>
  <c r="AG205" i="45" s="1"/>
  <c r="DK15" i="50"/>
  <c r="DL15" i="50" s="1"/>
  <c r="DK12" i="50"/>
  <c r="DK24" i="50"/>
  <c r="DL24" i="50" s="1"/>
  <c r="DK18" i="48"/>
  <c r="DL18" i="48" s="1"/>
  <c r="DK19" i="48"/>
  <c r="DL19" i="48" s="1"/>
  <c r="E29" i="74" s="1"/>
  <c r="DK20" i="48"/>
  <c r="DK21" i="48"/>
  <c r="Q212" i="45" s="1"/>
  <c r="DK22" i="48"/>
  <c r="DK23" i="48"/>
  <c r="DL23" i="48" s="1"/>
  <c r="DK24" i="48"/>
  <c r="Q215" i="45" s="1"/>
  <c r="DK17" i="48"/>
  <c r="Q208" i="45" s="1"/>
  <c r="DK16" i="48"/>
  <c r="DL16" i="48" s="1"/>
  <c r="DK13" i="48"/>
  <c r="Q204" i="45" s="1"/>
  <c r="DK14" i="48"/>
  <c r="Q205" i="45" s="1"/>
  <c r="DK15" i="48"/>
  <c r="Q206" i="45" s="1"/>
  <c r="DK12" i="48"/>
  <c r="Q210" i="45"/>
  <c r="DL24" i="48"/>
  <c r="F209" i="45"/>
  <c r="DJ11" i="47" s="1"/>
  <c r="J26" i="84" s="1"/>
  <c r="F191" i="45"/>
  <c r="DI18" i="47"/>
  <c r="H209" i="45" s="1"/>
  <c r="DI19" i="47"/>
  <c r="H210" i="45" s="1"/>
  <c r="DI20" i="47"/>
  <c r="DI21" i="47"/>
  <c r="DJ21" i="47" s="1"/>
  <c r="C21" i="71" s="1"/>
  <c r="DI22" i="47"/>
  <c r="DI23" i="47"/>
  <c r="DJ23" i="47" s="1"/>
  <c r="DI17" i="47"/>
  <c r="DJ17" i="47" s="1"/>
  <c r="DI13" i="47"/>
  <c r="H204" i="45" s="1"/>
  <c r="DI14" i="47"/>
  <c r="H205" i="45" s="1"/>
  <c r="DI15" i="47"/>
  <c r="DJ15" i="47" s="1"/>
  <c r="DI12" i="47"/>
  <c r="DI24" i="47"/>
  <c r="DJ24" i="47" s="1"/>
  <c r="DJ16" i="47"/>
  <c r="X212" i="45"/>
  <c r="X211" i="45"/>
  <c r="X210" i="45"/>
  <c r="AK209" i="45"/>
  <c r="AD209" i="45"/>
  <c r="DL11" i="50" s="1"/>
  <c r="L26" i="84" s="1"/>
  <c r="X209" i="45"/>
  <c r="N209" i="45"/>
  <c r="DL11" i="48" s="1"/>
  <c r="K26" i="84" s="1"/>
  <c r="AK208" i="45"/>
  <c r="AD208" i="45"/>
  <c r="DL10" i="50" s="1"/>
  <c r="I31" i="56" s="1"/>
  <c r="X208" i="45"/>
  <c r="N208" i="45"/>
  <c r="DL10" i="48" s="1"/>
  <c r="I29" i="56" s="1"/>
  <c r="F208" i="45"/>
  <c r="DJ10" i="47" s="1"/>
  <c r="I21" i="71" s="1"/>
  <c r="AK207" i="45"/>
  <c r="AD207" i="45"/>
  <c r="DL9" i="50" s="1"/>
  <c r="D31" i="56" s="1"/>
  <c r="X207" i="45"/>
  <c r="N207" i="45"/>
  <c r="DL9" i="48" s="1"/>
  <c r="D29" i="56" s="1"/>
  <c r="F207" i="45"/>
  <c r="DJ9" i="47" s="1"/>
  <c r="D21" i="71" s="1"/>
  <c r="AK206" i="45"/>
  <c r="AD206" i="45"/>
  <c r="DL8" i="50" s="1"/>
  <c r="H31" i="56" s="1"/>
  <c r="X206" i="45"/>
  <c r="V206" i="45"/>
  <c r="N206" i="45"/>
  <c r="DL8" i="48" s="1"/>
  <c r="H29" i="56" s="1"/>
  <c r="F206" i="45"/>
  <c r="DJ8" i="47" s="1"/>
  <c r="H21" i="71" s="1"/>
  <c r="AK205" i="45"/>
  <c r="AD205" i="45"/>
  <c r="DL7" i="50" s="1"/>
  <c r="K37" i="53" s="1"/>
  <c r="X205" i="45"/>
  <c r="V205" i="45"/>
  <c r="N205" i="45"/>
  <c r="DL7" i="48" s="1"/>
  <c r="J37" i="53" s="1"/>
  <c r="F205" i="45"/>
  <c r="DJ7" i="47" s="1"/>
  <c r="AC37" i="53" s="1"/>
  <c r="AK204" i="45"/>
  <c r="AD204" i="45"/>
  <c r="DL6" i="50" s="1"/>
  <c r="D26" i="55" s="1"/>
  <c r="X204" i="45"/>
  <c r="V204" i="45"/>
  <c r="N204" i="45"/>
  <c r="DL6" i="48" s="1"/>
  <c r="B26" i="55" s="1"/>
  <c r="F204" i="45"/>
  <c r="DJ6" i="47" s="1"/>
  <c r="AK203" i="45"/>
  <c r="AD203" i="45"/>
  <c r="DL5" i="50" s="1"/>
  <c r="O37" i="53" s="1"/>
  <c r="X203" i="45"/>
  <c r="V203" i="45"/>
  <c r="N203" i="45"/>
  <c r="DL5" i="48" s="1"/>
  <c r="N37" i="53" s="1"/>
  <c r="F203" i="45"/>
  <c r="DJ5" i="47" s="1"/>
  <c r="AG37" i="53" s="1"/>
  <c r="AK201" i="45"/>
  <c r="AD201" i="45"/>
  <c r="V201" i="45"/>
  <c r="N201" i="45"/>
  <c r="BB200" i="45"/>
  <c r="AX200" i="45"/>
  <c r="AS200" i="45"/>
  <c r="DL18" i="50" l="1"/>
  <c r="DL19" i="50"/>
  <c r="F29" i="74" s="1"/>
  <c r="DJ12" i="47"/>
  <c r="E219" i="25"/>
  <c r="O26" i="55"/>
  <c r="E272" i="29"/>
  <c r="E274" i="29"/>
  <c r="T26" i="55"/>
  <c r="E14" i="73"/>
  <c r="E220" i="25"/>
  <c r="Q211" i="45"/>
  <c r="L221" i="25"/>
  <c r="DL12" i="50"/>
  <c r="E29" i="52" s="1"/>
  <c r="AA219" i="25"/>
  <c r="H213" i="45"/>
  <c r="E222" i="25"/>
  <c r="Q214" i="45"/>
  <c r="L223" i="25"/>
  <c r="F29" i="52"/>
  <c r="AA220" i="25"/>
  <c r="AG211" i="45"/>
  <c r="AA221" i="25"/>
  <c r="DL20" i="48"/>
  <c r="G28" i="52" s="1"/>
  <c r="DL12" i="48"/>
  <c r="E28" i="52" s="1"/>
  <c r="L219" i="25"/>
  <c r="DL22" i="48"/>
  <c r="H28" i="52" s="1"/>
  <c r="L222" i="25"/>
  <c r="DL20" i="50"/>
  <c r="G29" i="52" s="1"/>
  <c r="AG214" i="45"/>
  <c r="AA223" i="25"/>
  <c r="H214" i="45"/>
  <c r="E223" i="25"/>
  <c r="D14" i="73"/>
  <c r="H211" i="45"/>
  <c r="E221" i="25"/>
  <c r="I28" i="52"/>
  <c r="AG213" i="45"/>
  <c r="AA222" i="25"/>
  <c r="DL13" i="48"/>
  <c r="G29" i="56" s="1"/>
  <c r="DJ22" i="47"/>
  <c r="G14" i="73" s="1"/>
  <c r="DJ13" i="47"/>
  <c r="G21" i="71" s="1"/>
  <c r="H215" i="45"/>
  <c r="Q203" i="45"/>
  <c r="Q209" i="45"/>
  <c r="DL13" i="50"/>
  <c r="G31" i="56" s="1"/>
  <c r="AG215" i="45"/>
  <c r="I29" i="52"/>
  <c r="DL22" i="50"/>
  <c r="H29" i="52" s="1"/>
  <c r="AG212" i="45"/>
  <c r="AG208" i="45"/>
  <c r="AG203" i="45"/>
  <c r="AG206" i="45"/>
  <c r="DL17" i="48"/>
  <c r="G26" i="55" s="1"/>
  <c r="Q213" i="45"/>
  <c r="DL15" i="48"/>
  <c r="DL21" i="48"/>
  <c r="C29" i="56" s="1"/>
  <c r="DJ18" i="47"/>
  <c r="DJ20" i="47"/>
  <c r="F14" i="73" s="1"/>
  <c r="H14" i="73"/>
  <c r="H212" i="45"/>
  <c r="DJ19" i="47"/>
  <c r="U29" i="74" s="1"/>
  <c r="H208" i="45"/>
  <c r="H203" i="45"/>
  <c r="H206" i="45"/>
  <c r="DJ14" i="47"/>
  <c r="I173" i="7"/>
  <c r="E133" i="8" s="1"/>
  <c r="AJ173" i="7"/>
  <c r="AD114" i="45"/>
  <c r="AD115" i="45"/>
  <c r="AD116" i="45"/>
  <c r="AD117" i="45"/>
  <c r="AD118" i="45"/>
  <c r="AD119" i="45"/>
  <c r="AD113" i="45"/>
  <c r="N114" i="45"/>
  <c r="N115" i="45"/>
  <c r="N116" i="45"/>
  <c r="N117" i="45"/>
  <c r="N118" i="45"/>
  <c r="N119" i="45"/>
  <c r="N113" i="45"/>
  <c r="AG119" i="45"/>
  <c r="AG120" i="45"/>
  <c r="AG121" i="45"/>
  <c r="AG122" i="45"/>
  <c r="AG123" i="45"/>
  <c r="AG124" i="45"/>
  <c r="AG125" i="45"/>
  <c r="AG118" i="45"/>
  <c r="AG114" i="45"/>
  <c r="AG115" i="45"/>
  <c r="AG116" i="45"/>
  <c r="AG113" i="45"/>
  <c r="Q119" i="45"/>
  <c r="Q120" i="45"/>
  <c r="Q121" i="45"/>
  <c r="Q122" i="45"/>
  <c r="Q123" i="45"/>
  <c r="Q124" i="45"/>
  <c r="Q125" i="45"/>
  <c r="Q118" i="45"/>
  <c r="Q114" i="45"/>
  <c r="Q115" i="45"/>
  <c r="Q116" i="45"/>
  <c r="Q113" i="45"/>
  <c r="I174" i="7"/>
  <c r="E134" i="8" s="1"/>
  <c r="I175" i="7"/>
  <c r="E135" i="8" s="1"/>
  <c r="I176" i="7"/>
  <c r="E136" i="8" s="1"/>
  <c r="I177" i="7"/>
  <c r="E137" i="8" s="1"/>
  <c r="I178" i="7"/>
  <c r="E138" i="8" s="1"/>
  <c r="I179" i="7"/>
  <c r="E139" i="8" s="1"/>
  <c r="I180" i="7"/>
  <c r="E140" i="8" s="1"/>
  <c r="I181" i="7"/>
  <c r="E141" i="8" s="1"/>
  <c r="I182" i="7"/>
  <c r="E142" i="8" s="1"/>
  <c r="I183" i="7"/>
  <c r="E143" i="8" s="1"/>
  <c r="I184" i="7"/>
  <c r="E144" i="8" s="1"/>
  <c r="I185" i="7"/>
  <c r="E145" i="8" s="1"/>
  <c r="I186" i="7"/>
  <c r="E146" i="8" s="1"/>
  <c r="I187" i="7"/>
  <c r="E147" i="8" s="1"/>
  <c r="I188" i="7"/>
  <c r="E148" i="8" s="1"/>
  <c r="I189" i="7"/>
  <c r="E149" i="8" s="1"/>
  <c r="I190" i="7"/>
  <c r="E150" i="8" s="1"/>
  <c r="I191" i="7"/>
  <c r="E151" i="8" s="1"/>
  <c r="I192" i="7"/>
  <c r="E152" i="8" s="1"/>
  <c r="I193" i="7"/>
  <c r="E153" i="8" s="1"/>
  <c r="I194" i="7"/>
  <c r="E154" i="8" s="1"/>
  <c r="L220" i="25" l="1"/>
  <c r="F28" i="52"/>
  <c r="N111" i="45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5" i="7"/>
  <c r="I6" i="7"/>
  <c r="I7" i="7"/>
  <c r="I8" i="7"/>
  <c r="I9" i="7"/>
  <c r="I10" i="7"/>
  <c r="F453" i="7"/>
  <c r="I453" i="7"/>
  <c r="P453" i="7"/>
  <c r="Y453" i="7"/>
  <c r="AG453" i="7"/>
  <c r="AJ453" i="7"/>
  <c r="F454" i="7"/>
  <c r="I454" i="7"/>
  <c r="P454" i="7"/>
  <c r="Y454" i="7"/>
  <c r="AG454" i="7"/>
  <c r="AJ454" i="7"/>
  <c r="F455" i="7"/>
  <c r="I455" i="7"/>
  <c r="P455" i="7"/>
  <c r="Y455" i="7"/>
  <c r="AG455" i="7"/>
  <c r="AJ455" i="7"/>
  <c r="F456" i="7"/>
  <c r="I456" i="7"/>
  <c r="P456" i="7"/>
  <c r="Y456" i="7"/>
  <c r="AG456" i="7"/>
  <c r="AJ456" i="7"/>
  <c r="F457" i="7"/>
  <c r="I457" i="7"/>
  <c r="P457" i="7"/>
  <c r="Y457" i="7"/>
  <c r="AG457" i="7"/>
  <c r="AJ457" i="7"/>
  <c r="F458" i="7"/>
  <c r="I458" i="7"/>
  <c r="AG458" i="7"/>
  <c r="AJ458" i="7"/>
  <c r="F459" i="7"/>
  <c r="I459" i="7"/>
  <c r="P459" i="7"/>
  <c r="Y459" i="7"/>
  <c r="AG459" i="7"/>
  <c r="AJ459" i="7"/>
  <c r="F460" i="7"/>
  <c r="I460" i="7"/>
  <c r="P460" i="7"/>
  <c r="Y460" i="7"/>
  <c r="AG460" i="7"/>
  <c r="AJ460" i="7"/>
  <c r="F461" i="7"/>
  <c r="I461" i="7"/>
  <c r="P461" i="7"/>
  <c r="Y461" i="7"/>
  <c r="AG461" i="7"/>
  <c r="AJ461" i="7"/>
  <c r="F462" i="7"/>
  <c r="I462" i="7"/>
  <c r="AG462" i="7"/>
  <c r="AJ462" i="7"/>
  <c r="F463" i="7"/>
  <c r="I463" i="7"/>
  <c r="P463" i="7"/>
  <c r="Y463" i="7"/>
  <c r="AG463" i="7"/>
  <c r="AJ463" i="7"/>
  <c r="F464" i="7"/>
  <c r="I464" i="7"/>
  <c r="P464" i="7"/>
  <c r="Y464" i="7"/>
  <c r="AG464" i="7"/>
  <c r="AJ464" i="7"/>
  <c r="F465" i="7"/>
  <c r="I465" i="7"/>
  <c r="P465" i="7"/>
  <c r="Y465" i="7"/>
  <c r="AG465" i="7"/>
  <c r="AJ465" i="7"/>
  <c r="F466" i="7"/>
  <c r="I466" i="7"/>
  <c r="P466" i="7"/>
  <c r="Y466" i="7"/>
  <c r="AG466" i="7"/>
  <c r="AJ466" i="7"/>
  <c r="F467" i="7"/>
  <c r="I467" i="7"/>
  <c r="P467" i="7"/>
  <c r="Y467" i="7"/>
  <c r="AG467" i="7"/>
  <c r="AJ467" i="7"/>
  <c r="F468" i="7"/>
  <c r="I468" i="7"/>
  <c r="P468" i="7"/>
  <c r="Y468" i="7"/>
  <c r="AG468" i="7"/>
  <c r="AJ468" i="7"/>
  <c r="F469" i="7"/>
  <c r="I469" i="7"/>
  <c r="AG469" i="7"/>
  <c r="AJ469" i="7"/>
  <c r="F470" i="7"/>
  <c r="I470" i="7"/>
  <c r="P470" i="7"/>
  <c r="Y470" i="7"/>
  <c r="AG470" i="7"/>
  <c r="AJ470" i="7"/>
  <c r="F471" i="7"/>
  <c r="I471" i="7"/>
  <c r="P471" i="7"/>
  <c r="Y471" i="7"/>
  <c r="AG471" i="7"/>
  <c r="AJ471" i="7"/>
  <c r="F472" i="7"/>
  <c r="I472" i="7"/>
  <c r="P472" i="7"/>
  <c r="Y472" i="7"/>
  <c r="AG472" i="7"/>
  <c r="AJ472" i="7"/>
  <c r="F473" i="7"/>
  <c r="I473" i="7"/>
  <c r="P473" i="7"/>
  <c r="Y473" i="7"/>
  <c r="AG473" i="7"/>
  <c r="AJ473" i="7"/>
  <c r="F474" i="7"/>
  <c r="I474" i="7"/>
  <c r="P474" i="7"/>
  <c r="Y474" i="7"/>
  <c r="AG474" i="7"/>
  <c r="AJ474" i="7"/>
  <c r="F475" i="7"/>
  <c r="P475" i="7"/>
  <c r="Y475" i="7"/>
  <c r="AG475" i="7"/>
  <c r="F476" i="7"/>
  <c r="P476" i="7"/>
  <c r="Y476" i="7"/>
  <c r="AG476" i="7"/>
  <c r="P478" i="7"/>
  <c r="P506" i="7" s="1"/>
  <c r="Y478" i="7"/>
  <c r="Y506" i="7" s="1"/>
  <c r="P479" i="7"/>
  <c r="Y479" i="7" s="1"/>
  <c r="AG479" i="7" s="1"/>
  <c r="M480" i="7"/>
  <c r="V480" i="7"/>
  <c r="F481" i="7"/>
  <c r="P481" i="7"/>
  <c r="Y481" i="7"/>
  <c r="AG481" i="7"/>
  <c r="AJ481" i="7"/>
  <c r="F482" i="7"/>
  <c r="P482" i="7"/>
  <c r="Y482" i="7"/>
  <c r="AG482" i="7"/>
  <c r="AJ482" i="7"/>
  <c r="F483" i="7"/>
  <c r="P483" i="7"/>
  <c r="Y483" i="7"/>
  <c r="AG483" i="7"/>
  <c r="AJ483" i="7"/>
  <c r="F484" i="7"/>
  <c r="P484" i="7"/>
  <c r="Y484" i="7"/>
  <c r="AG484" i="7"/>
  <c r="AJ484" i="7"/>
  <c r="F485" i="7"/>
  <c r="P485" i="7"/>
  <c r="Y485" i="7"/>
  <c r="AG485" i="7"/>
  <c r="AJ485" i="7"/>
  <c r="F486" i="7"/>
  <c r="P486" i="7"/>
  <c r="Y486" i="7"/>
  <c r="AG486" i="7"/>
  <c r="AJ486" i="7"/>
  <c r="F487" i="7"/>
  <c r="P487" i="7"/>
  <c r="Y487" i="7"/>
  <c r="AG487" i="7"/>
  <c r="AJ487" i="7"/>
  <c r="F488" i="7"/>
  <c r="P488" i="7"/>
  <c r="Y488" i="7"/>
  <c r="AG488" i="7"/>
  <c r="AJ488" i="7"/>
  <c r="F489" i="7"/>
  <c r="P489" i="7"/>
  <c r="Y489" i="7"/>
  <c r="AG489" i="7"/>
  <c r="AJ489" i="7"/>
  <c r="F490" i="7"/>
  <c r="P490" i="7"/>
  <c r="Y490" i="7"/>
  <c r="AG490" i="7"/>
  <c r="AJ490" i="7"/>
  <c r="F491" i="7"/>
  <c r="P491" i="7"/>
  <c r="Y491" i="7"/>
  <c r="AG491" i="7"/>
  <c r="AJ491" i="7"/>
  <c r="F492" i="7"/>
  <c r="P492" i="7"/>
  <c r="Y492" i="7"/>
  <c r="AG492" i="7"/>
  <c r="AJ492" i="7"/>
  <c r="F493" i="7"/>
  <c r="P493" i="7"/>
  <c r="Y493" i="7"/>
  <c r="AG493" i="7"/>
  <c r="AJ493" i="7"/>
  <c r="F494" i="7"/>
  <c r="P494" i="7"/>
  <c r="Y494" i="7"/>
  <c r="AG494" i="7"/>
  <c r="AJ494" i="7"/>
  <c r="F495" i="7"/>
  <c r="P495" i="7"/>
  <c r="Y495" i="7"/>
  <c r="AG495" i="7"/>
  <c r="AJ495" i="7"/>
  <c r="F496" i="7"/>
  <c r="P496" i="7"/>
  <c r="Y496" i="7"/>
  <c r="AG496" i="7"/>
  <c r="AJ496" i="7"/>
  <c r="F497" i="7"/>
  <c r="P497" i="7"/>
  <c r="Y497" i="7"/>
  <c r="AG497" i="7"/>
  <c r="AJ497" i="7"/>
  <c r="F498" i="7"/>
  <c r="P498" i="7"/>
  <c r="Y498" i="7"/>
  <c r="AG498" i="7"/>
  <c r="AJ498" i="7"/>
  <c r="F499" i="7"/>
  <c r="P499" i="7"/>
  <c r="Y499" i="7"/>
  <c r="AG499" i="7"/>
  <c r="AJ499" i="7"/>
  <c r="F500" i="7"/>
  <c r="P500" i="7"/>
  <c r="Y500" i="7"/>
  <c r="AG500" i="7"/>
  <c r="AJ500" i="7"/>
  <c r="F501" i="7"/>
  <c r="P501" i="7"/>
  <c r="Y501" i="7"/>
  <c r="AG501" i="7"/>
  <c r="AJ501" i="7"/>
  <c r="F502" i="7"/>
  <c r="P502" i="7"/>
  <c r="Y502" i="7"/>
  <c r="AG502" i="7"/>
  <c r="AJ502" i="7"/>
  <c r="F503" i="7"/>
  <c r="P503" i="7"/>
  <c r="Y503" i="7"/>
  <c r="AG503" i="7"/>
  <c r="F504" i="7"/>
  <c r="P504" i="7"/>
  <c r="Y504" i="7"/>
  <c r="AG504" i="7"/>
  <c r="B506" i="7"/>
  <c r="P507" i="7"/>
  <c r="Y507" i="7"/>
  <c r="AG507" i="7" s="1"/>
  <c r="M508" i="7"/>
  <c r="V508" i="7"/>
  <c r="F509" i="7"/>
  <c r="I509" i="7"/>
  <c r="P509" i="7"/>
  <c r="Y509" i="7"/>
  <c r="AG509" i="7"/>
  <c r="AJ509" i="7"/>
  <c r="F510" i="7"/>
  <c r="I510" i="7"/>
  <c r="P510" i="7"/>
  <c r="Y510" i="7"/>
  <c r="AG510" i="7"/>
  <c r="AJ510" i="7"/>
  <c r="F511" i="7"/>
  <c r="I511" i="7"/>
  <c r="P511" i="7"/>
  <c r="Y511" i="7"/>
  <c r="AG511" i="7"/>
  <c r="AJ511" i="7"/>
  <c r="F512" i="7"/>
  <c r="I512" i="7"/>
  <c r="P512" i="7"/>
  <c r="Y512" i="7"/>
  <c r="AG512" i="7"/>
  <c r="AJ512" i="7"/>
  <c r="F513" i="7"/>
  <c r="I513" i="7"/>
  <c r="P513" i="7"/>
  <c r="Y513" i="7"/>
  <c r="AG513" i="7"/>
  <c r="AJ513" i="7"/>
  <c r="F514" i="7"/>
  <c r="I514" i="7"/>
  <c r="AG514" i="7"/>
  <c r="AJ514" i="7"/>
  <c r="F515" i="7"/>
  <c r="I515" i="7"/>
  <c r="P515" i="7"/>
  <c r="Y515" i="7"/>
  <c r="AG515" i="7"/>
  <c r="AJ515" i="7"/>
  <c r="F516" i="7"/>
  <c r="I516" i="7"/>
  <c r="P516" i="7"/>
  <c r="Y516" i="7"/>
  <c r="AG516" i="7"/>
  <c r="AJ516" i="7"/>
  <c r="F517" i="7"/>
  <c r="I517" i="7"/>
  <c r="P517" i="7"/>
  <c r="Y517" i="7"/>
  <c r="AG517" i="7"/>
  <c r="AJ517" i="7"/>
  <c r="F518" i="7"/>
  <c r="I518" i="7"/>
  <c r="AG518" i="7"/>
  <c r="AJ518" i="7"/>
  <c r="F519" i="7"/>
  <c r="I519" i="7"/>
  <c r="P519" i="7"/>
  <c r="Y519" i="7"/>
  <c r="AG519" i="7"/>
  <c r="AJ519" i="7"/>
  <c r="F520" i="7"/>
  <c r="I520" i="7"/>
  <c r="P520" i="7"/>
  <c r="Y520" i="7"/>
  <c r="AG520" i="7"/>
  <c r="AJ520" i="7"/>
  <c r="F521" i="7"/>
  <c r="I521" i="7"/>
  <c r="P521" i="7"/>
  <c r="Y521" i="7"/>
  <c r="AG521" i="7"/>
  <c r="AJ521" i="7"/>
  <c r="F522" i="7"/>
  <c r="I522" i="7"/>
  <c r="P522" i="7"/>
  <c r="Y522" i="7"/>
  <c r="AG522" i="7"/>
  <c r="AJ522" i="7"/>
  <c r="F523" i="7"/>
  <c r="I523" i="7"/>
  <c r="P523" i="7"/>
  <c r="Y523" i="7"/>
  <c r="AG523" i="7"/>
  <c r="AJ523" i="7"/>
  <c r="F524" i="7"/>
  <c r="I524" i="7"/>
  <c r="P524" i="7"/>
  <c r="Y524" i="7"/>
  <c r="AG524" i="7"/>
  <c r="AJ524" i="7"/>
  <c r="F525" i="7"/>
  <c r="I525" i="7"/>
  <c r="AG525" i="7"/>
  <c r="AJ525" i="7"/>
  <c r="F526" i="7"/>
  <c r="I526" i="7"/>
  <c r="P526" i="7"/>
  <c r="Y526" i="7"/>
  <c r="AG526" i="7"/>
  <c r="AJ526" i="7"/>
  <c r="F527" i="7"/>
  <c r="I527" i="7"/>
  <c r="P527" i="7"/>
  <c r="Y527" i="7"/>
  <c r="AG527" i="7"/>
  <c r="AJ527" i="7"/>
  <c r="F528" i="7"/>
  <c r="I528" i="7"/>
  <c r="P528" i="7"/>
  <c r="Y528" i="7"/>
  <c r="AG528" i="7"/>
  <c r="AJ528" i="7"/>
  <c r="F529" i="7"/>
  <c r="I529" i="7"/>
  <c r="P529" i="7"/>
  <c r="Y529" i="7"/>
  <c r="AG529" i="7"/>
  <c r="AJ529" i="7"/>
  <c r="F530" i="7"/>
  <c r="I530" i="7"/>
  <c r="P530" i="7"/>
  <c r="Y530" i="7"/>
  <c r="AG530" i="7"/>
  <c r="AJ530" i="7"/>
  <c r="F531" i="7"/>
  <c r="P531" i="7"/>
  <c r="Y531" i="7"/>
  <c r="AG531" i="7"/>
  <c r="F532" i="7"/>
  <c r="P532" i="7"/>
  <c r="Y532" i="7"/>
  <c r="AG532" i="7"/>
  <c r="N13" i="18" l="1"/>
  <c r="N32" i="18" s="1"/>
  <c r="M14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M29" i="18"/>
  <c r="N29" i="18"/>
  <c r="N30" i="18"/>
  <c r="N31" i="18"/>
  <c r="Q13" i="18"/>
  <c r="Q32" i="18" s="1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P29" i="18"/>
  <c r="Q29" i="18"/>
  <c r="Q30" i="18"/>
  <c r="AG173" i="7" l="1"/>
  <c r="E133" i="22"/>
  <c r="AJ174" i="7"/>
  <c r="E134" i="22" s="1"/>
  <c r="AJ175" i="7"/>
  <c r="E135" i="22" s="1"/>
  <c r="AJ176" i="7"/>
  <c r="E136" i="22" s="1"/>
  <c r="AJ177" i="7"/>
  <c r="E137" i="22" s="1"/>
  <c r="AJ178" i="7"/>
  <c r="E138" i="22" s="1"/>
  <c r="AJ179" i="7"/>
  <c r="E139" i="22" s="1"/>
  <c r="AJ180" i="7"/>
  <c r="E140" i="22" s="1"/>
  <c r="AJ181" i="7"/>
  <c r="E141" i="22" s="1"/>
  <c r="AJ182" i="7"/>
  <c r="E142" i="22" s="1"/>
  <c r="AJ183" i="7"/>
  <c r="E143" i="22" s="1"/>
  <c r="AJ184" i="7"/>
  <c r="E144" i="22" s="1"/>
  <c r="AJ185" i="7"/>
  <c r="E145" i="22" s="1"/>
  <c r="AJ186" i="7"/>
  <c r="E146" i="22" s="1"/>
  <c r="AJ187" i="7"/>
  <c r="E147" i="22" s="1"/>
  <c r="AJ188" i="7"/>
  <c r="E148" i="22" s="1"/>
  <c r="AJ189" i="7"/>
  <c r="E149" i="22" s="1"/>
  <c r="AJ190" i="7"/>
  <c r="E150" i="22" s="1"/>
  <c r="AJ191" i="7"/>
  <c r="E151" i="22" s="1"/>
  <c r="AJ192" i="7"/>
  <c r="E152" i="22" s="1"/>
  <c r="AJ193" i="7"/>
  <c r="E153" i="22" s="1"/>
  <c r="AJ194" i="7"/>
  <c r="E154" i="22" s="1"/>
  <c r="AJ195" i="7"/>
  <c r="AJ196" i="7"/>
  <c r="AJ165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45" i="7"/>
  <c r="AG168" i="7"/>
  <c r="I131" i="7"/>
  <c r="I132" i="7"/>
  <c r="AJ19" i="7"/>
  <c r="F28" i="45" l="1"/>
  <c r="F29" i="45"/>
  <c r="AG356" i="7"/>
  <c r="AG272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3" i="7"/>
  <c r="I134" i="7"/>
  <c r="I135" i="7"/>
  <c r="I136" i="7"/>
  <c r="I137" i="7"/>
  <c r="I138" i="7"/>
  <c r="I139" i="7"/>
  <c r="I117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20" i="7"/>
  <c r="AJ21" i="7"/>
  <c r="AJ22" i="7"/>
  <c r="AJ23" i="7"/>
  <c r="AJ24" i="7"/>
  <c r="AJ25" i="7"/>
  <c r="AJ26" i="7"/>
  <c r="AJ5" i="7"/>
  <c r="AJ61" i="7"/>
  <c r="F89" i="7" l="1"/>
  <c r="F25" i="45"/>
  <c r="D21" i="86" l="1"/>
  <c r="A1" i="87" l="1"/>
  <c r="B9" i="36" l="1"/>
  <c r="B13" i="36" s="1"/>
  <c r="B7" i="36"/>
  <c r="B17" i="36" s="1"/>
  <c r="B5" i="36"/>
  <c r="B11" i="36" l="1"/>
  <c r="B15" i="36" s="1"/>
  <c r="B19" i="36"/>
  <c r="B21" i="36"/>
  <c r="K23" i="82"/>
  <c r="L23" i="82" s="1"/>
  <c r="K24" i="82"/>
  <c r="L24" i="82" s="1"/>
  <c r="K25" i="82"/>
  <c r="L25" i="82" s="1"/>
  <c r="K26" i="82"/>
  <c r="L26" i="82" s="1"/>
  <c r="F3" i="76"/>
  <c r="B27" i="36" l="1"/>
  <c r="B25" i="36"/>
  <c r="B31" i="36" l="1"/>
  <c r="B29" i="36"/>
  <c r="AU534" i="7"/>
  <c r="AY534" i="7" s="1"/>
  <c r="BC534" i="7" s="1"/>
  <c r="BG534" i="7" s="1"/>
  <c r="Q314" i="8"/>
  <c r="Q315" i="22"/>
  <c r="B35" i="36" l="1"/>
  <c r="B37" i="36"/>
  <c r="B33" i="36"/>
  <c r="W309" i="8"/>
  <c r="I502" i="7" s="1"/>
  <c r="W310" i="8"/>
  <c r="X310" i="8" s="1"/>
  <c r="N258" i="8"/>
  <c r="O258" i="8" s="1"/>
  <c r="X309" i="8" l="1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O338" i="22" s="1"/>
  <c r="AG558" i="7"/>
  <c r="O339" i="22" s="1"/>
  <c r="AG559" i="7"/>
  <c r="O340" i="22" s="1"/>
  <c r="AG560" i="7"/>
  <c r="O341" i="22" s="1"/>
  <c r="AG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O337" i="8" s="1"/>
  <c r="F558" i="7"/>
  <c r="O338" i="8" s="1"/>
  <c r="F559" i="7"/>
  <c r="O339" i="8" s="1"/>
  <c r="F560" i="7"/>
  <c r="O340" i="8" s="1"/>
  <c r="F537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69" i="7"/>
  <c r="P3" i="78" s="1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69" i="7"/>
  <c r="P3" i="76" s="1"/>
  <c r="F360" i="7"/>
  <c r="O22" i="76" s="1"/>
  <c r="F340" i="22"/>
  <c r="F341" i="22"/>
  <c r="F337" i="8"/>
  <c r="F338" i="8"/>
  <c r="F339" i="8"/>
  <c r="F340" i="8"/>
  <c r="W310" i="22"/>
  <c r="W309" i="22"/>
  <c r="W308" i="22"/>
  <c r="W307" i="22"/>
  <c r="W306" i="22"/>
  <c r="W305" i="22"/>
  <c r="W304" i="22"/>
  <c r="X304" i="22" s="1"/>
  <c r="W303" i="22"/>
  <c r="X303" i="22" s="1"/>
  <c r="W302" i="22"/>
  <c r="W301" i="22"/>
  <c r="W300" i="22"/>
  <c r="W299" i="22"/>
  <c r="W298" i="22"/>
  <c r="W297" i="22"/>
  <c r="W296" i="22"/>
  <c r="W295" i="22"/>
  <c r="W294" i="22"/>
  <c r="W293" i="22"/>
  <c r="W292" i="22"/>
  <c r="W291" i="22"/>
  <c r="W290" i="22"/>
  <c r="W289" i="22"/>
  <c r="AG445" i="7"/>
  <c r="AG446" i="7"/>
  <c r="AG447" i="7"/>
  <c r="AG448" i="7"/>
  <c r="F445" i="7"/>
  <c r="F446" i="7"/>
  <c r="F447" i="7"/>
  <c r="F448" i="7"/>
  <c r="AG417" i="7"/>
  <c r="AG418" i="7"/>
  <c r="AG419" i="7"/>
  <c r="AG420" i="7"/>
  <c r="F417" i="7"/>
  <c r="F418" i="7"/>
  <c r="F419" i="7"/>
  <c r="F420" i="7"/>
  <c r="AG361" i="7"/>
  <c r="AG362" i="7"/>
  <c r="AG363" i="7"/>
  <c r="AG364" i="7"/>
  <c r="F361" i="7"/>
  <c r="F362" i="7"/>
  <c r="F363" i="7"/>
  <c r="F364" i="7"/>
  <c r="AG333" i="7"/>
  <c r="AG334" i="7"/>
  <c r="AG335" i="7"/>
  <c r="AG336" i="7"/>
  <c r="F333" i="7"/>
  <c r="F334" i="7"/>
  <c r="F335" i="7"/>
  <c r="F336" i="7"/>
  <c r="F305" i="7"/>
  <c r="F306" i="7"/>
  <c r="F307" i="7"/>
  <c r="F308" i="7"/>
  <c r="AG305" i="7"/>
  <c r="AG306" i="7"/>
  <c r="AG307" i="7"/>
  <c r="AG308" i="7"/>
  <c r="AG276" i="7"/>
  <c r="AG277" i="7"/>
  <c r="AG278" i="7"/>
  <c r="AG279" i="7"/>
  <c r="AG280" i="7"/>
  <c r="F276" i="7"/>
  <c r="F277" i="7"/>
  <c r="F278" i="7"/>
  <c r="F279" i="7"/>
  <c r="F280" i="7"/>
  <c r="AG249" i="7"/>
  <c r="AG250" i="7"/>
  <c r="AG251" i="7"/>
  <c r="AG252" i="7"/>
  <c r="F249" i="7"/>
  <c r="F250" i="7"/>
  <c r="F251" i="7"/>
  <c r="F252" i="7"/>
  <c r="AG221" i="7"/>
  <c r="AG222" i="7"/>
  <c r="AG223" i="7"/>
  <c r="AG224" i="7"/>
  <c r="F221" i="7"/>
  <c r="F222" i="7"/>
  <c r="F223" i="7"/>
  <c r="F224" i="7"/>
  <c r="F193" i="7"/>
  <c r="F194" i="7"/>
  <c r="F195" i="7"/>
  <c r="F196" i="7"/>
  <c r="AG165" i="7"/>
  <c r="AG166" i="7"/>
  <c r="AG167" i="7"/>
  <c r="F165" i="7"/>
  <c r="F166" i="7"/>
  <c r="F167" i="7"/>
  <c r="F168" i="7"/>
  <c r="AG137" i="7"/>
  <c r="AG138" i="7"/>
  <c r="AG139" i="7"/>
  <c r="AG140" i="7"/>
  <c r="F139" i="7"/>
  <c r="F137" i="7"/>
  <c r="F138" i="7"/>
  <c r="F140" i="7"/>
  <c r="AG109" i="7"/>
  <c r="AG110" i="7"/>
  <c r="AG111" i="7"/>
  <c r="AG112" i="7"/>
  <c r="F109" i="7"/>
  <c r="F110" i="7"/>
  <c r="F111" i="7"/>
  <c r="F112" i="7"/>
  <c r="AG81" i="7"/>
  <c r="AG82" i="7"/>
  <c r="AG83" i="7"/>
  <c r="AG84" i="7"/>
  <c r="F81" i="7"/>
  <c r="F82" i="7"/>
  <c r="F83" i="7"/>
  <c r="F84" i="7"/>
  <c r="AG53" i="7"/>
  <c r="AG54" i="7"/>
  <c r="AG55" i="7"/>
  <c r="AG56" i="7"/>
  <c r="F53" i="7"/>
  <c r="F54" i="7"/>
  <c r="F55" i="7"/>
  <c r="F56" i="7"/>
  <c r="AG27" i="7"/>
  <c r="AG28" i="7"/>
  <c r="F28" i="7"/>
  <c r="AG25" i="7"/>
  <c r="AG26" i="7"/>
  <c r="F25" i="7"/>
  <c r="F26" i="7"/>
  <c r="F27" i="7"/>
  <c r="AF226" i="45"/>
  <c r="AF225" i="45"/>
  <c r="AF224" i="45"/>
  <c r="AF223" i="45"/>
  <c r="AF222" i="45"/>
  <c r="AF221" i="45"/>
  <c r="AF220" i="45"/>
  <c r="F132" i="45"/>
  <c r="AG10" i="7"/>
  <c r="C8" i="78" s="1"/>
  <c r="U23" i="78" l="1"/>
  <c r="F338" i="22"/>
  <c r="U24" i="78"/>
  <c r="F339" i="22"/>
  <c r="U23" i="76"/>
  <c r="U24" i="76"/>
  <c r="O132" i="8"/>
  <c r="J26" i="76"/>
  <c r="O131" i="8"/>
  <c r="J25" i="76"/>
  <c r="U25" i="76"/>
  <c r="U25" i="78"/>
  <c r="X287" i="8"/>
  <c r="T25" i="76"/>
  <c r="X283" i="8"/>
  <c r="T21" i="76"/>
  <c r="X278" i="8"/>
  <c r="T16" i="76"/>
  <c r="X274" i="8"/>
  <c r="T12" i="76"/>
  <c r="X270" i="8"/>
  <c r="T8" i="76"/>
  <c r="X266" i="8"/>
  <c r="T4" i="76"/>
  <c r="X286" i="22"/>
  <c r="T24" i="78"/>
  <c r="X282" i="22"/>
  <c r="T20" i="78"/>
  <c r="X277" i="22"/>
  <c r="T15" i="78"/>
  <c r="X273" i="22"/>
  <c r="T11" i="78"/>
  <c r="X269" i="22"/>
  <c r="T7" i="78"/>
  <c r="X286" i="8"/>
  <c r="T24" i="76"/>
  <c r="X282" i="8"/>
  <c r="T20" i="76"/>
  <c r="X277" i="8"/>
  <c r="T15" i="76"/>
  <c r="X273" i="8"/>
  <c r="T11" i="76"/>
  <c r="X269" i="8"/>
  <c r="T7" i="76"/>
  <c r="X265" i="22"/>
  <c r="T3" i="78"/>
  <c r="X285" i="22"/>
  <c r="T23" i="78"/>
  <c r="X281" i="22"/>
  <c r="T19" i="78"/>
  <c r="X280" i="22"/>
  <c r="T18" i="78"/>
  <c r="X276" i="22"/>
  <c r="T14" i="78"/>
  <c r="X272" i="22"/>
  <c r="T10" i="78"/>
  <c r="X268" i="22"/>
  <c r="T6" i="78"/>
  <c r="X265" i="8"/>
  <c r="T3" i="76"/>
  <c r="X285" i="8"/>
  <c r="T23" i="76"/>
  <c r="X281" i="8"/>
  <c r="T19" i="76"/>
  <c r="X280" i="8"/>
  <c r="T18" i="76"/>
  <c r="X276" i="8"/>
  <c r="T14" i="76"/>
  <c r="X272" i="8"/>
  <c r="T10" i="76"/>
  <c r="X268" i="8"/>
  <c r="T6" i="76"/>
  <c r="X288" i="22"/>
  <c r="T26" i="78"/>
  <c r="X284" i="22"/>
  <c r="T22" i="78"/>
  <c r="X279" i="22"/>
  <c r="T17" i="78"/>
  <c r="X275" i="22"/>
  <c r="T13" i="78"/>
  <c r="X271" i="22"/>
  <c r="T9" i="78"/>
  <c r="X267" i="22"/>
  <c r="T5" i="78"/>
  <c r="U26" i="76"/>
  <c r="U26" i="78"/>
  <c r="X288" i="8"/>
  <c r="T26" i="76"/>
  <c r="X284" i="8"/>
  <c r="T22" i="76"/>
  <c r="X279" i="8"/>
  <c r="T17" i="76"/>
  <c r="X275" i="8"/>
  <c r="T13" i="76"/>
  <c r="X271" i="8"/>
  <c r="T9" i="76"/>
  <c r="X267" i="8"/>
  <c r="T5" i="76"/>
  <c r="X287" i="22"/>
  <c r="T25" i="78"/>
  <c r="X283" i="22"/>
  <c r="T21" i="78"/>
  <c r="X278" i="22"/>
  <c r="T16" i="78"/>
  <c r="X274" i="22"/>
  <c r="T12" i="78"/>
  <c r="X270" i="22"/>
  <c r="T8" i="78"/>
  <c r="X266" i="22"/>
  <c r="T4" i="78"/>
  <c r="F288" i="8"/>
  <c r="R26" i="76"/>
  <c r="F288" i="22"/>
  <c r="R26" i="78"/>
  <c r="F286" i="22"/>
  <c r="K26" i="87" s="1"/>
  <c r="R24" i="78"/>
  <c r="F287" i="8"/>
  <c r="R25" i="76"/>
  <c r="F287" i="22"/>
  <c r="R25" i="78"/>
  <c r="F286" i="8"/>
  <c r="J26" i="87" s="1"/>
  <c r="R24" i="76"/>
  <c r="F285" i="8"/>
  <c r="C26" i="87" s="1"/>
  <c r="R23" i="76"/>
  <c r="F285" i="22"/>
  <c r="E26" i="87" s="1"/>
  <c r="R23" i="78"/>
  <c r="O235" i="8"/>
  <c r="P25" i="76"/>
  <c r="O231" i="8"/>
  <c r="P21" i="76"/>
  <c r="O226" i="8"/>
  <c r="P16" i="76"/>
  <c r="O222" i="8"/>
  <c r="P12" i="76"/>
  <c r="O218" i="8"/>
  <c r="P8" i="76"/>
  <c r="O214" i="8"/>
  <c r="P4" i="76"/>
  <c r="O234" i="22"/>
  <c r="P24" i="78"/>
  <c r="O230" i="22"/>
  <c r="P20" i="78"/>
  <c r="O225" i="22"/>
  <c r="P15" i="78"/>
  <c r="O221" i="22"/>
  <c r="P11" i="78"/>
  <c r="O217" i="22"/>
  <c r="P7" i="78"/>
  <c r="O234" i="8"/>
  <c r="P24" i="76"/>
  <c r="O230" i="8"/>
  <c r="P20" i="76"/>
  <c r="O225" i="8"/>
  <c r="P15" i="76"/>
  <c r="O221" i="8"/>
  <c r="P11" i="76"/>
  <c r="O217" i="8"/>
  <c r="P7" i="76"/>
  <c r="O233" i="22"/>
  <c r="P23" i="78"/>
  <c r="O229" i="22"/>
  <c r="P19" i="78"/>
  <c r="O228" i="22"/>
  <c r="P18" i="78"/>
  <c r="O224" i="22"/>
  <c r="P14" i="78"/>
  <c r="O220" i="22"/>
  <c r="P10" i="78"/>
  <c r="O216" i="22"/>
  <c r="P6" i="78"/>
  <c r="O233" i="8"/>
  <c r="P23" i="76"/>
  <c r="O229" i="8"/>
  <c r="P19" i="76"/>
  <c r="O228" i="8"/>
  <c r="P18" i="76"/>
  <c r="O224" i="8"/>
  <c r="P14" i="76"/>
  <c r="O220" i="8"/>
  <c r="P10" i="76"/>
  <c r="O216" i="8"/>
  <c r="P6" i="76"/>
  <c r="O236" i="22"/>
  <c r="P26" i="78"/>
  <c r="O232" i="22"/>
  <c r="P22" i="78"/>
  <c r="O227" i="22"/>
  <c r="P17" i="78"/>
  <c r="O223" i="22"/>
  <c r="P13" i="78"/>
  <c r="O219" i="22"/>
  <c r="P9" i="78"/>
  <c r="O215" i="22"/>
  <c r="P5" i="78"/>
  <c r="O236" i="8"/>
  <c r="P26" i="76"/>
  <c r="O232" i="8"/>
  <c r="P22" i="76"/>
  <c r="O227" i="8"/>
  <c r="P17" i="76"/>
  <c r="O223" i="8"/>
  <c r="P13" i="76"/>
  <c r="O219" i="8"/>
  <c r="P9" i="76"/>
  <c r="O215" i="8"/>
  <c r="P5" i="76"/>
  <c r="O235" i="22"/>
  <c r="P25" i="78"/>
  <c r="O231" i="22"/>
  <c r="P21" i="78"/>
  <c r="O226" i="22"/>
  <c r="P16" i="78"/>
  <c r="O222" i="22"/>
  <c r="P12" i="78"/>
  <c r="O218" i="22"/>
  <c r="P8" i="78"/>
  <c r="O214" i="22"/>
  <c r="P4" i="78"/>
  <c r="F236" i="8"/>
  <c r="O26" i="76"/>
  <c r="F236" i="22"/>
  <c r="O26" i="78"/>
  <c r="F235" i="8"/>
  <c r="O25" i="76"/>
  <c r="F235" i="22"/>
  <c r="O25" i="78"/>
  <c r="F234" i="8"/>
  <c r="J24" i="87" s="1"/>
  <c r="O24" i="76"/>
  <c r="F234" i="22"/>
  <c r="K24" i="87" s="1"/>
  <c r="O24" i="78"/>
  <c r="F233" i="8"/>
  <c r="C24" i="87" s="1"/>
  <c r="O23" i="76"/>
  <c r="O184" i="22"/>
  <c r="M26" i="78"/>
  <c r="O184" i="8"/>
  <c r="M26" i="76"/>
  <c r="O183" i="22"/>
  <c r="M25" i="78"/>
  <c r="O183" i="8"/>
  <c r="M25" i="76"/>
  <c r="O182" i="22"/>
  <c r="K22" i="87" s="1"/>
  <c r="M24" i="78"/>
  <c r="O182" i="8"/>
  <c r="J22" i="87" s="1"/>
  <c r="M24" i="76"/>
  <c r="O181" i="22"/>
  <c r="E22" i="87" s="1"/>
  <c r="M23" i="78"/>
  <c r="O181" i="8"/>
  <c r="C22" i="87" s="1"/>
  <c r="M23" i="76"/>
  <c r="F182" i="8"/>
  <c r="L24" i="76"/>
  <c r="F183" i="22"/>
  <c r="L25" i="78"/>
  <c r="F181" i="8"/>
  <c r="L23" i="76"/>
  <c r="F182" i="22"/>
  <c r="L24" i="78"/>
  <c r="F184" i="8"/>
  <c r="L26" i="76"/>
  <c r="F180" i="8"/>
  <c r="L22" i="76"/>
  <c r="F181" i="22"/>
  <c r="L23" i="78"/>
  <c r="F183" i="8"/>
  <c r="L25" i="76"/>
  <c r="F184" i="22"/>
  <c r="L26" i="78"/>
  <c r="F180" i="22"/>
  <c r="L22" i="78"/>
  <c r="F130" i="8"/>
  <c r="J28" i="87" s="1"/>
  <c r="I24" i="76"/>
  <c r="F130" i="22"/>
  <c r="K28" i="87" s="1"/>
  <c r="I24" i="78"/>
  <c r="F129" i="8"/>
  <c r="C28" i="87" s="1"/>
  <c r="I23" i="76"/>
  <c r="F129" i="22"/>
  <c r="E28" i="87" s="1"/>
  <c r="I23" i="78"/>
  <c r="F132" i="8"/>
  <c r="I26" i="76"/>
  <c r="F132" i="22"/>
  <c r="I26" i="78"/>
  <c r="F131" i="8"/>
  <c r="I25" i="76"/>
  <c r="F131" i="22"/>
  <c r="I25" i="78"/>
  <c r="O26" i="8"/>
  <c r="J16" i="87" s="1"/>
  <c r="D24" i="76"/>
  <c r="O26" i="22"/>
  <c r="K16" i="87" s="1"/>
  <c r="D24" i="78"/>
  <c r="O25" i="8"/>
  <c r="C16" i="87" s="1"/>
  <c r="D23" i="76"/>
  <c r="O25" i="22"/>
  <c r="E16" i="87" s="1"/>
  <c r="D23" i="78"/>
  <c r="O28" i="8"/>
  <c r="D26" i="76"/>
  <c r="O28" i="22"/>
  <c r="D26" i="78"/>
  <c r="O27" i="8"/>
  <c r="D25" i="76"/>
  <c r="O27" i="22"/>
  <c r="D25" i="78"/>
  <c r="O130" i="8"/>
  <c r="J29" i="87" s="1"/>
  <c r="J24" i="76"/>
  <c r="O129" i="8"/>
  <c r="C29" i="87" s="1"/>
  <c r="J23" i="76"/>
  <c r="O288" i="8"/>
  <c r="S26" i="76"/>
  <c r="O287" i="8"/>
  <c r="S25" i="76"/>
  <c r="O286" i="8"/>
  <c r="J27" i="87" s="1"/>
  <c r="S24" i="76"/>
  <c r="O285" i="8"/>
  <c r="C27" i="87" s="1"/>
  <c r="S23" i="76"/>
  <c r="X184" i="8"/>
  <c r="N26" i="76"/>
  <c r="X183" i="8"/>
  <c r="N25" i="76"/>
  <c r="X182" i="8"/>
  <c r="J23" i="87" s="1"/>
  <c r="N24" i="76"/>
  <c r="X181" i="8"/>
  <c r="C23" i="87" s="1"/>
  <c r="N23" i="76"/>
  <c r="X80" i="8"/>
  <c r="H26" i="76"/>
  <c r="X79" i="8"/>
  <c r="H25" i="76"/>
  <c r="X78" i="8"/>
  <c r="J20" i="87" s="1"/>
  <c r="H24" i="76"/>
  <c r="X77" i="8"/>
  <c r="H23" i="76"/>
  <c r="O80" i="8"/>
  <c r="G26" i="76"/>
  <c r="O79" i="8"/>
  <c r="G25" i="76"/>
  <c r="O78" i="8"/>
  <c r="J19" i="87" s="1"/>
  <c r="G24" i="76"/>
  <c r="O77" i="8"/>
  <c r="C19" i="87" s="1"/>
  <c r="G23" i="76"/>
  <c r="F80" i="8"/>
  <c r="F26" i="76"/>
  <c r="F79" i="8"/>
  <c r="F25" i="76"/>
  <c r="F78" i="8"/>
  <c r="J18" i="87" s="1"/>
  <c r="F24" i="76"/>
  <c r="F77" i="8"/>
  <c r="C18" i="87" s="1"/>
  <c r="F23" i="76"/>
  <c r="F28" i="8"/>
  <c r="C26" i="76"/>
  <c r="F27" i="8"/>
  <c r="C25" i="76"/>
  <c r="F26" i="8"/>
  <c r="J15" i="87" s="1"/>
  <c r="C24" i="76"/>
  <c r="F25" i="8"/>
  <c r="C15" i="87" s="1"/>
  <c r="C23" i="76"/>
  <c r="X236" i="8"/>
  <c r="Q26" i="76"/>
  <c r="X235" i="8"/>
  <c r="Q25" i="76"/>
  <c r="X234" i="8"/>
  <c r="J25" i="87" s="1"/>
  <c r="Q24" i="76"/>
  <c r="X233" i="8"/>
  <c r="C25" i="87" s="1"/>
  <c r="Q23" i="76"/>
  <c r="X132" i="8"/>
  <c r="K26" i="76"/>
  <c r="X131" i="8"/>
  <c r="K25" i="76"/>
  <c r="X130" i="8"/>
  <c r="J21" i="87" s="1"/>
  <c r="K24" i="76"/>
  <c r="X129" i="8"/>
  <c r="C21" i="87" s="1"/>
  <c r="K23" i="76"/>
  <c r="X28" i="8"/>
  <c r="E26" i="76"/>
  <c r="X27" i="8"/>
  <c r="E25" i="76"/>
  <c r="X26" i="8"/>
  <c r="J17" i="87" s="1"/>
  <c r="E24" i="76"/>
  <c r="X25" i="8"/>
  <c r="C17" i="87" s="1"/>
  <c r="E23" i="76"/>
  <c r="O288" i="22"/>
  <c r="S26" i="78"/>
  <c r="O287" i="22"/>
  <c r="S25" i="78"/>
  <c r="O286" i="22"/>
  <c r="K27" i="87" s="1"/>
  <c r="S24" i="78"/>
  <c r="O285" i="22"/>
  <c r="E27" i="87" s="1"/>
  <c r="S23" i="78"/>
  <c r="X236" i="22"/>
  <c r="Q26" i="78"/>
  <c r="X235" i="22"/>
  <c r="Q25" i="78"/>
  <c r="X234" i="22"/>
  <c r="K25" i="87" s="1"/>
  <c r="Q24" i="78"/>
  <c r="X233" i="22"/>
  <c r="E25" i="87" s="1"/>
  <c r="Q23" i="78"/>
  <c r="X184" i="22"/>
  <c r="N26" i="78"/>
  <c r="X183" i="22"/>
  <c r="N25" i="78"/>
  <c r="X182" i="22"/>
  <c r="K23" i="87" s="1"/>
  <c r="N24" i="78"/>
  <c r="X181" i="22"/>
  <c r="E23" i="87" s="1"/>
  <c r="N23" i="78"/>
  <c r="X132" i="22"/>
  <c r="K26" i="78"/>
  <c r="X131" i="22"/>
  <c r="K25" i="78"/>
  <c r="X130" i="22"/>
  <c r="K21" i="87" s="1"/>
  <c r="K24" i="78"/>
  <c r="X129" i="22"/>
  <c r="E21" i="87" s="1"/>
  <c r="K23" i="78"/>
  <c r="O132" i="22"/>
  <c r="J26" i="78"/>
  <c r="O131" i="22"/>
  <c r="J25" i="78"/>
  <c r="O130" i="22"/>
  <c r="K29" i="87" s="1"/>
  <c r="J24" i="78"/>
  <c r="O129" i="22"/>
  <c r="E29" i="87" s="1"/>
  <c r="J23" i="78"/>
  <c r="X80" i="22"/>
  <c r="H26" i="78"/>
  <c r="X79" i="22"/>
  <c r="H25" i="78"/>
  <c r="X78" i="22"/>
  <c r="K20" i="87" s="1"/>
  <c r="H24" i="78"/>
  <c r="X77" i="22"/>
  <c r="E20" i="87" s="1"/>
  <c r="H23" i="78"/>
  <c r="O80" i="22"/>
  <c r="G26" i="78"/>
  <c r="O79" i="22"/>
  <c r="G25" i="78"/>
  <c r="O78" i="22"/>
  <c r="K19" i="87" s="1"/>
  <c r="G24" i="78"/>
  <c r="O77" i="22"/>
  <c r="E19" i="87" s="1"/>
  <c r="G23" i="78"/>
  <c r="F80" i="22"/>
  <c r="F26" i="78"/>
  <c r="F79" i="22"/>
  <c r="F25" i="78"/>
  <c r="F78" i="22"/>
  <c r="K18" i="87" s="1"/>
  <c r="F24" i="78"/>
  <c r="F77" i="22"/>
  <c r="E18" i="87" s="1"/>
  <c r="F23" i="78"/>
  <c r="X28" i="22"/>
  <c r="E26" i="78"/>
  <c r="X27" i="22"/>
  <c r="E25" i="78"/>
  <c r="X26" i="22"/>
  <c r="K17" i="87" s="1"/>
  <c r="E24" i="78"/>
  <c r="X25" i="22"/>
  <c r="E17" i="87" s="1"/>
  <c r="E23" i="78"/>
  <c r="F28" i="22"/>
  <c r="C26" i="78"/>
  <c r="F27" i="22"/>
  <c r="C25" i="78"/>
  <c r="F26" i="22"/>
  <c r="K15" i="87" s="1"/>
  <c r="C24" i="78"/>
  <c r="F25" i="22"/>
  <c r="E15" i="87" s="1"/>
  <c r="C23" i="78"/>
  <c r="F233" i="22"/>
  <c r="E24" i="87" s="1"/>
  <c r="O23" i="78"/>
  <c r="AG586" i="7"/>
  <c r="F588" i="7"/>
  <c r="AG588" i="7"/>
  <c r="F585" i="7"/>
  <c r="F587" i="7"/>
  <c r="AG587" i="7"/>
  <c r="F586" i="7"/>
  <c r="F91" i="7"/>
  <c r="F5" i="76" s="1"/>
  <c r="K38" i="87" l="1"/>
  <c r="V26" i="78"/>
  <c r="N26" i="82" s="1"/>
  <c r="V25" i="76"/>
  <c r="I25" i="82" s="1"/>
  <c r="J25" i="82" s="1"/>
  <c r="V23" i="76"/>
  <c r="I23" i="82" s="1"/>
  <c r="J23" i="82" s="1"/>
  <c r="V25" i="78"/>
  <c r="N25" i="82" s="1"/>
  <c r="Y121" i="25"/>
  <c r="S58" i="68"/>
  <c r="U19" i="36"/>
  <c r="C84" i="25"/>
  <c r="V19" i="36"/>
  <c r="C85" i="25"/>
  <c r="V24" i="78"/>
  <c r="N24" i="82" s="1"/>
  <c r="V26" i="76"/>
  <c r="I26" i="82" s="1"/>
  <c r="J26" i="82" s="1"/>
  <c r="U31" i="36"/>
  <c r="C130" i="25"/>
  <c r="T62" i="68"/>
  <c r="Y131" i="25"/>
  <c r="S62" i="68"/>
  <c r="Y130" i="25"/>
  <c r="V31" i="36"/>
  <c r="C131" i="25"/>
  <c r="S50" i="68"/>
  <c r="Y111" i="25"/>
  <c r="T50" i="68"/>
  <c r="Y112" i="25"/>
  <c r="E38" i="87"/>
  <c r="U25" i="36"/>
  <c r="C111" i="25"/>
  <c r="V25" i="36"/>
  <c r="C112" i="25"/>
  <c r="U21" i="36"/>
  <c r="C93" i="25"/>
  <c r="V21" i="36"/>
  <c r="C94" i="25"/>
  <c r="S42" i="68"/>
  <c r="Y93" i="25"/>
  <c r="T42" i="68"/>
  <c r="Y94" i="25"/>
  <c r="S26" i="68"/>
  <c r="Y57" i="25"/>
  <c r="T26" i="68"/>
  <c r="Y58" i="25"/>
  <c r="U15" i="36"/>
  <c r="C57" i="25"/>
  <c r="V15" i="36"/>
  <c r="C58" i="25"/>
  <c r="S8" i="68"/>
  <c r="Y12" i="25"/>
  <c r="T8" i="68"/>
  <c r="Y13" i="25"/>
  <c r="U5" i="36"/>
  <c r="C12" i="25"/>
  <c r="C13" i="25"/>
  <c r="V5" i="36"/>
  <c r="V33" i="36"/>
  <c r="C140" i="25"/>
  <c r="U33" i="36"/>
  <c r="C139" i="25"/>
  <c r="V23" i="36"/>
  <c r="C103" i="25"/>
  <c r="U23" i="36"/>
  <c r="C102" i="25"/>
  <c r="V13" i="36"/>
  <c r="C49" i="25"/>
  <c r="U13" i="36"/>
  <c r="C48" i="25"/>
  <c r="J38" i="87"/>
  <c r="C20" i="87"/>
  <c r="C38" i="87" s="1"/>
  <c r="V11" i="36"/>
  <c r="C40" i="25"/>
  <c r="U11" i="36"/>
  <c r="C39" i="25"/>
  <c r="C31" i="25"/>
  <c r="V9" i="36"/>
  <c r="U9" i="36"/>
  <c r="C30" i="25"/>
  <c r="C4" i="25"/>
  <c r="V3" i="36"/>
  <c r="U3" i="36"/>
  <c r="C3" i="25"/>
  <c r="V29" i="36"/>
  <c r="C122" i="25"/>
  <c r="U29" i="36"/>
  <c r="C121" i="25"/>
  <c r="V24" i="76"/>
  <c r="I24" i="82" s="1"/>
  <c r="J24" i="82" s="1"/>
  <c r="V17" i="36"/>
  <c r="C76" i="25"/>
  <c r="U17" i="36"/>
  <c r="C75" i="25"/>
  <c r="C22" i="25"/>
  <c r="V7" i="36"/>
  <c r="U7" i="36"/>
  <c r="C21" i="25"/>
  <c r="T66" i="68"/>
  <c r="Y140" i="25"/>
  <c r="S66" i="68"/>
  <c r="Y139" i="25"/>
  <c r="T58" i="68"/>
  <c r="Y122" i="25"/>
  <c r="T46" i="68"/>
  <c r="Y103" i="25"/>
  <c r="S46" i="68"/>
  <c r="Y102" i="25"/>
  <c r="T34" i="68"/>
  <c r="Y76" i="25"/>
  <c r="S34" i="68"/>
  <c r="Y75" i="25"/>
  <c r="T38" i="68"/>
  <c r="Y85" i="25"/>
  <c r="S38" i="68"/>
  <c r="Y84" i="25"/>
  <c r="T24" i="68"/>
  <c r="Y49" i="25"/>
  <c r="S24" i="68"/>
  <c r="Y48" i="25"/>
  <c r="T20" i="68"/>
  <c r="Y40" i="25"/>
  <c r="S20" i="68"/>
  <c r="Y39" i="25"/>
  <c r="T16" i="68"/>
  <c r="Y31" i="25"/>
  <c r="S16" i="68"/>
  <c r="Y30" i="25"/>
  <c r="T12" i="68"/>
  <c r="Y22" i="25"/>
  <c r="S12" i="68"/>
  <c r="Y21" i="25"/>
  <c r="T4" i="68"/>
  <c r="Y4" i="25"/>
  <c r="S4" i="68"/>
  <c r="Y3" i="25"/>
  <c r="V23" i="78"/>
  <c r="N23" i="82" s="1"/>
  <c r="D587" i="7"/>
  <c r="D588" i="7"/>
  <c r="D586" i="7"/>
  <c r="I149" i="25"/>
  <c r="M23" i="82" l="1"/>
  <c r="M25" i="82"/>
  <c r="T73" i="68"/>
  <c r="M26" i="82"/>
  <c r="U38" i="36"/>
  <c r="M24" i="82"/>
  <c r="V38" i="36"/>
  <c r="AK147" i="45"/>
  <c r="G20" i="85" l="1"/>
  <c r="AJ202" i="7"/>
  <c r="N134" i="22" s="1"/>
  <c r="AA85" i="25" s="1"/>
  <c r="AJ203" i="7"/>
  <c r="N135" i="22" s="1"/>
  <c r="AA86" i="25" s="1"/>
  <c r="AJ204" i="7"/>
  <c r="N136" i="22" s="1"/>
  <c r="F34" i="35" s="1"/>
  <c r="AJ205" i="7"/>
  <c r="N137" i="22" s="1"/>
  <c r="AJ206" i="7"/>
  <c r="N138" i="22" s="1"/>
  <c r="L34" i="35" s="1"/>
  <c r="AJ207" i="7"/>
  <c r="N139" i="22" s="1"/>
  <c r="K34" i="35" s="1"/>
  <c r="AJ208" i="7"/>
  <c r="N140" i="22" s="1"/>
  <c r="AA87" i="25" s="1"/>
  <c r="AJ209" i="7"/>
  <c r="N141" i="22" s="1"/>
  <c r="E34" i="35" s="1"/>
  <c r="AJ210" i="7"/>
  <c r="N142" i="22" s="1"/>
  <c r="AA88" i="25" s="1"/>
  <c r="AJ211" i="7"/>
  <c r="N143" i="22" s="1"/>
  <c r="H34" i="35" s="1"/>
  <c r="AJ212" i="7"/>
  <c r="N144" i="22" s="1"/>
  <c r="J34" i="35" s="1"/>
  <c r="AJ213" i="7"/>
  <c r="N145" i="22" s="1"/>
  <c r="AA89" i="25" s="1"/>
  <c r="AJ214" i="7"/>
  <c r="N146" i="22" s="1"/>
  <c r="I34" i="35" s="1"/>
  <c r="AJ215" i="7"/>
  <c r="N147" i="22" s="1"/>
  <c r="Y82" i="25" s="1"/>
  <c r="AJ216" i="7"/>
  <c r="N148" i="22" s="1"/>
  <c r="Y83" i="25" s="1"/>
  <c r="AJ217" i="7"/>
  <c r="N149" i="22" s="1"/>
  <c r="AC84" i="25" s="1"/>
  <c r="AJ218" i="7"/>
  <c r="N150" i="22" s="1"/>
  <c r="AC86" i="25" s="1"/>
  <c r="AC87" i="25"/>
  <c r="AJ219" i="7"/>
  <c r="N151" i="22" s="1"/>
  <c r="AJ220" i="7"/>
  <c r="N152" i="22" s="1"/>
  <c r="AC89" i="25" s="1"/>
  <c r="AJ221" i="7"/>
  <c r="N153" i="22" s="1"/>
  <c r="Y89" i="25" s="1"/>
  <c r="AJ222" i="7"/>
  <c r="N154" i="22" s="1"/>
  <c r="Y87" i="25" s="1"/>
  <c r="AJ201" i="7"/>
  <c r="N133" i="22" s="1"/>
  <c r="AA84" i="25" s="1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01" i="7"/>
  <c r="J3" i="78" s="1"/>
  <c r="AG149" i="7"/>
  <c r="H7" i="78" s="1"/>
  <c r="I3" i="78"/>
  <c r="F214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5" i="7"/>
  <c r="F216" i="7"/>
  <c r="F217" i="7"/>
  <c r="F218" i="7"/>
  <c r="F219" i="7"/>
  <c r="F220" i="7"/>
  <c r="F201" i="7"/>
  <c r="F145" i="7"/>
  <c r="H3" i="76" s="1"/>
  <c r="I202" i="7"/>
  <c r="N134" i="8" s="1"/>
  <c r="E85" i="25" s="1"/>
  <c r="I203" i="7"/>
  <c r="N135" i="8" s="1"/>
  <c r="E86" i="25" s="1"/>
  <c r="I204" i="7"/>
  <c r="N136" i="8" s="1"/>
  <c r="G36" i="38" s="1"/>
  <c r="I205" i="7"/>
  <c r="N137" i="8" s="1"/>
  <c r="I206" i="7"/>
  <c r="N138" i="8" s="1"/>
  <c r="L36" i="38" s="1"/>
  <c r="I207" i="7"/>
  <c r="N139" i="8" s="1"/>
  <c r="K36" i="38" s="1"/>
  <c r="I208" i="7"/>
  <c r="N140" i="8" s="1"/>
  <c r="E87" i="25" s="1"/>
  <c r="I209" i="7"/>
  <c r="N141" i="8" s="1"/>
  <c r="E36" i="38" s="1"/>
  <c r="I210" i="7"/>
  <c r="N142" i="8" s="1"/>
  <c r="E88" i="25" s="1"/>
  <c r="I211" i="7"/>
  <c r="N143" i="8" s="1"/>
  <c r="J36" i="38" s="1"/>
  <c r="I212" i="7"/>
  <c r="N144" i="8" s="1"/>
  <c r="I36" i="38" s="1"/>
  <c r="I213" i="7"/>
  <c r="N145" i="8" s="1"/>
  <c r="E89" i="25" s="1"/>
  <c r="I214" i="7"/>
  <c r="N146" i="8" s="1"/>
  <c r="F36" i="38" s="1"/>
  <c r="I215" i="7"/>
  <c r="N147" i="8" s="1"/>
  <c r="C82" i="25" s="1"/>
  <c r="I216" i="7"/>
  <c r="N148" i="8" s="1"/>
  <c r="C83" i="25" s="1"/>
  <c r="I217" i="7"/>
  <c r="N149" i="8" s="1"/>
  <c r="G84" i="25" s="1"/>
  <c r="I218" i="7"/>
  <c r="N150" i="8" s="1"/>
  <c r="G86" i="25" s="1"/>
  <c r="G87" i="25"/>
  <c r="I219" i="7"/>
  <c r="N151" i="8" s="1"/>
  <c r="I220" i="7"/>
  <c r="N152" i="8" s="1"/>
  <c r="G89" i="25" s="1"/>
  <c r="I221" i="7"/>
  <c r="N153" i="8" s="1"/>
  <c r="C89" i="25" s="1"/>
  <c r="I222" i="7"/>
  <c r="N154" i="8" s="1"/>
  <c r="I201" i="7"/>
  <c r="N133" i="8" s="1"/>
  <c r="E84" i="25" s="1"/>
  <c r="I145" i="7"/>
  <c r="G88" i="25" l="1"/>
  <c r="G83" i="25"/>
  <c r="AC88" i="25"/>
  <c r="AC83" i="25"/>
  <c r="O109" i="8"/>
  <c r="Q35" i="12" s="1"/>
  <c r="J3" i="76"/>
  <c r="O127" i="8"/>
  <c r="B40" i="53" s="1"/>
  <c r="J21" i="76"/>
  <c r="O125" i="8"/>
  <c r="J19" i="76"/>
  <c r="F64" i="32"/>
  <c r="O124" i="8"/>
  <c r="S19" i="36" s="1"/>
  <c r="R19" i="36" s="1"/>
  <c r="J18" i="76"/>
  <c r="O121" i="8"/>
  <c r="L54" i="15" s="1"/>
  <c r="J15" i="76"/>
  <c r="O119" i="8"/>
  <c r="F54" i="15" s="1"/>
  <c r="J13" i="76"/>
  <c r="O117" i="8"/>
  <c r="Q36" i="38" s="1"/>
  <c r="J11" i="76"/>
  <c r="O115" i="8"/>
  <c r="F70" i="32" s="1"/>
  <c r="J9" i="76"/>
  <c r="O113" i="8"/>
  <c r="D68" i="32" s="1"/>
  <c r="J7" i="76"/>
  <c r="O111" i="8"/>
  <c r="N56" i="17" s="1"/>
  <c r="J5" i="76"/>
  <c r="O122" i="8"/>
  <c r="O34" i="9" s="1"/>
  <c r="J16" i="76"/>
  <c r="O128" i="22"/>
  <c r="E29" i="84" s="1"/>
  <c r="J22" i="78"/>
  <c r="O126" i="22"/>
  <c r="V38" i="14" s="1"/>
  <c r="J20" i="78"/>
  <c r="AA66" i="32"/>
  <c r="O123" i="22"/>
  <c r="P38" i="68" s="1"/>
  <c r="J17" i="78"/>
  <c r="O121" i="22"/>
  <c r="W70" i="30" s="1"/>
  <c r="J15" i="78"/>
  <c r="O119" i="22"/>
  <c r="G54" i="15" s="1"/>
  <c r="J13" i="78"/>
  <c r="O117" i="22"/>
  <c r="Q34" i="35" s="1"/>
  <c r="J11" i="78"/>
  <c r="O115" i="22"/>
  <c r="W29" i="18" s="1"/>
  <c r="J9" i="78"/>
  <c r="O113" i="22"/>
  <c r="U56" i="17" s="1"/>
  <c r="J7" i="78"/>
  <c r="O111" i="22"/>
  <c r="Y64" i="32" s="1"/>
  <c r="J5" i="78"/>
  <c r="O128" i="8"/>
  <c r="C29" i="84" s="1"/>
  <c r="J22" i="76"/>
  <c r="O126" i="8"/>
  <c r="J20" i="76"/>
  <c r="F66" i="32"/>
  <c r="O123" i="8"/>
  <c r="Q19" i="36" s="1"/>
  <c r="P19" i="36" s="1"/>
  <c r="J17" i="76"/>
  <c r="O120" i="8"/>
  <c r="I54" i="15" s="1"/>
  <c r="J14" i="76"/>
  <c r="O118" i="8"/>
  <c r="O36" i="38" s="1"/>
  <c r="J12" i="76"/>
  <c r="O116" i="8"/>
  <c r="P36" i="38" s="1"/>
  <c r="J10" i="76"/>
  <c r="O114" i="8"/>
  <c r="E66" i="30" s="1"/>
  <c r="J8" i="76"/>
  <c r="O112" i="8"/>
  <c r="S29" i="18" s="1"/>
  <c r="J6" i="76"/>
  <c r="O110" i="8"/>
  <c r="V35" i="12" s="1"/>
  <c r="J4" i="76"/>
  <c r="O127" i="22"/>
  <c r="D40" i="53" s="1"/>
  <c r="J21" i="78"/>
  <c r="O125" i="22"/>
  <c r="R38" i="14" s="1"/>
  <c r="J19" i="78"/>
  <c r="AA64" i="32"/>
  <c r="O124" i="22"/>
  <c r="Q38" i="68" s="1"/>
  <c r="J18" i="78"/>
  <c r="O120" i="22"/>
  <c r="W68" i="30" s="1"/>
  <c r="J14" i="78"/>
  <c r="O118" i="22"/>
  <c r="O34" i="35" s="1"/>
  <c r="J12" i="78"/>
  <c r="O116" i="22"/>
  <c r="P34" i="35" s="1"/>
  <c r="J10" i="78"/>
  <c r="O114" i="22"/>
  <c r="D54" i="15" s="1"/>
  <c r="J8" i="78"/>
  <c r="O112" i="22"/>
  <c r="AA68" i="32" s="1"/>
  <c r="J6" i="78"/>
  <c r="O110" i="22"/>
  <c r="X35" i="12" s="1"/>
  <c r="J4" i="78"/>
  <c r="O122" i="22"/>
  <c r="P34" i="9" s="1"/>
  <c r="J16" i="78"/>
  <c r="O148" i="22"/>
  <c r="L38" i="68" s="1"/>
  <c r="O147" i="22"/>
  <c r="D38" i="68" s="1"/>
  <c r="O147" i="8"/>
  <c r="D19" i="36" s="1"/>
  <c r="O148" i="8"/>
  <c r="O154" i="8"/>
  <c r="T19" i="36" s="1"/>
  <c r="C87" i="25"/>
  <c r="F20" i="73"/>
  <c r="W64" i="28" l="1"/>
  <c r="S56" i="17"/>
  <c r="P56" i="17"/>
  <c r="V29" i="18"/>
  <c r="W64" i="30"/>
  <c r="E64" i="30"/>
  <c r="E83" i="25"/>
  <c r="D64" i="32"/>
  <c r="F68" i="32"/>
  <c r="Y68" i="32"/>
  <c r="C54" i="15"/>
  <c r="M54" i="15"/>
  <c r="AA70" i="32"/>
  <c r="T29" i="18"/>
  <c r="W66" i="30"/>
  <c r="AA83" i="25"/>
  <c r="E82" i="25"/>
  <c r="AA82" i="25"/>
  <c r="J54" i="15"/>
  <c r="L19" i="36"/>
  <c r="DB16" i="50"/>
  <c r="E16" i="47"/>
  <c r="AJ414" i="7" l="1"/>
  <c r="AJ413" i="7"/>
  <c r="AD11" i="45" l="1"/>
  <c r="AD10" i="45"/>
  <c r="AD9" i="45"/>
  <c r="AD8" i="45"/>
  <c r="AD7" i="45"/>
  <c r="AD6" i="45"/>
  <c r="AD5" i="45"/>
  <c r="AD47" i="45"/>
  <c r="AD46" i="45"/>
  <c r="AD45" i="45"/>
  <c r="AD44" i="45"/>
  <c r="AD43" i="45"/>
  <c r="AD42" i="45"/>
  <c r="AD41" i="45"/>
  <c r="N47" i="45"/>
  <c r="N46" i="45"/>
  <c r="N45" i="45"/>
  <c r="N44" i="45"/>
  <c r="N43" i="45"/>
  <c r="N42" i="45"/>
  <c r="N41" i="45"/>
  <c r="N11" i="45"/>
  <c r="N10" i="45"/>
  <c r="N9" i="45"/>
  <c r="N8" i="45"/>
  <c r="N7" i="45"/>
  <c r="N6" i="45"/>
  <c r="N5" i="45"/>
  <c r="N77" i="45"/>
  <c r="CQ17" i="48"/>
  <c r="CQ18" i="48"/>
  <c r="Q173" i="45" s="1"/>
  <c r="AS17" i="48"/>
  <c r="AS18" i="48"/>
  <c r="Y18" i="48"/>
  <c r="AG29" i="45" l="1"/>
  <c r="Q29" i="45"/>
  <c r="AG137" i="45"/>
  <c r="Q137" i="45"/>
  <c r="H16" i="45"/>
  <c r="H15" i="45"/>
  <c r="H14" i="45"/>
  <c r="H13" i="45"/>
  <c r="H12" i="45"/>
  <c r="H11" i="45"/>
  <c r="H10" i="45"/>
  <c r="H6" i="45"/>
  <c r="H7" i="45"/>
  <c r="H8" i="45"/>
  <c r="H5" i="45"/>
  <c r="I426" i="7" l="1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DA18" i="50" l="1"/>
  <c r="CQ18" i="50"/>
  <c r="CG18" i="50"/>
  <c r="BC18" i="50"/>
  <c r="AI17" i="50"/>
  <c r="AI18" i="50"/>
  <c r="AS17" i="50"/>
  <c r="AS18" i="50"/>
  <c r="Y18" i="50"/>
  <c r="AG47" i="45" s="1"/>
  <c r="E18" i="50"/>
  <c r="AG11" i="45" s="1"/>
  <c r="F313" i="7"/>
  <c r="N3" i="76" s="1"/>
  <c r="F314" i="7"/>
  <c r="N4" i="76" s="1"/>
  <c r="F315" i="7"/>
  <c r="N5" i="76" s="1"/>
  <c r="F316" i="7"/>
  <c r="N6" i="76" s="1"/>
  <c r="F317" i="7"/>
  <c r="N7" i="76" s="1"/>
  <c r="F318" i="7"/>
  <c r="N8" i="76" s="1"/>
  <c r="F319" i="7"/>
  <c r="N9" i="76" s="1"/>
  <c r="F320" i="7"/>
  <c r="N10" i="76" s="1"/>
  <c r="F321" i="7"/>
  <c r="N11" i="76" s="1"/>
  <c r="F322" i="7"/>
  <c r="N12" i="76" s="1"/>
  <c r="F323" i="7"/>
  <c r="N13" i="76" s="1"/>
  <c r="F324" i="7"/>
  <c r="N14" i="76" s="1"/>
  <c r="F325" i="7"/>
  <c r="N15" i="76" s="1"/>
  <c r="F326" i="7"/>
  <c r="N16" i="76" s="1"/>
  <c r="F327" i="7"/>
  <c r="N17" i="76" s="1"/>
  <c r="F328" i="7"/>
  <c r="N18" i="76" s="1"/>
  <c r="F329" i="7"/>
  <c r="N19" i="76" s="1"/>
  <c r="F330" i="7"/>
  <c r="N20" i="76" s="1"/>
  <c r="F331" i="7"/>
  <c r="N21" i="76" s="1"/>
  <c r="F332" i="7"/>
  <c r="N22" i="76" s="1"/>
  <c r="O18" i="48" l="1"/>
  <c r="P18" i="48" s="1"/>
  <c r="Q83" i="45"/>
  <c r="Q47" i="45"/>
  <c r="O18" i="50"/>
  <c r="P18" i="50" s="1"/>
  <c r="F10" i="56" s="1"/>
  <c r="B20" i="45"/>
  <c r="Z18" i="50"/>
  <c r="F13" i="56" s="1"/>
  <c r="AT18" i="51"/>
  <c r="AJ18" i="51"/>
  <c r="BD18" i="51"/>
  <c r="Z18" i="51"/>
  <c r="P18" i="51"/>
  <c r="F18" i="51"/>
  <c r="BN18" i="51"/>
  <c r="BX18" i="51"/>
  <c r="CH18" i="51"/>
  <c r="CR18" i="51"/>
  <c r="DB18" i="51"/>
  <c r="F18" i="50"/>
  <c r="F7" i="56" s="1"/>
  <c r="AJ18" i="50"/>
  <c r="F22" i="56" s="1"/>
  <c r="AT18" i="50"/>
  <c r="F16" i="56" s="1"/>
  <c r="BD18" i="50"/>
  <c r="F19" i="56" s="1"/>
  <c r="CH18" i="50"/>
  <c r="F37" i="56" s="1"/>
  <c r="CR18" i="50"/>
  <c r="F28" i="56" s="1"/>
  <c r="DB18" i="50"/>
  <c r="F34" i="56" s="1"/>
  <c r="DB18" i="48"/>
  <c r="F32" i="56" s="1"/>
  <c r="CR18" i="48"/>
  <c r="F26" i="56" s="1"/>
  <c r="CH18" i="48"/>
  <c r="F35" i="56" s="1"/>
  <c r="BX18" i="48"/>
  <c r="F2" i="56" s="1"/>
  <c r="BD18" i="48"/>
  <c r="F17" i="56" s="1"/>
  <c r="BN18" i="48"/>
  <c r="F23" i="56" s="1"/>
  <c r="AT18" i="48"/>
  <c r="F14" i="56" s="1"/>
  <c r="AJ18" i="48"/>
  <c r="F20" i="56" s="1"/>
  <c r="AI17" i="48"/>
  <c r="AJ17" i="48" s="1"/>
  <c r="Z18" i="48"/>
  <c r="F11" i="56" s="1"/>
  <c r="O18" i="47"/>
  <c r="CZ18" i="47"/>
  <c r="DA18" i="47" s="1"/>
  <c r="E18" i="47"/>
  <c r="F18" i="47" s="1"/>
  <c r="N29" i="45"/>
  <c r="F23" i="45"/>
  <c r="AJ362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41" i="7"/>
  <c r="AJ313" i="7"/>
  <c r="AG343" i="7"/>
  <c r="O5" i="78" s="1"/>
  <c r="AG344" i="7"/>
  <c r="O6" i="78" s="1"/>
  <c r="AG345" i="7"/>
  <c r="O7" i="78" s="1"/>
  <c r="AG346" i="7"/>
  <c r="O8" i="78" s="1"/>
  <c r="AG347" i="7"/>
  <c r="O9" i="78" s="1"/>
  <c r="AG348" i="7"/>
  <c r="O10" i="78" s="1"/>
  <c r="AG349" i="7"/>
  <c r="O11" i="78" s="1"/>
  <c r="AG350" i="7"/>
  <c r="O12" i="78" s="1"/>
  <c r="AG351" i="7"/>
  <c r="O13" i="78" s="1"/>
  <c r="AG352" i="7"/>
  <c r="O14" i="78" s="1"/>
  <c r="AG353" i="7"/>
  <c r="O15" i="78" s="1"/>
  <c r="AG354" i="7"/>
  <c r="O16" i="78" s="1"/>
  <c r="AG355" i="7"/>
  <c r="O17" i="78" s="1"/>
  <c r="O18" i="78"/>
  <c r="AG357" i="7"/>
  <c r="O19" i="78" s="1"/>
  <c r="AG358" i="7"/>
  <c r="O20" i="78" s="1"/>
  <c r="AG359" i="7"/>
  <c r="O21" i="78" s="1"/>
  <c r="AG360" i="7"/>
  <c r="O22" i="78" s="1"/>
  <c r="AG342" i="7"/>
  <c r="O4" i="78" s="1"/>
  <c r="AG341" i="7"/>
  <c r="O3" i="78" s="1"/>
  <c r="AG313" i="7"/>
  <c r="N3" i="78" s="1"/>
  <c r="P18" i="47" l="1"/>
  <c r="H29" i="45"/>
  <c r="B146" i="45"/>
  <c r="B164" i="45" s="1"/>
  <c r="AK191" i="45"/>
  <c r="AD191" i="45"/>
  <c r="N191" i="45"/>
  <c r="K214" i="25" l="1"/>
  <c r="I212" i="25"/>
  <c r="W212" i="25" s="1"/>
  <c r="M25" i="55" l="1"/>
  <c r="A25" i="55"/>
  <c r="A265" i="29"/>
  <c r="DB11" i="50" l="1"/>
  <c r="L25" i="84" s="1"/>
  <c r="F152" i="8" l="1"/>
  <c r="F15" i="36" s="1"/>
  <c r="G56" i="25"/>
  <c r="F154" i="22"/>
  <c r="R26" i="68" s="1"/>
  <c r="F153" i="22"/>
  <c r="N26" i="68" s="1"/>
  <c r="F152" i="22"/>
  <c r="F26" i="68" s="1"/>
  <c r="I4" i="78"/>
  <c r="I6" i="78"/>
  <c r="I8" i="78"/>
  <c r="I10" i="78"/>
  <c r="I11" i="78"/>
  <c r="I12" i="78"/>
  <c r="I13" i="78"/>
  <c r="I14" i="78"/>
  <c r="I17" i="78"/>
  <c r="I20" i="78"/>
  <c r="AG285" i="7"/>
  <c r="M3" i="78" s="1"/>
  <c r="F174" i="7"/>
  <c r="I4" i="76" s="1"/>
  <c r="F175" i="7"/>
  <c r="I5" i="76" s="1"/>
  <c r="F176" i="7"/>
  <c r="I6" i="76" s="1"/>
  <c r="F177" i="7"/>
  <c r="I7" i="76" s="1"/>
  <c r="F178" i="7"/>
  <c r="I8" i="76" s="1"/>
  <c r="F179" i="7"/>
  <c r="I9" i="76" s="1"/>
  <c r="F180" i="7"/>
  <c r="I10" i="76" s="1"/>
  <c r="F181" i="7"/>
  <c r="I11" i="76" s="1"/>
  <c r="F182" i="7"/>
  <c r="I12" i="76" s="1"/>
  <c r="F183" i="7"/>
  <c r="I13" i="76" s="1"/>
  <c r="F184" i="7"/>
  <c r="I14" i="76" s="1"/>
  <c r="F185" i="7"/>
  <c r="I15" i="76" s="1"/>
  <c r="F186" i="7"/>
  <c r="I16" i="76" s="1"/>
  <c r="F187" i="7"/>
  <c r="I17" i="76" s="1"/>
  <c r="F188" i="7"/>
  <c r="I18" i="76" s="1"/>
  <c r="F189" i="7"/>
  <c r="I19" i="76" s="1"/>
  <c r="F190" i="7"/>
  <c r="I20" i="76" s="1"/>
  <c r="F191" i="7"/>
  <c r="I21" i="76" s="1"/>
  <c r="F192" i="7"/>
  <c r="I22" i="76" s="1"/>
  <c r="F285" i="7"/>
  <c r="M3" i="76" s="1"/>
  <c r="G59" i="25"/>
  <c r="I285" i="7"/>
  <c r="N185" i="8" s="1"/>
  <c r="O185" i="8" s="1"/>
  <c r="I21" i="36" s="1"/>
  <c r="AA58" i="25"/>
  <c r="AA59" i="25"/>
  <c r="AA60" i="25"/>
  <c r="AA61" i="25"/>
  <c r="AA62" i="25"/>
  <c r="AC57" i="25"/>
  <c r="AC59" i="25"/>
  <c r="AC60" i="25"/>
  <c r="AC61" i="25"/>
  <c r="AC62" i="25"/>
  <c r="Y61" i="25"/>
  <c r="Y60" i="25"/>
  <c r="AJ285" i="7"/>
  <c r="N185" i="22" s="1"/>
  <c r="AA93" i="25" s="1"/>
  <c r="AG292" i="7"/>
  <c r="AG164" i="7"/>
  <c r="I341" i="7"/>
  <c r="D237" i="8" s="1"/>
  <c r="E237" i="8" s="1"/>
  <c r="F237" i="8" s="1"/>
  <c r="I25" i="36" s="1"/>
  <c r="F173" i="7"/>
  <c r="F341" i="7"/>
  <c r="O3" i="76" s="1"/>
  <c r="DB11" i="51"/>
  <c r="Q133" i="45"/>
  <c r="BW14" i="48" s="1"/>
  <c r="DB11" i="48"/>
  <c r="K25" i="84" s="1"/>
  <c r="CZ23" i="47"/>
  <c r="DA23" i="47" s="1"/>
  <c r="DA11" i="47"/>
  <c r="J25" i="84" s="1"/>
  <c r="B114" i="7"/>
  <c r="AU1" i="7"/>
  <c r="BC1" i="7" s="1"/>
  <c r="CG12" i="50"/>
  <c r="CH12" i="50" s="1"/>
  <c r="E32" i="52" s="1"/>
  <c r="CG19" i="50"/>
  <c r="AG156" i="45" s="1"/>
  <c r="CG20" i="50"/>
  <c r="AA149" i="25" s="1"/>
  <c r="CG21" i="50"/>
  <c r="AG158" i="45" s="1"/>
  <c r="CG22" i="50"/>
  <c r="AG159" i="45" s="1"/>
  <c r="CG23" i="50"/>
  <c r="AG160" i="45" s="1"/>
  <c r="CG24" i="50"/>
  <c r="AG161" i="45" s="1"/>
  <c r="CG17" i="50"/>
  <c r="AG154" i="45" s="1"/>
  <c r="CG13" i="50"/>
  <c r="CG14" i="50"/>
  <c r="AG151" i="45" s="1"/>
  <c r="CG15" i="50"/>
  <c r="F32" i="52" s="1"/>
  <c r="Q155" i="45"/>
  <c r="CG19" i="48"/>
  <c r="CG20" i="48"/>
  <c r="Q157" i="45" s="1"/>
  <c r="CG21" i="48"/>
  <c r="Q158" i="45" s="1"/>
  <c r="CG22" i="48"/>
  <c r="Q159" i="45" s="1"/>
  <c r="CG23" i="48"/>
  <c r="L151" i="25" s="1"/>
  <c r="CG24" i="48"/>
  <c r="L152" i="25" s="1"/>
  <c r="CG17" i="48"/>
  <c r="Q154" i="45" s="1"/>
  <c r="CG13" i="48"/>
  <c r="CG14" i="48"/>
  <c r="Q151" i="45" s="1"/>
  <c r="CG15" i="48"/>
  <c r="Q152" i="45" s="1"/>
  <c r="CG12" i="48"/>
  <c r="Y32" i="53"/>
  <c r="A24" i="71"/>
  <c r="AD150" i="45"/>
  <c r="CH6" i="50" s="1"/>
  <c r="W245" i="29" s="1"/>
  <c r="AD155" i="45"/>
  <c r="CH11" i="50" s="1"/>
  <c r="L22" i="84" s="1"/>
  <c r="AD154" i="45"/>
  <c r="CH10" i="50" s="1"/>
  <c r="I37" i="56" s="1"/>
  <c r="AD153" i="45"/>
  <c r="AD152" i="45"/>
  <c r="CH8" i="50" s="1"/>
  <c r="H37" i="56" s="1"/>
  <c r="AD151" i="45"/>
  <c r="CH7" i="50" s="1"/>
  <c r="K32" i="53" s="1"/>
  <c r="AD149" i="45"/>
  <c r="CH5" i="50" s="1"/>
  <c r="O32" i="53" s="1"/>
  <c r="N155" i="45"/>
  <c r="CH11" i="48" s="1"/>
  <c r="K22" i="84" s="1"/>
  <c r="N154" i="45"/>
  <c r="CH10" i="48" s="1"/>
  <c r="I35" i="56" s="1"/>
  <c r="N153" i="45"/>
  <c r="CH9" i="48" s="1"/>
  <c r="D35" i="56" s="1"/>
  <c r="N152" i="45"/>
  <c r="CH8" i="48" s="1"/>
  <c r="H35" i="56" s="1"/>
  <c r="N151" i="45"/>
  <c r="CH7" i="48" s="1"/>
  <c r="N150" i="45"/>
  <c r="CH6" i="48" s="1"/>
  <c r="N149" i="45"/>
  <c r="CH5" i="48" s="1"/>
  <c r="I752" i="33" s="1"/>
  <c r="N131" i="45"/>
  <c r="BX5" i="48" s="1"/>
  <c r="I743" i="33" s="1"/>
  <c r="Q136" i="45"/>
  <c r="AS146" i="45"/>
  <c r="N147" i="45"/>
  <c r="F11" i="45"/>
  <c r="CQ23" i="47"/>
  <c r="H178" i="45" s="1"/>
  <c r="N173" i="45"/>
  <c r="CR11" i="48" s="1"/>
  <c r="K23" i="84" s="1"/>
  <c r="CR11" i="47"/>
  <c r="J23" i="84" s="1"/>
  <c r="F172" i="45"/>
  <c r="CR10" i="47" s="1"/>
  <c r="I19" i="71" s="1"/>
  <c r="F11" i="50"/>
  <c r="L15" i="84" s="1"/>
  <c r="F47" i="45"/>
  <c r="Z11" i="47" s="1"/>
  <c r="J17" i="84" s="1"/>
  <c r="BN6" i="48"/>
  <c r="F11" i="48"/>
  <c r="K15" i="84" s="1"/>
  <c r="A256" i="29"/>
  <c r="G256" i="29" s="1"/>
  <c r="M256" i="29" s="1"/>
  <c r="S256" i="29" s="1"/>
  <c r="Y120" i="29" s="1"/>
  <c r="BP2" i="51"/>
  <c r="R2" i="51"/>
  <c r="AL2" i="51" s="1"/>
  <c r="BF2" i="51" s="1"/>
  <c r="AB2" i="51"/>
  <c r="AV2" i="51" s="1"/>
  <c r="AK173" i="45"/>
  <c r="CR11" i="51" s="1"/>
  <c r="AD173" i="45"/>
  <c r="CR11" i="50" s="1"/>
  <c r="L23" i="84" s="1"/>
  <c r="AK155" i="45"/>
  <c r="CH11" i="51" s="1"/>
  <c r="F155" i="45"/>
  <c r="CH11" i="47" s="1"/>
  <c r="J22" i="84" s="1"/>
  <c r="AK137" i="45"/>
  <c r="BX11" i="51" s="1"/>
  <c r="AD137" i="45"/>
  <c r="BX11" i="50" s="1"/>
  <c r="L21" i="84" s="1"/>
  <c r="N137" i="45"/>
  <c r="F137" i="45"/>
  <c r="BX11" i="47" s="1"/>
  <c r="J21" i="84" s="1"/>
  <c r="AK119" i="45"/>
  <c r="BN11" i="51" s="1"/>
  <c r="BN11" i="50"/>
  <c r="L20" i="84" s="1"/>
  <c r="BN11" i="48"/>
  <c r="K20" i="84" s="1"/>
  <c r="F119" i="45"/>
  <c r="BN11" i="47" s="1"/>
  <c r="J20" i="84" s="1"/>
  <c r="AK101" i="45"/>
  <c r="BD11" i="51" s="1"/>
  <c r="AD101" i="45"/>
  <c r="BD11" i="50" s="1"/>
  <c r="L19" i="84" s="1"/>
  <c r="N101" i="45"/>
  <c r="BD11" i="48" s="1"/>
  <c r="K19" i="84" s="1"/>
  <c r="F101" i="45"/>
  <c r="BD11" i="47" s="1"/>
  <c r="J19" i="84" s="1"/>
  <c r="AK83" i="45"/>
  <c r="AT11" i="51" s="1"/>
  <c r="AD83" i="45"/>
  <c r="AT11" i="50" s="1"/>
  <c r="L18" i="84" s="1"/>
  <c r="N83" i="45"/>
  <c r="AT11" i="48" s="1"/>
  <c r="K18" i="84" s="1"/>
  <c r="F83" i="45"/>
  <c r="AT11" i="47" s="1"/>
  <c r="J18" i="84" s="1"/>
  <c r="AK65" i="45"/>
  <c r="AJ11" i="51" s="1"/>
  <c r="AD65" i="45"/>
  <c r="AJ11" i="50" s="1"/>
  <c r="L24" i="84" s="1"/>
  <c r="N65" i="45"/>
  <c r="F65" i="45"/>
  <c r="AJ11" i="47" s="1"/>
  <c r="J24" i="84" s="1"/>
  <c r="AK47" i="45"/>
  <c r="Z11" i="51" s="1"/>
  <c r="Z11" i="50"/>
  <c r="L17" i="84" s="1"/>
  <c r="Z11" i="48"/>
  <c r="K17" i="84" s="1"/>
  <c r="AK29" i="45"/>
  <c r="P11" i="51" s="1"/>
  <c r="AD29" i="45"/>
  <c r="P11" i="48"/>
  <c r="K16" i="84" s="1"/>
  <c r="P11" i="47"/>
  <c r="J16" i="84" s="1"/>
  <c r="AI15" i="47"/>
  <c r="H62" i="45" s="1"/>
  <c r="AK11" i="45"/>
  <c r="F11" i="51" s="1"/>
  <c r="F10" i="45"/>
  <c r="BM22" i="48"/>
  <c r="BM23" i="48"/>
  <c r="BM24" i="48"/>
  <c r="BN24" i="48" s="1"/>
  <c r="J24" i="52" s="1"/>
  <c r="AJ230" i="7"/>
  <c r="W134" i="22" s="1"/>
  <c r="X134" i="22" s="1"/>
  <c r="H34" i="68" s="1"/>
  <c r="AJ231" i="7"/>
  <c r="W135" i="22" s="1"/>
  <c r="AA77" i="25" s="1"/>
  <c r="AJ232" i="7"/>
  <c r="W136" i="22" s="1"/>
  <c r="AJ233" i="7"/>
  <c r="W137" i="22" s="1"/>
  <c r="AJ234" i="7"/>
  <c r="W138" i="22" s="1"/>
  <c r="AJ235" i="7"/>
  <c r="W139" i="22" s="1"/>
  <c r="K16" i="35" s="1"/>
  <c r="AJ236" i="7"/>
  <c r="W140" i="22" s="1"/>
  <c r="AJ237" i="7"/>
  <c r="W141" i="22" s="1"/>
  <c r="X141" i="22" s="1"/>
  <c r="AJ238" i="7"/>
  <c r="W142" i="22" s="1"/>
  <c r="AJ239" i="7"/>
  <c r="W143" i="22" s="1"/>
  <c r="AJ240" i="7"/>
  <c r="W144" i="22" s="1"/>
  <c r="J16" i="35" s="1"/>
  <c r="AJ241" i="7"/>
  <c r="W145" i="22" s="1"/>
  <c r="AA80" i="25" s="1"/>
  <c r="AJ242" i="7"/>
  <c r="W146" i="22" s="1"/>
  <c r="AJ243" i="7"/>
  <c r="W147" i="22" s="1"/>
  <c r="AJ244" i="7"/>
  <c r="W148" i="22" s="1"/>
  <c r="AJ245" i="7"/>
  <c r="W149" i="22" s="1"/>
  <c r="AJ246" i="7"/>
  <c r="AC77" i="25" s="1"/>
  <c r="AJ247" i="7"/>
  <c r="W151" i="22" s="1"/>
  <c r="AJ248" i="7"/>
  <c r="W152" i="22" s="1"/>
  <c r="AJ249" i="7"/>
  <c r="W153" i="22" s="1"/>
  <c r="X153" i="22" s="1"/>
  <c r="N34" i="68" s="1"/>
  <c r="AJ250" i="7"/>
  <c r="W154" i="22" s="1"/>
  <c r="AJ229" i="7"/>
  <c r="W133" i="22" s="1"/>
  <c r="I230" i="7"/>
  <c r="W134" i="8" s="1"/>
  <c r="I231" i="7"/>
  <c r="W135" i="8" s="1"/>
  <c r="X135" i="8" s="1"/>
  <c r="G17" i="36" s="1"/>
  <c r="I232" i="7"/>
  <c r="W136" i="8" s="1"/>
  <c r="I233" i="7"/>
  <c r="W137" i="8" s="1"/>
  <c r="I234" i="7"/>
  <c r="W138" i="8" s="1"/>
  <c r="X138" i="8" s="1"/>
  <c r="I235" i="7"/>
  <c r="W139" i="8" s="1"/>
  <c r="I236" i="7"/>
  <c r="W140" i="8" s="1"/>
  <c r="I237" i="7"/>
  <c r="W141" i="8" s="1"/>
  <c r="E17" i="38" s="1"/>
  <c r="I238" i="7"/>
  <c r="W142" i="8" s="1"/>
  <c r="X142" i="8" s="1"/>
  <c r="J17" i="36" s="1"/>
  <c r="I239" i="7"/>
  <c r="W143" i="8" s="1"/>
  <c r="I240" i="7"/>
  <c r="W144" i="8" s="1"/>
  <c r="I17" i="38" s="1"/>
  <c r="I241" i="7"/>
  <c r="W145" i="8" s="1"/>
  <c r="I242" i="7"/>
  <c r="W146" i="8" s="1"/>
  <c r="F17" i="38" s="1"/>
  <c r="I243" i="7"/>
  <c r="W147" i="8" s="1"/>
  <c r="I244" i="7"/>
  <c r="W148" i="8" s="1"/>
  <c r="C74" i="25" s="1"/>
  <c r="I245" i="7"/>
  <c r="W149" i="8" s="1"/>
  <c r="I246" i="7"/>
  <c r="G77" i="25" s="1"/>
  <c r="G78" i="25"/>
  <c r="G74" i="25"/>
  <c r="I247" i="7"/>
  <c r="W151" i="8" s="1"/>
  <c r="I248" i="7"/>
  <c r="W152" i="8" s="1"/>
  <c r="X152" i="8" s="1"/>
  <c r="F17" i="36" s="1"/>
  <c r="I249" i="7"/>
  <c r="W153" i="8" s="1"/>
  <c r="I250" i="7"/>
  <c r="W154" i="8" s="1"/>
  <c r="C78" i="25" s="1"/>
  <c r="I229" i="7"/>
  <c r="W133" i="8" s="1"/>
  <c r="AJ90" i="7"/>
  <c r="E82" i="22" s="1"/>
  <c r="AJ91" i="7"/>
  <c r="E83" i="22" s="1"/>
  <c r="AJ92" i="7"/>
  <c r="E84" i="22" s="1"/>
  <c r="AJ93" i="7"/>
  <c r="E85" i="22" s="1"/>
  <c r="AJ94" i="7"/>
  <c r="E86" i="22" s="1"/>
  <c r="AJ95" i="7"/>
  <c r="E87" i="22" s="1"/>
  <c r="K8" i="35" s="1"/>
  <c r="AJ96" i="7"/>
  <c r="E88" i="22" s="1"/>
  <c r="AJ97" i="7"/>
  <c r="E89" i="22" s="1"/>
  <c r="AJ98" i="7"/>
  <c r="E90" i="22" s="1"/>
  <c r="AJ99" i="7"/>
  <c r="E91" i="22" s="1"/>
  <c r="AJ100" i="7"/>
  <c r="E92" i="22" s="1"/>
  <c r="J8" i="35" s="1"/>
  <c r="AJ101" i="7"/>
  <c r="E93" i="22" s="1"/>
  <c r="AJ102" i="7"/>
  <c r="E94" i="22" s="1"/>
  <c r="I8" i="35" s="1"/>
  <c r="AJ103" i="7"/>
  <c r="E95" i="22" s="1"/>
  <c r="AJ104" i="7"/>
  <c r="E96" i="22" s="1"/>
  <c r="AJ105" i="7"/>
  <c r="E97" i="22" s="1"/>
  <c r="F97" i="22" s="1"/>
  <c r="E16" i="68" s="1"/>
  <c r="AJ106" i="7"/>
  <c r="AC29" i="25"/>
  <c r="AJ107" i="7"/>
  <c r="E99" i="22" s="1"/>
  <c r="AJ108" i="7"/>
  <c r="E100" i="22" s="1"/>
  <c r="AJ109" i="7"/>
  <c r="E101" i="22" s="1"/>
  <c r="Y35" i="25" s="1"/>
  <c r="AJ110" i="7"/>
  <c r="E102" i="22" s="1"/>
  <c r="AJ89" i="7"/>
  <c r="E81" i="22" s="1"/>
  <c r="I89" i="7"/>
  <c r="D81" i="8" s="1"/>
  <c r="E81" i="8" s="1"/>
  <c r="E30" i="25" s="1"/>
  <c r="F41" i="45"/>
  <c r="Z5" i="47" s="1"/>
  <c r="AG34" i="53" s="1"/>
  <c r="N23" i="45"/>
  <c r="F150" i="45"/>
  <c r="CH6" i="47" s="1"/>
  <c r="E245" i="29" s="1"/>
  <c r="N132" i="45"/>
  <c r="BM17" i="48"/>
  <c r="BN17" i="48" s="1"/>
  <c r="AG5" i="7"/>
  <c r="F5" i="22" s="1"/>
  <c r="S1" i="33" s="1"/>
  <c r="F168" i="45"/>
  <c r="CR6" i="47" s="1"/>
  <c r="B2" i="85"/>
  <c r="B21" i="85"/>
  <c r="AC41" i="25"/>
  <c r="AJ162" i="7"/>
  <c r="F5" i="25"/>
  <c r="B28" i="12"/>
  <c r="C212" i="33"/>
  <c r="Q1" i="78"/>
  <c r="AG23" i="7"/>
  <c r="S21" i="78"/>
  <c r="S21" i="76"/>
  <c r="S22" i="76"/>
  <c r="AG443" i="7"/>
  <c r="R21" i="78" s="1"/>
  <c r="AG444" i="7"/>
  <c r="R22" i="78" s="1"/>
  <c r="F443" i="7"/>
  <c r="F444" i="7"/>
  <c r="R22" i="76" s="1"/>
  <c r="O283" i="22"/>
  <c r="D38" i="53" s="1"/>
  <c r="AG415" i="7"/>
  <c r="Q21" i="78" s="1"/>
  <c r="AG416" i="7"/>
  <c r="Q22" i="78" s="1"/>
  <c r="F415" i="7"/>
  <c r="F416" i="7"/>
  <c r="Q22" i="76" s="1"/>
  <c r="F231" i="22"/>
  <c r="S343" i="33" s="1"/>
  <c r="F359" i="7"/>
  <c r="O21" i="76" s="1"/>
  <c r="AG331" i="7"/>
  <c r="N21" i="78" s="1"/>
  <c r="AG332" i="7"/>
  <c r="X179" i="8"/>
  <c r="B34" i="53" s="1"/>
  <c r="AG303" i="7"/>
  <c r="AG304" i="7"/>
  <c r="F303" i="7"/>
  <c r="F304" i="7"/>
  <c r="AG247" i="7"/>
  <c r="K21" i="78" s="1"/>
  <c r="AG248" i="7"/>
  <c r="F247" i="7"/>
  <c r="K21" i="76" s="1"/>
  <c r="F248" i="7"/>
  <c r="AG163" i="7"/>
  <c r="H21" i="78" s="1"/>
  <c r="F163" i="7"/>
  <c r="F164" i="7"/>
  <c r="AG135" i="7"/>
  <c r="AG136" i="7"/>
  <c r="F135" i="7"/>
  <c r="F136" i="7"/>
  <c r="G22" i="76" s="1"/>
  <c r="AG107" i="7"/>
  <c r="F21" i="78" s="1"/>
  <c r="AG108" i="7"/>
  <c r="F107" i="7"/>
  <c r="F108" i="7"/>
  <c r="AG79" i="7"/>
  <c r="AG80" i="7"/>
  <c r="F79" i="7"/>
  <c r="E21" i="76" s="1"/>
  <c r="F80" i="7"/>
  <c r="AG51" i="7"/>
  <c r="D21" i="78" s="1"/>
  <c r="AG52" i="7"/>
  <c r="D22" i="78" s="1"/>
  <c r="F51" i="7"/>
  <c r="F52" i="7"/>
  <c r="D22" i="76" s="1"/>
  <c r="F23" i="7"/>
  <c r="AG24" i="7"/>
  <c r="C22" i="78" s="1"/>
  <c r="AG22" i="7"/>
  <c r="AG6" i="7"/>
  <c r="C4" i="78" s="1"/>
  <c r="F24" i="7"/>
  <c r="BN7" i="50"/>
  <c r="BN7" i="48"/>
  <c r="J30" i="53" s="1"/>
  <c r="AF5" i="81"/>
  <c r="AF6" i="81"/>
  <c r="BN10" i="48"/>
  <c r="I23" i="56" s="1"/>
  <c r="AD24" i="45"/>
  <c r="AD25" i="45"/>
  <c r="H65" i="46" s="1"/>
  <c r="H66" i="46" s="1"/>
  <c r="H67" i="46" s="1"/>
  <c r="H73" i="46" s="1"/>
  <c r="AD26" i="45"/>
  <c r="N24" i="45"/>
  <c r="AA3" i="81" s="1"/>
  <c r="N25" i="45"/>
  <c r="N26" i="45"/>
  <c r="AA5" i="81" s="1"/>
  <c r="N27" i="45"/>
  <c r="N28" i="45"/>
  <c r="CH16" i="50"/>
  <c r="Q131" i="45"/>
  <c r="BW12" i="48" s="1"/>
  <c r="L183" i="25" s="1"/>
  <c r="AI13" i="50"/>
  <c r="AI14" i="50"/>
  <c r="AG61" i="45" s="1"/>
  <c r="AI15" i="50"/>
  <c r="AA316" i="25" s="1"/>
  <c r="AG64" i="45"/>
  <c r="AG65" i="45"/>
  <c r="AI19" i="50"/>
  <c r="AI20" i="50"/>
  <c r="AG67" i="45" s="1"/>
  <c r="AI21" i="50"/>
  <c r="AI22" i="50"/>
  <c r="AA318" i="25" s="1"/>
  <c r="AI23" i="50"/>
  <c r="AI24" i="50"/>
  <c r="AG71" i="45" s="1"/>
  <c r="AI12" i="50"/>
  <c r="AJ12" i="50" s="1"/>
  <c r="E14" i="52" s="1"/>
  <c r="AD60" i="45"/>
  <c r="H117" i="46" s="1"/>
  <c r="H126" i="46" s="1"/>
  <c r="AD61" i="45"/>
  <c r="H141" i="46" s="1"/>
  <c r="H142" i="46" s="1"/>
  <c r="H143" i="46" s="1"/>
  <c r="AD62" i="45"/>
  <c r="AD63" i="45"/>
  <c r="AJ9" i="50" s="1"/>
  <c r="D22" i="56" s="1"/>
  <c r="AD64" i="45"/>
  <c r="AJ10" i="50" s="1"/>
  <c r="I22" i="56" s="1"/>
  <c r="AD59" i="45"/>
  <c r="AJ5" i="50" s="1"/>
  <c r="AI13" i="48"/>
  <c r="AI14" i="48"/>
  <c r="Q61" i="45" s="1"/>
  <c r="AI15" i="48"/>
  <c r="L316" i="25" s="1"/>
  <c r="AI16" i="48"/>
  <c r="AJ16" i="48" s="1"/>
  <c r="Q64" i="45"/>
  <c r="AC7" i="81" s="1"/>
  <c r="Q65" i="45"/>
  <c r="AC8" i="81" s="1"/>
  <c r="AI19" i="48"/>
  <c r="Q66" i="45" s="1"/>
  <c r="AI20" i="48"/>
  <c r="AI21" i="48"/>
  <c r="AI22" i="48"/>
  <c r="AI23" i="48"/>
  <c r="Q70" i="45" s="1"/>
  <c r="AI24" i="48"/>
  <c r="L320" i="25" s="1"/>
  <c r="AI12" i="48"/>
  <c r="Q59" i="45" s="1"/>
  <c r="N60" i="45"/>
  <c r="N61" i="45"/>
  <c r="AJ7" i="48" s="1"/>
  <c r="J35" i="53" s="1"/>
  <c r="N62" i="45"/>
  <c r="N63" i="45"/>
  <c r="AJ9" i="48" s="1"/>
  <c r="D20" i="56" s="1"/>
  <c r="N64" i="45"/>
  <c r="AJ10" i="48" s="1"/>
  <c r="I20" i="56" s="1"/>
  <c r="N59" i="45"/>
  <c r="AJ5" i="48" s="1"/>
  <c r="AT5" i="48"/>
  <c r="Z5" i="48"/>
  <c r="N34" i="53" s="1"/>
  <c r="F59" i="45"/>
  <c r="AJ5" i="47" s="1"/>
  <c r="AJ23" i="48"/>
  <c r="I13" i="52" s="1"/>
  <c r="AD27" i="45"/>
  <c r="AD28" i="45"/>
  <c r="AD23" i="45"/>
  <c r="BW18" i="50"/>
  <c r="BX18" i="50" s="1"/>
  <c r="F4" i="56" s="1"/>
  <c r="AG138" i="45"/>
  <c r="BW19" i="50" s="1"/>
  <c r="BX19" i="50" s="1"/>
  <c r="F26" i="74" s="1"/>
  <c r="AG139" i="45"/>
  <c r="BW20" i="50" s="1"/>
  <c r="BX20" i="50" s="1"/>
  <c r="G22" i="52" s="1"/>
  <c r="AG140" i="45"/>
  <c r="BW21" i="50" s="1"/>
  <c r="BX21" i="50" s="1"/>
  <c r="C4" i="56" s="1"/>
  <c r="AG141" i="45"/>
  <c r="BW22" i="50" s="1"/>
  <c r="AA186" i="25" s="1"/>
  <c r="AG142" i="45"/>
  <c r="BW23" i="50" s="1"/>
  <c r="BX23" i="50" s="1"/>
  <c r="I22" i="52" s="1"/>
  <c r="AG143" i="45"/>
  <c r="BW24" i="50" s="1"/>
  <c r="AA188" i="25" s="1"/>
  <c r="AG136" i="45"/>
  <c r="AG132" i="45"/>
  <c r="BW13" i="50" s="1"/>
  <c r="BX13" i="50" s="1"/>
  <c r="G4" i="56" s="1"/>
  <c r="AG133" i="45"/>
  <c r="AG134" i="45"/>
  <c r="BW15" i="50" s="1"/>
  <c r="AG131" i="45"/>
  <c r="BW12" i="50" s="1"/>
  <c r="AA183" i="25" s="1"/>
  <c r="AD132" i="45"/>
  <c r="AD133" i="45"/>
  <c r="AD134" i="45"/>
  <c r="BX8" i="50" s="1"/>
  <c r="H4" i="56" s="1"/>
  <c r="AD135" i="45"/>
  <c r="BX9" i="50" s="1"/>
  <c r="D4" i="56" s="1"/>
  <c r="AD136" i="45"/>
  <c r="BX10" i="50" s="1"/>
  <c r="I4" i="56" s="1"/>
  <c r="AD131" i="45"/>
  <c r="BX5" i="50" s="1"/>
  <c r="BW16" i="48"/>
  <c r="BX16" i="48" s="1"/>
  <c r="Q138" i="45"/>
  <c r="BW19" i="48" s="1"/>
  <c r="BX19" i="48" s="1"/>
  <c r="Q139" i="45"/>
  <c r="BW20" i="48" s="1"/>
  <c r="L185" i="25" s="1"/>
  <c r="Q140" i="45"/>
  <c r="BW21" i="48" s="1"/>
  <c r="Q141" i="45"/>
  <c r="BW22" i="48" s="1"/>
  <c r="BX22" i="48" s="1"/>
  <c r="H20" i="52" s="1"/>
  <c r="Q142" i="45"/>
  <c r="BW23" i="48" s="1"/>
  <c r="Q143" i="45"/>
  <c r="BW24" i="48" s="1"/>
  <c r="L188" i="25" s="1"/>
  <c r="Q132" i="45"/>
  <c r="BW13" i="48" s="1"/>
  <c r="BX13" i="48" s="1"/>
  <c r="G2" i="56" s="1"/>
  <c r="Q134" i="45"/>
  <c r="BW15" i="48" s="1"/>
  <c r="BX15" i="48" s="1"/>
  <c r="N133" i="45"/>
  <c r="N134" i="45"/>
  <c r="BX8" i="48" s="1"/>
  <c r="H2" i="56" s="1"/>
  <c r="N135" i="45"/>
  <c r="AG6" i="81" s="1"/>
  <c r="N136" i="45"/>
  <c r="BX10" i="48" s="1"/>
  <c r="I2" i="56" s="1"/>
  <c r="BM18" i="50"/>
  <c r="BN18" i="50" s="1"/>
  <c r="F25" i="56" s="1"/>
  <c r="BM19" i="50"/>
  <c r="BN19" i="50" s="1"/>
  <c r="F25" i="74" s="1"/>
  <c r="BM20" i="50"/>
  <c r="BM21" i="50"/>
  <c r="BN21" i="50" s="1"/>
  <c r="BM22" i="50"/>
  <c r="BM23" i="50"/>
  <c r="BN23" i="50" s="1"/>
  <c r="I26" i="52" s="1"/>
  <c r="BM24" i="50"/>
  <c r="BM17" i="50"/>
  <c r="BN17" i="50" s="1"/>
  <c r="BM13" i="50"/>
  <c r="BN13" i="50" s="1"/>
  <c r="BM14" i="50"/>
  <c r="BM15" i="50"/>
  <c r="BM12" i="50"/>
  <c r="AA288" i="25" s="1"/>
  <c r="BN10" i="50"/>
  <c r="I25" i="56" s="1"/>
  <c r="BN5" i="50"/>
  <c r="S719" i="33" s="1"/>
  <c r="BM16" i="48"/>
  <c r="BN16" i="48" s="1"/>
  <c r="BM19" i="48"/>
  <c r="BN19" i="48" s="1"/>
  <c r="BM20" i="48"/>
  <c r="BN20" i="48" s="1"/>
  <c r="G24" i="52" s="1"/>
  <c r="BM14" i="48"/>
  <c r="BM15" i="48"/>
  <c r="BM12" i="48"/>
  <c r="BN12" i="48" s="1"/>
  <c r="E24" i="52" s="1"/>
  <c r="BN5" i="48"/>
  <c r="O16" i="50"/>
  <c r="AG27" i="45" s="1"/>
  <c r="AG30" i="45"/>
  <c r="O19" i="50" s="1"/>
  <c r="P19" i="50" s="1"/>
  <c r="F20" i="74" s="1"/>
  <c r="AG31" i="45"/>
  <c r="O20" i="50" s="1"/>
  <c r="P20" i="50" s="1"/>
  <c r="G7" i="52" s="1"/>
  <c r="AG32" i="45"/>
  <c r="O21" i="50" s="1"/>
  <c r="P21" i="50" s="1"/>
  <c r="C10" i="56" s="1"/>
  <c r="AG33" i="45"/>
  <c r="O22" i="50" s="1"/>
  <c r="AA204" i="25" s="1"/>
  <c r="AG34" i="45"/>
  <c r="O23" i="50" s="1"/>
  <c r="AG35" i="45"/>
  <c r="O24" i="50" s="1"/>
  <c r="P24" i="50" s="1"/>
  <c r="J7" i="52" s="1"/>
  <c r="AG28" i="45"/>
  <c r="AG24" i="45"/>
  <c r="O13" i="50" s="1"/>
  <c r="P13" i="50" s="1"/>
  <c r="G10" i="56" s="1"/>
  <c r="AG25" i="45"/>
  <c r="O14" i="50" s="1"/>
  <c r="AG26" i="45"/>
  <c r="O15" i="50" s="1"/>
  <c r="AG23" i="45"/>
  <c r="O12" i="50" s="1"/>
  <c r="O16" i="48"/>
  <c r="P16" i="48" s="1"/>
  <c r="Q30" i="45"/>
  <c r="O19" i="48" s="1"/>
  <c r="P19" i="48" s="1"/>
  <c r="Q31" i="45"/>
  <c r="O20" i="48" s="1"/>
  <c r="P20" i="48" s="1"/>
  <c r="Q32" i="45"/>
  <c r="O21" i="48" s="1"/>
  <c r="P21" i="48" s="1"/>
  <c r="C8" i="56" s="1"/>
  <c r="Q33" i="45"/>
  <c r="O22" i="48" s="1"/>
  <c r="P22" i="48" s="1"/>
  <c r="H5" i="52" s="1"/>
  <c r="Q34" i="45"/>
  <c r="O23" i="48" s="1"/>
  <c r="Q35" i="45"/>
  <c r="O24" i="48" s="1"/>
  <c r="P24" i="48" s="1"/>
  <c r="J5" i="52" s="1"/>
  <c r="Q28" i="45"/>
  <c r="AA7" i="81" s="1"/>
  <c r="Q23" i="45"/>
  <c r="O12" i="48" s="1"/>
  <c r="P12" i="48" s="1"/>
  <c r="E5" i="52" s="1"/>
  <c r="Q24" i="45"/>
  <c r="O13" i="48" s="1"/>
  <c r="P13" i="48" s="1"/>
  <c r="G8" i="56" s="1"/>
  <c r="Q25" i="45"/>
  <c r="O14" i="48" s="1"/>
  <c r="Q26" i="45"/>
  <c r="O15" i="48" s="1"/>
  <c r="P15" i="48" s="1"/>
  <c r="F5" i="48"/>
  <c r="N26" i="53" s="1"/>
  <c r="Z3" i="81"/>
  <c r="Z4" i="81"/>
  <c r="F8" i="48"/>
  <c r="H5" i="56" s="1"/>
  <c r="F9" i="48"/>
  <c r="D5" i="56" s="1"/>
  <c r="F10" i="48"/>
  <c r="I5" i="56" s="1"/>
  <c r="F5" i="50"/>
  <c r="I299" i="25"/>
  <c r="W299" i="25" s="1"/>
  <c r="I90" i="7"/>
  <c r="D82" i="8" s="1"/>
  <c r="E82" i="8" s="1"/>
  <c r="I91" i="7"/>
  <c r="D83" i="8" s="1"/>
  <c r="E83" i="8" s="1"/>
  <c r="E32" i="25" s="1"/>
  <c r="I92" i="7"/>
  <c r="D84" i="8" s="1"/>
  <c r="E84" i="8" s="1"/>
  <c r="G9" i="38" s="1"/>
  <c r="I93" i="7"/>
  <c r="D85" i="8" s="1"/>
  <c r="E85" i="8" s="1"/>
  <c r="I94" i="7"/>
  <c r="D86" i="8" s="1"/>
  <c r="E86" i="8" s="1"/>
  <c r="I95" i="7"/>
  <c r="D87" i="8" s="1"/>
  <c r="E87" i="8" s="1"/>
  <c r="K9" i="38" s="1"/>
  <c r="I96" i="7"/>
  <c r="D88" i="8" s="1"/>
  <c r="E88" i="8" s="1"/>
  <c r="I97" i="7"/>
  <c r="D89" i="8" s="1"/>
  <c r="E89" i="8" s="1"/>
  <c r="E9" i="38" s="1"/>
  <c r="I98" i="7"/>
  <c r="D90" i="8" s="1"/>
  <c r="E90" i="8" s="1"/>
  <c r="I99" i="7"/>
  <c r="D91" i="8" s="1"/>
  <c r="E91" i="8" s="1"/>
  <c r="I100" i="7"/>
  <c r="D92" i="8" s="1"/>
  <c r="E92" i="8" s="1"/>
  <c r="I9" i="38" s="1"/>
  <c r="I101" i="7"/>
  <c r="D93" i="8" s="1"/>
  <c r="E93" i="8" s="1"/>
  <c r="F93" i="8" s="1"/>
  <c r="O9" i="36" s="1"/>
  <c r="I102" i="7"/>
  <c r="D94" i="8" s="1"/>
  <c r="E94" i="8" s="1"/>
  <c r="I103" i="7"/>
  <c r="D95" i="8" s="1"/>
  <c r="E95" i="8" s="1"/>
  <c r="C28" i="25" s="1"/>
  <c r="I104" i="7"/>
  <c r="D96" i="8" s="1"/>
  <c r="E96" i="8" s="1"/>
  <c r="I105" i="7"/>
  <c r="D97" i="8" s="1"/>
  <c r="E97" i="8" s="1"/>
  <c r="I106" i="7"/>
  <c r="G32" i="25" s="1"/>
  <c r="G29" i="25"/>
  <c r="I107" i="7"/>
  <c r="D99" i="8" s="1"/>
  <c r="E99" i="8" s="1"/>
  <c r="I108" i="7"/>
  <c r="D100" i="8" s="1"/>
  <c r="E100" i="8" s="1"/>
  <c r="F100" i="8" s="1"/>
  <c r="F9" i="36" s="1"/>
  <c r="I109" i="7"/>
  <c r="D101" i="8" s="1"/>
  <c r="E101" i="8" s="1"/>
  <c r="C35" i="25" s="1"/>
  <c r="I110" i="7"/>
  <c r="D102" i="8" s="1"/>
  <c r="E102" i="8" s="1"/>
  <c r="C33" i="25" s="1"/>
  <c r="F154" i="45"/>
  <c r="CH10" i="47" s="1"/>
  <c r="I25" i="71" s="1"/>
  <c r="B562" i="7"/>
  <c r="P28" i="74"/>
  <c r="CG12" i="47"/>
  <c r="H149" i="45" s="1"/>
  <c r="AI12" i="47"/>
  <c r="H59" i="45" s="1"/>
  <c r="AI24" i="47"/>
  <c r="H71" i="45" s="1"/>
  <c r="AI23" i="47"/>
  <c r="AI22" i="47"/>
  <c r="H69" i="45" s="1"/>
  <c r="AI21" i="47"/>
  <c r="H68" i="45" s="1"/>
  <c r="AI20" i="47"/>
  <c r="H67" i="45" s="1"/>
  <c r="AI19" i="47"/>
  <c r="AI18" i="47"/>
  <c r="AI17" i="47"/>
  <c r="H64" i="45" s="1"/>
  <c r="S7" i="82" s="1"/>
  <c r="AI14" i="47"/>
  <c r="H61" i="45" s="1"/>
  <c r="AI13" i="47"/>
  <c r="Y12" i="47"/>
  <c r="O12" i="47"/>
  <c r="E201" i="25" s="1"/>
  <c r="E12" i="47"/>
  <c r="E192" i="25" s="1"/>
  <c r="F100" i="45"/>
  <c r="BD10" i="47" s="1"/>
  <c r="I15" i="71" s="1"/>
  <c r="I414" i="7"/>
  <c r="E238" i="22"/>
  <c r="F238" i="22" s="1"/>
  <c r="H50" i="68" s="1"/>
  <c r="E239" i="22"/>
  <c r="F239" i="22" s="1"/>
  <c r="G50" i="68" s="1"/>
  <c r="E240" i="22"/>
  <c r="F240" i="22" s="1"/>
  <c r="E242" i="22"/>
  <c r="E243" i="22"/>
  <c r="E244" i="22"/>
  <c r="F244" i="22" s="1"/>
  <c r="K50" i="68" s="1"/>
  <c r="E245" i="22"/>
  <c r="E247" i="22"/>
  <c r="H26" i="35" s="1"/>
  <c r="E248" i="22"/>
  <c r="J26" i="35" s="1"/>
  <c r="E249" i="22"/>
  <c r="AA116" i="25" s="1"/>
  <c r="E251" i="22"/>
  <c r="E252" i="22"/>
  <c r="AC114" i="25"/>
  <c r="AC110" i="25"/>
  <c r="E256" i="22"/>
  <c r="E257" i="22"/>
  <c r="Y116" i="25" s="1"/>
  <c r="E258" i="22"/>
  <c r="AC138" i="25"/>
  <c r="AJ442" i="7"/>
  <c r="AC105" i="25"/>
  <c r="AC92" i="25"/>
  <c r="AJ302" i="7"/>
  <c r="AG132" i="7"/>
  <c r="G18" i="78" s="1"/>
  <c r="AG131" i="7"/>
  <c r="G17" i="78" s="1"/>
  <c r="AG160" i="7"/>
  <c r="H18" i="78" s="1"/>
  <c r="AG159" i="7"/>
  <c r="H17" i="78" s="1"/>
  <c r="AG244" i="7"/>
  <c r="AG243" i="7"/>
  <c r="K17" i="78" s="1"/>
  <c r="AG300" i="7"/>
  <c r="M18" i="78" s="1"/>
  <c r="AG299" i="7"/>
  <c r="M17" i="78" s="1"/>
  <c r="AG328" i="7"/>
  <c r="N18" i="78" s="1"/>
  <c r="AG327" i="7"/>
  <c r="N17" i="78" s="1"/>
  <c r="AG412" i="7"/>
  <c r="Q18" i="78" s="1"/>
  <c r="AG411" i="7"/>
  <c r="AG440" i="7"/>
  <c r="R18" i="78" s="1"/>
  <c r="AG439" i="7"/>
  <c r="G92" i="25"/>
  <c r="I302" i="7"/>
  <c r="G95" i="25" s="1"/>
  <c r="S18" i="76"/>
  <c r="F440" i="7"/>
  <c r="R18" i="76" s="1"/>
  <c r="F439" i="7"/>
  <c r="R17" i="76" s="1"/>
  <c r="F412" i="7"/>
  <c r="F411" i="7"/>
  <c r="Q17" i="76" s="1"/>
  <c r="F356" i="7"/>
  <c r="F355" i="7"/>
  <c r="F300" i="7"/>
  <c r="M18" i="76" s="1"/>
  <c r="F299" i="7"/>
  <c r="M17" i="76" s="1"/>
  <c r="F244" i="7"/>
  <c r="K18" i="76" s="1"/>
  <c r="F243" i="7"/>
  <c r="K17" i="76" s="1"/>
  <c r="F160" i="7"/>
  <c r="F159" i="7"/>
  <c r="H17" i="76" s="1"/>
  <c r="F155" i="7"/>
  <c r="F239" i="7"/>
  <c r="F295" i="7"/>
  <c r="M13" i="76" s="1"/>
  <c r="F351" i="7"/>
  <c r="F407" i="7"/>
  <c r="F435" i="7"/>
  <c r="R13" i="76" s="1"/>
  <c r="F402" i="7"/>
  <c r="E30" i="22"/>
  <c r="E31" i="22"/>
  <c r="AA5" i="25" s="1"/>
  <c r="E32" i="22"/>
  <c r="F32" i="22" s="1"/>
  <c r="E34" i="22"/>
  <c r="E35" i="22"/>
  <c r="E36" i="22"/>
  <c r="E37" i="22"/>
  <c r="E38" i="22"/>
  <c r="E39" i="22"/>
  <c r="E40" i="22"/>
  <c r="J2" i="35" s="1"/>
  <c r="E41" i="22"/>
  <c r="E42" i="22"/>
  <c r="E43" i="22"/>
  <c r="E44" i="22"/>
  <c r="E45" i="22"/>
  <c r="F45" i="22" s="1"/>
  <c r="E4" i="68" s="1"/>
  <c r="E47" i="22"/>
  <c r="E48" i="22"/>
  <c r="AC8" i="25" s="1"/>
  <c r="E49" i="22"/>
  <c r="E50" i="22"/>
  <c r="E29" i="22"/>
  <c r="AA3" i="25" s="1"/>
  <c r="E30" i="8"/>
  <c r="E4" i="25" s="1"/>
  <c r="E31" i="8"/>
  <c r="E32" i="8"/>
  <c r="G3" i="38" s="1"/>
  <c r="E33" i="8"/>
  <c r="E34" i="8"/>
  <c r="L3" i="38" s="1"/>
  <c r="E35" i="8"/>
  <c r="E36" i="8"/>
  <c r="E37" i="8"/>
  <c r="F37" i="8" s="1"/>
  <c r="E38" i="8"/>
  <c r="E39" i="8"/>
  <c r="J3" i="38" s="1"/>
  <c r="E40" i="8"/>
  <c r="I3" i="38" s="1"/>
  <c r="E41" i="8"/>
  <c r="E42" i="8"/>
  <c r="E43" i="8"/>
  <c r="E44" i="8"/>
  <c r="E45" i="8"/>
  <c r="G5" i="25"/>
  <c r="G2" i="25"/>
  <c r="E47" i="8"/>
  <c r="E48" i="8"/>
  <c r="E49" i="8"/>
  <c r="E50" i="8"/>
  <c r="C6" i="25" s="1"/>
  <c r="E29" i="8"/>
  <c r="F29" i="8" s="1"/>
  <c r="I3" i="36" s="1"/>
  <c r="AG33" i="7"/>
  <c r="D3" i="78" s="1"/>
  <c r="B170" i="7"/>
  <c r="AY169" i="7" s="1"/>
  <c r="F398" i="7"/>
  <c r="Q4" i="76" s="1"/>
  <c r="S12" i="78"/>
  <c r="AG434" i="7"/>
  <c r="R12" i="78" s="1"/>
  <c r="AG406" i="7"/>
  <c r="AG322" i="7"/>
  <c r="N12" i="78" s="1"/>
  <c r="AG294" i="7"/>
  <c r="M12" i="78" s="1"/>
  <c r="AG238" i="7"/>
  <c r="K12" i="78" s="1"/>
  <c r="AG154" i="7"/>
  <c r="AG126" i="7"/>
  <c r="AG98" i="7"/>
  <c r="F12" i="78" s="1"/>
  <c r="AG70" i="7"/>
  <c r="AG42" i="7"/>
  <c r="AG14" i="7"/>
  <c r="C12" i="78" s="1"/>
  <c r="AG441" i="7"/>
  <c r="R19" i="78" s="1"/>
  <c r="AG99" i="7"/>
  <c r="F99" i="7"/>
  <c r="F13" i="76" s="1"/>
  <c r="AG71" i="7"/>
  <c r="E13" i="78" s="1"/>
  <c r="F434" i="7"/>
  <c r="F406" i="7"/>
  <c r="F350" i="7"/>
  <c r="O12" i="76" s="1"/>
  <c r="X170" i="8"/>
  <c r="O23" i="38" s="1"/>
  <c r="F294" i="7"/>
  <c r="M12" i="76" s="1"/>
  <c r="F238" i="7"/>
  <c r="F154" i="7"/>
  <c r="F126" i="7"/>
  <c r="F98" i="7"/>
  <c r="F12" i="76" s="1"/>
  <c r="F70" i="7"/>
  <c r="F42" i="7"/>
  <c r="F14" i="7"/>
  <c r="C12" i="76" s="1"/>
  <c r="G202" i="29"/>
  <c r="M202" i="29" s="1"/>
  <c r="S202" i="29" s="1"/>
  <c r="Y129" i="29"/>
  <c r="Y66" i="29"/>
  <c r="A24" i="55"/>
  <c r="M24" i="55" s="1"/>
  <c r="A23" i="55"/>
  <c r="M23" i="55" s="1"/>
  <c r="A20" i="55"/>
  <c r="M20" i="55" s="1"/>
  <c r="A19" i="55"/>
  <c r="M19" i="55" s="1"/>
  <c r="A18" i="55"/>
  <c r="M18" i="55" s="1"/>
  <c r="A17" i="55"/>
  <c r="M17" i="55" s="1"/>
  <c r="C847" i="33"/>
  <c r="A846" i="33"/>
  <c r="H798" i="33"/>
  <c r="F797" i="33"/>
  <c r="R783" i="33"/>
  <c r="P782" i="33"/>
  <c r="U354" i="33"/>
  <c r="U336" i="33"/>
  <c r="W319" i="33"/>
  <c r="W337" i="33" s="1"/>
  <c r="W355" i="33" s="1"/>
  <c r="U318" i="33"/>
  <c r="Y35" i="53"/>
  <c r="Y9" i="59"/>
  <c r="Y10" i="59"/>
  <c r="Y11" i="59"/>
  <c r="H53" i="57" s="1"/>
  <c r="Y12" i="59"/>
  <c r="Y13" i="59"/>
  <c r="Y14" i="59"/>
  <c r="Y15" i="59"/>
  <c r="H57" i="57" s="1"/>
  <c r="Y16" i="59"/>
  <c r="H58" i="57" s="1"/>
  <c r="Y17" i="59"/>
  <c r="H59" i="57" s="1"/>
  <c r="Y18" i="59"/>
  <c r="H60" i="57" s="1"/>
  <c r="Y19" i="59"/>
  <c r="H61" i="57" s="1"/>
  <c r="Y20" i="59"/>
  <c r="H62" i="57" s="1"/>
  <c r="Y21" i="59"/>
  <c r="H63" i="57" s="1"/>
  <c r="Y22" i="59"/>
  <c r="H64" i="57" s="1"/>
  <c r="Y23" i="59"/>
  <c r="H65" i="57" s="1"/>
  <c r="Y8" i="59"/>
  <c r="H50" i="57" s="1"/>
  <c r="Y7" i="59"/>
  <c r="H49" i="57" s="1"/>
  <c r="H52" i="57"/>
  <c r="B8" i="52"/>
  <c r="A22" i="75"/>
  <c r="G22" i="75" s="1"/>
  <c r="M22" i="75" s="1"/>
  <c r="S22" i="75" s="1"/>
  <c r="Y22" i="75" s="1"/>
  <c r="W20" i="75"/>
  <c r="Q20" i="75"/>
  <c r="E20" i="75"/>
  <c r="DA13" i="51"/>
  <c r="DB13" i="51" s="1"/>
  <c r="DA14" i="51"/>
  <c r="DA15" i="51"/>
  <c r="DB15" i="51" s="1"/>
  <c r="DA16" i="51"/>
  <c r="DB16" i="51" s="1"/>
  <c r="DA17" i="51"/>
  <c r="DB17" i="51" s="1"/>
  <c r="S25" i="55" s="1"/>
  <c r="DA19" i="51"/>
  <c r="DB19" i="51" s="1"/>
  <c r="DA20" i="51"/>
  <c r="DB20" i="51" s="1"/>
  <c r="DA21" i="51"/>
  <c r="DB21" i="51" s="1"/>
  <c r="DA22" i="51"/>
  <c r="DB22" i="51" s="1"/>
  <c r="DA23" i="51"/>
  <c r="DB23" i="51" s="1"/>
  <c r="DA24" i="51"/>
  <c r="DB24" i="51" s="1"/>
  <c r="DA12" i="51"/>
  <c r="DB12" i="51" s="1"/>
  <c r="DA13" i="50"/>
  <c r="AG186" i="45" s="1"/>
  <c r="DA14" i="50"/>
  <c r="AG187" i="45" s="1"/>
  <c r="DA15" i="50"/>
  <c r="DB15" i="50" s="1"/>
  <c r="DA17" i="50"/>
  <c r="AG190" i="45" s="1"/>
  <c r="DA19" i="50"/>
  <c r="DB19" i="50" s="1"/>
  <c r="F30" i="74" s="1"/>
  <c r="DA20" i="50"/>
  <c r="DB20" i="50" s="1"/>
  <c r="DA21" i="50"/>
  <c r="DA22" i="50"/>
  <c r="DA23" i="50"/>
  <c r="DB23" i="50" s="1"/>
  <c r="DA24" i="50"/>
  <c r="AG197" i="45" s="1"/>
  <c r="J39" i="52" s="1"/>
  <c r="DA12" i="50"/>
  <c r="AG185" i="45" s="1"/>
  <c r="DA13" i="48"/>
  <c r="Q186" i="45" s="1"/>
  <c r="DA14" i="48"/>
  <c r="Q187" i="45" s="1"/>
  <c r="DA15" i="48"/>
  <c r="DB15" i="48" s="1"/>
  <c r="DA16" i="48"/>
  <c r="Q189" i="45" s="1"/>
  <c r="DA17" i="48"/>
  <c r="Q190" i="45" s="1"/>
  <c r="Q191" i="45"/>
  <c r="DA19" i="48"/>
  <c r="DA20" i="48"/>
  <c r="Q193" i="45" s="1"/>
  <c r="DA21" i="48"/>
  <c r="Q194" i="45" s="1"/>
  <c r="DA22" i="48"/>
  <c r="DA23" i="48"/>
  <c r="DB23" i="48" s="1"/>
  <c r="DA24" i="48"/>
  <c r="DB24" i="48" s="1"/>
  <c r="DA12" i="48"/>
  <c r="Q185" i="45" s="1"/>
  <c r="CZ13" i="47"/>
  <c r="H186" i="45" s="1"/>
  <c r="CZ14" i="47"/>
  <c r="CZ15" i="47"/>
  <c r="DA15" i="47" s="1"/>
  <c r="CZ17" i="47"/>
  <c r="H190" i="45" s="1"/>
  <c r="R30" i="74"/>
  <c r="CZ19" i="47"/>
  <c r="DA19" i="47" s="1"/>
  <c r="U30" i="74" s="1"/>
  <c r="CZ20" i="47"/>
  <c r="CZ21" i="47"/>
  <c r="H194" i="45" s="1"/>
  <c r="CZ22" i="47"/>
  <c r="CZ24" i="47"/>
  <c r="DA24" i="47" s="1"/>
  <c r="CZ12" i="47"/>
  <c r="H185" i="45" s="1"/>
  <c r="X194" i="45"/>
  <c r="X193" i="45"/>
  <c r="X192" i="45"/>
  <c r="X191" i="45"/>
  <c r="AK190" i="45"/>
  <c r="DB10" i="51" s="1"/>
  <c r="AD190" i="45"/>
  <c r="DB10" i="50" s="1"/>
  <c r="I34" i="56" s="1"/>
  <c r="X190" i="45"/>
  <c r="N190" i="45"/>
  <c r="DB10" i="48" s="1"/>
  <c r="I32" i="56" s="1"/>
  <c r="F190" i="45"/>
  <c r="DA10" i="47" s="1"/>
  <c r="I23" i="71" s="1"/>
  <c r="AK189" i="45"/>
  <c r="DB9" i="51" s="1"/>
  <c r="AD189" i="45"/>
  <c r="DB9" i="50" s="1"/>
  <c r="D34" i="56" s="1"/>
  <c r="X189" i="45"/>
  <c r="N189" i="45"/>
  <c r="DB9" i="48" s="1"/>
  <c r="D32" i="56" s="1"/>
  <c r="F189" i="45"/>
  <c r="DA9" i="47" s="1"/>
  <c r="D23" i="71" s="1"/>
  <c r="AK188" i="45"/>
  <c r="DB8" i="51" s="1"/>
  <c r="AD188" i="45"/>
  <c r="DB8" i="50" s="1"/>
  <c r="H34" i="56" s="1"/>
  <c r="X188" i="45"/>
  <c r="V188" i="45"/>
  <c r="N188" i="45"/>
  <c r="DB8" i="48" s="1"/>
  <c r="H32" i="56" s="1"/>
  <c r="F188" i="45"/>
  <c r="DA8" i="47" s="1"/>
  <c r="H23" i="71" s="1"/>
  <c r="AK187" i="45"/>
  <c r="DB7" i="51" s="1"/>
  <c r="AD187" i="45"/>
  <c r="DB7" i="50" s="1"/>
  <c r="K36" i="53" s="1"/>
  <c r="X187" i="45"/>
  <c r="V187" i="45"/>
  <c r="N187" i="45"/>
  <c r="DB7" i="48" s="1"/>
  <c r="J36" i="53" s="1"/>
  <c r="F187" i="45"/>
  <c r="DA7" i="47" s="1"/>
  <c r="AC36" i="53" s="1"/>
  <c r="AK186" i="45"/>
  <c r="DB6" i="51" s="1"/>
  <c r="AD186" i="45"/>
  <c r="DB6" i="50" s="1"/>
  <c r="D25" i="55" s="1"/>
  <c r="X186" i="45"/>
  <c r="V186" i="45"/>
  <c r="N186" i="45"/>
  <c r="DB6" i="48" s="1"/>
  <c r="B25" i="55" s="1"/>
  <c r="F186" i="45"/>
  <c r="DA6" i="47" s="1"/>
  <c r="AK185" i="45"/>
  <c r="DB5" i="51" s="1"/>
  <c r="AD185" i="45"/>
  <c r="DB5" i="50" s="1"/>
  <c r="O36" i="53" s="1"/>
  <c r="X185" i="45"/>
  <c r="V185" i="45"/>
  <c r="N185" i="45"/>
  <c r="DB5" i="48" s="1"/>
  <c r="N36" i="53" s="1"/>
  <c r="F185" i="45"/>
  <c r="DA5" i="47" s="1"/>
  <c r="AG36" i="53" s="1"/>
  <c r="AK183" i="45"/>
  <c r="AD183" i="45"/>
  <c r="V183" i="45"/>
  <c r="N183" i="45"/>
  <c r="BB182" i="45"/>
  <c r="AX182" i="45"/>
  <c r="AS182" i="45"/>
  <c r="E19" i="47"/>
  <c r="F19" i="47" s="1"/>
  <c r="U19" i="74" s="1"/>
  <c r="E24" i="47"/>
  <c r="E197" i="25" s="1"/>
  <c r="E23" i="47"/>
  <c r="F23" i="47" s="1"/>
  <c r="H4" i="73" s="1"/>
  <c r="S25" i="53"/>
  <c r="A25" i="53" s="1"/>
  <c r="A24" i="53"/>
  <c r="AK167" i="45"/>
  <c r="CR5" i="51" s="1"/>
  <c r="X300" i="33" s="1"/>
  <c r="AK149" i="45"/>
  <c r="CH5" i="51" s="1"/>
  <c r="X291" i="33" s="1"/>
  <c r="AK131" i="45"/>
  <c r="BX5" i="51" s="1"/>
  <c r="X282" i="33" s="1"/>
  <c r="AK113" i="45"/>
  <c r="BN5" i="51" s="1"/>
  <c r="X273" i="33" s="1"/>
  <c r="AK95" i="45"/>
  <c r="BD5" i="51" s="1"/>
  <c r="X264" i="33" s="1"/>
  <c r="AK23" i="45"/>
  <c r="P5" i="51" s="1"/>
  <c r="X246" i="33" s="1"/>
  <c r="AK5" i="45"/>
  <c r="F5" i="51" s="1"/>
  <c r="X237" i="33" s="1"/>
  <c r="U11" i="33"/>
  <c r="U20" i="33" s="1"/>
  <c r="U29" i="33" s="1"/>
  <c r="U38" i="33" s="1"/>
  <c r="U47" i="33" s="1"/>
  <c r="U56" i="33" s="1"/>
  <c r="U65" i="33" s="1"/>
  <c r="U74" i="33" s="1"/>
  <c r="U83" i="33" s="1"/>
  <c r="U92" i="33" s="1"/>
  <c r="U101" i="33" s="1"/>
  <c r="U110" i="33" s="1"/>
  <c r="U119" i="33" s="1"/>
  <c r="U128" i="33" s="1"/>
  <c r="U137" i="33" s="1"/>
  <c r="U146" i="33" s="1"/>
  <c r="U155" i="33" s="1"/>
  <c r="U164" i="33" s="1"/>
  <c r="U173" i="33" s="1"/>
  <c r="U182" i="33" s="1"/>
  <c r="U191" i="33" s="1"/>
  <c r="U200" i="33" s="1"/>
  <c r="U209" i="33" s="1"/>
  <c r="U218" i="33" s="1"/>
  <c r="U227" i="33" s="1"/>
  <c r="U236" i="33" s="1"/>
  <c r="U245" i="33" s="1"/>
  <c r="U254" i="33" s="1"/>
  <c r="U263" i="33" s="1"/>
  <c r="U272" i="33" s="1"/>
  <c r="U281" i="33" s="1"/>
  <c r="U290" i="33" s="1"/>
  <c r="U299" i="33" s="1"/>
  <c r="U308" i="33" s="1"/>
  <c r="U317" i="33" s="1"/>
  <c r="U326" i="33" s="1"/>
  <c r="U335" i="33" s="1"/>
  <c r="U344" i="33" s="1"/>
  <c r="U353" i="33" s="1"/>
  <c r="X255" i="33"/>
  <c r="W247" i="33"/>
  <c r="W256" i="33" s="1"/>
  <c r="W265" i="33" s="1"/>
  <c r="W274" i="33" s="1"/>
  <c r="W283" i="33" s="1"/>
  <c r="W292" i="33" s="1"/>
  <c r="W301" i="33" s="1"/>
  <c r="W310" i="33" s="1"/>
  <c r="W328" i="33" s="1"/>
  <c r="W346" i="33" s="1"/>
  <c r="AD167" i="45"/>
  <c r="CR5" i="50" s="1"/>
  <c r="S746" i="33" s="1"/>
  <c r="AD95" i="45"/>
  <c r="BD5" i="50" s="1"/>
  <c r="S710" i="33" s="1"/>
  <c r="AD77" i="45"/>
  <c r="AT5" i="50" s="1"/>
  <c r="S701" i="33" s="1"/>
  <c r="P2" i="33"/>
  <c r="P443" i="33"/>
  <c r="P452" i="33" s="1"/>
  <c r="P461" i="33" s="1"/>
  <c r="P470" i="33" s="1"/>
  <c r="P479" i="33" s="1"/>
  <c r="P542" i="33"/>
  <c r="P551" i="33" s="1"/>
  <c r="P560" i="33" s="1"/>
  <c r="P569" i="33" s="1"/>
  <c r="P597" i="33" s="1"/>
  <c r="P607" i="33" s="1"/>
  <c r="P622" i="33" s="1"/>
  <c r="P632" i="33" s="1"/>
  <c r="P642" i="33" s="1"/>
  <c r="P651" i="33" s="1"/>
  <c r="P660" i="33" s="1"/>
  <c r="P669" i="33" s="1"/>
  <c r="P682" i="33" s="1"/>
  <c r="P691" i="33" s="1"/>
  <c r="P700" i="33" s="1"/>
  <c r="P709" i="33" s="1"/>
  <c r="P718" i="33" s="1"/>
  <c r="P727" i="33" s="1"/>
  <c r="P736" i="33" s="1"/>
  <c r="P745" i="33" s="1"/>
  <c r="P754" i="33" s="1"/>
  <c r="P763" i="33" s="1"/>
  <c r="P772" i="33" s="1"/>
  <c r="P781" i="33" s="1"/>
  <c r="R693" i="33"/>
  <c r="R702" i="33" s="1"/>
  <c r="R711" i="33" s="1"/>
  <c r="R720" i="33" s="1"/>
  <c r="R729" i="33" s="1"/>
  <c r="R738" i="33" s="1"/>
  <c r="R747" i="33" s="1"/>
  <c r="R756" i="33" s="1"/>
  <c r="R774" i="33" s="1"/>
  <c r="N167" i="45"/>
  <c r="CR5" i="48" s="1"/>
  <c r="I761" i="33" s="1"/>
  <c r="N95" i="45"/>
  <c r="BD5" i="48" s="1"/>
  <c r="I725" i="33" s="1"/>
  <c r="H2" i="24"/>
  <c r="H708" i="33"/>
  <c r="H717" i="33" s="1"/>
  <c r="H726" i="33" s="1"/>
  <c r="H735" i="33" s="1"/>
  <c r="H744" i="33" s="1"/>
  <c r="H753" i="33" s="1"/>
  <c r="H762" i="33" s="1"/>
  <c r="H770" i="33" s="1"/>
  <c r="H789" i="33" s="1"/>
  <c r="F131" i="45"/>
  <c r="BX5" i="47" s="1"/>
  <c r="AG31" i="53" s="1"/>
  <c r="F113" i="45"/>
  <c r="BN5" i="47" s="1"/>
  <c r="D783" i="33" s="1"/>
  <c r="F95" i="45"/>
  <c r="BD5" i="47" s="1"/>
  <c r="F77" i="45"/>
  <c r="AT5" i="47" s="1"/>
  <c r="AG28" i="53" s="1"/>
  <c r="P5" i="47"/>
  <c r="F5" i="45"/>
  <c r="C757" i="33"/>
  <c r="C766" i="33" s="1"/>
  <c r="C775" i="33" s="1"/>
  <c r="C784" i="33" s="1"/>
  <c r="C793" i="33" s="1"/>
  <c r="C802" i="33" s="1"/>
  <c r="C811" i="33" s="1"/>
  <c r="C820" i="33" s="1"/>
  <c r="C838" i="33" s="1"/>
  <c r="F30" i="7"/>
  <c r="F58" i="7" s="1"/>
  <c r="F86" i="7" s="1"/>
  <c r="F114" i="7" s="1"/>
  <c r="F142" i="7" s="1"/>
  <c r="F170" i="7" s="1"/>
  <c r="F198" i="7" s="1"/>
  <c r="F226" i="7" s="1"/>
  <c r="F254" i="7" s="1"/>
  <c r="F282" i="7" s="1"/>
  <c r="F310" i="7" s="1"/>
  <c r="F338" i="7" s="1"/>
  <c r="F366" i="7" s="1"/>
  <c r="F394" i="7" s="1"/>
  <c r="F422" i="7" s="1"/>
  <c r="F450" i="7" s="1"/>
  <c r="G19" i="53"/>
  <c r="E19" i="53"/>
  <c r="C19" i="53"/>
  <c r="G25" i="53"/>
  <c r="A22" i="53"/>
  <c r="AH10" i="53"/>
  <c r="AF24" i="53" s="1"/>
  <c r="N24" i="53" s="1"/>
  <c r="S22" i="53"/>
  <c r="S15" i="53"/>
  <c r="A15" i="53" s="1"/>
  <c r="BC22" i="47"/>
  <c r="E240" i="25" s="1"/>
  <c r="CQ22" i="47"/>
  <c r="H177" i="45" s="1"/>
  <c r="CE22" i="47"/>
  <c r="CG22" i="47"/>
  <c r="BM22" i="47"/>
  <c r="BW22" i="47"/>
  <c r="BX22" i="47" s="1"/>
  <c r="G16" i="73" s="1"/>
  <c r="AS22" i="47"/>
  <c r="E231" i="25" s="1"/>
  <c r="O22" i="47"/>
  <c r="E22" i="47"/>
  <c r="BC22" i="50"/>
  <c r="AA240" i="25" s="1"/>
  <c r="BC22" i="48"/>
  <c r="BD22" i="48" s="1"/>
  <c r="H41" i="52" s="1"/>
  <c r="CQ22" i="50"/>
  <c r="AA300" i="25" s="1"/>
  <c r="CQ22" i="48"/>
  <c r="CR22" i="48" s="1"/>
  <c r="H34" i="52" s="1"/>
  <c r="AS22" i="50"/>
  <c r="AA231" i="25" s="1"/>
  <c r="AS22" i="48"/>
  <c r="E22" i="50"/>
  <c r="E22" i="48"/>
  <c r="F22" i="48" s="1"/>
  <c r="H2" i="52" s="1"/>
  <c r="AA143" i="25"/>
  <c r="F19" i="7"/>
  <c r="O19" i="47"/>
  <c r="H30" i="45" s="1"/>
  <c r="AS19" i="47"/>
  <c r="AT19" i="47" s="1"/>
  <c r="U23" i="74" s="1"/>
  <c r="BC19" i="47"/>
  <c r="BM19" i="47"/>
  <c r="BW19" i="47"/>
  <c r="H138" i="45" s="1"/>
  <c r="CG19" i="47"/>
  <c r="H156" i="45" s="1"/>
  <c r="CQ19" i="47"/>
  <c r="CR19" i="47" s="1"/>
  <c r="U28" i="74" s="1"/>
  <c r="E19" i="48"/>
  <c r="F19" i="48" s="1"/>
  <c r="K4" i="75" s="1"/>
  <c r="AS19" i="48"/>
  <c r="AT19" i="48" s="1"/>
  <c r="BC19" i="48"/>
  <c r="BD19" i="48" s="1"/>
  <c r="E24" i="74" s="1"/>
  <c r="CQ19" i="48"/>
  <c r="CR19" i="48" s="1"/>
  <c r="K94" i="75" s="1"/>
  <c r="E19" i="50"/>
  <c r="AG12" i="45" s="1"/>
  <c r="AS19" i="50"/>
  <c r="AG84" i="45" s="1"/>
  <c r="BC19" i="50"/>
  <c r="BD19" i="50" s="1"/>
  <c r="F24" i="74" s="1"/>
  <c r="CQ19" i="50"/>
  <c r="CR19" i="50" s="1"/>
  <c r="F28" i="74" s="1"/>
  <c r="CQ24" i="51"/>
  <c r="AH132" i="25" s="1"/>
  <c r="CQ15" i="51"/>
  <c r="CQ16" i="51"/>
  <c r="CR16" i="51" s="1"/>
  <c r="CQ13" i="51"/>
  <c r="CR13" i="51" s="1"/>
  <c r="CQ14" i="51"/>
  <c r="CQ17" i="51"/>
  <c r="CR17" i="51" s="1"/>
  <c r="AC120" i="29" s="1"/>
  <c r="AC92" i="75"/>
  <c r="CQ19" i="51"/>
  <c r="CR19" i="51" s="1"/>
  <c r="CQ20" i="51"/>
  <c r="CR20" i="51" s="1"/>
  <c r="CQ21" i="51"/>
  <c r="CR21" i="51" s="1"/>
  <c r="CQ22" i="51"/>
  <c r="AH130" i="25" s="1"/>
  <c r="CQ23" i="51"/>
  <c r="CG24" i="51"/>
  <c r="AH114" i="25" s="1"/>
  <c r="CG15" i="51"/>
  <c r="CG16" i="51"/>
  <c r="CH16" i="51" s="1"/>
  <c r="CG13" i="51"/>
  <c r="CH13" i="51" s="1"/>
  <c r="CG14" i="51"/>
  <c r="CG17" i="51"/>
  <c r="CH17" i="51" s="1"/>
  <c r="AC83" i="75"/>
  <c r="CG19" i="51"/>
  <c r="CH19" i="51" s="1"/>
  <c r="CG20" i="51"/>
  <c r="CH20" i="51" s="1"/>
  <c r="CG21" i="51"/>
  <c r="CH21" i="51" s="1"/>
  <c r="CG22" i="51"/>
  <c r="CH22" i="51" s="1"/>
  <c r="CG23" i="51"/>
  <c r="AH113" i="25" s="1"/>
  <c r="BW24" i="51"/>
  <c r="AH105" i="25" s="1"/>
  <c r="BW15" i="51"/>
  <c r="BW16" i="51"/>
  <c r="BX16" i="51" s="1"/>
  <c r="BW13" i="51"/>
  <c r="BX13" i="51" s="1"/>
  <c r="BW14" i="51"/>
  <c r="BW17" i="51"/>
  <c r="BX17" i="51" s="1"/>
  <c r="AC102" i="29" s="1"/>
  <c r="AC74" i="75"/>
  <c r="BW19" i="51"/>
  <c r="BX19" i="51" s="1"/>
  <c r="BW20" i="51"/>
  <c r="BX20" i="51" s="1"/>
  <c r="BW21" i="51"/>
  <c r="BX21" i="51" s="1"/>
  <c r="BW22" i="51"/>
  <c r="BX22" i="51" s="1"/>
  <c r="BW23" i="51"/>
  <c r="BX23" i="51" s="1"/>
  <c r="BM24" i="51"/>
  <c r="AH96" i="25" s="1"/>
  <c r="BM15" i="51"/>
  <c r="BN15" i="51" s="1"/>
  <c r="BM16" i="51"/>
  <c r="BN16" i="51" s="1"/>
  <c r="BM13" i="51"/>
  <c r="BN13" i="51" s="1"/>
  <c r="BM14" i="51"/>
  <c r="BM17" i="51"/>
  <c r="BN17" i="51" s="1"/>
  <c r="AC93" i="29" s="1"/>
  <c r="AC65" i="75"/>
  <c r="BM19" i="51"/>
  <c r="BN19" i="51" s="1"/>
  <c r="BM20" i="51"/>
  <c r="BN20" i="51" s="1"/>
  <c r="AH93" i="25" s="1"/>
  <c r="BM21" i="51"/>
  <c r="BN21" i="51" s="1"/>
  <c r="BM22" i="51"/>
  <c r="BN22" i="51" s="1"/>
  <c r="BM23" i="51"/>
  <c r="BC24" i="51"/>
  <c r="AH87" i="25" s="1"/>
  <c r="BC15" i="51"/>
  <c r="BD15" i="51" s="1"/>
  <c r="BC16" i="51"/>
  <c r="BD16" i="51" s="1"/>
  <c r="BC13" i="51"/>
  <c r="BD13" i="51" s="1"/>
  <c r="BC14" i="51"/>
  <c r="BC17" i="51"/>
  <c r="BD17" i="51" s="1"/>
  <c r="AC84" i="29" s="1"/>
  <c r="AC56" i="75"/>
  <c r="BC19" i="51"/>
  <c r="BD19" i="51" s="1"/>
  <c r="BC20" i="51"/>
  <c r="BD20" i="51" s="1"/>
  <c r="BC21" i="51"/>
  <c r="BD21" i="51" s="1"/>
  <c r="BC22" i="51"/>
  <c r="BD22" i="51" s="1"/>
  <c r="BC23" i="51"/>
  <c r="AS24" i="51"/>
  <c r="AT24" i="51" s="1"/>
  <c r="AS15" i="51"/>
  <c r="AT15" i="51" s="1"/>
  <c r="AS16" i="51"/>
  <c r="AT16" i="51" s="1"/>
  <c r="AS13" i="51"/>
  <c r="AT13" i="51" s="1"/>
  <c r="AS14" i="51"/>
  <c r="AS17" i="51"/>
  <c r="AT17" i="51" s="1"/>
  <c r="AC66" i="29" s="1"/>
  <c r="AS19" i="51"/>
  <c r="AT19" i="51" s="1"/>
  <c r="AS20" i="51"/>
  <c r="AT20" i="51" s="1"/>
  <c r="AS21" i="51"/>
  <c r="AT21" i="51" s="1"/>
  <c r="AS22" i="51"/>
  <c r="AT22" i="51" s="1"/>
  <c r="AS23" i="51"/>
  <c r="AT23" i="51" s="1"/>
  <c r="AI24" i="51"/>
  <c r="AJ24" i="51" s="1"/>
  <c r="AI15" i="51"/>
  <c r="AJ15" i="51" s="1"/>
  <c r="AI16" i="51"/>
  <c r="AJ16" i="51" s="1"/>
  <c r="AI13" i="51"/>
  <c r="AJ13" i="51" s="1"/>
  <c r="AI14" i="51"/>
  <c r="AI17" i="51"/>
  <c r="AJ17" i="51" s="1"/>
  <c r="AC129" i="29" s="1"/>
  <c r="AC38" i="75"/>
  <c r="AI19" i="51"/>
  <c r="AJ19" i="51" s="1"/>
  <c r="AI20" i="51"/>
  <c r="AJ20" i="51" s="1"/>
  <c r="AI21" i="51"/>
  <c r="AJ21" i="51" s="1"/>
  <c r="AI22" i="51"/>
  <c r="AJ22" i="51" s="1"/>
  <c r="AI23" i="51"/>
  <c r="AJ23" i="51" s="1"/>
  <c r="Y24" i="51"/>
  <c r="AH78" i="25" s="1"/>
  <c r="Y15" i="51"/>
  <c r="Y16" i="51"/>
  <c r="Z16" i="51" s="1"/>
  <c r="Y13" i="51"/>
  <c r="Z13" i="51" s="1"/>
  <c r="Y14" i="51"/>
  <c r="Y17" i="51"/>
  <c r="Z17" i="51" s="1"/>
  <c r="S17" i="55" s="1"/>
  <c r="Y19" i="51"/>
  <c r="Z19" i="51" s="1"/>
  <c r="AC22" i="75" s="1"/>
  <c r="Y20" i="51"/>
  <c r="AH75" i="25" s="1"/>
  <c r="Y21" i="51"/>
  <c r="Z21" i="51" s="1"/>
  <c r="Y22" i="51"/>
  <c r="AH76" i="25" s="1"/>
  <c r="Y23" i="51"/>
  <c r="AH77" i="25" s="1"/>
  <c r="O24" i="51"/>
  <c r="AH123" i="25" s="1"/>
  <c r="O15" i="51"/>
  <c r="O16" i="51"/>
  <c r="P16" i="51" s="1"/>
  <c r="O13" i="51"/>
  <c r="P13" i="51" s="1"/>
  <c r="O14" i="51"/>
  <c r="O17" i="51"/>
  <c r="P17" i="51" s="1"/>
  <c r="AC11" i="75"/>
  <c r="O19" i="51"/>
  <c r="P19" i="51" s="1"/>
  <c r="O20" i="51"/>
  <c r="AH66" i="25" s="1"/>
  <c r="O21" i="51"/>
  <c r="P21" i="51" s="1"/>
  <c r="O22" i="51"/>
  <c r="AH67" i="25" s="1"/>
  <c r="O23" i="51"/>
  <c r="AH122" i="25" s="1"/>
  <c r="E24" i="51"/>
  <c r="E16" i="51"/>
  <c r="F16" i="51" s="1"/>
  <c r="E15" i="51"/>
  <c r="F15" i="51" s="1"/>
  <c r="E13" i="51"/>
  <c r="F13" i="51" s="1"/>
  <c r="E14" i="51"/>
  <c r="E17" i="51"/>
  <c r="F17" i="51" s="1"/>
  <c r="AC48" i="29" s="1"/>
  <c r="AC2" i="75"/>
  <c r="E19" i="51"/>
  <c r="F19" i="51" s="1"/>
  <c r="E20" i="51"/>
  <c r="F20" i="51" s="1"/>
  <c r="E21" i="51"/>
  <c r="F21" i="51" s="1"/>
  <c r="E22" i="51"/>
  <c r="F22" i="51" s="1"/>
  <c r="E23" i="51"/>
  <c r="AK10" i="45"/>
  <c r="F10" i="51" s="1"/>
  <c r="AK28" i="45"/>
  <c r="P10" i="51" s="1"/>
  <c r="AK46" i="45"/>
  <c r="Z10" i="51" s="1"/>
  <c r="AK64" i="45"/>
  <c r="AJ10" i="51" s="1"/>
  <c r="AK82" i="45"/>
  <c r="AT10" i="51" s="1"/>
  <c r="AK100" i="45"/>
  <c r="BD10" i="51" s="1"/>
  <c r="AK118" i="45"/>
  <c r="BN10" i="51" s="1"/>
  <c r="AK136" i="45"/>
  <c r="BX10" i="51" s="1"/>
  <c r="AK154" i="45"/>
  <c r="CH10" i="51" s="1"/>
  <c r="AK172" i="45"/>
  <c r="CR10" i="51" s="1"/>
  <c r="AK41" i="45"/>
  <c r="Z5" i="51" s="1"/>
  <c r="X309" i="33" s="1"/>
  <c r="AK59" i="45"/>
  <c r="AJ5" i="51" s="1"/>
  <c r="X345" i="33" s="1"/>
  <c r="AK77" i="45"/>
  <c r="AT5" i="51" s="1"/>
  <c r="X327" i="33" s="1"/>
  <c r="CQ24" i="50"/>
  <c r="CQ20" i="50"/>
  <c r="CR20" i="50" s="1"/>
  <c r="G35" i="52" s="1"/>
  <c r="CQ21" i="50"/>
  <c r="CQ23" i="50"/>
  <c r="AG178" i="45" s="1"/>
  <c r="CQ15" i="50"/>
  <c r="AA298" i="25" s="1"/>
  <c r="CQ13" i="50"/>
  <c r="CQ14" i="50"/>
  <c r="AG169" i="45" s="1"/>
  <c r="CQ17" i="50"/>
  <c r="CQ12" i="50"/>
  <c r="AG167" i="45" s="1"/>
  <c r="BW16" i="50"/>
  <c r="BX16" i="50" s="1"/>
  <c r="BN16" i="50"/>
  <c r="BC24" i="50"/>
  <c r="AG107" i="45" s="1"/>
  <c r="BC20" i="50"/>
  <c r="BD20" i="50" s="1"/>
  <c r="G43" i="52" s="1"/>
  <c r="BC21" i="50"/>
  <c r="AG104" i="45" s="1"/>
  <c r="BC23" i="50"/>
  <c r="BD23" i="50" s="1"/>
  <c r="I43" i="52" s="1"/>
  <c r="BC15" i="50"/>
  <c r="BC16" i="50"/>
  <c r="AG99" i="45" s="1"/>
  <c r="BC13" i="50"/>
  <c r="BC14" i="50"/>
  <c r="AG97" i="45" s="1"/>
  <c r="BC17" i="50"/>
  <c r="BC12" i="50"/>
  <c r="AA237" i="25" s="1"/>
  <c r="AS20" i="50"/>
  <c r="AA230" i="25" s="1"/>
  <c r="AS21" i="50"/>
  <c r="AG86" i="45" s="1"/>
  <c r="AS23" i="50"/>
  <c r="AG88" i="45" s="1"/>
  <c r="AS24" i="50"/>
  <c r="AT24" i="50" s="1"/>
  <c r="J18" i="52" s="1"/>
  <c r="AS15" i="50"/>
  <c r="AS16" i="50"/>
  <c r="AT16" i="50" s="1"/>
  <c r="AS13" i="50"/>
  <c r="AG78" i="45" s="1"/>
  <c r="AS14" i="50"/>
  <c r="AG79" i="45" s="1"/>
  <c r="AS12" i="50"/>
  <c r="AT12" i="50" s="1"/>
  <c r="E18" i="52" s="1"/>
  <c r="Y15" i="50"/>
  <c r="Z15" i="50" s="1"/>
  <c r="Y16" i="50"/>
  <c r="Y24" i="50"/>
  <c r="AA311" i="25" s="1"/>
  <c r="Y19" i="50"/>
  <c r="AG48" i="45" s="1"/>
  <c r="Y20" i="50"/>
  <c r="Z20" i="50" s="1"/>
  <c r="G10" i="52" s="1"/>
  <c r="Y21" i="50"/>
  <c r="Y22" i="50"/>
  <c r="Z22" i="50" s="1"/>
  <c r="H10" i="52" s="1"/>
  <c r="Y23" i="50"/>
  <c r="AG52" i="45" s="1"/>
  <c r="Y13" i="50"/>
  <c r="AG42" i="45" s="1"/>
  <c r="Y14" i="50"/>
  <c r="AG43" i="45" s="1"/>
  <c r="Y17" i="50"/>
  <c r="AG46" i="45" s="1"/>
  <c r="Y12" i="50"/>
  <c r="AG41" i="45" s="1"/>
  <c r="E24" i="50"/>
  <c r="AA197" i="25" s="1"/>
  <c r="E20" i="50"/>
  <c r="E21" i="50"/>
  <c r="AG14" i="45" s="1"/>
  <c r="E23" i="50"/>
  <c r="F23" i="50" s="1"/>
  <c r="I4" i="52" s="1"/>
  <c r="E15" i="50"/>
  <c r="F15" i="50" s="1"/>
  <c r="F16" i="50"/>
  <c r="E13" i="50"/>
  <c r="AG6" i="45" s="1"/>
  <c r="E14" i="50"/>
  <c r="AG7" i="45" s="1"/>
  <c r="E17" i="50"/>
  <c r="F17" i="50" s="1"/>
  <c r="H15" i="55" s="1"/>
  <c r="E12" i="50"/>
  <c r="F12" i="50" s="1"/>
  <c r="E4" i="52" s="1"/>
  <c r="Z6" i="50"/>
  <c r="D17" i="55" s="1"/>
  <c r="AQ19" i="50"/>
  <c r="BA19" i="50"/>
  <c r="BK19" i="50"/>
  <c r="BU19" i="50"/>
  <c r="CE19" i="50"/>
  <c r="F10" i="50"/>
  <c r="I7" i="56" s="1"/>
  <c r="Z10" i="50"/>
  <c r="I13" i="56" s="1"/>
  <c r="AD82" i="45"/>
  <c r="AT10" i="50" s="1"/>
  <c r="I16" i="56" s="1"/>
  <c r="AD100" i="45"/>
  <c r="BD10" i="50" s="1"/>
  <c r="I19" i="56" s="1"/>
  <c r="AD172" i="45"/>
  <c r="CR10" i="50" s="1"/>
  <c r="I28" i="56" s="1"/>
  <c r="Z5" i="50"/>
  <c r="S755" i="33" s="1"/>
  <c r="Z10" i="48"/>
  <c r="I11" i="56" s="1"/>
  <c r="N82" i="45"/>
  <c r="AT10" i="48" s="1"/>
  <c r="I14" i="56" s="1"/>
  <c r="N100" i="45"/>
  <c r="BD10" i="48" s="1"/>
  <c r="I17" i="56" s="1"/>
  <c r="N172" i="45"/>
  <c r="CR10" i="48" s="1"/>
  <c r="I26" i="56" s="1"/>
  <c r="P10" i="47"/>
  <c r="I7" i="71" s="1"/>
  <c r="F46" i="45"/>
  <c r="Z10" i="47" s="1"/>
  <c r="I9" i="71" s="1"/>
  <c r="F64" i="45"/>
  <c r="AJ10" i="47" s="1"/>
  <c r="I13" i="71" s="1"/>
  <c r="F82" i="45"/>
  <c r="AT10" i="47" s="1"/>
  <c r="I11" i="71" s="1"/>
  <c r="F118" i="45"/>
  <c r="BN10" i="47" s="1"/>
  <c r="I17" i="71" s="1"/>
  <c r="F136" i="45"/>
  <c r="BX10" i="47" s="1"/>
  <c r="I3" i="71" s="1"/>
  <c r="F149" i="45"/>
  <c r="CH5" i="47" s="1"/>
  <c r="D801" i="33" s="1"/>
  <c r="F167" i="45"/>
  <c r="CR5" i="47" s="1"/>
  <c r="D810" i="33" s="1"/>
  <c r="CQ20" i="48"/>
  <c r="Q175" i="45" s="1"/>
  <c r="CQ21" i="48"/>
  <c r="CQ23" i="48"/>
  <c r="Q178" i="45" s="1"/>
  <c r="CQ24" i="48"/>
  <c r="L302" i="25" s="1"/>
  <c r="CQ15" i="48"/>
  <c r="CR15" i="48" s="1"/>
  <c r="CQ13" i="48"/>
  <c r="Q168" i="45" s="1"/>
  <c r="CQ14" i="48"/>
  <c r="Q169" i="45" s="1"/>
  <c r="CQ12" i="48"/>
  <c r="Q167" i="45" s="1"/>
  <c r="BC20" i="48"/>
  <c r="L239" i="25" s="1"/>
  <c r="BC21" i="48"/>
  <c r="Q104" i="45" s="1"/>
  <c r="BC23" i="48"/>
  <c r="Q106" i="45" s="1"/>
  <c r="BC24" i="48"/>
  <c r="BC15" i="48"/>
  <c r="F41" i="52" s="1"/>
  <c r="BC16" i="48"/>
  <c r="BD16" i="48" s="1"/>
  <c r="BC13" i="48"/>
  <c r="BD13" i="48" s="1"/>
  <c r="G17" i="56" s="1"/>
  <c r="BC14" i="48"/>
  <c r="Q97" i="45" s="1"/>
  <c r="BC17" i="48"/>
  <c r="BD17" i="48" s="1"/>
  <c r="K220" i="29" s="1"/>
  <c r="Q101" i="45"/>
  <c r="AE8" i="81" s="1"/>
  <c r="BC12" i="48"/>
  <c r="Q95" i="45" s="1"/>
  <c r="AS20" i="48"/>
  <c r="Q85" i="45" s="1"/>
  <c r="AS21" i="48"/>
  <c r="AT21" i="48" s="1"/>
  <c r="C14" i="56" s="1"/>
  <c r="AS23" i="48"/>
  <c r="AT23" i="48" s="1"/>
  <c r="I16" i="52" s="1"/>
  <c r="AS24" i="48"/>
  <c r="L233" i="25" s="1"/>
  <c r="AS15" i="48"/>
  <c r="AT15" i="48" s="1"/>
  <c r="AS16" i="48"/>
  <c r="AT16" i="48" s="1"/>
  <c r="AS13" i="48"/>
  <c r="Q78" i="45" s="1"/>
  <c r="AS14" i="48"/>
  <c r="Q79" i="45" s="1"/>
  <c r="AT17" i="48"/>
  <c r="K211" i="29" s="1"/>
  <c r="AS12" i="48"/>
  <c r="Y19" i="48"/>
  <c r="Q48" i="45" s="1"/>
  <c r="Y20" i="48"/>
  <c r="L308" i="25" s="1"/>
  <c r="Y21" i="48"/>
  <c r="Q50" i="45" s="1"/>
  <c r="Y22" i="48"/>
  <c r="Z22" i="48" s="1"/>
  <c r="Y23" i="48"/>
  <c r="Z23" i="48" s="1"/>
  <c r="I9" i="52" s="1"/>
  <c r="Y24" i="48"/>
  <c r="Q53" i="45" s="1"/>
  <c r="Y15" i="48"/>
  <c r="Z15" i="48" s="1"/>
  <c r="Y13" i="48"/>
  <c r="Z13" i="48" s="1"/>
  <c r="G11" i="56" s="1"/>
  <c r="Y14" i="48"/>
  <c r="Q43" i="45" s="1"/>
  <c r="Y17" i="48"/>
  <c r="Z17" i="48" s="1"/>
  <c r="G17" i="55" s="1"/>
  <c r="Y12" i="48"/>
  <c r="Z12" i="48" s="1"/>
  <c r="E8" i="52" s="1"/>
  <c r="E24" i="48"/>
  <c r="L197" i="25" s="1"/>
  <c r="E16" i="48"/>
  <c r="F16" i="48" s="1"/>
  <c r="E15" i="48"/>
  <c r="F15" i="48" s="1"/>
  <c r="D13" i="48"/>
  <c r="E13" i="48" s="1"/>
  <c r="F13" i="48" s="1"/>
  <c r="G5" i="56" s="1"/>
  <c r="E20" i="48"/>
  <c r="F20" i="48" s="1"/>
  <c r="G2" i="52" s="1"/>
  <c r="E21" i="48"/>
  <c r="Q14" i="45" s="1"/>
  <c r="E23" i="48"/>
  <c r="L196" i="25" s="1"/>
  <c r="E14" i="48"/>
  <c r="Q7" i="45" s="1"/>
  <c r="E17" i="48"/>
  <c r="Q10" i="45" s="1"/>
  <c r="Z7" i="81" s="1"/>
  <c r="E18" i="48"/>
  <c r="F18" i="48" s="1"/>
  <c r="F5" i="56" s="1"/>
  <c r="D12" i="48"/>
  <c r="E12" i="48" s="1"/>
  <c r="CQ24" i="47"/>
  <c r="E302" i="25" s="1"/>
  <c r="CG24" i="47"/>
  <c r="E152" i="25" s="1"/>
  <c r="BW24" i="47"/>
  <c r="H143" i="45" s="1"/>
  <c r="BM24" i="47"/>
  <c r="H125" i="45" s="1"/>
  <c r="BC24" i="47"/>
  <c r="H107" i="45" s="1"/>
  <c r="AS24" i="47"/>
  <c r="H89" i="45" s="1"/>
  <c r="Y24" i="47"/>
  <c r="H53" i="45" s="1"/>
  <c r="O24" i="47"/>
  <c r="E206" i="25" s="1"/>
  <c r="C23" i="47"/>
  <c r="O23" i="47"/>
  <c r="H34" i="45" s="1"/>
  <c r="W23" i="47"/>
  <c r="Y23" i="47"/>
  <c r="H52" i="45" s="1"/>
  <c r="AG23" i="47"/>
  <c r="AQ23" i="47"/>
  <c r="AS23" i="47"/>
  <c r="E232" i="25" s="1"/>
  <c r="BA23" i="47"/>
  <c r="BC23" i="47"/>
  <c r="E241" i="25" s="1"/>
  <c r="BK23" i="47"/>
  <c r="BM23" i="47"/>
  <c r="BU23" i="47"/>
  <c r="BW23" i="47"/>
  <c r="CE23" i="47"/>
  <c r="CG23" i="47"/>
  <c r="E151" i="25" s="1"/>
  <c r="F7" i="45"/>
  <c r="F43" i="45"/>
  <c r="F61" i="45"/>
  <c r="S4" i="82" s="1"/>
  <c r="AQ24" i="47"/>
  <c r="BA24" i="47"/>
  <c r="BK24" i="47"/>
  <c r="BU24" i="47"/>
  <c r="CE24" i="47"/>
  <c r="CQ20" i="47"/>
  <c r="CR20" i="47" s="1"/>
  <c r="F22" i="73" s="1"/>
  <c r="CQ21" i="47"/>
  <c r="H176" i="45" s="1"/>
  <c r="CE20" i="47"/>
  <c r="CG20" i="47"/>
  <c r="CE21" i="47"/>
  <c r="CG21" i="47"/>
  <c r="H158" i="45" s="1"/>
  <c r="BW20" i="47"/>
  <c r="E185" i="25" s="1"/>
  <c r="BW21" i="47"/>
  <c r="BM20" i="47"/>
  <c r="H121" i="45" s="1"/>
  <c r="BM21" i="47"/>
  <c r="BN21" i="47" s="1"/>
  <c r="BC20" i="47"/>
  <c r="H103" i="45" s="1"/>
  <c r="BC21" i="47"/>
  <c r="H104" i="45" s="1"/>
  <c r="AS20" i="47"/>
  <c r="E230" i="25" s="1"/>
  <c r="AS21" i="47"/>
  <c r="Y19" i="47"/>
  <c r="H48" i="45" s="1"/>
  <c r="Y20" i="47"/>
  <c r="H49" i="45" s="1"/>
  <c r="Y21" i="47"/>
  <c r="H50" i="45" s="1"/>
  <c r="Y22" i="47"/>
  <c r="E309" i="25" s="1"/>
  <c r="O20" i="47"/>
  <c r="E203" i="25" s="1"/>
  <c r="O21" i="47"/>
  <c r="H32" i="45" s="1"/>
  <c r="E20" i="47"/>
  <c r="F20" i="47" s="1"/>
  <c r="F4" i="73" s="1"/>
  <c r="E21" i="47"/>
  <c r="F21" i="47" s="1"/>
  <c r="C5" i="71" s="1"/>
  <c r="AT16" i="47"/>
  <c r="BC16" i="47"/>
  <c r="BM16" i="47"/>
  <c r="CH16" i="47"/>
  <c r="CR16" i="47"/>
  <c r="E15" i="47"/>
  <c r="E193" i="25" s="1"/>
  <c r="E13" i="47"/>
  <c r="F13" i="47" s="1"/>
  <c r="G5" i="71" s="1"/>
  <c r="E14" i="47"/>
  <c r="E17" i="47"/>
  <c r="F17" i="47" s="1"/>
  <c r="O15" i="47"/>
  <c r="E202" i="25" s="1"/>
  <c r="O13" i="47"/>
  <c r="O14" i="47"/>
  <c r="H25" i="45" s="1"/>
  <c r="O17" i="47"/>
  <c r="P17" i="47" s="1"/>
  <c r="Y15" i="47"/>
  <c r="Y13" i="47"/>
  <c r="H42" i="45" s="1"/>
  <c r="Y14" i="47"/>
  <c r="H43" i="45" s="1"/>
  <c r="Y17" i="47"/>
  <c r="H46" i="45" s="1"/>
  <c r="R7" i="82" s="1"/>
  <c r="Y18" i="47"/>
  <c r="H47" i="45" s="1"/>
  <c r="AS15" i="47"/>
  <c r="H80" i="45" s="1"/>
  <c r="AS13" i="47"/>
  <c r="AS14" i="47"/>
  <c r="H79" i="45" s="1"/>
  <c r="AS17" i="47"/>
  <c r="H82" i="45" s="1"/>
  <c r="AS18" i="47"/>
  <c r="BC15" i="47"/>
  <c r="E26" i="73" s="1"/>
  <c r="BC13" i="47"/>
  <c r="H96" i="45" s="1"/>
  <c r="BC14" i="47"/>
  <c r="H97" i="45" s="1"/>
  <c r="BC17" i="47"/>
  <c r="BD17" i="47" s="1"/>
  <c r="BC18" i="47"/>
  <c r="BM15" i="47"/>
  <c r="H116" i="45" s="1"/>
  <c r="BM13" i="47"/>
  <c r="H114" i="45" s="1"/>
  <c r="G17" i="71" s="1"/>
  <c r="BM14" i="47"/>
  <c r="H115" i="45" s="1"/>
  <c r="BM17" i="47"/>
  <c r="BM18" i="47"/>
  <c r="BW18" i="47"/>
  <c r="BX18" i="47" s="1"/>
  <c r="BW17" i="47"/>
  <c r="H136" i="45" s="1"/>
  <c r="W7" i="82" s="1"/>
  <c r="BW15" i="47"/>
  <c r="BW14" i="47"/>
  <c r="H133" i="45" s="1"/>
  <c r="CE17" i="47"/>
  <c r="CG17" i="47"/>
  <c r="H154" i="45" s="1"/>
  <c r="CG15" i="47"/>
  <c r="E148" i="25" s="1"/>
  <c r="CG14" i="47"/>
  <c r="CQ17" i="47"/>
  <c r="CR17" i="47" s="1"/>
  <c r="CQ18" i="47"/>
  <c r="CQ13" i="47"/>
  <c r="H168" i="45" s="1"/>
  <c r="CQ14" i="47"/>
  <c r="CR14" i="47" s="1"/>
  <c r="CQ15" i="47"/>
  <c r="CR15" i="47" s="1"/>
  <c r="E22" i="73" s="1"/>
  <c r="CQ12" i="47"/>
  <c r="E297" i="25" s="1"/>
  <c r="F6" i="45"/>
  <c r="F24" i="45"/>
  <c r="P6" i="47" s="1"/>
  <c r="F42" i="45"/>
  <c r="R3" i="82" s="1"/>
  <c r="F60" i="45"/>
  <c r="AJ6" i="47" s="1"/>
  <c r="E200" i="29" s="1"/>
  <c r="D155" i="46"/>
  <c r="D158" i="46" s="1"/>
  <c r="D193" i="46"/>
  <c r="D198" i="46" s="1"/>
  <c r="D231" i="46"/>
  <c r="D235" i="46" s="1"/>
  <c r="D269" i="46"/>
  <c r="D271" i="46" s="1"/>
  <c r="D307" i="46"/>
  <c r="D317" i="46" s="1"/>
  <c r="X174" i="45"/>
  <c r="CF16" i="49"/>
  <c r="CG16" i="49" s="1"/>
  <c r="BV16" i="49"/>
  <c r="BW16" i="49" s="1"/>
  <c r="G21" i="52" s="1"/>
  <c r="BL16" i="49"/>
  <c r="X120" i="45" s="1"/>
  <c r="BC16" i="49"/>
  <c r="BD16" i="49" s="1"/>
  <c r="G42" i="52" s="1"/>
  <c r="AS16" i="49"/>
  <c r="X84" i="45" s="1"/>
  <c r="N358" i="22"/>
  <c r="O358" i="22" s="1"/>
  <c r="E358" i="22"/>
  <c r="F358" i="22" s="1"/>
  <c r="E70" i="68" s="1"/>
  <c r="X305" i="22"/>
  <c r="N305" i="22"/>
  <c r="O305" i="22" s="1"/>
  <c r="E66" i="68" s="1"/>
  <c r="AJ441" i="7"/>
  <c r="E305" i="22" s="1"/>
  <c r="F305" i="22" s="1"/>
  <c r="E62" i="68" s="1"/>
  <c r="W253" i="22"/>
  <c r="AC121" i="25" s="1"/>
  <c r="N253" i="22"/>
  <c r="O253" i="22" s="1"/>
  <c r="E253" i="22"/>
  <c r="F253" i="22" s="1"/>
  <c r="E50" i="68" s="1"/>
  <c r="AJ329" i="7"/>
  <c r="W201" i="22" s="1"/>
  <c r="X201" i="22" s="1"/>
  <c r="E46" i="68" s="1"/>
  <c r="AJ301" i="7"/>
  <c r="N201" i="22" s="1"/>
  <c r="O201" i="22" s="1"/>
  <c r="E42" i="68" s="1"/>
  <c r="AJ273" i="7"/>
  <c r="E201" i="22" s="1"/>
  <c r="F201" i="22" s="1"/>
  <c r="F149" i="22"/>
  <c r="E26" i="68" s="1"/>
  <c r="AJ161" i="7"/>
  <c r="W97" i="22" s="1"/>
  <c r="X97" i="22" s="1"/>
  <c r="E24" i="68" s="1"/>
  <c r="N97" i="22"/>
  <c r="AJ77" i="7"/>
  <c r="W45" i="22" s="1"/>
  <c r="X45" i="22" s="1"/>
  <c r="E12" i="68" s="1"/>
  <c r="AJ49" i="7"/>
  <c r="N45" i="22" s="1"/>
  <c r="N357" i="8"/>
  <c r="O357" i="8" s="1"/>
  <c r="E357" i="8"/>
  <c r="G281" i="25" s="1"/>
  <c r="W305" i="8"/>
  <c r="M305" i="8"/>
  <c r="N305" i="8" s="1"/>
  <c r="G139" i="25" s="1"/>
  <c r="E305" i="8"/>
  <c r="F305" i="8" s="1"/>
  <c r="E31" i="36" s="1"/>
  <c r="I413" i="7"/>
  <c r="W253" i="8" s="1"/>
  <c r="G121" i="25" s="1"/>
  <c r="N253" i="8"/>
  <c r="O253" i="8" s="1"/>
  <c r="I357" i="7"/>
  <c r="D253" i="8" s="1"/>
  <c r="E253" i="8" s="1"/>
  <c r="G111" i="25" s="1"/>
  <c r="I329" i="7"/>
  <c r="W201" i="8" s="1"/>
  <c r="X201" i="8" s="1"/>
  <c r="E23" i="36" s="1"/>
  <c r="I301" i="7"/>
  <c r="N201" i="8" s="1"/>
  <c r="G93" i="25" s="1"/>
  <c r="I273" i="7"/>
  <c r="E201" i="8" s="1"/>
  <c r="F201" i="8" s="1"/>
  <c r="O149" i="8"/>
  <c r="E19" i="36" s="1"/>
  <c r="G57" i="25"/>
  <c r="I161" i="7"/>
  <c r="V97" i="8" s="1"/>
  <c r="W97" i="8" s="1"/>
  <c r="X97" i="8" s="1"/>
  <c r="E13" i="36" s="1"/>
  <c r="N97" i="8"/>
  <c r="O97" i="8" s="1"/>
  <c r="E11" i="36" s="1"/>
  <c r="I77" i="7"/>
  <c r="W45" i="8" s="1"/>
  <c r="X45" i="8" s="1"/>
  <c r="E7" i="36" s="1"/>
  <c r="I49" i="7"/>
  <c r="N45" i="8" s="1"/>
  <c r="O45" i="8" s="1"/>
  <c r="E5" i="36" s="1"/>
  <c r="Y22" i="64"/>
  <c r="Y21" i="64"/>
  <c r="Z21" i="64" s="1"/>
  <c r="Y20" i="64"/>
  <c r="Y18" i="64"/>
  <c r="AC60" i="57" s="1"/>
  <c r="Y16" i="64"/>
  <c r="AC58" i="57" s="1"/>
  <c r="Y15" i="64"/>
  <c r="Z15" i="64" s="1"/>
  <c r="Y14" i="64"/>
  <c r="AC56" i="57" s="1"/>
  <c r="Y13" i="64"/>
  <c r="AC55" i="57" s="1"/>
  <c r="Y11" i="64"/>
  <c r="O20" i="64"/>
  <c r="P20" i="64" s="1"/>
  <c r="O21" i="64"/>
  <c r="AC41" i="57" s="1"/>
  <c r="O22" i="64"/>
  <c r="P22" i="64" s="1"/>
  <c r="O18" i="64"/>
  <c r="O16" i="64"/>
  <c r="P16" i="64" s="1"/>
  <c r="O15" i="64"/>
  <c r="AC35" i="57" s="1"/>
  <c r="O14" i="64"/>
  <c r="AC34" i="57" s="1"/>
  <c r="O13" i="64"/>
  <c r="AA264" i="25" s="1"/>
  <c r="O11" i="64"/>
  <c r="P11" i="64" s="1"/>
  <c r="E22" i="64"/>
  <c r="E21" i="64"/>
  <c r="F21" i="64" s="1"/>
  <c r="E20" i="64"/>
  <c r="AA251" i="25" s="1"/>
  <c r="E18" i="64"/>
  <c r="AC16" i="57" s="1"/>
  <c r="E16" i="64"/>
  <c r="AC14" i="57" s="1"/>
  <c r="E15" i="64"/>
  <c r="AA253" i="25" s="1"/>
  <c r="E14" i="64"/>
  <c r="F14" i="64" s="1"/>
  <c r="E13" i="64"/>
  <c r="F13" i="64" s="1"/>
  <c r="E11" i="64"/>
  <c r="C25" i="57"/>
  <c r="C47" i="57" s="1"/>
  <c r="AL44" i="57" s="1"/>
  <c r="AP44" i="57" s="1"/>
  <c r="AU44" i="57" s="1"/>
  <c r="AY44" i="57" s="1"/>
  <c r="AA25" i="57"/>
  <c r="AL24" i="57" s="1"/>
  <c r="AY24" i="57" s="1"/>
  <c r="X1" i="57"/>
  <c r="AL1" i="57" s="1"/>
  <c r="AP1" i="57" s="1"/>
  <c r="AU1" i="57" s="1"/>
  <c r="AY1" i="57" s="1"/>
  <c r="D49" i="58"/>
  <c r="D50" i="58" s="1"/>
  <c r="D56" i="58" s="1"/>
  <c r="W9" i="59" s="1"/>
  <c r="X9" i="59" s="1"/>
  <c r="X14" i="59"/>
  <c r="X13" i="59"/>
  <c r="D26" i="58"/>
  <c r="D27" i="58" s="1"/>
  <c r="D33" i="58" s="1"/>
  <c r="M9" i="59" s="1"/>
  <c r="N9" i="59" s="1"/>
  <c r="O9" i="59" s="1"/>
  <c r="E259" i="25" s="1"/>
  <c r="N14" i="59"/>
  <c r="O14" i="59" s="1"/>
  <c r="N13" i="59"/>
  <c r="O13" i="59" s="1"/>
  <c r="H33" i="57" s="1"/>
  <c r="D22" i="59"/>
  <c r="E22" i="59" s="1"/>
  <c r="F22" i="59" s="1"/>
  <c r="E21" i="59"/>
  <c r="E250" i="25" s="1"/>
  <c r="D20" i="59"/>
  <c r="E20" i="59" s="1"/>
  <c r="E251" i="25" s="1"/>
  <c r="D18" i="59"/>
  <c r="E18" i="59" s="1"/>
  <c r="F18" i="59" s="1"/>
  <c r="D16" i="59"/>
  <c r="E16" i="59" s="1"/>
  <c r="F16" i="59" s="1"/>
  <c r="D15" i="59"/>
  <c r="E15" i="59" s="1"/>
  <c r="F15" i="59" s="1"/>
  <c r="D14" i="59"/>
  <c r="E14" i="59" s="1"/>
  <c r="D13" i="59"/>
  <c r="E13" i="59" s="1"/>
  <c r="H11" i="57" s="1"/>
  <c r="D11" i="59"/>
  <c r="E11" i="59" s="1"/>
  <c r="E10" i="59"/>
  <c r="H8" i="57" s="1"/>
  <c r="F346" i="7"/>
  <c r="E111" i="30" s="1"/>
  <c r="F150" i="7"/>
  <c r="X62" i="8" s="1"/>
  <c r="F10" i="7"/>
  <c r="C8" i="76" s="1"/>
  <c r="F38" i="7"/>
  <c r="D8" i="76" s="1"/>
  <c r="F66" i="7"/>
  <c r="E8" i="76" s="1"/>
  <c r="F94" i="7"/>
  <c r="F122" i="7"/>
  <c r="E39" i="30" s="1"/>
  <c r="F234" i="7"/>
  <c r="K8" i="76" s="1"/>
  <c r="F264" i="7"/>
  <c r="L10" i="76" s="1"/>
  <c r="F290" i="7"/>
  <c r="O166" i="8" s="1"/>
  <c r="F430" i="7"/>
  <c r="R8" i="76" s="1"/>
  <c r="F324" i="8"/>
  <c r="AG150" i="7"/>
  <c r="H8" i="78" s="1"/>
  <c r="AG38" i="7"/>
  <c r="D39" i="15" s="1"/>
  <c r="AG66" i="7"/>
  <c r="E8" i="78" s="1"/>
  <c r="AG94" i="7"/>
  <c r="F62" i="22" s="1"/>
  <c r="AG122" i="7"/>
  <c r="G8" i="78" s="1"/>
  <c r="AG234" i="7"/>
  <c r="K8" i="78" s="1"/>
  <c r="AG264" i="7"/>
  <c r="L10" i="78" s="1"/>
  <c r="AG290" i="7"/>
  <c r="O166" i="22" s="1"/>
  <c r="AG318" i="7"/>
  <c r="N8" i="78" s="1"/>
  <c r="AG402" i="7"/>
  <c r="Q8" i="78" s="1"/>
  <c r="AG430" i="7"/>
  <c r="D51" i="15" s="1"/>
  <c r="S8" i="78"/>
  <c r="F325" i="22"/>
  <c r="N343" i="22"/>
  <c r="N344" i="22"/>
  <c r="N345" i="22"/>
  <c r="O345" i="22" s="1"/>
  <c r="N346" i="22"/>
  <c r="AJ541" i="7" s="1"/>
  <c r="N347" i="22"/>
  <c r="O347" i="22" s="1"/>
  <c r="N348" i="22"/>
  <c r="O348" i="22" s="1"/>
  <c r="N349" i="22"/>
  <c r="O349" i="22" s="1"/>
  <c r="N350" i="22"/>
  <c r="O350" i="22" s="1"/>
  <c r="N351" i="22"/>
  <c r="O351" i="22" s="1"/>
  <c r="N352" i="22"/>
  <c r="N353" i="22"/>
  <c r="AJ548" i="7" s="1"/>
  <c r="N354" i="22"/>
  <c r="O354" i="22" s="1"/>
  <c r="N355" i="22"/>
  <c r="AJ550" i="7" s="1"/>
  <c r="N356" i="22"/>
  <c r="N357" i="22"/>
  <c r="N359" i="22"/>
  <c r="O359" i="22" s="1"/>
  <c r="N360" i="22"/>
  <c r="AJ555" i="7" s="1"/>
  <c r="N361" i="22"/>
  <c r="AJ556" i="7" s="1"/>
  <c r="N362" i="22"/>
  <c r="AJ557" i="7" s="1"/>
  <c r="N363" i="22"/>
  <c r="AJ558" i="7" s="1"/>
  <c r="N342" i="8"/>
  <c r="O342" i="8" s="1"/>
  <c r="N343" i="8"/>
  <c r="I539" i="7" s="1"/>
  <c r="N344" i="8"/>
  <c r="I540" i="7" s="1"/>
  <c r="N345" i="8"/>
  <c r="I541" i="7" s="1"/>
  <c r="N346" i="8"/>
  <c r="O346" i="8" s="1"/>
  <c r="N347" i="8"/>
  <c r="N348" i="8"/>
  <c r="N349" i="8"/>
  <c r="N350" i="8"/>
  <c r="G180" i="25" s="1"/>
  <c r="I42" i="7"/>
  <c r="N38" i="8" s="1"/>
  <c r="O38" i="8" s="1"/>
  <c r="J5" i="36" s="1"/>
  <c r="I70" i="7"/>
  <c r="W38" i="8" s="1"/>
  <c r="I154" i="7"/>
  <c r="V90" i="8" s="1"/>
  <c r="W90" i="8" s="1"/>
  <c r="E52" i="25" s="1"/>
  <c r="F142" i="8"/>
  <c r="J15" i="36" s="1"/>
  <c r="I266" i="7"/>
  <c r="E194" i="8" s="1"/>
  <c r="F194" i="8" s="1"/>
  <c r="I294" i="7"/>
  <c r="N194" i="8" s="1"/>
  <c r="O194" i="8" s="1"/>
  <c r="J21" i="36" s="1"/>
  <c r="I322" i="7"/>
  <c r="W194" i="8" s="1"/>
  <c r="I350" i="7"/>
  <c r="D246" i="8" s="1"/>
  <c r="E246" i="8" s="1"/>
  <c r="E115" i="25" s="1"/>
  <c r="I406" i="7"/>
  <c r="W246" i="8" s="1"/>
  <c r="X246" i="8" s="1"/>
  <c r="J29" i="36" s="1"/>
  <c r="E298" i="8"/>
  <c r="E134" i="25" s="1"/>
  <c r="E350" i="8"/>
  <c r="E285" i="25" s="1"/>
  <c r="N351" i="8"/>
  <c r="G181" i="25" s="1"/>
  <c r="N352" i="8"/>
  <c r="I548" i="7" s="1"/>
  <c r="I44" i="7"/>
  <c r="N40" i="8" s="1"/>
  <c r="I5" i="38" s="1"/>
  <c r="I72" i="7"/>
  <c r="W40" i="8" s="1"/>
  <c r="I7" i="38" s="1"/>
  <c r="I156" i="7"/>
  <c r="V92" i="8" s="1"/>
  <c r="W92" i="8" s="1"/>
  <c r="I13" i="38" s="1"/>
  <c r="I15" i="38"/>
  <c r="I268" i="7"/>
  <c r="E196" i="8" s="1"/>
  <c r="I19" i="38" s="1"/>
  <c r="I296" i="7"/>
  <c r="N196" i="8" s="1"/>
  <c r="I21" i="38" s="1"/>
  <c r="I324" i="7"/>
  <c r="W196" i="8" s="1"/>
  <c r="I23" i="38" s="1"/>
  <c r="I352" i="7"/>
  <c r="D248" i="8" s="1"/>
  <c r="E248" i="8" s="1"/>
  <c r="I25" i="38" s="1"/>
  <c r="I408" i="7"/>
  <c r="W248" i="8" s="1"/>
  <c r="I27" i="38" s="1"/>
  <c r="E300" i="8"/>
  <c r="I29" i="38" s="1"/>
  <c r="M300" i="8"/>
  <c r="N300" i="8" s="1"/>
  <c r="I33" i="38" s="1"/>
  <c r="E352" i="8"/>
  <c r="E168" i="25" s="1"/>
  <c r="N353" i="8"/>
  <c r="O353" i="8" s="1"/>
  <c r="N354" i="8"/>
  <c r="I550" i="7" s="1"/>
  <c r="N355" i="8"/>
  <c r="O355" i="8" s="1"/>
  <c r="N356" i="8"/>
  <c r="O356" i="8" s="1"/>
  <c r="N358" i="8"/>
  <c r="O358" i="8" s="1"/>
  <c r="G283" i="25"/>
  <c r="N359" i="8"/>
  <c r="I555" i="7" s="1"/>
  <c r="N360" i="8"/>
  <c r="I52" i="7"/>
  <c r="N48" i="8" s="1"/>
  <c r="I80" i="7"/>
  <c r="W48" i="8" s="1"/>
  <c r="X48" i="8" s="1"/>
  <c r="F7" i="36" s="1"/>
  <c r="I164" i="7"/>
  <c r="V100" i="8" s="1"/>
  <c r="W100" i="8" s="1"/>
  <c r="G53" i="25" s="1"/>
  <c r="I277" i="7"/>
  <c r="E204" i="8" s="1"/>
  <c r="F204" i="8" s="1"/>
  <c r="I304" i="7"/>
  <c r="N204" i="8" s="1"/>
  <c r="I332" i="7"/>
  <c r="W204" i="8" s="1"/>
  <c r="X204" i="8" s="1"/>
  <c r="F23" i="36" s="1"/>
  <c r="I360" i="7"/>
  <c r="D256" i="8" s="1"/>
  <c r="E256" i="8" s="1"/>
  <c r="G116" i="25" s="1"/>
  <c r="I416" i="7"/>
  <c r="W256" i="8" s="1"/>
  <c r="E308" i="8"/>
  <c r="F308" i="8" s="1"/>
  <c r="F31" i="36" s="1"/>
  <c r="M308" i="8"/>
  <c r="N308" i="8" s="1"/>
  <c r="G144" i="25" s="1"/>
  <c r="E360" i="8"/>
  <c r="N361" i="8"/>
  <c r="O361" i="8" s="1"/>
  <c r="N362" i="8"/>
  <c r="P23" i="12"/>
  <c r="P47" i="12"/>
  <c r="P46" i="12"/>
  <c r="P42" i="12"/>
  <c r="P41" i="12"/>
  <c r="V26" i="12"/>
  <c r="P16" i="12"/>
  <c r="P15" i="12"/>
  <c r="P50" i="12"/>
  <c r="B20" i="12"/>
  <c r="P20" i="12" s="1"/>
  <c r="N82" i="22"/>
  <c r="AA40" i="25" s="1"/>
  <c r="N83" i="22"/>
  <c r="O83" i="22" s="1"/>
  <c r="G20" i="68" s="1"/>
  <c r="N84" i="22"/>
  <c r="O84" i="22" s="1"/>
  <c r="N85" i="22"/>
  <c r="N86" i="22"/>
  <c r="L10" i="35" s="1"/>
  <c r="N87" i="22"/>
  <c r="N88" i="22"/>
  <c r="O88" i="22" s="1"/>
  <c r="K20" i="68" s="1"/>
  <c r="N89" i="22"/>
  <c r="E10" i="35" s="1"/>
  <c r="N90" i="22"/>
  <c r="N91" i="22"/>
  <c r="O91" i="22" s="1"/>
  <c r="N92" i="22"/>
  <c r="J10" i="35" s="1"/>
  <c r="N93" i="22"/>
  <c r="O93" i="22" s="1"/>
  <c r="O20" i="68" s="1"/>
  <c r="N94" i="22"/>
  <c r="N95" i="22"/>
  <c r="Y37" i="25" s="1"/>
  <c r="N96" i="22"/>
  <c r="N99" i="22"/>
  <c r="N100" i="22"/>
  <c r="O100" i="22" s="1"/>
  <c r="F20" i="68" s="1"/>
  <c r="N101" i="22"/>
  <c r="O101" i="22" s="1"/>
  <c r="N20" i="68" s="1"/>
  <c r="N102" i="22"/>
  <c r="Y42" i="25" s="1"/>
  <c r="N81" i="22"/>
  <c r="AA39" i="25" s="1"/>
  <c r="N82" i="8"/>
  <c r="E40" i="25" s="1"/>
  <c r="N85" i="8"/>
  <c r="N88" i="8"/>
  <c r="O88" i="8" s="1"/>
  <c r="K11" i="36" s="1"/>
  <c r="N91" i="8"/>
  <c r="J11" i="38" s="1"/>
  <c r="N95" i="8"/>
  <c r="N98" i="8"/>
  <c r="G38" i="25"/>
  <c r="N99" i="8"/>
  <c r="AJ286" i="7"/>
  <c r="N186" i="22" s="1"/>
  <c r="AJ287" i="7"/>
  <c r="N187" i="22" s="1"/>
  <c r="AA95" i="25" s="1"/>
  <c r="AJ288" i="7"/>
  <c r="N188" i="22" s="1"/>
  <c r="O188" i="22" s="1"/>
  <c r="AJ289" i="7"/>
  <c r="N189" i="22" s="1"/>
  <c r="AJ290" i="7"/>
  <c r="N190" i="22" s="1"/>
  <c r="AJ291" i="7"/>
  <c r="N191" i="22" s="1"/>
  <c r="E20" i="35" s="1"/>
  <c r="AJ292" i="7"/>
  <c r="N192" i="22" s="1"/>
  <c r="AA96" i="25" s="1"/>
  <c r="AJ293" i="7"/>
  <c r="N193" i="22" s="1"/>
  <c r="O193" i="22" s="1"/>
  <c r="AJ294" i="7"/>
  <c r="N194" i="22" s="1"/>
  <c r="O194" i="22" s="1"/>
  <c r="J42" i="68" s="1"/>
  <c r="AJ295" i="7"/>
  <c r="N195" i="22" s="1"/>
  <c r="AJ296" i="7"/>
  <c r="N196" i="22" s="1"/>
  <c r="J20" i="35" s="1"/>
  <c r="AJ297" i="7"/>
  <c r="N197" i="22" s="1"/>
  <c r="AJ298" i="7"/>
  <c r="N198" i="22" s="1"/>
  <c r="O198" i="22" s="1"/>
  <c r="AJ299" i="7"/>
  <c r="N199" i="22" s="1"/>
  <c r="Y91" i="25" s="1"/>
  <c r="AJ300" i="7"/>
  <c r="N200" i="22" s="1"/>
  <c r="Y92" i="25" s="1"/>
  <c r="AJ303" i="7"/>
  <c r="N203" i="22" s="1"/>
  <c r="AJ304" i="7"/>
  <c r="N204" i="22" s="1"/>
  <c r="O204" i="22" s="1"/>
  <c r="F42" i="68" s="1"/>
  <c r="AJ305" i="7"/>
  <c r="N205" i="22" s="1"/>
  <c r="Y98" i="25" s="1"/>
  <c r="AJ306" i="7"/>
  <c r="N206" i="22" s="1"/>
  <c r="Y96" i="25" s="1"/>
  <c r="I286" i="7"/>
  <c r="N186" i="8" s="1"/>
  <c r="E94" i="25" s="1"/>
  <c r="I287" i="7"/>
  <c r="N187" i="8" s="1"/>
  <c r="E95" i="25" s="1"/>
  <c r="I288" i="7"/>
  <c r="N188" i="8" s="1"/>
  <c r="G21" i="38" s="1"/>
  <c r="I289" i="7"/>
  <c r="N189" i="8" s="1"/>
  <c r="I290" i="7"/>
  <c r="N190" i="8" s="1"/>
  <c r="O190" i="8" s="1"/>
  <c r="I291" i="7"/>
  <c r="N191" i="8" s="1"/>
  <c r="K21" i="38" s="1"/>
  <c r="I292" i="7"/>
  <c r="N192" i="8" s="1"/>
  <c r="O192" i="8" s="1"/>
  <c r="K21" i="36" s="1"/>
  <c r="I293" i="7"/>
  <c r="N193" i="8" s="1"/>
  <c r="I295" i="7"/>
  <c r="N195" i="8" s="1"/>
  <c r="J21" i="38" s="1"/>
  <c r="I297" i="7"/>
  <c r="N197" i="8" s="1"/>
  <c r="E98" i="25" s="1"/>
  <c r="I298" i="7"/>
  <c r="N198" i="8" s="1"/>
  <c r="I299" i="7"/>
  <c r="N199" i="8" s="1"/>
  <c r="C91" i="25" s="1"/>
  <c r="I300" i="7"/>
  <c r="N200" i="8" s="1"/>
  <c r="C92" i="25" s="1"/>
  <c r="I303" i="7"/>
  <c r="N203" i="8" s="1"/>
  <c r="I305" i="7"/>
  <c r="N205" i="8" s="1"/>
  <c r="I306" i="7"/>
  <c r="N206" i="8" s="1"/>
  <c r="AJ426" i="7"/>
  <c r="E290" i="22" s="1"/>
  <c r="AA131" i="25" s="1"/>
  <c r="AJ427" i="7"/>
  <c r="E291" i="22" s="1"/>
  <c r="AJ428" i="7"/>
  <c r="E292" i="22" s="1"/>
  <c r="F30" i="35" s="1"/>
  <c r="AJ429" i="7"/>
  <c r="E293" i="22" s="1"/>
  <c r="AJ430" i="7"/>
  <c r="E294" i="22" s="1"/>
  <c r="L30" i="35" s="1"/>
  <c r="AJ431" i="7"/>
  <c r="E295" i="22" s="1"/>
  <c r="AJ432" i="7"/>
  <c r="E296" i="22" s="1"/>
  <c r="F296" i="22" s="1"/>
  <c r="K62" i="68" s="1"/>
  <c r="AJ433" i="7"/>
  <c r="E297" i="22" s="1"/>
  <c r="E30" i="35" s="1"/>
  <c r="AJ434" i="7"/>
  <c r="E298" i="22" s="1"/>
  <c r="AJ435" i="7"/>
  <c r="E299" i="22" s="1"/>
  <c r="AJ436" i="7"/>
  <c r="E300" i="22" s="1"/>
  <c r="J30" i="35" s="1"/>
  <c r="AJ437" i="7"/>
  <c r="E301" i="22" s="1"/>
  <c r="F301" i="22" s="1"/>
  <c r="O62" i="68" s="1"/>
  <c r="AJ438" i="7"/>
  <c r="E302" i="22" s="1"/>
  <c r="I30" i="35" s="1"/>
  <c r="AJ439" i="7"/>
  <c r="E303" i="22" s="1"/>
  <c r="Y128" i="25" s="1"/>
  <c r="AJ440" i="7"/>
  <c r="E304" i="22" s="1"/>
  <c r="Y129" i="25" s="1"/>
  <c r="AJ443" i="7"/>
  <c r="E307" i="22" s="1"/>
  <c r="AJ444" i="7"/>
  <c r="E308" i="22" s="1"/>
  <c r="AJ445" i="7"/>
  <c r="E309" i="22" s="1"/>
  <c r="F309" i="22" s="1"/>
  <c r="N62" i="68" s="1"/>
  <c r="AJ446" i="7"/>
  <c r="E310" i="22" s="1"/>
  <c r="F310" i="22" s="1"/>
  <c r="R62" i="68" s="1"/>
  <c r="AJ425" i="7"/>
  <c r="E289" i="22" s="1"/>
  <c r="F289" i="22" s="1"/>
  <c r="I62" i="68" s="1"/>
  <c r="E290" i="8"/>
  <c r="E291" i="8"/>
  <c r="F291" i="8" s="1"/>
  <c r="G31" i="36" s="1"/>
  <c r="E292" i="8"/>
  <c r="F292" i="8" s="1"/>
  <c r="E293" i="8"/>
  <c r="E294" i="8"/>
  <c r="E295" i="8"/>
  <c r="K29" i="38" s="1"/>
  <c r="E297" i="8"/>
  <c r="F297" i="8" s="1"/>
  <c r="E299" i="8"/>
  <c r="E301" i="8"/>
  <c r="F301" i="8" s="1"/>
  <c r="O31" i="36" s="1"/>
  <c r="E302" i="8"/>
  <c r="F29" i="38" s="1"/>
  <c r="E303" i="8"/>
  <c r="C128" i="25" s="1"/>
  <c r="E304" i="8"/>
  <c r="C129" i="25" s="1"/>
  <c r="E307" i="8"/>
  <c r="E309" i="8"/>
  <c r="C135" i="25" s="1"/>
  <c r="E310" i="8"/>
  <c r="C133" i="25" s="1"/>
  <c r="I425" i="7"/>
  <c r="E289" i="8" s="1"/>
  <c r="AG260" i="7"/>
  <c r="AG286" i="7"/>
  <c r="AG62" i="7"/>
  <c r="E4" i="78" s="1"/>
  <c r="AG34" i="7"/>
  <c r="D4" i="78" s="1"/>
  <c r="AG90" i="7"/>
  <c r="F4" i="78" s="1"/>
  <c r="AG118" i="7"/>
  <c r="AG146" i="7"/>
  <c r="AG230" i="7"/>
  <c r="K4" i="78" s="1"/>
  <c r="AG314" i="7"/>
  <c r="N4" i="78" s="1"/>
  <c r="AG398" i="7"/>
  <c r="AG426" i="7"/>
  <c r="R4" i="78" s="1"/>
  <c r="S4" i="78"/>
  <c r="F321" i="22"/>
  <c r="F342" i="7"/>
  <c r="F6" i="7"/>
  <c r="F62" i="7"/>
  <c r="S4" i="76"/>
  <c r="F286" i="7"/>
  <c r="M4" i="76" s="1"/>
  <c r="F34" i="7"/>
  <c r="F90" i="7"/>
  <c r="F118" i="7"/>
  <c r="G4" i="76" s="1"/>
  <c r="F146" i="7"/>
  <c r="H4" i="76" s="1"/>
  <c r="F230" i="7"/>
  <c r="K4" i="76" s="1"/>
  <c r="F260" i="7"/>
  <c r="F426" i="7"/>
  <c r="F320" i="8"/>
  <c r="E363" i="22"/>
  <c r="F363" i="22" s="1"/>
  <c r="R70" i="68" s="1"/>
  <c r="X310" i="22"/>
  <c r="N310" i="22"/>
  <c r="Y142" i="25" s="1"/>
  <c r="AJ418" i="7"/>
  <c r="W258" i="22" s="1"/>
  <c r="N258" i="22"/>
  <c r="O258" i="22" s="1"/>
  <c r="AJ334" i="7"/>
  <c r="W206" i="22" s="1"/>
  <c r="E206" i="22"/>
  <c r="F206" i="22" s="1"/>
  <c r="O154" i="22"/>
  <c r="R38" i="68" s="1"/>
  <c r="AJ166" i="7"/>
  <c r="W102" i="22" s="1"/>
  <c r="AJ82" i="7"/>
  <c r="W50" i="22" s="1"/>
  <c r="AJ54" i="7"/>
  <c r="N50" i="22" s="1"/>
  <c r="O50" i="22" s="1"/>
  <c r="R8" i="68" s="1"/>
  <c r="I54" i="7"/>
  <c r="N50" i="8" s="1"/>
  <c r="C15" i="25" s="1"/>
  <c r="I82" i="7"/>
  <c r="W50" i="8" s="1"/>
  <c r="C24" i="25" s="1"/>
  <c r="I166" i="7"/>
  <c r="V102" i="8" s="1"/>
  <c r="W102" i="8" s="1"/>
  <c r="X102" i="8" s="1"/>
  <c r="T13" i="36" s="1"/>
  <c r="E206" i="8"/>
  <c r="I334" i="7"/>
  <c r="W206" i="8" s="1"/>
  <c r="I362" i="7"/>
  <c r="D258" i="8" s="1"/>
  <c r="E258" i="8" s="1"/>
  <c r="I418" i="7"/>
  <c r="W258" i="8" s="1"/>
  <c r="X258" i="8" s="1"/>
  <c r="T29" i="36" s="1"/>
  <c r="M310" i="8"/>
  <c r="N310" i="8" s="1"/>
  <c r="E362" i="8"/>
  <c r="C284" i="25" s="1"/>
  <c r="P589" i="7"/>
  <c r="R589" i="7"/>
  <c r="Y589" i="7"/>
  <c r="AA589" i="7"/>
  <c r="B366" i="7"/>
  <c r="P31" i="7"/>
  <c r="Y31" i="7" s="1"/>
  <c r="AG31" i="7" s="1"/>
  <c r="F358" i="7"/>
  <c r="O20" i="76" s="1"/>
  <c r="F357" i="7"/>
  <c r="O19" i="76" s="1"/>
  <c r="F354" i="7"/>
  <c r="F353" i="7"/>
  <c r="O15" i="76" s="1"/>
  <c r="F352" i="7"/>
  <c r="F349" i="7"/>
  <c r="O11" i="76" s="1"/>
  <c r="F348" i="7"/>
  <c r="F347" i="7"/>
  <c r="F345" i="7"/>
  <c r="D49" i="65" s="1"/>
  <c r="F344" i="7"/>
  <c r="O6" i="76" s="1"/>
  <c r="F343" i="7"/>
  <c r="O5" i="76" s="1"/>
  <c r="F26" i="45"/>
  <c r="P8" i="47" s="1"/>
  <c r="H7" i="71" s="1"/>
  <c r="B254" i="7"/>
  <c r="AJ314" i="7"/>
  <c r="W186" i="22" s="1"/>
  <c r="X186" i="22" s="1"/>
  <c r="H46" i="68" s="1"/>
  <c r="AJ315" i="7"/>
  <c r="W187" i="22" s="1"/>
  <c r="AJ316" i="7"/>
  <c r="W188" i="22" s="1"/>
  <c r="X188" i="22" s="1"/>
  <c r="AJ317" i="7"/>
  <c r="W189" i="22" s="1"/>
  <c r="AJ318" i="7"/>
  <c r="W190" i="22" s="1"/>
  <c r="L22" i="35" s="1"/>
  <c r="AJ319" i="7"/>
  <c r="W191" i="22" s="1"/>
  <c r="K22" i="35" s="1"/>
  <c r="AJ320" i="7"/>
  <c r="W192" i="22" s="1"/>
  <c r="X192" i="22" s="1"/>
  <c r="K46" i="68" s="1"/>
  <c r="AJ321" i="7"/>
  <c r="W193" i="22" s="1"/>
  <c r="AJ322" i="7"/>
  <c r="W194" i="22" s="1"/>
  <c r="AA106" i="25" s="1"/>
  <c r="AJ323" i="7"/>
  <c r="W195" i="22" s="1"/>
  <c r="X195" i="22" s="1"/>
  <c r="AJ324" i="7"/>
  <c r="W196" i="22" s="1"/>
  <c r="J22" i="35" s="1"/>
  <c r="AJ325" i="7"/>
  <c r="W197" i="22" s="1"/>
  <c r="AJ326" i="7"/>
  <c r="W198" i="22" s="1"/>
  <c r="I22" i="35" s="1"/>
  <c r="AJ327" i="7"/>
  <c r="W199" i="22" s="1"/>
  <c r="Y100" i="25" s="1"/>
  <c r="AJ328" i="7"/>
  <c r="W200" i="22" s="1"/>
  <c r="Y101" i="25" s="1"/>
  <c r="AJ331" i="7"/>
  <c r="W203" i="22" s="1"/>
  <c r="AJ332" i="7"/>
  <c r="W204" i="22" s="1"/>
  <c r="AC107" i="25" s="1"/>
  <c r="AJ333" i="7"/>
  <c r="W205" i="22" s="1"/>
  <c r="X205" i="22" s="1"/>
  <c r="N46" i="68" s="1"/>
  <c r="W185" i="22"/>
  <c r="I314" i="7"/>
  <c r="W186" i="8" s="1"/>
  <c r="E103" i="25" s="1"/>
  <c r="I315" i="7"/>
  <c r="W187" i="8" s="1"/>
  <c r="I316" i="7"/>
  <c r="W188" i="8" s="1"/>
  <c r="G23" i="38" s="1"/>
  <c r="I317" i="7"/>
  <c r="W189" i="8" s="1"/>
  <c r="I318" i="7"/>
  <c r="W190" i="8" s="1"/>
  <c r="I319" i="7"/>
  <c r="W191" i="8" s="1"/>
  <c r="I320" i="7"/>
  <c r="W192" i="8" s="1"/>
  <c r="X192" i="8" s="1"/>
  <c r="K23" i="36" s="1"/>
  <c r="I321" i="7"/>
  <c r="W193" i="8" s="1"/>
  <c r="X193" i="8" s="1"/>
  <c r="I323" i="7"/>
  <c r="W195" i="8" s="1"/>
  <c r="J23" i="38" s="1"/>
  <c r="I325" i="7"/>
  <c r="W197" i="8" s="1"/>
  <c r="I326" i="7"/>
  <c r="W198" i="8" s="1"/>
  <c r="F23" i="38" s="1"/>
  <c r="I327" i="7"/>
  <c r="W199" i="8" s="1"/>
  <c r="I328" i="7"/>
  <c r="W200" i="8" s="1"/>
  <c r="I330" i="7"/>
  <c r="I331" i="7"/>
  <c r="W203" i="8" s="1"/>
  <c r="I333" i="7"/>
  <c r="W205" i="8" s="1"/>
  <c r="I313" i="7"/>
  <c r="W185" i="8" s="1"/>
  <c r="X185" i="8" s="1"/>
  <c r="I23" i="36" s="1"/>
  <c r="AG315" i="7"/>
  <c r="N5" i="78" s="1"/>
  <c r="AG316" i="7"/>
  <c r="N6" i="78" s="1"/>
  <c r="AG317" i="7"/>
  <c r="N7" i="78" s="1"/>
  <c r="AG319" i="7"/>
  <c r="N9" i="78" s="1"/>
  <c r="AG320" i="7"/>
  <c r="AG321" i="7"/>
  <c r="N11" i="78" s="1"/>
  <c r="AG323" i="7"/>
  <c r="AG324" i="7"/>
  <c r="N14" i="78" s="1"/>
  <c r="AG325" i="7"/>
  <c r="AG326" i="7"/>
  <c r="AG329" i="7"/>
  <c r="N19" i="78" s="1"/>
  <c r="AG330" i="7"/>
  <c r="N20" i="78" s="1"/>
  <c r="H872" i="37"/>
  <c r="H873" i="37" s="1"/>
  <c r="D525" i="33"/>
  <c r="X178" i="8"/>
  <c r="E102" i="27" s="1"/>
  <c r="D872" i="37"/>
  <c r="D878" i="37" s="1"/>
  <c r="AJ62" i="7"/>
  <c r="W30" i="22" s="1"/>
  <c r="AJ63" i="7"/>
  <c r="W31" i="22" s="1"/>
  <c r="AA23" i="25" s="1"/>
  <c r="AJ64" i="7"/>
  <c r="W32" i="22" s="1"/>
  <c r="AJ65" i="7"/>
  <c r="W33" i="22" s="1"/>
  <c r="AJ66" i="7"/>
  <c r="W34" i="22" s="1"/>
  <c r="L6" i="35" s="1"/>
  <c r="AJ67" i="7"/>
  <c r="W35" i="22" s="1"/>
  <c r="K6" i="35" s="1"/>
  <c r="AJ68" i="7"/>
  <c r="W36" i="22" s="1"/>
  <c r="X36" i="22" s="1"/>
  <c r="K12" i="68" s="1"/>
  <c r="AJ69" i="7"/>
  <c r="W37" i="22" s="1"/>
  <c r="AJ70" i="7"/>
  <c r="W38" i="22" s="1"/>
  <c r="AA25" i="25" s="1"/>
  <c r="AJ71" i="7"/>
  <c r="W39" i="22" s="1"/>
  <c r="AJ72" i="7"/>
  <c r="W40" i="22" s="1"/>
  <c r="J6" i="35" s="1"/>
  <c r="AJ73" i="7"/>
  <c r="W41" i="22" s="1"/>
  <c r="X41" i="22" s="1"/>
  <c r="O12" i="68" s="1"/>
  <c r="AJ74" i="7"/>
  <c r="W42" i="22" s="1"/>
  <c r="I6" i="35" s="1"/>
  <c r="AJ75" i="7"/>
  <c r="W43" i="22" s="1"/>
  <c r="AJ76" i="7"/>
  <c r="W44" i="22" s="1"/>
  <c r="AJ78" i="7"/>
  <c r="AJ79" i="7"/>
  <c r="W47" i="22" s="1"/>
  <c r="AJ80" i="7"/>
  <c r="W48" i="22" s="1"/>
  <c r="X48" i="22" s="1"/>
  <c r="F12" i="68" s="1"/>
  <c r="AJ81" i="7"/>
  <c r="W49" i="22" s="1"/>
  <c r="W29" i="22"/>
  <c r="I62" i="7"/>
  <c r="W30" i="8" s="1"/>
  <c r="E22" i="25" s="1"/>
  <c r="I63" i="7"/>
  <c r="W31" i="8" s="1"/>
  <c r="I64" i="7"/>
  <c r="W32" i="8" s="1"/>
  <c r="I65" i="7"/>
  <c r="W33" i="8" s="1"/>
  <c r="I66" i="7"/>
  <c r="W34" i="8" s="1"/>
  <c r="L7" i="38" s="1"/>
  <c r="I68" i="7"/>
  <c r="W36" i="8" s="1"/>
  <c r="I69" i="7"/>
  <c r="W37" i="8" s="1"/>
  <c r="I71" i="7"/>
  <c r="W39" i="8" s="1"/>
  <c r="J7" i="38" s="1"/>
  <c r="I73" i="7"/>
  <c r="W41" i="8" s="1"/>
  <c r="X41" i="8" s="1"/>
  <c r="O7" i="36" s="1"/>
  <c r="I74" i="7"/>
  <c r="W42" i="8" s="1"/>
  <c r="I75" i="7"/>
  <c r="W43" i="8" s="1"/>
  <c r="C19" i="25" s="1"/>
  <c r="I76" i="7"/>
  <c r="W44" i="8" s="1"/>
  <c r="I78" i="7"/>
  <c r="G23" i="25" s="1"/>
  <c r="G24" i="25"/>
  <c r="I79" i="7"/>
  <c r="W47" i="8" s="1"/>
  <c r="I81" i="7"/>
  <c r="W49" i="8" s="1"/>
  <c r="X49" i="8" s="1"/>
  <c r="N7" i="36" s="1"/>
  <c r="I61" i="7"/>
  <c r="W29" i="8" s="1"/>
  <c r="X29" i="8" s="1"/>
  <c r="I7" i="36" s="1"/>
  <c r="S68" i="33"/>
  <c r="AG63" i="7"/>
  <c r="AG64" i="7"/>
  <c r="AG65" i="7"/>
  <c r="E7" i="78" s="1"/>
  <c r="AG67" i="7"/>
  <c r="E9" i="78" s="1"/>
  <c r="AG68" i="7"/>
  <c r="E10" i="78" s="1"/>
  <c r="AG69" i="7"/>
  <c r="E11" i="78" s="1"/>
  <c r="AG72" i="7"/>
  <c r="E14" i="78" s="1"/>
  <c r="AG73" i="7"/>
  <c r="H199" i="37"/>
  <c r="H200" i="37" s="1"/>
  <c r="H230" i="37" s="1"/>
  <c r="AG74" i="7"/>
  <c r="E16" i="78" s="1"/>
  <c r="AG75" i="7"/>
  <c r="E17" i="78" s="1"/>
  <c r="AG76" i="7"/>
  <c r="AG77" i="7"/>
  <c r="E19" i="78" s="1"/>
  <c r="AG78" i="7"/>
  <c r="E20" i="78" s="1"/>
  <c r="AG61" i="7"/>
  <c r="E3" i="78" s="1"/>
  <c r="F63" i="7"/>
  <c r="E5" i="76" s="1"/>
  <c r="F64" i="7"/>
  <c r="F65" i="7"/>
  <c r="E7" i="76" s="1"/>
  <c r="F67" i="7"/>
  <c r="F68" i="7"/>
  <c r="F69" i="7"/>
  <c r="E11" i="76" s="1"/>
  <c r="F71" i="7"/>
  <c r="E13" i="76" s="1"/>
  <c r="E15" i="76"/>
  <c r="D18" i="9"/>
  <c r="F74" i="7"/>
  <c r="E16" i="76" s="1"/>
  <c r="F75" i="7"/>
  <c r="E17" i="76" s="1"/>
  <c r="F76" i="7"/>
  <c r="E18" i="76" s="1"/>
  <c r="F77" i="7"/>
  <c r="E19" i="76" s="1"/>
  <c r="F78" i="7"/>
  <c r="E20" i="76" s="1"/>
  <c r="F61" i="7"/>
  <c r="E3" i="76" s="1"/>
  <c r="AJ34" i="7"/>
  <c r="N30" i="22" s="1"/>
  <c r="AA13" i="25" s="1"/>
  <c r="AJ35" i="7"/>
  <c r="N31" i="22" s="1"/>
  <c r="AJ36" i="7"/>
  <c r="N32" i="22" s="1"/>
  <c r="F4" i="35" s="1"/>
  <c r="AJ37" i="7"/>
  <c r="N33" i="22" s="1"/>
  <c r="AJ38" i="7"/>
  <c r="N34" i="22" s="1"/>
  <c r="O34" i="22" s="1"/>
  <c r="AJ39" i="7"/>
  <c r="N35" i="22" s="1"/>
  <c r="AJ40" i="7"/>
  <c r="N36" i="22" s="1"/>
  <c r="AJ41" i="7"/>
  <c r="N37" i="22" s="1"/>
  <c r="AJ42" i="7"/>
  <c r="N38" i="22" s="1"/>
  <c r="AJ43" i="7"/>
  <c r="N39" i="22" s="1"/>
  <c r="AJ44" i="7"/>
  <c r="N40" i="22" s="1"/>
  <c r="J4" i="35" s="1"/>
  <c r="AJ45" i="7"/>
  <c r="N41" i="22" s="1"/>
  <c r="AA17" i="25" s="1"/>
  <c r="AJ46" i="7"/>
  <c r="N42" i="22" s="1"/>
  <c r="AJ47" i="7"/>
  <c r="N43" i="22" s="1"/>
  <c r="Y10" i="25" s="1"/>
  <c r="AJ48" i="7"/>
  <c r="N44" i="22" s="1"/>
  <c r="AJ50" i="7"/>
  <c r="N46" i="22" s="1"/>
  <c r="AC13" i="25" s="1"/>
  <c r="AJ51" i="7"/>
  <c r="N47" i="22" s="1"/>
  <c r="AJ52" i="7"/>
  <c r="N48" i="22" s="1"/>
  <c r="AC17" i="25" s="1"/>
  <c r="AJ53" i="7"/>
  <c r="AJ33" i="7"/>
  <c r="N29" i="22" s="1"/>
  <c r="O29" i="22" s="1"/>
  <c r="I8" i="68" s="1"/>
  <c r="I34" i="7"/>
  <c r="N30" i="8" s="1"/>
  <c r="I35" i="7"/>
  <c r="N31" i="8" s="1"/>
  <c r="I36" i="7"/>
  <c r="N32" i="8" s="1"/>
  <c r="I37" i="7"/>
  <c r="N33" i="8" s="1"/>
  <c r="I38" i="7"/>
  <c r="N34" i="8" s="1"/>
  <c r="I39" i="7"/>
  <c r="N35" i="8" s="1"/>
  <c r="K5" i="38" s="1"/>
  <c r="I40" i="7"/>
  <c r="N36" i="8" s="1"/>
  <c r="I41" i="7"/>
  <c r="N37" i="8" s="1"/>
  <c r="O37" i="8" s="1"/>
  <c r="I43" i="7"/>
  <c r="N39" i="8" s="1"/>
  <c r="I45" i="7"/>
  <c r="N41" i="8" s="1"/>
  <c r="E17" i="25" s="1"/>
  <c r="I46" i="7"/>
  <c r="N42" i="8" s="1"/>
  <c r="I47" i="7"/>
  <c r="N43" i="8" s="1"/>
  <c r="C10" i="25" s="1"/>
  <c r="I48" i="7"/>
  <c r="N44" i="8" s="1"/>
  <c r="I50" i="7"/>
  <c r="G14" i="25" s="1"/>
  <c r="G15" i="25"/>
  <c r="I51" i="7"/>
  <c r="N47" i="8" s="1"/>
  <c r="I53" i="7"/>
  <c r="N49" i="8" s="1"/>
  <c r="O49" i="8" s="1"/>
  <c r="N5" i="36" s="1"/>
  <c r="I33" i="7"/>
  <c r="N29" i="8" s="1"/>
  <c r="O29" i="8" s="1"/>
  <c r="G5" i="36" s="1"/>
  <c r="AG35" i="7"/>
  <c r="AG36" i="7"/>
  <c r="AG37" i="7"/>
  <c r="D7" i="78" s="1"/>
  <c r="AG39" i="7"/>
  <c r="D9" i="78" s="1"/>
  <c r="AG40" i="7"/>
  <c r="AG41" i="7"/>
  <c r="D11" i="78" s="1"/>
  <c r="AG43" i="7"/>
  <c r="D13" i="78" s="1"/>
  <c r="AG44" i="7"/>
  <c r="D14" i="78" s="1"/>
  <c r="AG45" i="7"/>
  <c r="AG46" i="7"/>
  <c r="D16" i="78" s="1"/>
  <c r="AG47" i="7"/>
  <c r="AG48" i="7"/>
  <c r="D18" i="78" s="1"/>
  <c r="AG49" i="7"/>
  <c r="D19" i="78" s="1"/>
  <c r="AG50" i="7"/>
  <c r="F35" i="7"/>
  <c r="O7" i="8" s="1"/>
  <c r="F36" i="7"/>
  <c r="F37" i="7"/>
  <c r="D13" i="65" s="1"/>
  <c r="F39" i="7"/>
  <c r="D9" i="76" s="1"/>
  <c r="F40" i="7"/>
  <c r="D10" i="76" s="1"/>
  <c r="F41" i="7"/>
  <c r="F43" i="7"/>
  <c r="D13" i="76" s="1"/>
  <c r="F44" i="7"/>
  <c r="D14" i="76" s="1"/>
  <c r="F45" i="7"/>
  <c r="D15" i="76" s="1"/>
  <c r="F46" i="7"/>
  <c r="F47" i="7"/>
  <c r="F48" i="7"/>
  <c r="F49" i="7"/>
  <c r="D19" i="76" s="1"/>
  <c r="F50" i="7"/>
  <c r="D20" i="76" s="1"/>
  <c r="F33" i="7"/>
  <c r="D3" i="76" s="1"/>
  <c r="B74" i="45"/>
  <c r="AJ398" i="7"/>
  <c r="W238" i="22" s="1"/>
  <c r="AA122" i="25" s="1"/>
  <c r="AJ399" i="7"/>
  <c r="W239" i="22" s="1"/>
  <c r="AJ400" i="7"/>
  <c r="W240" i="22" s="1"/>
  <c r="F24" i="35" s="1"/>
  <c r="AJ401" i="7"/>
  <c r="W241" i="22" s="1"/>
  <c r="AJ402" i="7"/>
  <c r="W242" i="22" s="1"/>
  <c r="X242" i="22" s="1"/>
  <c r="AJ403" i="7"/>
  <c r="W243" i="22" s="1"/>
  <c r="K24" i="35" s="1"/>
  <c r="AJ404" i="7"/>
  <c r="W244" i="22" s="1"/>
  <c r="X244" i="22" s="1"/>
  <c r="K58" i="68" s="1"/>
  <c r="AJ405" i="7"/>
  <c r="W245" i="22" s="1"/>
  <c r="AJ406" i="7"/>
  <c r="W246" i="22" s="1"/>
  <c r="AJ407" i="7"/>
  <c r="W247" i="22" s="1"/>
  <c r="H24" i="35" s="1"/>
  <c r="AJ408" i="7"/>
  <c r="W248" i="22" s="1"/>
  <c r="J24" i="35" s="1"/>
  <c r="AJ409" i="7"/>
  <c r="W249" i="22" s="1"/>
  <c r="AJ410" i="7"/>
  <c r="W250" i="22" s="1"/>
  <c r="I24" i="35" s="1"/>
  <c r="AJ411" i="7"/>
  <c r="W251" i="22" s="1"/>
  <c r="AJ412" i="7"/>
  <c r="W252" i="22" s="1"/>
  <c r="AJ415" i="7"/>
  <c r="W255" i="22" s="1"/>
  <c r="AJ416" i="7"/>
  <c r="W256" i="22" s="1"/>
  <c r="AJ417" i="7"/>
  <c r="W257" i="22" s="1"/>
  <c r="AJ397" i="7"/>
  <c r="W237" i="22" s="1"/>
  <c r="X237" i="22" s="1"/>
  <c r="I58" i="68" s="1"/>
  <c r="I398" i="7"/>
  <c r="W238" i="8" s="1"/>
  <c r="I399" i="7"/>
  <c r="W239" i="8" s="1"/>
  <c r="X239" i="8" s="1"/>
  <c r="G29" i="36" s="1"/>
  <c r="I400" i="7"/>
  <c r="W240" i="8" s="1"/>
  <c r="X240" i="8" s="1"/>
  <c r="I401" i="7"/>
  <c r="W241" i="8" s="1"/>
  <c r="I402" i="7"/>
  <c r="W242" i="8" s="1"/>
  <c r="L27" i="38" s="1"/>
  <c r="I403" i="7"/>
  <c r="W243" i="8" s="1"/>
  <c r="K27" i="38" s="1"/>
  <c r="I404" i="7"/>
  <c r="W244" i="8" s="1"/>
  <c r="I405" i="7"/>
  <c r="W245" i="8" s="1"/>
  <c r="I407" i="7"/>
  <c r="W247" i="8" s="1"/>
  <c r="I409" i="7"/>
  <c r="W249" i="8" s="1"/>
  <c r="X249" i="8" s="1"/>
  <c r="O29" i="36" s="1"/>
  <c r="I410" i="7"/>
  <c r="W250" i="8" s="1"/>
  <c r="I411" i="7"/>
  <c r="W251" i="8" s="1"/>
  <c r="I412" i="7"/>
  <c r="W252" i="8" s="1"/>
  <c r="C120" i="25" s="1"/>
  <c r="G124" i="25"/>
  <c r="G125" i="25"/>
  <c r="I415" i="7"/>
  <c r="W255" i="8" s="1"/>
  <c r="I417" i="7"/>
  <c r="W257" i="8" s="1"/>
  <c r="I397" i="7"/>
  <c r="W237" i="8" s="1"/>
  <c r="E121" i="25" s="1"/>
  <c r="AG399" i="7"/>
  <c r="Q5" i="78" s="1"/>
  <c r="AG400" i="7"/>
  <c r="Q6" i="78" s="1"/>
  <c r="AG401" i="7"/>
  <c r="Q7" i="78" s="1"/>
  <c r="AG403" i="7"/>
  <c r="AG404" i="7"/>
  <c r="Q10" i="78" s="1"/>
  <c r="AG405" i="7"/>
  <c r="Q11" i="78" s="1"/>
  <c r="AG407" i="7"/>
  <c r="Q13" i="78" s="1"/>
  <c r="AG408" i="7"/>
  <c r="Q14" i="78" s="1"/>
  <c r="AG409" i="7"/>
  <c r="Q15" i="78" s="1"/>
  <c r="AG410" i="7"/>
  <c r="Q16" i="78" s="1"/>
  <c r="AG413" i="7"/>
  <c r="Q19" i="78" s="1"/>
  <c r="AG414" i="7"/>
  <c r="Q20" i="78" s="1"/>
  <c r="AG397" i="7"/>
  <c r="Q3" i="78" s="1"/>
  <c r="F399" i="7"/>
  <c r="Q5" i="76" s="1"/>
  <c r="F400" i="7"/>
  <c r="F401" i="7"/>
  <c r="F403" i="7"/>
  <c r="Q9" i="76" s="1"/>
  <c r="F404" i="7"/>
  <c r="Q10" i="76" s="1"/>
  <c r="F405" i="7"/>
  <c r="Q11" i="76" s="1"/>
  <c r="F408" i="7"/>
  <c r="Q14" i="76" s="1"/>
  <c r="F409" i="7"/>
  <c r="Q15" i="76" s="1"/>
  <c r="F410" i="7"/>
  <c r="F413" i="7"/>
  <c r="Q19" i="76" s="1"/>
  <c r="F414" i="7"/>
  <c r="F397" i="7"/>
  <c r="Q3" i="76" s="1"/>
  <c r="E343" i="22"/>
  <c r="E344" i="22"/>
  <c r="E345" i="22"/>
  <c r="F345" i="22" s="1"/>
  <c r="E346" i="22"/>
  <c r="E347" i="22"/>
  <c r="E348" i="22"/>
  <c r="F348" i="22" s="1"/>
  <c r="E349" i="22"/>
  <c r="E350" i="22"/>
  <c r="E351" i="22"/>
  <c r="E352" i="22"/>
  <c r="E353" i="22"/>
  <c r="J28" i="35" s="1"/>
  <c r="E354" i="22"/>
  <c r="F354" i="22" s="1"/>
  <c r="O70" i="68" s="1"/>
  <c r="E355" i="22"/>
  <c r="E356" i="22"/>
  <c r="E357" i="22"/>
  <c r="E359" i="22"/>
  <c r="F359" i="22" s="1"/>
  <c r="AC284" i="25"/>
  <c r="E360" i="22"/>
  <c r="E361" i="22"/>
  <c r="F361" i="22" s="1"/>
  <c r="F70" i="68" s="1"/>
  <c r="E362" i="22"/>
  <c r="E342" i="22"/>
  <c r="E342" i="8"/>
  <c r="E343" i="8"/>
  <c r="E283" i="25" s="1"/>
  <c r="E344" i="8"/>
  <c r="E345" i="8"/>
  <c r="E346" i="8"/>
  <c r="F346" i="8" s="1"/>
  <c r="E347" i="8"/>
  <c r="E348" i="8"/>
  <c r="F348" i="8" s="1"/>
  <c r="K35" i="36" s="1"/>
  <c r="E349" i="8"/>
  <c r="E351" i="8"/>
  <c r="F351" i="8" s="1"/>
  <c r="E353" i="8"/>
  <c r="F353" i="8" s="1"/>
  <c r="O35" i="36" s="1"/>
  <c r="E354" i="8"/>
  <c r="F31" i="38" s="1"/>
  <c r="E355" i="8"/>
  <c r="E356" i="8"/>
  <c r="E358" i="8"/>
  <c r="E170" i="25"/>
  <c r="E171" i="25"/>
  <c r="E359" i="8"/>
  <c r="E172" i="25" s="1"/>
  <c r="E361" i="8"/>
  <c r="E341" i="8"/>
  <c r="F322" i="22"/>
  <c r="F323" i="22"/>
  <c r="F324" i="22"/>
  <c r="F326" i="22"/>
  <c r="F327" i="22"/>
  <c r="F328" i="22"/>
  <c r="F330" i="22"/>
  <c r="F331" i="22"/>
  <c r="F332" i="22"/>
  <c r="F333" i="22"/>
  <c r="F336" i="22"/>
  <c r="F337" i="22"/>
  <c r="F318" i="8"/>
  <c r="F319" i="8"/>
  <c r="F321" i="8"/>
  <c r="F322" i="8"/>
  <c r="F323" i="8"/>
  <c r="F325" i="8"/>
  <c r="F326" i="8"/>
  <c r="F327" i="8"/>
  <c r="F53" i="15" s="1"/>
  <c r="F328" i="8"/>
  <c r="F329" i="8"/>
  <c r="F330" i="8"/>
  <c r="F331" i="8"/>
  <c r="F332" i="8"/>
  <c r="F333" i="8"/>
  <c r="F334" i="8"/>
  <c r="F335" i="8"/>
  <c r="F336" i="8"/>
  <c r="AC74" i="25"/>
  <c r="AG231" i="7"/>
  <c r="AG232" i="7"/>
  <c r="K6" i="78" s="1"/>
  <c r="AG233" i="7"/>
  <c r="K7" i="78" s="1"/>
  <c r="AG235" i="7"/>
  <c r="K9" i="78" s="1"/>
  <c r="AG236" i="7"/>
  <c r="K10" i="78" s="1"/>
  <c r="AG237" i="7"/>
  <c r="K11" i="78" s="1"/>
  <c r="AG239" i="7"/>
  <c r="K13" i="78" s="1"/>
  <c r="AG240" i="7"/>
  <c r="K14" i="78" s="1"/>
  <c r="AG241" i="7"/>
  <c r="K15" i="78" s="1"/>
  <c r="AG242" i="7"/>
  <c r="K16" i="78" s="1"/>
  <c r="AG245" i="7"/>
  <c r="K19" i="78" s="1"/>
  <c r="AG246" i="7"/>
  <c r="K20" i="78" s="1"/>
  <c r="AG229" i="7"/>
  <c r="F231" i="7"/>
  <c r="F232" i="7"/>
  <c r="K6" i="76" s="1"/>
  <c r="F233" i="7"/>
  <c r="F235" i="7"/>
  <c r="K9" i="76" s="1"/>
  <c r="F236" i="7"/>
  <c r="K10" i="76" s="1"/>
  <c r="F237" i="7"/>
  <c r="K11" i="76" s="1"/>
  <c r="F240" i="7"/>
  <c r="F241" i="7"/>
  <c r="K15" i="76" s="1"/>
  <c r="F242" i="7"/>
  <c r="K16" i="76" s="1"/>
  <c r="F245" i="7"/>
  <c r="K19" i="76" s="1"/>
  <c r="F246" i="7"/>
  <c r="K20" i="76" s="1"/>
  <c r="F229" i="7"/>
  <c r="K3" i="76" s="1"/>
  <c r="AG91" i="7"/>
  <c r="D16" i="67" s="1"/>
  <c r="AG92" i="7"/>
  <c r="F6" i="78" s="1"/>
  <c r="AG93" i="7"/>
  <c r="D17" i="67" s="1"/>
  <c r="AG95" i="7"/>
  <c r="F9" i="78" s="1"/>
  <c r="AG96" i="7"/>
  <c r="F10" i="78" s="1"/>
  <c r="AG97" i="7"/>
  <c r="F11" i="78" s="1"/>
  <c r="AG100" i="7"/>
  <c r="F14" i="78" s="1"/>
  <c r="AG101" i="7"/>
  <c r="F15" i="78" s="1"/>
  <c r="AG102" i="7"/>
  <c r="F16" i="78" s="1"/>
  <c r="AG103" i="7"/>
  <c r="F17" i="78" s="1"/>
  <c r="AG104" i="7"/>
  <c r="F18" i="78" s="1"/>
  <c r="H283" i="37"/>
  <c r="H287" i="37" s="1"/>
  <c r="AG105" i="7"/>
  <c r="F19" i="78" s="1"/>
  <c r="AG106" i="7"/>
  <c r="F20" i="78" s="1"/>
  <c r="AG89" i="7"/>
  <c r="F3" i="78" s="1"/>
  <c r="AG7" i="7"/>
  <c r="C5" i="78" s="1"/>
  <c r="AG8" i="7"/>
  <c r="C6" i="78" s="1"/>
  <c r="AG9" i="7"/>
  <c r="AG11" i="7"/>
  <c r="AG12" i="7"/>
  <c r="C10" i="78" s="1"/>
  <c r="AG13" i="7"/>
  <c r="AG15" i="7"/>
  <c r="C13" i="78" s="1"/>
  <c r="AG16" i="7"/>
  <c r="C14" i="78" s="1"/>
  <c r="AG17" i="7"/>
  <c r="C15" i="78" s="1"/>
  <c r="AG18" i="7"/>
  <c r="AG19" i="7"/>
  <c r="C17" i="78" s="1"/>
  <c r="AG20" i="7"/>
  <c r="C18" i="78" s="1"/>
  <c r="AG21" i="7"/>
  <c r="C19" i="78" s="1"/>
  <c r="F7" i="7"/>
  <c r="C5" i="76" s="1"/>
  <c r="F8" i="7"/>
  <c r="C6" i="76" s="1"/>
  <c r="F9" i="7"/>
  <c r="F11" i="7"/>
  <c r="F12" i="7"/>
  <c r="F13" i="7"/>
  <c r="F15" i="7"/>
  <c r="C13" i="76" s="1"/>
  <c r="F16" i="7"/>
  <c r="C14" i="76" s="1"/>
  <c r="F17" i="7"/>
  <c r="F18" i="7"/>
  <c r="C16" i="76" s="1"/>
  <c r="F20" i="7"/>
  <c r="C18" i="76" s="1"/>
  <c r="F21" i="7"/>
  <c r="F22" i="7"/>
  <c r="C20" i="76" s="1"/>
  <c r="F5" i="7"/>
  <c r="AJ258" i="7"/>
  <c r="E186" i="22" s="1"/>
  <c r="AJ259" i="7"/>
  <c r="E187" i="22" s="1"/>
  <c r="F187" i="22" s="1"/>
  <c r="AJ260" i="7"/>
  <c r="E188" i="22" s="1"/>
  <c r="AJ261" i="7"/>
  <c r="E189" i="22" s="1"/>
  <c r="AJ262" i="7"/>
  <c r="E190" i="22" s="1"/>
  <c r="AJ263" i="7"/>
  <c r="E191" i="22" s="1"/>
  <c r="F191" i="22" s="1"/>
  <c r="AJ264" i="7"/>
  <c r="E192" i="22" s="1"/>
  <c r="AJ265" i="7"/>
  <c r="E193" i="22" s="1"/>
  <c r="AJ266" i="7"/>
  <c r="E194" i="22" s="1"/>
  <c r="F194" i="22" s="1"/>
  <c r="AJ267" i="7"/>
  <c r="E195" i="22" s="1"/>
  <c r="H18" i="35" s="1"/>
  <c r="AJ268" i="7"/>
  <c r="E196" i="22" s="1"/>
  <c r="J18" i="35" s="1"/>
  <c r="AJ269" i="7"/>
  <c r="E197" i="22" s="1"/>
  <c r="AJ270" i="7"/>
  <c r="E198" i="22" s="1"/>
  <c r="AJ271" i="7"/>
  <c r="E199" i="22" s="1"/>
  <c r="F199" i="22" s="1"/>
  <c r="AJ272" i="7"/>
  <c r="E200" i="22" s="1"/>
  <c r="F200" i="22" s="1"/>
  <c r="AJ274" i="7"/>
  <c r="E202" i="22" s="1"/>
  <c r="F202" i="22" s="1"/>
  <c r="AJ275" i="7"/>
  <c r="AJ276" i="7"/>
  <c r="E203" i="22" s="1"/>
  <c r="AJ277" i="7"/>
  <c r="E204" i="22" s="1"/>
  <c r="F204" i="22" s="1"/>
  <c r="AJ278" i="7"/>
  <c r="E205" i="22" s="1"/>
  <c r="F205" i="22" s="1"/>
  <c r="AJ257" i="7"/>
  <c r="E185" i="22" s="1"/>
  <c r="F185" i="22" s="1"/>
  <c r="AG258" i="7"/>
  <c r="AG259" i="7"/>
  <c r="AG261" i="7"/>
  <c r="AG262" i="7"/>
  <c r="L8" i="78" s="1"/>
  <c r="AG263" i="7"/>
  <c r="D37" i="67" s="1"/>
  <c r="AG265" i="7"/>
  <c r="L11" i="78" s="1"/>
  <c r="AG266" i="7"/>
  <c r="AG267" i="7"/>
  <c r="AG268" i="7"/>
  <c r="AG269" i="7"/>
  <c r="AG270" i="7"/>
  <c r="L16" i="78" s="1"/>
  <c r="AG271" i="7"/>
  <c r="AG273" i="7"/>
  <c r="L19" i="78" s="1"/>
  <c r="AG274" i="7"/>
  <c r="AG275" i="7"/>
  <c r="L21" i="78" s="1"/>
  <c r="AG257" i="7"/>
  <c r="L3" i="78" s="1"/>
  <c r="I258" i="7"/>
  <c r="E186" i="8" s="1"/>
  <c r="F186" i="8" s="1"/>
  <c r="I259" i="7"/>
  <c r="E187" i="8" s="1"/>
  <c r="F187" i="8" s="1"/>
  <c r="I260" i="7"/>
  <c r="E188" i="8" s="1"/>
  <c r="F188" i="8" s="1"/>
  <c r="I261" i="7"/>
  <c r="E189" i="8" s="1"/>
  <c r="I262" i="7"/>
  <c r="E190" i="8" s="1"/>
  <c r="L19" i="38" s="1"/>
  <c r="I263" i="7"/>
  <c r="E191" i="8" s="1"/>
  <c r="K19" i="38" s="1"/>
  <c r="I264" i="7"/>
  <c r="E192" i="8" s="1"/>
  <c r="I265" i="7"/>
  <c r="E193" i="8" s="1"/>
  <c r="F193" i="8" s="1"/>
  <c r="I267" i="7"/>
  <c r="E195" i="8" s="1"/>
  <c r="I269" i="7"/>
  <c r="E197" i="8" s="1"/>
  <c r="I270" i="7"/>
  <c r="E198" i="8" s="1"/>
  <c r="I271" i="7"/>
  <c r="E199" i="8" s="1"/>
  <c r="F199" i="8" s="1"/>
  <c r="I272" i="7"/>
  <c r="E200" i="8" s="1"/>
  <c r="F200" i="8" s="1"/>
  <c r="I274" i="7"/>
  <c r="E202" i="8" s="1"/>
  <c r="I275" i="7"/>
  <c r="I276" i="7"/>
  <c r="E203" i="8" s="1"/>
  <c r="I278" i="7"/>
  <c r="E205" i="8" s="1"/>
  <c r="I257" i="7"/>
  <c r="E185" i="8" s="1"/>
  <c r="F258" i="7"/>
  <c r="F259" i="7"/>
  <c r="F261" i="7"/>
  <c r="L7" i="76" s="1"/>
  <c r="F262" i="7"/>
  <c r="F263" i="7"/>
  <c r="L9" i="76" s="1"/>
  <c r="F265" i="7"/>
  <c r="F266" i="7"/>
  <c r="L12" i="76" s="1"/>
  <c r="F267" i="7"/>
  <c r="L13" i="76" s="1"/>
  <c r="F268" i="7"/>
  <c r="F269" i="7"/>
  <c r="F270" i="7"/>
  <c r="F271" i="7"/>
  <c r="F272" i="7"/>
  <c r="F273" i="7"/>
  <c r="F274" i="7"/>
  <c r="F275" i="7"/>
  <c r="F257" i="7"/>
  <c r="AK168" i="45"/>
  <c r="CR6" i="51" s="1"/>
  <c r="AC118" i="29" s="1"/>
  <c r="G94" i="75"/>
  <c r="M94" i="75" s="1"/>
  <c r="S94" i="75" s="1"/>
  <c r="Y94" i="75" s="1"/>
  <c r="Q92" i="75"/>
  <c r="AG287" i="7"/>
  <c r="M5" i="78" s="1"/>
  <c r="AG288" i="7"/>
  <c r="M6" i="78" s="1"/>
  <c r="AG289" i="7"/>
  <c r="M7" i="78" s="1"/>
  <c r="AG291" i="7"/>
  <c r="M9" i="78" s="1"/>
  <c r="AG293" i="7"/>
  <c r="AG295" i="7"/>
  <c r="M13" i="78" s="1"/>
  <c r="AG296" i="7"/>
  <c r="M14" i="78" s="1"/>
  <c r="AG297" i="7"/>
  <c r="M15" i="78" s="1"/>
  <c r="AG298" i="7"/>
  <c r="M16" i="78" s="1"/>
  <c r="AG301" i="7"/>
  <c r="M19" i="78" s="1"/>
  <c r="AG302" i="7"/>
  <c r="M20" i="78" s="1"/>
  <c r="F287" i="7"/>
  <c r="M5" i="76" s="1"/>
  <c r="F288" i="7"/>
  <c r="M6" i="76" s="1"/>
  <c r="F289" i="7"/>
  <c r="M7" i="76" s="1"/>
  <c r="F291" i="7"/>
  <c r="M9" i="76" s="1"/>
  <c r="F292" i="7"/>
  <c r="M10" i="76" s="1"/>
  <c r="F293" i="7"/>
  <c r="F296" i="7"/>
  <c r="M14" i="76" s="1"/>
  <c r="F297" i="7"/>
  <c r="M15" i="76" s="1"/>
  <c r="F298" i="7"/>
  <c r="M16" i="76" s="1"/>
  <c r="F301" i="7"/>
  <c r="F302" i="7"/>
  <c r="M20" i="76" s="1"/>
  <c r="AG427" i="7"/>
  <c r="D60" i="67" s="1"/>
  <c r="AG428" i="7"/>
  <c r="R6" i="78" s="1"/>
  <c r="AG429" i="7"/>
  <c r="D61" i="67" s="1"/>
  <c r="AG431" i="7"/>
  <c r="R9" i="78" s="1"/>
  <c r="AG432" i="7"/>
  <c r="AG433" i="7"/>
  <c r="R11" i="78" s="1"/>
  <c r="AG435" i="7"/>
  <c r="AG436" i="7"/>
  <c r="R14" i="78" s="1"/>
  <c r="AG437" i="7"/>
  <c r="R15" i="78" s="1"/>
  <c r="AG438" i="7"/>
  <c r="R16" i="78" s="1"/>
  <c r="AG442" i="7"/>
  <c r="R20" i="78" s="1"/>
  <c r="AG425" i="7"/>
  <c r="R3" i="78" s="1"/>
  <c r="D580" i="33"/>
  <c r="F427" i="7"/>
  <c r="R5" i="76" s="1"/>
  <c r="F428" i="7"/>
  <c r="R6" i="76" s="1"/>
  <c r="F429" i="7"/>
  <c r="R7" i="76" s="1"/>
  <c r="F431" i="7"/>
  <c r="R9" i="76" s="1"/>
  <c r="F432" i="7"/>
  <c r="R10" i="76" s="1"/>
  <c r="F433" i="7"/>
  <c r="R11" i="76" s="1"/>
  <c r="F436" i="7"/>
  <c r="R14" i="76" s="1"/>
  <c r="F437" i="7"/>
  <c r="R15" i="76" s="1"/>
  <c r="F438" i="7"/>
  <c r="F441" i="7"/>
  <c r="F442" i="7"/>
  <c r="R20" i="76" s="1"/>
  <c r="F425" i="7"/>
  <c r="R3" i="76" s="1"/>
  <c r="AG119" i="7"/>
  <c r="G5" i="78" s="1"/>
  <c r="AG120" i="7"/>
  <c r="AG121" i="7"/>
  <c r="G7" i="78" s="1"/>
  <c r="AG123" i="7"/>
  <c r="G9" i="78" s="1"/>
  <c r="AG124" i="7"/>
  <c r="G10" i="78" s="1"/>
  <c r="AG125" i="7"/>
  <c r="AG127" i="7"/>
  <c r="G13" i="78" s="1"/>
  <c r="AG128" i="7"/>
  <c r="AG129" i="7"/>
  <c r="AG130" i="7"/>
  <c r="AG133" i="7"/>
  <c r="G19" i="78" s="1"/>
  <c r="AG134" i="7"/>
  <c r="G20" i="78" s="1"/>
  <c r="AG117" i="7"/>
  <c r="G3" i="78" s="1"/>
  <c r="F119" i="7"/>
  <c r="G5" i="76" s="1"/>
  <c r="F120" i="7"/>
  <c r="F121" i="7"/>
  <c r="G7" i="76" s="1"/>
  <c r="F123" i="7"/>
  <c r="G9" i="76" s="1"/>
  <c r="F124" i="7"/>
  <c r="G10" i="76" s="1"/>
  <c r="F125" i="7"/>
  <c r="G11" i="76" s="1"/>
  <c r="F127" i="7"/>
  <c r="G13" i="76" s="1"/>
  <c r="F128" i="7"/>
  <c r="G14" i="76" s="1"/>
  <c r="F129" i="7"/>
  <c r="G15" i="76" s="1"/>
  <c r="D357" i="37"/>
  <c r="D358" i="37" s="1"/>
  <c r="D359" i="37" s="1"/>
  <c r="D382" i="37" s="1"/>
  <c r="F130" i="7"/>
  <c r="G16" i="76" s="1"/>
  <c r="F131" i="7"/>
  <c r="G17" i="76" s="1"/>
  <c r="F132" i="7"/>
  <c r="G18" i="76" s="1"/>
  <c r="F133" i="7"/>
  <c r="G19" i="76" s="1"/>
  <c r="F134" i="7"/>
  <c r="F117" i="7"/>
  <c r="G3" i="76" s="1"/>
  <c r="AJ150" i="7"/>
  <c r="W86" i="22" s="1"/>
  <c r="L12" i="35" s="1"/>
  <c r="AJ160" i="7"/>
  <c r="W96" i="22" s="1"/>
  <c r="Y47" i="25" s="1"/>
  <c r="AJ164" i="7"/>
  <c r="W100" i="22" s="1"/>
  <c r="X100" i="22" s="1"/>
  <c r="F24" i="68" s="1"/>
  <c r="N290" i="22"/>
  <c r="N291" i="22"/>
  <c r="N292" i="22"/>
  <c r="O292" i="22" s="1"/>
  <c r="N293" i="22"/>
  <c r="N294" i="22"/>
  <c r="N295" i="22"/>
  <c r="N296" i="22"/>
  <c r="O296" i="22" s="1"/>
  <c r="K66" i="68" s="1"/>
  <c r="N297" i="22"/>
  <c r="N299" i="22"/>
  <c r="O299" i="22" s="1"/>
  <c r="N300" i="22"/>
  <c r="J14" i="35" s="1"/>
  <c r="N301" i="22"/>
  <c r="O301" i="22" s="1"/>
  <c r="O66" i="68" s="1"/>
  <c r="N302" i="22"/>
  <c r="N303" i="22"/>
  <c r="Y137" i="25" s="1"/>
  <c r="N304" i="22"/>
  <c r="N307" i="22"/>
  <c r="N308" i="22"/>
  <c r="N309" i="22"/>
  <c r="Y144" i="25" s="1"/>
  <c r="N289" i="22"/>
  <c r="S5" i="78"/>
  <c r="S7" i="78"/>
  <c r="S9" i="78"/>
  <c r="S10" i="78"/>
  <c r="S11" i="78"/>
  <c r="S14" i="78"/>
  <c r="S15" i="78"/>
  <c r="S16" i="78"/>
  <c r="S17" i="78"/>
  <c r="S18" i="78"/>
  <c r="S19" i="78"/>
  <c r="S20" i="78"/>
  <c r="S3" i="78"/>
  <c r="E241" i="22"/>
  <c r="E246" i="22"/>
  <c r="E250" i="22"/>
  <c r="I26" i="35" s="1"/>
  <c r="E255" i="22"/>
  <c r="E237" i="22"/>
  <c r="AA111" i="25" s="1"/>
  <c r="S338" i="33"/>
  <c r="D49" i="67"/>
  <c r="AJ146" i="7"/>
  <c r="W82" i="22" s="1"/>
  <c r="X82" i="22" s="1"/>
  <c r="H24" i="68" s="1"/>
  <c r="AJ147" i="7"/>
  <c r="W83" i="22" s="1"/>
  <c r="AJ148" i="7"/>
  <c r="W84" i="22" s="1"/>
  <c r="AJ149" i="7"/>
  <c r="W85" i="22" s="1"/>
  <c r="AJ151" i="7"/>
  <c r="W87" i="22" s="1"/>
  <c r="K12" i="35" s="1"/>
  <c r="AJ152" i="7"/>
  <c r="W88" i="22" s="1"/>
  <c r="AJ153" i="7"/>
  <c r="W89" i="22" s="1"/>
  <c r="X89" i="22" s="1"/>
  <c r="AJ154" i="7"/>
  <c r="W90" i="22" s="1"/>
  <c r="AA52" i="25" s="1"/>
  <c r="AJ155" i="7"/>
  <c r="W91" i="22" s="1"/>
  <c r="X91" i="22" s="1"/>
  <c r="AJ156" i="7"/>
  <c r="W92" i="22" s="1"/>
  <c r="J12" i="35" s="1"/>
  <c r="AJ157" i="7"/>
  <c r="W93" i="22" s="1"/>
  <c r="AA53" i="25" s="1"/>
  <c r="AJ158" i="7"/>
  <c r="W94" i="22" s="1"/>
  <c r="X94" i="22" s="1"/>
  <c r="AJ159" i="7"/>
  <c r="W95" i="22" s="1"/>
  <c r="Y46" i="25" s="1"/>
  <c r="AJ163" i="7"/>
  <c r="W99" i="22" s="1"/>
  <c r="W101" i="22"/>
  <c r="AJ145" i="7"/>
  <c r="W81" i="22" s="1"/>
  <c r="AA48" i="25" s="1"/>
  <c r="V81" i="8"/>
  <c r="W81" i="8" s="1"/>
  <c r="E48" i="25" s="1"/>
  <c r="S149" i="33"/>
  <c r="AG147" i="7"/>
  <c r="H5" i="78" s="1"/>
  <c r="AG148" i="7"/>
  <c r="X61" i="22"/>
  <c r="Y50" i="32" s="1"/>
  <c r="AG151" i="7"/>
  <c r="AG152" i="7"/>
  <c r="H10" i="78" s="1"/>
  <c r="AG153" i="7"/>
  <c r="AG155" i="7"/>
  <c r="H13" i="78" s="1"/>
  <c r="AG156" i="7"/>
  <c r="H14" i="78" s="1"/>
  <c r="AG157" i="7"/>
  <c r="H15" i="78" s="1"/>
  <c r="AG158" i="7"/>
  <c r="H16" i="78" s="1"/>
  <c r="AG161" i="7"/>
  <c r="H19" i="78" s="1"/>
  <c r="AG162" i="7"/>
  <c r="H20" i="78" s="1"/>
  <c r="M309" i="8"/>
  <c r="N309" i="8" s="1"/>
  <c r="C144" i="25" s="1"/>
  <c r="M307" i="8"/>
  <c r="N307" i="8" s="1"/>
  <c r="S20" i="76"/>
  <c r="S19" i="76"/>
  <c r="G142" i="25"/>
  <c r="M304" i="8"/>
  <c r="N304" i="8" s="1"/>
  <c r="C138" i="25" s="1"/>
  <c r="M303" i="8"/>
  <c r="N303" i="8" s="1"/>
  <c r="S16" i="76"/>
  <c r="M302" i="8"/>
  <c r="N302" i="8" s="1"/>
  <c r="F33" i="38" s="1"/>
  <c r="D32" i="9"/>
  <c r="M301" i="8"/>
  <c r="N301" i="8" s="1"/>
  <c r="S15" i="76"/>
  <c r="S14" i="76"/>
  <c r="M299" i="8"/>
  <c r="N299" i="8" s="1"/>
  <c r="J33" i="38" s="1"/>
  <c r="S13" i="76"/>
  <c r="S11" i="76"/>
  <c r="M297" i="8"/>
  <c r="N297" i="8" s="1"/>
  <c r="S10" i="76"/>
  <c r="S9" i="76"/>
  <c r="M296" i="8"/>
  <c r="N296" i="8" s="1"/>
  <c r="O296" i="8" s="1"/>
  <c r="K33" i="36" s="1"/>
  <c r="M295" i="8"/>
  <c r="N295" i="8" s="1"/>
  <c r="S6" i="76"/>
  <c r="M294" i="8"/>
  <c r="N294" i="8" s="1"/>
  <c r="S5" i="76"/>
  <c r="M293" i="8"/>
  <c r="N293" i="8" s="1"/>
  <c r="M292" i="8"/>
  <c r="N292" i="8" s="1"/>
  <c r="M291" i="8"/>
  <c r="N291" i="8" s="1"/>
  <c r="E141" i="25" s="1"/>
  <c r="M290" i="8"/>
  <c r="N290" i="8" s="1"/>
  <c r="M289" i="8"/>
  <c r="N289" i="8" s="1"/>
  <c r="S3" i="76"/>
  <c r="F162" i="7"/>
  <c r="F161" i="7"/>
  <c r="H19" i="76" s="1"/>
  <c r="F158" i="7"/>
  <c r="F157" i="7"/>
  <c r="H15" i="76" s="1"/>
  <c r="F156" i="7"/>
  <c r="H14" i="76" s="1"/>
  <c r="F153" i="7"/>
  <c r="H11" i="76" s="1"/>
  <c r="F152" i="7"/>
  <c r="H10" i="76" s="1"/>
  <c r="F151" i="7"/>
  <c r="H9" i="76" s="1"/>
  <c r="F149" i="7"/>
  <c r="H7" i="76" s="1"/>
  <c r="F148" i="7"/>
  <c r="H6" i="76" s="1"/>
  <c r="F147" i="7"/>
  <c r="D458" i="37"/>
  <c r="D471" i="33"/>
  <c r="D398" i="37"/>
  <c r="D401" i="37" s="1"/>
  <c r="C44" i="52"/>
  <c r="H622" i="33"/>
  <c r="R621" i="33" s="1"/>
  <c r="F624" i="33"/>
  <c r="P623" i="33" s="1"/>
  <c r="U228" i="33" s="1"/>
  <c r="C670" i="33"/>
  <c r="Q256" i="29"/>
  <c r="CQ12" i="51"/>
  <c r="CR12" i="51" s="1"/>
  <c r="X176" i="45"/>
  <c r="X175" i="45"/>
  <c r="X173" i="45"/>
  <c r="X172" i="45"/>
  <c r="X171" i="45"/>
  <c r="AK171" i="45"/>
  <c r="CR9" i="51" s="1"/>
  <c r="AD171" i="45"/>
  <c r="CR9" i="50" s="1"/>
  <c r="D28" i="56" s="1"/>
  <c r="X170" i="45"/>
  <c r="V170" i="45"/>
  <c r="N171" i="45"/>
  <c r="CR9" i="48" s="1"/>
  <c r="D26" i="56" s="1"/>
  <c r="F171" i="45"/>
  <c r="CR9" i="47" s="1"/>
  <c r="D19" i="71" s="1"/>
  <c r="AK170" i="45"/>
  <c r="CR8" i="51" s="1"/>
  <c r="AD170" i="45"/>
  <c r="X169" i="45"/>
  <c r="V169" i="45"/>
  <c r="N170" i="45"/>
  <c r="CR8" i="48" s="1"/>
  <c r="H26" i="56" s="1"/>
  <c r="F170" i="45"/>
  <c r="CR8" i="47" s="1"/>
  <c r="H19" i="71" s="1"/>
  <c r="AK169" i="45"/>
  <c r="CR7" i="51" s="1"/>
  <c r="X226" i="33" s="1"/>
  <c r="AD169" i="45"/>
  <c r="CR7" i="50" s="1"/>
  <c r="K33" i="53" s="1"/>
  <c r="X168" i="45"/>
  <c r="V168" i="45"/>
  <c r="N169" i="45"/>
  <c r="CR7" i="48" s="1"/>
  <c r="F169" i="45"/>
  <c r="CR7" i="47" s="1"/>
  <c r="AD168" i="45"/>
  <c r="CR6" i="50" s="1"/>
  <c r="W254" i="29" s="1"/>
  <c r="X167" i="45"/>
  <c r="V167" i="45"/>
  <c r="N168" i="45"/>
  <c r="CR6" i="48" s="1"/>
  <c r="AK165" i="45"/>
  <c r="AD165" i="45"/>
  <c r="V165" i="45"/>
  <c r="N165" i="45"/>
  <c r="BB164" i="45"/>
  <c r="AX164" i="45"/>
  <c r="AS164" i="45"/>
  <c r="F389" i="24"/>
  <c r="I678" i="33" s="1"/>
  <c r="F389" i="23"/>
  <c r="N652" i="33" s="1"/>
  <c r="F391" i="24"/>
  <c r="I682" i="33" s="1"/>
  <c r="F392" i="24"/>
  <c r="I687" i="33" s="1"/>
  <c r="W12" i="80"/>
  <c r="F397" i="23"/>
  <c r="W19" i="81"/>
  <c r="F403" i="23"/>
  <c r="U170" i="25" s="1"/>
  <c r="W22" i="81"/>
  <c r="P34" i="7"/>
  <c r="Y34" i="7"/>
  <c r="P35" i="7"/>
  <c r="Y35" i="7"/>
  <c r="P36" i="7"/>
  <c r="Y36" i="7"/>
  <c r="P8" i="23" s="1"/>
  <c r="N41" i="33" s="1"/>
  <c r="P37" i="7"/>
  <c r="P9" i="24" s="1"/>
  <c r="I46" i="33" s="1"/>
  <c r="Y37" i="7"/>
  <c r="P39" i="7"/>
  <c r="P10" i="24" s="1"/>
  <c r="Y39" i="7"/>
  <c r="D8" i="80" s="1"/>
  <c r="P40" i="7"/>
  <c r="P11" i="24" s="1"/>
  <c r="M14" i="32" s="1"/>
  <c r="Y40" i="7"/>
  <c r="P41" i="7"/>
  <c r="P12" i="24" s="1"/>
  <c r="Y41" i="7"/>
  <c r="P43" i="7"/>
  <c r="P13" i="24" s="1"/>
  <c r="R4" i="34" s="1"/>
  <c r="Y43" i="7"/>
  <c r="D11" i="80" s="1"/>
  <c r="P44" i="7"/>
  <c r="Y44" i="7"/>
  <c r="P45" i="7"/>
  <c r="Y45" i="7"/>
  <c r="P46" i="7"/>
  <c r="Y46" i="7"/>
  <c r="P47" i="7"/>
  <c r="Y47" i="7"/>
  <c r="P48" i="7"/>
  <c r="Y48" i="7"/>
  <c r="P50" i="7"/>
  <c r="D19" i="81" s="1"/>
  <c r="Y50" i="7"/>
  <c r="P51" i="7"/>
  <c r="Y51" i="7"/>
  <c r="Y52" i="7"/>
  <c r="P23" i="23" s="1"/>
  <c r="P53" i="7"/>
  <c r="D22" i="81" s="1"/>
  <c r="Y53" i="7"/>
  <c r="P24" i="23" s="1"/>
  <c r="T10" i="32" s="1"/>
  <c r="P54" i="7"/>
  <c r="D23" i="81" s="1"/>
  <c r="Y54" i="7"/>
  <c r="P25" i="23" s="1"/>
  <c r="T12" i="32" s="1"/>
  <c r="P55" i="7"/>
  <c r="Y55" i="7"/>
  <c r="P56" i="7"/>
  <c r="D26" i="81" s="1"/>
  <c r="Y56" i="7"/>
  <c r="P117" i="7"/>
  <c r="P60" i="24" s="1"/>
  <c r="I109" i="33" s="1"/>
  <c r="Y117" i="7"/>
  <c r="G319" i="37" s="1"/>
  <c r="P118" i="7"/>
  <c r="Y118" i="7"/>
  <c r="P61" i="23" s="1"/>
  <c r="N118" i="33" s="1"/>
  <c r="P119" i="7"/>
  <c r="P62" i="24" s="1"/>
  <c r="I120" i="33" s="1"/>
  <c r="Y119" i="7"/>
  <c r="P120" i="7"/>
  <c r="P63" i="24" s="1"/>
  <c r="I122" i="33" s="1"/>
  <c r="Y120" i="7"/>
  <c r="P121" i="7"/>
  <c r="Y121" i="7"/>
  <c r="P123" i="7"/>
  <c r="D20" i="70" s="1"/>
  <c r="Y123" i="7"/>
  <c r="P65" i="23" s="1"/>
  <c r="O42" i="17" s="1"/>
  <c r="P124" i="7"/>
  <c r="Y124" i="7"/>
  <c r="P125" i="7"/>
  <c r="Y125" i="7"/>
  <c r="G10" i="80" s="1"/>
  <c r="P127" i="7"/>
  <c r="Y127" i="7"/>
  <c r="P128" i="7"/>
  <c r="Y128" i="7"/>
  <c r="P129" i="7"/>
  <c r="G13" i="81" s="1"/>
  <c r="Y129" i="7"/>
  <c r="P130" i="7"/>
  <c r="Y130" i="7"/>
  <c r="P131" i="7"/>
  <c r="G15" i="81" s="1"/>
  <c r="Y131" i="7"/>
  <c r="P132" i="7"/>
  <c r="Y132" i="7"/>
  <c r="P134" i="7"/>
  <c r="Y134" i="7"/>
  <c r="P135" i="7"/>
  <c r="Y135" i="7"/>
  <c r="P136" i="7"/>
  <c r="Y136" i="7"/>
  <c r="P570" i="33"/>
  <c r="AA588" i="7"/>
  <c r="Y588" i="7"/>
  <c r="R588" i="7"/>
  <c r="P588" i="7"/>
  <c r="AA587" i="7"/>
  <c r="Y587" i="7"/>
  <c r="R587" i="7"/>
  <c r="P587" i="7"/>
  <c r="AA586" i="7"/>
  <c r="Y586" i="7"/>
  <c r="R586" i="7"/>
  <c r="P586" i="7"/>
  <c r="AA585" i="7"/>
  <c r="Y585" i="7"/>
  <c r="R585" i="7"/>
  <c r="P585" i="7"/>
  <c r="AA584" i="7"/>
  <c r="Y584" i="7"/>
  <c r="R584" i="7"/>
  <c r="P584" i="7"/>
  <c r="AA583" i="7"/>
  <c r="Y583" i="7"/>
  <c r="R583" i="7"/>
  <c r="P583" i="7"/>
  <c r="AA582" i="7"/>
  <c r="Y582" i="7"/>
  <c r="R582" i="7"/>
  <c r="P582" i="7"/>
  <c r="AA581" i="7"/>
  <c r="Y581" i="7"/>
  <c r="R581" i="7"/>
  <c r="P581" i="7"/>
  <c r="AA580" i="7"/>
  <c r="R580" i="7"/>
  <c r="AA579" i="7"/>
  <c r="Y579" i="7"/>
  <c r="R579" i="7"/>
  <c r="P579" i="7"/>
  <c r="AA578" i="7"/>
  <c r="Y578" i="7"/>
  <c r="R578" i="7"/>
  <c r="P578" i="7"/>
  <c r="AA577" i="7"/>
  <c r="Y577" i="7"/>
  <c r="R577" i="7"/>
  <c r="P577" i="7"/>
  <c r="AA576" i="7"/>
  <c r="Y576" i="7"/>
  <c r="R576" i="7"/>
  <c r="P576" i="7"/>
  <c r="AA575" i="7"/>
  <c r="Y575" i="7"/>
  <c r="R575" i="7"/>
  <c r="P575" i="7"/>
  <c r="AA574" i="7"/>
  <c r="Y574" i="7"/>
  <c r="R574" i="7"/>
  <c r="P574" i="7"/>
  <c r="AA573" i="7"/>
  <c r="R573" i="7"/>
  <c r="AA572" i="7"/>
  <c r="Y572" i="7"/>
  <c r="R572" i="7"/>
  <c r="P572" i="7"/>
  <c r="AA571" i="7"/>
  <c r="Y571" i="7"/>
  <c r="R571" i="7"/>
  <c r="P571" i="7"/>
  <c r="AA570" i="7"/>
  <c r="Y570" i="7"/>
  <c r="R570" i="7"/>
  <c r="P570" i="7"/>
  <c r="AA569" i="7"/>
  <c r="R569" i="7"/>
  <c r="AA568" i="7"/>
  <c r="Y568" i="7"/>
  <c r="R568" i="7"/>
  <c r="P568" i="7"/>
  <c r="AA567" i="7"/>
  <c r="Y567" i="7"/>
  <c r="R567" i="7"/>
  <c r="P567" i="7"/>
  <c r="AA566" i="7"/>
  <c r="Y566" i="7"/>
  <c r="R566" i="7"/>
  <c r="P566" i="7"/>
  <c r="AA565" i="7"/>
  <c r="Y565" i="7"/>
  <c r="R565" i="7"/>
  <c r="P565" i="7"/>
  <c r="V564" i="7"/>
  <c r="M564" i="7"/>
  <c r="Y563" i="7"/>
  <c r="P563" i="7"/>
  <c r="I146" i="7"/>
  <c r="V82" i="8" s="1"/>
  <c r="W82" i="8" s="1"/>
  <c r="E49" i="25" s="1"/>
  <c r="I147" i="7"/>
  <c r="V83" i="8" s="1"/>
  <c r="W83" i="8" s="1"/>
  <c r="I148" i="7"/>
  <c r="V84" i="8" s="1"/>
  <c r="W84" i="8" s="1"/>
  <c r="I149" i="7"/>
  <c r="V85" i="8" s="1"/>
  <c r="W85" i="8" s="1"/>
  <c r="I150" i="7"/>
  <c r="V86" i="8" s="1"/>
  <c r="W86" i="8" s="1"/>
  <c r="I151" i="7"/>
  <c r="V87" i="8" s="1"/>
  <c r="W87" i="8" s="1"/>
  <c r="I152" i="7"/>
  <c r="V88" i="8" s="1"/>
  <c r="W88" i="8" s="1"/>
  <c r="I153" i="7"/>
  <c r="V89" i="8" s="1"/>
  <c r="W89" i="8" s="1"/>
  <c r="E13" i="38" s="1"/>
  <c r="I155" i="7"/>
  <c r="V91" i="8" s="1"/>
  <c r="W91" i="8" s="1"/>
  <c r="J13" i="38" s="1"/>
  <c r="I157" i="7"/>
  <c r="V93" i="8" s="1"/>
  <c r="W93" i="8" s="1"/>
  <c r="I158" i="7"/>
  <c r="V94" i="8" s="1"/>
  <c r="W94" i="8" s="1"/>
  <c r="I159" i="7"/>
  <c r="V95" i="8" s="1"/>
  <c r="W95" i="8" s="1"/>
  <c r="I160" i="7"/>
  <c r="V96" i="8" s="1"/>
  <c r="W96" i="8" s="1"/>
  <c r="C47" i="25" s="1"/>
  <c r="I162" i="7"/>
  <c r="G47" i="25"/>
  <c r="I163" i="7"/>
  <c r="V99" i="8" s="1"/>
  <c r="W99" i="8" s="1"/>
  <c r="I165" i="7"/>
  <c r="V101" i="8" s="1"/>
  <c r="W101" i="8" s="1"/>
  <c r="I342" i="7"/>
  <c r="D238" i="8" s="1"/>
  <c r="E238" i="8" s="1"/>
  <c r="I343" i="7"/>
  <c r="D239" i="8" s="1"/>
  <c r="E239" i="8" s="1"/>
  <c r="I344" i="7"/>
  <c r="D240" i="8" s="1"/>
  <c r="E240" i="8" s="1"/>
  <c r="G25" i="38" s="1"/>
  <c r="I345" i="7"/>
  <c r="D241" i="8" s="1"/>
  <c r="E241" i="8" s="1"/>
  <c r="I346" i="7"/>
  <c r="D242" i="8" s="1"/>
  <c r="E242" i="8" s="1"/>
  <c r="L25" i="38" s="1"/>
  <c r="I347" i="7"/>
  <c r="D243" i="8" s="1"/>
  <c r="E243" i="8" s="1"/>
  <c r="I348" i="7"/>
  <c r="D244" i="8" s="1"/>
  <c r="E244" i="8" s="1"/>
  <c r="I349" i="7"/>
  <c r="D245" i="8" s="1"/>
  <c r="E245" i="8" s="1"/>
  <c r="I351" i="7"/>
  <c r="D247" i="8" s="1"/>
  <c r="E247" i="8" s="1"/>
  <c r="I353" i="7"/>
  <c r="D249" i="8" s="1"/>
  <c r="E249" i="8" s="1"/>
  <c r="I354" i="7"/>
  <c r="D250" i="8" s="1"/>
  <c r="E250" i="8" s="1"/>
  <c r="F25" i="38" s="1"/>
  <c r="I355" i="7"/>
  <c r="D251" i="8" s="1"/>
  <c r="E251" i="8" s="1"/>
  <c r="I356" i="7"/>
  <c r="D252" i="8" s="1"/>
  <c r="E252" i="8" s="1"/>
  <c r="C110" i="25" s="1"/>
  <c r="I358" i="7"/>
  <c r="G114" i="25"/>
  <c r="G110" i="25"/>
  <c r="I359" i="7"/>
  <c r="D255" i="8" s="1"/>
  <c r="E255" i="8" s="1"/>
  <c r="I361" i="7"/>
  <c r="D257" i="8" s="1"/>
  <c r="E257" i="8" s="1"/>
  <c r="D39" i="33"/>
  <c r="F92" i="7"/>
  <c r="F6" i="76" s="1"/>
  <c r="F93" i="7"/>
  <c r="F7" i="76" s="1"/>
  <c r="F95" i="7"/>
  <c r="F9" i="76" s="1"/>
  <c r="F96" i="7"/>
  <c r="F97" i="7"/>
  <c r="F100" i="7"/>
  <c r="F14" i="76" s="1"/>
  <c r="F101" i="7"/>
  <c r="F15" i="76" s="1"/>
  <c r="F102" i="7"/>
  <c r="F103" i="7"/>
  <c r="F104" i="7"/>
  <c r="F18" i="76" s="1"/>
  <c r="F105" i="7"/>
  <c r="F106" i="7"/>
  <c r="F20" i="76" s="1"/>
  <c r="AY477" i="7"/>
  <c r="AY505" i="7" s="1"/>
  <c r="AE2" i="25"/>
  <c r="AE11" i="25" s="1"/>
  <c r="AE20" i="25" s="1"/>
  <c r="AE29" i="25" s="1"/>
  <c r="AE38" i="25" s="1"/>
  <c r="AE47" i="25" s="1"/>
  <c r="AE56" i="25" s="1"/>
  <c r="AE65" i="25" s="1"/>
  <c r="AE74" i="25" s="1"/>
  <c r="AE83" i="25" s="1"/>
  <c r="AE92" i="25" s="1"/>
  <c r="AE101" i="25" s="1"/>
  <c r="AE110" i="25" s="1"/>
  <c r="AE119" i="25" s="1"/>
  <c r="AE128" i="25" s="1"/>
  <c r="C23" i="33"/>
  <c r="C50" i="33" s="1"/>
  <c r="Q1" i="76"/>
  <c r="N342" i="22"/>
  <c r="O342" i="22" s="1"/>
  <c r="N238" i="22"/>
  <c r="O238" i="22" s="1"/>
  <c r="N239" i="22"/>
  <c r="N240" i="22"/>
  <c r="N241" i="22"/>
  <c r="AJ373" i="7" s="1"/>
  <c r="N242" i="22"/>
  <c r="N243" i="22"/>
  <c r="O243" i="22" s="1"/>
  <c r="N244" i="22"/>
  <c r="N245" i="22"/>
  <c r="N246" i="22"/>
  <c r="O246" i="22" s="1"/>
  <c r="N247" i="22"/>
  <c r="O247" i="22" s="1"/>
  <c r="N248" i="22"/>
  <c r="AJ380" i="7" s="1"/>
  <c r="N249" i="22"/>
  <c r="AJ381" i="7" s="1"/>
  <c r="N250" i="22"/>
  <c r="N251" i="22"/>
  <c r="O251" i="22" s="1"/>
  <c r="N252" i="22"/>
  <c r="O252" i="22" s="1"/>
  <c r="N254" i="22"/>
  <c r="N255" i="22"/>
  <c r="N256" i="22"/>
  <c r="N257" i="22"/>
  <c r="O257" i="22" s="1"/>
  <c r="N237" i="22"/>
  <c r="AA65" i="25"/>
  <c r="O136" i="22"/>
  <c r="O141" i="22"/>
  <c r="AA68" i="25"/>
  <c r="O153" i="22"/>
  <c r="N38" i="68" s="1"/>
  <c r="F134" i="22"/>
  <c r="H26" i="68" s="1"/>
  <c r="F135" i="22"/>
  <c r="G26" i="68" s="1"/>
  <c r="F32" i="35"/>
  <c r="L32" i="35"/>
  <c r="K32" i="35"/>
  <c r="F140" i="22"/>
  <c r="K26" i="68" s="1"/>
  <c r="E32" i="35"/>
  <c r="F142" i="22"/>
  <c r="J26" i="68" s="1"/>
  <c r="F143" i="22"/>
  <c r="J32" i="35"/>
  <c r="F145" i="22"/>
  <c r="O26" i="68" s="1"/>
  <c r="F146" i="22"/>
  <c r="Y55" i="25"/>
  <c r="Y56" i="25"/>
  <c r="F150" i="22"/>
  <c r="M26" i="68" s="1"/>
  <c r="X309" i="22"/>
  <c r="X308" i="22"/>
  <c r="X306" i="22"/>
  <c r="X302" i="22"/>
  <c r="X301" i="22"/>
  <c r="X299" i="22"/>
  <c r="X298" i="22"/>
  <c r="X297" i="22"/>
  <c r="X294" i="22"/>
  <c r="X292" i="22"/>
  <c r="X291" i="22"/>
  <c r="X290" i="22"/>
  <c r="X289" i="22"/>
  <c r="J25" i="79"/>
  <c r="D44" i="14"/>
  <c r="O44" i="14" s="1"/>
  <c r="W164" i="29"/>
  <c r="O325" i="8"/>
  <c r="D66" i="33"/>
  <c r="F26" i="18"/>
  <c r="P26" i="18" s="1"/>
  <c r="AC69" i="25"/>
  <c r="F114" i="45"/>
  <c r="V3" i="82" s="1"/>
  <c r="F96" i="45"/>
  <c r="F78" i="45"/>
  <c r="T3" i="82" s="1"/>
  <c r="AK6" i="45"/>
  <c r="AK24" i="45"/>
  <c r="Z6" i="48"/>
  <c r="K191" i="29" s="1"/>
  <c r="AK42" i="45"/>
  <c r="Z6" i="51" s="1"/>
  <c r="AC73" i="29" s="1"/>
  <c r="AK60" i="45"/>
  <c r="AJ6" i="51" s="1"/>
  <c r="AC127" i="29" s="1"/>
  <c r="N78" i="45"/>
  <c r="AT6" i="48" s="1"/>
  <c r="AD78" i="45"/>
  <c r="AK78" i="45"/>
  <c r="AT6" i="51" s="1"/>
  <c r="AC64" i="29" s="1"/>
  <c r="N96" i="45"/>
  <c r="AD96" i="45"/>
  <c r="AK96" i="45"/>
  <c r="AK114" i="45"/>
  <c r="AE3" i="79" s="1"/>
  <c r="AK132" i="45"/>
  <c r="AF3" i="79" s="1"/>
  <c r="AK150" i="45"/>
  <c r="CH6" i="51" s="1"/>
  <c r="AC109" i="29" s="1"/>
  <c r="D29" i="9"/>
  <c r="E124" i="30"/>
  <c r="W124" i="30"/>
  <c r="E122" i="30"/>
  <c r="W122" i="30"/>
  <c r="F50" i="57"/>
  <c r="F28" i="57"/>
  <c r="F6" i="57"/>
  <c r="P15" i="82" s="1"/>
  <c r="F49" i="57"/>
  <c r="Z5" i="59" s="1"/>
  <c r="T28" i="53" s="1"/>
  <c r="F27" i="57"/>
  <c r="F5" i="57"/>
  <c r="P14" i="82" s="1"/>
  <c r="F119" i="31"/>
  <c r="AA65" i="31"/>
  <c r="AA119" i="31"/>
  <c r="F118" i="31"/>
  <c r="AA118" i="31"/>
  <c r="V1" i="82"/>
  <c r="R12" i="82" s="1"/>
  <c r="C1" i="82"/>
  <c r="O1" i="82" s="1"/>
  <c r="O12" i="82" s="1"/>
  <c r="D29" i="67"/>
  <c r="I26" i="18"/>
  <c r="S26" i="18" s="1"/>
  <c r="T26" i="18"/>
  <c r="J8" i="79"/>
  <c r="F79" i="45"/>
  <c r="F97" i="45"/>
  <c r="F115" i="45"/>
  <c r="F133" i="45"/>
  <c r="W4" i="82" s="1"/>
  <c r="F151" i="45"/>
  <c r="CH7" i="47" s="1"/>
  <c r="S374" i="33"/>
  <c r="AK7" i="45"/>
  <c r="AK25" i="45"/>
  <c r="P7" i="51" s="1"/>
  <c r="X172" i="33" s="1"/>
  <c r="AK43" i="45"/>
  <c r="Z7" i="51" s="1"/>
  <c r="X318" i="33" s="1"/>
  <c r="AK61" i="45"/>
  <c r="AJ7" i="51" s="1"/>
  <c r="X354" i="33" s="1"/>
  <c r="N79" i="45"/>
  <c r="AD79" i="45"/>
  <c r="AK79" i="45"/>
  <c r="AT7" i="51" s="1"/>
  <c r="X336" i="33" s="1"/>
  <c r="N97" i="45"/>
  <c r="AD97" i="45"/>
  <c r="BD7" i="50" s="1"/>
  <c r="AK97" i="45"/>
  <c r="BD7" i="51" s="1"/>
  <c r="X190" i="33" s="1"/>
  <c r="AK115" i="45"/>
  <c r="AE4" i="79" s="1"/>
  <c r="AK133" i="45"/>
  <c r="AK151" i="45"/>
  <c r="CH7" i="51" s="1"/>
  <c r="X217" i="33" s="1"/>
  <c r="H1048" i="37"/>
  <c r="H1050" i="37" s="1"/>
  <c r="F135" i="45"/>
  <c r="F117" i="45"/>
  <c r="F99" i="45"/>
  <c r="F81" i="45"/>
  <c r="F63" i="45"/>
  <c r="F45" i="45"/>
  <c r="F27" i="45"/>
  <c r="Q6" i="82" s="1"/>
  <c r="F9" i="45"/>
  <c r="D176" i="33"/>
  <c r="J6" i="79"/>
  <c r="F134" i="45"/>
  <c r="W5" i="82" s="1"/>
  <c r="F116" i="45"/>
  <c r="H17" i="71" s="1"/>
  <c r="F98" i="45"/>
  <c r="U5" i="82" s="1"/>
  <c r="F80" i="45"/>
  <c r="AT8" i="47" s="1"/>
  <c r="H11" i="71" s="1"/>
  <c r="F62" i="45"/>
  <c r="F44" i="45"/>
  <c r="F8" i="45"/>
  <c r="D174" i="33"/>
  <c r="J5" i="79"/>
  <c r="D172" i="33"/>
  <c r="H1037" i="37"/>
  <c r="O213" i="8"/>
  <c r="D163" i="33" s="1"/>
  <c r="F20" i="18"/>
  <c r="P20" i="18" s="1"/>
  <c r="G68" i="25"/>
  <c r="G69" i="25"/>
  <c r="E70" i="30"/>
  <c r="E68" i="30"/>
  <c r="F65" i="31"/>
  <c r="F64" i="31"/>
  <c r="B1" i="76"/>
  <c r="D29" i="65"/>
  <c r="D95" i="33"/>
  <c r="D91" i="33"/>
  <c r="D82" i="33"/>
  <c r="V26" i="79"/>
  <c r="U26" i="79"/>
  <c r="T26" i="79"/>
  <c r="AP336" i="7"/>
  <c r="N26" i="79" s="1"/>
  <c r="AP252" i="7"/>
  <c r="AP168" i="7"/>
  <c r="H26" i="79" s="1"/>
  <c r="AP140" i="7"/>
  <c r="AP28" i="7"/>
  <c r="C26" i="79" s="1"/>
  <c r="V25" i="79"/>
  <c r="U25" i="79"/>
  <c r="T25" i="79"/>
  <c r="AP335" i="7"/>
  <c r="N25" i="79" s="1"/>
  <c r="AP251" i="7"/>
  <c r="AP167" i="7"/>
  <c r="H25" i="79" s="1"/>
  <c r="AP139" i="7"/>
  <c r="AP27" i="7"/>
  <c r="C25" i="79" s="1"/>
  <c r="V24" i="79"/>
  <c r="U24" i="79"/>
  <c r="T24" i="79"/>
  <c r="N24" i="79"/>
  <c r="K24" i="79"/>
  <c r="J24" i="79"/>
  <c r="I24" i="79"/>
  <c r="H24" i="79"/>
  <c r="G24" i="79"/>
  <c r="C24" i="79"/>
  <c r="V23" i="79"/>
  <c r="U23" i="79"/>
  <c r="T23" i="79"/>
  <c r="AP334" i="7"/>
  <c r="AP250" i="7"/>
  <c r="AP166" i="7"/>
  <c r="H23" i="79" s="1"/>
  <c r="AP138" i="7"/>
  <c r="AP26" i="7"/>
  <c r="C23" i="79" s="1"/>
  <c r="V22" i="79"/>
  <c r="U22" i="79"/>
  <c r="T22" i="79"/>
  <c r="AP333" i="7"/>
  <c r="AP249" i="7"/>
  <c r="AP165" i="7"/>
  <c r="AP137" i="7"/>
  <c r="AP25" i="7"/>
  <c r="C22" i="79" s="1"/>
  <c r="V21" i="79"/>
  <c r="U21" i="79"/>
  <c r="T21" i="79"/>
  <c r="AP332" i="7"/>
  <c r="AP248" i="7"/>
  <c r="AP164" i="7"/>
  <c r="AP136" i="7"/>
  <c r="G21" i="79" s="1"/>
  <c r="AP24" i="7"/>
  <c r="V20" i="79"/>
  <c r="U20" i="79"/>
  <c r="T20" i="79"/>
  <c r="AP331" i="7"/>
  <c r="AP247" i="7"/>
  <c r="AP163" i="7"/>
  <c r="AP135" i="7"/>
  <c r="AP23" i="7"/>
  <c r="V19" i="79"/>
  <c r="U19" i="79"/>
  <c r="T19" i="79"/>
  <c r="AP330" i="7"/>
  <c r="AP246" i="7"/>
  <c r="AP162" i="7"/>
  <c r="AP134" i="7"/>
  <c r="AP22" i="7"/>
  <c r="D21" i="21" s="1"/>
  <c r="AJ5" i="25" s="1"/>
  <c r="V18" i="79"/>
  <c r="U18" i="79"/>
  <c r="T18" i="79"/>
  <c r="N18" i="79"/>
  <c r="K18" i="79"/>
  <c r="J18" i="79"/>
  <c r="I18" i="79"/>
  <c r="H18" i="79"/>
  <c r="G18" i="79"/>
  <c r="C18" i="79"/>
  <c r="V17" i="79"/>
  <c r="U17" i="79"/>
  <c r="T17" i="79"/>
  <c r="N17" i="79"/>
  <c r="K17" i="79"/>
  <c r="J17" i="79"/>
  <c r="I17" i="79"/>
  <c r="H17" i="79"/>
  <c r="G17" i="79"/>
  <c r="C17" i="79"/>
  <c r="V16" i="79"/>
  <c r="U16" i="79"/>
  <c r="T16" i="79"/>
  <c r="AP328" i="7"/>
  <c r="AP244" i="7"/>
  <c r="K16" i="79" s="1"/>
  <c r="AP160" i="7"/>
  <c r="H16" i="79" s="1"/>
  <c r="AP132" i="7"/>
  <c r="AP20" i="7"/>
  <c r="C16" i="79" s="1"/>
  <c r="V15" i="79"/>
  <c r="U15" i="79"/>
  <c r="T15" i="79"/>
  <c r="AP327" i="7"/>
  <c r="AP243" i="7"/>
  <c r="AP159" i="7"/>
  <c r="AP131" i="7"/>
  <c r="AP19" i="7"/>
  <c r="V14" i="79"/>
  <c r="U14" i="79"/>
  <c r="T14" i="79"/>
  <c r="AP326" i="7"/>
  <c r="N14" i="79" s="1"/>
  <c r="AP242" i="7"/>
  <c r="AP158" i="7"/>
  <c r="H14" i="79" s="1"/>
  <c r="AP130" i="7"/>
  <c r="AP18" i="7"/>
  <c r="C14" i="79" s="1"/>
  <c r="V13" i="79"/>
  <c r="U13" i="79"/>
  <c r="T13" i="79"/>
  <c r="AP325" i="7"/>
  <c r="N13" i="79" s="1"/>
  <c r="AP241" i="7"/>
  <c r="AP157" i="7"/>
  <c r="H13" i="79" s="1"/>
  <c r="AP129" i="7"/>
  <c r="AP17" i="7"/>
  <c r="V12" i="79"/>
  <c r="U12" i="79"/>
  <c r="T12" i="79"/>
  <c r="AP324" i="7"/>
  <c r="AP240" i="7"/>
  <c r="AP156" i="7"/>
  <c r="T14" i="21" s="1"/>
  <c r="AP128" i="7"/>
  <c r="AP16" i="7"/>
  <c r="V11" i="79"/>
  <c r="U11" i="79"/>
  <c r="T11" i="79"/>
  <c r="AP323" i="7"/>
  <c r="AP239" i="7"/>
  <c r="AP155" i="7"/>
  <c r="AP127" i="7"/>
  <c r="AP15" i="7"/>
  <c r="V10" i="79"/>
  <c r="U10" i="79"/>
  <c r="T10" i="79"/>
  <c r="AP321" i="7"/>
  <c r="AP237" i="7"/>
  <c r="AP153" i="7"/>
  <c r="AP125" i="7"/>
  <c r="AP13" i="7"/>
  <c r="V9" i="79"/>
  <c r="U9" i="79"/>
  <c r="T9" i="79"/>
  <c r="AP320" i="7"/>
  <c r="AP236" i="7"/>
  <c r="D66" i="21" s="1"/>
  <c r="AH32" i="32" s="1"/>
  <c r="AP152" i="7"/>
  <c r="H9" i="79" s="1"/>
  <c r="AP124" i="7"/>
  <c r="L11" i="21" s="1"/>
  <c r="AH14" i="32" s="1"/>
  <c r="AP12" i="7"/>
  <c r="AF8" i="79"/>
  <c r="AE8" i="79"/>
  <c r="AD8" i="79"/>
  <c r="Z8" i="79"/>
  <c r="Y8" i="79"/>
  <c r="V8" i="79"/>
  <c r="U8" i="79"/>
  <c r="T8" i="79"/>
  <c r="AP319" i="7"/>
  <c r="L65" i="21" s="1"/>
  <c r="AF39" i="32" s="1"/>
  <c r="AP235" i="7"/>
  <c r="AP151" i="7"/>
  <c r="T10" i="21" s="1"/>
  <c r="AF21" i="32" s="1"/>
  <c r="AP123" i="7"/>
  <c r="AP11" i="7"/>
  <c r="AF7" i="79"/>
  <c r="AE7" i="79"/>
  <c r="AD7" i="79"/>
  <c r="Z7" i="79"/>
  <c r="Y7" i="79"/>
  <c r="V7" i="79"/>
  <c r="U7" i="79"/>
  <c r="T7" i="79"/>
  <c r="AP317" i="7"/>
  <c r="AP233" i="7"/>
  <c r="I7" i="79"/>
  <c r="AP149" i="7"/>
  <c r="AP121" i="7"/>
  <c r="AP9" i="7"/>
  <c r="AK135" i="45"/>
  <c r="AK117" i="45"/>
  <c r="BN9" i="51" s="1"/>
  <c r="AK99" i="45"/>
  <c r="AK27" i="45"/>
  <c r="AK9" i="45"/>
  <c r="V6" i="79"/>
  <c r="U6" i="79"/>
  <c r="T6" i="79"/>
  <c r="AP316" i="7"/>
  <c r="N6" i="79" s="1"/>
  <c r="AP232" i="7"/>
  <c r="AP148" i="7"/>
  <c r="AP120" i="7"/>
  <c r="AP8" i="7"/>
  <c r="AK134" i="45"/>
  <c r="AK116" i="45"/>
  <c r="AE5" i="79" s="1"/>
  <c r="AK98" i="45"/>
  <c r="AK26" i="45"/>
  <c r="Z5" i="79" s="1"/>
  <c r="AK8" i="45"/>
  <c r="V5" i="79"/>
  <c r="U5" i="79"/>
  <c r="T5" i="79"/>
  <c r="AP315" i="7"/>
  <c r="AP231" i="7"/>
  <c r="AP147" i="7"/>
  <c r="H5" i="79" s="1"/>
  <c r="AP119" i="7"/>
  <c r="AP7" i="7"/>
  <c r="V4" i="79"/>
  <c r="U4" i="79"/>
  <c r="T4" i="79"/>
  <c r="AP314" i="7"/>
  <c r="AP230" i="7"/>
  <c r="AP146" i="7"/>
  <c r="AP118" i="7"/>
  <c r="AP6" i="7"/>
  <c r="V3" i="79"/>
  <c r="U3" i="79"/>
  <c r="T3" i="79"/>
  <c r="AP313" i="7"/>
  <c r="AP229" i="7"/>
  <c r="AP145" i="7"/>
  <c r="AP117" i="7"/>
  <c r="AP5" i="7"/>
  <c r="Q1" i="79"/>
  <c r="AE1" i="79" s="1"/>
  <c r="B1" i="79"/>
  <c r="X1" i="79" s="1"/>
  <c r="AA50" i="57"/>
  <c r="AA28" i="57"/>
  <c r="AA6" i="57"/>
  <c r="AA49" i="57"/>
  <c r="H49" i="58" s="1"/>
  <c r="H50" i="58" s="1"/>
  <c r="AA27" i="57"/>
  <c r="AA5" i="57"/>
  <c r="H3" i="58" s="1"/>
  <c r="H5" i="58" s="1"/>
  <c r="B1" i="78"/>
  <c r="AD99" i="45"/>
  <c r="AD81" i="45"/>
  <c r="AD98" i="45"/>
  <c r="AD80" i="45"/>
  <c r="AT8" i="50" s="1"/>
  <c r="H16" i="56" s="1"/>
  <c r="F63" i="67"/>
  <c r="F59" i="67"/>
  <c r="F55" i="67"/>
  <c r="F51" i="67"/>
  <c r="F47" i="67"/>
  <c r="F43" i="67"/>
  <c r="F39" i="67"/>
  <c r="F35" i="67"/>
  <c r="F31" i="67"/>
  <c r="F27" i="67"/>
  <c r="F23" i="67"/>
  <c r="F19" i="67"/>
  <c r="F15" i="67"/>
  <c r="F11" i="67"/>
  <c r="A1" i="67"/>
  <c r="Y13" i="7"/>
  <c r="F12" i="23" s="1"/>
  <c r="T38" i="17" s="1"/>
  <c r="Y97" i="7"/>
  <c r="Y153" i="7"/>
  <c r="Z67" i="23" s="1"/>
  <c r="T43" i="17" s="1"/>
  <c r="Y208" i="7"/>
  <c r="D29" i="66" s="1"/>
  <c r="D33" i="66"/>
  <c r="Y265" i="7"/>
  <c r="Y293" i="7"/>
  <c r="N10" i="80"/>
  <c r="Y377" i="7"/>
  <c r="D53" i="66" s="1"/>
  <c r="D57" i="66"/>
  <c r="Y433" i="7"/>
  <c r="F287" i="23" s="1"/>
  <c r="T53" i="17" s="1"/>
  <c r="Y11" i="7"/>
  <c r="Y95" i="7"/>
  <c r="F65" i="23" s="1"/>
  <c r="O41" i="17" s="1"/>
  <c r="Y151" i="7"/>
  <c r="H8" i="80" s="1"/>
  <c r="Y206" i="7"/>
  <c r="K8" i="80"/>
  <c r="Y263" i="7"/>
  <c r="Y291" i="7"/>
  <c r="Y375" i="7"/>
  <c r="Y431" i="7"/>
  <c r="F285" i="23" s="1"/>
  <c r="O53" i="17" s="1"/>
  <c r="F63" i="66"/>
  <c r="F59" i="66"/>
  <c r="F55" i="66"/>
  <c r="F51" i="66"/>
  <c r="F47" i="66"/>
  <c r="F43" i="66"/>
  <c r="F39" i="66"/>
  <c r="F35" i="66"/>
  <c r="F31" i="66"/>
  <c r="F27" i="66"/>
  <c r="F23" i="66"/>
  <c r="F19" i="66"/>
  <c r="F15" i="66"/>
  <c r="F11" i="66"/>
  <c r="A1" i="66"/>
  <c r="P13" i="7"/>
  <c r="P97" i="7"/>
  <c r="P153" i="7"/>
  <c r="D25" i="70" s="1"/>
  <c r="P208" i="7"/>
  <c r="P265" i="7"/>
  <c r="P293" i="7"/>
  <c r="D41" i="70" s="1"/>
  <c r="P377" i="7"/>
  <c r="Z232" i="24"/>
  <c r="P433" i="7"/>
  <c r="D61" i="70" s="1"/>
  <c r="S10" i="81"/>
  <c r="P11" i="7"/>
  <c r="P95" i="7"/>
  <c r="F65" i="24" s="1"/>
  <c r="P151" i="7"/>
  <c r="P206" i="7"/>
  <c r="Z120" i="24"/>
  <c r="P263" i="7"/>
  <c r="D36" i="70" s="1"/>
  <c r="P291" i="7"/>
  <c r="N8" i="81"/>
  <c r="P375" i="7"/>
  <c r="P8" i="81" s="1"/>
  <c r="P431" i="7"/>
  <c r="F285" i="24" s="1"/>
  <c r="F63" i="70"/>
  <c r="F59" i="70"/>
  <c r="F55" i="70"/>
  <c r="F51" i="70"/>
  <c r="F47" i="70"/>
  <c r="F43" i="70"/>
  <c r="F39" i="70"/>
  <c r="F35" i="70"/>
  <c r="F31" i="70"/>
  <c r="F27" i="70"/>
  <c r="F23" i="70"/>
  <c r="F19" i="70"/>
  <c r="F15" i="70"/>
  <c r="F11" i="70"/>
  <c r="A1" i="70"/>
  <c r="F63" i="65"/>
  <c r="F59" i="65"/>
  <c r="F55" i="65"/>
  <c r="F51" i="65"/>
  <c r="F47" i="65"/>
  <c r="F43" i="65"/>
  <c r="F39" i="65"/>
  <c r="F35" i="65"/>
  <c r="F31" i="65"/>
  <c r="F27" i="65"/>
  <c r="F23" i="65"/>
  <c r="F19" i="65"/>
  <c r="F15" i="65"/>
  <c r="F11" i="65"/>
  <c r="A1" i="65"/>
  <c r="BL13" i="49"/>
  <c r="X117" i="45" s="1"/>
  <c r="A35" i="56"/>
  <c r="V115" i="45"/>
  <c r="BM7" i="49" s="1"/>
  <c r="BL10" i="49"/>
  <c r="V116" i="45"/>
  <c r="BL17" i="49"/>
  <c r="H23" i="56"/>
  <c r="V61" i="45"/>
  <c r="AJ7" i="49" s="1"/>
  <c r="AI10" i="49"/>
  <c r="AJ10" i="49" s="1"/>
  <c r="V62" i="45"/>
  <c r="AI17" i="49"/>
  <c r="X67" i="45" s="1"/>
  <c r="V97" i="45"/>
  <c r="BC10" i="49"/>
  <c r="BD10" i="49" s="1"/>
  <c r="G18" i="56" s="1"/>
  <c r="V98" i="45"/>
  <c r="BC17" i="49"/>
  <c r="X103" i="45" s="1"/>
  <c r="N98" i="45"/>
  <c r="N99" i="45"/>
  <c r="BD9" i="48" s="1"/>
  <c r="D17" i="56" s="1"/>
  <c r="V79" i="45"/>
  <c r="AS10" i="49"/>
  <c r="X78" i="45" s="1"/>
  <c r="V80" i="45"/>
  <c r="AS17" i="49"/>
  <c r="AT17" i="49" s="1"/>
  <c r="C15" i="56" s="1"/>
  <c r="N80" i="45"/>
  <c r="AT8" i="48" s="1"/>
  <c r="H14" i="56" s="1"/>
  <c r="N81" i="45"/>
  <c r="AT9" i="48" s="1"/>
  <c r="D14" i="56" s="1"/>
  <c r="V43" i="45"/>
  <c r="Y10" i="49"/>
  <c r="V44" i="45"/>
  <c r="Y17" i="49"/>
  <c r="Z17" i="49" s="1"/>
  <c r="C12" i="56" s="1"/>
  <c r="Z8" i="48"/>
  <c r="H11" i="56" s="1"/>
  <c r="Z9" i="48"/>
  <c r="D11" i="56" s="1"/>
  <c r="V25" i="45"/>
  <c r="O10" i="49"/>
  <c r="X24" i="45" s="1"/>
  <c r="V26" i="45"/>
  <c r="O17" i="49"/>
  <c r="V7" i="45"/>
  <c r="E10" i="49"/>
  <c r="V8" i="45"/>
  <c r="F8" i="49" s="1"/>
  <c r="D6" i="56" s="1"/>
  <c r="E17" i="49"/>
  <c r="V133" i="45"/>
  <c r="BV10" i="49"/>
  <c r="X132" i="45" s="1"/>
  <c r="V134" i="45"/>
  <c r="BV17" i="49"/>
  <c r="BW17" i="49" s="1"/>
  <c r="C3" i="56" s="1"/>
  <c r="B2" i="47"/>
  <c r="F152" i="45"/>
  <c r="CH8" i="47" s="1"/>
  <c r="H25" i="71" s="1"/>
  <c r="D331" i="46"/>
  <c r="F153" i="45"/>
  <c r="CH9" i="47" s="1"/>
  <c r="D25" i="71" s="1"/>
  <c r="D255" i="46"/>
  <c r="D259" i="46" s="1"/>
  <c r="D217" i="46"/>
  <c r="D220" i="46" s="1"/>
  <c r="D179" i="46"/>
  <c r="D180" i="46" s="1"/>
  <c r="D293" i="46"/>
  <c r="E15" i="49"/>
  <c r="X11" i="45" s="1"/>
  <c r="Z8" i="80" s="1"/>
  <c r="O15" i="49"/>
  <c r="Y15" i="49"/>
  <c r="AI15" i="49"/>
  <c r="X65" i="45" s="1"/>
  <c r="AC8" i="80" s="1"/>
  <c r="AS15" i="49"/>
  <c r="BC15" i="49"/>
  <c r="BL15" i="49"/>
  <c r="BV15" i="49"/>
  <c r="A27" i="74"/>
  <c r="P27" i="74" s="1"/>
  <c r="A26" i="74"/>
  <c r="P26" i="74" s="1"/>
  <c r="A25" i="74"/>
  <c r="P25" i="74" s="1"/>
  <c r="V5" i="45"/>
  <c r="V23" i="45"/>
  <c r="G41" i="46" s="1"/>
  <c r="G52" i="46" s="1"/>
  <c r="V41" i="45"/>
  <c r="V59" i="45"/>
  <c r="G117" i="46" s="1"/>
  <c r="G128" i="46" s="1"/>
  <c r="V77" i="45"/>
  <c r="AD3" i="80" s="1"/>
  <c r="V95" i="45"/>
  <c r="V113" i="45"/>
  <c r="V131" i="45"/>
  <c r="A22" i="55"/>
  <c r="M22" i="55" s="1"/>
  <c r="A21" i="55"/>
  <c r="M21" i="55" s="1"/>
  <c r="A16" i="55"/>
  <c r="M16" i="55" s="1"/>
  <c r="A15" i="55"/>
  <c r="M15" i="55" s="1"/>
  <c r="AA15" i="39"/>
  <c r="T15" i="39"/>
  <c r="G5" i="40" s="1"/>
  <c r="M14" i="39"/>
  <c r="AA14" i="39"/>
  <c r="T14" i="39"/>
  <c r="M13" i="39"/>
  <c r="AA13" i="39"/>
  <c r="F13" i="44" s="1"/>
  <c r="Z174" i="32" s="1"/>
  <c r="T13" i="39"/>
  <c r="G8" i="40" s="1"/>
  <c r="G9" i="40" s="1"/>
  <c r="M12" i="39"/>
  <c r="F11" i="42" s="1"/>
  <c r="L173" i="32" s="1"/>
  <c r="F15" i="39"/>
  <c r="F15" i="41" s="1"/>
  <c r="E186" i="32" s="1"/>
  <c r="F14" i="39"/>
  <c r="F13" i="39"/>
  <c r="T5" i="57"/>
  <c r="G3" i="58" s="1"/>
  <c r="G4" i="58" s="1"/>
  <c r="T27" i="57"/>
  <c r="T49" i="57"/>
  <c r="Z5" i="61" s="1"/>
  <c r="X12" i="59"/>
  <c r="AA1" i="59"/>
  <c r="A270" i="25" s="1"/>
  <c r="I270" i="25" s="1"/>
  <c r="P270" i="25" s="1"/>
  <c r="W270" i="25" s="1"/>
  <c r="N14" i="60"/>
  <c r="O14" i="60" s="1"/>
  <c r="N12" i="59"/>
  <c r="O12" i="59" s="1"/>
  <c r="Q1" i="59"/>
  <c r="A259" i="25" s="1"/>
  <c r="I259" i="25" s="1"/>
  <c r="P259" i="25" s="1"/>
  <c r="W259" i="25" s="1"/>
  <c r="D12" i="59"/>
  <c r="E12" i="59" s="1"/>
  <c r="H10" i="57" s="1"/>
  <c r="D23" i="59"/>
  <c r="E23" i="59" s="1"/>
  <c r="D19" i="59"/>
  <c r="E19" i="59" s="1"/>
  <c r="H17" i="57" s="1"/>
  <c r="D10" i="59"/>
  <c r="D9" i="59"/>
  <c r="E9" i="59" s="1"/>
  <c r="D8" i="59"/>
  <c r="E8" i="59" s="1"/>
  <c r="H6" i="57" s="1"/>
  <c r="D7" i="59"/>
  <c r="E7" i="59" s="1"/>
  <c r="E255" i="25" s="1"/>
  <c r="G1" i="59"/>
  <c r="A25" i="73"/>
  <c r="A11" i="73"/>
  <c r="A3" i="73"/>
  <c r="B2" i="52" s="1"/>
  <c r="C15" i="52"/>
  <c r="C27" i="52" s="1"/>
  <c r="Y12" i="64"/>
  <c r="Y23" i="64"/>
  <c r="Z23" i="64" s="1"/>
  <c r="Y19" i="64"/>
  <c r="AC61" i="57" s="1"/>
  <c r="C19" i="60"/>
  <c r="D19" i="60" s="1"/>
  <c r="E19" i="60" s="1"/>
  <c r="C19" i="61"/>
  <c r="D19" i="61" s="1"/>
  <c r="E19" i="61" s="1"/>
  <c r="E19" i="64"/>
  <c r="AC17" i="57" s="1"/>
  <c r="W19" i="60"/>
  <c r="X19" i="60" s="1"/>
  <c r="Y19" i="60" s="1"/>
  <c r="M19" i="61"/>
  <c r="N19" i="61" s="1"/>
  <c r="O19" i="61" s="1"/>
  <c r="P19" i="61" s="1"/>
  <c r="O19" i="64"/>
  <c r="AA265" i="25" s="1"/>
  <c r="W19" i="61"/>
  <c r="X19" i="61" s="1"/>
  <c r="Y19" i="61" s="1"/>
  <c r="V61" i="57" s="1"/>
  <c r="Y10" i="64"/>
  <c r="AC52" i="57" s="1"/>
  <c r="Y9" i="64"/>
  <c r="Y8" i="64"/>
  <c r="Y7" i="64"/>
  <c r="Z7" i="64" s="1"/>
  <c r="X14" i="61"/>
  <c r="Y14" i="61" s="1"/>
  <c r="X13" i="61"/>
  <c r="Y13" i="61" s="1"/>
  <c r="X12" i="61"/>
  <c r="Y12" i="61" s="1"/>
  <c r="S274" i="25" s="1"/>
  <c r="W23" i="61"/>
  <c r="X23" i="61" s="1"/>
  <c r="Y23" i="61" s="1"/>
  <c r="Z23" i="61" s="1"/>
  <c r="W11" i="61"/>
  <c r="X11" i="61" s="1"/>
  <c r="Y11" i="61" s="1"/>
  <c r="W10" i="61"/>
  <c r="X10" i="61" s="1"/>
  <c r="Y10" i="61" s="1"/>
  <c r="W9" i="61"/>
  <c r="X9" i="61" s="1"/>
  <c r="Y9" i="61" s="1"/>
  <c r="W8" i="61"/>
  <c r="X8" i="61" s="1"/>
  <c r="Y8" i="61" s="1"/>
  <c r="S269" i="25" s="1"/>
  <c r="W7" i="61"/>
  <c r="X7" i="61" s="1"/>
  <c r="Y7" i="61" s="1"/>
  <c r="Z7" i="61" s="1"/>
  <c r="X14" i="60"/>
  <c r="Y14" i="60" s="1"/>
  <c r="L273" i="25" s="1"/>
  <c r="X13" i="60"/>
  <c r="Y13" i="60" s="1"/>
  <c r="Z13" i="60" s="1"/>
  <c r="X12" i="60"/>
  <c r="Y12" i="60" s="1"/>
  <c r="L274" i="25" s="1"/>
  <c r="W23" i="60"/>
  <c r="X23" i="60" s="1"/>
  <c r="Y23" i="60" s="1"/>
  <c r="W11" i="60"/>
  <c r="X11" i="60" s="1"/>
  <c r="Y11" i="60" s="1"/>
  <c r="O53" i="57" s="1"/>
  <c r="W10" i="60"/>
  <c r="X10" i="60" s="1"/>
  <c r="Y10" i="60" s="1"/>
  <c r="W9" i="60"/>
  <c r="X9" i="60" s="1"/>
  <c r="Y9" i="60" s="1"/>
  <c r="Z9" i="60" s="1"/>
  <c r="W8" i="60"/>
  <c r="X8" i="60" s="1"/>
  <c r="Y8" i="60" s="1"/>
  <c r="W7" i="60"/>
  <c r="X7" i="60" s="1"/>
  <c r="Y7" i="60" s="1"/>
  <c r="O12" i="64"/>
  <c r="P12" i="64" s="1"/>
  <c r="O23" i="64"/>
  <c r="AC43" i="57" s="1"/>
  <c r="O10" i="64"/>
  <c r="O9" i="64"/>
  <c r="O8" i="64"/>
  <c r="AA258" i="25" s="1"/>
  <c r="O7" i="64"/>
  <c r="AC27" i="57" s="1"/>
  <c r="N14" i="61"/>
  <c r="O14" i="61" s="1"/>
  <c r="P14" i="61" s="1"/>
  <c r="N13" i="61"/>
  <c r="O13" i="61" s="1"/>
  <c r="N12" i="61"/>
  <c r="O12" i="61" s="1"/>
  <c r="S263" i="25" s="1"/>
  <c r="M23" i="61"/>
  <c r="N23" i="61" s="1"/>
  <c r="O23" i="61" s="1"/>
  <c r="P23" i="61" s="1"/>
  <c r="M11" i="61"/>
  <c r="N11" i="61" s="1"/>
  <c r="O11" i="61" s="1"/>
  <c r="M10" i="61"/>
  <c r="N10" i="61" s="1"/>
  <c r="O10" i="61" s="1"/>
  <c r="M9" i="61"/>
  <c r="N9" i="61" s="1"/>
  <c r="O9" i="61" s="1"/>
  <c r="M8" i="61"/>
  <c r="N8" i="61" s="1"/>
  <c r="O8" i="61" s="1"/>
  <c r="P8" i="61" s="1"/>
  <c r="M7" i="61"/>
  <c r="N7" i="61" s="1"/>
  <c r="O7" i="61" s="1"/>
  <c r="S257" i="25" s="1"/>
  <c r="N13" i="60"/>
  <c r="O13" i="60" s="1"/>
  <c r="L264" i="25" s="1"/>
  <c r="N12" i="60"/>
  <c r="O12" i="60" s="1"/>
  <c r="M11" i="60"/>
  <c r="N11" i="60" s="1"/>
  <c r="O11" i="60" s="1"/>
  <c r="M10" i="60"/>
  <c r="N10" i="60" s="1"/>
  <c r="O10" i="60" s="1"/>
  <c r="M9" i="60"/>
  <c r="N9" i="60" s="1"/>
  <c r="O9" i="60" s="1"/>
  <c r="M8" i="60"/>
  <c r="N8" i="60" s="1"/>
  <c r="O8" i="60" s="1"/>
  <c r="M7" i="60"/>
  <c r="N7" i="60" s="1"/>
  <c r="O7" i="60" s="1"/>
  <c r="P7" i="60" s="1"/>
  <c r="E12" i="64"/>
  <c r="E23" i="64"/>
  <c r="E10" i="64"/>
  <c r="AC8" i="57" s="1"/>
  <c r="E9" i="64"/>
  <c r="AC7" i="57" s="1"/>
  <c r="E8" i="64"/>
  <c r="AA247" i="25" s="1"/>
  <c r="E7" i="64"/>
  <c r="D14" i="61"/>
  <c r="E14" i="61" s="1"/>
  <c r="S251" i="25" s="1"/>
  <c r="D13" i="61"/>
  <c r="E13" i="61" s="1"/>
  <c r="V11" i="57" s="1"/>
  <c r="D12" i="61"/>
  <c r="E12" i="61" s="1"/>
  <c r="S252" i="25" s="1"/>
  <c r="C23" i="61"/>
  <c r="D23" i="61" s="1"/>
  <c r="E23" i="61" s="1"/>
  <c r="C11" i="61"/>
  <c r="D11" i="61" s="1"/>
  <c r="E11" i="61" s="1"/>
  <c r="C10" i="61"/>
  <c r="D10" i="61" s="1"/>
  <c r="E10" i="61" s="1"/>
  <c r="C9" i="61"/>
  <c r="D9" i="61" s="1"/>
  <c r="E9" i="61" s="1"/>
  <c r="C8" i="61"/>
  <c r="D8" i="61" s="1"/>
  <c r="E8" i="61" s="1"/>
  <c r="C7" i="61"/>
  <c r="D7" i="61" s="1"/>
  <c r="E7" i="61" s="1"/>
  <c r="D14" i="60"/>
  <c r="E14" i="60" s="1"/>
  <c r="L251" i="25" s="1"/>
  <c r="D13" i="60"/>
  <c r="E13" i="60" s="1"/>
  <c r="D12" i="60"/>
  <c r="E12" i="60" s="1"/>
  <c r="C23" i="60"/>
  <c r="D23" i="60" s="1"/>
  <c r="E23" i="60" s="1"/>
  <c r="C11" i="60"/>
  <c r="D11" i="60" s="1"/>
  <c r="E11" i="60" s="1"/>
  <c r="F11" i="60" s="1"/>
  <c r="C10" i="60"/>
  <c r="D10" i="60" s="1"/>
  <c r="E10" i="60" s="1"/>
  <c r="C9" i="60"/>
  <c r="D9" i="60" s="1"/>
  <c r="E9" i="60" s="1"/>
  <c r="L248" i="25" s="1"/>
  <c r="C8" i="60"/>
  <c r="D8" i="60" s="1"/>
  <c r="E8" i="60" s="1"/>
  <c r="O6" i="57" s="1"/>
  <c r="C7" i="60"/>
  <c r="D7" i="60" s="1"/>
  <c r="E7" i="60" s="1"/>
  <c r="O5" i="57" s="1"/>
  <c r="BC18" i="49"/>
  <c r="X104" i="45" s="1"/>
  <c r="BC12" i="49"/>
  <c r="F42" i="52" s="1"/>
  <c r="BC9" i="49"/>
  <c r="BL18" i="49"/>
  <c r="BM18" i="49" s="1"/>
  <c r="H25" i="52" s="1"/>
  <c r="BL12" i="49"/>
  <c r="BL9" i="49"/>
  <c r="BV18" i="49"/>
  <c r="X140" i="45" s="1"/>
  <c r="BV12" i="49"/>
  <c r="BV9" i="49"/>
  <c r="AS18" i="49"/>
  <c r="X86" i="45" s="1"/>
  <c r="AS12" i="49"/>
  <c r="AS9" i="49"/>
  <c r="S228" i="25" s="1"/>
  <c r="AI18" i="49"/>
  <c r="AI16" i="49"/>
  <c r="AI12" i="49"/>
  <c r="AI9" i="49"/>
  <c r="S219" i="25" s="1"/>
  <c r="Y18" i="49"/>
  <c r="S213" i="25" s="1"/>
  <c r="Y16" i="49"/>
  <c r="Y12" i="49"/>
  <c r="X44" i="45" s="1"/>
  <c r="Y9" i="49"/>
  <c r="X41" i="45" s="1"/>
  <c r="O18" i="49"/>
  <c r="O12" i="49"/>
  <c r="O9" i="49"/>
  <c r="X23" i="45" s="1"/>
  <c r="E18" i="49"/>
  <c r="X14" i="45" s="1"/>
  <c r="E16" i="49"/>
  <c r="S194" i="25" s="1"/>
  <c r="E12" i="49"/>
  <c r="S193" i="25" s="1"/>
  <c r="E9" i="49"/>
  <c r="CG12" i="51"/>
  <c r="BW12" i="51"/>
  <c r="BM12" i="51"/>
  <c r="BN12" i="51" s="1"/>
  <c r="AH91" i="25" s="1"/>
  <c r="BC12" i="51"/>
  <c r="AH82" i="25" s="1"/>
  <c r="AS12" i="51"/>
  <c r="AT12" i="51" s="1"/>
  <c r="AI12" i="51"/>
  <c r="AJ12" i="51" s="1"/>
  <c r="Y12" i="51"/>
  <c r="Z12" i="51" s="1"/>
  <c r="O12" i="51"/>
  <c r="E12" i="51"/>
  <c r="AK153" i="45"/>
  <c r="CH9" i="51" s="1"/>
  <c r="AK81" i="45"/>
  <c r="AT9" i="51" s="1"/>
  <c r="AK63" i="45"/>
  <c r="AJ9" i="51" s="1"/>
  <c r="AK45" i="45"/>
  <c r="Z9" i="51" s="1"/>
  <c r="AK152" i="45"/>
  <c r="CH8" i="51" s="1"/>
  <c r="AK80" i="45"/>
  <c r="AT8" i="51" s="1"/>
  <c r="AK62" i="45"/>
  <c r="AJ8" i="51" s="1"/>
  <c r="AK44" i="45"/>
  <c r="Z8" i="51" s="1"/>
  <c r="B2" i="51"/>
  <c r="V2" i="51" s="1"/>
  <c r="AP2" i="51" s="1"/>
  <c r="BZ2" i="51"/>
  <c r="CJ2" i="51" s="1"/>
  <c r="CT2" i="51" s="1"/>
  <c r="DD2" i="51" s="1"/>
  <c r="CE17" i="50"/>
  <c r="BU17" i="50"/>
  <c r="BK17" i="50"/>
  <c r="BA17" i="50"/>
  <c r="AQ17" i="50"/>
  <c r="CE13" i="50"/>
  <c r="BU13" i="50"/>
  <c r="BK13" i="50"/>
  <c r="BA13" i="50"/>
  <c r="AQ13" i="50"/>
  <c r="CE12" i="50"/>
  <c r="BU12" i="50"/>
  <c r="BK12" i="50"/>
  <c r="BA12" i="50"/>
  <c r="AQ12" i="50"/>
  <c r="H2" i="50"/>
  <c r="BZ2" i="50" s="1"/>
  <c r="B2" i="50"/>
  <c r="L2" i="50" s="1"/>
  <c r="AF2" i="50" s="1"/>
  <c r="AZ2" i="50" s="1"/>
  <c r="CF18" i="49"/>
  <c r="CE18" i="49"/>
  <c r="BU18" i="49"/>
  <c r="BK18" i="49"/>
  <c r="BB18" i="49"/>
  <c r="AR18" i="49"/>
  <c r="AH18" i="49"/>
  <c r="X18" i="49"/>
  <c r="N18" i="49"/>
  <c r="D18" i="49"/>
  <c r="CF17" i="49"/>
  <c r="CE17" i="49"/>
  <c r="BU17" i="49"/>
  <c r="BK17" i="49"/>
  <c r="BB17" i="49"/>
  <c r="AR17" i="49"/>
  <c r="AH17" i="49"/>
  <c r="X17" i="49"/>
  <c r="N17" i="49"/>
  <c r="D17" i="49"/>
  <c r="CE16" i="49"/>
  <c r="BU16" i="49"/>
  <c r="BK16" i="49"/>
  <c r="BB16" i="49"/>
  <c r="AR16" i="49"/>
  <c r="AH16" i="49"/>
  <c r="X16" i="49"/>
  <c r="O16" i="49"/>
  <c r="P16" i="49" s="1"/>
  <c r="N16" i="49"/>
  <c r="D16" i="49"/>
  <c r="CF15" i="49"/>
  <c r="CE15" i="49"/>
  <c r="BU15" i="49"/>
  <c r="BK15" i="49"/>
  <c r="BB15" i="49"/>
  <c r="AR15" i="49"/>
  <c r="AH15" i="49"/>
  <c r="X15" i="49"/>
  <c r="N15" i="49"/>
  <c r="D15" i="49"/>
  <c r="CF14" i="49"/>
  <c r="CE14" i="49"/>
  <c r="BV14" i="49"/>
  <c r="BU14" i="49"/>
  <c r="BL14" i="49"/>
  <c r="BK14" i="49"/>
  <c r="BC14" i="49"/>
  <c r="BB14" i="49"/>
  <c r="AS14" i="49"/>
  <c r="AR14" i="49"/>
  <c r="AI14" i="49"/>
  <c r="AH14" i="49"/>
  <c r="Y14" i="49"/>
  <c r="X14" i="49"/>
  <c r="O14" i="49"/>
  <c r="N14" i="49"/>
  <c r="E14" i="49"/>
  <c r="D14" i="49"/>
  <c r="CF13" i="49"/>
  <c r="X153" i="45" s="1"/>
  <c r="BV13" i="49"/>
  <c r="X135" i="45" s="1"/>
  <c r="BC13" i="49"/>
  <c r="X99" i="45" s="1"/>
  <c r="AS13" i="49"/>
  <c r="X81" i="45" s="1"/>
  <c r="AI13" i="49"/>
  <c r="X63" i="45" s="1"/>
  <c r="Y13" i="49"/>
  <c r="X45" i="45" s="1"/>
  <c r="O13" i="49"/>
  <c r="X27" i="45" s="1"/>
  <c r="E13" i="49"/>
  <c r="X9" i="45" s="1"/>
  <c r="CF12" i="49"/>
  <c r="X152" i="45" s="1"/>
  <c r="CF11" i="49"/>
  <c r="X151" i="45" s="1"/>
  <c r="BV11" i="49"/>
  <c r="X133" i="45" s="1"/>
  <c r="BL11" i="49"/>
  <c r="X115" i="45" s="1"/>
  <c r="BC11" i="49"/>
  <c r="X97" i="45" s="1"/>
  <c r="AS11" i="49"/>
  <c r="X79" i="45" s="1"/>
  <c r="AI11" i="49"/>
  <c r="X61" i="45" s="1"/>
  <c r="Y11" i="49"/>
  <c r="X43" i="45" s="1"/>
  <c r="O11" i="49"/>
  <c r="X25" i="45" s="1"/>
  <c r="E11" i="49"/>
  <c r="X7" i="45" s="1"/>
  <c r="CF10" i="49"/>
  <c r="CE10" i="49"/>
  <c r="BU10" i="49"/>
  <c r="BK10" i="49"/>
  <c r="BB10" i="49"/>
  <c r="AR10" i="49"/>
  <c r="AH10" i="49"/>
  <c r="X10" i="49"/>
  <c r="N10" i="49"/>
  <c r="D10" i="49"/>
  <c r="CF9" i="49"/>
  <c r="CE9" i="49"/>
  <c r="BU9" i="49"/>
  <c r="BK9" i="49"/>
  <c r="BB9" i="49"/>
  <c r="AR9" i="49"/>
  <c r="AH9" i="49"/>
  <c r="X9" i="49"/>
  <c r="N9" i="49"/>
  <c r="D9" i="49"/>
  <c r="V152" i="45"/>
  <c r="CG8" i="49" s="1"/>
  <c r="V151" i="45"/>
  <c r="CG7" i="49" s="1"/>
  <c r="V150" i="45"/>
  <c r="CG6" i="49" s="1"/>
  <c r="N596" i="33" s="1"/>
  <c r="V132" i="45"/>
  <c r="BW6" i="49" s="1"/>
  <c r="N541" i="33" s="1"/>
  <c r="V114" i="45"/>
  <c r="V96" i="45"/>
  <c r="V78" i="45"/>
  <c r="V60" i="45"/>
  <c r="AJ6" i="49" s="1"/>
  <c r="N568" i="33" s="1"/>
  <c r="V42" i="45"/>
  <c r="V24" i="45"/>
  <c r="AA4" i="80" s="1"/>
  <c r="V6" i="45"/>
  <c r="G27" i="46" s="1"/>
  <c r="G31" i="46" s="1"/>
  <c r="V149" i="45"/>
  <c r="CG5" i="49" s="1"/>
  <c r="Q245" i="29" s="1"/>
  <c r="BO2" i="49"/>
  <c r="CI2" i="49" s="1"/>
  <c r="BI2" i="49"/>
  <c r="CC2" i="49" s="1"/>
  <c r="BY2" i="49"/>
  <c r="BS2" i="49"/>
  <c r="H2" i="49"/>
  <c r="B2" i="49"/>
  <c r="H2" i="48"/>
  <c r="R2" i="48" s="1"/>
  <c r="AL2" i="48" s="1"/>
  <c r="BF2" i="48" s="1"/>
  <c r="G3" i="75" s="1"/>
  <c r="G12" i="75" s="1"/>
  <c r="B2" i="48"/>
  <c r="V2" i="48" s="1"/>
  <c r="AP2" i="48" s="1"/>
  <c r="BU22" i="47"/>
  <c r="BK22" i="47"/>
  <c r="BA22" i="47"/>
  <c r="AQ22" i="47"/>
  <c r="D139" i="46"/>
  <c r="AG22" i="47" s="1"/>
  <c r="D101" i="46"/>
  <c r="W22" i="47" s="1"/>
  <c r="D63" i="46"/>
  <c r="D25" i="46"/>
  <c r="C22" i="47" s="1"/>
  <c r="BU21" i="47"/>
  <c r="BK21" i="47"/>
  <c r="BA21" i="47"/>
  <c r="AQ21" i="47"/>
  <c r="BU20" i="47"/>
  <c r="BK20" i="47"/>
  <c r="BA20" i="47"/>
  <c r="AQ20" i="47"/>
  <c r="BU17" i="47"/>
  <c r="BK17" i="47"/>
  <c r="BA17" i="47"/>
  <c r="AQ17" i="47"/>
  <c r="H2" i="47"/>
  <c r="G334" i="46"/>
  <c r="G335" i="46"/>
  <c r="H334" i="46"/>
  <c r="H335" i="46"/>
  <c r="F333" i="46"/>
  <c r="F340" i="46" s="1"/>
  <c r="G333" i="46"/>
  <c r="G340" i="46" s="1"/>
  <c r="H332" i="46"/>
  <c r="H333" i="46" s="1"/>
  <c r="F332" i="46"/>
  <c r="G332" i="46"/>
  <c r="G316" i="46"/>
  <c r="G317" i="46"/>
  <c r="G318" i="46"/>
  <c r="G319" i="46"/>
  <c r="H316" i="46"/>
  <c r="H317" i="46"/>
  <c r="H318" i="46"/>
  <c r="H319" i="46"/>
  <c r="G313" i="46"/>
  <c r="G314" i="46"/>
  <c r="G315" i="46"/>
  <c r="G312" i="46"/>
  <c r="H313" i="46"/>
  <c r="H314" i="46"/>
  <c r="H315" i="46"/>
  <c r="H312" i="46"/>
  <c r="F308" i="46"/>
  <c r="G308" i="46"/>
  <c r="G309" i="46" s="1"/>
  <c r="G310" i="46" s="1"/>
  <c r="G311" i="46" s="1"/>
  <c r="H308" i="46"/>
  <c r="H309" i="46" s="1"/>
  <c r="H310" i="46" s="1"/>
  <c r="G1" i="46"/>
  <c r="G115" i="46" s="1"/>
  <c r="G229" i="46" s="1"/>
  <c r="G296" i="46"/>
  <c r="G297" i="46"/>
  <c r="H296" i="46"/>
  <c r="H297" i="46"/>
  <c r="F295" i="46"/>
  <c r="G295" i="46"/>
  <c r="G302" i="46" s="1"/>
  <c r="H294" i="46"/>
  <c r="H295" i="46" s="1"/>
  <c r="H301" i="46" s="1"/>
  <c r="F294" i="46"/>
  <c r="G294" i="46"/>
  <c r="D291" i="46"/>
  <c r="G278" i="46"/>
  <c r="G279" i="46"/>
  <c r="G280" i="46"/>
  <c r="G281" i="46"/>
  <c r="H278" i="46"/>
  <c r="H279" i="46"/>
  <c r="H280" i="46"/>
  <c r="H281" i="46"/>
  <c r="G275" i="46"/>
  <c r="G276" i="46"/>
  <c r="G277" i="46"/>
  <c r="G274" i="46"/>
  <c r="H275" i="46"/>
  <c r="H276" i="46"/>
  <c r="H277" i="46"/>
  <c r="H274" i="46"/>
  <c r="F270" i="46"/>
  <c r="F271" i="46" s="1"/>
  <c r="F272" i="46" s="1"/>
  <c r="G270" i="46"/>
  <c r="G271" i="46" s="1"/>
  <c r="G272" i="46" s="1"/>
  <c r="G273" i="46" s="1"/>
  <c r="H270" i="46"/>
  <c r="H271" i="46" s="1"/>
  <c r="H272" i="46" s="1"/>
  <c r="G258" i="46"/>
  <c r="G259" i="46"/>
  <c r="H258" i="46"/>
  <c r="H259" i="46"/>
  <c r="F257" i="46"/>
  <c r="G257" i="46"/>
  <c r="H256" i="46"/>
  <c r="H257" i="46" s="1"/>
  <c r="F256" i="46"/>
  <c r="G256" i="46"/>
  <c r="D253" i="46"/>
  <c r="G240" i="46"/>
  <c r="G241" i="46"/>
  <c r="G242" i="46"/>
  <c r="G243" i="46"/>
  <c r="H240" i="46"/>
  <c r="H241" i="46"/>
  <c r="H242" i="46"/>
  <c r="H243" i="46"/>
  <c r="G237" i="46"/>
  <c r="G238" i="46"/>
  <c r="G239" i="46"/>
  <c r="G236" i="46"/>
  <c r="H237" i="46"/>
  <c r="H238" i="46"/>
  <c r="H239" i="46"/>
  <c r="H236" i="46"/>
  <c r="F232" i="46"/>
  <c r="F233" i="46" s="1"/>
  <c r="F234" i="46" s="1"/>
  <c r="F235" i="46" s="1"/>
  <c r="G232" i="46"/>
  <c r="G233" i="46" s="1"/>
  <c r="G234" i="46" s="1"/>
  <c r="H232" i="46"/>
  <c r="H233" i="46" s="1"/>
  <c r="H234" i="46" s="1"/>
  <c r="H235" i="46" s="1"/>
  <c r="G220" i="46"/>
  <c r="G221" i="46"/>
  <c r="H220" i="46"/>
  <c r="H221" i="46"/>
  <c r="F219" i="46"/>
  <c r="G219" i="46"/>
  <c r="G226" i="46" s="1"/>
  <c r="H218" i="46"/>
  <c r="H219" i="46" s="1"/>
  <c r="F218" i="46"/>
  <c r="G218" i="46"/>
  <c r="D215" i="46"/>
  <c r="G202" i="46"/>
  <c r="G203" i="46"/>
  <c r="G204" i="46"/>
  <c r="G205" i="46"/>
  <c r="H202" i="46"/>
  <c r="H203" i="46"/>
  <c r="H204" i="46"/>
  <c r="H205" i="46"/>
  <c r="G199" i="46"/>
  <c r="G200" i="46"/>
  <c r="G201" i="46"/>
  <c r="G198" i="46"/>
  <c r="H199" i="46"/>
  <c r="H200" i="46"/>
  <c r="H201" i="46"/>
  <c r="H198" i="46"/>
  <c r="F194" i="46"/>
  <c r="F195" i="46" s="1"/>
  <c r="F196" i="46" s="1"/>
  <c r="G194" i="46"/>
  <c r="G195" i="46" s="1"/>
  <c r="G196" i="46" s="1"/>
  <c r="G197" i="46" s="1"/>
  <c r="H194" i="46"/>
  <c r="H195" i="46" s="1"/>
  <c r="H196" i="46" s="1"/>
  <c r="G182" i="46"/>
  <c r="G183" i="46"/>
  <c r="H182" i="46"/>
  <c r="H183" i="46"/>
  <c r="F181" i="46"/>
  <c r="F188" i="46" s="1"/>
  <c r="G181" i="46"/>
  <c r="H180" i="46"/>
  <c r="H181" i="46" s="1"/>
  <c r="F180" i="46"/>
  <c r="G180" i="46"/>
  <c r="D177" i="46"/>
  <c r="G164" i="46"/>
  <c r="G165" i="46"/>
  <c r="G166" i="46"/>
  <c r="G167" i="46"/>
  <c r="H164" i="46"/>
  <c r="H165" i="46"/>
  <c r="H166" i="46"/>
  <c r="H167" i="46"/>
  <c r="G161" i="46"/>
  <c r="G162" i="46"/>
  <c r="G163" i="46"/>
  <c r="G160" i="46"/>
  <c r="H161" i="46"/>
  <c r="H162" i="46"/>
  <c r="H163" i="46"/>
  <c r="H160" i="46"/>
  <c r="F156" i="46"/>
  <c r="F157" i="46" s="1"/>
  <c r="F158" i="46" s="1"/>
  <c r="F159" i="46" s="1"/>
  <c r="G156" i="46"/>
  <c r="G157" i="46" s="1"/>
  <c r="G158" i="46" s="1"/>
  <c r="H156" i="46"/>
  <c r="H157" i="46" s="1"/>
  <c r="H158" i="46" s="1"/>
  <c r="H159" i="46" s="1"/>
  <c r="F141" i="46"/>
  <c r="N93" i="45"/>
  <c r="F103" i="46" s="1"/>
  <c r="F79" i="46"/>
  <c r="F80" i="46" s="1"/>
  <c r="F81" i="46" s="1"/>
  <c r="F82" i="46" s="1"/>
  <c r="F83" i="46" s="1"/>
  <c r="D75" i="46"/>
  <c r="F65" i="46"/>
  <c r="AD147" i="45"/>
  <c r="V147" i="45"/>
  <c r="BB146" i="45"/>
  <c r="AX146" i="45"/>
  <c r="AK129" i="45"/>
  <c r="AD129" i="45"/>
  <c r="V129" i="45"/>
  <c r="N129" i="45"/>
  <c r="BB128" i="45"/>
  <c r="AX128" i="45"/>
  <c r="AS128" i="45"/>
  <c r="B128" i="45"/>
  <c r="AK111" i="45"/>
  <c r="AD111" i="45"/>
  <c r="V111" i="45"/>
  <c r="BB110" i="45"/>
  <c r="AX110" i="45"/>
  <c r="AS110" i="45"/>
  <c r="B110" i="45"/>
  <c r="AK93" i="45"/>
  <c r="AD93" i="45"/>
  <c r="V93" i="45"/>
  <c r="BB92" i="45"/>
  <c r="AX92" i="45"/>
  <c r="AS92" i="45"/>
  <c r="B92" i="45"/>
  <c r="AK75" i="45"/>
  <c r="AD75" i="45"/>
  <c r="V75" i="45"/>
  <c r="N75" i="45"/>
  <c r="BB74" i="45"/>
  <c r="AX74" i="45"/>
  <c r="AS74" i="45"/>
  <c r="AK57" i="45"/>
  <c r="AD57" i="45"/>
  <c r="V57" i="45"/>
  <c r="N57" i="45"/>
  <c r="BB56" i="45"/>
  <c r="AX56" i="45"/>
  <c r="AS56" i="45"/>
  <c r="B56" i="45"/>
  <c r="AK39" i="45"/>
  <c r="AO38" i="45" s="1"/>
  <c r="AD39" i="45"/>
  <c r="V39" i="45"/>
  <c r="N39" i="45"/>
  <c r="B38" i="45"/>
  <c r="BB20" i="45"/>
  <c r="AX20" i="45"/>
  <c r="AS20" i="45"/>
  <c r="BB2" i="45"/>
  <c r="AS2" i="45"/>
  <c r="AX2" i="45" s="1"/>
  <c r="AK1" i="45"/>
  <c r="AD1" i="45"/>
  <c r="N1" i="45"/>
  <c r="V1" i="45" s="1"/>
  <c r="Y28" i="7"/>
  <c r="Y84" i="7"/>
  <c r="Y112" i="7"/>
  <c r="Y140" i="7"/>
  <c r="P83" i="23" s="1"/>
  <c r="Y168" i="7"/>
  <c r="Y224" i="7"/>
  <c r="P138" i="23" s="1"/>
  <c r="Q66" i="27" s="1"/>
  <c r="Y280" i="7"/>
  <c r="Y308" i="7"/>
  <c r="M26" i="80" s="1"/>
  <c r="Y392" i="7"/>
  <c r="Y448" i="7"/>
  <c r="Y27" i="7"/>
  <c r="Y83" i="7"/>
  <c r="Y111" i="7"/>
  <c r="F25" i="80" s="1"/>
  <c r="Y139" i="7"/>
  <c r="Y167" i="7"/>
  <c r="Y223" i="7"/>
  <c r="Z137" i="23"/>
  <c r="Y279" i="7"/>
  <c r="F192" i="23" s="1"/>
  <c r="Y307" i="7"/>
  <c r="F247" i="23"/>
  <c r="Y391" i="7"/>
  <c r="Z247" i="23"/>
  <c r="Q127" i="27" s="1"/>
  <c r="Y447" i="7"/>
  <c r="P302" i="23"/>
  <c r="Q145" i="27" s="1"/>
  <c r="N48" i="14"/>
  <c r="N47" i="14"/>
  <c r="A39" i="17"/>
  <c r="A14" i="18" s="1"/>
  <c r="N2" i="14"/>
  <c r="B2" i="8"/>
  <c r="B2" i="14" s="1"/>
  <c r="E46" i="44"/>
  <c r="AC26" i="39" s="1"/>
  <c r="E45" i="44"/>
  <c r="AC25" i="39" s="1"/>
  <c r="E44" i="44"/>
  <c r="AC24" i="39" s="1"/>
  <c r="E43" i="44"/>
  <c r="AC23" i="39" s="1"/>
  <c r="E42" i="44"/>
  <c r="AC22" i="39" s="1"/>
  <c r="E41" i="44"/>
  <c r="AC21" i="39" s="1"/>
  <c r="E40" i="44"/>
  <c r="AC20" i="39" s="1"/>
  <c r="E39" i="44"/>
  <c r="F39" i="44" s="1"/>
  <c r="C39" i="44"/>
  <c r="D39" i="44" s="1"/>
  <c r="E38" i="44"/>
  <c r="F38" i="44" s="1"/>
  <c r="AA5" i="39"/>
  <c r="E37" i="44"/>
  <c r="F37" i="44" s="1"/>
  <c r="AA8" i="39"/>
  <c r="F8" i="44" s="1"/>
  <c r="E36" i="44"/>
  <c r="E35" i="44"/>
  <c r="E34" i="44"/>
  <c r="F34" i="44" s="1"/>
  <c r="H4" i="40"/>
  <c r="E33" i="44"/>
  <c r="F33" i="44" s="1"/>
  <c r="C33" i="44"/>
  <c r="D33" i="44" s="1"/>
  <c r="E32" i="44"/>
  <c r="E31" i="44"/>
  <c r="AC11" i="39" s="1"/>
  <c r="E30" i="44"/>
  <c r="E29" i="44"/>
  <c r="E28" i="44"/>
  <c r="F28" i="44" s="1"/>
  <c r="E27" i="44"/>
  <c r="E26" i="44"/>
  <c r="E25" i="44"/>
  <c r="F24" i="44"/>
  <c r="F23" i="44"/>
  <c r="AA22" i="39"/>
  <c r="F22" i="44" s="1"/>
  <c r="AA21" i="39"/>
  <c r="F21" i="44" s="1"/>
  <c r="AA20" i="39"/>
  <c r="F20" i="44" s="1"/>
  <c r="AA19" i="39"/>
  <c r="F19" i="44" s="1"/>
  <c r="AA18" i="39"/>
  <c r="F18" i="44" s="1"/>
  <c r="AA17" i="39"/>
  <c r="F17" i="44" s="1"/>
  <c r="F16" i="44"/>
  <c r="AA12" i="39"/>
  <c r="F12" i="44" s="1"/>
  <c r="AA11" i="39"/>
  <c r="F11" i="44" s="1"/>
  <c r="AA10" i="39"/>
  <c r="F10" i="44" s="1"/>
  <c r="AA9" i="39"/>
  <c r="F9" i="44" s="1"/>
  <c r="F7" i="44"/>
  <c r="AA6" i="39"/>
  <c r="F6" i="44" s="1"/>
  <c r="H2" i="44"/>
  <c r="B2" i="44"/>
  <c r="E46" i="43"/>
  <c r="E45" i="43"/>
  <c r="E44" i="43"/>
  <c r="E43" i="43"/>
  <c r="E42" i="43"/>
  <c r="V22" i="39" s="1"/>
  <c r="E41" i="43"/>
  <c r="V21" i="39" s="1"/>
  <c r="E40" i="43"/>
  <c r="V20" i="39" s="1"/>
  <c r="E39" i="43"/>
  <c r="C39" i="43"/>
  <c r="D39" i="43" s="1"/>
  <c r="E38" i="43"/>
  <c r="F38" i="43" s="1"/>
  <c r="T5" i="39"/>
  <c r="E37" i="43"/>
  <c r="C37" i="43"/>
  <c r="D37" i="43" s="1"/>
  <c r="E36" i="43"/>
  <c r="V16" i="39" s="1"/>
  <c r="E35" i="43"/>
  <c r="C35" i="43"/>
  <c r="D35" i="43" s="1"/>
  <c r="E34" i="43"/>
  <c r="F34" i="43" s="1"/>
  <c r="G4" i="40"/>
  <c r="E33" i="43"/>
  <c r="V13" i="39" s="1"/>
  <c r="C33" i="43"/>
  <c r="D33" i="43" s="1"/>
  <c r="E32" i="43"/>
  <c r="E31" i="43"/>
  <c r="V11" i="39" s="1"/>
  <c r="E30" i="43"/>
  <c r="E29" i="43"/>
  <c r="F29" i="43" s="1"/>
  <c r="C29" i="43"/>
  <c r="D29" i="43" s="1"/>
  <c r="E28" i="43"/>
  <c r="T8" i="39"/>
  <c r="E27" i="43"/>
  <c r="E26" i="43"/>
  <c r="E25" i="43"/>
  <c r="F25" i="43" s="1"/>
  <c r="F24" i="43"/>
  <c r="F23" i="43"/>
  <c r="T22" i="39"/>
  <c r="F22" i="43" s="1"/>
  <c r="T21" i="39"/>
  <c r="F21" i="43" s="1"/>
  <c r="T20" i="39"/>
  <c r="F20" i="43" s="1"/>
  <c r="T19" i="39"/>
  <c r="F19" i="43" s="1"/>
  <c r="T18" i="39"/>
  <c r="F18" i="43" s="1"/>
  <c r="T17" i="39"/>
  <c r="F17" i="43" s="1"/>
  <c r="F16" i="43"/>
  <c r="T12" i="39"/>
  <c r="F12" i="43" s="1"/>
  <c r="T11" i="39"/>
  <c r="F11" i="43" s="1"/>
  <c r="T10" i="39"/>
  <c r="F10" i="43" s="1"/>
  <c r="T9" i="39"/>
  <c r="F9" i="43" s="1"/>
  <c r="F7" i="43"/>
  <c r="T6" i="39"/>
  <c r="F6" i="43" s="1"/>
  <c r="H2" i="43"/>
  <c r="B2" i="43"/>
  <c r="E40" i="42"/>
  <c r="O25" i="39" s="1"/>
  <c r="E39" i="42"/>
  <c r="O24" i="39" s="1"/>
  <c r="M15" i="39"/>
  <c r="F5" i="40" s="1"/>
  <c r="F26" i="40" s="1"/>
  <c r="C34" i="42" s="1"/>
  <c r="D34" i="42" s="1"/>
  <c r="E38" i="42"/>
  <c r="O23" i="39" s="1"/>
  <c r="E37" i="42"/>
  <c r="C37" i="42"/>
  <c r="D37" i="42" s="1"/>
  <c r="E36" i="42"/>
  <c r="F36" i="42" s="1"/>
  <c r="M5" i="39"/>
  <c r="E35" i="42"/>
  <c r="M8" i="39"/>
  <c r="E34" i="42"/>
  <c r="F34" i="42" s="1"/>
  <c r="E33" i="42"/>
  <c r="C33" i="42"/>
  <c r="D33" i="42" s="1"/>
  <c r="E32" i="42"/>
  <c r="M7" i="39"/>
  <c r="F4" i="40" s="1"/>
  <c r="F16" i="40" s="1"/>
  <c r="C24" i="42" s="1"/>
  <c r="D24" i="42" s="1"/>
  <c r="E31" i="42"/>
  <c r="C31" i="42"/>
  <c r="D31" i="42" s="1"/>
  <c r="E30" i="42"/>
  <c r="E29" i="42"/>
  <c r="O13" i="39" s="1"/>
  <c r="E28" i="42"/>
  <c r="F28" i="42" s="1"/>
  <c r="E27" i="42"/>
  <c r="F27" i="42" s="1"/>
  <c r="E26" i="42"/>
  <c r="O9" i="39" s="1"/>
  <c r="E25" i="42"/>
  <c r="E24" i="42"/>
  <c r="F24" i="42" s="1"/>
  <c r="E23" i="42"/>
  <c r="F23" i="42" s="1"/>
  <c r="M24" i="39"/>
  <c r="F22" i="42" s="1"/>
  <c r="M23" i="39"/>
  <c r="F21" i="42" s="1"/>
  <c r="M21" i="39"/>
  <c r="F20" i="42" s="1"/>
  <c r="M20" i="39"/>
  <c r="F19" i="42" s="1"/>
  <c r="M19" i="39"/>
  <c r="F18" i="42" s="1"/>
  <c r="M18" i="39"/>
  <c r="F17" i="42" s="1"/>
  <c r="M17" i="39"/>
  <c r="F16" i="42" s="1"/>
  <c r="M16" i="39"/>
  <c r="F15" i="42" s="1"/>
  <c r="F10" i="42"/>
  <c r="M9" i="39"/>
  <c r="F9" i="42" s="1"/>
  <c r="M6" i="39"/>
  <c r="F6" i="42" s="1"/>
  <c r="H2" i="42"/>
  <c r="B2" i="42"/>
  <c r="E46" i="41"/>
  <c r="E45" i="41"/>
  <c r="E44" i="41"/>
  <c r="F44" i="41" s="1"/>
  <c r="E43" i="41"/>
  <c r="E42" i="41"/>
  <c r="H22" i="39" s="1"/>
  <c r="E41" i="41"/>
  <c r="H21" i="39" s="1"/>
  <c r="E40" i="41"/>
  <c r="H20" i="39" s="1"/>
  <c r="E39" i="41"/>
  <c r="E38" i="41"/>
  <c r="F38" i="41" s="1"/>
  <c r="F5" i="39"/>
  <c r="E37" i="41"/>
  <c r="F37" i="41" s="1"/>
  <c r="C37" i="41"/>
  <c r="D37" i="41" s="1"/>
  <c r="E36" i="41"/>
  <c r="E35" i="41"/>
  <c r="C35" i="41"/>
  <c r="D35" i="41" s="1"/>
  <c r="E34" i="41"/>
  <c r="F34" i="41" s="1"/>
  <c r="D4" i="40"/>
  <c r="D24" i="40" s="1"/>
  <c r="C34" i="41" s="1"/>
  <c r="D34" i="41" s="1"/>
  <c r="E33" i="41"/>
  <c r="H13" i="39" s="1"/>
  <c r="F8" i="39"/>
  <c r="F8" i="41" s="1"/>
  <c r="E32" i="41"/>
  <c r="E31" i="41"/>
  <c r="H11" i="39" s="1"/>
  <c r="E30" i="41"/>
  <c r="E29" i="41"/>
  <c r="F29" i="41" s="1"/>
  <c r="C29" i="41"/>
  <c r="D29" i="41" s="1"/>
  <c r="E28" i="41"/>
  <c r="E27" i="41"/>
  <c r="E26" i="41"/>
  <c r="F26" i="41" s="1"/>
  <c r="E25" i="41"/>
  <c r="F24" i="41"/>
  <c r="F23" i="41"/>
  <c r="F22" i="39"/>
  <c r="F21" i="39"/>
  <c r="F21" i="41" s="1"/>
  <c r="F20" i="39"/>
  <c r="F20" i="41" s="1"/>
  <c r="F19" i="39"/>
  <c r="F19" i="41" s="1"/>
  <c r="F18" i="39"/>
  <c r="F18" i="41" s="1"/>
  <c r="F17" i="39"/>
  <c r="F17" i="41" s="1"/>
  <c r="F16" i="41"/>
  <c r="F12" i="39"/>
  <c r="F12" i="41" s="1"/>
  <c r="F11" i="39"/>
  <c r="F11" i="41" s="1"/>
  <c r="F10" i="39"/>
  <c r="F10" i="41" s="1"/>
  <c r="F9" i="39"/>
  <c r="F9" i="41" s="1"/>
  <c r="F7" i="41"/>
  <c r="F6" i="39"/>
  <c r="F6" i="41" s="1"/>
  <c r="H2" i="41"/>
  <c r="B2" i="41"/>
  <c r="D10" i="37"/>
  <c r="D21" i="37"/>
  <c r="D26" i="37" s="1"/>
  <c r="I26" i="37" s="1"/>
  <c r="D44" i="37"/>
  <c r="D45" i="37"/>
  <c r="P5" i="7"/>
  <c r="P6" i="7"/>
  <c r="F6" i="24" s="1"/>
  <c r="I10" i="33" s="1"/>
  <c r="P9" i="7"/>
  <c r="P20" i="7"/>
  <c r="F44" i="37"/>
  <c r="F45" i="37"/>
  <c r="F60" i="37" s="1"/>
  <c r="P25" i="7"/>
  <c r="F24" i="24" s="1"/>
  <c r="M1" i="32" s="1"/>
  <c r="Y5" i="7"/>
  <c r="Y6" i="7"/>
  <c r="Y9" i="7"/>
  <c r="F9" i="23" s="1"/>
  <c r="N19" i="33" s="1"/>
  <c r="Y20" i="7"/>
  <c r="G41" i="37" s="1"/>
  <c r="G42" i="37" s="1"/>
  <c r="G43" i="37" s="1"/>
  <c r="G66" i="37" s="1"/>
  <c r="C45" i="23" s="1"/>
  <c r="D45" i="23" s="1"/>
  <c r="E45" i="23" s="1"/>
  <c r="G44" i="37"/>
  <c r="G45" i="37"/>
  <c r="Y25" i="7"/>
  <c r="C22" i="80" s="1"/>
  <c r="H10" i="37"/>
  <c r="H12" i="37" s="1"/>
  <c r="H18" i="37" s="1"/>
  <c r="H21" i="37"/>
  <c r="H44" i="37"/>
  <c r="H45" i="37"/>
  <c r="H60" i="37" s="1"/>
  <c r="P26" i="7"/>
  <c r="Y26" i="7"/>
  <c r="F25" i="23" s="1"/>
  <c r="T3" i="32" s="1"/>
  <c r="G1" i="40"/>
  <c r="AA1" i="39"/>
  <c r="M1" i="39"/>
  <c r="T1" i="39" s="1"/>
  <c r="Y24" i="7"/>
  <c r="Y80" i="7"/>
  <c r="Y108" i="7"/>
  <c r="F78" i="23" s="1"/>
  <c r="Q28" i="28" s="1"/>
  <c r="Y164" i="7"/>
  <c r="Y219" i="7"/>
  <c r="P133" i="23" s="1"/>
  <c r="Q64" i="28" s="1"/>
  <c r="Y276" i="7"/>
  <c r="Y304" i="7"/>
  <c r="M21" i="80" s="1"/>
  <c r="Z188" i="23"/>
  <c r="Y388" i="7"/>
  <c r="Y444" i="7"/>
  <c r="P298" i="23"/>
  <c r="Y8" i="7"/>
  <c r="Y64" i="7"/>
  <c r="Y92" i="7"/>
  <c r="Y148" i="7"/>
  <c r="Y176" i="7"/>
  <c r="F118" i="23" s="1"/>
  <c r="N176" i="33" s="1"/>
  <c r="Y204" i="7"/>
  <c r="K6" i="80"/>
  <c r="Y260" i="7"/>
  <c r="L6" i="80" s="1"/>
  <c r="Y288" i="7"/>
  <c r="F228" i="23"/>
  <c r="N338" i="33" s="1"/>
  <c r="Y372" i="7"/>
  <c r="Q6" i="80"/>
  <c r="Y428" i="7"/>
  <c r="Y7" i="7"/>
  <c r="Y63" i="7"/>
  <c r="Y91" i="7"/>
  <c r="Y147" i="7"/>
  <c r="Y175" i="7"/>
  <c r="F117" i="23" s="1"/>
  <c r="N174" i="33" s="1"/>
  <c r="Y203" i="7"/>
  <c r="J5" i="80" s="1"/>
  <c r="Z117" i="23"/>
  <c r="N228" i="33" s="1"/>
  <c r="Y259" i="7"/>
  <c r="Y287" i="7"/>
  <c r="Y371" i="7"/>
  <c r="P227" i="23" s="1"/>
  <c r="N363" i="33" s="1"/>
  <c r="Z227" i="23"/>
  <c r="N390" i="33" s="1"/>
  <c r="Y427" i="7"/>
  <c r="Y65" i="7"/>
  <c r="Y93" i="7"/>
  <c r="G258" i="37" s="1"/>
  <c r="G262" i="37" s="1"/>
  <c r="Y149" i="7"/>
  <c r="Y205" i="7"/>
  <c r="Y261" i="7"/>
  <c r="L7" i="80" s="1"/>
  <c r="Y289" i="7"/>
  <c r="N7" i="80"/>
  <c r="Y373" i="7"/>
  <c r="G1048" i="37" s="1"/>
  <c r="G1050" i="37" s="1"/>
  <c r="Y429" i="7"/>
  <c r="R7" i="80" s="1"/>
  <c r="D735" i="33"/>
  <c r="Y62" i="7"/>
  <c r="Y90" i="7"/>
  <c r="Y146" i="7"/>
  <c r="Y202" i="7"/>
  <c r="Z116" i="23"/>
  <c r="N226" i="33" s="1"/>
  <c r="Y258" i="7"/>
  <c r="F171" i="23" s="1"/>
  <c r="N253" i="33" s="1"/>
  <c r="Y286" i="7"/>
  <c r="G879" i="37"/>
  <c r="Y370" i="7"/>
  <c r="P226" i="23" s="1"/>
  <c r="N361" i="33" s="1"/>
  <c r="Y426" i="7"/>
  <c r="R4" i="80" s="1"/>
  <c r="D469" i="33"/>
  <c r="D726" i="33"/>
  <c r="Y33" i="7"/>
  <c r="G82" i="37" s="1"/>
  <c r="G83" i="37" s="1"/>
  <c r="Y61" i="7"/>
  <c r="G161" i="37" s="1"/>
  <c r="G162" i="37" s="1"/>
  <c r="G163" i="37" s="1"/>
  <c r="G164" i="37" s="1"/>
  <c r="G165" i="37" s="1"/>
  <c r="Y89" i="7"/>
  <c r="F3" i="80" s="1"/>
  <c r="Y145" i="7"/>
  <c r="Z60" i="23" s="1"/>
  <c r="N136" i="33" s="1"/>
  <c r="Y201" i="7"/>
  <c r="P115" i="23" s="1"/>
  <c r="N190" i="33" s="1"/>
  <c r="Z115" i="23"/>
  <c r="N217" i="33" s="1"/>
  <c r="Y257" i="7"/>
  <c r="G714" i="37" s="1"/>
  <c r="Y285" i="7"/>
  <c r="N3" i="80"/>
  <c r="G951" i="37"/>
  <c r="G952" i="37" s="1"/>
  <c r="G953" i="37" s="1"/>
  <c r="G954" i="37" s="1"/>
  <c r="Y369" i="7"/>
  <c r="Y425" i="7"/>
  <c r="R3" i="80" s="1"/>
  <c r="D253" i="33"/>
  <c r="D244" i="33"/>
  <c r="P3" i="12"/>
  <c r="L31" i="18"/>
  <c r="L30" i="18"/>
  <c r="F217" i="22"/>
  <c r="Y69" i="7"/>
  <c r="Y67" i="7"/>
  <c r="Z230" i="23"/>
  <c r="O52" i="17" s="1"/>
  <c r="M55" i="17"/>
  <c r="M54" i="17"/>
  <c r="M1" i="17"/>
  <c r="A1" i="17"/>
  <c r="A4" i="38"/>
  <c r="A4" i="34" s="1"/>
  <c r="A4" i="35" s="1"/>
  <c r="A17" i="9" s="1"/>
  <c r="N17" i="9" s="1"/>
  <c r="J36" i="15"/>
  <c r="M36" i="15" s="1"/>
  <c r="I36" i="15"/>
  <c r="L36" i="15" s="1"/>
  <c r="B1" i="15"/>
  <c r="Y76" i="7"/>
  <c r="E16" i="80" s="1"/>
  <c r="Y104" i="7"/>
  <c r="Y160" i="7"/>
  <c r="Z73" i="23" s="1"/>
  <c r="Q46" i="29" s="1"/>
  <c r="Y214" i="7"/>
  <c r="K16" i="80"/>
  <c r="Y272" i="7"/>
  <c r="Y300" i="7"/>
  <c r="G831" i="37" s="1"/>
  <c r="G832" i="37" s="1"/>
  <c r="G833" i="37" s="1"/>
  <c r="G851" i="37" s="1"/>
  <c r="O16" i="80"/>
  <c r="Y384" i="7"/>
  <c r="Q16" i="80"/>
  <c r="Y440" i="7"/>
  <c r="F293" i="23" s="1"/>
  <c r="Q136" i="29" s="1"/>
  <c r="G1305" i="37"/>
  <c r="G1306" i="37" s="1"/>
  <c r="P400" i="23"/>
  <c r="D35" i="9"/>
  <c r="D38" i="9"/>
  <c r="D37" i="9"/>
  <c r="D36" i="9"/>
  <c r="N32" i="9"/>
  <c r="E17" i="64"/>
  <c r="AA254" i="25" s="1"/>
  <c r="O17" i="64"/>
  <c r="AC37" i="57" s="1"/>
  <c r="Y17" i="64"/>
  <c r="F26" i="24"/>
  <c r="P16" i="7"/>
  <c r="F14" i="24" s="1"/>
  <c r="S2" i="34" s="1"/>
  <c r="Y16" i="7"/>
  <c r="P72" i="7"/>
  <c r="Z14" i="24" s="1"/>
  <c r="Y72" i="7"/>
  <c r="P210" i="7"/>
  <c r="J12" i="81" s="1"/>
  <c r="Y210" i="7"/>
  <c r="P100" i="7"/>
  <c r="Y100" i="7"/>
  <c r="P156" i="7"/>
  <c r="Z69" i="24" s="1"/>
  <c r="Y156" i="7"/>
  <c r="S12" i="81"/>
  <c r="Z124" i="23"/>
  <c r="T74" i="31" s="1"/>
  <c r="P268" i="7"/>
  <c r="Y268" i="7"/>
  <c r="P296" i="7"/>
  <c r="Y296" i="7"/>
  <c r="Z179" i="24"/>
  <c r="F234" i="23"/>
  <c r="P380" i="7"/>
  <c r="Y380" i="7"/>
  <c r="P234" i="23" s="1"/>
  <c r="S32" i="34" s="1"/>
  <c r="P436" i="7"/>
  <c r="Y436" i="7"/>
  <c r="P15" i="7"/>
  <c r="Y15" i="7"/>
  <c r="F13" i="23" s="1"/>
  <c r="P71" i="7"/>
  <c r="Z13" i="24" s="1"/>
  <c r="Y71" i="7"/>
  <c r="Z13" i="23" s="1"/>
  <c r="R7" i="34" s="1"/>
  <c r="P209" i="7"/>
  <c r="Y209" i="7"/>
  <c r="P99" i="7"/>
  <c r="Y99" i="7"/>
  <c r="F11" i="80" s="1"/>
  <c r="P155" i="7"/>
  <c r="Y155" i="7"/>
  <c r="Z68" i="23" s="1"/>
  <c r="R15" i="34" s="1"/>
  <c r="R20" i="34"/>
  <c r="Z123" i="24"/>
  <c r="P267" i="7"/>
  <c r="F178" i="24" s="1"/>
  <c r="M82" i="31" s="1"/>
  <c r="Y267" i="7"/>
  <c r="P295" i="7"/>
  <c r="Y295" i="7"/>
  <c r="Z178" i="24"/>
  <c r="R27" i="34" s="1"/>
  <c r="P379" i="7"/>
  <c r="Y379" i="7"/>
  <c r="P435" i="7"/>
  <c r="Y435" i="7"/>
  <c r="F288" i="23" s="1"/>
  <c r="R38" i="34" s="1"/>
  <c r="N33" i="24"/>
  <c r="O33" i="24" s="1"/>
  <c r="P33" i="24" s="1"/>
  <c r="N33" i="23"/>
  <c r="O33" i="23" s="1"/>
  <c r="P33" i="23" s="1"/>
  <c r="X33" i="23"/>
  <c r="Y33" i="23" s="1"/>
  <c r="N7" i="34" s="1"/>
  <c r="P201" i="7"/>
  <c r="P202" i="7"/>
  <c r="F563" i="37" s="1"/>
  <c r="F564" i="37" s="1"/>
  <c r="F572" i="37" s="1"/>
  <c r="P89" i="7"/>
  <c r="P90" i="7"/>
  <c r="X88" i="24"/>
  <c r="Y88" i="24" s="1"/>
  <c r="R150" i="7" s="1"/>
  <c r="X88" i="23"/>
  <c r="Y88" i="23" s="1"/>
  <c r="N308" i="24"/>
  <c r="O308" i="24" s="1"/>
  <c r="N308" i="23"/>
  <c r="O308" i="23" s="1"/>
  <c r="AA458" i="7" s="1"/>
  <c r="Z115" i="24"/>
  <c r="I217" i="33" s="1"/>
  <c r="K4" i="81"/>
  <c r="P257" i="7"/>
  <c r="P258" i="7"/>
  <c r="P285" i="7"/>
  <c r="P170" i="24" s="1"/>
  <c r="I271" i="33" s="1"/>
  <c r="P286" i="7"/>
  <c r="X198" i="24"/>
  <c r="Y198" i="24" s="1"/>
  <c r="Z198" i="24" s="1"/>
  <c r="X198" i="23"/>
  <c r="Y198" i="23" s="1"/>
  <c r="O3" i="81"/>
  <c r="O4" i="81"/>
  <c r="P369" i="7"/>
  <c r="P370" i="7"/>
  <c r="P226" i="24" s="1"/>
  <c r="I361" i="33" s="1"/>
  <c r="Q3" i="81"/>
  <c r="F1116" i="37"/>
  <c r="F1117" i="37" s="1"/>
  <c r="F1123" i="37" s="1"/>
  <c r="D308" i="24"/>
  <c r="E308" i="24" s="1"/>
  <c r="D308" i="23"/>
  <c r="E308" i="23" s="1"/>
  <c r="F308" i="23" s="1"/>
  <c r="C22" i="60"/>
  <c r="D22" i="60" s="1"/>
  <c r="E22" i="60" s="1"/>
  <c r="C22" i="61"/>
  <c r="D22" i="61" s="1"/>
  <c r="E22" i="61" s="1"/>
  <c r="M22" i="60"/>
  <c r="N22" i="60" s="1"/>
  <c r="O22" i="60" s="1"/>
  <c r="P22" i="60" s="1"/>
  <c r="M22" i="61"/>
  <c r="N22" i="61" s="1"/>
  <c r="O22" i="61" s="1"/>
  <c r="N42" i="34" s="1"/>
  <c r="W22" i="60"/>
  <c r="X22" i="60" s="1"/>
  <c r="Y22" i="60" s="1"/>
  <c r="O64" i="57" s="1"/>
  <c r="W22" i="61"/>
  <c r="X22" i="61" s="1"/>
  <c r="Y22" i="61" s="1"/>
  <c r="N32" i="24"/>
  <c r="O32" i="24" s="1"/>
  <c r="M4" i="34" s="1"/>
  <c r="N32" i="23"/>
  <c r="O32" i="23" s="1"/>
  <c r="AA39" i="7" s="1"/>
  <c r="X32" i="23"/>
  <c r="Y32" i="23" s="1"/>
  <c r="X87" i="24"/>
  <c r="Y87" i="24" s="1"/>
  <c r="Z87" i="24" s="1"/>
  <c r="X87" i="23"/>
  <c r="Y87" i="23" s="1"/>
  <c r="Z87" i="23" s="1"/>
  <c r="N307" i="24"/>
  <c r="O307" i="24" s="1"/>
  <c r="N307" i="23"/>
  <c r="O307" i="23" s="1"/>
  <c r="AA459" i="7" s="1"/>
  <c r="X197" i="24"/>
  <c r="Y197" i="24" s="1"/>
  <c r="X197" i="23"/>
  <c r="Y197" i="23" s="1"/>
  <c r="D307" i="24"/>
  <c r="E307" i="24" s="1"/>
  <c r="M37" i="34" s="1"/>
  <c r="D307" i="23"/>
  <c r="E307" i="23" s="1"/>
  <c r="F307" i="23" s="1"/>
  <c r="C15" i="60"/>
  <c r="D15" i="60" s="1"/>
  <c r="E15" i="60" s="1"/>
  <c r="F15" i="60" s="1"/>
  <c r="C15" i="61"/>
  <c r="D15" i="61" s="1"/>
  <c r="E15" i="61" s="1"/>
  <c r="M15" i="60"/>
  <c r="N15" i="60" s="1"/>
  <c r="O15" i="60" s="1"/>
  <c r="O35" i="57" s="1"/>
  <c r="M15" i="61"/>
  <c r="N15" i="61" s="1"/>
  <c r="O15" i="61" s="1"/>
  <c r="M42" i="34" s="1"/>
  <c r="W15" i="60"/>
  <c r="X15" i="60" s="1"/>
  <c r="Y15" i="60" s="1"/>
  <c r="Z15" i="60" s="1"/>
  <c r="W15" i="61"/>
  <c r="X15" i="61" s="1"/>
  <c r="Y15" i="61" s="1"/>
  <c r="N38" i="24"/>
  <c r="O38" i="24" s="1"/>
  <c r="N38" i="23"/>
  <c r="O38" i="23" s="1"/>
  <c r="P38" i="23" s="1"/>
  <c r="K5" i="34" s="1"/>
  <c r="X38" i="23"/>
  <c r="Y38" i="23" s="1"/>
  <c r="Z38" i="23" s="1"/>
  <c r="K7" i="34" s="1"/>
  <c r="X93" i="24"/>
  <c r="Y93" i="24" s="1"/>
  <c r="X93" i="23"/>
  <c r="Y93" i="23" s="1"/>
  <c r="N313" i="24"/>
  <c r="O313" i="24" s="1"/>
  <c r="N313" i="23"/>
  <c r="O313" i="23" s="1"/>
  <c r="AA467" i="7" s="1"/>
  <c r="F834" i="37"/>
  <c r="F835" i="37"/>
  <c r="X203" i="24"/>
  <c r="Y203" i="24" s="1"/>
  <c r="Z203" i="24" s="1"/>
  <c r="K27" i="34" s="1"/>
  <c r="X203" i="23"/>
  <c r="Y203" i="23" s="1"/>
  <c r="Z203" i="23" s="1"/>
  <c r="K28" i="34" s="1"/>
  <c r="D313" i="24"/>
  <c r="E313" i="24" s="1"/>
  <c r="D313" i="23"/>
  <c r="E313" i="23" s="1"/>
  <c r="C20" i="60"/>
  <c r="D20" i="60" s="1"/>
  <c r="E20" i="60" s="1"/>
  <c r="F20" i="60" s="1"/>
  <c r="K39" i="34" s="1"/>
  <c r="C20" i="61"/>
  <c r="D20" i="61" s="1"/>
  <c r="E20" i="61" s="1"/>
  <c r="M20" i="60"/>
  <c r="N20" i="60" s="1"/>
  <c r="O20" i="60" s="1"/>
  <c r="M20" i="61"/>
  <c r="N20" i="61" s="1"/>
  <c r="O20" i="61" s="1"/>
  <c r="W20" i="60"/>
  <c r="X20" i="60" s="1"/>
  <c r="Y20" i="60" s="1"/>
  <c r="O62" i="57" s="1"/>
  <c r="W20" i="61"/>
  <c r="X20" i="61" s="1"/>
  <c r="Y20" i="61" s="1"/>
  <c r="C46" i="24"/>
  <c r="D46" i="24" s="1"/>
  <c r="E46" i="24" s="1"/>
  <c r="J2" i="34" s="1"/>
  <c r="C46" i="23"/>
  <c r="D46" i="23" s="1"/>
  <c r="E46" i="23" s="1"/>
  <c r="F46" i="23" s="1"/>
  <c r="N46" i="24"/>
  <c r="O46" i="24" s="1"/>
  <c r="N46" i="23"/>
  <c r="O46" i="23" s="1"/>
  <c r="AA44" i="7" s="1"/>
  <c r="X46" i="23"/>
  <c r="Y46" i="23" s="1"/>
  <c r="Z46" i="23" s="1"/>
  <c r="D597" i="37"/>
  <c r="D598" i="37"/>
  <c r="D613" i="37" s="1"/>
  <c r="I613" i="37" s="1"/>
  <c r="D616" i="37"/>
  <c r="D622" i="37" s="1"/>
  <c r="D563" i="37"/>
  <c r="D574" i="37"/>
  <c r="D577" i="37" s="1"/>
  <c r="P205" i="7"/>
  <c r="P119" i="24" s="1"/>
  <c r="I208" i="33" s="1"/>
  <c r="D599" i="37"/>
  <c r="P220" i="7"/>
  <c r="Y220" i="7"/>
  <c r="P134" i="23" s="1"/>
  <c r="T64" i="32" s="1"/>
  <c r="C101" i="24"/>
  <c r="D101" i="24" s="1"/>
  <c r="E101" i="24" s="1"/>
  <c r="R100" i="7" s="1"/>
  <c r="C101" i="23"/>
  <c r="D101" i="23" s="1"/>
  <c r="E101" i="23" s="1"/>
  <c r="D360" i="37"/>
  <c r="D361" i="37"/>
  <c r="D376" i="37" s="1"/>
  <c r="I376" i="37" s="1"/>
  <c r="D326" i="37"/>
  <c r="D328" i="37" s="1"/>
  <c r="D337" i="37"/>
  <c r="D341" i="37" s="1"/>
  <c r="I341" i="37" s="1"/>
  <c r="P137" i="7"/>
  <c r="Y137" i="7"/>
  <c r="G22" i="80" s="1"/>
  <c r="X101" i="24"/>
  <c r="Y101" i="24" s="1"/>
  <c r="X101" i="23"/>
  <c r="Y101" i="23" s="1"/>
  <c r="Z101" i="23" s="1"/>
  <c r="N321" i="24"/>
  <c r="O321" i="24" s="1"/>
  <c r="R464" i="7" s="1"/>
  <c r="N321" i="23"/>
  <c r="O321" i="23" s="1"/>
  <c r="AA464" i="7" s="1"/>
  <c r="D676" i="37"/>
  <c r="D677" i="37"/>
  <c r="D642" i="37"/>
  <c r="D644" i="37" s="1"/>
  <c r="D653" i="37"/>
  <c r="K22" i="80"/>
  <c r="D755" i="37"/>
  <c r="D756" i="37"/>
  <c r="D771" i="37" s="1"/>
  <c r="I771" i="37" s="1"/>
  <c r="D774" i="37"/>
  <c r="D780" i="37" s="1"/>
  <c r="D721" i="37"/>
  <c r="D722" i="37" s="1"/>
  <c r="D724" i="37" s="1"/>
  <c r="I724" i="37" s="1"/>
  <c r="D732" i="37"/>
  <c r="D736" i="37" s="1"/>
  <c r="I736" i="37" s="1"/>
  <c r="P261" i="7"/>
  <c r="L7" i="81" s="1"/>
  <c r="D757" i="37"/>
  <c r="D763" i="37" s="1"/>
  <c r="P277" i="7"/>
  <c r="F189" i="24" s="1"/>
  <c r="M82" i="32" s="1"/>
  <c r="Y277" i="7"/>
  <c r="D834" i="37"/>
  <c r="D835" i="37"/>
  <c r="D853" i="37"/>
  <c r="D859" i="37" s="1"/>
  <c r="D800" i="37"/>
  <c r="D802" i="37" s="1"/>
  <c r="D808" i="37" s="1"/>
  <c r="I808" i="37" s="1"/>
  <c r="D811" i="37"/>
  <c r="D813" i="37" s="1"/>
  <c r="I813" i="37" s="1"/>
  <c r="P289" i="7"/>
  <c r="D836" i="37"/>
  <c r="D842" i="37" s="1"/>
  <c r="P305" i="7"/>
  <c r="Y305" i="7"/>
  <c r="M22" i="80" s="1"/>
  <c r="X211" i="24"/>
  <c r="Y211" i="24" s="1"/>
  <c r="X211" i="23"/>
  <c r="Y211" i="23" s="1"/>
  <c r="C266" i="24"/>
  <c r="D266" i="24" s="1"/>
  <c r="E266" i="24" s="1"/>
  <c r="C266" i="23"/>
  <c r="D266" i="23" s="1"/>
  <c r="E266" i="23" s="1"/>
  <c r="F266" i="23" s="1"/>
  <c r="D1071" i="37"/>
  <c r="D1072" i="37"/>
  <c r="D1087" i="37" s="1"/>
  <c r="I1087" i="37" s="1"/>
  <c r="D1090" i="37"/>
  <c r="D1096" i="37" s="1"/>
  <c r="D1037" i="37"/>
  <c r="D1038" i="37" s="1"/>
  <c r="D1046" i="37" s="1"/>
  <c r="D1048" i="37"/>
  <c r="D1052" i="37" s="1"/>
  <c r="P373" i="7"/>
  <c r="P229" i="24" s="1"/>
  <c r="I370" i="33" s="1"/>
  <c r="D1073" i="37"/>
  <c r="F1073" i="37"/>
  <c r="Y389" i="7"/>
  <c r="G1073" i="37" s="1"/>
  <c r="D1150" i="37"/>
  <c r="D1151" i="37"/>
  <c r="D1166" i="37" s="1"/>
  <c r="I1166" i="37" s="1"/>
  <c r="D1169" i="37"/>
  <c r="D1175" i="37" s="1"/>
  <c r="D1116" i="37"/>
  <c r="D1127" i="37"/>
  <c r="D1131" i="37" s="1"/>
  <c r="I1131" i="37" s="1"/>
  <c r="D1152" i="37"/>
  <c r="D1158" i="37" s="1"/>
  <c r="Q22" i="80"/>
  <c r="C429" i="24"/>
  <c r="D429" i="24" s="1"/>
  <c r="E429" i="24" s="1"/>
  <c r="C428" i="23"/>
  <c r="D428" i="23" s="1"/>
  <c r="E428" i="23" s="1"/>
  <c r="D321" i="23"/>
  <c r="E321" i="23" s="1"/>
  <c r="J38" i="34" s="1"/>
  <c r="C18" i="60"/>
  <c r="D18" i="60" s="1"/>
  <c r="E18" i="60" s="1"/>
  <c r="O16" i="57" s="1"/>
  <c r="C18" i="61"/>
  <c r="D18" i="61" s="1"/>
  <c r="E18" i="61" s="1"/>
  <c r="M18" i="60"/>
  <c r="N18" i="60" s="1"/>
  <c r="O18" i="60" s="1"/>
  <c r="J41" i="34" s="1"/>
  <c r="M18" i="61"/>
  <c r="N18" i="61" s="1"/>
  <c r="O18" i="61" s="1"/>
  <c r="W18" i="60"/>
  <c r="X18" i="60" s="1"/>
  <c r="Y18" i="60" s="1"/>
  <c r="J43" i="34" s="1"/>
  <c r="W18" i="61"/>
  <c r="X18" i="61" s="1"/>
  <c r="Y18" i="61" s="1"/>
  <c r="J44" i="34" s="1"/>
  <c r="N36" i="24"/>
  <c r="O36" i="24" s="1"/>
  <c r="R36" i="7" s="1"/>
  <c r="N36" i="23"/>
  <c r="O36" i="23" s="1"/>
  <c r="AA36" i="7" s="1"/>
  <c r="X36" i="23"/>
  <c r="Y36" i="23" s="1"/>
  <c r="P214" i="7"/>
  <c r="F594" i="37" s="1"/>
  <c r="F595" i="37" s="1"/>
  <c r="F618" i="37" s="1"/>
  <c r="P104" i="7"/>
  <c r="F16" i="81" s="1"/>
  <c r="X91" i="24"/>
  <c r="Y91" i="24" s="1"/>
  <c r="Z91" i="24" s="1"/>
  <c r="X91" i="23"/>
  <c r="Y91" i="23" s="1"/>
  <c r="H15" i="34" s="1"/>
  <c r="N311" i="24"/>
  <c r="O311" i="24" s="1"/>
  <c r="N311" i="23"/>
  <c r="O311" i="23" s="1"/>
  <c r="AA456" i="7" s="1"/>
  <c r="K16" i="81"/>
  <c r="P272" i="7"/>
  <c r="P300" i="7"/>
  <c r="X201" i="24"/>
  <c r="Y201" i="24" s="1"/>
  <c r="H27" i="34" s="1"/>
  <c r="X201" i="23"/>
  <c r="Y201" i="23" s="1"/>
  <c r="O16" i="81"/>
  <c r="P384" i="7"/>
  <c r="P238" i="24" s="1"/>
  <c r="K118" i="29" s="1"/>
  <c r="F1147" i="37"/>
  <c r="F1148" i="37" s="1"/>
  <c r="D311" i="24"/>
  <c r="E311" i="24" s="1"/>
  <c r="F311" i="24" s="1"/>
  <c r="D311" i="23"/>
  <c r="E311" i="23" s="1"/>
  <c r="AA428" i="7" s="1"/>
  <c r="E35" i="24"/>
  <c r="F35" i="24" s="1"/>
  <c r="E35" i="23"/>
  <c r="F3" i="34" s="1"/>
  <c r="O35" i="24"/>
  <c r="F4" i="34" s="1"/>
  <c r="O35" i="23"/>
  <c r="P35" i="23" s="1"/>
  <c r="Y35" i="23"/>
  <c r="AA69" i="7" s="1"/>
  <c r="O145" i="24"/>
  <c r="F8" i="34" s="1"/>
  <c r="O145" i="23"/>
  <c r="P145" i="23" s="1"/>
  <c r="E90" i="24"/>
  <c r="F10" i="34" s="1"/>
  <c r="E90" i="23"/>
  <c r="O90" i="24"/>
  <c r="F12" i="34" s="1"/>
  <c r="O90" i="23"/>
  <c r="P90" i="23" s="1"/>
  <c r="Y90" i="24"/>
  <c r="Z90" i="24" s="1"/>
  <c r="Y90" i="23"/>
  <c r="Z90" i="23" s="1"/>
  <c r="O310" i="24"/>
  <c r="O310" i="23"/>
  <c r="Y145" i="24"/>
  <c r="Z145" i="24" s="1"/>
  <c r="Y145" i="23"/>
  <c r="E200" i="24"/>
  <c r="E200" i="23"/>
  <c r="M200" i="24"/>
  <c r="N200" i="24" s="1"/>
  <c r="O200" i="24" s="1"/>
  <c r="O200" i="23"/>
  <c r="Y200" i="24"/>
  <c r="F27" i="34" s="1"/>
  <c r="Y200" i="23"/>
  <c r="E255" i="24"/>
  <c r="F29" i="34" s="1"/>
  <c r="E255" i="23"/>
  <c r="F30" i="34" s="1"/>
  <c r="O255" i="24"/>
  <c r="F31" i="34" s="1"/>
  <c r="O255" i="23"/>
  <c r="F32" i="34" s="1"/>
  <c r="Y255" i="24"/>
  <c r="Y255" i="23"/>
  <c r="E418" i="24"/>
  <c r="E417" i="23"/>
  <c r="E310" i="24"/>
  <c r="F37" i="34" s="1"/>
  <c r="E310" i="23"/>
  <c r="C17" i="60"/>
  <c r="D17" i="60" s="1"/>
  <c r="E17" i="60" s="1"/>
  <c r="F17" i="60" s="1"/>
  <c r="C17" i="61"/>
  <c r="D17" i="61" s="1"/>
  <c r="E17" i="61" s="1"/>
  <c r="M17" i="60"/>
  <c r="N17" i="60" s="1"/>
  <c r="O17" i="60" s="1"/>
  <c r="M17" i="61"/>
  <c r="N17" i="61" s="1"/>
  <c r="O17" i="61" s="1"/>
  <c r="V37" i="57" s="1"/>
  <c r="W17" i="60"/>
  <c r="X17" i="60" s="1"/>
  <c r="Y17" i="60" s="1"/>
  <c r="Z17" i="60" s="1"/>
  <c r="W17" i="61"/>
  <c r="X17" i="61" s="1"/>
  <c r="Y17" i="61" s="1"/>
  <c r="V59" i="57" s="1"/>
  <c r="E37" i="23"/>
  <c r="O37" i="24"/>
  <c r="P37" i="24" s="1"/>
  <c r="O37" i="23"/>
  <c r="AA42" i="7" s="1"/>
  <c r="Y37" i="23"/>
  <c r="Z37" i="23" s="1"/>
  <c r="O147" i="24"/>
  <c r="P147" i="24" s="1"/>
  <c r="O147" i="23"/>
  <c r="E92" i="24"/>
  <c r="E10" i="34" s="1"/>
  <c r="E92" i="23"/>
  <c r="F92" i="23" s="1"/>
  <c r="O92" i="24"/>
  <c r="R126" i="7" s="1"/>
  <c r="O92" i="23"/>
  <c r="Y92" i="24"/>
  <c r="E14" i="34" s="1"/>
  <c r="Y92" i="23"/>
  <c r="E15" i="34" s="1"/>
  <c r="O312" i="24"/>
  <c r="O312" i="23"/>
  <c r="Y147" i="24"/>
  <c r="E21" i="34" s="1"/>
  <c r="Y147" i="23"/>
  <c r="E22" i="34" s="1"/>
  <c r="E202" i="24"/>
  <c r="R266" i="7" s="1"/>
  <c r="E202" i="23"/>
  <c r="F202" i="23" s="1"/>
  <c r="M202" i="24"/>
  <c r="N202" i="24" s="1"/>
  <c r="O202" i="24" s="1"/>
  <c r="E25" i="34" s="1"/>
  <c r="O202" i="23"/>
  <c r="E26" i="34" s="1"/>
  <c r="Y202" i="24"/>
  <c r="Y202" i="23"/>
  <c r="E257" i="24"/>
  <c r="F257" i="24" s="1"/>
  <c r="E257" i="23"/>
  <c r="O257" i="24"/>
  <c r="R378" i="7" s="1"/>
  <c r="O257" i="23"/>
  <c r="P257" i="23" s="1"/>
  <c r="Y257" i="24"/>
  <c r="Y257" i="23"/>
  <c r="Z257" i="23" s="1"/>
  <c r="E420" i="24"/>
  <c r="R518" i="7" s="1"/>
  <c r="E419" i="23"/>
  <c r="AA518" i="7" s="1"/>
  <c r="E312" i="24"/>
  <c r="E37" i="34" s="1"/>
  <c r="E312" i="23"/>
  <c r="AA434" i="7" s="1"/>
  <c r="C16" i="60"/>
  <c r="D16" i="60" s="1"/>
  <c r="E16" i="60" s="1"/>
  <c r="E39" i="34" s="1"/>
  <c r="C16" i="61"/>
  <c r="D16" i="61" s="1"/>
  <c r="E16" i="61" s="1"/>
  <c r="M16" i="60"/>
  <c r="N16" i="60" s="1"/>
  <c r="O16" i="60" s="1"/>
  <c r="M16" i="61"/>
  <c r="N16" i="61" s="1"/>
  <c r="O16" i="61" s="1"/>
  <c r="E42" i="34" s="1"/>
  <c r="W16" i="60"/>
  <c r="X16" i="60" s="1"/>
  <c r="Y16" i="60" s="1"/>
  <c r="W16" i="61"/>
  <c r="X16" i="61" s="1"/>
  <c r="Y16" i="61" s="1"/>
  <c r="F301" i="23"/>
  <c r="T38" i="34" s="1"/>
  <c r="D322" i="23"/>
  <c r="E322" i="23" s="1"/>
  <c r="F322" i="23" s="1"/>
  <c r="F301" i="24"/>
  <c r="K143" i="31" s="1"/>
  <c r="D322" i="24"/>
  <c r="E322" i="24" s="1"/>
  <c r="F408" i="23"/>
  <c r="T36" i="34" s="1"/>
  <c r="D429" i="23"/>
  <c r="E429" i="23" s="1"/>
  <c r="F409" i="24"/>
  <c r="T35" i="34" s="1"/>
  <c r="D1703" i="37"/>
  <c r="D1704" i="37"/>
  <c r="D1719" i="37" s="1"/>
  <c r="I1719" i="37" s="1"/>
  <c r="Z246" i="23"/>
  <c r="R134" i="31" s="1"/>
  <c r="X267" i="23"/>
  <c r="Y267" i="23" s="1"/>
  <c r="Z267" i="23" s="1"/>
  <c r="Z246" i="24"/>
  <c r="T33" i="34" s="1"/>
  <c r="P246" i="23"/>
  <c r="T32" i="34" s="1"/>
  <c r="N267" i="23"/>
  <c r="O267" i="23" s="1"/>
  <c r="L32" i="34" s="1"/>
  <c r="P246" i="24"/>
  <c r="K125" i="31" s="1"/>
  <c r="F246" i="23"/>
  <c r="D267" i="23"/>
  <c r="E267" i="23" s="1"/>
  <c r="L30" i="34" s="1"/>
  <c r="F246" i="24"/>
  <c r="D992" i="37"/>
  <c r="D993" i="37"/>
  <c r="Z191" i="23"/>
  <c r="X212" i="23"/>
  <c r="Y212" i="23" s="1"/>
  <c r="Z212" i="23" s="1"/>
  <c r="Z191" i="24"/>
  <c r="K107" i="31" s="1"/>
  <c r="D913" i="37"/>
  <c r="D914" i="37"/>
  <c r="D929" i="37" s="1"/>
  <c r="I929" i="37" s="1"/>
  <c r="P191" i="23"/>
  <c r="R98" i="31" s="1"/>
  <c r="N212" i="23"/>
  <c r="O212" i="23" s="1"/>
  <c r="AA297" i="7" s="1"/>
  <c r="P191" i="24"/>
  <c r="G834" i="37"/>
  <c r="G835" i="37"/>
  <c r="F191" i="23"/>
  <c r="X157" i="23"/>
  <c r="Y157" i="23" s="1"/>
  <c r="L22" i="34" s="1"/>
  <c r="F191" i="24"/>
  <c r="T23" i="34" s="1"/>
  <c r="Z136" i="23"/>
  <c r="Z136" i="24"/>
  <c r="T20" i="34"/>
  <c r="N322" i="23"/>
  <c r="O322" i="23" s="1"/>
  <c r="P301" i="24"/>
  <c r="T19" i="34" s="1"/>
  <c r="N322" i="24"/>
  <c r="O322" i="24" s="1"/>
  <c r="Z81" i="23"/>
  <c r="X102" i="23"/>
  <c r="Y102" i="23" s="1"/>
  <c r="Z81" i="24"/>
  <c r="Y102" i="24"/>
  <c r="R157" i="7" s="1"/>
  <c r="P81" i="23"/>
  <c r="N102" i="23"/>
  <c r="O102" i="23" s="1"/>
  <c r="P102" i="23" s="1"/>
  <c r="P81" i="24"/>
  <c r="K44" i="31" s="1"/>
  <c r="F81" i="23"/>
  <c r="T11" i="34" s="1"/>
  <c r="D102" i="23"/>
  <c r="E102" i="23" s="1"/>
  <c r="F81" i="24"/>
  <c r="T10" i="34" s="1"/>
  <c r="D281" i="37"/>
  <c r="D282" i="37"/>
  <c r="D297" i="37" s="1"/>
  <c r="Y222" i="7"/>
  <c r="N157" i="23"/>
  <c r="O157" i="23" s="1"/>
  <c r="AA213" i="7" s="1"/>
  <c r="P222" i="7"/>
  <c r="Z26" i="23"/>
  <c r="X47" i="23"/>
  <c r="Y47" i="23" s="1"/>
  <c r="Z26" i="24"/>
  <c r="P26" i="23"/>
  <c r="N47" i="23"/>
  <c r="O47" i="23" s="1"/>
  <c r="AA45" i="7" s="1"/>
  <c r="P26" i="24"/>
  <c r="D123" i="37"/>
  <c r="D124" i="37"/>
  <c r="F26" i="23"/>
  <c r="T3" i="34" s="1"/>
  <c r="D47" i="23"/>
  <c r="E47" i="23" s="1"/>
  <c r="F138" i="8"/>
  <c r="F139" i="8"/>
  <c r="F146" i="8"/>
  <c r="D17" i="59"/>
  <c r="E17" i="59" s="1"/>
  <c r="H15" i="57" s="1"/>
  <c r="F141" i="8"/>
  <c r="O48" i="24"/>
  <c r="O323" i="24"/>
  <c r="R466" i="7" s="1"/>
  <c r="O323" i="23"/>
  <c r="O43" i="24"/>
  <c r="L14" i="25" s="1"/>
  <c r="O43" i="23"/>
  <c r="AA52" i="7" s="1"/>
  <c r="O318" i="24"/>
  <c r="R472" i="7" s="1"/>
  <c r="O318" i="23"/>
  <c r="O42" i="24"/>
  <c r="O42" i="23"/>
  <c r="S10" i="25" s="1"/>
  <c r="O317" i="24"/>
  <c r="R471" i="7" s="1"/>
  <c r="O317" i="23"/>
  <c r="O40" i="24"/>
  <c r="P40" i="24" s="1"/>
  <c r="O315" i="24"/>
  <c r="O315" i="23"/>
  <c r="AA460" i="7" s="1"/>
  <c r="O39" i="24"/>
  <c r="N16" i="25" s="1"/>
  <c r="O314" i="24"/>
  <c r="R463" i="7" s="1"/>
  <c r="O314" i="23"/>
  <c r="AA463" i="7" s="1"/>
  <c r="N31" i="24"/>
  <c r="O31" i="24" s="1"/>
  <c r="N306" i="24"/>
  <c r="O306" i="24" s="1"/>
  <c r="R453" i="7" s="1"/>
  <c r="N306" i="23"/>
  <c r="O306" i="23" s="1"/>
  <c r="N30" i="24"/>
  <c r="O30" i="24" s="1"/>
  <c r="R34" i="7" s="1"/>
  <c r="N305" i="24"/>
  <c r="O305" i="24" s="1"/>
  <c r="R454" i="7" s="1"/>
  <c r="N305" i="23"/>
  <c r="O305" i="23" s="1"/>
  <c r="N29" i="24"/>
  <c r="O29" i="24" s="1"/>
  <c r="P29" i="24" s="1"/>
  <c r="N304" i="24"/>
  <c r="O304" i="24" s="1"/>
  <c r="R455" i="7" s="1"/>
  <c r="N304" i="23"/>
  <c r="O304" i="23" s="1"/>
  <c r="AA455" i="7" s="1"/>
  <c r="O51" i="24"/>
  <c r="L17" i="25" s="1"/>
  <c r="O326" i="24"/>
  <c r="R476" i="7" s="1"/>
  <c r="O326" i="23"/>
  <c r="O50" i="24"/>
  <c r="O325" i="24"/>
  <c r="O325" i="23"/>
  <c r="AA474" i="7" s="1"/>
  <c r="O49" i="24"/>
  <c r="P49" i="24" s="1"/>
  <c r="O324" i="24"/>
  <c r="R473" i="7" s="1"/>
  <c r="O324" i="23"/>
  <c r="AA473" i="7" s="1"/>
  <c r="O41" i="24"/>
  <c r="O316" i="24"/>
  <c r="O316" i="23"/>
  <c r="AA470" i="7" s="1"/>
  <c r="N45" i="24"/>
  <c r="O45" i="24" s="1"/>
  <c r="L12" i="25" s="1"/>
  <c r="N45" i="23"/>
  <c r="O45" i="23" s="1"/>
  <c r="P45" i="23" s="1"/>
  <c r="N320" i="24"/>
  <c r="O320" i="24" s="1"/>
  <c r="R469" i="7" s="1"/>
  <c r="N320" i="23"/>
  <c r="O320" i="23" s="1"/>
  <c r="AA469" i="7" s="1"/>
  <c r="O44" i="24"/>
  <c r="R48" i="7" s="1"/>
  <c r="O44" i="23"/>
  <c r="P44" i="23" s="1"/>
  <c r="O319" i="24"/>
  <c r="R468" i="7" s="1"/>
  <c r="O319" i="23"/>
  <c r="H2" i="22"/>
  <c r="H54" i="22" s="1"/>
  <c r="H158" i="22" s="1"/>
  <c r="H210" i="22" s="1"/>
  <c r="H262" i="22" s="1"/>
  <c r="H2" i="23"/>
  <c r="B9" i="68"/>
  <c r="B13" i="68" s="1"/>
  <c r="E48" i="23"/>
  <c r="F48" i="23" s="1"/>
  <c r="O3" i="68" s="1"/>
  <c r="E43" i="23"/>
  <c r="AA24" i="7" s="1"/>
  <c r="E42" i="23"/>
  <c r="E40" i="23"/>
  <c r="AA12" i="7" s="1"/>
  <c r="E39" i="23"/>
  <c r="F39" i="23" s="1"/>
  <c r="J3" i="68" s="1"/>
  <c r="E51" i="23"/>
  <c r="F51" i="23" s="1"/>
  <c r="F3" i="68" s="1"/>
  <c r="E50" i="23"/>
  <c r="E49" i="23"/>
  <c r="AA25" i="7" s="1"/>
  <c r="E41" i="23"/>
  <c r="AA22" i="7" s="1"/>
  <c r="E44" i="23"/>
  <c r="S2" i="25" s="1"/>
  <c r="E48" i="24"/>
  <c r="R18" i="7" s="1"/>
  <c r="E43" i="24"/>
  <c r="R24" i="7" s="1"/>
  <c r="E42" i="24"/>
  <c r="R23" i="7" s="1"/>
  <c r="E40" i="24"/>
  <c r="E39" i="24"/>
  <c r="E51" i="24"/>
  <c r="E50" i="24"/>
  <c r="F50" i="24" s="1"/>
  <c r="E49" i="24"/>
  <c r="F49" i="24" s="1"/>
  <c r="E41" i="24"/>
  <c r="L4" i="25" s="1"/>
  <c r="E44" i="24"/>
  <c r="L2" i="25" s="1"/>
  <c r="F145" i="8"/>
  <c r="O15" i="36" s="1"/>
  <c r="N249" i="8"/>
  <c r="N247" i="8"/>
  <c r="N246" i="8"/>
  <c r="N239" i="8"/>
  <c r="E58" i="25"/>
  <c r="N238" i="8"/>
  <c r="I370" i="7" s="1"/>
  <c r="E59" i="25"/>
  <c r="N237" i="8"/>
  <c r="N252" i="8"/>
  <c r="O252" i="8" s="1"/>
  <c r="C55" i="25"/>
  <c r="N251" i="8"/>
  <c r="O251" i="8" s="1"/>
  <c r="A85" i="75"/>
  <c r="G85" i="75" s="1"/>
  <c r="M85" i="75" s="1"/>
  <c r="S85" i="75" s="1"/>
  <c r="Y85" i="75" s="1"/>
  <c r="AC2" i="32"/>
  <c r="AC11" i="32" s="1"/>
  <c r="AC11" i="31" s="1"/>
  <c r="A76" i="75"/>
  <c r="G76" i="75" s="1"/>
  <c r="M76" i="75" s="1"/>
  <c r="S76" i="75" s="1"/>
  <c r="Y76" i="75" s="1"/>
  <c r="A13" i="75"/>
  <c r="G13" i="75" s="1"/>
  <c r="M13" i="75" s="1"/>
  <c r="S13" i="75" s="1"/>
  <c r="Y13" i="75" s="1"/>
  <c r="A4" i="75"/>
  <c r="G4" i="75" s="1"/>
  <c r="M4" i="75" s="1"/>
  <c r="S4" i="75" s="1"/>
  <c r="Y4" i="75" s="1"/>
  <c r="A6" i="32"/>
  <c r="A15" i="32" s="1"/>
  <c r="A24" i="32" s="1"/>
  <c r="P152" i="25"/>
  <c r="P193" i="25"/>
  <c r="P202" i="25" s="1"/>
  <c r="P211" i="25" s="1"/>
  <c r="P220" i="25" s="1"/>
  <c r="P247" i="25" s="1"/>
  <c r="P258" i="25" s="1"/>
  <c r="P269" i="25" s="1"/>
  <c r="P280" i="25" s="1"/>
  <c r="P289" i="25" s="1"/>
  <c r="I2" i="25"/>
  <c r="I11" i="25" s="1"/>
  <c r="I20" i="25" s="1"/>
  <c r="I29" i="25" s="1"/>
  <c r="I38" i="25" s="1"/>
  <c r="I47" i="25" s="1"/>
  <c r="I56" i="25" s="1"/>
  <c r="I65" i="25" s="1"/>
  <c r="I74" i="25" s="1"/>
  <c r="I83" i="25" s="1"/>
  <c r="I92" i="25" s="1"/>
  <c r="I101" i="25" s="1"/>
  <c r="I110" i="25" s="1"/>
  <c r="I120" i="25" s="1"/>
  <c r="I129" i="25" s="1"/>
  <c r="I138" i="25" s="1"/>
  <c r="I148" i="25" s="1"/>
  <c r="I157" i="25" s="1"/>
  <c r="I166" i="25" s="1"/>
  <c r="I175" i="25" s="1"/>
  <c r="I184" i="25" s="1"/>
  <c r="I193" i="25" s="1"/>
  <c r="I202" i="25" s="1"/>
  <c r="I211" i="25" s="1"/>
  <c r="I220" i="25" s="1"/>
  <c r="H2" i="8"/>
  <c r="E423" i="23"/>
  <c r="AA526" i="7" s="1"/>
  <c r="E424" i="24"/>
  <c r="R526" i="7" s="1"/>
  <c r="E422" i="23"/>
  <c r="AA516" i="7" s="1"/>
  <c r="E423" i="24"/>
  <c r="E433" i="23"/>
  <c r="E421" i="23"/>
  <c r="AA519" i="7" s="1"/>
  <c r="E434" i="24"/>
  <c r="E422" i="24"/>
  <c r="R519" i="7" s="1"/>
  <c r="E432" i="23"/>
  <c r="E425" i="23"/>
  <c r="AA528" i="7" s="1"/>
  <c r="E433" i="24"/>
  <c r="E426" i="24"/>
  <c r="E431" i="23"/>
  <c r="E424" i="23"/>
  <c r="E432" i="24"/>
  <c r="E425" i="24"/>
  <c r="G192" i="30"/>
  <c r="E430" i="23"/>
  <c r="E431" i="24"/>
  <c r="G1704" i="37"/>
  <c r="F1704" i="37"/>
  <c r="E426" i="23"/>
  <c r="AA524" i="7" s="1"/>
  <c r="G1703" i="37"/>
  <c r="E427" i="24"/>
  <c r="F1703" i="37"/>
  <c r="M23" i="60"/>
  <c r="N23" i="60" s="1"/>
  <c r="O23" i="60" s="1"/>
  <c r="M19" i="60"/>
  <c r="N19" i="60" s="1"/>
  <c r="O19" i="60" s="1"/>
  <c r="P19" i="60" s="1"/>
  <c r="I239" i="25"/>
  <c r="P239" i="25" s="1"/>
  <c r="W239" i="25" s="1"/>
  <c r="I230" i="25"/>
  <c r="P230" i="25" s="1"/>
  <c r="W230" i="25" s="1"/>
  <c r="P221" i="25"/>
  <c r="P212" i="25"/>
  <c r="I203" i="25"/>
  <c r="P203" i="25" s="1"/>
  <c r="W203" i="25" s="1"/>
  <c r="I194" i="25"/>
  <c r="P194" i="25" s="1"/>
  <c r="W194" i="25" s="1"/>
  <c r="I185" i="25"/>
  <c r="P185" i="25" s="1"/>
  <c r="O433" i="23"/>
  <c r="O423" i="24"/>
  <c r="O434" i="24"/>
  <c r="O432" i="23"/>
  <c r="P432" i="23" s="1"/>
  <c r="O422" i="24"/>
  <c r="P422" i="24" s="1"/>
  <c r="O433" i="24"/>
  <c r="P403" i="23"/>
  <c r="U179" i="25" s="1"/>
  <c r="O431" i="23"/>
  <c r="S179" i="25" s="1"/>
  <c r="P404" i="24"/>
  <c r="N179" i="25" s="1"/>
  <c r="O432" i="24"/>
  <c r="P432" i="24" s="1"/>
  <c r="A186" i="27"/>
  <c r="P404" i="23"/>
  <c r="U178" i="25" s="1"/>
  <c r="P405" i="24"/>
  <c r="N178" i="25" s="1"/>
  <c r="O423" i="23"/>
  <c r="S177" i="25" s="1"/>
  <c r="F1741" i="37"/>
  <c r="F1742" i="37" s="1"/>
  <c r="O424" i="24"/>
  <c r="P424" i="24" s="1"/>
  <c r="G201" i="30"/>
  <c r="O430" i="23"/>
  <c r="U176" i="25" s="1"/>
  <c r="G1779" i="37"/>
  <c r="G1780" i="37" s="1"/>
  <c r="G1810" i="37" s="1"/>
  <c r="O431" i="24"/>
  <c r="P431" i="24" s="1"/>
  <c r="F1779" i="37"/>
  <c r="F1780" i="37" s="1"/>
  <c r="N429" i="23"/>
  <c r="O429" i="23" s="1"/>
  <c r="O426" i="23"/>
  <c r="S175" i="25" s="1"/>
  <c r="P148" i="25"/>
  <c r="P157" i="25" s="1"/>
  <c r="P166" i="25" s="1"/>
  <c r="P175" i="25" s="1"/>
  <c r="F1783" i="37"/>
  <c r="O427" i="24"/>
  <c r="P427" i="24" s="1"/>
  <c r="F1748" i="37"/>
  <c r="F1749" i="37" s="1"/>
  <c r="F1757" i="37" s="1"/>
  <c r="F1782" i="37"/>
  <c r="F1784" i="37"/>
  <c r="F1788" i="37" s="1"/>
  <c r="F1785" i="37"/>
  <c r="N341" i="8"/>
  <c r="G163" i="25"/>
  <c r="E163" i="25"/>
  <c r="G162" i="25"/>
  <c r="E162" i="25"/>
  <c r="G161" i="25"/>
  <c r="E161" i="25"/>
  <c r="G160" i="25"/>
  <c r="G159" i="25"/>
  <c r="E159" i="25"/>
  <c r="A183" i="27"/>
  <c r="A183" i="26" s="1"/>
  <c r="A158" i="25" s="1"/>
  <c r="I158" i="25" s="1"/>
  <c r="P158" i="25" s="1"/>
  <c r="W158" i="25" s="1"/>
  <c r="G158" i="25"/>
  <c r="E158" i="25"/>
  <c r="G157" i="25"/>
  <c r="E157" i="25"/>
  <c r="G156" i="25"/>
  <c r="P149" i="25"/>
  <c r="W149" i="25" s="1"/>
  <c r="P124" i="25"/>
  <c r="P133" i="25" s="1"/>
  <c r="P142" i="25" s="1"/>
  <c r="S19" i="81"/>
  <c r="S20" i="80"/>
  <c r="K471" i="33"/>
  <c r="P120" i="25"/>
  <c r="P129" i="25" s="1"/>
  <c r="P138" i="25" s="1"/>
  <c r="E315" i="23"/>
  <c r="AA432" i="7" s="1"/>
  <c r="E326" i="23"/>
  <c r="F326" i="23" s="1"/>
  <c r="E315" i="24"/>
  <c r="F315" i="24" s="1"/>
  <c r="E326" i="24"/>
  <c r="E314" i="23"/>
  <c r="F314" i="23" s="1"/>
  <c r="E325" i="23"/>
  <c r="E314" i="24"/>
  <c r="E325" i="24"/>
  <c r="F325" i="24" s="1"/>
  <c r="Y442" i="7"/>
  <c r="E324" i="23"/>
  <c r="F324" i="23" s="1"/>
  <c r="P442" i="7"/>
  <c r="F296" i="24" s="1"/>
  <c r="N133" i="25" s="1"/>
  <c r="E324" i="24"/>
  <c r="L133" i="25" s="1"/>
  <c r="Y443" i="7"/>
  <c r="E318" i="23"/>
  <c r="AA444" i="7" s="1"/>
  <c r="P443" i="7"/>
  <c r="F297" i="24" s="1"/>
  <c r="N132" i="25" s="1"/>
  <c r="E318" i="24"/>
  <c r="R444" i="7" s="1"/>
  <c r="D306" i="23"/>
  <c r="E306" i="23" s="1"/>
  <c r="E316" i="23"/>
  <c r="D306" i="24"/>
  <c r="E306" i="24" s="1"/>
  <c r="R425" i="7" s="1"/>
  <c r="E316" i="24"/>
  <c r="A138" i="31"/>
  <c r="A138" i="30" s="1"/>
  <c r="E323" i="23"/>
  <c r="U130" i="25" s="1"/>
  <c r="D320" i="23"/>
  <c r="E320" i="23" s="1"/>
  <c r="E323" i="24"/>
  <c r="D320" i="24"/>
  <c r="E320" i="24" s="1"/>
  <c r="D305" i="23"/>
  <c r="E305" i="23" s="1"/>
  <c r="E319" i="23"/>
  <c r="S129" i="25" s="1"/>
  <c r="D305" i="24"/>
  <c r="E305" i="24" s="1"/>
  <c r="E319" i="24"/>
  <c r="L129" i="25" s="1"/>
  <c r="D304" i="23"/>
  <c r="E304" i="23" s="1"/>
  <c r="E317" i="23"/>
  <c r="S128" i="25" s="1"/>
  <c r="D304" i="24"/>
  <c r="E304" i="24" s="1"/>
  <c r="F304" i="24" s="1"/>
  <c r="E317" i="24"/>
  <c r="L128" i="25" s="1"/>
  <c r="Y260" i="23"/>
  <c r="Y271" i="23"/>
  <c r="Y260" i="24"/>
  <c r="Z260" i="24" s="1"/>
  <c r="Y271" i="24"/>
  <c r="Z271" i="24" s="1"/>
  <c r="Y259" i="23"/>
  <c r="U125" i="25" s="1"/>
  <c r="Y270" i="23"/>
  <c r="Y259" i="24"/>
  <c r="Y270" i="24"/>
  <c r="Y269" i="23"/>
  <c r="S124" i="25" s="1"/>
  <c r="Y269" i="24"/>
  <c r="Y263" i="23"/>
  <c r="S123" i="25" s="1"/>
  <c r="Y263" i="24"/>
  <c r="Z263" i="24" s="1"/>
  <c r="Y261" i="23"/>
  <c r="S122" i="25" s="1"/>
  <c r="Y261" i="24"/>
  <c r="A129" i="31"/>
  <c r="A129" i="30" s="1"/>
  <c r="G129" i="30" s="1"/>
  <c r="M129" i="30" s="1"/>
  <c r="S129" i="30" s="1"/>
  <c r="S129" i="29" s="1"/>
  <c r="S129" i="28" s="1"/>
  <c r="S129" i="27" s="1"/>
  <c r="S129" i="26" s="1"/>
  <c r="Y268" i="23"/>
  <c r="U121" i="25" s="1"/>
  <c r="Y268" i="24"/>
  <c r="Z268" i="24" s="1"/>
  <c r="G1151" i="37"/>
  <c r="G1166" i="37" s="1"/>
  <c r="Y264" i="23"/>
  <c r="Z264" i="23" s="1"/>
  <c r="F1151" i="37"/>
  <c r="F1166" i="37" s="1"/>
  <c r="Y264" i="24"/>
  <c r="G1150" i="37"/>
  <c r="Y262" i="23"/>
  <c r="Z262" i="23" s="1"/>
  <c r="F1150" i="37"/>
  <c r="Y262" i="24"/>
  <c r="Z262" i="24" s="1"/>
  <c r="E260" i="23"/>
  <c r="E271" i="23"/>
  <c r="F271" i="23" s="1"/>
  <c r="E260" i="24"/>
  <c r="E271" i="24"/>
  <c r="F271" i="24" s="1"/>
  <c r="E259" i="23"/>
  <c r="E270" i="23"/>
  <c r="F270" i="23" s="1"/>
  <c r="E259" i="24"/>
  <c r="E270" i="24"/>
  <c r="F270" i="24" s="1"/>
  <c r="E269" i="23"/>
  <c r="S114" i="25" s="1"/>
  <c r="E269" i="24"/>
  <c r="F269" i="24" s="1"/>
  <c r="E263" i="23"/>
  <c r="E263" i="24"/>
  <c r="E261" i="23"/>
  <c r="F261" i="23" s="1"/>
  <c r="E261" i="24"/>
  <c r="A111" i="31"/>
  <c r="A111" i="30" s="1"/>
  <c r="E268" i="23"/>
  <c r="E268" i="24"/>
  <c r="F268" i="24" s="1"/>
  <c r="G993" i="37"/>
  <c r="G1008" i="37" s="1"/>
  <c r="E264" i="23"/>
  <c r="S110" i="25" s="1"/>
  <c r="F993" i="37"/>
  <c r="E264" i="24"/>
  <c r="G992" i="37"/>
  <c r="O22" i="80"/>
  <c r="G995" i="37"/>
  <c r="E262" i="23"/>
  <c r="F992" i="37"/>
  <c r="E262" i="24"/>
  <c r="F262" i="24" s="1"/>
  <c r="Y205" i="23"/>
  <c r="U107" i="25" s="1"/>
  <c r="Y216" i="23"/>
  <c r="S107" i="25" s="1"/>
  <c r="Y205" i="24"/>
  <c r="Z205" i="24" s="1"/>
  <c r="Y216" i="24"/>
  <c r="Y204" i="23"/>
  <c r="Z204" i="23" s="1"/>
  <c r="Y215" i="23"/>
  <c r="Z215" i="23" s="1"/>
  <c r="Y204" i="24"/>
  <c r="N106" i="25" s="1"/>
  <c r="Y215" i="24"/>
  <c r="Y214" i="23"/>
  <c r="Z214" i="23" s="1"/>
  <c r="Y214" i="24"/>
  <c r="Y208" i="23"/>
  <c r="S104" i="25" s="1"/>
  <c r="Y208" i="24"/>
  <c r="X196" i="23"/>
  <c r="Y196" i="23" s="1"/>
  <c r="Y206" i="23"/>
  <c r="N103" i="25"/>
  <c r="Y102" i="29"/>
  <c r="AE102" i="25" s="1"/>
  <c r="A102" i="31"/>
  <c r="A102" i="30" s="1"/>
  <c r="Y213" i="23"/>
  <c r="X210" i="23"/>
  <c r="Y210" i="23" s="1"/>
  <c r="Z210" i="23" s="1"/>
  <c r="Y213" i="24"/>
  <c r="X195" i="23"/>
  <c r="Y195" i="23" s="1"/>
  <c r="Y209" i="23"/>
  <c r="S101" i="25" s="1"/>
  <c r="X195" i="24"/>
  <c r="Y195" i="24" s="1"/>
  <c r="Z195" i="24" s="1"/>
  <c r="Y209" i="24"/>
  <c r="X194" i="23"/>
  <c r="Y194" i="23" s="1"/>
  <c r="Y207" i="23"/>
  <c r="S100" i="25" s="1"/>
  <c r="X194" i="24"/>
  <c r="Y194" i="24" s="1"/>
  <c r="N100" i="25" s="1"/>
  <c r="Y207" i="24"/>
  <c r="O205" i="23"/>
  <c r="P205" i="23" s="1"/>
  <c r="O216" i="23"/>
  <c r="P216" i="23" s="1"/>
  <c r="M205" i="24"/>
  <c r="N205" i="24" s="1"/>
  <c r="O205" i="24" s="1"/>
  <c r="M216" i="24"/>
  <c r="N216" i="24" s="1"/>
  <c r="O216" i="24" s="1"/>
  <c r="O204" i="23"/>
  <c r="O215" i="23"/>
  <c r="S97" i="25" s="1"/>
  <c r="M204" i="24"/>
  <c r="N204" i="24" s="1"/>
  <c r="O204" i="24" s="1"/>
  <c r="M215" i="24"/>
  <c r="N215" i="24" s="1"/>
  <c r="O215" i="24" s="1"/>
  <c r="Y302" i="7"/>
  <c r="O214" i="23"/>
  <c r="P214" i="23" s="1"/>
  <c r="P302" i="7"/>
  <c r="P186" i="24" s="1"/>
  <c r="N96" i="25" s="1"/>
  <c r="M214" i="24"/>
  <c r="N214" i="24" s="1"/>
  <c r="O214" i="24" s="1"/>
  <c r="Y303" i="7"/>
  <c r="O208" i="23"/>
  <c r="P208" i="23" s="1"/>
  <c r="P303" i="7"/>
  <c r="P187" i="24" s="1"/>
  <c r="N95" i="25" s="1"/>
  <c r="O208" i="24"/>
  <c r="R304" i="7" s="1"/>
  <c r="O206" i="23"/>
  <c r="M206" i="24"/>
  <c r="N206" i="24" s="1"/>
  <c r="O206" i="24" s="1"/>
  <c r="L94" i="25" s="1"/>
  <c r="Y93" i="29"/>
  <c r="AE93" i="25" s="1"/>
  <c r="A93" i="31"/>
  <c r="A93" i="30" s="1"/>
  <c r="A93" i="29" s="1"/>
  <c r="A93" i="28" s="1"/>
  <c r="A93" i="27" s="1"/>
  <c r="A93" i="26" s="1"/>
  <c r="A93" i="25" s="1"/>
  <c r="O213" i="23"/>
  <c r="P213" i="23" s="1"/>
  <c r="M213" i="24"/>
  <c r="N213" i="24" s="1"/>
  <c r="O213" i="24" s="1"/>
  <c r="N93" i="25" s="1"/>
  <c r="O209" i="23"/>
  <c r="P209" i="23" s="1"/>
  <c r="N209" i="24"/>
  <c r="O209" i="24" s="1"/>
  <c r="P209" i="24" s="1"/>
  <c r="Y306" i="7"/>
  <c r="G837" i="37" s="1"/>
  <c r="G841" i="37" s="1"/>
  <c r="O207" i="23"/>
  <c r="P306" i="7"/>
  <c r="M23" i="81" s="1"/>
  <c r="O207" i="24"/>
  <c r="L91" i="25" s="1"/>
  <c r="E205" i="23"/>
  <c r="E216" i="23"/>
  <c r="E205" i="24"/>
  <c r="E216" i="24"/>
  <c r="F216" i="24" s="1"/>
  <c r="E204" i="23"/>
  <c r="AA267" i="7" s="1"/>
  <c r="E215" i="23"/>
  <c r="E204" i="24"/>
  <c r="E215" i="24"/>
  <c r="R278" i="7" s="1"/>
  <c r="Y274" i="7"/>
  <c r="E214" i="23"/>
  <c r="AA277" i="7" s="1"/>
  <c r="P274" i="7"/>
  <c r="E214" i="24"/>
  <c r="Y275" i="7"/>
  <c r="E208" i="23"/>
  <c r="S86" i="25" s="1"/>
  <c r="P275" i="7"/>
  <c r="E208" i="24"/>
  <c r="E206" i="23"/>
  <c r="F206" i="23" s="1"/>
  <c r="E206" i="24"/>
  <c r="F206" i="24" s="1"/>
  <c r="AE84" i="25"/>
  <c r="A84" i="31"/>
  <c r="A84" i="30" s="1"/>
  <c r="E213" i="23"/>
  <c r="U84" i="25" s="1"/>
  <c r="E213" i="24"/>
  <c r="F213" i="24" s="1"/>
  <c r="G756" i="37"/>
  <c r="G771" i="37" s="1"/>
  <c r="E209" i="23"/>
  <c r="F756" i="37"/>
  <c r="F771" i="37" s="1"/>
  <c r="E209" i="24"/>
  <c r="G755" i="37"/>
  <c r="Y278" i="7"/>
  <c r="L23" i="80" s="1"/>
  <c r="E207" i="23"/>
  <c r="AA275" i="7" s="1"/>
  <c r="F755" i="37"/>
  <c r="P278" i="7"/>
  <c r="E207" i="24"/>
  <c r="Y150" i="23"/>
  <c r="U80" i="25" s="1"/>
  <c r="Y161" i="23"/>
  <c r="S80" i="25" s="1"/>
  <c r="Y150" i="24"/>
  <c r="Y161" i="24"/>
  <c r="Y149" i="23"/>
  <c r="Y160" i="23"/>
  <c r="Z160" i="23" s="1"/>
  <c r="Y149" i="24"/>
  <c r="N79" i="25" s="1"/>
  <c r="Y160" i="24"/>
  <c r="Z160" i="24" s="1"/>
  <c r="Y159" i="23"/>
  <c r="S78" i="25" s="1"/>
  <c r="Y159" i="24"/>
  <c r="Z159" i="24" s="1"/>
  <c r="Z132" i="23"/>
  <c r="U77" i="25" s="1"/>
  <c r="Y153" i="23"/>
  <c r="S77" i="25" s="1"/>
  <c r="O153" i="24"/>
  <c r="L68" i="25" s="1"/>
  <c r="Y151" i="23"/>
  <c r="S76" i="25" s="1"/>
  <c r="Y151" i="24"/>
  <c r="Z151" i="24" s="1"/>
  <c r="AE75" i="25"/>
  <c r="A75" i="31"/>
  <c r="A75" i="30" s="1"/>
  <c r="Y158" i="23"/>
  <c r="Y158" i="24"/>
  <c r="Z158" i="24" s="1"/>
  <c r="G677" i="37"/>
  <c r="G692" i="37" s="1"/>
  <c r="Y154" i="23"/>
  <c r="F677" i="37"/>
  <c r="F692" i="37" s="1"/>
  <c r="Y154" i="24"/>
  <c r="Z154" i="24" s="1"/>
  <c r="G676" i="37"/>
  <c r="G686" i="37" s="1"/>
  <c r="Y152" i="23"/>
  <c r="F676" i="37"/>
  <c r="F689" i="37" s="1"/>
  <c r="Y152" i="24"/>
  <c r="L73" i="25" s="1"/>
  <c r="O150" i="23"/>
  <c r="AA208" i="7" s="1"/>
  <c r="O161" i="23"/>
  <c r="O150" i="24"/>
  <c r="P150" i="24" s="1"/>
  <c r="O161" i="24"/>
  <c r="L71" i="25" s="1"/>
  <c r="O149" i="23"/>
  <c r="P149" i="23" s="1"/>
  <c r="O160" i="23"/>
  <c r="O149" i="24"/>
  <c r="P149" i="24" s="1"/>
  <c r="O160" i="24"/>
  <c r="L70" i="25" s="1"/>
  <c r="Y217" i="7"/>
  <c r="J19" i="80" s="1"/>
  <c r="O159" i="23"/>
  <c r="P159" i="23" s="1"/>
  <c r="O159" i="24"/>
  <c r="Y218" i="7"/>
  <c r="J20" i="80" s="1"/>
  <c r="O153" i="23"/>
  <c r="P153" i="23" s="1"/>
  <c r="O151" i="23"/>
  <c r="O151" i="24"/>
  <c r="A184" i="29"/>
  <c r="G184" i="29" s="1"/>
  <c r="M184" i="29" s="1"/>
  <c r="S184" i="29" s="1"/>
  <c r="Y57" i="29" s="1"/>
  <c r="AE66" i="25" s="1"/>
  <c r="A66" i="31"/>
  <c r="A66" i="30" s="1"/>
  <c r="O158" i="23"/>
  <c r="O158" i="24"/>
  <c r="Y216" i="7"/>
  <c r="O154" i="23"/>
  <c r="AA216" i="7" s="1"/>
  <c r="P216" i="7"/>
  <c r="O154" i="24"/>
  <c r="G65" i="25"/>
  <c r="E65" i="25"/>
  <c r="Y215" i="7"/>
  <c r="Y221" i="7"/>
  <c r="O152" i="23"/>
  <c r="S64" i="25" s="1"/>
  <c r="P215" i="7"/>
  <c r="P221" i="7"/>
  <c r="O152" i="24"/>
  <c r="P152" i="24" s="1"/>
  <c r="A175" i="29"/>
  <c r="G175" i="29" s="1"/>
  <c r="M175" i="29" s="1"/>
  <c r="S175" i="29" s="1"/>
  <c r="Y48" i="29" s="1"/>
  <c r="AE57" i="25" s="1"/>
  <c r="A57" i="31"/>
  <c r="A57" i="30" s="1"/>
  <c r="A57" i="29" s="1"/>
  <c r="A57" i="28" s="1"/>
  <c r="A57" i="27" s="1"/>
  <c r="A57" i="26" s="1"/>
  <c r="A57" i="25" s="1"/>
  <c r="I57" i="25" s="1"/>
  <c r="P57" i="25" s="1"/>
  <c r="W57" i="25" s="1"/>
  <c r="S56" i="25"/>
  <c r="S98" i="21"/>
  <c r="S100" i="21"/>
  <c r="Y95" i="23"/>
  <c r="AA152" i="7" s="1"/>
  <c r="Y106" i="23"/>
  <c r="S53" i="25" s="1"/>
  <c r="Y95" i="24"/>
  <c r="Y106" i="24"/>
  <c r="R168" i="7" s="1"/>
  <c r="S97" i="21"/>
  <c r="AJ52" i="25" s="1"/>
  <c r="S99" i="21"/>
  <c r="Y94" i="23"/>
  <c r="Y105" i="23"/>
  <c r="AA166" i="7" s="1"/>
  <c r="Y94" i="24"/>
  <c r="Z94" i="24" s="1"/>
  <c r="Y105" i="24"/>
  <c r="Z105" i="24" s="1"/>
  <c r="AP527" i="7"/>
  <c r="T77" i="21" s="1"/>
  <c r="AJ51" i="25" s="1"/>
  <c r="S96" i="21"/>
  <c r="Y162" i="7"/>
  <c r="Y104" i="23"/>
  <c r="P162" i="7"/>
  <c r="Y104" i="24"/>
  <c r="R165" i="7" s="1"/>
  <c r="AP526" i="7"/>
  <c r="T76" i="21" s="1"/>
  <c r="AJ50" i="25" s="1"/>
  <c r="S95" i="21"/>
  <c r="Y163" i="7"/>
  <c r="Y98" i="23"/>
  <c r="Z98" i="23" s="1"/>
  <c r="P163" i="7"/>
  <c r="Z77" i="24" s="1"/>
  <c r="N50" i="25" s="1"/>
  <c r="Y98" i="24"/>
  <c r="L50" i="25" s="1"/>
  <c r="S106" i="21"/>
  <c r="S94" i="21"/>
  <c r="X86" i="23"/>
  <c r="Y86" i="23" s="1"/>
  <c r="Y96" i="23"/>
  <c r="X86" i="24"/>
  <c r="Y86" i="24" s="1"/>
  <c r="N49" i="25" s="1"/>
  <c r="Y96" i="24"/>
  <c r="S105" i="21"/>
  <c r="AJ48" i="25" s="1"/>
  <c r="S86" i="21"/>
  <c r="Y48" i="28"/>
  <c r="Y48" i="27" s="1"/>
  <c r="Y48" i="26" s="1"/>
  <c r="AE48" i="25" s="1"/>
  <c r="A48" i="31"/>
  <c r="A48" i="30" s="1"/>
  <c r="Y103" i="23"/>
  <c r="X100" i="23"/>
  <c r="Y100" i="23" s="1"/>
  <c r="S48" i="25" s="1"/>
  <c r="Y103" i="24"/>
  <c r="Y100" i="24"/>
  <c r="Z100" i="24" s="1"/>
  <c r="S104" i="21"/>
  <c r="S85" i="21"/>
  <c r="X85" i="23"/>
  <c r="Y85" i="23" s="1"/>
  <c r="U47" i="25" s="1"/>
  <c r="Y99" i="23"/>
  <c r="AA160" i="7" s="1"/>
  <c r="X85" i="24"/>
  <c r="Y85" i="24" s="1"/>
  <c r="N47" i="25" s="1"/>
  <c r="Y99" i="24"/>
  <c r="R160" i="7" s="1"/>
  <c r="S103" i="21"/>
  <c r="S84" i="21"/>
  <c r="AH46" i="25" s="1"/>
  <c r="X84" i="23"/>
  <c r="Y84" i="23" s="1"/>
  <c r="U46" i="25" s="1"/>
  <c r="Y97" i="23"/>
  <c r="S46" i="25" s="1"/>
  <c r="X84" i="24"/>
  <c r="Y84" i="24" s="1"/>
  <c r="Y97" i="24"/>
  <c r="Z97" i="24" s="1"/>
  <c r="K98" i="21"/>
  <c r="K100" i="21"/>
  <c r="O95" i="23"/>
  <c r="AA124" i="7" s="1"/>
  <c r="O106" i="23"/>
  <c r="O95" i="24"/>
  <c r="N44" i="25" s="1"/>
  <c r="O106" i="24"/>
  <c r="L44" i="25" s="1"/>
  <c r="K97" i="21"/>
  <c r="AJ43" i="25" s="1"/>
  <c r="K99" i="21"/>
  <c r="AH43" i="25" s="1"/>
  <c r="O94" i="23"/>
  <c r="P94" i="23" s="1"/>
  <c r="O105" i="23"/>
  <c r="AA138" i="7" s="1"/>
  <c r="O94" i="24"/>
  <c r="O105" i="24"/>
  <c r="K96" i="21"/>
  <c r="AH42" i="25" s="1"/>
  <c r="O104" i="23"/>
  <c r="O104" i="24"/>
  <c r="K95" i="21"/>
  <c r="O98" i="23"/>
  <c r="O98" i="24"/>
  <c r="K106" i="21"/>
  <c r="K94" i="21"/>
  <c r="O96" i="23"/>
  <c r="S40" i="25" s="1"/>
  <c r="O96" i="24"/>
  <c r="K105" i="21"/>
  <c r="K86" i="21"/>
  <c r="A39" i="31"/>
  <c r="A39" i="30" s="1"/>
  <c r="G39" i="30" s="1"/>
  <c r="M39" i="30" s="1"/>
  <c r="S39" i="30" s="1"/>
  <c r="S39" i="29" s="1"/>
  <c r="S39" i="28" s="1"/>
  <c r="S39" i="27" s="1"/>
  <c r="S39" i="26" s="1"/>
  <c r="O103" i="23"/>
  <c r="O103" i="24"/>
  <c r="R130" i="7" s="1"/>
  <c r="K104" i="21"/>
  <c r="K85" i="21"/>
  <c r="AH38" i="25" s="1"/>
  <c r="G361" i="37"/>
  <c r="G376" i="37" s="1"/>
  <c r="O99" i="23"/>
  <c r="S38" i="25" s="1"/>
  <c r="F361" i="37"/>
  <c r="O99" i="24"/>
  <c r="K103" i="21"/>
  <c r="K84" i="21"/>
  <c r="G360" i="37"/>
  <c r="Y138" i="7"/>
  <c r="O97" i="23"/>
  <c r="F360" i="37"/>
  <c r="P138" i="7"/>
  <c r="O97" i="24"/>
  <c r="C98" i="21"/>
  <c r="C100" i="21"/>
  <c r="AH35" i="25" s="1"/>
  <c r="E95" i="23"/>
  <c r="E106" i="23"/>
  <c r="E95" i="24"/>
  <c r="E106" i="24"/>
  <c r="R112" i="7" s="1"/>
  <c r="C97" i="21"/>
  <c r="C99" i="21"/>
  <c r="D99" i="21" s="1"/>
  <c r="E94" i="23"/>
  <c r="U34" i="25" s="1"/>
  <c r="E105" i="23"/>
  <c r="E94" i="24"/>
  <c r="E105" i="24"/>
  <c r="C96" i="21"/>
  <c r="Y106" i="7"/>
  <c r="F19" i="80" s="1"/>
  <c r="E104" i="23"/>
  <c r="F104" i="23" s="1"/>
  <c r="P106" i="7"/>
  <c r="F76" i="24" s="1"/>
  <c r="N33" i="25" s="1"/>
  <c r="E104" i="24"/>
  <c r="C95" i="21"/>
  <c r="AH32" i="25" s="1"/>
  <c r="F77" i="23"/>
  <c r="U32" i="25" s="1"/>
  <c r="E98" i="23"/>
  <c r="P107" i="7"/>
  <c r="E98" i="24"/>
  <c r="F98" i="24" s="1"/>
  <c r="C106" i="21"/>
  <c r="C94" i="21"/>
  <c r="E96" i="23"/>
  <c r="S31" i="25" s="1"/>
  <c r="E96" i="24"/>
  <c r="F96" i="24" s="1"/>
  <c r="C105" i="21"/>
  <c r="AJ30" i="25" s="1"/>
  <c r="C86" i="21"/>
  <c r="D86" i="21" s="1"/>
  <c r="A30" i="31"/>
  <c r="A30" i="30" s="1"/>
  <c r="E103" i="23"/>
  <c r="F103" i="23" s="1"/>
  <c r="E103" i="24"/>
  <c r="C104" i="21"/>
  <c r="AJ29" i="25" s="1"/>
  <c r="C85" i="21"/>
  <c r="D85" i="21" s="1"/>
  <c r="G282" i="37"/>
  <c r="G297" i="37" s="1"/>
  <c r="E99" i="23"/>
  <c r="F282" i="37"/>
  <c r="F297" i="37" s="1"/>
  <c r="E99" i="24"/>
  <c r="C103" i="21"/>
  <c r="C84" i="21"/>
  <c r="G281" i="37"/>
  <c r="Y109" i="7"/>
  <c r="Y110" i="7"/>
  <c r="F80" i="23" s="1"/>
  <c r="T30" i="32" s="1"/>
  <c r="E97" i="23"/>
  <c r="F97" i="23" s="1"/>
  <c r="F281" i="37"/>
  <c r="F294" i="37" s="1"/>
  <c r="P109" i="7"/>
  <c r="F79" i="24" s="1"/>
  <c r="M28" i="32" s="1"/>
  <c r="P110" i="7"/>
  <c r="E97" i="24"/>
  <c r="L28" i="25" s="1"/>
  <c r="S43" i="21"/>
  <c r="T43" i="21" s="1"/>
  <c r="S45" i="21"/>
  <c r="Y40" i="23"/>
  <c r="Z40" i="23" s="1"/>
  <c r="Y51" i="23"/>
  <c r="Y40" i="24"/>
  <c r="N26" i="25" s="1"/>
  <c r="Y51" i="24"/>
  <c r="S42" i="21"/>
  <c r="S44" i="21"/>
  <c r="Y39" i="23"/>
  <c r="U25" i="25" s="1"/>
  <c r="Y50" i="23"/>
  <c r="Y39" i="24"/>
  <c r="Y50" i="24"/>
  <c r="Z50" i="24" s="1"/>
  <c r="S41" i="21"/>
  <c r="T41" i="21" s="1"/>
  <c r="Y78" i="7"/>
  <c r="Z21" i="23" s="1"/>
  <c r="U24" i="25" s="1"/>
  <c r="Y49" i="23"/>
  <c r="S24" i="25" s="1"/>
  <c r="P78" i="7"/>
  <c r="Z21" i="24" s="1"/>
  <c r="N24" i="25" s="1"/>
  <c r="Y49" i="24"/>
  <c r="L24" i="25" s="1"/>
  <c r="S40" i="21"/>
  <c r="AH23" i="25" s="1"/>
  <c r="Y79" i="7"/>
  <c r="Y43" i="23"/>
  <c r="P79" i="7"/>
  <c r="Z22" i="24" s="1"/>
  <c r="N23" i="25" s="1"/>
  <c r="S51" i="21"/>
  <c r="AJ22" i="25" s="1"/>
  <c r="S39" i="21"/>
  <c r="AH22" i="25" s="1"/>
  <c r="X31" i="23"/>
  <c r="Y31" i="23" s="1"/>
  <c r="Z31" i="23" s="1"/>
  <c r="Y41" i="23"/>
  <c r="X31" i="24"/>
  <c r="Y31" i="24" s="1"/>
  <c r="N22" i="25" s="1"/>
  <c r="Y41" i="24"/>
  <c r="Z41" i="24" s="1"/>
  <c r="S50" i="21"/>
  <c r="S31" i="21"/>
  <c r="T31" i="21" s="1"/>
  <c r="A21" i="31"/>
  <c r="A21" i="30" s="1"/>
  <c r="Y48" i="23"/>
  <c r="X45" i="23"/>
  <c r="Y45" i="23" s="1"/>
  <c r="AA77" i="7" s="1"/>
  <c r="Y48" i="24"/>
  <c r="X45" i="24"/>
  <c r="Y45" i="24" s="1"/>
  <c r="S49" i="21"/>
  <c r="T49" i="21" s="1"/>
  <c r="S30" i="21"/>
  <c r="X30" i="23"/>
  <c r="Y30" i="23" s="1"/>
  <c r="U20" i="25" s="1"/>
  <c r="Y44" i="23"/>
  <c r="Z44" i="23" s="1"/>
  <c r="X30" i="24"/>
  <c r="Y30" i="24" s="1"/>
  <c r="Y44" i="24"/>
  <c r="S48" i="21"/>
  <c r="AJ19" i="25" s="1"/>
  <c r="S29" i="21"/>
  <c r="T29" i="21" s="1"/>
  <c r="X29" i="23"/>
  <c r="Y29" i="23" s="1"/>
  <c r="Z29" i="23" s="1"/>
  <c r="Y42" i="23"/>
  <c r="AA79" i="7" s="1"/>
  <c r="X29" i="24"/>
  <c r="Y29" i="24" s="1"/>
  <c r="Y42" i="24"/>
  <c r="K43" i="21"/>
  <c r="AJ17" i="25" s="1"/>
  <c r="K45" i="21"/>
  <c r="AH17" i="25" s="1"/>
  <c r="O40" i="23"/>
  <c r="P40" i="23" s="1"/>
  <c r="O51" i="23"/>
  <c r="K42" i="21"/>
  <c r="L42" i="21" s="1"/>
  <c r="K44" i="21"/>
  <c r="O39" i="23"/>
  <c r="P39" i="23" s="1"/>
  <c r="O50" i="23"/>
  <c r="K41" i="21"/>
  <c r="AH15" i="25" s="1"/>
  <c r="O49" i="23"/>
  <c r="P49" i="23" s="1"/>
  <c r="K40" i="21"/>
  <c r="K51" i="21"/>
  <c r="K39" i="21"/>
  <c r="N31" i="23"/>
  <c r="O31" i="23" s="1"/>
  <c r="U13" i="25" s="1"/>
  <c r="O41" i="23"/>
  <c r="AA50" i="7" s="1"/>
  <c r="K50" i="21"/>
  <c r="K31" i="21"/>
  <c r="O12" i="32"/>
  <c r="O12" i="31" s="1"/>
  <c r="O48" i="23"/>
  <c r="K49" i="21"/>
  <c r="K30" i="21"/>
  <c r="N30" i="23"/>
  <c r="O30" i="23" s="1"/>
  <c r="AA34" i="7" s="1"/>
  <c r="K48" i="21"/>
  <c r="AJ10" i="25" s="1"/>
  <c r="K29" i="21"/>
  <c r="N29" i="23"/>
  <c r="O29" i="23" s="1"/>
  <c r="AA35" i="7" s="1"/>
  <c r="C43" i="21"/>
  <c r="C45" i="21"/>
  <c r="D45" i="21" s="1"/>
  <c r="C42" i="21"/>
  <c r="AJ7" i="25" s="1"/>
  <c r="C44" i="21"/>
  <c r="C41" i="21"/>
  <c r="AH6" i="25" s="1"/>
  <c r="Y22" i="7"/>
  <c r="P22" i="7"/>
  <c r="C40" i="21"/>
  <c r="D40" i="21" s="1"/>
  <c r="Y23" i="7"/>
  <c r="C20" i="80" s="1"/>
  <c r="P23" i="7"/>
  <c r="F22" i="24" s="1"/>
  <c r="N5" i="25" s="1"/>
  <c r="C51" i="21"/>
  <c r="C39" i="21"/>
  <c r="C50" i="21"/>
  <c r="C31" i="21"/>
  <c r="A3" i="31"/>
  <c r="A3" i="30" s="1"/>
  <c r="C49" i="21"/>
  <c r="D49" i="21" s="1"/>
  <c r="C30" i="21"/>
  <c r="C48" i="21"/>
  <c r="D48" i="21" s="1"/>
  <c r="C29" i="21"/>
  <c r="AH1" i="25" s="1"/>
  <c r="S186" i="27"/>
  <c r="M186" i="27"/>
  <c r="M186" i="26" s="1"/>
  <c r="M196" i="26" s="1"/>
  <c r="M205" i="26" s="1"/>
  <c r="G186" i="27"/>
  <c r="G186" i="26" s="1"/>
  <c r="G196" i="26" s="1"/>
  <c r="G205" i="26" s="1"/>
  <c r="W202" i="26"/>
  <c r="P402" i="23"/>
  <c r="R187" i="32" s="1"/>
  <c r="P403" i="24"/>
  <c r="K202" i="26" s="1"/>
  <c r="E202" i="26"/>
  <c r="S182" i="27"/>
  <c r="M182" i="27"/>
  <c r="G182" i="27"/>
  <c r="G193" i="27" s="1"/>
  <c r="G202" i="27" s="1"/>
  <c r="A182" i="27"/>
  <c r="A193" i="27" s="1"/>
  <c r="A202" i="27" s="1"/>
  <c r="W200" i="26"/>
  <c r="P401" i="23"/>
  <c r="P402" i="24"/>
  <c r="K200" i="26" s="1"/>
  <c r="E200" i="26"/>
  <c r="W193" i="26"/>
  <c r="F402" i="23"/>
  <c r="Q156" i="26" s="1"/>
  <c r="F403" i="24"/>
  <c r="K193" i="26" s="1"/>
  <c r="E193" i="26"/>
  <c r="W191" i="26"/>
  <c r="F401" i="23"/>
  <c r="Q154" i="26" s="1"/>
  <c r="F402" i="24"/>
  <c r="K191" i="26" s="1"/>
  <c r="E191" i="26"/>
  <c r="W183" i="26"/>
  <c r="S183" i="27"/>
  <c r="S183" i="26" s="1"/>
  <c r="M183" i="27"/>
  <c r="M183" i="26" s="1"/>
  <c r="Z349" i="24"/>
  <c r="K183" i="26" s="1"/>
  <c r="G183" i="27"/>
  <c r="G183" i="26" s="1"/>
  <c r="E183" i="26"/>
  <c r="W181" i="26"/>
  <c r="Z348" i="24"/>
  <c r="K181" i="26" s="1"/>
  <c r="E181" i="26"/>
  <c r="S177" i="27"/>
  <c r="S177" i="26" s="1"/>
  <c r="M177" i="27"/>
  <c r="M177" i="26" s="1"/>
  <c r="G177" i="27"/>
  <c r="G177" i="26" s="1"/>
  <c r="A177" i="27"/>
  <c r="A177" i="26" s="1"/>
  <c r="W174" i="26"/>
  <c r="S174" i="27"/>
  <c r="S174" i="26" s="1"/>
  <c r="M174" i="27"/>
  <c r="M174" i="26" s="1"/>
  <c r="P349" i="24"/>
  <c r="K174" i="26" s="1"/>
  <c r="G174" i="27"/>
  <c r="G174" i="26" s="1"/>
  <c r="E174" i="26"/>
  <c r="A174" i="27"/>
  <c r="A174" i="26" s="1"/>
  <c r="S173" i="27"/>
  <c r="S173" i="26" s="1"/>
  <c r="M173" i="27"/>
  <c r="M173" i="26" s="1"/>
  <c r="G173" i="27"/>
  <c r="G173" i="26" s="1"/>
  <c r="A173" i="27"/>
  <c r="A173" i="26" s="1"/>
  <c r="W172" i="26"/>
  <c r="P348" i="24"/>
  <c r="K172" i="26" s="1"/>
  <c r="E172" i="26"/>
  <c r="S168" i="27"/>
  <c r="S168" i="26" s="1"/>
  <c r="M168" i="27"/>
  <c r="M168" i="26" s="1"/>
  <c r="G168" i="27"/>
  <c r="G168" i="26" s="1"/>
  <c r="A168" i="27"/>
  <c r="A168" i="26" s="1"/>
  <c r="W165" i="26"/>
  <c r="S165" i="27"/>
  <c r="S165" i="26" s="1"/>
  <c r="M165" i="27"/>
  <c r="M165" i="26" s="1"/>
  <c r="F349" i="24"/>
  <c r="K165" i="26" s="1"/>
  <c r="G165" i="27"/>
  <c r="G165" i="26" s="1"/>
  <c r="E165" i="26"/>
  <c r="A165" i="27"/>
  <c r="A165" i="26" s="1"/>
  <c r="S164" i="27"/>
  <c r="S164" i="26" s="1"/>
  <c r="M164" i="27"/>
  <c r="M164" i="26" s="1"/>
  <c r="G164" i="27"/>
  <c r="G164" i="26" s="1"/>
  <c r="A164" i="27"/>
  <c r="A164" i="26" s="1"/>
  <c r="W163" i="26"/>
  <c r="F348" i="24"/>
  <c r="K163" i="26" s="1"/>
  <c r="E163" i="26"/>
  <c r="S159" i="27"/>
  <c r="S159" i="26" s="1"/>
  <c r="M159" i="27"/>
  <c r="M159" i="26" s="1"/>
  <c r="G159" i="27"/>
  <c r="G159" i="26" s="1"/>
  <c r="A159" i="27"/>
  <c r="A159" i="26" s="1"/>
  <c r="W156" i="26"/>
  <c r="S156" i="26"/>
  <c r="M156" i="27"/>
  <c r="M156" i="26" s="1"/>
  <c r="Z295" i="24"/>
  <c r="K156" i="26" s="1"/>
  <c r="G156" i="27"/>
  <c r="G156" i="26" s="1"/>
  <c r="E156" i="26"/>
  <c r="A156" i="27"/>
  <c r="A156" i="26" s="1"/>
  <c r="S155" i="27"/>
  <c r="S155" i="26" s="1"/>
  <c r="M155" i="27"/>
  <c r="M155" i="26" s="1"/>
  <c r="G155" i="27"/>
  <c r="G155" i="26" s="1"/>
  <c r="A155" i="27"/>
  <c r="A155" i="26" s="1"/>
  <c r="W154" i="26"/>
  <c r="Z294" i="24"/>
  <c r="K154" i="26" s="1"/>
  <c r="E154" i="26"/>
  <c r="W147" i="26"/>
  <c r="P295" i="23"/>
  <c r="Q147" i="26" s="1"/>
  <c r="P295" i="24"/>
  <c r="K147" i="26" s="1"/>
  <c r="E147" i="26"/>
  <c r="W145" i="26"/>
  <c r="P294" i="23"/>
  <c r="Q145" i="26" s="1"/>
  <c r="P294" i="24"/>
  <c r="K145" i="26" s="1"/>
  <c r="E145" i="26"/>
  <c r="W138" i="26"/>
  <c r="F295" i="23"/>
  <c r="Q138" i="26" s="1"/>
  <c r="F295" i="24"/>
  <c r="K138" i="26" s="1"/>
  <c r="E138" i="26"/>
  <c r="W136" i="26"/>
  <c r="F294" i="23"/>
  <c r="Q136" i="26" s="1"/>
  <c r="F294" i="24"/>
  <c r="K136" i="26" s="1"/>
  <c r="E136" i="26"/>
  <c r="W129" i="26"/>
  <c r="Z240" i="23"/>
  <c r="Q129" i="26" s="1"/>
  <c r="Z240" i="24"/>
  <c r="K129" i="26" s="1"/>
  <c r="E129" i="26"/>
  <c r="W127" i="26"/>
  <c r="Z239" i="23"/>
  <c r="Q127" i="26" s="1"/>
  <c r="Z239" i="24"/>
  <c r="K127" i="26" s="1"/>
  <c r="E127" i="26"/>
  <c r="W120" i="26"/>
  <c r="A120" i="31"/>
  <c r="A120" i="30" s="1"/>
  <c r="P240" i="23"/>
  <c r="Q120" i="26" s="1"/>
  <c r="P240" i="24"/>
  <c r="K120" i="26" s="1"/>
  <c r="E120" i="26"/>
  <c r="W118" i="26"/>
  <c r="P239" i="23"/>
  <c r="Q118" i="26" s="1"/>
  <c r="P239" i="24"/>
  <c r="K118" i="26" s="1"/>
  <c r="E118" i="26"/>
  <c r="W111" i="26"/>
  <c r="F240" i="23"/>
  <c r="Q111" i="26" s="1"/>
  <c r="F240" i="24"/>
  <c r="K111" i="26" s="1"/>
  <c r="E111" i="26"/>
  <c r="W109" i="26"/>
  <c r="F239" i="23"/>
  <c r="Q109" i="26" s="1"/>
  <c r="F239" i="24"/>
  <c r="K109" i="26" s="1"/>
  <c r="E109" i="26"/>
  <c r="W102" i="26"/>
  <c r="Z185" i="23"/>
  <c r="Q102" i="26" s="1"/>
  <c r="Z185" i="24"/>
  <c r="K102" i="26" s="1"/>
  <c r="E102" i="26"/>
  <c r="W100" i="26"/>
  <c r="Z184" i="23"/>
  <c r="Q100" i="26" s="1"/>
  <c r="Z184" i="24"/>
  <c r="K100" i="26" s="1"/>
  <c r="E100" i="26"/>
  <c r="W93" i="26"/>
  <c r="P185" i="23"/>
  <c r="Q93" i="26" s="1"/>
  <c r="P185" i="24"/>
  <c r="K93" i="26" s="1"/>
  <c r="E93" i="26"/>
  <c r="W91" i="26"/>
  <c r="P184" i="23"/>
  <c r="Q91" i="26" s="1"/>
  <c r="P184" i="24"/>
  <c r="K91" i="26" s="1"/>
  <c r="E91" i="26"/>
  <c r="W84" i="26"/>
  <c r="F185" i="23"/>
  <c r="Q84" i="26" s="1"/>
  <c r="F185" i="24"/>
  <c r="K84" i="26" s="1"/>
  <c r="E84" i="26"/>
  <c r="W82" i="26"/>
  <c r="F184" i="23"/>
  <c r="Q82" i="26" s="1"/>
  <c r="F184" i="24"/>
  <c r="K82" i="26" s="1"/>
  <c r="E82" i="26"/>
  <c r="W75" i="26"/>
  <c r="Z130" i="23"/>
  <c r="Q75" i="26" s="1"/>
  <c r="Z130" i="24"/>
  <c r="K75" i="26" s="1"/>
  <c r="E75" i="26"/>
  <c r="W73" i="26"/>
  <c r="Z129" i="23"/>
  <c r="Q73" i="26" s="1"/>
  <c r="Z129" i="24"/>
  <c r="K73" i="26" s="1"/>
  <c r="E73" i="26"/>
  <c r="W66" i="26"/>
  <c r="E66" i="26"/>
  <c r="W64" i="26"/>
  <c r="E64" i="26"/>
  <c r="Y57" i="27"/>
  <c r="Y57" i="26" s="1"/>
  <c r="W57" i="26"/>
  <c r="F130" i="23"/>
  <c r="Q57" i="26" s="1"/>
  <c r="F130" i="24"/>
  <c r="K57" i="26" s="1"/>
  <c r="E57" i="26"/>
  <c r="W55" i="26"/>
  <c r="F129" i="23"/>
  <c r="Q55" i="26" s="1"/>
  <c r="F129" i="24"/>
  <c r="K55" i="26" s="1"/>
  <c r="E55" i="26"/>
  <c r="T75" i="21"/>
  <c r="AC48" i="26" s="1"/>
  <c r="W48" i="26"/>
  <c r="Z75" i="23"/>
  <c r="Q48" i="26" s="1"/>
  <c r="Z75" i="24"/>
  <c r="K48" i="26" s="1"/>
  <c r="E48" i="26"/>
  <c r="T74" i="21"/>
  <c r="AC46" i="26" s="1"/>
  <c r="W46" i="26"/>
  <c r="Z74" i="23"/>
  <c r="Q46" i="26" s="1"/>
  <c r="Z74" i="24"/>
  <c r="K46" i="26" s="1"/>
  <c r="E46" i="26"/>
  <c r="L75" i="21"/>
  <c r="AC39" i="26" s="1"/>
  <c r="W39" i="26"/>
  <c r="P75" i="23"/>
  <c r="Q39" i="26" s="1"/>
  <c r="P75" i="24"/>
  <c r="K39" i="26" s="1"/>
  <c r="E39" i="26"/>
  <c r="L74" i="21"/>
  <c r="AC37" i="26" s="1"/>
  <c r="W37" i="26"/>
  <c r="P74" i="23"/>
  <c r="Q37" i="26" s="1"/>
  <c r="P74" i="24"/>
  <c r="K37" i="26" s="1"/>
  <c r="E37" i="26"/>
  <c r="D75" i="21"/>
  <c r="AC30" i="26" s="1"/>
  <c r="W30" i="26"/>
  <c r="F75" i="23"/>
  <c r="Q30" i="26" s="1"/>
  <c r="F75" i="24"/>
  <c r="K30" i="26" s="1"/>
  <c r="E30" i="26"/>
  <c r="D74" i="21"/>
  <c r="AC28" i="26" s="1"/>
  <c r="W28" i="26"/>
  <c r="F74" i="23"/>
  <c r="Q28" i="26" s="1"/>
  <c r="F74" i="24"/>
  <c r="K28" i="26" s="1"/>
  <c r="E28" i="26"/>
  <c r="T20" i="21"/>
  <c r="AC21" i="26" s="1"/>
  <c r="W21" i="26"/>
  <c r="Z20" i="23"/>
  <c r="Q21" i="26" s="1"/>
  <c r="Z20" i="24"/>
  <c r="K21" i="26" s="1"/>
  <c r="E21" i="26"/>
  <c r="T19" i="21"/>
  <c r="AC19" i="26" s="1"/>
  <c r="W19" i="26"/>
  <c r="Z19" i="23"/>
  <c r="Q19" i="26" s="1"/>
  <c r="Z19" i="24"/>
  <c r="K19" i="26" s="1"/>
  <c r="E19" i="26"/>
  <c r="L20" i="21"/>
  <c r="AC12" i="26" s="1"/>
  <c r="W12" i="26"/>
  <c r="P20" i="23"/>
  <c r="Q12" i="26" s="1"/>
  <c r="P20" i="24"/>
  <c r="K12" i="26" s="1"/>
  <c r="E12" i="26"/>
  <c r="L19" i="21"/>
  <c r="AC10" i="26" s="1"/>
  <c r="W10" i="26"/>
  <c r="P19" i="23"/>
  <c r="Q10" i="26" s="1"/>
  <c r="P19" i="24"/>
  <c r="K10" i="26" s="1"/>
  <c r="E10" i="26"/>
  <c r="D20" i="21"/>
  <c r="AC3" i="26" s="1"/>
  <c r="W3" i="26"/>
  <c r="F20" i="23"/>
  <c r="Q3" i="26" s="1"/>
  <c r="F20" i="24"/>
  <c r="K3" i="26" s="1"/>
  <c r="E3" i="26"/>
  <c r="D19" i="21"/>
  <c r="AC1" i="26" s="1"/>
  <c r="W1" i="26"/>
  <c r="F19" i="23"/>
  <c r="Q1" i="26" s="1"/>
  <c r="F19" i="24"/>
  <c r="K1" i="26" s="1"/>
  <c r="E1" i="26"/>
  <c r="S206" i="27"/>
  <c r="M206" i="27"/>
  <c r="G206" i="27"/>
  <c r="A206" i="27"/>
  <c r="P410" i="23"/>
  <c r="Q203" i="27" s="1"/>
  <c r="P411" i="24"/>
  <c r="K203" i="27" s="1"/>
  <c r="P409" i="23"/>
  <c r="Q201" i="27" s="1"/>
  <c r="P410" i="24"/>
  <c r="K201" i="27" s="1"/>
  <c r="W26" i="81"/>
  <c r="F410" i="24"/>
  <c r="K192" i="27" s="1"/>
  <c r="W183" i="27"/>
  <c r="Z357" i="24"/>
  <c r="K183" i="27" s="1"/>
  <c r="E183" i="27"/>
  <c r="W181" i="27"/>
  <c r="Z356" i="24"/>
  <c r="K181" i="27" s="1"/>
  <c r="E181" i="27"/>
  <c r="W174" i="27"/>
  <c r="P357" i="24"/>
  <c r="K174" i="27" s="1"/>
  <c r="E174" i="27"/>
  <c r="W172" i="27"/>
  <c r="P356" i="24"/>
  <c r="K172" i="27" s="1"/>
  <c r="E172" i="27"/>
  <c r="W165" i="27"/>
  <c r="F357" i="24"/>
  <c r="K165" i="27" s="1"/>
  <c r="E165" i="27"/>
  <c r="W163" i="27"/>
  <c r="F356" i="24"/>
  <c r="K163" i="27" s="1"/>
  <c r="E163" i="27"/>
  <c r="Z303" i="24"/>
  <c r="K156" i="27" s="1"/>
  <c r="E156" i="27"/>
  <c r="Z302" i="24"/>
  <c r="K154" i="27" s="1"/>
  <c r="E154" i="27"/>
  <c r="S26" i="81"/>
  <c r="S25" i="81"/>
  <c r="P448" i="7"/>
  <c r="P447" i="7"/>
  <c r="P392" i="7"/>
  <c r="P26" i="81" s="1"/>
  <c r="P391" i="7"/>
  <c r="F247" i="24"/>
  <c r="K109" i="27" s="1"/>
  <c r="Z192" i="24"/>
  <c r="K100" i="27" s="1"/>
  <c r="P308" i="7"/>
  <c r="P307" i="7"/>
  <c r="M25" i="81" s="1"/>
  <c r="P280" i="7"/>
  <c r="L26" i="81" s="1"/>
  <c r="P279" i="7"/>
  <c r="Z137" i="24"/>
  <c r="K73" i="27" s="1"/>
  <c r="P224" i="7"/>
  <c r="P138" i="24" s="1"/>
  <c r="K66" i="27" s="1"/>
  <c r="P223" i="7"/>
  <c r="Y196" i="7"/>
  <c r="F138" i="23" s="1"/>
  <c r="Q57" i="27" s="1"/>
  <c r="P196" i="7"/>
  <c r="F138" i="24" s="1"/>
  <c r="K57" i="27" s="1"/>
  <c r="Y195" i="7"/>
  <c r="F137" i="23" s="1"/>
  <c r="Q55" i="27" s="1"/>
  <c r="P195" i="7"/>
  <c r="F137" i="24" s="1"/>
  <c r="K55" i="27" s="1"/>
  <c r="AP532" i="7"/>
  <c r="T83" i="21" s="1"/>
  <c r="AC48" i="27" s="1"/>
  <c r="P168" i="7"/>
  <c r="H26" i="81" s="1"/>
  <c r="AP531" i="7"/>
  <c r="T82" i="21" s="1"/>
  <c r="AC46" i="27" s="1"/>
  <c r="P167" i="7"/>
  <c r="H25" i="81" s="1"/>
  <c r="P140" i="7"/>
  <c r="G26" i="81" s="1"/>
  <c r="P139" i="7"/>
  <c r="P112" i="7"/>
  <c r="P111" i="7"/>
  <c r="P84" i="7"/>
  <c r="Z28" i="24" s="1"/>
  <c r="K21" i="27" s="1"/>
  <c r="P83" i="7"/>
  <c r="Z27" i="24" s="1"/>
  <c r="K19" i="27" s="1"/>
  <c r="P28" i="7"/>
  <c r="F28" i="24" s="1"/>
  <c r="K3" i="27" s="1"/>
  <c r="P27" i="7"/>
  <c r="A186" i="31"/>
  <c r="A186" i="30" s="1"/>
  <c r="A195" i="30" s="1"/>
  <c r="A166" i="29"/>
  <c r="A167" i="28" s="1"/>
  <c r="P405" i="23"/>
  <c r="Q165" i="28" s="1"/>
  <c r="P406" i="24"/>
  <c r="K165" i="28" s="1"/>
  <c r="A157" i="29"/>
  <c r="A158" i="28" s="1"/>
  <c r="P298" i="24"/>
  <c r="K145" i="28" s="1"/>
  <c r="P444" i="7"/>
  <c r="F298" i="24" s="1"/>
  <c r="K136" i="28" s="1"/>
  <c r="Z243" i="24"/>
  <c r="K127" i="28" s="1"/>
  <c r="P388" i="7"/>
  <c r="P304" i="7"/>
  <c r="P276" i="7"/>
  <c r="P219" i="7"/>
  <c r="P133" i="24" s="1"/>
  <c r="K64" i="28" s="1"/>
  <c r="Y192" i="7"/>
  <c r="F133" i="23" s="1"/>
  <c r="Q55" i="28" s="1"/>
  <c r="P192" i="7"/>
  <c r="F133" i="24" s="1"/>
  <c r="K55" i="28" s="1"/>
  <c r="AP528" i="7"/>
  <c r="T78" i="21" s="1"/>
  <c r="AC46" i="28" s="1"/>
  <c r="P164" i="7"/>
  <c r="P108" i="7"/>
  <c r="P80" i="7"/>
  <c r="Z23" i="24" s="1"/>
  <c r="K19" i="28" s="1"/>
  <c r="P23" i="24"/>
  <c r="K10" i="28" s="1"/>
  <c r="P24" i="7"/>
  <c r="A178" i="29"/>
  <c r="A247" i="29"/>
  <c r="G247" i="29" s="1"/>
  <c r="M247" i="29" s="1"/>
  <c r="S247" i="29" s="1"/>
  <c r="Y111" i="29" s="1"/>
  <c r="A238" i="29"/>
  <c r="G238" i="29" s="1"/>
  <c r="M238" i="29" s="1"/>
  <c r="S238" i="29" s="1"/>
  <c r="G229" i="29"/>
  <c r="M229" i="29" s="1"/>
  <c r="S229" i="29" s="1"/>
  <c r="G220" i="29"/>
  <c r="M220" i="29" s="1"/>
  <c r="S220" i="29" s="1"/>
  <c r="G211" i="29"/>
  <c r="M211" i="29" s="1"/>
  <c r="S211" i="29" s="1"/>
  <c r="W202" i="29"/>
  <c r="G193" i="29"/>
  <c r="M193" i="29" s="1"/>
  <c r="S193" i="29" s="1"/>
  <c r="P401" i="24"/>
  <c r="K164" i="29" s="1"/>
  <c r="P440" i="7"/>
  <c r="AP524" i="7"/>
  <c r="T73" i="21" s="1"/>
  <c r="Y188" i="7"/>
  <c r="F128" i="23" s="1"/>
  <c r="Q55" i="29" s="1"/>
  <c r="P188" i="7"/>
  <c r="F128" i="24" s="1"/>
  <c r="K55" i="29" s="1"/>
  <c r="P160" i="7"/>
  <c r="P76" i="7"/>
  <c r="P399" i="23"/>
  <c r="Q205" i="30" s="1"/>
  <c r="P400" i="24"/>
  <c r="K205" i="30" s="1"/>
  <c r="P398" i="23"/>
  <c r="Q203" i="30" s="1"/>
  <c r="P399" i="24"/>
  <c r="K203" i="30" s="1"/>
  <c r="P397" i="23"/>
  <c r="Q199" i="30" s="1"/>
  <c r="P398" i="24"/>
  <c r="K199" i="30" s="1"/>
  <c r="W187" i="30"/>
  <c r="Z346" i="24"/>
  <c r="K187" i="30" s="1"/>
  <c r="E187" i="30"/>
  <c r="W185" i="30"/>
  <c r="Z345" i="24"/>
  <c r="K185" i="30" s="1"/>
  <c r="E185" i="30"/>
  <c r="A183" i="31"/>
  <c r="A183" i="30" s="1"/>
  <c r="G183" i="30" s="1"/>
  <c r="M183" i="30" s="1"/>
  <c r="S183" i="30" s="1"/>
  <c r="W181" i="30"/>
  <c r="Z343" i="24"/>
  <c r="K181" i="30" s="1"/>
  <c r="E181" i="30"/>
  <c r="W178" i="30"/>
  <c r="P346" i="24"/>
  <c r="K178" i="30" s="1"/>
  <c r="E178" i="30"/>
  <c r="A177" i="31"/>
  <c r="A177" i="30" s="1"/>
  <c r="W176" i="30"/>
  <c r="P345" i="24"/>
  <c r="K176" i="30" s="1"/>
  <c r="E176" i="30"/>
  <c r="A174" i="31"/>
  <c r="A174" i="30" s="1"/>
  <c r="G174" i="30" s="1"/>
  <c r="M174" i="30" s="1"/>
  <c r="S174" i="30" s="1"/>
  <c r="A173" i="31"/>
  <c r="A173" i="30" s="1"/>
  <c r="W172" i="30"/>
  <c r="P343" i="24"/>
  <c r="K172" i="30" s="1"/>
  <c r="E172" i="30"/>
  <c r="W169" i="30"/>
  <c r="F346" i="24"/>
  <c r="K169" i="30" s="1"/>
  <c r="E169" i="30"/>
  <c r="A168" i="31"/>
  <c r="A168" i="30" s="1"/>
  <c r="W167" i="30"/>
  <c r="F345" i="24"/>
  <c r="K167" i="30" s="1"/>
  <c r="E167" i="30"/>
  <c r="A165" i="31"/>
  <c r="A165" i="30" s="1"/>
  <c r="G165" i="30" s="1"/>
  <c r="M165" i="30" s="1"/>
  <c r="S165" i="30" s="1"/>
  <c r="A164" i="31"/>
  <c r="A164" i="30" s="1"/>
  <c r="W163" i="30"/>
  <c r="F343" i="24"/>
  <c r="K163" i="30" s="1"/>
  <c r="E163" i="30"/>
  <c r="Z292" i="24"/>
  <c r="K160" i="30" s="1"/>
  <c r="E160" i="30"/>
  <c r="A159" i="31"/>
  <c r="A159" i="30" s="1"/>
  <c r="Z291" i="24"/>
  <c r="K158" i="30" s="1"/>
  <c r="E158" i="30"/>
  <c r="A156" i="31"/>
  <c r="A156" i="30" s="1"/>
  <c r="G156" i="30" s="1"/>
  <c r="M156" i="30" s="1"/>
  <c r="S156" i="30" s="1"/>
  <c r="A155" i="31"/>
  <c r="A155" i="30" s="1"/>
  <c r="Z290" i="24"/>
  <c r="K154" i="30" s="1"/>
  <c r="E154" i="30"/>
  <c r="P292" i="24"/>
  <c r="K151" i="30" s="1"/>
  <c r="P291" i="24"/>
  <c r="K149" i="30" s="1"/>
  <c r="S13" i="80"/>
  <c r="Y439" i="7"/>
  <c r="P439" i="7"/>
  <c r="Y438" i="7"/>
  <c r="P438" i="7"/>
  <c r="R14" i="81" s="1"/>
  <c r="Y437" i="7"/>
  <c r="P437" i="7"/>
  <c r="F290" i="24" s="1"/>
  <c r="K136" i="30" s="1"/>
  <c r="Z237" i="24"/>
  <c r="K133" i="30" s="1"/>
  <c r="Z236" i="23"/>
  <c r="Q131" i="30" s="1"/>
  <c r="Z236" i="24"/>
  <c r="K131" i="30" s="1"/>
  <c r="Z235" i="24"/>
  <c r="K127" i="30" s="1"/>
  <c r="Y383" i="7"/>
  <c r="P383" i="7"/>
  <c r="Y382" i="7"/>
  <c r="P382" i="7"/>
  <c r="P236" i="24" s="1"/>
  <c r="K122" i="30" s="1"/>
  <c r="Y381" i="7"/>
  <c r="P235" i="23" s="1"/>
  <c r="Q118" i="30" s="1"/>
  <c r="P381" i="7"/>
  <c r="O13" i="80"/>
  <c r="Y299" i="7"/>
  <c r="P182" i="23" s="1"/>
  <c r="Q97" i="30" s="1"/>
  <c r="P299" i="7"/>
  <c r="P182" i="24" s="1"/>
  <c r="K97" i="30" s="1"/>
  <c r="Y298" i="7"/>
  <c r="P181" i="23" s="1"/>
  <c r="Q95" i="30" s="1"/>
  <c r="P298" i="7"/>
  <c r="Y297" i="7"/>
  <c r="P297" i="7"/>
  <c r="P180" i="24" s="1"/>
  <c r="K91" i="30" s="1"/>
  <c r="Y271" i="7"/>
  <c r="P271" i="7"/>
  <c r="Y270" i="7"/>
  <c r="P270" i="7"/>
  <c r="F181" i="24" s="1"/>
  <c r="K86" i="30" s="1"/>
  <c r="Y269" i="7"/>
  <c r="P269" i="7"/>
  <c r="F180" i="24" s="1"/>
  <c r="K82" i="30" s="1"/>
  <c r="Z127" i="24"/>
  <c r="K79" i="30" s="1"/>
  <c r="Z125" i="24"/>
  <c r="K73" i="30" s="1"/>
  <c r="Y213" i="7"/>
  <c r="P213" i="7"/>
  <c r="J15" i="81" s="1"/>
  <c r="Y212" i="7"/>
  <c r="P126" i="23" s="1"/>
  <c r="Q68" i="30" s="1"/>
  <c r="P212" i="7"/>
  <c r="P126" i="24" s="1"/>
  <c r="K68" i="30" s="1"/>
  <c r="Y211" i="7"/>
  <c r="P211" i="7"/>
  <c r="P187" i="7"/>
  <c r="F127" i="24" s="1"/>
  <c r="K61" i="30" s="1"/>
  <c r="P186" i="7"/>
  <c r="F126" i="24" s="1"/>
  <c r="K59" i="30" s="1"/>
  <c r="Y185" i="7"/>
  <c r="F125" i="23" s="1"/>
  <c r="Q55" i="30" s="1"/>
  <c r="P185" i="7"/>
  <c r="F125" i="24" s="1"/>
  <c r="K55" i="30" s="1"/>
  <c r="AP523" i="7"/>
  <c r="T72" i="21" s="1"/>
  <c r="AC52" i="30" s="1"/>
  <c r="Y159" i="7"/>
  <c r="Z72" i="23" s="1"/>
  <c r="Q52" i="30" s="1"/>
  <c r="P159" i="7"/>
  <c r="AP522" i="7"/>
  <c r="T71" i="21" s="1"/>
  <c r="AC50" i="30" s="1"/>
  <c r="Y158" i="7"/>
  <c r="P158" i="7"/>
  <c r="Z71" i="24" s="1"/>
  <c r="K50" i="30" s="1"/>
  <c r="Y48" i="30"/>
  <c r="AP521" i="7"/>
  <c r="T70" i="21" s="1"/>
  <c r="AC46" i="30" s="1"/>
  <c r="Y157" i="7"/>
  <c r="P157" i="7"/>
  <c r="Z70" i="24" s="1"/>
  <c r="K46" i="30" s="1"/>
  <c r="Y103" i="7"/>
  <c r="F72" i="23" s="1"/>
  <c r="Q34" i="30" s="1"/>
  <c r="P103" i="7"/>
  <c r="F72" i="24" s="1"/>
  <c r="K34" i="30" s="1"/>
  <c r="Y102" i="7"/>
  <c r="P102" i="7"/>
  <c r="Y101" i="7"/>
  <c r="F70" i="23" s="1"/>
  <c r="Q28" i="30" s="1"/>
  <c r="P101" i="7"/>
  <c r="Y75" i="7"/>
  <c r="Z17" i="23" s="1"/>
  <c r="Q25" i="30" s="1"/>
  <c r="P75" i="7"/>
  <c r="Z17" i="24" s="1"/>
  <c r="K25" i="30" s="1"/>
  <c r="Y74" i="7"/>
  <c r="Z16" i="23" s="1"/>
  <c r="Q23" i="30" s="1"/>
  <c r="P74" i="7"/>
  <c r="Z16" i="24" s="1"/>
  <c r="K23" i="30" s="1"/>
  <c r="Y73" i="7"/>
  <c r="Z15" i="23" s="1"/>
  <c r="Q19" i="30" s="1"/>
  <c r="P73" i="7"/>
  <c r="Z15" i="24" s="1"/>
  <c r="K19" i="30" s="1"/>
  <c r="Y19" i="7"/>
  <c r="F17" i="23" s="1"/>
  <c r="Q7" i="30" s="1"/>
  <c r="P19" i="7"/>
  <c r="C15" i="81" s="1"/>
  <c r="Y18" i="7"/>
  <c r="P18" i="7"/>
  <c r="F16" i="24" s="1"/>
  <c r="K5" i="30" s="1"/>
  <c r="Y17" i="7"/>
  <c r="P17" i="7"/>
  <c r="F15" i="24" s="1"/>
  <c r="K1" i="30" s="1"/>
  <c r="Y188" i="31"/>
  <c r="R188" i="31"/>
  <c r="Z355" i="24"/>
  <c r="K188" i="31" s="1"/>
  <c r="D188" i="31"/>
  <c r="AC186" i="31"/>
  <c r="V186" i="31"/>
  <c r="O186" i="31"/>
  <c r="H186" i="31"/>
  <c r="AC183" i="31"/>
  <c r="V183" i="31"/>
  <c r="O183" i="31"/>
  <c r="H183" i="31"/>
  <c r="AC182" i="31"/>
  <c r="AA182" i="31"/>
  <c r="T182" i="31"/>
  <c r="O156" i="32"/>
  <c r="Z342" i="24"/>
  <c r="M182" i="31" s="1"/>
  <c r="H156" i="32"/>
  <c r="H182" i="31" s="1"/>
  <c r="F182" i="31"/>
  <c r="AA181" i="31"/>
  <c r="T181" i="31"/>
  <c r="Z341" i="24"/>
  <c r="M181" i="31" s="1"/>
  <c r="F181" i="31"/>
  <c r="Y179" i="31"/>
  <c r="R179" i="31"/>
  <c r="P355" i="24"/>
  <c r="K179" i="31" s="1"/>
  <c r="D179" i="31"/>
  <c r="AC177" i="31"/>
  <c r="V177" i="31"/>
  <c r="O177" i="31"/>
  <c r="H177" i="31"/>
  <c r="AC174" i="31"/>
  <c r="V174" i="31"/>
  <c r="O174" i="31"/>
  <c r="H174" i="31"/>
  <c r="AC173" i="31"/>
  <c r="AA173" i="31"/>
  <c r="V173" i="31"/>
  <c r="T173" i="31"/>
  <c r="O173" i="31"/>
  <c r="P342" i="24"/>
  <c r="M173" i="31" s="1"/>
  <c r="H173" i="31"/>
  <c r="F173" i="31"/>
  <c r="AA172" i="31"/>
  <c r="T172" i="31"/>
  <c r="P341" i="24"/>
  <c r="M172" i="31" s="1"/>
  <c r="F172" i="31"/>
  <c r="Y170" i="31"/>
  <c r="R170" i="31"/>
  <c r="F355" i="24"/>
  <c r="K170" i="31" s="1"/>
  <c r="D170" i="31"/>
  <c r="AC168" i="31"/>
  <c r="V168" i="31"/>
  <c r="O168" i="31"/>
  <c r="H168" i="31"/>
  <c r="AC165" i="31"/>
  <c r="V165" i="31"/>
  <c r="O165" i="31"/>
  <c r="H165" i="31"/>
  <c r="AC164" i="31"/>
  <c r="AA164" i="31"/>
  <c r="V164" i="31"/>
  <c r="T164" i="31"/>
  <c r="O164" i="31"/>
  <c r="F342" i="24"/>
  <c r="M164" i="31" s="1"/>
  <c r="H164" i="31"/>
  <c r="F164" i="31"/>
  <c r="AA163" i="31"/>
  <c r="T163" i="31"/>
  <c r="F341" i="24"/>
  <c r="M163" i="31" s="1"/>
  <c r="F163" i="31"/>
  <c r="Y161" i="31"/>
  <c r="R161" i="31"/>
  <c r="Z301" i="24"/>
  <c r="K161" i="31" s="1"/>
  <c r="D161" i="31"/>
  <c r="AC159" i="31"/>
  <c r="V159" i="31"/>
  <c r="O159" i="31"/>
  <c r="H159" i="31"/>
  <c r="AC156" i="31"/>
  <c r="V156" i="31"/>
  <c r="O156" i="31"/>
  <c r="H156" i="31"/>
  <c r="AC155" i="31"/>
  <c r="AA155" i="31"/>
  <c r="V155" i="31"/>
  <c r="T155" i="31"/>
  <c r="O155" i="31"/>
  <c r="Z289" i="24"/>
  <c r="M155" i="31" s="1"/>
  <c r="H155" i="31"/>
  <c r="F155" i="31"/>
  <c r="AA154" i="31"/>
  <c r="T154" i="31"/>
  <c r="Z288" i="24"/>
  <c r="M154" i="31" s="1"/>
  <c r="F154" i="31"/>
  <c r="Y152" i="31"/>
  <c r="P301" i="23"/>
  <c r="R152" i="31" s="1"/>
  <c r="D152" i="31"/>
  <c r="AC150" i="31"/>
  <c r="AC147" i="31"/>
  <c r="AC146" i="31"/>
  <c r="Y143" i="31"/>
  <c r="D143" i="31"/>
  <c r="AC141" i="31"/>
  <c r="AC138" i="31"/>
  <c r="V138" i="31"/>
  <c r="O138" i="31"/>
  <c r="H138" i="31"/>
  <c r="AC137" i="31"/>
  <c r="Y134" i="31"/>
  <c r="D134" i="31"/>
  <c r="AC132" i="31"/>
  <c r="AC129" i="31"/>
  <c r="V129" i="31"/>
  <c r="O129" i="31"/>
  <c r="H129" i="31"/>
  <c r="AC128" i="31"/>
  <c r="Y125" i="31"/>
  <c r="D125" i="31"/>
  <c r="AC123" i="31"/>
  <c r="AC120" i="31"/>
  <c r="V120" i="31"/>
  <c r="O120" i="31"/>
  <c r="H120" i="31"/>
  <c r="AC119" i="31"/>
  <c r="Y116" i="31"/>
  <c r="D116" i="31"/>
  <c r="AC114" i="31"/>
  <c r="AC111" i="31"/>
  <c r="V111" i="31"/>
  <c r="O111" i="31"/>
  <c r="H111" i="31"/>
  <c r="AC110" i="31"/>
  <c r="Y107" i="31"/>
  <c r="D107" i="31"/>
  <c r="AC105" i="31"/>
  <c r="AC102" i="31"/>
  <c r="V102" i="31"/>
  <c r="O102" i="31"/>
  <c r="H102" i="31"/>
  <c r="AC101" i="31"/>
  <c r="Y98" i="31"/>
  <c r="D98" i="31"/>
  <c r="AC96" i="31"/>
  <c r="AC93" i="31"/>
  <c r="V93" i="31"/>
  <c r="O93" i="31"/>
  <c r="H93" i="31"/>
  <c r="AC92" i="31"/>
  <c r="Y89" i="31"/>
  <c r="D89" i="31"/>
  <c r="AC87" i="31"/>
  <c r="AC84" i="31"/>
  <c r="V84" i="31"/>
  <c r="O84" i="31"/>
  <c r="H84" i="31"/>
  <c r="AC83" i="31"/>
  <c r="Y80" i="31"/>
  <c r="D80" i="31"/>
  <c r="AC78" i="31"/>
  <c r="AC75" i="31"/>
  <c r="V75" i="31"/>
  <c r="O75" i="31"/>
  <c r="H75" i="31"/>
  <c r="AC74" i="31"/>
  <c r="Y71" i="31"/>
  <c r="D71" i="31"/>
  <c r="AC69" i="31"/>
  <c r="AC66" i="31"/>
  <c r="V66" i="31"/>
  <c r="O66" i="31"/>
  <c r="H66" i="31"/>
  <c r="AC65" i="31"/>
  <c r="Y62" i="31"/>
  <c r="F136" i="23"/>
  <c r="R62" i="31" s="1"/>
  <c r="F136" i="24"/>
  <c r="K62" i="31" s="1"/>
  <c r="D62" i="31"/>
  <c r="AC60" i="31"/>
  <c r="AC57" i="31"/>
  <c r="V57" i="31"/>
  <c r="O57" i="31"/>
  <c r="H57" i="31"/>
  <c r="AC56" i="31"/>
  <c r="Y184" i="7"/>
  <c r="F124" i="23" s="1"/>
  <c r="T56" i="31" s="1"/>
  <c r="P184" i="7"/>
  <c r="F124" i="24" s="1"/>
  <c r="M56" i="31" s="1"/>
  <c r="Y183" i="7"/>
  <c r="F123" i="23" s="1"/>
  <c r="T55" i="31" s="1"/>
  <c r="P183" i="7"/>
  <c r="F123" i="24" s="1"/>
  <c r="M55" i="31" s="1"/>
  <c r="Y53" i="31"/>
  <c r="D53" i="31"/>
  <c r="AC48" i="32"/>
  <c r="AC48" i="31" s="1"/>
  <c r="V48" i="31"/>
  <c r="O48" i="31"/>
  <c r="H48" i="31"/>
  <c r="Y44" i="31"/>
  <c r="D44" i="31"/>
  <c r="AC39" i="32"/>
  <c r="AC39" i="31" s="1"/>
  <c r="V39" i="31"/>
  <c r="O39" i="31"/>
  <c r="H39" i="31"/>
  <c r="Y35" i="31"/>
  <c r="D35" i="31"/>
  <c r="AC30" i="32"/>
  <c r="AC30" i="31" s="1"/>
  <c r="V30" i="31"/>
  <c r="O30" i="31"/>
  <c r="H30" i="31"/>
  <c r="Y26" i="31"/>
  <c r="D26" i="31"/>
  <c r="AC21" i="32"/>
  <c r="AC21" i="31" s="1"/>
  <c r="V21" i="31"/>
  <c r="O21" i="31"/>
  <c r="H21" i="31"/>
  <c r="Y17" i="31"/>
  <c r="D17" i="31"/>
  <c r="AC12" i="32"/>
  <c r="AC12" i="31" s="1"/>
  <c r="Y8" i="31"/>
  <c r="D8" i="31"/>
  <c r="AC3" i="31"/>
  <c r="V3" i="31"/>
  <c r="O3" i="31"/>
  <c r="H3" i="31"/>
  <c r="O160" i="32"/>
  <c r="O169" i="32" s="1"/>
  <c r="O179" i="32" s="1"/>
  <c r="O196" i="32" s="1"/>
  <c r="V179" i="32" s="1"/>
  <c r="A184" i="32"/>
  <c r="H175" i="32" s="1"/>
  <c r="O193" i="32" s="1"/>
  <c r="V176" i="32" s="1"/>
  <c r="O188" i="32"/>
  <c r="T185" i="32"/>
  <c r="O184" i="32"/>
  <c r="G1741" i="37"/>
  <c r="G1748" i="37"/>
  <c r="G1749" i="37" s="1"/>
  <c r="G1755" i="37" s="1"/>
  <c r="P394" i="23"/>
  <c r="R178" i="32" s="1"/>
  <c r="H160" i="32"/>
  <c r="H169" i="32" s="1"/>
  <c r="H178" i="32" s="1"/>
  <c r="P407" i="23"/>
  <c r="T176" i="32" s="1"/>
  <c r="P393" i="23"/>
  <c r="R176" i="32" s="1"/>
  <c r="H166" i="32"/>
  <c r="O176" i="32" s="1"/>
  <c r="V166" i="32" s="1"/>
  <c r="P406" i="23"/>
  <c r="T174" i="32" s="1"/>
  <c r="P392" i="23"/>
  <c r="R174" i="32" s="1"/>
  <c r="P395" i="24"/>
  <c r="H157" i="32"/>
  <c r="O166" i="32" s="1"/>
  <c r="V157" i="32" s="1"/>
  <c r="P408" i="24"/>
  <c r="M166" i="32" s="1"/>
  <c r="P394" i="24"/>
  <c r="K166" i="32" s="1"/>
  <c r="P407" i="24"/>
  <c r="M164" i="32" s="1"/>
  <c r="P393" i="24"/>
  <c r="S393" i="24" s="1"/>
  <c r="D159" i="32"/>
  <c r="F157" i="32"/>
  <c r="D157" i="32"/>
  <c r="F155" i="32"/>
  <c r="D155" i="32"/>
  <c r="Y151" i="32"/>
  <c r="D151" i="32"/>
  <c r="P286" i="23"/>
  <c r="T149" i="32" s="1"/>
  <c r="S9" i="81"/>
  <c r="Y147" i="32"/>
  <c r="S23" i="81"/>
  <c r="D147" i="32"/>
  <c r="S22" i="80"/>
  <c r="Y142" i="32"/>
  <c r="D142" i="32"/>
  <c r="Y432" i="7"/>
  <c r="P432" i="7"/>
  <c r="Y138" i="32"/>
  <c r="Y446" i="7"/>
  <c r="P446" i="7"/>
  <c r="D138" i="32"/>
  <c r="Y445" i="7"/>
  <c r="G1231" i="37" s="1"/>
  <c r="G1234" i="37" s="1"/>
  <c r="P445" i="7"/>
  <c r="R22" i="81" s="1"/>
  <c r="Y133" i="32"/>
  <c r="D133" i="32"/>
  <c r="Z231" i="24"/>
  <c r="M131" i="32" s="1"/>
  <c r="Y129" i="32"/>
  <c r="D129" i="32"/>
  <c r="Y124" i="32"/>
  <c r="D124" i="32"/>
  <c r="Y122" i="32"/>
  <c r="Y376" i="7"/>
  <c r="P376" i="7"/>
  <c r="P231" i="24" s="1"/>
  <c r="M122" i="32" s="1"/>
  <c r="D122" i="32"/>
  <c r="Y120" i="32"/>
  <c r="Y390" i="7"/>
  <c r="P390" i="7"/>
  <c r="D120" i="32"/>
  <c r="Y118" i="32"/>
  <c r="P244" i="24"/>
  <c r="M118" i="32" s="1"/>
  <c r="Y115" i="32"/>
  <c r="D115" i="32"/>
  <c r="Y111" i="32"/>
  <c r="D111" i="32"/>
  <c r="Y106" i="32"/>
  <c r="D106" i="32"/>
  <c r="Z176" i="23"/>
  <c r="T104" i="32" s="1"/>
  <c r="Y102" i="32"/>
  <c r="N23" i="80"/>
  <c r="Z190" i="24"/>
  <c r="M102" i="32" s="1"/>
  <c r="D102" i="32"/>
  <c r="Z189" i="23"/>
  <c r="T100" i="32" s="1"/>
  <c r="N22" i="81"/>
  <c r="Y97" i="32"/>
  <c r="D97" i="32"/>
  <c r="Y292" i="7"/>
  <c r="P292" i="7"/>
  <c r="P176" i="24" s="1"/>
  <c r="M95" i="32" s="1"/>
  <c r="Y93" i="32"/>
  <c r="D93" i="32"/>
  <c r="Y88" i="32"/>
  <c r="D88" i="32"/>
  <c r="Y264" i="7"/>
  <c r="P264" i="7"/>
  <c r="Y84" i="32"/>
  <c r="D84" i="32"/>
  <c r="Y79" i="32"/>
  <c r="D79" i="32"/>
  <c r="Y75" i="32"/>
  <c r="D75" i="32"/>
  <c r="Y207" i="7"/>
  <c r="P207" i="7"/>
  <c r="D61" i="32"/>
  <c r="Y181" i="7"/>
  <c r="F122" i="23" s="1"/>
  <c r="R59" i="32" s="1"/>
  <c r="P181" i="7"/>
  <c r="F122" i="24" s="1"/>
  <c r="I122" i="24" s="1"/>
  <c r="Y194" i="7"/>
  <c r="F135" i="23" s="1"/>
  <c r="T57" i="32" s="1"/>
  <c r="Y180" i="7"/>
  <c r="F121" i="23" s="1"/>
  <c r="R57" i="32" s="1"/>
  <c r="P194" i="7"/>
  <c r="F135" i="24" s="1"/>
  <c r="M57" i="32" s="1"/>
  <c r="P180" i="7"/>
  <c r="F121" i="24" s="1"/>
  <c r="K57" i="32" s="1"/>
  <c r="D57" i="32"/>
  <c r="Y193" i="7"/>
  <c r="F134" i="23" s="1"/>
  <c r="T55" i="32" s="1"/>
  <c r="Y179" i="7"/>
  <c r="F120" i="23" s="1"/>
  <c r="R55" i="32" s="1"/>
  <c r="P193" i="7"/>
  <c r="F134" i="24" s="1"/>
  <c r="M55" i="32" s="1"/>
  <c r="P179" i="7"/>
  <c r="F120" i="24" s="1"/>
  <c r="I120" i="24" s="1"/>
  <c r="AP517" i="7"/>
  <c r="T67" i="21" s="1"/>
  <c r="AF52" i="32" s="1"/>
  <c r="Y52" i="32"/>
  <c r="D52" i="32"/>
  <c r="AP516" i="7"/>
  <c r="T66" i="21" s="1"/>
  <c r="AH50" i="32" s="1"/>
  <c r="Y152" i="7"/>
  <c r="P152" i="7"/>
  <c r="AP530" i="7"/>
  <c r="T80" i="21" s="1"/>
  <c r="AH48" i="32" s="1"/>
  <c r="AP515" i="7"/>
  <c r="T65" i="21" s="1"/>
  <c r="AF48" i="32" s="1"/>
  <c r="Y48" i="32"/>
  <c r="Y166" i="7"/>
  <c r="Z80" i="23" s="1"/>
  <c r="T48" i="32" s="1"/>
  <c r="P166" i="7"/>
  <c r="D48" i="32"/>
  <c r="AP529" i="7"/>
  <c r="T79" i="21" s="1"/>
  <c r="AH46" i="32" s="1"/>
  <c r="Y165" i="7"/>
  <c r="P165" i="7"/>
  <c r="Z79" i="24" s="1"/>
  <c r="M46" i="32" s="1"/>
  <c r="Y43" i="32"/>
  <c r="D43" i="32"/>
  <c r="Y39" i="32"/>
  <c r="D39" i="32"/>
  <c r="Y34" i="32"/>
  <c r="D34" i="32"/>
  <c r="Y96" i="7"/>
  <c r="F66" i="23" s="1"/>
  <c r="T32" i="32" s="1"/>
  <c r="P96" i="7"/>
  <c r="Y30" i="32"/>
  <c r="D30" i="32"/>
  <c r="Y25" i="32"/>
  <c r="R25" i="32"/>
  <c r="K25" i="32"/>
  <c r="D25" i="32"/>
  <c r="Y68" i="7"/>
  <c r="P68" i="7"/>
  <c r="Z11" i="24" s="1"/>
  <c r="M23" i="32" s="1"/>
  <c r="P69" i="7"/>
  <c r="Z12" i="24" s="1"/>
  <c r="AC12" i="24" s="1"/>
  <c r="K23" i="32" s="1"/>
  <c r="Y21" i="32"/>
  <c r="Y82" i="7"/>
  <c r="R21" i="32"/>
  <c r="P82" i="7"/>
  <c r="Z25" i="24" s="1"/>
  <c r="M21" i="32" s="1"/>
  <c r="K21" i="32"/>
  <c r="D21" i="32"/>
  <c r="Y81" i="7"/>
  <c r="P81" i="7"/>
  <c r="F204" i="37" s="1"/>
  <c r="F207" i="37" s="1"/>
  <c r="P67" i="7"/>
  <c r="Z10" i="24" s="1"/>
  <c r="AC10" i="24" s="1"/>
  <c r="K19" i="32" s="1"/>
  <c r="Y16" i="32"/>
  <c r="D16" i="32"/>
  <c r="Y12" i="32"/>
  <c r="D12" i="32"/>
  <c r="Y7" i="32"/>
  <c r="D7" i="32"/>
  <c r="Y12" i="7"/>
  <c r="P12" i="7"/>
  <c r="Y3" i="32"/>
  <c r="D3" i="32"/>
  <c r="A384" i="33"/>
  <c r="A393" i="33" s="1"/>
  <c r="A402" i="33" s="1"/>
  <c r="A411" i="33" s="1"/>
  <c r="A420" i="33" s="1"/>
  <c r="A429" i="33" s="1"/>
  <c r="A6" i="33" s="1"/>
  <c r="A15" i="33" s="1"/>
  <c r="A24" i="33" s="1"/>
  <c r="A33" i="33" s="1"/>
  <c r="A42" i="33" s="1"/>
  <c r="A51" i="33" s="1"/>
  <c r="A438" i="33" s="1"/>
  <c r="A447" i="33" s="1"/>
  <c r="A456" i="33" s="1"/>
  <c r="A465" i="33" s="1"/>
  <c r="A474" i="33" s="1"/>
  <c r="A483" i="33" s="1"/>
  <c r="A60" i="33" s="1"/>
  <c r="A69" i="33" s="1"/>
  <c r="A78" i="33" s="1"/>
  <c r="A87" i="33" s="1"/>
  <c r="A96" i="33" s="1"/>
  <c r="A105" i="33" s="1"/>
  <c r="A492" i="33" s="1"/>
  <c r="A501" i="33" s="1"/>
  <c r="A510" i="33" s="1"/>
  <c r="A114" i="33" s="1"/>
  <c r="A123" i="33" s="1"/>
  <c r="A132" i="33" s="1"/>
  <c r="A141" i="33" s="1"/>
  <c r="A150" i="33" s="1"/>
  <c r="A159" i="33" s="1"/>
  <c r="A519" i="33" s="1"/>
  <c r="A528" i="33" s="1"/>
  <c r="A537" i="33" s="1"/>
  <c r="A546" i="33" s="1"/>
  <c r="A555" i="33" s="1"/>
  <c r="A564" i="33" s="1"/>
  <c r="A168" i="33" s="1"/>
  <c r="A177" i="33" s="1"/>
  <c r="A186" i="33" s="1"/>
  <c r="A195" i="33" s="1"/>
  <c r="A204" i="33" s="1"/>
  <c r="A213" i="33" s="1"/>
  <c r="A728" i="33"/>
  <c r="A737" i="33" s="1"/>
  <c r="A691" i="33"/>
  <c r="A700" i="33" s="1"/>
  <c r="D693" i="33"/>
  <c r="F6" i="33"/>
  <c r="F15" i="33" s="1"/>
  <c r="F24" i="33" s="1"/>
  <c r="F33" i="33" s="1"/>
  <c r="F42" i="33" s="1"/>
  <c r="F51" i="33" s="1"/>
  <c r="F60" i="33" s="1"/>
  <c r="F69" i="33" s="1"/>
  <c r="F78" i="33" s="1"/>
  <c r="F87" i="33" s="1"/>
  <c r="F96" i="33" s="1"/>
  <c r="F105" i="33" s="1"/>
  <c r="F114" i="33" s="1"/>
  <c r="F123" i="33" s="1"/>
  <c r="F132" i="33" s="1"/>
  <c r="F141" i="33" s="1"/>
  <c r="F150" i="33" s="1"/>
  <c r="F159" i="33" s="1"/>
  <c r="F168" i="33" s="1"/>
  <c r="F177" i="33" s="1"/>
  <c r="F186" i="33" s="1"/>
  <c r="F195" i="33" s="1"/>
  <c r="F204" i="33" s="1"/>
  <c r="F213" i="33" s="1"/>
  <c r="F222" i="33" s="1"/>
  <c r="F231" i="33" s="1"/>
  <c r="F240" i="33" s="1"/>
  <c r="F249" i="33" s="1"/>
  <c r="F258" i="33" s="1"/>
  <c r="F267" i="33" s="1"/>
  <c r="F276" i="33" s="1"/>
  <c r="F285" i="33" s="1"/>
  <c r="F294" i="33" s="1"/>
  <c r="F303" i="33" s="1"/>
  <c r="F312" i="33" s="1"/>
  <c r="F321" i="33" s="1"/>
  <c r="F330" i="33" s="1"/>
  <c r="F339" i="33" s="1"/>
  <c r="F348" i="33" s="1"/>
  <c r="F357" i="33" s="1"/>
  <c r="F366" i="33" s="1"/>
  <c r="F375" i="33" s="1"/>
  <c r="F384" i="33" s="1"/>
  <c r="F393" i="33" s="1"/>
  <c r="F402" i="33" s="1"/>
  <c r="F411" i="33" s="1"/>
  <c r="F420" i="33" s="1"/>
  <c r="F429" i="33" s="1"/>
  <c r="F438" i="33" s="1"/>
  <c r="F447" i="33" s="1"/>
  <c r="F456" i="33" s="1"/>
  <c r="F465" i="33" s="1"/>
  <c r="F474" i="33" s="1"/>
  <c r="F483" i="33" s="1"/>
  <c r="F492" i="33" s="1"/>
  <c r="F501" i="33" s="1"/>
  <c r="F510" i="33" s="1"/>
  <c r="F519" i="33" s="1"/>
  <c r="F528" i="33" s="1"/>
  <c r="F537" i="33" s="1"/>
  <c r="F546" i="33" s="1"/>
  <c r="F555" i="33" s="1"/>
  <c r="F564" i="33" s="1"/>
  <c r="F573" i="33" s="1"/>
  <c r="F582" i="33" s="1"/>
  <c r="F591" i="33" s="1"/>
  <c r="F601" i="33" s="1"/>
  <c r="D691" i="33"/>
  <c r="F671" i="33"/>
  <c r="P6" i="33"/>
  <c r="P447" i="33"/>
  <c r="P456" i="33" s="1"/>
  <c r="P465" i="33" s="1"/>
  <c r="P474" i="33" s="1"/>
  <c r="P483" i="33" s="1"/>
  <c r="P546" i="33"/>
  <c r="P555" i="33" s="1"/>
  <c r="P564" i="33" s="1"/>
  <c r="P573" i="33" s="1"/>
  <c r="P601" i="33" s="1"/>
  <c r="P611" i="33" s="1"/>
  <c r="P626" i="33" s="1"/>
  <c r="P636" i="33" s="1"/>
  <c r="P646" i="33" s="1"/>
  <c r="P655" i="33" s="1"/>
  <c r="P664" i="33" s="1"/>
  <c r="P673" i="33" s="1"/>
  <c r="P686" i="33" s="1"/>
  <c r="P695" i="33" s="1"/>
  <c r="P704" i="33" s="1"/>
  <c r="P713" i="33" s="1"/>
  <c r="P722" i="33" s="1"/>
  <c r="P731" i="33" s="1"/>
  <c r="P740" i="33" s="1"/>
  <c r="P749" i="33" s="1"/>
  <c r="P758" i="33" s="1"/>
  <c r="P767" i="33" s="1"/>
  <c r="P776" i="33" s="1"/>
  <c r="P785" i="33" s="1"/>
  <c r="K6" i="33"/>
  <c r="K15" i="33" s="1"/>
  <c r="K24" i="33" s="1"/>
  <c r="K33" i="33" s="1"/>
  <c r="K42" i="33" s="1"/>
  <c r="K51" i="33" s="1"/>
  <c r="K60" i="33" s="1"/>
  <c r="K69" i="33" s="1"/>
  <c r="K78" i="33" s="1"/>
  <c r="K87" i="33" s="1"/>
  <c r="K96" i="33" s="1"/>
  <c r="K105" i="33" s="1"/>
  <c r="K114" i="33" s="1"/>
  <c r="K123" i="33" s="1"/>
  <c r="K132" i="33" s="1"/>
  <c r="K141" i="33" s="1"/>
  <c r="K150" i="33" s="1"/>
  <c r="K159" i="33" s="1"/>
  <c r="K168" i="33" s="1"/>
  <c r="K177" i="33" s="1"/>
  <c r="K186" i="33" s="1"/>
  <c r="K195" i="33" s="1"/>
  <c r="K204" i="33" s="1"/>
  <c r="K213" i="33" s="1"/>
  <c r="K222" i="33" s="1"/>
  <c r="K231" i="33" s="1"/>
  <c r="K240" i="33" s="1"/>
  <c r="K249" i="33" s="1"/>
  <c r="K258" i="33" s="1"/>
  <c r="K267" i="33" s="1"/>
  <c r="K276" i="33" s="1"/>
  <c r="K285" i="33" s="1"/>
  <c r="K294" i="33" s="1"/>
  <c r="K303" i="33" s="1"/>
  <c r="K312" i="33" s="1"/>
  <c r="K321" i="33" s="1"/>
  <c r="K330" i="33" s="1"/>
  <c r="K339" i="33" s="1"/>
  <c r="K348" i="33" s="1"/>
  <c r="K357" i="33" s="1"/>
  <c r="K366" i="33" s="1"/>
  <c r="K375" i="33" s="1"/>
  <c r="K384" i="33" s="1"/>
  <c r="K393" i="33" s="1"/>
  <c r="K402" i="33" s="1"/>
  <c r="K411" i="33" s="1"/>
  <c r="K420" i="33" s="1"/>
  <c r="K429" i="33" s="1"/>
  <c r="K438" i="33" s="1"/>
  <c r="K447" i="33" s="1"/>
  <c r="K456" i="33" s="1"/>
  <c r="K465" i="33" s="1"/>
  <c r="K474" i="33" s="1"/>
  <c r="K483" i="33" s="1"/>
  <c r="K492" i="33" s="1"/>
  <c r="K501" i="33" s="1"/>
  <c r="K510" i="33" s="1"/>
  <c r="K519" i="33" s="1"/>
  <c r="K528" i="33" s="1"/>
  <c r="K537" i="33" s="1"/>
  <c r="K546" i="33" s="1"/>
  <c r="K555" i="33" s="1"/>
  <c r="K564" i="33" s="1"/>
  <c r="K573" i="33" s="1"/>
  <c r="K582" i="33" s="1"/>
  <c r="K591" i="33" s="1"/>
  <c r="K601" i="33" s="1"/>
  <c r="K611" i="33" s="1"/>
  <c r="K626" i="33" s="1"/>
  <c r="K636" i="33" s="1"/>
  <c r="K646" i="33" s="1"/>
  <c r="K655" i="33" s="1"/>
  <c r="K664" i="33" s="1"/>
  <c r="S659" i="33"/>
  <c r="M49" i="57"/>
  <c r="Z5" i="60" s="1"/>
  <c r="F643" i="33"/>
  <c r="F652" i="33" s="1"/>
  <c r="A652" i="33"/>
  <c r="P283" i="24"/>
  <c r="I645" i="33" s="1"/>
  <c r="F627" i="33"/>
  <c r="M27" i="57"/>
  <c r="F26" i="58" s="1"/>
  <c r="F30" i="58" s="1"/>
  <c r="M5" i="57"/>
  <c r="F598" i="33"/>
  <c r="K598" i="33" s="1"/>
  <c r="P598" i="33" s="1"/>
  <c r="D582" i="33"/>
  <c r="F570" i="33"/>
  <c r="P337" i="24"/>
  <c r="I532" i="33" s="1"/>
  <c r="D527" i="33"/>
  <c r="P336" i="24"/>
  <c r="I523" i="33" s="1"/>
  <c r="P335" i="24"/>
  <c r="I514" i="33" s="1"/>
  <c r="F337" i="24"/>
  <c r="I505" i="33" s="1"/>
  <c r="F336" i="24"/>
  <c r="I496" i="33" s="1"/>
  <c r="F335" i="24"/>
  <c r="I487" i="33" s="1"/>
  <c r="P462" i="33"/>
  <c r="P471" i="33" s="1"/>
  <c r="P480" i="33" s="1"/>
  <c r="Z284" i="24"/>
  <c r="I478" i="33" s="1"/>
  <c r="D473" i="33"/>
  <c r="Z281" i="24"/>
  <c r="I469" i="33" s="1"/>
  <c r="Z280" i="24"/>
  <c r="I460" i="33" s="1"/>
  <c r="A417" i="33"/>
  <c r="A426" i="33" s="1"/>
  <c r="P429" i="7"/>
  <c r="F1206" i="37" s="1"/>
  <c r="F1210" i="37" s="1"/>
  <c r="P428" i="7"/>
  <c r="R6" i="81" s="1"/>
  <c r="P427" i="7"/>
  <c r="P426" i="7"/>
  <c r="P425" i="7"/>
  <c r="Z227" i="24"/>
  <c r="I390" i="33" s="1"/>
  <c r="A245" i="33"/>
  <c r="A254" i="33" s="1"/>
  <c r="A263" i="33" s="1"/>
  <c r="A272" i="33" s="1"/>
  <c r="A281" i="33" s="1"/>
  <c r="A290" i="33" s="1"/>
  <c r="A299" i="33" s="1"/>
  <c r="A308" i="33" s="1"/>
  <c r="A317" i="33" s="1"/>
  <c r="A326" i="33" s="1"/>
  <c r="A335" i="33" s="1"/>
  <c r="A344" i="33" s="1"/>
  <c r="A380" i="33" s="1"/>
  <c r="A389" i="33" s="1"/>
  <c r="P372" i="7"/>
  <c r="P228" i="24" s="1"/>
  <c r="I365" i="33" s="1"/>
  <c r="P371" i="7"/>
  <c r="A249" i="33"/>
  <c r="A258" i="33" s="1"/>
  <c r="A267" i="33" s="1"/>
  <c r="A276" i="33" s="1"/>
  <c r="A285" i="33" s="1"/>
  <c r="A294" i="33" s="1"/>
  <c r="A303" i="33" s="1"/>
  <c r="A312" i="33" s="1"/>
  <c r="A321" i="33" s="1"/>
  <c r="A330" i="33" s="1"/>
  <c r="A339" i="33" s="1"/>
  <c r="A348" i="33" s="1"/>
  <c r="O7" i="81"/>
  <c r="D343" i="33"/>
  <c r="F228" i="24"/>
  <c r="I338" i="33" s="1"/>
  <c r="S336" i="33"/>
  <c r="D334" i="33"/>
  <c r="D325" i="33"/>
  <c r="Z174" i="24"/>
  <c r="I316" i="33" s="1"/>
  <c r="D316" i="33"/>
  <c r="D311" i="33"/>
  <c r="D309" i="33"/>
  <c r="N4" i="81"/>
  <c r="D307" i="33"/>
  <c r="N3" i="81"/>
  <c r="D298" i="33"/>
  <c r="D289" i="33"/>
  <c r="P288" i="7"/>
  <c r="M6" i="81" s="1"/>
  <c r="D284" i="33"/>
  <c r="P287" i="7"/>
  <c r="D282" i="33"/>
  <c r="D280" i="33"/>
  <c r="D271" i="33"/>
  <c r="S262" i="33"/>
  <c r="D262" i="33"/>
  <c r="P260" i="7"/>
  <c r="D257" i="33"/>
  <c r="P259" i="7"/>
  <c r="D255" i="33"/>
  <c r="Z118" i="24"/>
  <c r="I230" i="33" s="1"/>
  <c r="U219" i="33"/>
  <c r="S208" i="33"/>
  <c r="P204" i="7"/>
  <c r="U201" i="33"/>
  <c r="P203" i="7"/>
  <c r="S181" i="33"/>
  <c r="Y177" i="7"/>
  <c r="F119" i="23" s="1"/>
  <c r="N181" i="33" s="1"/>
  <c r="P177" i="7"/>
  <c r="F119" i="24" s="1"/>
  <c r="I181" i="33" s="1"/>
  <c r="D181" i="33"/>
  <c r="P176" i="7"/>
  <c r="F118" i="24" s="1"/>
  <c r="I176" i="33" s="1"/>
  <c r="P175" i="7"/>
  <c r="F117" i="24" s="1"/>
  <c r="I174" i="33" s="1"/>
  <c r="S172" i="33"/>
  <c r="Y174" i="7"/>
  <c r="F116" i="23" s="1"/>
  <c r="N172" i="33" s="1"/>
  <c r="P174" i="7"/>
  <c r="F116" i="24" s="1"/>
  <c r="I172" i="33" s="1"/>
  <c r="Y173" i="7"/>
  <c r="F115" i="23" s="1"/>
  <c r="N163" i="33" s="1"/>
  <c r="P173" i="7"/>
  <c r="F115" i="24" s="1"/>
  <c r="I163" i="33" s="1"/>
  <c r="U138" i="33"/>
  <c r="U147" i="33" s="1"/>
  <c r="U156" i="33" s="1"/>
  <c r="AP513" i="7"/>
  <c r="T64" i="21" s="1"/>
  <c r="X154" i="33" s="1"/>
  <c r="P149" i="7"/>
  <c r="AP512" i="7"/>
  <c r="T63" i="21" s="1"/>
  <c r="X149" i="33" s="1"/>
  <c r="P148" i="7"/>
  <c r="D149" i="33"/>
  <c r="AP511" i="7"/>
  <c r="T62" i="21" s="1"/>
  <c r="X147" i="33" s="1"/>
  <c r="S147" i="33"/>
  <c r="P147" i="7"/>
  <c r="AP510" i="7"/>
  <c r="T61" i="21" s="1"/>
  <c r="X145" i="33" s="1"/>
  <c r="P146" i="7"/>
  <c r="AP509" i="7"/>
  <c r="T60" i="21" s="1"/>
  <c r="X136" i="33" s="1"/>
  <c r="P145" i="7"/>
  <c r="Z60" i="24" s="1"/>
  <c r="I136" i="33" s="1"/>
  <c r="D127" i="33"/>
  <c r="S120" i="33"/>
  <c r="P93" i="7"/>
  <c r="F258" i="37" s="1"/>
  <c r="F263" i="37" s="1"/>
  <c r="D100" i="33"/>
  <c r="P92" i="7"/>
  <c r="P91" i="7"/>
  <c r="F62" i="24" s="1"/>
  <c r="I93" i="33" s="1"/>
  <c r="P65" i="7"/>
  <c r="F179" i="37" s="1"/>
  <c r="D73" i="33"/>
  <c r="P64" i="7"/>
  <c r="Z8" i="24" s="1"/>
  <c r="I68" i="33" s="1"/>
  <c r="P63" i="7"/>
  <c r="Z7" i="24" s="1"/>
  <c r="I66" i="33" s="1"/>
  <c r="P62" i="7"/>
  <c r="Z6" i="24" s="1"/>
  <c r="I64" i="33" s="1"/>
  <c r="P61" i="7"/>
  <c r="P30" i="33"/>
  <c r="P39" i="33" s="1"/>
  <c r="P48" i="33" s="1"/>
  <c r="K39" i="33"/>
  <c r="K48" i="33" s="1"/>
  <c r="F39" i="33"/>
  <c r="F48" i="33" s="1"/>
  <c r="P33" i="7"/>
  <c r="P8" i="7"/>
  <c r="P7" i="7"/>
  <c r="F7" i="24" s="1"/>
  <c r="I12" i="33" s="1"/>
  <c r="S107" i="21"/>
  <c r="K107" i="21"/>
  <c r="C107" i="21"/>
  <c r="S102" i="21"/>
  <c r="T102" i="21" s="1"/>
  <c r="K102" i="21"/>
  <c r="L102" i="21" s="1"/>
  <c r="C102" i="21"/>
  <c r="D102" i="21" s="1"/>
  <c r="S101" i="21"/>
  <c r="T101" i="21" s="1"/>
  <c r="K101" i="21"/>
  <c r="L101" i="21" s="1"/>
  <c r="C101" i="21"/>
  <c r="D101" i="21" s="1"/>
  <c r="S93" i="21"/>
  <c r="T93" i="21" s="1"/>
  <c r="K93" i="21"/>
  <c r="L93" i="21" s="1"/>
  <c r="C93" i="21"/>
  <c r="D93" i="21" s="1"/>
  <c r="S92" i="21"/>
  <c r="T92" i="21" s="1"/>
  <c r="K92" i="21"/>
  <c r="L92" i="21" s="1"/>
  <c r="C92" i="21"/>
  <c r="D92" i="21" s="1"/>
  <c r="S91" i="21"/>
  <c r="T91" i="21" s="1"/>
  <c r="K91" i="21"/>
  <c r="L91" i="21" s="1"/>
  <c r="C91" i="21"/>
  <c r="D91" i="21" s="1"/>
  <c r="S90" i="21"/>
  <c r="T90" i="21" s="1"/>
  <c r="K90" i="21"/>
  <c r="L90" i="21" s="1"/>
  <c r="C90" i="21"/>
  <c r="D90" i="21" s="1"/>
  <c r="S89" i="21"/>
  <c r="K89" i="21"/>
  <c r="C89" i="21"/>
  <c r="S88" i="21"/>
  <c r="T88" i="21" s="1"/>
  <c r="K88" i="21"/>
  <c r="L88" i="21" s="1"/>
  <c r="C88" i="21"/>
  <c r="D88" i="21" s="1"/>
  <c r="S87" i="21"/>
  <c r="T87" i="21" s="1"/>
  <c r="K87" i="21"/>
  <c r="L87" i="21" s="1"/>
  <c r="C87" i="21"/>
  <c r="D87" i="21" s="1"/>
  <c r="T81" i="21"/>
  <c r="L81" i="21"/>
  <c r="D81" i="21"/>
  <c r="AP520" i="7"/>
  <c r="T69" i="21" s="1"/>
  <c r="AP519" i="7"/>
  <c r="T68" i="21" s="1"/>
  <c r="F2" i="21"/>
  <c r="B2" i="21"/>
  <c r="B57" i="21" s="1"/>
  <c r="S52" i="21"/>
  <c r="K52" i="21"/>
  <c r="C52" i="21"/>
  <c r="S47" i="21"/>
  <c r="T47" i="21" s="1"/>
  <c r="K47" i="21"/>
  <c r="L47" i="21" s="1"/>
  <c r="C47" i="21"/>
  <c r="D47" i="21" s="1"/>
  <c r="S46" i="21"/>
  <c r="T46" i="21" s="1"/>
  <c r="K46" i="21"/>
  <c r="L46" i="21" s="1"/>
  <c r="C46" i="21"/>
  <c r="D46" i="21" s="1"/>
  <c r="S38" i="21"/>
  <c r="T38" i="21" s="1"/>
  <c r="K38" i="21"/>
  <c r="L38" i="21" s="1"/>
  <c r="C38" i="21"/>
  <c r="D38" i="21" s="1"/>
  <c r="S37" i="21"/>
  <c r="T37" i="21" s="1"/>
  <c r="K37" i="21"/>
  <c r="L37" i="21" s="1"/>
  <c r="C37" i="21"/>
  <c r="D37" i="21" s="1"/>
  <c r="S36" i="21"/>
  <c r="T36" i="21" s="1"/>
  <c r="K36" i="21"/>
  <c r="L36" i="21" s="1"/>
  <c r="C36" i="21"/>
  <c r="D36" i="21" s="1"/>
  <c r="S35" i="21"/>
  <c r="T35" i="21" s="1"/>
  <c r="K35" i="21"/>
  <c r="L35" i="21" s="1"/>
  <c r="C35" i="21"/>
  <c r="D35" i="21" s="1"/>
  <c r="S34" i="21"/>
  <c r="K34" i="21"/>
  <c r="C34" i="21"/>
  <c r="S33" i="21"/>
  <c r="T33" i="21" s="1"/>
  <c r="K33" i="21"/>
  <c r="L33" i="21" s="1"/>
  <c r="C33" i="21"/>
  <c r="D33" i="21" s="1"/>
  <c r="S32" i="21"/>
  <c r="T32" i="21" s="1"/>
  <c r="K32" i="21"/>
  <c r="L32" i="21" s="1"/>
  <c r="C32" i="21"/>
  <c r="D32" i="21" s="1"/>
  <c r="T26" i="21"/>
  <c r="L26" i="21"/>
  <c r="D26" i="21"/>
  <c r="B315" i="22"/>
  <c r="K315" i="22" s="1"/>
  <c r="H315" i="22"/>
  <c r="P311" i="7"/>
  <c r="Y311" i="7" s="1"/>
  <c r="AG311" i="7" s="1"/>
  <c r="B310" i="7"/>
  <c r="AU309" i="7" s="1"/>
  <c r="X295" i="22" s="1"/>
  <c r="B2" i="22"/>
  <c r="T106" i="22" s="1"/>
  <c r="D1838" i="37"/>
  <c r="D1841" i="37" s="1"/>
  <c r="I1841" i="37" s="1"/>
  <c r="F1838" i="37"/>
  <c r="F1841" i="37" s="1"/>
  <c r="G1838" i="37"/>
  <c r="G1840" i="37" s="1"/>
  <c r="D1879" i="37"/>
  <c r="O434" i="23"/>
  <c r="E434" i="23"/>
  <c r="AA531" i="7" s="1"/>
  <c r="D1864" i="37"/>
  <c r="F1864" i="37"/>
  <c r="D1863" i="37"/>
  <c r="D1867" i="37" s="1"/>
  <c r="F1863" i="37"/>
  <c r="D1861" i="37"/>
  <c r="D1862" i="37"/>
  <c r="X429" i="23"/>
  <c r="Y429" i="23" s="1"/>
  <c r="Z429" i="23" s="1"/>
  <c r="D1827" i="37"/>
  <c r="D1829" i="37" s="1"/>
  <c r="D1837" i="37" s="1"/>
  <c r="I1837" i="37" s="1"/>
  <c r="D1782" i="37"/>
  <c r="D1783" i="37"/>
  <c r="D1801" i="37"/>
  <c r="D1807" i="37" s="1"/>
  <c r="D1748" i="37"/>
  <c r="D1750" i="37" s="1"/>
  <c r="D1758" i="37" s="1"/>
  <c r="I1758" i="37" s="1"/>
  <c r="D1759" i="37"/>
  <c r="F1759" i="37"/>
  <c r="D1784" i="37"/>
  <c r="G1784" i="37"/>
  <c r="G1787" i="37" s="1"/>
  <c r="D1858" i="37"/>
  <c r="D1859" i="37" s="1"/>
  <c r="O425" i="23"/>
  <c r="P425" i="23" s="1"/>
  <c r="O424" i="23"/>
  <c r="P424" i="23" s="1"/>
  <c r="O422" i="23"/>
  <c r="P422" i="23" s="1"/>
  <c r="O421" i="23"/>
  <c r="P421" i="23" s="1"/>
  <c r="G1820" i="37"/>
  <c r="W420" i="23" s="1"/>
  <c r="X420" i="23" s="1"/>
  <c r="Y420" i="23" s="1"/>
  <c r="Z420" i="23" s="1"/>
  <c r="O419" i="23"/>
  <c r="P419" i="23" s="1"/>
  <c r="D1820" i="37"/>
  <c r="D1823" i="37" s="1"/>
  <c r="O417" i="23"/>
  <c r="P417" i="23" s="1"/>
  <c r="G1759" i="37"/>
  <c r="G1782" i="37"/>
  <c r="G1783" i="37"/>
  <c r="G1798" i="37" s="1"/>
  <c r="G1785" i="37"/>
  <c r="Z408" i="23"/>
  <c r="P408" i="23"/>
  <c r="Z402" i="23"/>
  <c r="Z401" i="23"/>
  <c r="P396" i="23"/>
  <c r="P395" i="23"/>
  <c r="Z393" i="23"/>
  <c r="Z391" i="23"/>
  <c r="P391" i="23"/>
  <c r="P390" i="23"/>
  <c r="Z389" i="23"/>
  <c r="P389" i="23"/>
  <c r="Z388" i="23"/>
  <c r="P388" i="23"/>
  <c r="Z387" i="23"/>
  <c r="P387" i="23"/>
  <c r="G1819" i="37"/>
  <c r="AB384" i="23" s="1"/>
  <c r="B2" i="23"/>
  <c r="Z378" i="23"/>
  <c r="P378" i="23"/>
  <c r="F378" i="23"/>
  <c r="Z377" i="23"/>
  <c r="P377" i="23"/>
  <c r="F377" i="23"/>
  <c r="Z376" i="23"/>
  <c r="P376" i="23"/>
  <c r="F376" i="23"/>
  <c r="Z375" i="23"/>
  <c r="P375" i="23"/>
  <c r="F375" i="23"/>
  <c r="Z374" i="23"/>
  <c r="P374" i="23"/>
  <c r="F374" i="23"/>
  <c r="G1656" i="37"/>
  <c r="W373" i="23" s="1"/>
  <c r="X373" i="23" s="1"/>
  <c r="Y373" i="23" s="1"/>
  <c r="Z373" i="23" s="1"/>
  <c r="G1577" i="37"/>
  <c r="M373" i="23" s="1"/>
  <c r="N373" i="23" s="1"/>
  <c r="O373" i="23" s="1"/>
  <c r="P373" i="23" s="1"/>
  <c r="G1498" i="37"/>
  <c r="C373" i="23" s="1"/>
  <c r="D373" i="23" s="1"/>
  <c r="E373" i="23" s="1"/>
  <c r="F373" i="23" s="1"/>
  <c r="G1646" i="37"/>
  <c r="W372" i="23" s="1"/>
  <c r="X372" i="23" s="1"/>
  <c r="Y372" i="23" s="1"/>
  <c r="Z372" i="23" s="1"/>
  <c r="G1567" i="37"/>
  <c r="M372" i="23" s="1"/>
  <c r="N372" i="23" s="1"/>
  <c r="O372" i="23" s="1"/>
  <c r="P372" i="23" s="1"/>
  <c r="G1488" i="37"/>
  <c r="C372" i="23" s="1"/>
  <c r="D372" i="23" s="1"/>
  <c r="E372" i="23" s="1"/>
  <c r="F372" i="23" s="1"/>
  <c r="Z371" i="23"/>
  <c r="P371" i="23"/>
  <c r="F371" i="23"/>
  <c r="Z370" i="23"/>
  <c r="P370" i="23"/>
  <c r="F370" i="23"/>
  <c r="Z369" i="23"/>
  <c r="P369" i="23"/>
  <c r="F369" i="23"/>
  <c r="Z368" i="23"/>
  <c r="P368" i="23"/>
  <c r="F368" i="23"/>
  <c r="W367" i="23"/>
  <c r="X367" i="23" s="1"/>
  <c r="Y367" i="23" s="1"/>
  <c r="Z367" i="23" s="1"/>
  <c r="M367" i="23"/>
  <c r="N367" i="23" s="1"/>
  <c r="O367" i="23" s="1"/>
  <c r="P367" i="23" s="1"/>
  <c r="C367" i="23"/>
  <c r="D367" i="23" s="1"/>
  <c r="E367" i="23" s="1"/>
  <c r="F367" i="23" s="1"/>
  <c r="Z366" i="23"/>
  <c r="P366" i="23"/>
  <c r="F366" i="23"/>
  <c r="G1641" i="37"/>
  <c r="G1610" i="37" s="1"/>
  <c r="W365" i="23" s="1"/>
  <c r="X365" i="23" s="1"/>
  <c r="Y365" i="23" s="1"/>
  <c r="Z365" i="23" s="1"/>
  <c r="G1562" i="37"/>
  <c r="G1531" i="37" s="1"/>
  <c r="M365" i="23" s="1"/>
  <c r="N365" i="23" s="1"/>
  <c r="O365" i="23" s="1"/>
  <c r="P365" i="23" s="1"/>
  <c r="G1483" i="37"/>
  <c r="G1452" i="37" s="1"/>
  <c r="C365" i="23" s="1"/>
  <c r="D365" i="23" s="1"/>
  <c r="E365" i="23" s="1"/>
  <c r="F365" i="23" s="1"/>
  <c r="Z364" i="23"/>
  <c r="P364" i="23"/>
  <c r="F364" i="23"/>
  <c r="G1605" i="37"/>
  <c r="G1653" i="37"/>
  <c r="G1637" i="37"/>
  <c r="G1629" i="37"/>
  <c r="G1526" i="37"/>
  <c r="G1574" i="37"/>
  <c r="G1558" i="37"/>
  <c r="G1550" i="37"/>
  <c r="G1447" i="37"/>
  <c r="G1495" i="37"/>
  <c r="G1479" i="37"/>
  <c r="G1471" i="37"/>
  <c r="G1612" i="37"/>
  <c r="W362" i="23" s="1"/>
  <c r="X362" i="23" s="1"/>
  <c r="Y362" i="23" s="1"/>
  <c r="Z362" i="23" s="1"/>
  <c r="G1533" i="37"/>
  <c r="M362" i="23" s="1"/>
  <c r="N362" i="23" s="1"/>
  <c r="O362" i="23" s="1"/>
  <c r="P362" i="23" s="1"/>
  <c r="G1454" i="37"/>
  <c r="C362" i="23" s="1"/>
  <c r="D362" i="23" s="1"/>
  <c r="E362" i="23" s="1"/>
  <c r="F362" i="23" s="1"/>
  <c r="G1613" i="37"/>
  <c r="W361" i="23" s="1"/>
  <c r="X361" i="23" s="1"/>
  <c r="Y361" i="23" s="1"/>
  <c r="Z361" i="23" s="1"/>
  <c r="G1534" i="37"/>
  <c r="M361" i="23" s="1"/>
  <c r="N361" i="23" s="1"/>
  <c r="O361" i="23" s="1"/>
  <c r="P361" i="23" s="1"/>
  <c r="G1455" i="37"/>
  <c r="C361" i="23" s="1"/>
  <c r="D361" i="23" s="1"/>
  <c r="E361" i="23" s="1"/>
  <c r="F361" i="23" s="1"/>
  <c r="G1607" i="37"/>
  <c r="W360" i="23" s="1"/>
  <c r="X360" i="23" s="1"/>
  <c r="Y360" i="23" s="1"/>
  <c r="Z360" i="23" s="1"/>
  <c r="G1528" i="37"/>
  <c r="M360" i="23" s="1"/>
  <c r="N360" i="23" s="1"/>
  <c r="O360" i="23" s="1"/>
  <c r="P360" i="23" s="1"/>
  <c r="G1449" i="37"/>
  <c r="C360" i="23" s="1"/>
  <c r="D360" i="23" s="1"/>
  <c r="E360" i="23" s="1"/>
  <c r="F360" i="23" s="1"/>
  <c r="G1640" i="37"/>
  <c r="G1608" i="37" s="1"/>
  <c r="W359" i="23" s="1"/>
  <c r="X359" i="23" s="1"/>
  <c r="Y359" i="23" s="1"/>
  <c r="Z359" i="23" s="1"/>
  <c r="G1561" i="37"/>
  <c r="G1529" i="37" s="1"/>
  <c r="M359" i="23" s="1"/>
  <c r="N359" i="23" s="1"/>
  <c r="O359" i="23" s="1"/>
  <c r="P359" i="23" s="1"/>
  <c r="G1482" i="37"/>
  <c r="G1450" i="37" s="1"/>
  <c r="C359" i="23" s="1"/>
  <c r="D359" i="23" s="1"/>
  <c r="E359" i="23" s="1"/>
  <c r="F359" i="23" s="1"/>
  <c r="G1652" i="37"/>
  <c r="G1634" i="37"/>
  <c r="G1628" i="37"/>
  <c r="G1573" i="37"/>
  <c r="G1555" i="37"/>
  <c r="G1549" i="37"/>
  <c r="G1494" i="37"/>
  <c r="G1476" i="37"/>
  <c r="G1470" i="37"/>
  <c r="O327" i="23"/>
  <c r="AA475" i="7" s="1"/>
  <c r="E327" i="23"/>
  <c r="AA447" i="7" s="1"/>
  <c r="Z326" i="23"/>
  <c r="Z325" i="23"/>
  <c r="Z324" i="23"/>
  <c r="Z323" i="23"/>
  <c r="Z322" i="23"/>
  <c r="G1419" i="37"/>
  <c r="W321" i="23" s="1"/>
  <c r="X321" i="23" s="1"/>
  <c r="Y321" i="23" s="1"/>
  <c r="Z321" i="23" s="1"/>
  <c r="G1409" i="37"/>
  <c r="W320" i="23" s="1"/>
  <c r="X320" i="23" s="1"/>
  <c r="Y320" i="23" s="1"/>
  <c r="Z320" i="23" s="1"/>
  <c r="Z319" i="23"/>
  <c r="Z318" i="23"/>
  <c r="Z317" i="23"/>
  <c r="Z316" i="23"/>
  <c r="Z315" i="23"/>
  <c r="Z314" i="23"/>
  <c r="W313" i="23"/>
  <c r="X313" i="23" s="1"/>
  <c r="Y313" i="23" s="1"/>
  <c r="Z313" i="23" s="1"/>
  <c r="Z312" i="23"/>
  <c r="G1404" i="37"/>
  <c r="G1373" i="37" s="1"/>
  <c r="W311" i="23" s="1"/>
  <c r="X311" i="23" s="1"/>
  <c r="Y311" i="23" s="1"/>
  <c r="Z311" i="23" s="1"/>
  <c r="Z310" i="23"/>
  <c r="G1368" i="37"/>
  <c r="G1416" i="37"/>
  <c r="G1400" i="37"/>
  <c r="G1392" i="37"/>
  <c r="O309" i="23"/>
  <c r="AA457" i="7" s="1"/>
  <c r="E309" i="23"/>
  <c r="AA429" i="7" s="1"/>
  <c r="G1375" i="37"/>
  <c r="W308" i="23" s="1"/>
  <c r="X308" i="23" s="1"/>
  <c r="Y308" i="23" s="1"/>
  <c r="Z308" i="23" s="1"/>
  <c r="G1376" i="37"/>
  <c r="W307" i="23" s="1"/>
  <c r="X307" i="23" s="1"/>
  <c r="Y307" i="23" s="1"/>
  <c r="Z307" i="23" s="1"/>
  <c r="G1370" i="37"/>
  <c r="W306" i="23" s="1"/>
  <c r="X306" i="23" s="1"/>
  <c r="Y306" i="23" s="1"/>
  <c r="Z306" i="23" s="1"/>
  <c r="G1403" i="37"/>
  <c r="G1371" i="37" s="1"/>
  <c r="W305" i="23" s="1"/>
  <c r="X305" i="23" s="1"/>
  <c r="Y305" i="23" s="1"/>
  <c r="Z305" i="23" s="1"/>
  <c r="G1415" i="37"/>
  <c r="G1397" i="37"/>
  <c r="G1391" i="37"/>
  <c r="Y272" i="23"/>
  <c r="O272" i="23"/>
  <c r="E272" i="23"/>
  <c r="O271" i="23"/>
  <c r="P271" i="23" s="1"/>
  <c r="O270" i="23"/>
  <c r="O269" i="23"/>
  <c r="O268" i="23"/>
  <c r="O264" i="23"/>
  <c r="AA384" i="7" s="1"/>
  <c r="O263" i="23"/>
  <c r="O262" i="23"/>
  <c r="O261" i="23"/>
  <c r="O260" i="23"/>
  <c r="O259" i="23"/>
  <c r="G1071" i="37"/>
  <c r="G1072" i="37"/>
  <c r="G1087" i="37" s="1"/>
  <c r="Y387" i="7"/>
  <c r="P242" i="23" s="1"/>
  <c r="Y386" i="7"/>
  <c r="Y217" i="23"/>
  <c r="O217" i="23"/>
  <c r="AA307" i="7" s="1"/>
  <c r="E217" i="23"/>
  <c r="D212" i="23"/>
  <c r="E212" i="23" s="1"/>
  <c r="G913" i="37"/>
  <c r="G914" i="37"/>
  <c r="G929" i="37" s="1"/>
  <c r="X199" i="23"/>
  <c r="Y162" i="23"/>
  <c r="O162" i="23"/>
  <c r="F161" i="23"/>
  <c r="F160" i="23"/>
  <c r="F159" i="23"/>
  <c r="F158" i="23"/>
  <c r="F157" i="23"/>
  <c r="G550" i="37"/>
  <c r="C156" i="23" s="1"/>
  <c r="D156" i="23" s="1"/>
  <c r="E156" i="23" s="1"/>
  <c r="F156" i="23" s="1"/>
  <c r="G540" i="37"/>
  <c r="C155" i="23" s="1"/>
  <c r="D155" i="23" s="1"/>
  <c r="E155" i="23" s="1"/>
  <c r="F155" i="23" s="1"/>
  <c r="F154" i="23"/>
  <c r="F153" i="23"/>
  <c r="F152" i="23"/>
  <c r="F151" i="23"/>
  <c r="F150" i="23"/>
  <c r="F149" i="23"/>
  <c r="C148" i="23"/>
  <c r="D148" i="23" s="1"/>
  <c r="E148" i="23" s="1"/>
  <c r="F148" i="23" s="1"/>
  <c r="F147" i="23"/>
  <c r="G535" i="37"/>
  <c r="G504" i="37" s="1"/>
  <c r="C146" i="23" s="1"/>
  <c r="D146" i="23" s="1"/>
  <c r="E146" i="23" s="1"/>
  <c r="F146" i="23" s="1"/>
  <c r="F145" i="23"/>
  <c r="G499" i="37"/>
  <c r="G547" i="37"/>
  <c r="G531" i="37"/>
  <c r="G523" i="37"/>
  <c r="G506" i="37"/>
  <c r="C143" i="23" s="1"/>
  <c r="D143" i="23" s="1"/>
  <c r="E143" i="23" s="1"/>
  <c r="F143" i="23" s="1"/>
  <c r="G507" i="37"/>
  <c r="C142" i="23" s="1"/>
  <c r="D142" i="23" s="1"/>
  <c r="E142" i="23" s="1"/>
  <c r="F142" i="23" s="1"/>
  <c r="G501" i="37"/>
  <c r="C141" i="23" s="1"/>
  <c r="D141" i="23" s="1"/>
  <c r="E141" i="23" s="1"/>
  <c r="F141" i="23" s="1"/>
  <c r="G534" i="37"/>
  <c r="G502" i="37" s="1"/>
  <c r="C140" i="23" s="1"/>
  <c r="D140" i="23" s="1"/>
  <c r="E140" i="23" s="1"/>
  <c r="F140" i="23" s="1"/>
  <c r="G546" i="37"/>
  <c r="G528" i="37"/>
  <c r="G522" i="37"/>
  <c r="Y191" i="7"/>
  <c r="F132" i="23" s="1"/>
  <c r="Y190" i="7"/>
  <c r="F131" i="23" s="1"/>
  <c r="Y187" i="7"/>
  <c r="F127" i="23" s="1"/>
  <c r="Y186" i="7"/>
  <c r="F126" i="23" s="1"/>
  <c r="Y107" i="23"/>
  <c r="AA167" i="7" s="1"/>
  <c r="O107" i="23"/>
  <c r="E107" i="23"/>
  <c r="Y89" i="23"/>
  <c r="AA149" i="7" s="1"/>
  <c r="Y52" i="23"/>
  <c r="AA83" i="7" s="1"/>
  <c r="O52" i="23"/>
  <c r="E52" i="23"/>
  <c r="AA27" i="7" s="1"/>
  <c r="G202" i="37"/>
  <c r="G203" i="37"/>
  <c r="X34" i="23"/>
  <c r="G123" i="37"/>
  <c r="G124" i="37"/>
  <c r="G139" i="37" s="1"/>
  <c r="N34" i="23"/>
  <c r="O435" i="24"/>
  <c r="E435" i="24"/>
  <c r="R531" i="7" s="1"/>
  <c r="M430" i="24"/>
  <c r="N430" i="24" s="1"/>
  <c r="O430" i="24" s="1"/>
  <c r="P430" i="24" s="1"/>
  <c r="Y426" i="24"/>
  <c r="Z426" i="24" s="1"/>
  <c r="O426" i="24"/>
  <c r="P426" i="24" s="1"/>
  <c r="Y425" i="24"/>
  <c r="Z425" i="24" s="1"/>
  <c r="O425" i="24"/>
  <c r="P425" i="24" s="1"/>
  <c r="O420" i="24"/>
  <c r="P420" i="24" s="1"/>
  <c r="D1741" i="37"/>
  <c r="D1746" i="37" s="1"/>
  <c r="D1779" i="37"/>
  <c r="D1780" i="37" s="1"/>
  <c r="D1810" i="37" s="1"/>
  <c r="I1810" i="37" s="1"/>
  <c r="O418" i="24"/>
  <c r="P418" i="24" s="1"/>
  <c r="Z411" i="24"/>
  <c r="Z410" i="24"/>
  <c r="Z409" i="24"/>
  <c r="P409" i="24"/>
  <c r="Z408" i="24"/>
  <c r="Z407" i="24"/>
  <c r="Z406" i="24"/>
  <c r="Z405" i="24"/>
  <c r="Z404" i="24"/>
  <c r="Z403" i="24"/>
  <c r="Z402" i="24"/>
  <c r="Z401" i="24"/>
  <c r="Z400" i="24"/>
  <c r="Z399" i="24"/>
  <c r="Z398" i="24"/>
  <c r="Z397" i="24"/>
  <c r="P397" i="24"/>
  <c r="Z396" i="24"/>
  <c r="P396" i="24"/>
  <c r="Z395" i="24"/>
  <c r="AC395" i="24" s="1"/>
  <c r="Z394" i="24"/>
  <c r="Z393" i="24"/>
  <c r="AC393" i="24" s="1"/>
  <c r="Z392" i="24"/>
  <c r="P392" i="24"/>
  <c r="Z391" i="24"/>
  <c r="P391" i="24"/>
  <c r="Z390" i="24"/>
  <c r="P390" i="24"/>
  <c r="Z389" i="24"/>
  <c r="P389" i="24"/>
  <c r="Z388" i="24"/>
  <c r="P388" i="24"/>
  <c r="F1819" i="37"/>
  <c r="AB385" i="24" s="1"/>
  <c r="B2" i="24"/>
  <c r="Z378" i="24"/>
  <c r="P378" i="24"/>
  <c r="F378" i="24"/>
  <c r="Z377" i="24"/>
  <c r="P377" i="24"/>
  <c r="F377" i="24"/>
  <c r="Z376" i="24"/>
  <c r="P376" i="24"/>
  <c r="F376" i="24"/>
  <c r="Z375" i="24"/>
  <c r="P375" i="24"/>
  <c r="F375" i="24"/>
  <c r="Z374" i="24"/>
  <c r="P374" i="24"/>
  <c r="F374" i="24"/>
  <c r="F1656" i="37"/>
  <c r="W373" i="24" s="1"/>
  <c r="X373" i="24" s="1"/>
  <c r="Y373" i="24" s="1"/>
  <c r="Z373" i="24" s="1"/>
  <c r="F1577" i="37"/>
  <c r="M373" i="24" s="1"/>
  <c r="N373" i="24" s="1"/>
  <c r="O373" i="24" s="1"/>
  <c r="P373" i="24" s="1"/>
  <c r="F1498" i="37"/>
  <c r="C373" i="24" s="1"/>
  <c r="D373" i="24" s="1"/>
  <c r="E373" i="24" s="1"/>
  <c r="F373" i="24" s="1"/>
  <c r="F1646" i="37"/>
  <c r="W372" i="24" s="1"/>
  <c r="X372" i="24" s="1"/>
  <c r="Y372" i="24" s="1"/>
  <c r="Z372" i="24" s="1"/>
  <c r="F1567" i="37"/>
  <c r="M372" i="24" s="1"/>
  <c r="N372" i="24" s="1"/>
  <c r="O372" i="24" s="1"/>
  <c r="P372" i="24" s="1"/>
  <c r="F1488" i="37"/>
  <c r="C372" i="24" s="1"/>
  <c r="D372" i="24" s="1"/>
  <c r="E372" i="24" s="1"/>
  <c r="F372" i="24" s="1"/>
  <c r="Z371" i="24"/>
  <c r="P371" i="24"/>
  <c r="F371" i="24"/>
  <c r="Z370" i="24"/>
  <c r="P370" i="24"/>
  <c r="F370" i="24"/>
  <c r="Z369" i="24"/>
  <c r="P369" i="24"/>
  <c r="F369" i="24"/>
  <c r="Z368" i="24"/>
  <c r="P368" i="24"/>
  <c r="F368" i="24"/>
  <c r="W367" i="24"/>
  <c r="X367" i="24" s="1"/>
  <c r="Y367" i="24" s="1"/>
  <c r="Z367" i="24" s="1"/>
  <c r="M367" i="24"/>
  <c r="N367" i="24" s="1"/>
  <c r="O367" i="24" s="1"/>
  <c r="P367" i="24" s="1"/>
  <c r="C367" i="24"/>
  <c r="D367" i="24" s="1"/>
  <c r="E367" i="24" s="1"/>
  <c r="F367" i="24" s="1"/>
  <c r="Z366" i="24"/>
  <c r="P366" i="24"/>
  <c r="F366" i="24"/>
  <c r="F1641" i="37"/>
  <c r="F1610" i="37" s="1"/>
  <c r="W365" i="24" s="1"/>
  <c r="X365" i="24" s="1"/>
  <c r="Y365" i="24" s="1"/>
  <c r="Z365" i="24" s="1"/>
  <c r="F1562" i="37"/>
  <c r="F1531" i="37" s="1"/>
  <c r="M365" i="24" s="1"/>
  <c r="N365" i="24" s="1"/>
  <c r="O365" i="24" s="1"/>
  <c r="P365" i="24" s="1"/>
  <c r="F1483" i="37"/>
  <c r="F1452" i="37" s="1"/>
  <c r="C365" i="24" s="1"/>
  <c r="D365" i="24" s="1"/>
  <c r="E365" i="24" s="1"/>
  <c r="F365" i="24" s="1"/>
  <c r="Z364" i="24"/>
  <c r="P364" i="24"/>
  <c r="F364" i="24"/>
  <c r="F1605" i="37"/>
  <c r="F1653" i="37"/>
  <c r="F1637" i="37"/>
  <c r="F1629" i="37"/>
  <c r="F1526" i="37"/>
  <c r="F1574" i="37"/>
  <c r="F1558" i="37"/>
  <c r="F1550" i="37"/>
  <c r="F1447" i="37"/>
  <c r="F1495" i="37"/>
  <c r="F1479" i="37"/>
  <c r="F1471" i="37"/>
  <c r="F1612" i="37"/>
  <c r="W362" i="24" s="1"/>
  <c r="X362" i="24" s="1"/>
  <c r="Y362" i="24" s="1"/>
  <c r="Z362" i="24" s="1"/>
  <c r="F1533" i="37"/>
  <c r="M362" i="24" s="1"/>
  <c r="N362" i="24" s="1"/>
  <c r="O362" i="24" s="1"/>
  <c r="P362" i="24" s="1"/>
  <c r="F1454" i="37"/>
  <c r="C362" i="24" s="1"/>
  <c r="D362" i="24" s="1"/>
  <c r="E362" i="24" s="1"/>
  <c r="F362" i="24" s="1"/>
  <c r="F1613" i="37"/>
  <c r="W361" i="24" s="1"/>
  <c r="X361" i="24" s="1"/>
  <c r="Y361" i="24" s="1"/>
  <c r="Z361" i="24" s="1"/>
  <c r="F1534" i="37"/>
  <c r="M361" i="24" s="1"/>
  <c r="N361" i="24" s="1"/>
  <c r="O361" i="24" s="1"/>
  <c r="P361" i="24" s="1"/>
  <c r="F1455" i="37"/>
  <c r="C361" i="24" s="1"/>
  <c r="D361" i="24" s="1"/>
  <c r="E361" i="24" s="1"/>
  <c r="F361" i="24" s="1"/>
  <c r="F1607" i="37"/>
  <c r="W360" i="24" s="1"/>
  <c r="X360" i="24" s="1"/>
  <c r="Y360" i="24" s="1"/>
  <c r="Z360" i="24" s="1"/>
  <c r="F1528" i="37"/>
  <c r="M360" i="24" s="1"/>
  <c r="N360" i="24" s="1"/>
  <c r="O360" i="24" s="1"/>
  <c r="P360" i="24" s="1"/>
  <c r="F1449" i="37"/>
  <c r="C360" i="24" s="1"/>
  <c r="D360" i="24" s="1"/>
  <c r="E360" i="24" s="1"/>
  <c r="F360" i="24" s="1"/>
  <c r="F1640" i="37"/>
  <c r="F1608" i="37" s="1"/>
  <c r="W359" i="24" s="1"/>
  <c r="X359" i="24" s="1"/>
  <c r="Y359" i="24" s="1"/>
  <c r="Z359" i="24" s="1"/>
  <c r="F1561" i="37"/>
  <c r="F1529" i="37" s="1"/>
  <c r="M359" i="24" s="1"/>
  <c r="N359" i="24" s="1"/>
  <c r="O359" i="24" s="1"/>
  <c r="P359" i="24" s="1"/>
  <c r="F1482" i="37"/>
  <c r="F1450" i="37" s="1"/>
  <c r="C359" i="24" s="1"/>
  <c r="D359" i="24" s="1"/>
  <c r="E359" i="24" s="1"/>
  <c r="F359" i="24" s="1"/>
  <c r="F1652" i="37"/>
  <c r="F1634" i="37"/>
  <c r="F1628" i="37"/>
  <c r="F1573" i="37"/>
  <c r="F1555" i="37"/>
  <c r="F1549" i="37"/>
  <c r="F1494" i="37"/>
  <c r="F1476" i="37"/>
  <c r="F1470" i="37"/>
  <c r="Z354" i="24"/>
  <c r="P354" i="24"/>
  <c r="F354" i="24"/>
  <c r="Z353" i="24"/>
  <c r="P353" i="24"/>
  <c r="F353" i="24"/>
  <c r="Z352" i="24"/>
  <c r="P352" i="24"/>
  <c r="F352" i="24"/>
  <c r="Z351" i="24"/>
  <c r="P351" i="24"/>
  <c r="F351" i="24"/>
  <c r="Z350" i="24"/>
  <c r="P350" i="24"/>
  <c r="F350" i="24"/>
  <c r="Z347" i="24"/>
  <c r="P347" i="24"/>
  <c r="F347" i="24"/>
  <c r="Z344" i="24"/>
  <c r="P344" i="24"/>
  <c r="F344" i="24"/>
  <c r="Z340" i="24"/>
  <c r="P340" i="24"/>
  <c r="F340" i="24"/>
  <c r="Z339" i="24"/>
  <c r="P339" i="24"/>
  <c r="F339" i="24"/>
  <c r="Z338" i="24"/>
  <c r="P338" i="24"/>
  <c r="F338" i="24"/>
  <c r="Z337" i="24"/>
  <c r="Z336" i="24"/>
  <c r="Z335" i="24"/>
  <c r="O327" i="24"/>
  <c r="R475" i="7" s="1"/>
  <c r="E327" i="24"/>
  <c r="Z326" i="24"/>
  <c r="N326" i="24"/>
  <c r="Z325" i="24"/>
  <c r="N325" i="24"/>
  <c r="Z324" i="24"/>
  <c r="N324" i="24"/>
  <c r="Z323" i="24"/>
  <c r="N323" i="24"/>
  <c r="Z322" i="24"/>
  <c r="F1419" i="37"/>
  <c r="W321" i="24" s="1"/>
  <c r="X321" i="24" s="1"/>
  <c r="Y321" i="24" s="1"/>
  <c r="Z321" i="24" s="1"/>
  <c r="D321" i="24"/>
  <c r="E321" i="24" s="1"/>
  <c r="F1409" i="37"/>
  <c r="W320" i="24" s="1"/>
  <c r="X320" i="24" s="1"/>
  <c r="Y320" i="24" s="1"/>
  <c r="Z320" i="24" s="1"/>
  <c r="Z319" i="24"/>
  <c r="N319" i="24"/>
  <c r="Z318" i="24"/>
  <c r="Z317" i="24"/>
  <c r="Z316" i="24"/>
  <c r="N316" i="24"/>
  <c r="Z315" i="24"/>
  <c r="N315" i="24"/>
  <c r="Z314" i="24"/>
  <c r="N314" i="24"/>
  <c r="W313" i="24"/>
  <c r="X313" i="24" s="1"/>
  <c r="Y313" i="24" s="1"/>
  <c r="Z313" i="24" s="1"/>
  <c r="Z312" i="24"/>
  <c r="N312" i="24"/>
  <c r="F1404" i="37"/>
  <c r="F1373" i="37" s="1"/>
  <c r="W311" i="24" s="1"/>
  <c r="X311" i="24" s="1"/>
  <c r="Y311" i="24" s="1"/>
  <c r="Z311" i="24" s="1"/>
  <c r="Z310" i="24"/>
  <c r="N310" i="24"/>
  <c r="O309" i="24"/>
  <c r="R457" i="7" s="1"/>
  <c r="E309" i="24"/>
  <c r="R429" i="7" s="1"/>
  <c r="F1375" i="37"/>
  <c r="W308" i="24" s="1"/>
  <c r="X308" i="24" s="1"/>
  <c r="Y308" i="24" s="1"/>
  <c r="Z308" i="24" s="1"/>
  <c r="F1376" i="37"/>
  <c r="W307" i="24" s="1"/>
  <c r="X307" i="24" s="1"/>
  <c r="Y307" i="24" s="1"/>
  <c r="Z307" i="24" s="1"/>
  <c r="F1370" i="37"/>
  <c r="W306" i="24" s="1"/>
  <c r="X306" i="24" s="1"/>
  <c r="Y306" i="24" s="1"/>
  <c r="Z306" i="24" s="1"/>
  <c r="F1403" i="37"/>
  <c r="F1371" i="37" s="1"/>
  <c r="W305" i="24" s="1"/>
  <c r="X305" i="24" s="1"/>
  <c r="Y305" i="24" s="1"/>
  <c r="Z305" i="24" s="1"/>
  <c r="F1415" i="37"/>
  <c r="F1397" i="37"/>
  <c r="F1391" i="37"/>
  <c r="Z300" i="24"/>
  <c r="Z299" i="24"/>
  <c r="Z298" i="24"/>
  <c r="Z297" i="24"/>
  <c r="Z296" i="24"/>
  <c r="Z293" i="24"/>
  <c r="Z287" i="24"/>
  <c r="AC287" i="24" s="1"/>
  <c r="Z286" i="24"/>
  <c r="Z285" i="24"/>
  <c r="AC285" i="24" s="1"/>
  <c r="Z283" i="24"/>
  <c r="Z282" i="24"/>
  <c r="Y272" i="24"/>
  <c r="O272" i="24"/>
  <c r="E272" i="24"/>
  <c r="O271" i="24"/>
  <c r="O270" i="24"/>
  <c r="O269" i="24"/>
  <c r="O268" i="24"/>
  <c r="P268" i="24" s="1"/>
  <c r="O264" i="24"/>
  <c r="O263" i="24"/>
  <c r="P263" i="24" s="1"/>
  <c r="O262" i="24"/>
  <c r="O261" i="24"/>
  <c r="O260" i="24"/>
  <c r="O259" i="24"/>
  <c r="P259" i="24" s="1"/>
  <c r="F1071" i="37"/>
  <c r="F1072" i="37"/>
  <c r="P387" i="7"/>
  <c r="P242" i="24" s="1"/>
  <c r="P386" i="7"/>
  <c r="Y217" i="24"/>
  <c r="O217" i="24"/>
  <c r="E217" i="24"/>
  <c r="Y206" i="24"/>
  <c r="Z206" i="24" s="1"/>
  <c r="F913" i="37"/>
  <c r="F914" i="37"/>
  <c r="F929" i="37" s="1"/>
  <c r="X199" i="24"/>
  <c r="X196" i="24"/>
  <c r="Y196" i="24" s="1"/>
  <c r="Z196" i="24" s="1"/>
  <c r="Y162" i="24"/>
  <c r="O162" i="24"/>
  <c r="R223" i="7" s="1"/>
  <c r="F161" i="24"/>
  <c r="F160" i="24"/>
  <c r="F159" i="24"/>
  <c r="F158" i="24"/>
  <c r="F157" i="24"/>
  <c r="F550" i="37"/>
  <c r="C156" i="24" s="1"/>
  <c r="D156" i="24" s="1"/>
  <c r="E156" i="24" s="1"/>
  <c r="F156" i="24" s="1"/>
  <c r="F540" i="37"/>
  <c r="C155" i="24" s="1"/>
  <c r="D155" i="24" s="1"/>
  <c r="E155" i="24" s="1"/>
  <c r="F155" i="24" s="1"/>
  <c r="F154" i="24"/>
  <c r="Y153" i="24"/>
  <c r="Z153" i="24" s="1"/>
  <c r="F153" i="24"/>
  <c r="F152" i="24"/>
  <c r="F151" i="24"/>
  <c r="F150" i="24"/>
  <c r="F149" i="24"/>
  <c r="C148" i="24"/>
  <c r="D148" i="24" s="1"/>
  <c r="E148" i="24" s="1"/>
  <c r="F148" i="24" s="1"/>
  <c r="F147" i="24"/>
  <c r="F535" i="37"/>
  <c r="F504" i="37" s="1"/>
  <c r="C146" i="24" s="1"/>
  <c r="D146" i="24" s="1"/>
  <c r="E146" i="24" s="1"/>
  <c r="F146" i="24" s="1"/>
  <c r="F145" i="24"/>
  <c r="F499" i="37"/>
  <c r="F547" i="37"/>
  <c r="F531" i="37"/>
  <c r="F523" i="37"/>
  <c r="F506" i="37"/>
  <c r="C143" i="24" s="1"/>
  <c r="D143" i="24" s="1"/>
  <c r="E143" i="24" s="1"/>
  <c r="F143" i="24" s="1"/>
  <c r="F507" i="37"/>
  <c r="C142" i="24" s="1"/>
  <c r="D142" i="24" s="1"/>
  <c r="E142" i="24" s="1"/>
  <c r="F142" i="24" s="1"/>
  <c r="F501" i="37"/>
  <c r="C141" i="24" s="1"/>
  <c r="D141" i="24" s="1"/>
  <c r="E141" i="24" s="1"/>
  <c r="F141" i="24" s="1"/>
  <c r="F534" i="37"/>
  <c r="F502" i="37" s="1"/>
  <c r="C140" i="24" s="1"/>
  <c r="D140" i="24" s="1"/>
  <c r="E140" i="24" s="1"/>
  <c r="F140" i="24" s="1"/>
  <c r="F546" i="37"/>
  <c r="F528" i="37"/>
  <c r="F522" i="37"/>
  <c r="P218" i="7"/>
  <c r="P132" i="24" s="1"/>
  <c r="P191" i="7"/>
  <c r="F132" i="24" s="1"/>
  <c r="P217" i="7"/>
  <c r="P190" i="7"/>
  <c r="F131" i="24" s="1"/>
  <c r="Y107" i="24"/>
  <c r="R167" i="7" s="1"/>
  <c r="O107" i="24"/>
  <c r="E107" i="24"/>
  <c r="R111" i="7" s="1"/>
  <c r="X102" i="24"/>
  <c r="X100" i="24"/>
  <c r="Y89" i="24"/>
  <c r="R149" i="7" s="1"/>
  <c r="Y52" i="24"/>
  <c r="O52" i="24"/>
  <c r="R55" i="7" s="1"/>
  <c r="E52" i="24"/>
  <c r="R27" i="7" s="1"/>
  <c r="X47" i="24"/>
  <c r="Y47" i="24" s="1"/>
  <c r="Z47" i="24" s="1"/>
  <c r="X46" i="24"/>
  <c r="Y46" i="24" s="1"/>
  <c r="Z46" i="24" s="1"/>
  <c r="Y43" i="24"/>
  <c r="Z43" i="24" s="1"/>
  <c r="X38" i="24"/>
  <c r="Y38" i="24" s="1"/>
  <c r="Z38" i="24" s="1"/>
  <c r="Y37" i="24"/>
  <c r="Z37" i="24" s="1"/>
  <c r="E37" i="24"/>
  <c r="X36" i="24"/>
  <c r="Y36" i="24" s="1"/>
  <c r="Z36" i="24" s="1"/>
  <c r="Y35" i="24"/>
  <c r="Z35" i="24" s="1"/>
  <c r="F202" i="37"/>
  <c r="F203" i="37"/>
  <c r="X34" i="24"/>
  <c r="F123" i="37"/>
  <c r="F124" i="37"/>
  <c r="X33" i="24"/>
  <c r="Y33" i="24" s="1"/>
  <c r="Z33" i="24" s="1"/>
  <c r="X32" i="24"/>
  <c r="Y32" i="24" s="1"/>
  <c r="Z32" i="24" s="1"/>
  <c r="H314" i="8"/>
  <c r="B314" i="8"/>
  <c r="K314" i="8" s="1"/>
  <c r="W308" i="8"/>
  <c r="I501" i="7" s="1"/>
  <c r="W307" i="8"/>
  <c r="W306" i="8"/>
  <c r="I498" i="7" s="1"/>
  <c r="W304" i="8"/>
  <c r="W303" i="8"/>
  <c r="W302" i="8"/>
  <c r="W301" i="8"/>
  <c r="I493" i="7" s="1"/>
  <c r="W300" i="8"/>
  <c r="I492" i="7" s="1"/>
  <c r="W299" i="8"/>
  <c r="I491" i="7" s="1"/>
  <c r="W298" i="8"/>
  <c r="W297" i="8"/>
  <c r="I489" i="7" s="1"/>
  <c r="W296" i="8"/>
  <c r="W295" i="8"/>
  <c r="W294" i="8"/>
  <c r="I486" i="7" s="1"/>
  <c r="W293" i="8"/>
  <c r="I485" i="7" s="1"/>
  <c r="W292" i="8"/>
  <c r="I484" i="7" s="1"/>
  <c r="W291" i="8"/>
  <c r="W290" i="8"/>
  <c r="I482" i="7" s="1"/>
  <c r="W289" i="8"/>
  <c r="N257" i="8"/>
  <c r="N256" i="8"/>
  <c r="N255" i="8"/>
  <c r="N254" i="8"/>
  <c r="O254" i="8" s="1"/>
  <c r="N250" i="8"/>
  <c r="N248" i="8"/>
  <c r="I380" i="7" s="1"/>
  <c r="N245" i="8"/>
  <c r="N244" i="8"/>
  <c r="N243" i="8"/>
  <c r="N242" i="8"/>
  <c r="N241" i="8"/>
  <c r="I373" i="7" s="1"/>
  <c r="N240" i="8"/>
  <c r="O153" i="8"/>
  <c r="N19" i="36" s="1"/>
  <c r="F1890" i="37"/>
  <c r="G1890" i="37"/>
  <c r="F1889" i="37"/>
  <c r="G1889" i="37"/>
  <c r="F1878" i="37"/>
  <c r="G1878" i="37"/>
  <c r="G1862" i="37"/>
  <c r="G1877" i="37" s="1"/>
  <c r="F1862" i="37"/>
  <c r="F1877" i="37" s="1"/>
  <c r="G1861" i="37"/>
  <c r="F1861" i="37"/>
  <c r="F1858" i="37"/>
  <c r="D1819" i="37"/>
  <c r="D1857" i="37" s="1"/>
  <c r="G1" i="37"/>
  <c r="G1502" i="37" s="1"/>
  <c r="G1827" i="37"/>
  <c r="F1827" i="37"/>
  <c r="F1820" i="37"/>
  <c r="H1782" i="37"/>
  <c r="H1783" i="37"/>
  <c r="H1798" i="37" s="1"/>
  <c r="H1748" i="37"/>
  <c r="H1759" i="37"/>
  <c r="H1760" i="37" s="1"/>
  <c r="H1784" i="37"/>
  <c r="H1788" i="37" s="1"/>
  <c r="D1800" i="37"/>
  <c r="H1779" i="37"/>
  <c r="H1780" i="37" s="1"/>
  <c r="D1785" i="37"/>
  <c r="H1785" i="37"/>
  <c r="H1789" i="37" s="1"/>
  <c r="H1741" i="37"/>
  <c r="H1742" i="37" s="1"/>
  <c r="H1743" i="37" s="1"/>
  <c r="D1722" i="37"/>
  <c r="D1728" i="37" s="1"/>
  <c r="H1703" i="37"/>
  <c r="H1704" i="37"/>
  <c r="D1669" i="37"/>
  <c r="D1680" i="37"/>
  <c r="D1705" i="37"/>
  <c r="I1734" i="37"/>
  <c r="D1721" i="37"/>
  <c r="D1723" i="37" s="1"/>
  <c r="D1700" i="37"/>
  <c r="D1701" i="37" s="1"/>
  <c r="I1730" i="37"/>
  <c r="I1729" i="37"/>
  <c r="I1726" i="37"/>
  <c r="H1669" i="37"/>
  <c r="H1671" i="37" s="1"/>
  <c r="H1674" i="37" s="1"/>
  <c r="H1680" i="37"/>
  <c r="D1706" i="37"/>
  <c r="I1696" i="37"/>
  <c r="I1695" i="37"/>
  <c r="I1694" i="37"/>
  <c r="I1693" i="37"/>
  <c r="D1662" i="37"/>
  <c r="D1668" i="37" s="1"/>
  <c r="D1624" i="37"/>
  <c r="D1625" i="37"/>
  <c r="H1640" i="37"/>
  <c r="H1608" i="37" s="1"/>
  <c r="D1643" i="37"/>
  <c r="D1649" i="37" s="1"/>
  <c r="H1639" i="37"/>
  <c r="H1659" i="37" s="1"/>
  <c r="F1636" i="37"/>
  <c r="F1657" i="37" s="1"/>
  <c r="G1636" i="37"/>
  <c r="G1657" i="37" s="1"/>
  <c r="H1636" i="37"/>
  <c r="H1657" i="37" s="1"/>
  <c r="D1590" i="37"/>
  <c r="D1601" i="37"/>
  <c r="D1606" i="37" s="1"/>
  <c r="F1604" i="37"/>
  <c r="D1626" i="37"/>
  <c r="F1630" i="37"/>
  <c r="G1630" i="37"/>
  <c r="H1604" i="37"/>
  <c r="H1630" i="37"/>
  <c r="F1606" i="37"/>
  <c r="G1606" i="37"/>
  <c r="F1603" i="37"/>
  <c r="G1603" i="37"/>
  <c r="D1642" i="37"/>
  <c r="D1621" i="37"/>
  <c r="D1622" i="37" s="1"/>
  <c r="H1653" i="37"/>
  <c r="H1652" i="37"/>
  <c r="D1627" i="37"/>
  <c r="F1633" i="37"/>
  <c r="G1633" i="37"/>
  <c r="F1632" i="37"/>
  <c r="G1632" i="37"/>
  <c r="H1646" i="37"/>
  <c r="F1645" i="37"/>
  <c r="G1645" i="37"/>
  <c r="H1645" i="37"/>
  <c r="H1641" i="37"/>
  <c r="H1610" i="37" s="1"/>
  <c r="H1637" i="37"/>
  <c r="H1634" i="37"/>
  <c r="H1633" i="37"/>
  <c r="H1632" i="37"/>
  <c r="F1631" i="37"/>
  <c r="G1631" i="37"/>
  <c r="H1631" i="37"/>
  <c r="H1629" i="37"/>
  <c r="H1628" i="37"/>
  <c r="F1602" i="37"/>
  <c r="G1602" i="37"/>
  <c r="D1583" i="37"/>
  <c r="D1585" i="37" s="1"/>
  <c r="H1613" i="37"/>
  <c r="H1612" i="37"/>
  <c r="H1605" i="37"/>
  <c r="H1607" i="37"/>
  <c r="H1606" i="37"/>
  <c r="G1604" i="37"/>
  <c r="H1603" i="37"/>
  <c r="H1602" i="37"/>
  <c r="D1545" i="37"/>
  <c r="D1546" i="37"/>
  <c r="D1564" i="37"/>
  <c r="D1570" i="37" s="1"/>
  <c r="H1560" i="37"/>
  <c r="H1580" i="37" s="1"/>
  <c r="F1557" i="37"/>
  <c r="F1578" i="37" s="1"/>
  <c r="G1557" i="37"/>
  <c r="G1578" i="37" s="1"/>
  <c r="H1557" i="37"/>
  <c r="H1578" i="37" s="1"/>
  <c r="D1511" i="37"/>
  <c r="D1513" i="37" s="1"/>
  <c r="D1516" i="37" s="1"/>
  <c r="I1516" i="37" s="1"/>
  <c r="D1522" i="37"/>
  <c r="D1524" i="37" s="1"/>
  <c r="I1524" i="37" s="1"/>
  <c r="F1525" i="37"/>
  <c r="D1547" i="37"/>
  <c r="F1551" i="37"/>
  <c r="G1551" i="37"/>
  <c r="H1525" i="37"/>
  <c r="H1551" i="37"/>
  <c r="F1527" i="37"/>
  <c r="G1527" i="37"/>
  <c r="F1524" i="37"/>
  <c r="G1524" i="37"/>
  <c r="D1563" i="37"/>
  <c r="D1542" i="37"/>
  <c r="D1543" i="37" s="1"/>
  <c r="H1574" i="37"/>
  <c r="H1573" i="37"/>
  <c r="D1548" i="37"/>
  <c r="F1554" i="37"/>
  <c r="G1554" i="37"/>
  <c r="F1553" i="37"/>
  <c r="G1553" i="37"/>
  <c r="H1567" i="37"/>
  <c r="F1566" i="37"/>
  <c r="G1566" i="37"/>
  <c r="H1566" i="37"/>
  <c r="H1562" i="37"/>
  <c r="H1531" i="37" s="1"/>
  <c r="H1561" i="37"/>
  <c r="H1529" i="37" s="1"/>
  <c r="H1558" i="37"/>
  <c r="H1555" i="37"/>
  <c r="H1554" i="37"/>
  <c r="H1553" i="37"/>
  <c r="H1552" i="37"/>
  <c r="G1552" i="37"/>
  <c r="F1552" i="37"/>
  <c r="H1550" i="37"/>
  <c r="H1549" i="37"/>
  <c r="F1523" i="37"/>
  <c r="G1523" i="37"/>
  <c r="D1504" i="37"/>
  <c r="H1534" i="37"/>
  <c r="H1533" i="37"/>
  <c r="H1526" i="37"/>
  <c r="H1528" i="37"/>
  <c r="H1527" i="37"/>
  <c r="G1525" i="37"/>
  <c r="H1524" i="37"/>
  <c r="H1523" i="37"/>
  <c r="D1466" i="37"/>
  <c r="D1467" i="37"/>
  <c r="D1485" i="37"/>
  <c r="D1491" i="37" s="1"/>
  <c r="H1481" i="37"/>
  <c r="H1501" i="37" s="1"/>
  <c r="F1478" i="37"/>
  <c r="F1499" i="37" s="1"/>
  <c r="G1478" i="37"/>
  <c r="G1499" i="37" s="1"/>
  <c r="H1478" i="37"/>
  <c r="H1499" i="37" s="1"/>
  <c r="D1432" i="37"/>
  <c r="D1434" i="37" s="1"/>
  <c r="D1440" i="37" s="1"/>
  <c r="I1440" i="37" s="1"/>
  <c r="D1443" i="37"/>
  <c r="D1447" i="37" s="1"/>
  <c r="I1447" i="37" s="1"/>
  <c r="F1446" i="37"/>
  <c r="D1468" i="37"/>
  <c r="F1472" i="37"/>
  <c r="G1472" i="37"/>
  <c r="H1446" i="37"/>
  <c r="H1472" i="37"/>
  <c r="F1448" i="37"/>
  <c r="G1448" i="37"/>
  <c r="F1445" i="37"/>
  <c r="G1445" i="37"/>
  <c r="D1484" i="37"/>
  <c r="D1463" i="37"/>
  <c r="D1464" i="37" s="1"/>
  <c r="H1495" i="37"/>
  <c r="H1494" i="37"/>
  <c r="D1469" i="37"/>
  <c r="F1475" i="37"/>
  <c r="G1475" i="37"/>
  <c r="F1474" i="37"/>
  <c r="G1474" i="37"/>
  <c r="H1488" i="37"/>
  <c r="F1487" i="37"/>
  <c r="G1487" i="37"/>
  <c r="H1487" i="37"/>
  <c r="H1483" i="37"/>
  <c r="H1452" i="37" s="1"/>
  <c r="H1482" i="37"/>
  <c r="H1479" i="37"/>
  <c r="H1476" i="37"/>
  <c r="H1475" i="37"/>
  <c r="H1474" i="37"/>
  <c r="H1473" i="37"/>
  <c r="G1473" i="37"/>
  <c r="F1473" i="37"/>
  <c r="H1471" i="37"/>
  <c r="H1470" i="37"/>
  <c r="F1444" i="37"/>
  <c r="G1444" i="37"/>
  <c r="D1425" i="37"/>
  <c r="D1428" i="37" s="1"/>
  <c r="H1455" i="37"/>
  <c r="H1454" i="37"/>
  <c r="H1447" i="37"/>
  <c r="H1450" i="37"/>
  <c r="H1449" i="37"/>
  <c r="H1448" i="37"/>
  <c r="G1446" i="37"/>
  <c r="H1445" i="37"/>
  <c r="H1444" i="37"/>
  <c r="D1387" i="37"/>
  <c r="D1388" i="37"/>
  <c r="D1406" i="37"/>
  <c r="D1412" i="37" s="1"/>
  <c r="H1402" i="37"/>
  <c r="H1422" i="37" s="1"/>
  <c r="F1399" i="37"/>
  <c r="F1420" i="37" s="1"/>
  <c r="G1399" i="37"/>
  <c r="G1420" i="37" s="1"/>
  <c r="H1399" i="37"/>
  <c r="H1420" i="37" s="1"/>
  <c r="D1353" i="37"/>
  <c r="D1355" i="37" s="1"/>
  <c r="D1359" i="37" s="1"/>
  <c r="I1359" i="37" s="1"/>
  <c r="D1364" i="37"/>
  <c r="F1367" i="37"/>
  <c r="D1389" i="37"/>
  <c r="D1393" i="37" s="1"/>
  <c r="I1393" i="37" s="1"/>
  <c r="F1393" i="37"/>
  <c r="G1393" i="37"/>
  <c r="H1367" i="37"/>
  <c r="H1393" i="37"/>
  <c r="F1369" i="37"/>
  <c r="G1369" i="37"/>
  <c r="F1366" i="37"/>
  <c r="G1366" i="37"/>
  <c r="D1405" i="37"/>
  <c r="D1407" i="37" s="1"/>
  <c r="D1384" i="37"/>
  <c r="D1385" i="37" s="1"/>
  <c r="D1408" i="37" s="1"/>
  <c r="H1416" i="37"/>
  <c r="F1416" i="37"/>
  <c r="H1415" i="37"/>
  <c r="D1390" i="37"/>
  <c r="F1396" i="37"/>
  <c r="G1396" i="37"/>
  <c r="F1395" i="37"/>
  <c r="G1395" i="37"/>
  <c r="H1409" i="37"/>
  <c r="F1408" i="37"/>
  <c r="G1408" i="37"/>
  <c r="H1408" i="37"/>
  <c r="H1404" i="37"/>
  <c r="H1373" i="37" s="1"/>
  <c r="H1403" i="37"/>
  <c r="H1371" i="37" s="1"/>
  <c r="H1400" i="37"/>
  <c r="F1400" i="37"/>
  <c r="H1397" i="37"/>
  <c r="H1396" i="37"/>
  <c r="H1395" i="37"/>
  <c r="H1394" i="37"/>
  <c r="G1394" i="37"/>
  <c r="F1394" i="37"/>
  <c r="H1392" i="37"/>
  <c r="F1392" i="37"/>
  <c r="H1391" i="37"/>
  <c r="F1365" i="37"/>
  <c r="G1365" i="37"/>
  <c r="D1346" i="37"/>
  <c r="D1349" i="37" s="1"/>
  <c r="H1376" i="37"/>
  <c r="H1375" i="37"/>
  <c r="F1368" i="37"/>
  <c r="H1368" i="37"/>
  <c r="H1370" i="37"/>
  <c r="H1369" i="37"/>
  <c r="G1367" i="37"/>
  <c r="H1366" i="37"/>
  <c r="H1365" i="37"/>
  <c r="D1308" i="37"/>
  <c r="D1309" i="37"/>
  <c r="D1327" i="37"/>
  <c r="D1333" i="37" s="1"/>
  <c r="H1308" i="37"/>
  <c r="H1309" i="37"/>
  <c r="H1324" i="37" s="1"/>
  <c r="F1308" i="37"/>
  <c r="F1309" i="37"/>
  <c r="F1324" i="37" s="1"/>
  <c r="D1274" i="37"/>
  <c r="F1274" i="37"/>
  <c r="D1285" i="37"/>
  <c r="D1286" i="37" s="1"/>
  <c r="I1286" i="37" s="1"/>
  <c r="F1285" i="37"/>
  <c r="D1310" i="37"/>
  <c r="F1310" i="37"/>
  <c r="F1314" i="37" s="1"/>
  <c r="H1274" i="37"/>
  <c r="H1285" i="37"/>
  <c r="D1326" i="37"/>
  <c r="D1328" i="37" s="1"/>
  <c r="D1305" i="37"/>
  <c r="D1306" i="37" s="1"/>
  <c r="D1336" i="37" s="1"/>
  <c r="F1305" i="37"/>
  <c r="F1306" i="37" s="1"/>
  <c r="D1311" i="37"/>
  <c r="F1311" i="37"/>
  <c r="F1317" i="37" s="1"/>
  <c r="G1309" i="37"/>
  <c r="G1324" i="37" s="1"/>
  <c r="G1308" i="37"/>
  <c r="F1267" i="37"/>
  <c r="F1268" i="37" s="1"/>
  <c r="H1229" i="37"/>
  <c r="H1230" i="37"/>
  <c r="H1245" i="37" s="1"/>
  <c r="D1229" i="37"/>
  <c r="D1230" i="37"/>
  <c r="D1248" i="37"/>
  <c r="D1254" i="37" s="1"/>
  <c r="D1195" i="37"/>
  <c r="D1196" i="37" s="1"/>
  <c r="D1204" i="37" s="1"/>
  <c r="I1204" i="37" s="1"/>
  <c r="D1206" i="37"/>
  <c r="D1210" i="37" s="1"/>
  <c r="I1210" i="37" s="1"/>
  <c r="D1231" i="37"/>
  <c r="D1234" i="37" s="1"/>
  <c r="H1195" i="37"/>
  <c r="H1206" i="37"/>
  <c r="H1209" i="37" s="1"/>
  <c r="D1247" i="37"/>
  <c r="D1226" i="37"/>
  <c r="D1227" i="37" s="1"/>
  <c r="D1228" i="37" s="1"/>
  <c r="D1246" i="37" s="1"/>
  <c r="D1232" i="37"/>
  <c r="D1238" i="37" s="1"/>
  <c r="G1230" i="37"/>
  <c r="G1245" i="37" s="1"/>
  <c r="F1230" i="37"/>
  <c r="F1245" i="37" s="1"/>
  <c r="G1229" i="37"/>
  <c r="F1229" i="37"/>
  <c r="D1188" i="37"/>
  <c r="D1192" i="37" s="1"/>
  <c r="H1150" i="37"/>
  <c r="H1151" i="37"/>
  <c r="H1116" i="37"/>
  <c r="H1127" i="37"/>
  <c r="D1168" i="37"/>
  <c r="D1174" i="37" s="1"/>
  <c r="D1147" i="37"/>
  <c r="D1148" i="37" s="1"/>
  <c r="D1149" i="37" s="1"/>
  <c r="D1153" i="37"/>
  <c r="D1157" i="37" s="1"/>
  <c r="D1109" i="37"/>
  <c r="D1110" i="37" s="1"/>
  <c r="H1071" i="37"/>
  <c r="H1072" i="37"/>
  <c r="D1089" i="37"/>
  <c r="D1068" i="37"/>
  <c r="D1069" i="37" s="1"/>
  <c r="D1074" i="37"/>
  <c r="D1080" i="37" s="1"/>
  <c r="D1030" i="37"/>
  <c r="D1032" i="37" s="1"/>
  <c r="D1011" i="37"/>
  <c r="D1017" i="37" s="1"/>
  <c r="H992" i="37"/>
  <c r="H993" i="37"/>
  <c r="D958" i="37"/>
  <c r="D969" i="37"/>
  <c r="D972" i="37" s="1"/>
  <c r="I972" i="37" s="1"/>
  <c r="D994" i="37"/>
  <c r="D1000" i="37" s="1"/>
  <c r="D1010" i="37"/>
  <c r="D989" i="37"/>
  <c r="D990" i="37" s="1"/>
  <c r="I1019" i="37"/>
  <c r="I1018" i="37"/>
  <c r="I1015" i="37"/>
  <c r="H958" i="37"/>
  <c r="H959" i="37" s="1"/>
  <c r="H967" i="37" s="1"/>
  <c r="H969" i="37"/>
  <c r="H974" i="37" s="1"/>
  <c r="D995" i="37"/>
  <c r="D999" i="37" s="1"/>
  <c r="H995" i="37"/>
  <c r="I984" i="37"/>
  <c r="I982" i="37"/>
  <c r="D951" i="37"/>
  <c r="D952" i="37" s="1"/>
  <c r="H913" i="37"/>
  <c r="H914" i="37"/>
  <c r="D879" i="37"/>
  <c r="D890" i="37"/>
  <c r="H879" i="37"/>
  <c r="H880" i="37" s="1"/>
  <c r="H882" i="37" s="1"/>
  <c r="H890" i="37"/>
  <c r="H834" i="37"/>
  <c r="H835" i="37"/>
  <c r="H800" i="37"/>
  <c r="H801" i="37" s="1"/>
  <c r="H811" i="37"/>
  <c r="H812" i="37" s="1"/>
  <c r="D852" i="37"/>
  <c r="D854" i="37" s="1"/>
  <c r="D831" i="37"/>
  <c r="D832" i="37" s="1"/>
  <c r="D855" i="37" s="1"/>
  <c r="D837" i="37"/>
  <c r="D793" i="37"/>
  <c r="D795" i="37" s="1"/>
  <c r="H755" i="37"/>
  <c r="H756" i="37"/>
  <c r="H721" i="37"/>
  <c r="H732" i="37"/>
  <c r="D773" i="37"/>
  <c r="D775" i="37" s="1"/>
  <c r="D752" i="37"/>
  <c r="D753" i="37" s="1"/>
  <c r="D758" i="37"/>
  <c r="D714" i="37"/>
  <c r="H676" i="37"/>
  <c r="H677" i="37"/>
  <c r="H642" i="37"/>
  <c r="H597" i="37"/>
  <c r="H598" i="37"/>
  <c r="D615" i="37"/>
  <c r="D617" i="37" s="1"/>
  <c r="D594" i="37"/>
  <c r="D595" i="37" s="1"/>
  <c r="D618" i="37" s="1"/>
  <c r="D600" i="37"/>
  <c r="D556" i="37"/>
  <c r="D518" i="37"/>
  <c r="D519" i="37"/>
  <c r="D534" i="37" s="1"/>
  <c r="D537" i="37"/>
  <c r="D543" i="37" s="1"/>
  <c r="H533" i="37"/>
  <c r="H553" i="37" s="1"/>
  <c r="F530" i="37"/>
  <c r="F551" i="37" s="1"/>
  <c r="G530" i="37"/>
  <c r="G551" i="37" s="1"/>
  <c r="H530" i="37"/>
  <c r="H551" i="37" s="1"/>
  <c r="D484" i="37"/>
  <c r="D495" i="37"/>
  <c r="F498" i="37"/>
  <c r="D520" i="37"/>
  <c r="F524" i="37"/>
  <c r="G524" i="37"/>
  <c r="H524" i="37"/>
  <c r="H550" i="37"/>
  <c r="F500" i="37"/>
  <c r="G500" i="37"/>
  <c r="F497" i="37"/>
  <c r="G497" i="37"/>
  <c r="D536" i="37"/>
  <c r="D515" i="37"/>
  <c r="D516" i="37" s="1"/>
  <c r="H547" i="37"/>
  <c r="H546" i="37"/>
  <c r="D521" i="37"/>
  <c r="D527" i="37" s="1"/>
  <c r="F527" i="37"/>
  <c r="G527" i="37"/>
  <c r="F526" i="37"/>
  <c r="G526" i="37"/>
  <c r="H540" i="37"/>
  <c r="F539" i="37"/>
  <c r="G539" i="37"/>
  <c r="H539" i="37"/>
  <c r="H535" i="37"/>
  <c r="H504" i="37" s="1"/>
  <c r="H534" i="37"/>
  <c r="H502" i="37" s="1"/>
  <c r="H531" i="37"/>
  <c r="H528" i="37"/>
  <c r="H527" i="37"/>
  <c r="H526" i="37"/>
  <c r="F525" i="37"/>
  <c r="G525" i="37"/>
  <c r="H525" i="37"/>
  <c r="H523" i="37"/>
  <c r="H522" i="37"/>
  <c r="F496" i="37"/>
  <c r="G496" i="37"/>
  <c r="D477" i="37"/>
  <c r="H507" i="37"/>
  <c r="H506" i="37"/>
  <c r="H499" i="37"/>
  <c r="H501" i="37"/>
  <c r="H500" i="37"/>
  <c r="G498" i="37"/>
  <c r="H498" i="37"/>
  <c r="H497" i="37"/>
  <c r="H496" i="37"/>
  <c r="D439" i="37"/>
  <c r="D440" i="37"/>
  <c r="H439" i="37"/>
  <c r="H440" i="37"/>
  <c r="D405" i="37"/>
  <c r="D407" i="37" s="1"/>
  <c r="D410" i="37" s="1"/>
  <c r="I410" i="37" s="1"/>
  <c r="D416" i="37"/>
  <c r="H405" i="37"/>
  <c r="H407" i="37" s="1"/>
  <c r="H409" i="37" s="1"/>
  <c r="H416" i="37"/>
  <c r="I470" i="37"/>
  <c r="G440" i="37"/>
  <c r="G455" i="37" s="1"/>
  <c r="F440" i="37"/>
  <c r="F455" i="37" s="1"/>
  <c r="G439" i="37"/>
  <c r="F439" i="37"/>
  <c r="H360" i="37"/>
  <c r="H361" i="37"/>
  <c r="H376" i="37" s="1"/>
  <c r="H326" i="37"/>
  <c r="H337" i="37"/>
  <c r="D300" i="37"/>
  <c r="D306" i="37" s="1"/>
  <c r="H281" i="37"/>
  <c r="H282" i="37"/>
  <c r="D247" i="37"/>
  <c r="D258" i="37"/>
  <c r="D283" i="37"/>
  <c r="D299" i="37"/>
  <c r="D305" i="37" s="1"/>
  <c r="D278" i="37"/>
  <c r="D279" i="37" s="1"/>
  <c r="I308" i="37"/>
  <c r="I307" i="37"/>
  <c r="H247" i="37"/>
  <c r="H248" i="37" s="1"/>
  <c r="H258" i="37"/>
  <c r="H261" i="37" s="1"/>
  <c r="D284" i="37"/>
  <c r="D288" i="37" s="1"/>
  <c r="I273" i="37"/>
  <c r="I272" i="37"/>
  <c r="I271" i="37"/>
  <c r="D240" i="37"/>
  <c r="D245" i="37" s="1"/>
  <c r="D202" i="37"/>
  <c r="D203" i="37"/>
  <c r="D218" i="37" s="1"/>
  <c r="I218" i="37" s="1"/>
  <c r="D221" i="37"/>
  <c r="D227" i="37" s="1"/>
  <c r="H202" i="37"/>
  <c r="H203" i="37"/>
  <c r="D168" i="37"/>
  <c r="D170" i="37" s="1"/>
  <c r="D179" i="37"/>
  <c r="D204" i="37"/>
  <c r="D207" i="37" s="1"/>
  <c r="D205" i="37"/>
  <c r="F234" i="37"/>
  <c r="H168" i="37"/>
  <c r="H170" i="37" s="1"/>
  <c r="H172" i="37" s="1"/>
  <c r="H179" i="37"/>
  <c r="D220" i="37"/>
  <c r="D199" i="37"/>
  <c r="D200" i="37" s="1"/>
  <c r="D223" i="37" s="1"/>
  <c r="D161" i="37"/>
  <c r="D142" i="37"/>
  <c r="D148" i="37" s="1"/>
  <c r="H123" i="37"/>
  <c r="H124" i="37"/>
  <c r="D89" i="37"/>
  <c r="D91" i="37" s="1"/>
  <c r="D93" i="37" s="1"/>
  <c r="I93" i="37" s="1"/>
  <c r="D100" i="37"/>
  <c r="D102" i="37" s="1"/>
  <c r="I102" i="37" s="1"/>
  <c r="D125" i="37"/>
  <c r="H89" i="37"/>
  <c r="H91" i="37" s="1"/>
  <c r="H94" i="37" s="1"/>
  <c r="H100" i="37"/>
  <c r="D141" i="37"/>
  <c r="D143" i="37" s="1"/>
  <c r="D120" i="37"/>
  <c r="D121" i="37" s="1"/>
  <c r="D126" i="37"/>
  <c r="D82" i="37"/>
  <c r="D85" i="37" s="1"/>
  <c r="Y535" i="7"/>
  <c r="P535" i="7"/>
  <c r="P562" i="7" s="1"/>
  <c r="V536" i="7"/>
  <c r="M536" i="7"/>
  <c r="P534" i="7"/>
  <c r="BG506" i="7"/>
  <c r="AY506" i="7"/>
  <c r="AP478" i="7"/>
  <c r="AP506" i="7" s="1"/>
  <c r="AG30" i="7"/>
  <c r="AG58" i="7" s="1"/>
  <c r="AG86" i="7" s="1"/>
  <c r="AG114" i="7" s="1"/>
  <c r="AG142" i="7" s="1"/>
  <c r="AG170" i="7" s="1"/>
  <c r="AG198" i="7" s="1"/>
  <c r="AG226" i="7" s="1"/>
  <c r="AG254" i="7" s="1"/>
  <c r="AG282" i="7" s="1"/>
  <c r="AG310" i="7" s="1"/>
  <c r="AG338" i="7" s="1"/>
  <c r="AG366" i="7" s="1"/>
  <c r="AG394" i="7" s="1"/>
  <c r="AG422" i="7" s="1"/>
  <c r="AG450" i="7" s="1"/>
  <c r="AP504" i="7"/>
  <c r="AP503" i="7"/>
  <c r="AP502" i="7"/>
  <c r="AP501" i="7"/>
  <c r="AP500" i="7"/>
  <c r="AP499" i="7"/>
  <c r="AP498" i="7"/>
  <c r="AP497" i="7"/>
  <c r="AP496" i="7"/>
  <c r="AP495" i="7"/>
  <c r="AP494" i="7"/>
  <c r="AP493" i="7"/>
  <c r="AP492" i="7"/>
  <c r="AP491" i="7"/>
  <c r="AP490" i="7"/>
  <c r="AP489" i="7"/>
  <c r="AP488" i="7"/>
  <c r="AP487" i="7"/>
  <c r="AP486" i="7"/>
  <c r="AP485" i="7"/>
  <c r="AP484" i="7"/>
  <c r="AP483" i="7"/>
  <c r="AP482" i="7"/>
  <c r="AP481" i="7"/>
  <c r="AP476" i="7"/>
  <c r="AP475" i="7"/>
  <c r="AP474" i="7"/>
  <c r="AP473" i="7"/>
  <c r="AP472" i="7"/>
  <c r="AP471" i="7"/>
  <c r="AP470" i="7"/>
  <c r="AP468" i="7"/>
  <c r="AP467" i="7"/>
  <c r="AP466" i="7"/>
  <c r="AP465" i="7"/>
  <c r="AP464" i="7"/>
  <c r="AP463" i="7"/>
  <c r="AP461" i="7"/>
  <c r="AP460" i="7"/>
  <c r="AP459" i="7"/>
  <c r="AP457" i="7"/>
  <c r="AP456" i="7"/>
  <c r="AP455" i="7"/>
  <c r="AP454" i="7"/>
  <c r="AP453" i="7"/>
  <c r="V452" i="7"/>
  <c r="M452" i="7"/>
  <c r="P451" i="7"/>
  <c r="Y451" i="7" s="1"/>
  <c r="AG451" i="7" s="1"/>
  <c r="AP30" i="7"/>
  <c r="AP58" i="7" s="1"/>
  <c r="AP86" i="7" s="1"/>
  <c r="AP114" i="7" s="1"/>
  <c r="AP142" i="7" s="1"/>
  <c r="AP170" i="7" s="1"/>
  <c r="AP198" i="7" s="1"/>
  <c r="AP226" i="7" s="1"/>
  <c r="AP254" i="7" s="1"/>
  <c r="AP282" i="7" s="1"/>
  <c r="AP310" i="7" s="1"/>
  <c r="AP338" i="7" s="1"/>
  <c r="AP366" i="7" s="1"/>
  <c r="AP394" i="7" s="1"/>
  <c r="AP422" i="7" s="1"/>
  <c r="AP450" i="7" s="1"/>
  <c r="Y30" i="7"/>
  <c r="Y58" i="7" s="1"/>
  <c r="Y86" i="7" s="1"/>
  <c r="Y114" i="7" s="1"/>
  <c r="Y142" i="7" s="1"/>
  <c r="Y170" i="7" s="1"/>
  <c r="Y198" i="7" s="1"/>
  <c r="Y226" i="7" s="1"/>
  <c r="Y254" i="7" s="1"/>
  <c r="Y282" i="7" s="1"/>
  <c r="Y310" i="7" s="1"/>
  <c r="Y338" i="7" s="1"/>
  <c r="Y366" i="7" s="1"/>
  <c r="Y394" i="7" s="1"/>
  <c r="Y422" i="7" s="1"/>
  <c r="Y450" i="7" s="1"/>
  <c r="P30" i="7"/>
  <c r="P58" i="7" s="1"/>
  <c r="P86" i="7" s="1"/>
  <c r="P114" i="7" s="1"/>
  <c r="P142" i="7" s="1"/>
  <c r="P170" i="7" s="1"/>
  <c r="P198" i="7" s="1"/>
  <c r="P226" i="7" s="1"/>
  <c r="P254" i="7" s="1"/>
  <c r="P282" i="7" s="1"/>
  <c r="P310" i="7" s="1"/>
  <c r="P338" i="7" s="1"/>
  <c r="P366" i="7" s="1"/>
  <c r="P394" i="7" s="1"/>
  <c r="P422" i="7" s="1"/>
  <c r="P450" i="7" s="1"/>
  <c r="B450" i="7"/>
  <c r="B478" i="7" s="1"/>
  <c r="AP448" i="7"/>
  <c r="AP447" i="7"/>
  <c r="AP446" i="7"/>
  <c r="AP445" i="7"/>
  <c r="AP444" i="7"/>
  <c r="AP443" i="7"/>
  <c r="AP442" i="7"/>
  <c r="AP440" i="7"/>
  <c r="AP439" i="7"/>
  <c r="AP438" i="7"/>
  <c r="AP437" i="7"/>
  <c r="AP436" i="7"/>
  <c r="AP435" i="7"/>
  <c r="AP433" i="7"/>
  <c r="AP432" i="7"/>
  <c r="AP431" i="7"/>
  <c r="AP429" i="7"/>
  <c r="AP428" i="7"/>
  <c r="AP427" i="7"/>
  <c r="AP426" i="7"/>
  <c r="AP425" i="7"/>
  <c r="V424" i="7"/>
  <c r="M424" i="7"/>
  <c r="P423" i="7"/>
  <c r="Y423" i="7" s="1"/>
  <c r="AG423" i="7" s="1"/>
  <c r="B422" i="7"/>
  <c r="AU421" i="7" s="1"/>
  <c r="AP420" i="7"/>
  <c r="AP419" i="7"/>
  <c r="AP418" i="7"/>
  <c r="AP417" i="7"/>
  <c r="AP416" i="7"/>
  <c r="AP415" i="7"/>
  <c r="AP414" i="7"/>
  <c r="AP412" i="7"/>
  <c r="AP411" i="7"/>
  <c r="AP410" i="7"/>
  <c r="AP409" i="7"/>
  <c r="AP408" i="7"/>
  <c r="AP407" i="7"/>
  <c r="AP405" i="7"/>
  <c r="AP404" i="7"/>
  <c r="AP403" i="7"/>
  <c r="AP401" i="7"/>
  <c r="AP400" i="7"/>
  <c r="AP399" i="7"/>
  <c r="AP398" i="7"/>
  <c r="AP397" i="7"/>
  <c r="V396" i="7"/>
  <c r="M396" i="7"/>
  <c r="P395" i="7"/>
  <c r="Y395" i="7" s="1"/>
  <c r="AG395" i="7" s="1"/>
  <c r="B394" i="7"/>
  <c r="AP392" i="7"/>
  <c r="AP391" i="7"/>
  <c r="AP390" i="7"/>
  <c r="AP389" i="7"/>
  <c r="AP388" i="7"/>
  <c r="AP387" i="7"/>
  <c r="AP386" i="7"/>
  <c r="AP384" i="7"/>
  <c r="AP383" i="7"/>
  <c r="AP382" i="7"/>
  <c r="AP381" i="7"/>
  <c r="AP380" i="7"/>
  <c r="AP379" i="7"/>
  <c r="AP377" i="7"/>
  <c r="AP376" i="7"/>
  <c r="AP375" i="7"/>
  <c r="AP373" i="7"/>
  <c r="AP372" i="7"/>
  <c r="AP371" i="7"/>
  <c r="AP370" i="7"/>
  <c r="AP369" i="7"/>
  <c r="V368" i="7"/>
  <c r="M368" i="7"/>
  <c r="P367" i="7"/>
  <c r="Y367" i="7" s="1"/>
  <c r="AG367" i="7" s="1"/>
  <c r="AP364" i="7"/>
  <c r="AP363" i="7"/>
  <c r="AP362" i="7"/>
  <c r="AP361" i="7"/>
  <c r="AP360" i="7"/>
  <c r="AP359" i="7"/>
  <c r="AP358" i="7"/>
  <c r="AP356" i="7"/>
  <c r="AP355" i="7"/>
  <c r="AP354" i="7"/>
  <c r="AP353" i="7"/>
  <c r="AP352" i="7"/>
  <c r="AP351" i="7"/>
  <c r="AP349" i="7"/>
  <c r="AP348" i="7"/>
  <c r="AP347" i="7"/>
  <c r="AP345" i="7"/>
  <c r="AP344" i="7"/>
  <c r="AP343" i="7"/>
  <c r="AP342" i="7"/>
  <c r="AP341" i="7"/>
  <c r="V340" i="7"/>
  <c r="M340" i="7"/>
  <c r="P339" i="7"/>
  <c r="Y339" i="7" s="1"/>
  <c r="AG339" i="7" s="1"/>
  <c r="AP339" i="7" s="1"/>
  <c r="BG338" i="7"/>
  <c r="AY338" i="7"/>
  <c r="B338" i="7"/>
  <c r="AY337" i="7" s="1"/>
  <c r="V312" i="7"/>
  <c r="M312" i="7"/>
  <c r="AP308" i="7"/>
  <c r="AP307" i="7"/>
  <c r="AP306" i="7"/>
  <c r="AP305" i="7"/>
  <c r="AP304" i="7"/>
  <c r="AP303" i="7"/>
  <c r="AP302" i="7"/>
  <c r="AP300" i="7"/>
  <c r="AP299" i="7"/>
  <c r="AP298" i="7"/>
  <c r="AP297" i="7"/>
  <c r="AP296" i="7"/>
  <c r="AP295" i="7"/>
  <c r="AP293" i="7"/>
  <c r="AP292" i="7"/>
  <c r="AP291" i="7"/>
  <c r="AP289" i="7"/>
  <c r="AP288" i="7"/>
  <c r="AP287" i="7"/>
  <c r="AP286" i="7"/>
  <c r="AP285" i="7"/>
  <c r="V284" i="7"/>
  <c r="M284" i="7"/>
  <c r="P283" i="7"/>
  <c r="Y283" i="7" s="1"/>
  <c r="AG283" i="7" s="1"/>
  <c r="B282" i="7"/>
  <c r="AP280" i="7"/>
  <c r="AP279" i="7"/>
  <c r="AP278" i="7"/>
  <c r="AP277" i="7"/>
  <c r="AP276" i="7"/>
  <c r="AP275" i="7"/>
  <c r="AP274" i="7"/>
  <c r="AP272" i="7"/>
  <c r="AP271" i="7"/>
  <c r="AP270" i="7"/>
  <c r="AP269" i="7"/>
  <c r="AP268" i="7"/>
  <c r="AP267" i="7"/>
  <c r="AP265" i="7"/>
  <c r="AP264" i="7"/>
  <c r="AP263" i="7"/>
  <c r="AP261" i="7"/>
  <c r="AP260" i="7"/>
  <c r="AP259" i="7"/>
  <c r="AP258" i="7"/>
  <c r="AP257" i="7"/>
  <c r="V256" i="7"/>
  <c r="M256" i="7"/>
  <c r="P255" i="7"/>
  <c r="Y255" i="7" s="1"/>
  <c r="AG255" i="7" s="1"/>
  <c r="V228" i="7"/>
  <c r="M228" i="7"/>
  <c r="P227" i="7"/>
  <c r="Y227" i="7" s="1"/>
  <c r="AG227" i="7" s="1"/>
  <c r="AP227" i="7" s="1"/>
  <c r="BC226" i="7" s="1"/>
  <c r="BG226" i="7" s="1"/>
  <c r="B226" i="7"/>
  <c r="AU225" i="7" s="1"/>
  <c r="AP224" i="7"/>
  <c r="AP223" i="7"/>
  <c r="AP222" i="7"/>
  <c r="AP221" i="7"/>
  <c r="AP220" i="7"/>
  <c r="AP219" i="7"/>
  <c r="AP218" i="7"/>
  <c r="AP217" i="7"/>
  <c r="AP216" i="7"/>
  <c r="AP215" i="7"/>
  <c r="AP214" i="7"/>
  <c r="AP213" i="7"/>
  <c r="AP212" i="7"/>
  <c r="AP211" i="7"/>
  <c r="AP210" i="7"/>
  <c r="AP209" i="7"/>
  <c r="AP208" i="7"/>
  <c r="AP207" i="7"/>
  <c r="AP206" i="7"/>
  <c r="AP205" i="7"/>
  <c r="AP204" i="7"/>
  <c r="AP203" i="7"/>
  <c r="AP202" i="7"/>
  <c r="AP201" i="7"/>
  <c r="V172" i="7"/>
  <c r="V200" i="7" s="1"/>
  <c r="M172" i="7"/>
  <c r="M200" i="7" s="1"/>
  <c r="P199" i="7"/>
  <c r="Y199" i="7" s="1"/>
  <c r="AG199" i="7" s="1"/>
  <c r="B198" i="7"/>
  <c r="AU197" i="7" s="1"/>
  <c r="AY197" i="7" s="1"/>
  <c r="AP196" i="7"/>
  <c r="AP195" i="7"/>
  <c r="AP194" i="7"/>
  <c r="AP193" i="7"/>
  <c r="AP192" i="7"/>
  <c r="AP191" i="7"/>
  <c r="AP190" i="7"/>
  <c r="AP188" i="7"/>
  <c r="AP187" i="7"/>
  <c r="AP186" i="7"/>
  <c r="AP185" i="7"/>
  <c r="AP184" i="7"/>
  <c r="AP183" i="7"/>
  <c r="AP181" i="7"/>
  <c r="AP180" i="7"/>
  <c r="AP179" i="7"/>
  <c r="AP177" i="7"/>
  <c r="AP176" i="7"/>
  <c r="AP175" i="7"/>
  <c r="AP174" i="7"/>
  <c r="AP173" i="7"/>
  <c r="P171" i="7"/>
  <c r="Y171" i="7" s="1"/>
  <c r="AG171" i="7" s="1"/>
  <c r="V144" i="7"/>
  <c r="M144" i="7"/>
  <c r="P143" i="7"/>
  <c r="Y143" i="7" s="1"/>
  <c r="AG143" i="7" s="1"/>
  <c r="AP143" i="7" s="1"/>
  <c r="BG142" i="7"/>
  <c r="AY142" i="7"/>
  <c r="B142" i="7"/>
  <c r="V116" i="7"/>
  <c r="M116" i="7"/>
  <c r="P115" i="7"/>
  <c r="Y115" i="7" s="1"/>
  <c r="AG115" i="7" s="1"/>
  <c r="AP112" i="7"/>
  <c r="AP111" i="7"/>
  <c r="AP110" i="7"/>
  <c r="AP109" i="7"/>
  <c r="AP108" i="7"/>
  <c r="AP107" i="7"/>
  <c r="AP106" i="7"/>
  <c r="AP104" i="7"/>
  <c r="AP103" i="7"/>
  <c r="AP102" i="7"/>
  <c r="AP101" i="7"/>
  <c r="AP100" i="7"/>
  <c r="AP99" i="7"/>
  <c r="AP97" i="7"/>
  <c r="AP96" i="7"/>
  <c r="AP95" i="7"/>
  <c r="AP93" i="7"/>
  <c r="AP92" i="7"/>
  <c r="AP91" i="7"/>
  <c r="AP90" i="7"/>
  <c r="AP89" i="7"/>
  <c r="V88" i="7"/>
  <c r="M88" i="7"/>
  <c r="P87" i="7"/>
  <c r="Y87" i="7" s="1"/>
  <c r="AG87" i="7" s="1"/>
  <c r="B86" i="7"/>
  <c r="AU85" i="7" s="1"/>
  <c r="AP84" i="7"/>
  <c r="AP83" i="7"/>
  <c r="AP82" i="7"/>
  <c r="AP81" i="7"/>
  <c r="AP80" i="7"/>
  <c r="AP79" i="7"/>
  <c r="AP78" i="7"/>
  <c r="AP76" i="7"/>
  <c r="AP75" i="7"/>
  <c r="AP74" i="7"/>
  <c r="AP73" i="7"/>
  <c r="AP72" i="7"/>
  <c r="AP71" i="7"/>
  <c r="AP69" i="7"/>
  <c r="AP68" i="7"/>
  <c r="AP67" i="7"/>
  <c r="AP65" i="7"/>
  <c r="AP64" i="7"/>
  <c r="AP63" i="7"/>
  <c r="AP62" i="7"/>
  <c r="AP61" i="7"/>
  <c r="V60" i="7"/>
  <c r="M60" i="7"/>
  <c r="P59" i="7"/>
  <c r="Y59" i="7" s="1"/>
  <c r="AG59" i="7" s="1"/>
  <c r="AP59" i="7" s="1"/>
  <c r="BC58" i="7" s="1"/>
  <c r="BG58" i="7" s="1"/>
  <c r="B58" i="7"/>
  <c r="AU57" i="7" s="1"/>
  <c r="AP56" i="7"/>
  <c r="AP55" i="7"/>
  <c r="AP54" i="7"/>
  <c r="AP53" i="7"/>
  <c r="AP52" i="7"/>
  <c r="AP51" i="7"/>
  <c r="AP50" i="7"/>
  <c r="AP48" i="7"/>
  <c r="AP47" i="7"/>
  <c r="AP46" i="7"/>
  <c r="AP45" i="7"/>
  <c r="AP44" i="7"/>
  <c r="AP43" i="7"/>
  <c r="AP41" i="7"/>
  <c r="AP40" i="7"/>
  <c r="AP39" i="7"/>
  <c r="AP37" i="7"/>
  <c r="AP36" i="7"/>
  <c r="AP35" i="7"/>
  <c r="AP34" i="7"/>
  <c r="AP33" i="7"/>
  <c r="V32" i="7"/>
  <c r="M32" i="7"/>
  <c r="B30" i="7"/>
  <c r="AU29" i="7" s="1"/>
  <c r="V4" i="7"/>
  <c r="M4" i="7"/>
  <c r="AG3" i="7"/>
  <c r="BG2" i="7"/>
  <c r="AY2" i="7"/>
  <c r="AY1" i="7"/>
  <c r="AP1" i="7"/>
  <c r="Y17" i="62"/>
  <c r="Z17" i="62" s="1"/>
  <c r="O17" i="62"/>
  <c r="P17" i="62" s="1"/>
  <c r="E17" i="62"/>
  <c r="F17" i="62" s="1"/>
  <c r="Y16" i="62"/>
  <c r="Z16" i="62" s="1"/>
  <c r="O16" i="62"/>
  <c r="P16" i="62" s="1"/>
  <c r="E16" i="62"/>
  <c r="F16" i="62" s="1"/>
  <c r="Y15" i="62"/>
  <c r="Z15" i="62" s="1"/>
  <c r="O15" i="62"/>
  <c r="P15" i="62" s="1"/>
  <c r="E15" i="62"/>
  <c r="F15" i="62" s="1"/>
  <c r="Y14" i="62"/>
  <c r="Z14" i="62" s="1"/>
  <c r="O14" i="62"/>
  <c r="P14" i="62" s="1"/>
  <c r="E14" i="62"/>
  <c r="F14" i="62" s="1"/>
  <c r="Y13" i="62"/>
  <c r="Z13" i="62" s="1"/>
  <c r="O13" i="62"/>
  <c r="P13" i="62" s="1"/>
  <c r="E13" i="62"/>
  <c r="F13" i="62" s="1"/>
  <c r="Y12" i="62"/>
  <c r="Z12" i="62" s="1"/>
  <c r="O12" i="62"/>
  <c r="P12" i="62" s="1"/>
  <c r="E12" i="62"/>
  <c r="F12" i="62" s="1"/>
  <c r="Y11" i="62"/>
  <c r="Z11" i="62" s="1"/>
  <c r="O11" i="62"/>
  <c r="P11" i="62" s="1"/>
  <c r="E11" i="62"/>
  <c r="F11" i="62" s="1"/>
  <c r="Y10" i="62"/>
  <c r="Z10" i="62" s="1"/>
  <c r="O10" i="62"/>
  <c r="P10" i="62" s="1"/>
  <c r="E10" i="62"/>
  <c r="F10" i="62" s="1"/>
  <c r="Y9" i="62"/>
  <c r="Z9" i="62" s="1"/>
  <c r="O9" i="62"/>
  <c r="P9" i="62" s="1"/>
  <c r="E9" i="62"/>
  <c r="F9" i="62" s="1"/>
  <c r="Y8" i="62"/>
  <c r="Z8" i="62" s="1"/>
  <c r="O8" i="62"/>
  <c r="P8" i="62" s="1"/>
  <c r="E8" i="62"/>
  <c r="F8" i="62" s="1"/>
  <c r="Y7" i="62"/>
  <c r="Z7" i="62" s="1"/>
  <c r="O7" i="62"/>
  <c r="P7" i="62" s="1"/>
  <c r="E7" i="62"/>
  <c r="F7" i="62" s="1"/>
  <c r="AH50" i="57"/>
  <c r="Z6" i="62" s="1"/>
  <c r="AH28" i="57"/>
  <c r="P6" i="62" s="1"/>
  <c r="AH6" i="57"/>
  <c r="F6" i="62" s="1"/>
  <c r="AH49" i="57"/>
  <c r="Z5" i="62" s="1"/>
  <c r="AH27" i="57"/>
  <c r="P5" i="62" s="1"/>
  <c r="AH5" i="57"/>
  <c r="B2" i="62"/>
  <c r="L2" i="62" s="1"/>
  <c r="V2" i="62" s="1"/>
  <c r="AA1" i="62"/>
  <c r="Q1" i="62"/>
  <c r="G1" i="62"/>
  <c r="B2" i="64"/>
  <c r="L2" i="64" s="1"/>
  <c r="V2" i="64" s="1"/>
  <c r="AA1" i="64"/>
  <c r="Q1" i="64"/>
  <c r="G1" i="64"/>
  <c r="Y21" i="61"/>
  <c r="V63" i="57" s="1"/>
  <c r="O21" i="61"/>
  <c r="V41" i="57" s="1"/>
  <c r="E21" i="61"/>
  <c r="V19" i="57" s="1"/>
  <c r="T50" i="57"/>
  <c r="Z6" i="61" s="1"/>
  <c r="T28" i="57"/>
  <c r="P6" i="61" s="1"/>
  <c r="T6" i="57"/>
  <c r="B2" i="61"/>
  <c r="L2" i="61" s="1"/>
  <c r="V2" i="61" s="1"/>
  <c r="AA1" i="61"/>
  <c r="Q1" i="61"/>
  <c r="G1" i="61"/>
  <c r="Y21" i="60"/>
  <c r="O63" i="57" s="1"/>
  <c r="O21" i="60"/>
  <c r="O41" i="57" s="1"/>
  <c r="E21" i="60"/>
  <c r="O19" i="57" s="1"/>
  <c r="M50" i="57"/>
  <c r="M28" i="57"/>
  <c r="P6" i="60" s="1"/>
  <c r="M6" i="57"/>
  <c r="F6" i="60" s="1"/>
  <c r="B2" i="60"/>
  <c r="L2" i="60" s="1"/>
  <c r="V2" i="60" s="1"/>
  <c r="AA1" i="60"/>
  <c r="Q1" i="60"/>
  <c r="G1" i="60"/>
  <c r="H2" i="59"/>
  <c r="R2" i="59" s="1"/>
  <c r="AB2" i="59" s="1"/>
  <c r="B2" i="59"/>
  <c r="L2" i="59" s="1"/>
  <c r="V2" i="59" s="1"/>
  <c r="G1" i="58"/>
  <c r="G24" i="58" s="1"/>
  <c r="G47" i="58" s="1"/>
  <c r="D3" i="58"/>
  <c r="AA47" i="57"/>
  <c r="AH47" i="57" s="1"/>
  <c r="T47" i="57"/>
  <c r="M47" i="57"/>
  <c r="AY46" i="57"/>
  <c r="AU46" i="57"/>
  <c r="AP46" i="57"/>
  <c r="AH25" i="57"/>
  <c r="T25" i="57"/>
  <c r="AY2" i="57"/>
  <c r="AU2" i="57"/>
  <c r="AP2" i="57"/>
  <c r="AH1" i="57"/>
  <c r="M1" i="57"/>
  <c r="T1" i="57" s="1"/>
  <c r="Q25" i="80"/>
  <c r="O25" i="80"/>
  <c r="K25" i="80"/>
  <c r="W24" i="80"/>
  <c r="S24" i="80"/>
  <c r="R24" i="80"/>
  <c r="Q24" i="80"/>
  <c r="P24" i="80"/>
  <c r="O24" i="80"/>
  <c r="N24" i="80"/>
  <c r="M24" i="80"/>
  <c r="L24" i="80"/>
  <c r="K24" i="80"/>
  <c r="H24" i="80"/>
  <c r="G24" i="80"/>
  <c r="F24" i="80"/>
  <c r="E24" i="80"/>
  <c r="D24" i="80"/>
  <c r="C24" i="80"/>
  <c r="N21" i="80"/>
  <c r="K20" i="80"/>
  <c r="F20" i="80"/>
  <c r="W18" i="80"/>
  <c r="S18" i="80"/>
  <c r="R18" i="80"/>
  <c r="Q18" i="80"/>
  <c r="P18" i="80"/>
  <c r="O18" i="80"/>
  <c r="N18" i="80"/>
  <c r="M18" i="80"/>
  <c r="L18" i="80"/>
  <c r="K18" i="80"/>
  <c r="H18" i="80"/>
  <c r="G18" i="80"/>
  <c r="F18" i="80"/>
  <c r="E18" i="80"/>
  <c r="D18" i="80"/>
  <c r="C18" i="80"/>
  <c r="W17" i="80"/>
  <c r="S17" i="80"/>
  <c r="R17" i="80"/>
  <c r="Q17" i="80"/>
  <c r="P17" i="80"/>
  <c r="O17" i="80"/>
  <c r="N17" i="80"/>
  <c r="M17" i="80"/>
  <c r="L17" i="80"/>
  <c r="K17" i="80"/>
  <c r="H17" i="80"/>
  <c r="G17" i="80"/>
  <c r="F17" i="80"/>
  <c r="E17" i="80"/>
  <c r="D17" i="80"/>
  <c r="C17" i="80"/>
  <c r="Q14" i="80"/>
  <c r="T1" i="80"/>
  <c r="AF1" i="80" s="1"/>
  <c r="AB12" i="80" s="1"/>
  <c r="B1" i="80"/>
  <c r="Y1" i="80" s="1"/>
  <c r="Y12" i="80" s="1"/>
  <c r="O8" i="80"/>
  <c r="O6" i="80"/>
  <c r="Q5" i="80"/>
  <c r="Q4" i="80"/>
  <c r="K4" i="80"/>
  <c r="O3" i="80"/>
  <c r="K3" i="80"/>
  <c r="W24" i="81"/>
  <c r="S24" i="81"/>
  <c r="R24" i="81"/>
  <c r="Q24" i="81"/>
  <c r="P24" i="81"/>
  <c r="O24" i="81"/>
  <c r="N24" i="81"/>
  <c r="M24" i="81"/>
  <c r="L24" i="81"/>
  <c r="K24" i="81"/>
  <c r="H24" i="81"/>
  <c r="G24" i="81"/>
  <c r="F24" i="81"/>
  <c r="D24" i="81"/>
  <c r="C24" i="81"/>
  <c r="O23" i="81"/>
  <c r="P22" i="81"/>
  <c r="D21" i="81"/>
  <c r="W18" i="81"/>
  <c r="S18" i="81"/>
  <c r="R18" i="81"/>
  <c r="Q18" i="81"/>
  <c r="P18" i="81"/>
  <c r="O18" i="81"/>
  <c r="N18" i="81"/>
  <c r="M18" i="81"/>
  <c r="L18" i="81"/>
  <c r="K18" i="81"/>
  <c r="H18" i="81"/>
  <c r="G18" i="81"/>
  <c r="F18" i="81"/>
  <c r="D18" i="81"/>
  <c r="C18" i="81"/>
  <c r="W17" i="81"/>
  <c r="S17" i="81"/>
  <c r="R17" i="81"/>
  <c r="Q17" i="81"/>
  <c r="P17" i="81"/>
  <c r="O17" i="81"/>
  <c r="N17" i="81"/>
  <c r="M17" i="81"/>
  <c r="L17" i="81"/>
  <c r="K17" i="81"/>
  <c r="H17" i="81"/>
  <c r="G17" i="81"/>
  <c r="F17" i="81"/>
  <c r="D17" i="81"/>
  <c r="C17" i="81"/>
  <c r="Q16" i="81"/>
  <c r="T1" i="81"/>
  <c r="AF1" i="81" s="1"/>
  <c r="AB12" i="81" s="1"/>
  <c r="B1" i="81"/>
  <c r="Y1" i="81" s="1"/>
  <c r="Y12" i="81" s="1"/>
  <c r="N12" i="81"/>
  <c r="Q9" i="81"/>
  <c r="I4" i="79"/>
  <c r="CG13" i="47"/>
  <c r="CH13" i="47" s="1"/>
  <c r="G25" i="71" s="1"/>
  <c r="BW13" i="47"/>
  <c r="H132" i="45" s="1"/>
  <c r="AS12" i="47"/>
  <c r="AT12" i="47" s="1"/>
  <c r="D12" i="73" s="1"/>
  <c r="BW12" i="47"/>
  <c r="H131" i="45" s="1"/>
  <c r="BM12" i="47"/>
  <c r="BC12" i="47"/>
  <c r="BD12" i="47" s="1"/>
  <c r="D26" i="73" s="1"/>
  <c r="G635" i="37"/>
  <c r="G958" i="37"/>
  <c r="G1152" i="37"/>
  <c r="F995" i="37"/>
  <c r="F999" i="37" s="1"/>
  <c r="Z183" i="24"/>
  <c r="K100" i="29" s="1"/>
  <c r="W111" i="30"/>
  <c r="Z244" i="23"/>
  <c r="T127" i="32" s="1"/>
  <c r="F245" i="23"/>
  <c r="T111" i="32" s="1"/>
  <c r="F245" i="24"/>
  <c r="M111" i="32" s="1"/>
  <c r="Z190" i="23"/>
  <c r="T102" i="32" s="1"/>
  <c r="Z135" i="23"/>
  <c r="T75" i="32" s="1"/>
  <c r="D689" i="33"/>
  <c r="S650" i="33"/>
  <c r="D578" i="33"/>
  <c r="D550" i="33"/>
  <c r="D523" i="33"/>
  <c r="D500" i="33"/>
  <c r="D496" i="33"/>
  <c r="S469" i="33"/>
  <c r="D442" i="33"/>
  <c r="S415" i="33"/>
  <c r="D415" i="33"/>
  <c r="Z228" i="23"/>
  <c r="N392" i="33" s="1"/>
  <c r="S388" i="33"/>
  <c r="D388" i="33"/>
  <c r="Z225" i="23"/>
  <c r="N379" i="33" s="1"/>
  <c r="S370" i="33"/>
  <c r="S361" i="33"/>
  <c r="S334" i="33"/>
  <c r="F225" i="23"/>
  <c r="N325" i="33" s="1"/>
  <c r="S307" i="33"/>
  <c r="Z171" i="24"/>
  <c r="I307" i="33" s="1"/>
  <c r="S280" i="33"/>
  <c r="S253" i="33"/>
  <c r="S226" i="33"/>
  <c r="S199" i="33"/>
  <c r="D199" i="33"/>
  <c r="S145" i="33"/>
  <c r="D145" i="33"/>
  <c r="S118" i="33"/>
  <c r="D118" i="33"/>
  <c r="S100" i="33"/>
  <c r="S91" i="33"/>
  <c r="S64" i="33"/>
  <c r="D64" i="33"/>
  <c r="S37" i="33"/>
  <c r="D37" i="33"/>
  <c r="S10" i="33"/>
  <c r="D10" i="33"/>
  <c r="F879" i="37"/>
  <c r="F881" i="37" s="1"/>
  <c r="F890" i="37"/>
  <c r="F895" i="37" s="1"/>
  <c r="G916" i="37"/>
  <c r="G922" i="37" s="1"/>
  <c r="N25" i="81"/>
  <c r="AG9" i="45"/>
  <c r="O150" i="22"/>
  <c r="M38" i="68" s="1"/>
  <c r="O140" i="22"/>
  <c r="K38" i="68" s="1"/>
  <c r="AJ17" i="50"/>
  <c r="E296" i="8"/>
  <c r="F296" i="8" s="1"/>
  <c r="K31" i="36" s="1"/>
  <c r="F282" i="8"/>
  <c r="D378" i="37"/>
  <c r="D380" i="37" s="1"/>
  <c r="D444" i="33"/>
  <c r="D12" i="33"/>
  <c r="Z18" i="64"/>
  <c r="S39" i="33"/>
  <c r="S66" i="33"/>
  <c r="H3" i="46"/>
  <c r="H15" i="46" s="1"/>
  <c r="F6" i="50"/>
  <c r="D15" i="55" s="1"/>
  <c r="R19" i="74"/>
  <c r="P8" i="82"/>
  <c r="Q8" i="82"/>
  <c r="AA64" i="25"/>
  <c r="O133" i="22"/>
  <c r="I38" i="68" s="1"/>
  <c r="AC66" i="25"/>
  <c r="W19" i="80"/>
  <c r="O152" i="22"/>
  <c r="F38" i="68" s="1"/>
  <c r="AC64" i="25"/>
  <c r="X177" i="8"/>
  <c r="E100" i="27" s="1"/>
  <c r="J10" i="79"/>
  <c r="Z392" i="23"/>
  <c r="D120" i="33"/>
  <c r="E19" i="29"/>
  <c r="S311" i="33"/>
  <c r="F214" i="22"/>
  <c r="X38" i="12" s="1"/>
  <c r="G167" i="25"/>
  <c r="AG17" i="45"/>
  <c r="Z193" i="23"/>
  <c r="Q102" i="27" s="1"/>
  <c r="N26" i="80"/>
  <c r="J12" i="79"/>
  <c r="J22" i="79"/>
  <c r="J26" i="79"/>
  <c r="S228" i="33"/>
  <c r="D49" i="15"/>
  <c r="K6" i="81"/>
  <c r="Z118" i="23"/>
  <c r="N230" i="33" s="1"/>
  <c r="U45" i="17"/>
  <c r="F226" i="23"/>
  <c r="N334" i="33" s="1"/>
  <c r="O4" i="80"/>
  <c r="O23" i="80"/>
  <c r="Z181" i="24"/>
  <c r="K104" i="30" s="1"/>
  <c r="N14" i="81"/>
  <c r="F235" i="24"/>
  <c r="K109" i="30" s="1"/>
  <c r="O13" i="81"/>
  <c r="Q21" i="81"/>
  <c r="Q3" i="80"/>
  <c r="G1109" i="37"/>
  <c r="G1110" i="37" s="1"/>
  <c r="G1111" i="37" s="1"/>
  <c r="G1112" i="37" s="1"/>
  <c r="G1113" i="37" s="1"/>
  <c r="G1114" i="37" s="1"/>
  <c r="F227" i="23"/>
  <c r="N336" i="33" s="1"/>
  <c r="O5" i="80"/>
  <c r="Z173" i="24"/>
  <c r="I311" i="33" s="1"/>
  <c r="N6" i="81"/>
  <c r="F226" i="22"/>
  <c r="Q10" i="80"/>
  <c r="Z232" i="23"/>
  <c r="T52" i="17" s="1"/>
  <c r="G45" i="17"/>
  <c r="S45" i="17" s="1"/>
  <c r="S201" i="33"/>
  <c r="F231" i="23"/>
  <c r="T113" i="32" s="1"/>
  <c r="O9" i="80"/>
  <c r="Z248" i="24"/>
  <c r="K129" i="27" s="1"/>
  <c r="Q26" i="81"/>
  <c r="G1153" i="37"/>
  <c r="G1159" i="37" s="1"/>
  <c r="Q23" i="80"/>
  <c r="Z242" i="24"/>
  <c r="N123" i="25" s="1"/>
  <c r="Q20" i="81"/>
  <c r="G61" i="25"/>
  <c r="N9" i="80"/>
  <c r="Z126" i="23"/>
  <c r="Q77" i="30" s="1"/>
  <c r="K14" i="80"/>
  <c r="Z182" i="23"/>
  <c r="Q106" i="30" s="1"/>
  <c r="N15" i="80"/>
  <c r="G679" i="37"/>
  <c r="G683" i="37" s="1"/>
  <c r="K23" i="80"/>
  <c r="N16" i="81"/>
  <c r="F910" i="37"/>
  <c r="F911" i="37" s="1"/>
  <c r="Z241" i="24"/>
  <c r="N124" i="25" s="1"/>
  <c r="Q19" i="81"/>
  <c r="F1152" i="37"/>
  <c r="F1156" i="37" s="1"/>
  <c r="Q22" i="81"/>
  <c r="F1127" i="37"/>
  <c r="Q7" i="81"/>
  <c r="F678" i="37"/>
  <c r="F682" i="37" s="1"/>
  <c r="K22" i="81"/>
  <c r="K3" i="81"/>
  <c r="F635" i="37"/>
  <c r="F636" i="37" s="1"/>
  <c r="F637" i="37" s="1"/>
  <c r="F638" i="37" s="1"/>
  <c r="F639" i="37" s="1"/>
  <c r="F640" i="37" s="1"/>
  <c r="F641" i="37" s="1"/>
  <c r="Z178" i="23"/>
  <c r="N11" i="80"/>
  <c r="Z183" i="23"/>
  <c r="Q100" i="29" s="1"/>
  <c r="N16" i="80"/>
  <c r="Z6" i="81"/>
  <c r="S203" i="33"/>
  <c r="F235" i="23"/>
  <c r="Q109" i="30" s="1"/>
  <c r="I14" i="79"/>
  <c r="F8" i="50"/>
  <c r="H7" i="56" s="1"/>
  <c r="F227" i="24"/>
  <c r="I336" i="33" s="1"/>
  <c r="O5" i="81"/>
  <c r="Z176" i="24"/>
  <c r="M104" i="32" s="1"/>
  <c r="N9" i="81"/>
  <c r="Z133" i="24"/>
  <c r="K73" i="28" s="1"/>
  <c r="K21" i="81"/>
  <c r="F243" i="24"/>
  <c r="K109" i="28" s="1"/>
  <c r="O21" i="81"/>
  <c r="D56" i="66"/>
  <c r="Q8" i="80"/>
  <c r="D48" i="66"/>
  <c r="F230" i="23"/>
  <c r="O50" i="17" s="1"/>
  <c r="D32" i="66"/>
  <c r="Z120" i="23"/>
  <c r="O46" i="17" s="1"/>
  <c r="H27" i="46"/>
  <c r="H28" i="46" s="1"/>
  <c r="H29" i="46" s="1"/>
  <c r="F7" i="50"/>
  <c r="K26" i="53" s="1"/>
  <c r="AB3" i="81"/>
  <c r="S442" i="33"/>
  <c r="B24" i="74"/>
  <c r="AG83" i="45"/>
  <c r="C19" i="74"/>
  <c r="Z229" i="23"/>
  <c r="N397" i="33" s="1"/>
  <c r="G1127" i="37"/>
  <c r="G1128" i="37" s="1"/>
  <c r="Q7" i="80"/>
  <c r="F229" i="23"/>
  <c r="N343" i="33" s="1"/>
  <c r="G969" i="37"/>
  <c r="G972" i="37" s="1"/>
  <c r="O7" i="80"/>
  <c r="K7" i="80"/>
  <c r="Z119" i="23"/>
  <c r="N235" i="33" s="1"/>
  <c r="G653" i="37"/>
  <c r="G656" i="37" s="1"/>
  <c r="Z172" i="23"/>
  <c r="N309" i="33" s="1"/>
  <c r="N5" i="80"/>
  <c r="N6" i="80"/>
  <c r="Z173" i="23"/>
  <c r="N311" i="33" s="1"/>
  <c r="Z192" i="23"/>
  <c r="Q100" i="27" s="1"/>
  <c r="N25" i="80"/>
  <c r="Z228" i="24"/>
  <c r="I392" i="33" s="1"/>
  <c r="Q6" i="81"/>
  <c r="D498" i="33"/>
  <c r="D694" i="37"/>
  <c r="D696" i="37" s="1"/>
  <c r="D44" i="66"/>
  <c r="Z175" i="23"/>
  <c r="O49" i="17" s="1"/>
  <c r="N8" i="80"/>
  <c r="S363" i="33"/>
  <c r="S365" i="33"/>
  <c r="S174" i="33"/>
  <c r="O320" i="8"/>
  <c r="D175" i="32" s="1"/>
  <c r="Z395" i="23"/>
  <c r="Z396" i="23"/>
  <c r="Z398" i="23"/>
  <c r="O324" i="8"/>
  <c r="O327" i="8"/>
  <c r="E199" i="30" s="1"/>
  <c r="Z400" i="23"/>
  <c r="G1858" i="37"/>
  <c r="O329" i="8"/>
  <c r="E205" i="30" s="1"/>
  <c r="Z403" i="23"/>
  <c r="AC70" i="25"/>
  <c r="O145" i="22"/>
  <c r="O38" i="68" s="1"/>
  <c r="D41" i="33"/>
  <c r="I442" i="33"/>
  <c r="O323" i="8"/>
  <c r="Z409" i="23"/>
  <c r="Z126" i="24"/>
  <c r="K77" i="30" s="1"/>
  <c r="K14" i="81"/>
  <c r="F237" i="24"/>
  <c r="K115" i="30" s="1"/>
  <c r="O15" i="81"/>
  <c r="Z187" i="24"/>
  <c r="N104" i="25" s="1"/>
  <c r="N20" i="81"/>
  <c r="Z186" i="24"/>
  <c r="N105" i="25" s="1"/>
  <c r="N19" i="81"/>
  <c r="F1109" i="37"/>
  <c r="W258" i="24" s="1"/>
  <c r="X258" i="24" s="1"/>
  <c r="Y258" i="24" s="1"/>
  <c r="Z258" i="24" s="1"/>
  <c r="K33" i="34" s="1"/>
  <c r="Z225" i="24"/>
  <c r="I379" i="33" s="1"/>
  <c r="Z233" i="23"/>
  <c r="R34" i="34" s="1"/>
  <c r="Q11" i="80"/>
  <c r="F233" i="23"/>
  <c r="R30" i="34" s="1"/>
  <c r="O11" i="80"/>
  <c r="Z123" i="23"/>
  <c r="K11" i="80"/>
  <c r="F221" i="22"/>
  <c r="K25" i="81"/>
  <c r="Z121" i="23"/>
  <c r="T77" i="32" s="1"/>
  <c r="K9" i="80"/>
  <c r="Z247" i="24"/>
  <c r="K127" i="27" s="1"/>
  <c r="Q25" i="81"/>
  <c r="Z233" i="24"/>
  <c r="R33" i="34" s="1"/>
  <c r="Q11" i="81"/>
  <c r="F233" i="24"/>
  <c r="R29" i="34" s="1"/>
  <c r="O11" i="81"/>
  <c r="Z234" i="23"/>
  <c r="S34" i="34" s="1"/>
  <c r="Q12" i="80"/>
  <c r="Z179" i="23"/>
  <c r="S28" i="34" s="1"/>
  <c r="N12" i="80"/>
  <c r="Z248" i="23"/>
  <c r="Q129" i="27" s="1"/>
  <c r="Q26" i="80"/>
  <c r="F248" i="23"/>
  <c r="O26" i="80"/>
  <c r="Z138" i="23"/>
  <c r="K26" i="80"/>
  <c r="D122" i="33"/>
  <c r="S12" i="33"/>
  <c r="S95" i="33"/>
  <c r="W155" i="29"/>
  <c r="D203" i="33"/>
  <c r="S390" i="33"/>
  <c r="D419" i="33"/>
  <c r="S41" i="33"/>
  <c r="X161" i="8"/>
  <c r="Q37" i="12" s="1"/>
  <c r="C24" i="18"/>
  <c r="M24" i="18" s="1"/>
  <c r="X174" i="8"/>
  <c r="O27" i="9" s="1"/>
  <c r="X173" i="8"/>
  <c r="X171" i="8"/>
  <c r="F48" i="15" s="1"/>
  <c r="D45" i="65"/>
  <c r="D931" i="37"/>
  <c r="AC30" i="25"/>
  <c r="O149" i="22"/>
  <c r="E38" i="68" s="1"/>
  <c r="P7" i="82"/>
  <c r="BX16" i="47"/>
  <c r="AJ16" i="47"/>
  <c r="AG173" i="45"/>
  <c r="Q16" i="45"/>
  <c r="D552" i="33"/>
  <c r="G989" i="37"/>
  <c r="G990" i="37" s="1"/>
  <c r="F238" i="23"/>
  <c r="Q109" i="29" s="1"/>
  <c r="R20" i="74"/>
  <c r="D280" i="46"/>
  <c r="Q4" i="81"/>
  <c r="N11" i="81"/>
  <c r="O25" i="81"/>
  <c r="K12" i="80"/>
  <c r="O12" i="80"/>
  <c r="D915" i="37"/>
  <c r="D918" i="37" s="1"/>
  <c r="Z180" i="24"/>
  <c r="K100" i="30" s="1"/>
  <c r="N13" i="81"/>
  <c r="Z182" i="24"/>
  <c r="K106" i="30" s="1"/>
  <c r="N15" i="81"/>
  <c r="F236" i="24"/>
  <c r="K113" i="30" s="1"/>
  <c r="O14" i="81"/>
  <c r="Z235" i="23"/>
  <c r="Q127" i="30" s="1"/>
  <c r="Q13" i="80"/>
  <c r="Z237" i="23"/>
  <c r="Q133" i="30" s="1"/>
  <c r="Q15" i="80"/>
  <c r="D64" i="70"/>
  <c r="D56" i="70"/>
  <c r="Z230" i="24"/>
  <c r="Q8" i="81"/>
  <c r="D48" i="70"/>
  <c r="F230" i="24"/>
  <c r="O8" i="81"/>
  <c r="D32" i="70"/>
  <c r="K8" i="81"/>
  <c r="D45" i="70"/>
  <c r="Z177" i="24"/>
  <c r="N10" i="81"/>
  <c r="O10" i="80"/>
  <c r="D49" i="66"/>
  <c r="F232" i="23"/>
  <c r="T50" i="17" s="1"/>
  <c r="D93" i="33"/>
  <c r="S176" i="33"/>
  <c r="D457" i="37"/>
  <c r="D459" i="37" s="1"/>
  <c r="D379" i="37"/>
  <c r="D446" i="33"/>
  <c r="S122" i="33"/>
  <c r="H1232" i="37"/>
  <c r="H1238" i="37" s="1"/>
  <c r="S419" i="33"/>
  <c r="D147" i="33"/>
  <c r="S284" i="33"/>
  <c r="Z226" i="23"/>
  <c r="N388" i="33" s="1"/>
  <c r="G1116" i="37"/>
  <c r="G642" i="37"/>
  <c r="F916" i="37"/>
  <c r="F920" i="37" s="1"/>
  <c r="F220" i="22"/>
  <c r="P26" i="35" s="1"/>
  <c r="E136" i="29"/>
  <c r="O6" i="81"/>
  <c r="Q82" i="45"/>
  <c r="AD7" i="81" s="1"/>
  <c r="AG8" i="81"/>
  <c r="G910" i="37"/>
  <c r="G911" i="37" s="1"/>
  <c r="G934" i="37" s="1"/>
  <c r="Z226" i="24"/>
  <c r="I388" i="33" s="1"/>
  <c r="Z229" i="24"/>
  <c r="I397" i="33" s="1"/>
  <c r="Z134" i="24"/>
  <c r="M73" i="32" s="1"/>
  <c r="Z244" i="24"/>
  <c r="M127" i="32" s="1"/>
  <c r="F16" i="47"/>
  <c r="N7" i="81"/>
  <c r="N23" i="81"/>
  <c r="N22" i="80"/>
  <c r="C20" i="18"/>
  <c r="M20" i="18" s="1"/>
  <c r="Z122" i="23"/>
  <c r="T46" i="17" s="1"/>
  <c r="K11" i="81"/>
  <c r="K15" i="81"/>
  <c r="S255" i="33"/>
  <c r="K13" i="81"/>
  <c r="K5" i="80"/>
  <c r="K10" i="80"/>
  <c r="H599" i="37"/>
  <c r="H602" i="37" s="1"/>
  <c r="D68" i="33"/>
  <c r="BN6" i="50"/>
  <c r="W227" i="29" s="1"/>
  <c r="BN8" i="48"/>
  <c r="AC6" i="81"/>
  <c r="Z5" i="81"/>
  <c r="C23" i="74"/>
  <c r="W47" i="75"/>
  <c r="Z172" i="24"/>
  <c r="I309" i="33" s="1"/>
  <c r="N5" i="81"/>
  <c r="Z121" i="24"/>
  <c r="M77" i="32" s="1"/>
  <c r="K9" i="81"/>
  <c r="Z234" i="24"/>
  <c r="Q12" i="81"/>
  <c r="F234" i="24"/>
  <c r="O12" i="81"/>
  <c r="Z119" i="24"/>
  <c r="K7" i="81"/>
  <c r="S21" i="80"/>
  <c r="Z243" i="23"/>
  <c r="Q21" i="80"/>
  <c r="F243" i="23"/>
  <c r="O21" i="80"/>
  <c r="Z133" i="23"/>
  <c r="K21" i="80"/>
  <c r="H17" i="39"/>
  <c r="O5" i="39"/>
  <c r="O276" i="8"/>
  <c r="F213" i="22"/>
  <c r="S38" i="12" s="1"/>
  <c r="F229" i="22"/>
  <c r="F224" i="22"/>
  <c r="F216" i="22"/>
  <c r="T25" i="18" s="1"/>
  <c r="S471" i="33"/>
  <c r="D390" i="33"/>
  <c r="S14" i="33"/>
  <c r="S93" i="33"/>
  <c r="D695" i="37"/>
  <c r="D701" i="37" s="1"/>
  <c r="S230" i="33"/>
  <c r="D730" i="33"/>
  <c r="S652" i="33"/>
  <c r="D201" i="33"/>
  <c r="S392" i="33"/>
  <c r="E19" i="28"/>
  <c r="D14" i="33"/>
  <c r="X175" i="8"/>
  <c r="D910" i="37"/>
  <c r="D911" i="37" s="1"/>
  <c r="D941" i="37" s="1"/>
  <c r="X172" i="8"/>
  <c r="X169" i="8"/>
  <c r="Q23" i="38" s="1"/>
  <c r="X167" i="8"/>
  <c r="F106" i="32" s="1"/>
  <c r="X164" i="8"/>
  <c r="D932" i="37"/>
  <c r="X161" i="22"/>
  <c r="S309" i="33"/>
  <c r="D554" i="33"/>
  <c r="O162" i="8"/>
  <c r="V36" i="12" s="1"/>
  <c r="X162" i="8"/>
  <c r="E102" i="30"/>
  <c r="AC13" i="57"/>
  <c r="Z13" i="64"/>
  <c r="Q4" i="82"/>
  <c r="P7" i="47"/>
  <c r="AC27" i="53" s="1"/>
  <c r="CH16" i="48"/>
  <c r="Q172" i="45"/>
  <c r="CR17" i="48"/>
  <c r="G23" i="55" s="1"/>
  <c r="H41" i="46"/>
  <c r="H49" i="46" s="1"/>
  <c r="AA193" i="25"/>
  <c r="W11" i="75"/>
  <c r="F10" i="52"/>
  <c r="AG82" i="45"/>
  <c r="AT17" i="50"/>
  <c r="AG101" i="45"/>
  <c r="C24" i="74"/>
  <c r="AA290" i="25"/>
  <c r="CR16" i="50"/>
  <c r="F872" i="37"/>
  <c r="F873" i="37" s="1"/>
  <c r="F874" i="37" s="1"/>
  <c r="Z170" i="24"/>
  <c r="I298" i="33" s="1"/>
  <c r="D417" i="33"/>
  <c r="F227" i="22"/>
  <c r="P50" i="68" s="1"/>
  <c r="F219" i="22"/>
  <c r="W25" i="18" s="1"/>
  <c r="H47" i="37"/>
  <c r="H53" i="37" s="1"/>
  <c r="BX12" i="48"/>
  <c r="E20" i="52" s="1"/>
  <c r="BN20" i="50"/>
  <c r="G26" i="52" s="1"/>
  <c r="H951" i="37"/>
  <c r="H952" i="37" s="1"/>
  <c r="H953" i="37" s="1"/>
  <c r="H994" i="37"/>
  <c r="H1000" i="37" s="1"/>
  <c r="H989" i="37"/>
  <c r="H990" i="37" s="1"/>
  <c r="H991" i="37" s="1"/>
  <c r="H1009" i="37" s="1"/>
  <c r="F231" i="24"/>
  <c r="M113" i="32" s="1"/>
  <c r="O9" i="81"/>
  <c r="Z188" i="24"/>
  <c r="K100" i="28" s="1"/>
  <c r="N21" i="81"/>
  <c r="Z138" i="24"/>
  <c r="K75" i="27" s="1"/>
  <c r="K26" i="81"/>
  <c r="Z193" i="24"/>
  <c r="K102" i="27" s="1"/>
  <c r="N26" i="81"/>
  <c r="F248" i="24"/>
  <c r="K111" i="27" s="1"/>
  <c r="O26" i="81"/>
  <c r="F679" i="37"/>
  <c r="Z135" i="24"/>
  <c r="M75" i="32" s="1"/>
  <c r="K23" i="81"/>
  <c r="Z132" i="24"/>
  <c r="N77" i="25" s="1"/>
  <c r="K20" i="81"/>
  <c r="Z131" i="24"/>
  <c r="N69" i="25" s="1"/>
  <c r="K19" i="81"/>
  <c r="Z131" i="23"/>
  <c r="U78" i="25" s="1"/>
  <c r="K19" i="80"/>
  <c r="F994" i="37"/>
  <c r="F998" i="37" s="1"/>
  <c r="F244" i="24"/>
  <c r="M109" i="32" s="1"/>
  <c r="O22" i="81"/>
  <c r="F242" i="24"/>
  <c r="N113" i="25" s="1"/>
  <c r="O20" i="81"/>
  <c r="F242" i="23"/>
  <c r="U113" i="25" s="1"/>
  <c r="O20" i="80"/>
  <c r="F241" i="24"/>
  <c r="N114" i="25" s="1"/>
  <c r="O19" i="81"/>
  <c r="F241" i="23"/>
  <c r="U114" i="25" s="1"/>
  <c r="O19" i="80"/>
  <c r="F1153" i="37"/>
  <c r="Q23" i="81"/>
  <c r="Z117" i="24"/>
  <c r="I228" i="33" s="1"/>
  <c r="K5" i="81"/>
  <c r="Z124" i="24"/>
  <c r="M74" i="31" s="1"/>
  <c r="K12" i="81"/>
  <c r="F236" i="23"/>
  <c r="Q113" i="30" s="1"/>
  <c r="O14" i="80"/>
  <c r="Z171" i="23"/>
  <c r="N307" i="33" s="1"/>
  <c r="N4" i="80"/>
  <c r="D57" i="70"/>
  <c r="Q10" i="81"/>
  <c r="D49" i="70"/>
  <c r="F232" i="24"/>
  <c r="O10" i="81"/>
  <c r="D33" i="70"/>
  <c r="Z122" i="24"/>
  <c r="K10" i="81"/>
  <c r="D45" i="66"/>
  <c r="Z177" i="23"/>
  <c r="T49" i="17" s="1"/>
  <c r="F673" i="37"/>
  <c r="F674" i="37" s="1"/>
  <c r="F675" i="37" s="1"/>
  <c r="Z128" i="24"/>
  <c r="K73" i="29" s="1"/>
  <c r="F6" i="48"/>
  <c r="K173" i="29" s="1"/>
  <c r="I21" i="79"/>
  <c r="Z231" i="23"/>
  <c r="T131" i="32" s="1"/>
  <c r="Q9" i="80"/>
  <c r="Z125" i="23"/>
  <c r="Q73" i="30" s="1"/>
  <c r="K13" i="80"/>
  <c r="Z127" i="23"/>
  <c r="Q79" i="30" s="1"/>
  <c r="K15" i="80"/>
  <c r="Z180" i="23"/>
  <c r="Q100" i="30" s="1"/>
  <c r="N13" i="80"/>
  <c r="Z181" i="23"/>
  <c r="Q104" i="30" s="1"/>
  <c r="N14" i="80"/>
  <c r="F237" i="23"/>
  <c r="Q115" i="30" s="1"/>
  <c r="O15" i="80"/>
  <c r="Z187" i="23"/>
  <c r="U104" i="25" s="1"/>
  <c r="N20" i="80"/>
  <c r="Z186" i="23"/>
  <c r="U105" i="25" s="1"/>
  <c r="N19" i="80"/>
  <c r="Z242" i="23"/>
  <c r="U123" i="25" s="1"/>
  <c r="Q20" i="80"/>
  <c r="Z241" i="23"/>
  <c r="U124" i="25" s="1"/>
  <c r="Q19" i="80"/>
  <c r="F951" i="37"/>
  <c r="F952" i="37" s="1"/>
  <c r="F953" i="37" s="1"/>
  <c r="F225" i="24"/>
  <c r="I325" i="33" s="1"/>
  <c r="Q5" i="81"/>
  <c r="Q13" i="81"/>
  <c r="Q14" i="81"/>
  <c r="Q15" i="81"/>
  <c r="Z9" i="50"/>
  <c r="D13" i="56" s="1"/>
  <c r="E33" i="22"/>
  <c r="O138" i="22"/>
  <c r="H1305" i="37"/>
  <c r="H1306" i="37" s="1"/>
  <c r="H1307" i="37" s="1"/>
  <c r="H1330" i="37" s="1"/>
  <c r="O134" i="22"/>
  <c r="H38" i="68" s="1"/>
  <c r="O143" i="8"/>
  <c r="D728" i="33"/>
  <c r="S654" i="33"/>
  <c r="E118" i="27"/>
  <c r="E91" i="29"/>
  <c r="AC65" i="25"/>
  <c r="AA70" i="25"/>
  <c r="AC142" i="25"/>
  <c r="C60" i="25"/>
  <c r="F154" i="8"/>
  <c r="T15" i="36" s="1"/>
  <c r="G66" i="25"/>
  <c r="O143" i="22"/>
  <c r="E118" i="28"/>
  <c r="G176" i="25"/>
  <c r="F229" i="24"/>
  <c r="I343" i="33" s="1"/>
  <c r="F969" i="37"/>
  <c r="F972" i="37" s="1"/>
  <c r="Z245" i="24"/>
  <c r="M129" i="32" s="1"/>
  <c r="Z189" i="24"/>
  <c r="M100" i="32" s="1"/>
  <c r="F915" i="37"/>
  <c r="F919" i="37" s="1"/>
  <c r="G994" i="37"/>
  <c r="G998" i="37" s="1"/>
  <c r="F244" i="23"/>
  <c r="T109" i="32" s="1"/>
  <c r="F642" i="37"/>
  <c r="Z116" i="24"/>
  <c r="I226" i="33" s="1"/>
  <c r="Z238" i="23"/>
  <c r="Q127" i="29" s="1"/>
  <c r="G1147" i="37"/>
  <c r="G1148" i="37" s="1"/>
  <c r="G1149" i="37" s="1"/>
  <c r="G1167" i="37" s="1"/>
  <c r="Z170" i="23"/>
  <c r="N298" i="33" s="1"/>
  <c r="G872" i="37"/>
  <c r="G873" i="37" s="1"/>
  <c r="G874" i="37" s="1"/>
  <c r="G875" i="37" s="1"/>
  <c r="G876" i="37" s="1"/>
  <c r="G902" i="37" s="1"/>
  <c r="Z174" i="23"/>
  <c r="N316" i="33" s="1"/>
  <c r="G890" i="37"/>
  <c r="G895" i="37" s="1"/>
  <c r="S23" i="55"/>
  <c r="AC29" i="75"/>
  <c r="AC20" i="75"/>
  <c r="H79" i="46"/>
  <c r="H80" i="46" s="1"/>
  <c r="H81" i="46" s="1"/>
  <c r="AG49" i="45"/>
  <c r="C48" i="15"/>
  <c r="X166" i="8"/>
  <c r="BN20" i="47"/>
  <c r="F18" i="73" s="1"/>
  <c r="Z245" i="23"/>
  <c r="T129" i="32" s="1"/>
  <c r="Z238" i="24"/>
  <c r="K127" i="29" s="1"/>
  <c r="F653" i="37"/>
  <c r="F657" i="37" s="1"/>
  <c r="F15" i="43"/>
  <c r="S195" i="32" s="1"/>
  <c r="F230" i="22"/>
  <c r="V43" i="14" s="1"/>
  <c r="W82" i="29"/>
  <c r="W118" i="28"/>
  <c r="F218" i="22"/>
  <c r="G678" i="37"/>
  <c r="G681" i="37" s="1"/>
  <c r="Z134" i="23"/>
  <c r="T73" i="32" s="1"/>
  <c r="D44" i="70"/>
  <c r="Z175" i="24"/>
  <c r="F27" i="46"/>
  <c r="F29" i="46" s="1"/>
  <c r="P45" i="17"/>
  <c r="F225" i="22"/>
  <c r="M49" i="15" s="1"/>
  <c r="F223" i="22"/>
  <c r="G49" i="15" s="1"/>
  <c r="D48" i="67"/>
  <c r="F215" i="22"/>
  <c r="P50" i="17" s="1"/>
  <c r="O282" i="22"/>
  <c r="V47" i="14" s="1"/>
  <c r="S473" i="33"/>
  <c r="F228" i="22"/>
  <c r="F269" i="8"/>
  <c r="G53" i="17" s="1"/>
  <c r="S53" i="17" s="1"/>
  <c r="S417" i="33"/>
  <c r="E91" i="28"/>
  <c r="S282" i="33"/>
  <c r="S257" i="33"/>
  <c r="D63" i="37"/>
  <c r="D69" i="37" s="1"/>
  <c r="D392" i="33"/>
  <c r="C41" i="15"/>
  <c r="D65" i="46"/>
  <c r="D68" i="46" s="1"/>
  <c r="D641" i="33"/>
  <c r="Z16" i="48"/>
  <c r="AD8" i="81"/>
  <c r="BX21" i="48"/>
  <c r="C2" i="56" s="1"/>
  <c r="B27" i="74"/>
  <c r="CR16" i="48"/>
  <c r="F4" i="52"/>
  <c r="AJ24" i="50"/>
  <c r="J14" i="52" s="1"/>
  <c r="AJ20" i="50"/>
  <c r="G14" i="52" s="1"/>
  <c r="F989" i="37"/>
  <c r="F990" i="37" s="1"/>
  <c r="F991" i="37" s="1"/>
  <c r="F238" i="24"/>
  <c r="K109" i="29" s="1"/>
  <c r="F958" i="37"/>
  <c r="F226" i="24"/>
  <c r="I334" i="33" s="1"/>
  <c r="Z128" i="23"/>
  <c r="Q73" i="29" s="1"/>
  <c r="G673" i="37"/>
  <c r="G674" i="37" s="1"/>
  <c r="G704" i="37" s="1"/>
  <c r="J16" i="79"/>
  <c r="U3" i="82"/>
  <c r="J20" i="79"/>
  <c r="D25" i="67"/>
  <c r="D62" i="37"/>
  <c r="D68" i="37" s="1"/>
  <c r="AC283" i="25"/>
  <c r="AG32" i="53"/>
  <c r="P24" i="47"/>
  <c r="I6" i="73" s="1"/>
  <c r="G915" i="37"/>
  <c r="G919" i="37" s="1"/>
  <c r="E2" i="75"/>
  <c r="W66" i="27"/>
  <c r="W64" i="29"/>
  <c r="K56" i="75"/>
  <c r="C22" i="74"/>
  <c r="C20" i="74"/>
  <c r="O24" i="55"/>
  <c r="CG18" i="47"/>
  <c r="Z16" i="59"/>
  <c r="I67" i="7"/>
  <c r="L315" i="25"/>
  <c r="E57" i="25"/>
  <c r="CR23" i="48" l="1"/>
  <c r="I34" i="52" s="1"/>
  <c r="D272" i="46"/>
  <c r="BN12" i="50"/>
  <c r="E26" i="52" s="1"/>
  <c r="F20" i="52"/>
  <c r="F1163" i="37"/>
  <c r="O18" i="22"/>
  <c r="P17" i="9" s="1"/>
  <c r="E177" i="25"/>
  <c r="D275" i="46"/>
  <c r="E293" i="25"/>
  <c r="AG8" i="45"/>
  <c r="E299" i="25"/>
  <c r="F24" i="50"/>
  <c r="J4" i="52" s="1"/>
  <c r="AG81" i="45"/>
  <c r="P23" i="51"/>
  <c r="L237" i="25"/>
  <c r="E310" i="25"/>
  <c r="P13" i="59"/>
  <c r="D117" i="46"/>
  <c r="D126" i="46" s="1"/>
  <c r="BD12" i="48"/>
  <c r="E41" i="52" s="1"/>
  <c r="AA307" i="25"/>
  <c r="L311" i="25"/>
  <c r="S3" i="82"/>
  <c r="Q96" i="45"/>
  <c r="E264" i="25"/>
  <c r="AA250" i="25"/>
  <c r="Z13" i="50"/>
  <c r="G13" i="56" s="1"/>
  <c r="H175" i="45"/>
  <c r="AA262" i="25"/>
  <c r="H16" i="57"/>
  <c r="E290" i="25"/>
  <c r="AG106" i="45"/>
  <c r="D281" i="46"/>
  <c r="AH92" i="25"/>
  <c r="AT15" i="47"/>
  <c r="BN24" i="47"/>
  <c r="I18" i="73" s="1"/>
  <c r="AT19" i="50"/>
  <c r="F23" i="74" s="1"/>
  <c r="AG10" i="45"/>
  <c r="BX17" i="47"/>
  <c r="T21" i="55" s="1"/>
  <c r="AC42" i="57"/>
  <c r="D279" i="46"/>
  <c r="L301" i="25"/>
  <c r="D274" i="46"/>
  <c r="AT24" i="48"/>
  <c r="J16" i="52" s="1"/>
  <c r="G9" i="79"/>
  <c r="H53" i="58"/>
  <c r="D277" i="46"/>
  <c r="L241" i="25"/>
  <c r="Z24" i="48"/>
  <c r="J9" i="52" s="1"/>
  <c r="H8" i="79"/>
  <c r="Q89" i="45"/>
  <c r="AA308" i="25"/>
  <c r="S20" i="55"/>
  <c r="X60" i="45"/>
  <c r="F15" i="64"/>
  <c r="AG44" i="45"/>
  <c r="E194" i="25"/>
  <c r="P14" i="64"/>
  <c r="F13" i="59"/>
  <c r="AE6" i="81"/>
  <c r="D276" i="46"/>
  <c r="D273" i="46"/>
  <c r="AA241" i="25"/>
  <c r="O20" i="22"/>
  <c r="Q8" i="68" s="1"/>
  <c r="D12" i="66"/>
  <c r="H6" i="39"/>
  <c r="F10" i="37"/>
  <c r="F12" i="37" s="1"/>
  <c r="F16" i="37" s="1"/>
  <c r="AJ370" i="7"/>
  <c r="L204" i="25"/>
  <c r="L202" i="25"/>
  <c r="Z8" i="59"/>
  <c r="CH22" i="50"/>
  <c r="H32" i="52" s="1"/>
  <c r="E19" i="38"/>
  <c r="AA185" i="25"/>
  <c r="E273" i="25"/>
  <c r="O177" i="22"/>
  <c r="R41" i="14" s="1"/>
  <c r="S451" i="33"/>
  <c r="F265" i="22"/>
  <c r="S40" i="12" s="1"/>
  <c r="O164" i="22"/>
  <c r="T23" i="18" s="1"/>
  <c r="P8" i="48"/>
  <c r="H8" i="56" s="1"/>
  <c r="P7" i="50"/>
  <c r="K27" i="53" s="1"/>
  <c r="D41" i="46"/>
  <c r="D48" i="46" s="1"/>
  <c r="D195" i="46"/>
  <c r="L194" i="25"/>
  <c r="AJ7" i="47"/>
  <c r="AC35" i="53" s="1"/>
  <c r="AJ24" i="47"/>
  <c r="I10" i="73" s="1"/>
  <c r="H13" i="57"/>
  <c r="AJ19" i="48"/>
  <c r="K112" i="75" s="1"/>
  <c r="AG170" i="45"/>
  <c r="AG51" i="45"/>
  <c r="AC57" i="57"/>
  <c r="F98" i="46"/>
  <c r="F18" i="64"/>
  <c r="O9" i="22"/>
  <c r="Y14" i="32" s="1"/>
  <c r="F60" i="8"/>
  <c r="F32" i="32" s="1"/>
  <c r="P16" i="50"/>
  <c r="P22" i="50"/>
  <c r="H7" i="52" s="1"/>
  <c r="X62" i="22"/>
  <c r="AA299" i="25"/>
  <c r="D43" i="15"/>
  <c r="F24" i="23"/>
  <c r="T1" i="32" s="1"/>
  <c r="AC19" i="39"/>
  <c r="L201" i="25"/>
  <c r="Q5" i="82"/>
  <c r="H24" i="39"/>
  <c r="H9" i="39"/>
  <c r="C4" i="81"/>
  <c r="Q105" i="45"/>
  <c r="AC17" i="39"/>
  <c r="BN24" i="51"/>
  <c r="W48" i="30"/>
  <c r="O30" i="53"/>
  <c r="O62" i="22"/>
  <c r="BX24" i="51"/>
  <c r="AC75" i="29"/>
  <c r="G46" i="37"/>
  <c r="G50" i="37" s="1"/>
  <c r="O10" i="39"/>
  <c r="F70" i="22"/>
  <c r="P19" i="9" s="1"/>
  <c r="P188" i="23"/>
  <c r="Q91" i="28" s="1"/>
  <c r="L192" i="25"/>
  <c r="Q5" i="45"/>
  <c r="AG478" i="7"/>
  <c r="AG506" i="7"/>
  <c r="F478" i="7"/>
  <c r="F506" i="7"/>
  <c r="X289" i="8"/>
  <c r="I481" i="7"/>
  <c r="F431" i="23"/>
  <c r="AA529" i="7"/>
  <c r="S172" i="25"/>
  <c r="AA532" i="7"/>
  <c r="U139" i="25"/>
  <c r="AA466" i="7"/>
  <c r="F36" i="34"/>
  <c r="AA517" i="7"/>
  <c r="X305" i="8"/>
  <c r="I497" i="7"/>
  <c r="X298" i="8"/>
  <c r="I490" i="7"/>
  <c r="X302" i="8"/>
  <c r="I494" i="7"/>
  <c r="I499" i="7"/>
  <c r="I500" i="7"/>
  <c r="N279" i="25"/>
  <c r="R524" i="7"/>
  <c r="F425" i="24"/>
  <c r="R527" i="7"/>
  <c r="L283" i="25"/>
  <c r="R528" i="7"/>
  <c r="N172" i="25"/>
  <c r="R516" i="7"/>
  <c r="P319" i="23"/>
  <c r="AA468" i="7"/>
  <c r="P322" i="23"/>
  <c r="AA465" i="7"/>
  <c r="F35" i="34"/>
  <c r="R517" i="7"/>
  <c r="F19" i="34"/>
  <c r="R461" i="7"/>
  <c r="F428" i="23"/>
  <c r="AA520" i="7"/>
  <c r="P313" i="24"/>
  <c r="K19" i="34" s="1"/>
  <c r="R467" i="7"/>
  <c r="F432" i="23"/>
  <c r="AA530" i="7"/>
  <c r="P325" i="24"/>
  <c r="R474" i="7"/>
  <c r="P317" i="23"/>
  <c r="AA471" i="7"/>
  <c r="X291" i="8"/>
  <c r="I483" i="7"/>
  <c r="X295" i="8"/>
  <c r="I487" i="7"/>
  <c r="X303" i="8"/>
  <c r="I495" i="7"/>
  <c r="N167" i="25"/>
  <c r="R522" i="7"/>
  <c r="F432" i="24"/>
  <c r="R529" i="7"/>
  <c r="F433" i="24"/>
  <c r="R530" i="7"/>
  <c r="F434" i="24"/>
  <c r="R532" i="7"/>
  <c r="P316" i="24"/>
  <c r="E64" i="68" s="1"/>
  <c r="R470" i="7"/>
  <c r="P326" i="23"/>
  <c r="AA476" i="7"/>
  <c r="N144" i="25"/>
  <c r="R460" i="7"/>
  <c r="P312" i="23"/>
  <c r="AA462" i="7"/>
  <c r="H19" i="34"/>
  <c r="R456" i="7"/>
  <c r="J35" i="34"/>
  <c r="R520" i="7"/>
  <c r="P307" i="24"/>
  <c r="R459" i="7"/>
  <c r="P305" i="23"/>
  <c r="H65" i="68" s="1"/>
  <c r="AA454" i="7"/>
  <c r="P318" i="23"/>
  <c r="AA472" i="7"/>
  <c r="U166" i="25"/>
  <c r="AA521" i="7"/>
  <c r="P310" i="23"/>
  <c r="AA461" i="7"/>
  <c r="X296" i="8"/>
  <c r="I488" i="7"/>
  <c r="X304" i="8"/>
  <c r="I496" i="7"/>
  <c r="U281" i="25"/>
  <c r="AA522" i="7"/>
  <c r="F424" i="23"/>
  <c r="AA527" i="7"/>
  <c r="P306" i="23"/>
  <c r="I65" i="68" s="1"/>
  <c r="AA453" i="7"/>
  <c r="P322" i="24"/>
  <c r="R465" i="7"/>
  <c r="E19" i="34"/>
  <c r="R462" i="7"/>
  <c r="P308" i="24"/>
  <c r="R458" i="7"/>
  <c r="L293" i="25"/>
  <c r="F31" i="52"/>
  <c r="CH21" i="47"/>
  <c r="C25" i="71" s="1"/>
  <c r="O10" i="22"/>
  <c r="D161" i="46"/>
  <c r="AH85" i="25"/>
  <c r="AA192" i="25"/>
  <c r="H122" i="45"/>
  <c r="C17" i="71" s="1"/>
  <c r="D316" i="46"/>
  <c r="D310" i="46"/>
  <c r="L297" i="25"/>
  <c r="D162" i="46"/>
  <c r="E249" i="25"/>
  <c r="W75" i="30"/>
  <c r="O62" i="8"/>
  <c r="D156" i="46"/>
  <c r="K58" i="75"/>
  <c r="N298" i="22"/>
  <c r="O298" i="22" s="1"/>
  <c r="J66" i="68" s="1"/>
  <c r="E276" i="25"/>
  <c r="BD24" i="47"/>
  <c r="I26" i="73" s="1"/>
  <c r="AG5" i="45"/>
  <c r="Z21" i="59"/>
  <c r="AG30" i="53"/>
  <c r="CR24" i="48"/>
  <c r="J34" i="52" s="1"/>
  <c r="Z20" i="51"/>
  <c r="D308" i="46"/>
  <c r="CH20" i="48"/>
  <c r="G31" i="52" s="1"/>
  <c r="W129" i="30"/>
  <c r="E277" i="25"/>
  <c r="N29" i="53"/>
  <c r="BD22" i="50"/>
  <c r="H43" i="52" s="1"/>
  <c r="D313" i="46"/>
  <c r="D45" i="15"/>
  <c r="O174" i="22"/>
  <c r="W95" i="29" s="1"/>
  <c r="Q102" i="45"/>
  <c r="G49" i="58"/>
  <c r="G53" i="58" s="1"/>
  <c r="AH112" i="25"/>
  <c r="O355" i="22"/>
  <c r="AH103" i="25"/>
  <c r="AH120" i="25"/>
  <c r="D167" i="46"/>
  <c r="S290" i="25"/>
  <c r="C51" i="15"/>
  <c r="AP24" i="57"/>
  <c r="L149" i="25"/>
  <c r="AA151" i="25"/>
  <c r="CH19" i="50"/>
  <c r="F27" i="74" s="1"/>
  <c r="O34" i="53"/>
  <c r="AT10" i="49"/>
  <c r="G15" i="56" s="1"/>
  <c r="CR22" i="51"/>
  <c r="CR13" i="47"/>
  <c r="G19" i="71" s="1"/>
  <c r="AT22" i="50"/>
  <c r="H18" i="52" s="1"/>
  <c r="X218" i="22"/>
  <c r="CR24" i="47"/>
  <c r="I22" i="73" s="1"/>
  <c r="AG102" i="45"/>
  <c r="AA266" i="25"/>
  <c r="D311" i="46"/>
  <c r="P20" i="51"/>
  <c r="AH94" i="25"/>
  <c r="D157" i="46"/>
  <c r="H14" i="57"/>
  <c r="L148" i="25"/>
  <c r="Z16" i="64"/>
  <c r="AJ17" i="49"/>
  <c r="V50" i="57"/>
  <c r="G129" i="29"/>
  <c r="G129" i="28" s="1"/>
  <c r="G129" i="27" s="1"/>
  <c r="G129" i="26" s="1"/>
  <c r="X96" i="45"/>
  <c r="AH73" i="25"/>
  <c r="X139" i="45"/>
  <c r="D8" i="67"/>
  <c r="D61" i="65"/>
  <c r="O178" i="8"/>
  <c r="F41" i="14" s="1"/>
  <c r="S41" i="14" s="1"/>
  <c r="D13" i="67"/>
  <c r="W102" i="30"/>
  <c r="AC19" i="57"/>
  <c r="X74" i="22"/>
  <c r="W48" i="27" s="1"/>
  <c r="O171" i="22"/>
  <c r="W91" i="30" s="1"/>
  <c r="O61" i="22"/>
  <c r="U42" i="17" s="1"/>
  <c r="E93" i="30"/>
  <c r="D278" i="46"/>
  <c r="S185" i="25"/>
  <c r="AT5" i="49"/>
  <c r="C18" i="55" s="1"/>
  <c r="H35" i="45"/>
  <c r="H1188" i="37"/>
  <c r="H1189" i="37" s="1"/>
  <c r="H1190" i="37" s="1"/>
  <c r="H1191" i="37" s="1"/>
  <c r="H1192" i="37" s="1"/>
  <c r="H1193" i="37" s="1"/>
  <c r="H1194" i="37" s="1"/>
  <c r="H1212" i="37" s="1"/>
  <c r="Z23" i="47"/>
  <c r="H8" i="73" s="1"/>
  <c r="BD23" i="48"/>
  <c r="I41" i="52" s="1"/>
  <c r="H225" i="46"/>
  <c r="G6" i="58"/>
  <c r="C19" i="52"/>
  <c r="C23" i="52" s="1"/>
  <c r="AH127" i="25"/>
  <c r="G199" i="37"/>
  <c r="G200" i="37" s="1"/>
  <c r="G230" i="37" s="1"/>
  <c r="D21" i="67"/>
  <c r="D48" i="15"/>
  <c r="O21" i="8"/>
  <c r="D32" i="14" s="1"/>
  <c r="O32" i="14" s="1"/>
  <c r="F276" i="8"/>
  <c r="I51" i="15" s="1"/>
  <c r="D270" i="46"/>
  <c r="X138" i="45"/>
  <c r="AT21" i="50"/>
  <c r="C16" i="56" s="1"/>
  <c r="C9" i="71"/>
  <c r="AJ15" i="49"/>
  <c r="Q38" i="75" s="1"/>
  <c r="H85" i="45"/>
  <c r="Z21" i="47"/>
  <c r="H100" i="45"/>
  <c r="U7" i="82" s="1"/>
  <c r="AL22" i="57"/>
  <c r="AP22" i="57" s="1"/>
  <c r="AU22" i="57" s="1"/>
  <c r="AY22" i="57" s="1"/>
  <c r="F23" i="48"/>
  <c r="I2" i="52" s="1"/>
  <c r="F97" i="46"/>
  <c r="D52" i="15"/>
  <c r="BD17" i="49"/>
  <c r="C18" i="56" s="1"/>
  <c r="L310" i="25"/>
  <c r="D20" i="65"/>
  <c r="X49" i="45"/>
  <c r="AC49" i="57"/>
  <c r="O51" i="57"/>
  <c r="P23" i="64"/>
  <c r="L203" i="25"/>
  <c r="F72" i="8"/>
  <c r="S9" i="36" s="1"/>
  <c r="R9" i="36" s="1"/>
  <c r="E298" i="25"/>
  <c r="F9" i="64"/>
  <c r="O279" i="22"/>
  <c r="P66" i="68" s="1"/>
  <c r="D79" i="46"/>
  <c r="D85" i="46" s="1"/>
  <c r="S277" i="25"/>
  <c r="L270" i="25"/>
  <c r="AA257" i="25"/>
  <c r="CH17" i="50"/>
  <c r="W247" i="29" s="1"/>
  <c r="X5" i="22"/>
  <c r="S55" i="33" s="1"/>
  <c r="X71" i="22"/>
  <c r="P24" i="68" s="1"/>
  <c r="S276" i="25"/>
  <c r="AG177" i="45"/>
  <c r="S737" i="33"/>
  <c r="O163" i="22"/>
  <c r="P48" i="17" s="1"/>
  <c r="BX7" i="47"/>
  <c r="AC31" i="53" s="1"/>
  <c r="E19" i="74"/>
  <c r="E318" i="25"/>
  <c r="G26" i="25"/>
  <c r="P10" i="49"/>
  <c r="G9" i="56" s="1"/>
  <c r="V65" i="57"/>
  <c r="F6" i="22"/>
  <c r="X27" i="12" s="1"/>
  <c r="A407" i="33"/>
  <c r="A398" i="33" s="1"/>
  <c r="H172" i="45"/>
  <c r="W30" i="30"/>
  <c r="F16" i="22"/>
  <c r="J38" i="15" s="1"/>
  <c r="F13" i="61"/>
  <c r="X139" i="22"/>
  <c r="X164" i="22"/>
  <c r="T24" i="18" s="1"/>
  <c r="F19" i="59"/>
  <c r="P193" i="23"/>
  <c r="Q93" i="27" s="1"/>
  <c r="I5" i="79"/>
  <c r="I23" i="79"/>
  <c r="I11" i="79"/>
  <c r="L25" i="80"/>
  <c r="Y135" i="25"/>
  <c r="AC281" i="25"/>
  <c r="BD15" i="48"/>
  <c r="AT24" i="47"/>
  <c r="I12" i="73" s="1"/>
  <c r="Z24" i="50"/>
  <c r="J10" i="52" s="1"/>
  <c r="Q100" i="45"/>
  <c r="AE7" i="81" s="1"/>
  <c r="AA239" i="25"/>
  <c r="Q86" i="45"/>
  <c r="AC36" i="57"/>
  <c r="E12" i="30"/>
  <c r="BD16" i="50"/>
  <c r="AG95" i="45"/>
  <c r="O22" i="55"/>
  <c r="D201" i="46"/>
  <c r="D199" i="46"/>
  <c r="AG89" i="45"/>
  <c r="AA261" i="25"/>
  <c r="G25" i="56"/>
  <c r="F34" i="52"/>
  <c r="H29" i="57"/>
  <c r="AC40" i="57"/>
  <c r="P9" i="59"/>
  <c r="F19" i="22"/>
  <c r="P4" i="68" s="1"/>
  <c r="D194" i="46"/>
  <c r="X102" i="45"/>
  <c r="C45" i="15"/>
  <c r="AF3" i="81"/>
  <c r="H302" i="46"/>
  <c r="I385" i="7"/>
  <c r="E96" i="25"/>
  <c r="O5" i="8"/>
  <c r="D406" i="33" s="1"/>
  <c r="O15" i="8"/>
  <c r="E10" i="30" s="1"/>
  <c r="O16" i="55"/>
  <c r="E182" i="29"/>
  <c r="AA233" i="25"/>
  <c r="F268" i="22"/>
  <c r="T28" i="18" s="1"/>
  <c r="D819" i="33"/>
  <c r="AA124" i="25"/>
  <c r="E239" i="25"/>
  <c r="AG103" i="45"/>
  <c r="F21" i="50"/>
  <c r="C7" i="56" s="1"/>
  <c r="O167" i="22"/>
  <c r="W23" i="18" s="1"/>
  <c r="Q98" i="45"/>
  <c r="AF7" i="81"/>
  <c r="BD20" i="48"/>
  <c r="G41" i="52" s="1"/>
  <c r="D29" i="58"/>
  <c r="D35" i="58" s="1"/>
  <c r="M11" i="59" s="1"/>
  <c r="N11" i="59" s="1"/>
  <c r="O11" i="59" s="1"/>
  <c r="H31" i="57" s="1"/>
  <c r="AG53" i="45"/>
  <c r="G19" i="55"/>
  <c r="AC11" i="57"/>
  <c r="E289" i="25"/>
  <c r="BD13" i="47"/>
  <c r="G15" i="71" s="1"/>
  <c r="AA275" i="25"/>
  <c r="E253" i="25"/>
  <c r="D60" i="65"/>
  <c r="D202" i="46"/>
  <c r="D28" i="58"/>
  <c r="D41" i="58" s="1"/>
  <c r="Z18" i="59"/>
  <c r="Q17" i="45"/>
  <c r="D32" i="58"/>
  <c r="I32" i="58" s="1"/>
  <c r="F39" i="34"/>
  <c r="CH24" i="47"/>
  <c r="I20" i="73" s="1"/>
  <c r="D30" i="58"/>
  <c r="D45" i="58" s="1"/>
  <c r="M23" i="59" s="1"/>
  <c r="N23" i="59" s="1"/>
  <c r="O23" i="59" s="1"/>
  <c r="E266" i="25" s="1"/>
  <c r="AG174" i="45"/>
  <c r="F24" i="48"/>
  <c r="J2" i="52" s="1"/>
  <c r="L238" i="25"/>
  <c r="F8" i="8"/>
  <c r="F5" i="32" s="1"/>
  <c r="L2" i="51"/>
  <c r="AF2" i="51" s="1"/>
  <c r="AZ2" i="51" s="1"/>
  <c r="P20" i="80"/>
  <c r="Z24" i="51"/>
  <c r="X123" i="8"/>
  <c r="Q17" i="36" s="1"/>
  <c r="P17" i="36" s="1"/>
  <c r="BN7" i="51"/>
  <c r="X199" i="33" s="1"/>
  <c r="AA277" i="25"/>
  <c r="Z8" i="61"/>
  <c r="P7" i="64"/>
  <c r="V35" i="57"/>
  <c r="AA148" i="25"/>
  <c r="Z17" i="50"/>
  <c r="H17" i="55" s="1"/>
  <c r="F13" i="50"/>
  <c r="G7" i="56" s="1"/>
  <c r="Q170" i="45"/>
  <c r="BX20" i="47"/>
  <c r="F16" i="73" s="1"/>
  <c r="E18" i="73"/>
  <c r="AC63" i="57"/>
  <c r="O21" i="22"/>
  <c r="W10" i="27" s="1"/>
  <c r="P6" i="49"/>
  <c r="D16" i="40"/>
  <c r="C26" i="41" s="1"/>
  <c r="D26" i="41" s="1"/>
  <c r="P15" i="61"/>
  <c r="D197" i="46"/>
  <c r="D200" i="46"/>
  <c r="Q42" i="45"/>
  <c r="Z19" i="61"/>
  <c r="Q3" i="82"/>
  <c r="D196" i="46"/>
  <c r="S239" i="25"/>
  <c r="D221" i="46"/>
  <c r="D227" i="46" s="1"/>
  <c r="AA297" i="25"/>
  <c r="F272" i="8"/>
  <c r="P29" i="38" s="1"/>
  <c r="R11" i="80"/>
  <c r="F21" i="59"/>
  <c r="BD12" i="50"/>
  <c r="E43" i="52" s="1"/>
  <c r="O15" i="57"/>
  <c r="O71" i="8"/>
  <c r="Q11" i="36" s="1"/>
  <c r="P11" i="36" s="1"/>
  <c r="X181" i="33"/>
  <c r="W191" i="29"/>
  <c r="C39" i="15"/>
  <c r="D44" i="67"/>
  <c r="D203" i="46"/>
  <c r="O63" i="8"/>
  <c r="F43" i="32" s="1"/>
  <c r="X6" i="22"/>
  <c r="S77" i="33" s="1"/>
  <c r="Z22" i="59"/>
  <c r="H6" i="58"/>
  <c r="H161" i="45"/>
  <c r="D31" i="58"/>
  <c r="I31" i="58" s="1"/>
  <c r="E233" i="25"/>
  <c r="D48" i="65"/>
  <c r="O10" i="8"/>
  <c r="I12" i="79"/>
  <c r="AA309" i="25"/>
  <c r="AC4" i="81"/>
  <c r="H19" i="57"/>
  <c r="AC31" i="57"/>
  <c r="F17" i="48"/>
  <c r="K175" i="29" s="1"/>
  <c r="AA272" i="25"/>
  <c r="L240" i="25"/>
  <c r="BD20" i="47"/>
  <c r="F26" i="73" s="1"/>
  <c r="F266" i="22"/>
  <c r="X40" i="12" s="1"/>
  <c r="X221" i="22"/>
  <c r="Q24" i="35" s="1"/>
  <c r="AC13" i="39"/>
  <c r="D205" i="46"/>
  <c r="S253" i="25"/>
  <c r="AA246" i="25"/>
  <c r="D204" i="46"/>
  <c r="F43" i="34"/>
  <c r="H28" i="45"/>
  <c r="Q7" i="82" s="1"/>
  <c r="BN15" i="47"/>
  <c r="G39" i="25"/>
  <c r="CR12" i="50"/>
  <c r="E35" i="52" s="1"/>
  <c r="I33" i="58"/>
  <c r="I388" i="7"/>
  <c r="I387" i="7"/>
  <c r="AJ388" i="7"/>
  <c r="AJ584" i="7" s="1"/>
  <c r="AJ387" i="7"/>
  <c r="U19" i="78"/>
  <c r="F334" i="22"/>
  <c r="W192" i="27" s="1"/>
  <c r="U5" i="78"/>
  <c r="F320" i="22"/>
  <c r="U20" i="78"/>
  <c r="F335" i="22"/>
  <c r="U14" i="78"/>
  <c r="F329" i="22"/>
  <c r="U4" i="78"/>
  <c r="F319" i="22"/>
  <c r="AC98" i="25"/>
  <c r="U11" i="76"/>
  <c r="U5" i="76"/>
  <c r="U4" i="76"/>
  <c r="C53" i="15"/>
  <c r="U17" i="76"/>
  <c r="F362" i="8"/>
  <c r="T35" i="36" s="1"/>
  <c r="O50" i="8"/>
  <c r="T5" i="36" s="1"/>
  <c r="G102" i="25"/>
  <c r="T27" i="21"/>
  <c r="AC19" i="27" s="1"/>
  <c r="X126" i="22"/>
  <c r="V39" i="14" s="1"/>
  <c r="X224" i="22"/>
  <c r="W131" i="30" s="1"/>
  <c r="G5" i="81"/>
  <c r="N46" i="8"/>
  <c r="G13" i="25" s="1"/>
  <c r="O276" i="22"/>
  <c r="J52" i="15" s="1"/>
  <c r="O271" i="8"/>
  <c r="V30" i="18" s="1"/>
  <c r="O15" i="22"/>
  <c r="W10" i="30" s="1"/>
  <c r="F396" i="23"/>
  <c r="S36" i="34" s="1"/>
  <c r="P230" i="24"/>
  <c r="R98" i="7"/>
  <c r="G1226" i="37"/>
  <c r="G1227" i="37" s="1"/>
  <c r="G1257" i="37" s="1"/>
  <c r="O174" i="8"/>
  <c r="O26" i="9" s="1"/>
  <c r="D64" i="67"/>
  <c r="X73" i="22"/>
  <c r="R36" i="14" s="1"/>
  <c r="F278" i="22"/>
  <c r="W140" i="29" s="1"/>
  <c r="F267" i="8"/>
  <c r="D136" i="32" s="1"/>
  <c r="F35" i="23"/>
  <c r="J7" i="81"/>
  <c r="F574" i="37"/>
  <c r="F579" i="37" s="1"/>
  <c r="F273" i="22"/>
  <c r="Q30" i="35" s="1"/>
  <c r="P124" i="24"/>
  <c r="M65" i="31" s="1"/>
  <c r="F1048" i="37"/>
  <c r="F1051" i="37" s="1"/>
  <c r="E132" i="25"/>
  <c r="O197" i="8"/>
  <c r="O21" i="36" s="1"/>
  <c r="AC53" i="25"/>
  <c r="D730" i="37"/>
  <c r="I730" i="37" s="1"/>
  <c r="F309" i="8"/>
  <c r="N31" i="36" s="1"/>
  <c r="K35" i="31"/>
  <c r="M38" i="34"/>
  <c r="AA105" i="25"/>
  <c r="AA97" i="25"/>
  <c r="F22" i="35"/>
  <c r="O187" i="8"/>
  <c r="G21" i="36" s="1"/>
  <c r="O82" i="22"/>
  <c r="H20" i="68" s="1"/>
  <c r="F302" i="8"/>
  <c r="I20" i="35"/>
  <c r="F15" i="38"/>
  <c r="O86" i="22"/>
  <c r="F295" i="8"/>
  <c r="AC44" i="25"/>
  <c r="F357" i="8"/>
  <c r="E35" i="36" s="1"/>
  <c r="X253" i="8"/>
  <c r="E29" i="36" s="1"/>
  <c r="AJ554" i="7"/>
  <c r="O201" i="8"/>
  <c r="E21" i="36" s="1"/>
  <c r="G177" i="25"/>
  <c r="O361" i="22"/>
  <c r="X253" i="22"/>
  <c r="E58" i="68" s="1"/>
  <c r="AC93" i="25"/>
  <c r="E97" i="25"/>
  <c r="X238" i="22"/>
  <c r="H58" i="68" s="1"/>
  <c r="F354" i="8"/>
  <c r="D388" i="37"/>
  <c r="F90" i="24"/>
  <c r="F191" i="8"/>
  <c r="E181" i="25"/>
  <c r="Y107" i="25"/>
  <c r="H14" i="35"/>
  <c r="G51" i="25"/>
  <c r="F290" i="22"/>
  <c r="H62" i="68" s="1"/>
  <c r="AC124" i="25"/>
  <c r="C17" i="25"/>
  <c r="O35" i="8"/>
  <c r="G284" i="25"/>
  <c r="F2" i="35"/>
  <c r="F28" i="35"/>
  <c r="G107" i="25"/>
  <c r="AC139" i="25"/>
  <c r="F101" i="22"/>
  <c r="N16" i="68" s="1"/>
  <c r="X190" i="22"/>
  <c r="O30" i="22"/>
  <c r="H8" i="68" s="1"/>
  <c r="C51" i="25"/>
  <c r="X86" i="22"/>
  <c r="U286" i="25"/>
  <c r="F32" i="8"/>
  <c r="E29" i="38"/>
  <c r="F298" i="8"/>
  <c r="J31" i="36" s="1"/>
  <c r="F39" i="8"/>
  <c r="AA133" i="25"/>
  <c r="F292" i="22"/>
  <c r="G96" i="25"/>
  <c r="Y284" i="25"/>
  <c r="AJ385" i="7"/>
  <c r="D399" i="37"/>
  <c r="AJ543" i="7"/>
  <c r="O188" i="8"/>
  <c r="I549" i="7"/>
  <c r="O187" i="22"/>
  <c r="H42" i="68" s="1"/>
  <c r="AC21" i="25"/>
  <c r="I554" i="7"/>
  <c r="F31" i="22"/>
  <c r="G4" i="68" s="1"/>
  <c r="AJ546" i="7"/>
  <c r="F230" i="8"/>
  <c r="E111" i="27" s="1"/>
  <c r="AC33" i="25"/>
  <c r="O344" i="8"/>
  <c r="O205" i="22"/>
  <c r="N42" i="68" s="1"/>
  <c r="AC286" i="25"/>
  <c r="D700" i="37"/>
  <c r="D402" i="37"/>
  <c r="S142" i="25"/>
  <c r="E93" i="25"/>
  <c r="G130" i="25"/>
  <c r="D400" i="37"/>
  <c r="F34" i="8"/>
  <c r="L21" i="38"/>
  <c r="E175" i="25"/>
  <c r="F247" i="22"/>
  <c r="D875" i="37"/>
  <c r="AC48" i="25"/>
  <c r="O186" i="8"/>
  <c r="H21" i="36" s="1"/>
  <c r="I553" i="7"/>
  <c r="O195" i="8"/>
  <c r="F149" i="8"/>
  <c r="E15" i="36" s="1"/>
  <c r="F257" i="22"/>
  <c r="N50" i="68" s="1"/>
  <c r="G658" i="37"/>
  <c r="AA51" i="7"/>
  <c r="N137" i="25"/>
  <c r="S25" i="80"/>
  <c r="F1751" i="37"/>
  <c r="Q158" i="22"/>
  <c r="Z158" i="22" s="1"/>
  <c r="Z210" i="22" s="1"/>
  <c r="Z262" i="22" s="1"/>
  <c r="H22" i="35"/>
  <c r="AA44" i="25"/>
  <c r="D737" i="37"/>
  <c r="I737" i="37" s="1"/>
  <c r="X188" i="8"/>
  <c r="Q2" i="22"/>
  <c r="Q54" i="22" s="1"/>
  <c r="X240" i="22"/>
  <c r="X146" i="8"/>
  <c r="E26" i="25"/>
  <c r="E34" i="34"/>
  <c r="P45" i="24"/>
  <c r="O41" i="8"/>
  <c r="O5" i="36" s="1"/>
  <c r="O351" i="8"/>
  <c r="G133" i="25"/>
  <c r="D873" i="37"/>
  <c r="E3" i="25"/>
  <c r="F566" i="37"/>
  <c r="O46" i="22"/>
  <c r="M8" i="68" s="1"/>
  <c r="AA286" i="25"/>
  <c r="AA28" i="7"/>
  <c r="F256" i="8"/>
  <c r="F25" i="36" s="1"/>
  <c r="F294" i="22"/>
  <c r="O41" i="22"/>
  <c r="O8" i="68" s="1"/>
  <c r="G35" i="25"/>
  <c r="D24" i="37"/>
  <c r="I24" i="37" s="1"/>
  <c r="L11" i="25"/>
  <c r="N140" i="25"/>
  <c r="J5" i="34"/>
  <c r="X93" i="22"/>
  <c r="O24" i="68" s="1"/>
  <c r="Y15" i="25"/>
  <c r="I551" i="7"/>
  <c r="O91" i="8"/>
  <c r="D877" i="37"/>
  <c r="AC130" i="25"/>
  <c r="G80" i="25"/>
  <c r="AA121" i="25"/>
  <c r="F1125" i="37"/>
  <c r="AJ553" i="7"/>
  <c r="E102" i="25"/>
  <c r="F431" i="24"/>
  <c r="P46" i="23"/>
  <c r="P39" i="24"/>
  <c r="J6" i="68" s="1"/>
  <c r="E3" i="38"/>
  <c r="E2" i="34" s="1"/>
  <c r="D876" i="37"/>
  <c r="D874" i="37"/>
  <c r="AC102" i="25"/>
  <c r="O310" i="22"/>
  <c r="R66" i="68" s="1"/>
  <c r="H223" i="46"/>
  <c r="G971" i="37"/>
  <c r="F253" i="8"/>
  <c r="E25" i="36" s="1"/>
  <c r="Z15" i="59"/>
  <c r="E271" i="25"/>
  <c r="F42" i="14"/>
  <c r="S42" i="14" s="1"/>
  <c r="M39" i="29"/>
  <c r="M39" i="28" s="1"/>
  <c r="M39" i="27" s="1"/>
  <c r="M39" i="26" s="1"/>
  <c r="BX24" i="48"/>
  <c r="J20" i="52" s="1"/>
  <c r="D765" i="33"/>
  <c r="O270" i="22"/>
  <c r="Q88" i="45"/>
  <c r="BD24" i="51"/>
  <c r="AA196" i="25"/>
  <c r="F19" i="50"/>
  <c r="F19" i="74" s="1"/>
  <c r="CR24" i="51"/>
  <c r="T28" i="21"/>
  <c r="AC21" i="27" s="1"/>
  <c r="D16" i="21"/>
  <c r="AC5" i="30" s="1"/>
  <c r="F275" i="8"/>
  <c r="F51" i="15" s="1"/>
  <c r="D239" i="46"/>
  <c r="O102" i="22"/>
  <c r="R20" i="68" s="1"/>
  <c r="Z91" i="23"/>
  <c r="D232" i="46"/>
  <c r="D234" i="46"/>
  <c r="F174" i="46"/>
  <c r="E10" i="73"/>
  <c r="E316" i="25"/>
  <c r="S24" i="55"/>
  <c r="D1803" i="37"/>
  <c r="G62" i="25"/>
  <c r="G27" i="38"/>
  <c r="F249" i="22"/>
  <c r="O50" i="68" s="1"/>
  <c r="T97" i="21"/>
  <c r="D104" i="21"/>
  <c r="AH58" i="25"/>
  <c r="CH22" i="48"/>
  <c r="H31" i="52" s="1"/>
  <c r="AH111" i="25"/>
  <c r="AH84" i="25"/>
  <c r="P21" i="47"/>
  <c r="C7" i="71" s="1"/>
  <c r="O305" i="8"/>
  <c r="E33" i="36" s="1"/>
  <c r="X198" i="22"/>
  <c r="O12" i="8"/>
  <c r="P5" i="38" s="1"/>
  <c r="AC115" i="25"/>
  <c r="P289" i="24"/>
  <c r="S19" i="34" s="1"/>
  <c r="O173" i="8"/>
  <c r="L47" i="15" s="1"/>
  <c r="X135" i="22"/>
  <c r="G34" i="68" s="1"/>
  <c r="O185" i="22"/>
  <c r="I42" i="68" s="1"/>
  <c r="F26" i="35"/>
  <c r="BN13" i="47"/>
  <c r="H15" i="37"/>
  <c r="H187" i="46"/>
  <c r="H171" i="46" s="1"/>
  <c r="D238" i="46"/>
  <c r="Z19" i="50"/>
  <c r="F21" i="74" s="1"/>
  <c r="D237" i="46"/>
  <c r="D25" i="21"/>
  <c r="AH3" i="32" s="1"/>
  <c r="S186" i="25"/>
  <c r="G836" i="37"/>
  <c r="G840" i="37" s="1"/>
  <c r="O363" i="22"/>
  <c r="G20" i="52"/>
  <c r="E311" i="25"/>
  <c r="AJ17" i="47"/>
  <c r="T24" i="55" s="1"/>
  <c r="P9" i="49"/>
  <c r="E6" i="52" s="1"/>
  <c r="AH34" i="25"/>
  <c r="O308" i="8"/>
  <c r="F33" i="36" s="1"/>
  <c r="AH102" i="25"/>
  <c r="AG175" i="45"/>
  <c r="AT20" i="50"/>
  <c r="G18" i="52" s="1"/>
  <c r="D243" i="46"/>
  <c r="X156" i="45"/>
  <c r="O17" i="8"/>
  <c r="L39" i="15" s="1"/>
  <c r="O266" i="22"/>
  <c r="X41" i="12" s="1"/>
  <c r="AG5" i="81"/>
  <c r="E11" i="80"/>
  <c r="F279" i="8"/>
  <c r="E128" i="25" s="1"/>
  <c r="Z23" i="59"/>
  <c r="N31" i="53"/>
  <c r="D52" i="58"/>
  <c r="D62" i="58" s="1"/>
  <c r="I62" i="58" s="1"/>
  <c r="D51" i="58"/>
  <c r="D57" i="58" s="1"/>
  <c r="W10" i="59" s="1"/>
  <c r="X10" i="59" s="1"/>
  <c r="AA206" i="25"/>
  <c r="C40" i="15"/>
  <c r="D18" i="21"/>
  <c r="AC1" i="29" s="1"/>
  <c r="F15" i="49"/>
  <c r="Q2" i="75" s="1"/>
  <c r="G442" i="37"/>
  <c r="G446" i="37" s="1"/>
  <c r="L290" i="25"/>
  <c r="C46" i="15"/>
  <c r="BW18" i="49"/>
  <c r="H21" i="52" s="1"/>
  <c r="T27" i="34"/>
  <c r="F190" i="8"/>
  <c r="P8" i="51"/>
  <c r="D241" i="46"/>
  <c r="AA130" i="25"/>
  <c r="F297" i="22"/>
  <c r="AA135" i="25"/>
  <c r="BN6" i="51"/>
  <c r="AC91" i="29" s="1"/>
  <c r="F8" i="22"/>
  <c r="T13" i="18" s="1"/>
  <c r="AH129" i="25"/>
  <c r="S21" i="53"/>
  <c r="A21" i="53" s="1"/>
  <c r="L150" i="25"/>
  <c r="Z22" i="51"/>
  <c r="AA203" i="25"/>
  <c r="H170" i="45"/>
  <c r="D240" i="46"/>
  <c r="H125" i="37"/>
  <c r="H131" i="37" s="1"/>
  <c r="L288" i="25"/>
  <c r="F271" i="8"/>
  <c r="V28" i="18" s="1"/>
  <c r="AJ540" i="7"/>
  <c r="C19" i="79"/>
  <c r="P6" i="48"/>
  <c r="K182" i="29" s="1"/>
  <c r="AJ537" i="7"/>
  <c r="AJ544" i="7"/>
  <c r="G11" i="25"/>
  <c r="AC11" i="25"/>
  <c r="G25" i="25"/>
  <c r="G20" i="25"/>
  <c r="AC129" i="25"/>
  <c r="K256" i="29"/>
  <c r="L123" i="25"/>
  <c r="L171" i="25"/>
  <c r="F280" i="23"/>
  <c r="N406" i="33" s="1"/>
  <c r="AC8" i="39"/>
  <c r="H222" i="46"/>
  <c r="G143" i="25"/>
  <c r="G138" i="25"/>
  <c r="G120" i="25"/>
  <c r="AC20" i="25"/>
  <c r="G106" i="25"/>
  <c r="G101" i="25"/>
  <c r="G134" i="25"/>
  <c r="G129" i="25"/>
  <c r="AC101" i="25"/>
  <c r="AC120" i="25"/>
  <c r="AC52" i="25"/>
  <c r="AC47" i="25"/>
  <c r="AC56" i="25"/>
  <c r="AC38" i="25"/>
  <c r="AC7" i="25"/>
  <c r="AC2" i="25"/>
  <c r="E125" i="25"/>
  <c r="H298" i="46"/>
  <c r="E33" i="34"/>
  <c r="Z257" i="24"/>
  <c r="K168" i="32"/>
  <c r="S395" i="24"/>
  <c r="P288" i="23"/>
  <c r="T145" i="31" s="1"/>
  <c r="S11" i="80"/>
  <c r="C19" i="80"/>
  <c r="F21" i="23"/>
  <c r="U6" i="25" s="1"/>
  <c r="F105" i="24"/>
  <c r="L34" i="25"/>
  <c r="L37" i="25"/>
  <c r="P97" i="24"/>
  <c r="AJ44" i="25"/>
  <c r="L98" i="21"/>
  <c r="F263" i="24"/>
  <c r="L113" i="25"/>
  <c r="Z102" i="24"/>
  <c r="L14" i="34"/>
  <c r="AA157" i="7"/>
  <c r="L15" i="34"/>
  <c r="T28" i="34"/>
  <c r="R107" i="31"/>
  <c r="O36" i="57"/>
  <c r="E41" i="34"/>
  <c r="Z202" i="24"/>
  <c r="E27" i="34"/>
  <c r="Z255" i="24"/>
  <c r="F33" i="34"/>
  <c r="R293" i="7"/>
  <c r="P200" i="24"/>
  <c r="F23" i="34"/>
  <c r="R265" i="7"/>
  <c r="R153" i="7"/>
  <c r="F14" i="34"/>
  <c r="F1178" i="37"/>
  <c r="F1149" i="37"/>
  <c r="P18" i="60"/>
  <c r="O38" i="57"/>
  <c r="F1076" i="37"/>
  <c r="F1077" i="37"/>
  <c r="J28" i="34"/>
  <c r="Z211" i="23"/>
  <c r="Z101" i="24"/>
  <c r="J14" i="34"/>
  <c r="D330" i="37"/>
  <c r="I330" i="37" s="1"/>
  <c r="D331" i="37"/>
  <c r="I331" i="37" s="1"/>
  <c r="R44" i="7"/>
  <c r="P46" i="24"/>
  <c r="F313" i="24"/>
  <c r="K37" i="34" s="1"/>
  <c r="R439" i="7"/>
  <c r="AA67" i="7"/>
  <c r="M7" i="34"/>
  <c r="N41" i="34"/>
  <c r="O42" i="57"/>
  <c r="N39" i="34"/>
  <c r="O20" i="57"/>
  <c r="P3" i="81"/>
  <c r="P225" i="24"/>
  <c r="I352" i="33" s="1"/>
  <c r="M3" i="81"/>
  <c r="F793" i="37"/>
  <c r="F794" i="37" s="1"/>
  <c r="F795" i="37" s="1"/>
  <c r="J3" i="81"/>
  <c r="F556" i="37"/>
  <c r="F557" i="37" s="1"/>
  <c r="F558" i="37" s="1"/>
  <c r="F559" i="37" s="1"/>
  <c r="F560" i="37" s="1"/>
  <c r="F586" i="37" s="1"/>
  <c r="P123" i="23"/>
  <c r="T64" i="31" s="1"/>
  <c r="J11" i="80"/>
  <c r="P179" i="23"/>
  <c r="M12" i="80"/>
  <c r="U50" i="17"/>
  <c r="Y113" i="32"/>
  <c r="F32" i="42"/>
  <c r="O16" i="39"/>
  <c r="AE4" i="80"/>
  <c r="BD6" i="49"/>
  <c r="N586" i="33" s="1"/>
  <c r="S220" i="25"/>
  <c r="X62" i="45"/>
  <c r="F12" i="42"/>
  <c r="L175" i="32" s="1"/>
  <c r="F8" i="40"/>
  <c r="F9" i="40" s="1"/>
  <c r="T8" i="21"/>
  <c r="X68" i="33" s="1"/>
  <c r="H6" i="79"/>
  <c r="F9" i="51"/>
  <c r="Y6" i="79"/>
  <c r="L79" i="21"/>
  <c r="AH37" i="32" s="1"/>
  <c r="N22" i="79"/>
  <c r="AF4" i="79"/>
  <c r="BX7" i="51"/>
  <c r="X208" i="33" s="1"/>
  <c r="U4" i="82"/>
  <c r="BD7" i="47"/>
  <c r="D228" i="33" s="1"/>
  <c r="O250" i="22"/>
  <c r="AJ382" i="7"/>
  <c r="AJ578" i="7" s="1"/>
  <c r="O239" i="22"/>
  <c r="AJ371" i="7"/>
  <c r="F244" i="8"/>
  <c r="K25" i="36" s="1"/>
  <c r="E114" i="25"/>
  <c r="F13" i="38"/>
  <c r="X94" i="8"/>
  <c r="K33" i="38"/>
  <c r="O295" i="8"/>
  <c r="S6" i="78"/>
  <c r="O268" i="22"/>
  <c r="AA149" i="32" s="1"/>
  <c r="G16" i="78"/>
  <c r="O70" i="22"/>
  <c r="P20" i="9" s="1"/>
  <c r="R13" i="78"/>
  <c r="F275" i="22"/>
  <c r="W136" i="30" s="1"/>
  <c r="R7" i="78"/>
  <c r="F269" i="22"/>
  <c r="Y140" i="32" s="1"/>
  <c r="M19" i="76"/>
  <c r="O177" i="8"/>
  <c r="M11" i="76"/>
  <c r="O169" i="8"/>
  <c r="Q21" i="38" s="1"/>
  <c r="C11" i="78"/>
  <c r="F13" i="22"/>
  <c r="C9" i="78"/>
  <c r="F11" i="22"/>
  <c r="W13" i="18" s="1"/>
  <c r="F7" i="78"/>
  <c r="F61" i="22"/>
  <c r="D1258" i="37"/>
  <c r="H16" i="37"/>
  <c r="H961" i="37"/>
  <c r="H339" i="46"/>
  <c r="H186" i="46"/>
  <c r="H170" i="46" s="1"/>
  <c r="G843" i="37"/>
  <c r="N19" i="34"/>
  <c r="D1250" i="37"/>
  <c r="L83" i="21"/>
  <c r="AC39" i="27" s="1"/>
  <c r="L82" i="21"/>
  <c r="AC37" i="27" s="1"/>
  <c r="D27" i="21"/>
  <c r="AC1" i="27" s="1"/>
  <c r="D24" i="21"/>
  <c r="AH1" i="32" s="1"/>
  <c r="L71" i="21"/>
  <c r="AC41" i="30" s="1"/>
  <c r="L70" i="21"/>
  <c r="AC37" i="30" s="1"/>
  <c r="F837" i="37"/>
  <c r="F843" i="37" s="1"/>
  <c r="D40" i="67"/>
  <c r="O167" i="8"/>
  <c r="F97" i="32" s="1"/>
  <c r="O271" i="22"/>
  <c r="O265" i="22"/>
  <c r="S41" i="12" s="1"/>
  <c r="P189" i="23"/>
  <c r="T91" i="32" s="1"/>
  <c r="BJ2" i="48"/>
  <c r="CD2" i="48" s="1"/>
  <c r="CN2" i="48" s="1"/>
  <c r="CX2" i="48" s="1"/>
  <c r="DH2" i="48" s="1"/>
  <c r="F173" i="46"/>
  <c r="G65" i="46"/>
  <c r="G68" i="46" s="1"/>
  <c r="AA148" i="7"/>
  <c r="M129" i="29"/>
  <c r="M129" i="28" s="1"/>
  <c r="M129" i="27" s="1"/>
  <c r="M129" i="26" s="1"/>
  <c r="F13" i="43"/>
  <c r="S191" i="32" s="1"/>
  <c r="P96" i="23"/>
  <c r="AC5" i="80"/>
  <c r="S201" i="25"/>
  <c r="F284" i="23"/>
  <c r="N424" i="33" s="1"/>
  <c r="P115" i="24"/>
  <c r="I190" i="33" s="1"/>
  <c r="F1079" i="37"/>
  <c r="E12" i="34"/>
  <c r="Z4" i="79"/>
  <c r="F293" i="37"/>
  <c r="R446" i="7"/>
  <c r="F311" i="23"/>
  <c r="F25" i="34"/>
  <c r="E31" i="34"/>
  <c r="P47" i="23"/>
  <c r="P154" i="23"/>
  <c r="E286" i="25"/>
  <c r="R110" i="7"/>
  <c r="F195" i="22"/>
  <c r="D812" i="37"/>
  <c r="I812" i="37" s="1"/>
  <c r="J30" i="34"/>
  <c r="O273" i="22"/>
  <c r="Q14" i="35" s="1"/>
  <c r="G19" i="38"/>
  <c r="P12" i="80"/>
  <c r="F732" i="37"/>
  <c r="F733" i="37" s="1"/>
  <c r="F411" i="24"/>
  <c r="K194" i="27" s="1"/>
  <c r="Z22" i="60"/>
  <c r="R39" i="7"/>
  <c r="F22" i="60"/>
  <c r="N43" i="34"/>
  <c r="G225" i="46"/>
  <c r="G209" i="46" s="1"/>
  <c r="O164" i="8"/>
  <c r="I23" i="18" s="1"/>
  <c r="S23" i="18" s="1"/>
  <c r="M16" i="80"/>
  <c r="O67" i="8"/>
  <c r="F42" i="15" s="1"/>
  <c r="P21" i="24"/>
  <c r="N15" i="25" s="1"/>
  <c r="T31" i="34"/>
  <c r="F20" i="22"/>
  <c r="O59" i="57"/>
  <c r="AC15" i="57"/>
  <c r="L63" i="21"/>
  <c r="X122" i="33" s="1"/>
  <c r="AJ390" i="7"/>
  <c r="AJ586" i="7" s="1"/>
  <c r="R16" i="80"/>
  <c r="P16" i="60"/>
  <c r="D643" i="37"/>
  <c r="D649" i="37" s="1"/>
  <c r="I649" i="37" s="1"/>
  <c r="P202" i="24"/>
  <c r="E12" i="35"/>
  <c r="AJ375" i="7"/>
  <c r="F277" i="22"/>
  <c r="M51" i="15" s="1"/>
  <c r="AJ378" i="7"/>
  <c r="D1363" i="37"/>
  <c r="I1363" i="37" s="1"/>
  <c r="D105" i="21"/>
  <c r="L79" i="25"/>
  <c r="R280" i="7"/>
  <c r="U8" i="25"/>
  <c r="F135" i="8"/>
  <c r="G15" i="36" s="1"/>
  <c r="F15" i="80"/>
  <c r="R20" i="81"/>
  <c r="T84" i="21"/>
  <c r="F22" i="23"/>
  <c r="U5" i="25" s="1"/>
  <c r="G1188" i="37"/>
  <c r="G1189" i="37" s="1"/>
  <c r="G1190" i="37" s="1"/>
  <c r="G1191" i="37" s="1"/>
  <c r="G1192" i="37" s="1"/>
  <c r="G1218" i="37" s="1"/>
  <c r="F21" i="80"/>
  <c r="V9" i="39"/>
  <c r="G3" i="79"/>
  <c r="L5" i="21"/>
  <c r="X28" i="33" s="1"/>
  <c r="C10" i="79"/>
  <c r="D12" i="21"/>
  <c r="AF7" i="32" s="1"/>
  <c r="L77" i="21"/>
  <c r="AJ42" i="25" s="1"/>
  <c r="N20" i="79"/>
  <c r="X84" i="22"/>
  <c r="F12" i="35"/>
  <c r="R10" i="78"/>
  <c r="F272" i="22"/>
  <c r="R5" i="78"/>
  <c r="F267" i="22"/>
  <c r="P53" i="17" s="1"/>
  <c r="K5" i="78"/>
  <c r="D32" i="67"/>
  <c r="AU30" i="7"/>
  <c r="AY30" i="7" s="1"/>
  <c r="AP31" i="7"/>
  <c r="BC30" i="7" s="1"/>
  <c r="BG30" i="7" s="1"/>
  <c r="F291" i="22"/>
  <c r="G62" i="68" s="1"/>
  <c r="AA132" i="25"/>
  <c r="O193" i="8"/>
  <c r="E21" i="38"/>
  <c r="AA94" i="25"/>
  <c r="O186" i="22"/>
  <c r="I10" i="35"/>
  <c r="O94" i="22"/>
  <c r="O48" i="8"/>
  <c r="F5" i="36" s="1"/>
  <c r="G17" i="25"/>
  <c r="I22" i="78"/>
  <c r="I26" i="79"/>
  <c r="I19" i="79"/>
  <c r="P170" i="23"/>
  <c r="N271" i="33" s="1"/>
  <c r="G793" i="37"/>
  <c r="G794" i="37" s="1"/>
  <c r="H3" i="80"/>
  <c r="G398" i="37"/>
  <c r="G399" i="37" s="1"/>
  <c r="G400" i="37" s="1"/>
  <c r="F35" i="42"/>
  <c r="O19" i="39"/>
  <c r="F39" i="43"/>
  <c r="V19" i="39"/>
  <c r="F43" i="43"/>
  <c r="V23" i="39"/>
  <c r="G25" i="80"/>
  <c r="P82" i="23"/>
  <c r="Q37" i="27" s="1"/>
  <c r="F410" i="23"/>
  <c r="Q156" i="27" s="1"/>
  <c r="W26" i="80"/>
  <c r="Z28" i="23"/>
  <c r="Q21" i="27" s="1"/>
  <c r="E26" i="80"/>
  <c r="X122" i="45"/>
  <c r="S291" i="25"/>
  <c r="L246" i="25"/>
  <c r="F7" i="60"/>
  <c r="O9" i="57"/>
  <c r="L250" i="25"/>
  <c r="L257" i="25"/>
  <c r="O27" i="57"/>
  <c r="S258" i="25"/>
  <c r="V28" i="57"/>
  <c r="S266" i="25"/>
  <c r="V43" i="57"/>
  <c r="O54" i="57"/>
  <c r="Z12" i="60"/>
  <c r="F19" i="64"/>
  <c r="AA249" i="25"/>
  <c r="O17" i="57"/>
  <c r="F19" i="60"/>
  <c r="AA274" i="25"/>
  <c r="AC65" i="57"/>
  <c r="H5" i="57"/>
  <c r="F7" i="59"/>
  <c r="F9" i="59"/>
  <c r="H7" i="57"/>
  <c r="BW15" i="49"/>
  <c r="Q74" i="75" s="1"/>
  <c r="X137" i="45"/>
  <c r="AG8" i="80" s="1"/>
  <c r="D219" i="46"/>
  <c r="D218" i="46"/>
  <c r="Z10" i="49"/>
  <c r="G12" i="56" s="1"/>
  <c r="X42" i="45"/>
  <c r="G115" i="25"/>
  <c r="P77" i="24"/>
  <c r="N41" i="25" s="1"/>
  <c r="G20" i="81"/>
  <c r="P27" i="24"/>
  <c r="K10" i="27" s="1"/>
  <c r="D25" i="81"/>
  <c r="W20" i="80"/>
  <c r="F404" i="23"/>
  <c r="J33" i="53"/>
  <c r="I622" i="33"/>
  <c r="I543" i="7"/>
  <c r="O347" i="8"/>
  <c r="O356" i="22"/>
  <c r="AJ551" i="7"/>
  <c r="AJ547" i="7"/>
  <c r="O352" i="22"/>
  <c r="M8" i="78"/>
  <c r="D47" i="15"/>
  <c r="G8" i="76"/>
  <c r="C42" i="15"/>
  <c r="AC38" i="57"/>
  <c r="P18" i="64"/>
  <c r="AH74" i="25"/>
  <c r="Z15" i="51"/>
  <c r="H159" i="45"/>
  <c r="CH22" i="47"/>
  <c r="G20" i="73" s="1"/>
  <c r="CR22" i="47"/>
  <c r="G22" i="73" s="1"/>
  <c r="E300" i="25"/>
  <c r="H23" i="45"/>
  <c r="P12" i="47"/>
  <c r="D6" i="73" s="1"/>
  <c r="H60" i="45"/>
  <c r="AJ13" i="47"/>
  <c r="G13" i="71" s="1"/>
  <c r="BN8" i="50"/>
  <c r="H25" i="56"/>
  <c r="I16" i="35"/>
  <c r="X146" i="22"/>
  <c r="X142" i="22"/>
  <c r="J34" i="68" s="1"/>
  <c r="AA79" i="25"/>
  <c r="I9" i="79"/>
  <c r="X59" i="8"/>
  <c r="D46" i="32" s="1"/>
  <c r="H5" i="76"/>
  <c r="X74" i="8"/>
  <c r="H20" i="76"/>
  <c r="X57" i="22"/>
  <c r="S136" i="33" s="1"/>
  <c r="H3" i="78"/>
  <c r="AA28" i="32"/>
  <c r="H635" i="37"/>
  <c r="H636" i="37" s="1"/>
  <c r="H637" i="37" s="1"/>
  <c r="K3" i="78"/>
  <c r="X216" i="8"/>
  <c r="F131" i="32" s="1"/>
  <c r="Q6" i="76"/>
  <c r="X12" i="8"/>
  <c r="P7" i="38" s="1"/>
  <c r="E10" i="76"/>
  <c r="X7" i="22"/>
  <c r="E5" i="78"/>
  <c r="X173" i="22"/>
  <c r="N15" i="78"/>
  <c r="X171" i="22"/>
  <c r="G48" i="15" s="1"/>
  <c r="N13" i="78"/>
  <c r="X168" i="22"/>
  <c r="N10" i="78"/>
  <c r="X58" i="22"/>
  <c r="H4" i="78"/>
  <c r="F19" i="8"/>
  <c r="C17" i="76"/>
  <c r="X66" i="8"/>
  <c r="O13" i="38" s="1"/>
  <c r="H12" i="76"/>
  <c r="F67" i="22"/>
  <c r="F13" i="78"/>
  <c r="X14" i="22"/>
  <c r="O6" i="35" s="1"/>
  <c r="E12" i="78"/>
  <c r="X119" i="8"/>
  <c r="F45" i="15" s="1"/>
  <c r="K13" i="76"/>
  <c r="X228" i="8"/>
  <c r="E120" i="25" s="1"/>
  <c r="Q18" i="76"/>
  <c r="C30" i="18"/>
  <c r="M30" i="18" s="1"/>
  <c r="X227" i="22"/>
  <c r="P58" i="68" s="1"/>
  <c r="Q17" i="78"/>
  <c r="H915" i="37"/>
  <c r="H921" i="37" s="1"/>
  <c r="X124" i="22"/>
  <c r="K18" i="78"/>
  <c r="X24" i="8"/>
  <c r="C17" i="84" s="1"/>
  <c r="E22" i="76"/>
  <c r="X24" i="22"/>
  <c r="E17" i="84" s="1"/>
  <c r="E22" i="78"/>
  <c r="X76" i="8"/>
  <c r="C20" i="84" s="1"/>
  <c r="H22" i="76"/>
  <c r="X180" i="22"/>
  <c r="E23" i="84" s="1"/>
  <c r="N22" i="78"/>
  <c r="D1251" i="37"/>
  <c r="H965" i="37"/>
  <c r="H978" i="37" s="1"/>
  <c r="G973" i="37"/>
  <c r="D1442" i="37"/>
  <c r="I1442" i="37" s="1"/>
  <c r="Z49" i="24"/>
  <c r="G197" i="27"/>
  <c r="F299" i="24"/>
  <c r="M136" i="32" s="1"/>
  <c r="Z40" i="24"/>
  <c r="P431" i="23"/>
  <c r="N126" i="25"/>
  <c r="R155" i="7"/>
  <c r="L48" i="21"/>
  <c r="Z95" i="23"/>
  <c r="AA147" i="7"/>
  <c r="T105" i="21"/>
  <c r="R124" i="7"/>
  <c r="AC20" i="32"/>
  <c r="AC29" i="32" s="1"/>
  <c r="AC38" i="32" s="1"/>
  <c r="S13" i="25"/>
  <c r="H6" i="32"/>
  <c r="O6" i="32" s="1"/>
  <c r="O15" i="32" s="1"/>
  <c r="O24" i="32" s="1"/>
  <c r="L177" i="25"/>
  <c r="F318" i="23"/>
  <c r="F291" i="37"/>
  <c r="P131" i="23"/>
  <c r="U69" i="25" s="1"/>
  <c r="L96" i="21"/>
  <c r="P248" i="24"/>
  <c r="K120" i="27" s="1"/>
  <c r="J21" i="81"/>
  <c r="S21" i="81"/>
  <c r="O269" i="8"/>
  <c r="G54" i="17" s="1"/>
  <c r="S54" i="17" s="1"/>
  <c r="S7" i="76"/>
  <c r="X65" i="22"/>
  <c r="H11" i="78"/>
  <c r="X60" i="22"/>
  <c r="H6" i="78"/>
  <c r="H1311" i="37"/>
  <c r="H1315" i="37" s="1"/>
  <c r="O275" i="22"/>
  <c r="S13" i="78"/>
  <c r="O74" i="8"/>
  <c r="G20" i="76"/>
  <c r="F21" i="8"/>
  <c r="C19" i="76"/>
  <c r="AA30" i="32"/>
  <c r="X120" i="8"/>
  <c r="E77" i="30" s="1"/>
  <c r="K14" i="76"/>
  <c r="D33" i="65"/>
  <c r="K7" i="76"/>
  <c r="D32" i="65"/>
  <c r="K5" i="76"/>
  <c r="X230" i="8"/>
  <c r="E129" i="27" s="1"/>
  <c r="Q20" i="76"/>
  <c r="X217" i="8"/>
  <c r="D131" i="32" s="1"/>
  <c r="Q7" i="76"/>
  <c r="X219" i="22"/>
  <c r="Q9" i="78"/>
  <c r="X16" i="8"/>
  <c r="I40" i="15" s="1"/>
  <c r="E14" i="76"/>
  <c r="X11" i="8"/>
  <c r="F25" i="32" s="1"/>
  <c r="E9" i="76"/>
  <c r="X8" i="8"/>
  <c r="E6" i="76"/>
  <c r="X20" i="22"/>
  <c r="AA20" i="25" s="1"/>
  <c r="E18" i="78"/>
  <c r="X17" i="22"/>
  <c r="W25" i="30" s="1"/>
  <c r="E15" i="78"/>
  <c r="X8" i="22"/>
  <c r="T15" i="18" s="1"/>
  <c r="E6" i="78"/>
  <c r="X6" i="8"/>
  <c r="V29" i="12" s="1"/>
  <c r="E4" i="76"/>
  <c r="X214" i="22"/>
  <c r="X39" i="12" s="1"/>
  <c r="Q4" i="78"/>
  <c r="C52" i="15"/>
  <c r="S8" i="76"/>
  <c r="E48" i="30"/>
  <c r="H8" i="76"/>
  <c r="X14" i="8"/>
  <c r="O7" i="38" s="1"/>
  <c r="E12" i="76"/>
  <c r="O66" i="8"/>
  <c r="O11" i="38" s="1"/>
  <c r="G12" i="76"/>
  <c r="X118" i="8"/>
  <c r="O17" i="38" s="1"/>
  <c r="K12" i="76"/>
  <c r="X222" i="8"/>
  <c r="O27" i="38" s="1"/>
  <c r="Q12" i="76"/>
  <c r="O274" i="8"/>
  <c r="O33" i="38" s="1"/>
  <c r="S12" i="76"/>
  <c r="X66" i="22"/>
  <c r="O12" i="35" s="1"/>
  <c r="H12" i="78"/>
  <c r="X222" i="22"/>
  <c r="O24" i="35" s="1"/>
  <c r="Q12" i="78"/>
  <c r="E129" i="30"/>
  <c r="Q8" i="76"/>
  <c r="X223" i="8"/>
  <c r="F50" i="15" s="1"/>
  <c r="Q13" i="76"/>
  <c r="X67" i="8"/>
  <c r="F43" i="15" s="1"/>
  <c r="H13" i="76"/>
  <c r="X72" i="8"/>
  <c r="E47" i="25" s="1"/>
  <c r="H18" i="76"/>
  <c r="D441" i="37"/>
  <c r="D445" i="37" s="1"/>
  <c r="F75" i="32"/>
  <c r="O279" i="8"/>
  <c r="S17" i="76"/>
  <c r="W100" i="28"/>
  <c r="F24" i="8"/>
  <c r="C15" i="84" s="1"/>
  <c r="C22" i="76"/>
  <c r="F23" i="8"/>
  <c r="D397" i="33" s="1"/>
  <c r="C21" i="76"/>
  <c r="X23" i="22"/>
  <c r="D28" i="53" s="1"/>
  <c r="E21" i="78"/>
  <c r="O75" i="8"/>
  <c r="D451" i="33" s="1"/>
  <c r="G21" i="76"/>
  <c r="X75" i="8"/>
  <c r="D478" i="33" s="1"/>
  <c r="H21" i="76"/>
  <c r="X128" i="8"/>
  <c r="C21" i="84" s="1"/>
  <c r="K22" i="76"/>
  <c r="X128" i="22"/>
  <c r="E21" i="84" s="1"/>
  <c r="K22" i="78"/>
  <c r="X231" i="8"/>
  <c r="D208" i="33" s="1"/>
  <c r="Q21" i="76"/>
  <c r="O284" i="22"/>
  <c r="E27" i="84" s="1"/>
  <c r="S22" i="78"/>
  <c r="F14" i="25"/>
  <c r="F23" i="25" s="1"/>
  <c r="F32" i="25" s="1"/>
  <c r="F41" i="25" s="1"/>
  <c r="F50" i="25" s="1"/>
  <c r="F59" i="25" s="1"/>
  <c r="F77" i="25" s="1"/>
  <c r="F95" i="25" s="1"/>
  <c r="F104" i="25" s="1"/>
  <c r="F113" i="25" s="1"/>
  <c r="F123" i="25" s="1"/>
  <c r="F132" i="25" s="1"/>
  <c r="F141" i="25" s="1"/>
  <c r="X76" i="22"/>
  <c r="E20" i="84" s="1"/>
  <c r="H22" i="78"/>
  <c r="F166" i="32"/>
  <c r="U20" i="76"/>
  <c r="Q35" i="36"/>
  <c r="P35" i="36" s="1"/>
  <c r="I53" i="15"/>
  <c r="U15" i="76"/>
  <c r="U21" i="78"/>
  <c r="M53" i="15"/>
  <c r="U16" i="78"/>
  <c r="P28" i="35"/>
  <c r="U12" i="78"/>
  <c r="U7" i="78"/>
  <c r="E192" i="30"/>
  <c r="U10" i="76"/>
  <c r="F317" i="8"/>
  <c r="Q42" i="12" s="1"/>
  <c r="U3" i="76"/>
  <c r="F164" i="32"/>
  <c r="U19" i="76"/>
  <c r="E159" i="29"/>
  <c r="U18" i="76"/>
  <c r="U14" i="76"/>
  <c r="U9" i="76"/>
  <c r="U15" i="78"/>
  <c r="W31" i="18"/>
  <c r="U11" i="78"/>
  <c r="V42" i="12"/>
  <c r="U6" i="76"/>
  <c r="E194" i="27"/>
  <c r="U22" i="76"/>
  <c r="E156" i="28"/>
  <c r="Q31" i="38"/>
  <c r="U13" i="76"/>
  <c r="I31" i="18"/>
  <c r="S31" i="18" s="1"/>
  <c r="U8" i="76"/>
  <c r="F318" i="22"/>
  <c r="S42" i="12" s="1"/>
  <c r="U3" i="78"/>
  <c r="W159" i="29"/>
  <c r="U18" i="78"/>
  <c r="U9" i="78"/>
  <c r="U6" i="78"/>
  <c r="U21" i="76"/>
  <c r="G169" i="25"/>
  <c r="U16" i="76"/>
  <c r="P31" i="38"/>
  <c r="U12" i="76"/>
  <c r="D164" i="32"/>
  <c r="U7" i="76"/>
  <c r="U22" i="78"/>
  <c r="H1700" i="37"/>
  <c r="H1701" i="37" s="1"/>
  <c r="H1702" i="37" s="1"/>
  <c r="H1720" i="37" s="1"/>
  <c r="U17" i="78"/>
  <c r="Q28" i="35"/>
  <c r="U13" i="78"/>
  <c r="U8" i="78"/>
  <c r="D53" i="15"/>
  <c r="U10" i="78"/>
  <c r="O303" i="8"/>
  <c r="D33" i="36" s="1"/>
  <c r="C137" i="25"/>
  <c r="F281" i="8"/>
  <c r="R19" i="76"/>
  <c r="F278" i="8"/>
  <c r="E140" i="29" s="1"/>
  <c r="R16" i="76"/>
  <c r="W138" i="30"/>
  <c r="R8" i="78"/>
  <c r="F279" i="22"/>
  <c r="R17" i="78"/>
  <c r="F266" i="8"/>
  <c r="V40" i="12" s="1"/>
  <c r="R4" i="76"/>
  <c r="F274" i="8"/>
  <c r="O29" i="38" s="1"/>
  <c r="R12" i="76"/>
  <c r="F283" i="8"/>
  <c r="B37" i="53" s="1"/>
  <c r="R21" i="76"/>
  <c r="D29" i="36"/>
  <c r="C119" i="25"/>
  <c r="F251" i="8"/>
  <c r="D25" i="36" s="1"/>
  <c r="C109" i="25"/>
  <c r="F219" i="8"/>
  <c r="O9" i="76"/>
  <c r="F218" i="8"/>
  <c r="O8" i="76"/>
  <c r="AA110" i="25"/>
  <c r="Q50" i="68"/>
  <c r="F220" i="8"/>
  <c r="P25" i="38" s="1"/>
  <c r="O10" i="76"/>
  <c r="F226" i="8"/>
  <c r="O16" i="76"/>
  <c r="F214" i="8"/>
  <c r="O4" i="76"/>
  <c r="F109" i="32"/>
  <c r="F223" i="8"/>
  <c r="F49" i="15" s="1"/>
  <c r="O13" i="76"/>
  <c r="F227" i="8"/>
  <c r="Q25" i="36" s="1"/>
  <c r="P25" i="36" s="1"/>
  <c r="O17" i="76"/>
  <c r="F252" i="22"/>
  <c r="Y110" i="25"/>
  <c r="W113" i="29"/>
  <c r="P28" i="9"/>
  <c r="F217" i="8"/>
  <c r="G50" i="17" s="1"/>
  <c r="S50" i="17" s="1"/>
  <c r="O7" i="76"/>
  <c r="F224" i="8"/>
  <c r="E113" i="30" s="1"/>
  <c r="O14" i="76"/>
  <c r="F228" i="8"/>
  <c r="E110" i="25" s="1"/>
  <c r="O18" i="76"/>
  <c r="F251" i="22"/>
  <c r="D50" i="68" s="1"/>
  <c r="Y109" i="25"/>
  <c r="X200" i="8"/>
  <c r="C101" i="25"/>
  <c r="D23" i="36"/>
  <c r="C100" i="25"/>
  <c r="O169" i="22"/>
  <c r="M11" i="78"/>
  <c r="O179" i="8"/>
  <c r="D154" i="33" s="1"/>
  <c r="M21" i="76"/>
  <c r="O168" i="22"/>
  <c r="AA91" i="31" s="1"/>
  <c r="M10" i="78"/>
  <c r="O162" i="22"/>
  <c r="M4" i="78"/>
  <c r="O180" i="22"/>
  <c r="E22" i="84" s="1"/>
  <c r="M22" i="78"/>
  <c r="O179" i="22"/>
  <c r="M21" i="78"/>
  <c r="C47" i="15"/>
  <c r="M8" i="76"/>
  <c r="O180" i="8"/>
  <c r="C22" i="84" s="1"/>
  <c r="M22" i="76"/>
  <c r="F161" i="8"/>
  <c r="D109" i="33" s="1"/>
  <c r="L3" i="76"/>
  <c r="F175" i="8"/>
  <c r="L17" i="76"/>
  <c r="F166" i="8"/>
  <c r="L8" i="76"/>
  <c r="F170" i="22"/>
  <c r="L12" i="78"/>
  <c r="F165" i="22"/>
  <c r="L7" i="78"/>
  <c r="F179" i="8"/>
  <c r="L21" i="76"/>
  <c r="F174" i="8"/>
  <c r="E86" i="29" s="1"/>
  <c r="L16" i="76"/>
  <c r="F178" i="22"/>
  <c r="V40" i="14" s="1"/>
  <c r="L20" i="78"/>
  <c r="F173" i="22"/>
  <c r="L15" i="78"/>
  <c r="F163" i="22"/>
  <c r="L5" i="78"/>
  <c r="F178" i="8"/>
  <c r="F40" i="14" s="1"/>
  <c r="S40" i="14" s="1"/>
  <c r="L20" i="76"/>
  <c r="E82" i="28"/>
  <c r="F173" i="8"/>
  <c r="L15" i="76"/>
  <c r="F169" i="8"/>
  <c r="L11" i="76"/>
  <c r="F163" i="8"/>
  <c r="C47" i="17" s="1"/>
  <c r="N47" i="17" s="1"/>
  <c r="L5" i="76"/>
  <c r="F176" i="22"/>
  <c r="L18" i="78"/>
  <c r="F172" i="22"/>
  <c r="L14" i="78"/>
  <c r="F167" i="22"/>
  <c r="L9" i="78"/>
  <c r="F162" i="22"/>
  <c r="S266" i="33" s="1"/>
  <c r="L4" i="78"/>
  <c r="F164" i="22"/>
  <c r="L6" i="78"/>
  <c r="F177" i="8"/>
  <c r="E82" i="27" s="1"/>
  <c r="L19" i="76"/>
  <c r="F176" i="8"/>
  <c r="L18" i="76"/>
  <c r="F172" i="8"/>
  <c r="E86" i="30" s="1"/>
  <c r="L14" i="76"/>
  <c r="F162" i="8"/>
  <c r="D131" i="33" s="1"/>
  <c r="L4" i="76"/>
  <c r="F175" i="22"/>
  <c r="L17" i="78"/>
  <c r="F171" i="22"/>
  <c r="L13" i="78"/>
  <c r="F164" i="8"/>
  <c r="L6" i="76"/>
  <c r="X147" i="8"/>
  <c r="D17" i="36" s="1"/>
  <c r="C73" i="25"/>
  <c r="I13" i="79"/>
  <c r="I15" i="78"/>
  <c r="I8" i="79"/>
  <c r="I7" i="78"/>
  <c r="F109" i="8"/>
  <c r="Q33" i="12" s="1"/>
  <c r="I3" i="76"/>
  <c r="I22" i="79"/>
  <c r="I19" i="78"/>
  <c r="AA56" i="25"/>
  <c r="I18" i="78"/>
  <c r="I10" i="79"/>
  <c r="I9" i="78"/>
  <c r="I6" i="79"/>
  <c r="I5" i="78"/>
  <c r="F148" i="8"/>
  <c r="C56" i="25"/>
  <c r="I25" i="79"/>
  <c r="I21" i="78"/>
  <c r="I20" i="79"/>
  <c r="I15" i="79"/>
  <c r="I16" i="78"/>
  <c r="X95" i="8"/>
  <c r="D13" i="36" s="1"/>
  <c r="C46" i="25"/>
  <c r="O95" i="8"/>
  <c r="D11" i="36" s="1"/>
  <c r="C37" i="25"/>
  <c r="F96" i="8"/>
  <c r="C29" i="25"/>
  <c r="X44" i="8"/>
  <c r="C20" i="25"/>
  <c r="O19" i="8"/>
  <c r="Q5" i="36" s="1"/>
  <c r="P5" i="36" s="1"/>
  <c r="D17" i="76"/>
  <c r="O9" i="8"/>
  <c r="D14" i="32" s="1"/>
  <c r="D7" i="76"/>
  <c r="O6" i="8"/>
  <c r="D4" i="76"/>
  <c r="O14" i="8"/>
  <c r="O5" i="38" s="1"/>
  <c r="D12" i="76"/>
  <c r="D10" i="32"/>
  <c r="N39" i="17"/>
  <c r="O18" i="8"/>
  <c r="D16" i="76"/>
  <c r="O13" i="8"/>
  <c r="F11" i="31" s="1"/>
  <c r="D11" i="76"/>
  <c r="O8" i="8"/>
  <c r="F14" i="32" s="1"/>
  <c r="D6" i="76"/>
  <c r="O19" i="22"/>
  <c r="D17" i="78"/>
  <c r="O14" i="22"/>
  <c r="O4" i="35" s="1"/>
  <c r="D12" i="78"/>
  <c r="O23" i="8"/>
  <c r="D424" i="33" s="1"/>
  <c r="D21" i="76"/>
  <c r="D12" i="65"/>
  <c r="D5" i="76"/>
  <c r="O8" i="22"/>
  <c r="AA14" i="32" s="1"/>
  <c r="D6" i="78"/>
  <c r="O44" i="8"/>
  <c r="C11" i="25"/>
  <c r="O44" i="22"/>
  <c r="Y11" i="25"/>
  <c r="W12" i="30"/>
  <c r="D8" i="78"/>
  <c r="O20" i="8"/>
  <c r="E11" i="25" s="1"/>
  <c r="D18" i="76"/>
  <c r="O22" i="22"/>
  <c r="D20" i="78"/>
  <c r="O17" i="22"/>
  <c r="W16" i="30" s="1"/>
  <c r="D15" i="78"/>
  <c r="O12" i="22"/>
  <c r="D10" i="78"/>
  <c r="D12" i="67"/>
  <c r="D5" i="78"/>
  <c r="C2" i="25"/>
  <c r="G7" i="25"/>
  <c r="C1" i="25"/>
  <c r="O68" i="22"/>
  <c r="G14" i="78"/>
  <c r="O65" i="22"/>
  <c r="G11" i="78"/>
  <c r="O60" i="22"/>
  <c r="AA41" i="32" s="1"/>
  <c r="G6" i="78"/>
  <c r="O66" i="22"/>
  <c r="O10" i="35" s="1"/>
  <c r="G12" i="78"/>
  <c r="O76" i="22"/>
  <c r="E19" i="84" s="1"/>
  <c r="G22" i="78"/>
  <c r="O69" i="22"/>
  <c r="M42" i="15" s="1"/>
  <c r="G15" i="78"/>
  <c r="O58" i="22"/>
  <c r="S131" i="33" s="1"/>
  <c r="G4" i="78"/>
  <c r="O75" i="22"/>
  <c r="S127" i="33" s="1"/>
  <c r="G21" i="78"/>
  <c r="D363" i="37"/>
  <c r="D369" i="37" s="1"/>
  <c r="E37" i="28"/>
  <c r="O60" i="8"/>
  <c r="I17" i="18" s="1"/>
  <c r="S17" i="18" s="1"/>
  <c r="G6" i="76"/>
  <c r="F76" i="22"/>
  <c r="E18" i="84" s="1"/>
  <c r="F22" i="78"/>
  <c r="D41" i="15"/>
  <c r="F8" i="78"/>
  <c r="F59" i="22"/>
  <c r="Y28" i="32" s="1"/>
  <c r="F5" i="78"/>
  <c r="F71" i="8"/>
  <c r="E28" i="25" s="1"/>
  <c r="F17" i="76"/>
  <c r="F65" i="8"/>
  <c r="F29" i="31" s="1"/>
  <c r="F11" i="76"/>
  <c r="F76" i="8"/>
  <c r="C18" i="84" s="1"/>
  <c r="F22" i="76"/>
  <c r="F73" i="8"/>
  <c r="D34" i="14" s="1"/>
  <c r="O34" i="14" s="1"/>
  <c r="F19" i="76"/>
  <c r="F28" i="32"/>
  <c r="F70" i="8"/>
  <c r="O19" i="9" s="1"/>
  <c r="F16" i="76"/>
  <c r="F64" i="8"/>
  <c r="F10" i="76"/>
  <c r="F58" i="8"/>
  <c r="V30" i="12" s="1"/>
  <c r="F4" i="76"/>
  <c r="E30" i="30"/>
  <c r="F8" i="76"/>
  <c r="F75" i="8"/>
  <c r="B29" i="53" s="1"/>
  <c r="F21" i="76"/>
  <c r="F18" i="22"/>
  <c r="P16" i="9" s="1"/>
  <c r="C16" i="78"/>
  <c r="F9" i="22"/>
  <c r="U38" i="17" s="1"/>
  <c r="C7" i="78"/>
  <c r="F22" i="22"/>
  <c r="V31" i="14" s="1"/>
  <c r="C20" i="78"/>
  <c r="F23" i="22"/>
  <c r="S19" i="33" s="1"/>
  <c r="C21" i="78"/>
  <c r="F17" i="8"/>
  <c r="C15" i="76"/>
  <c r="F13" i="8"/>
  <c r="Q3" i="38" s="1"/>
  <c r="C11" i="76"/>
  <c r="F12" i="8"/>
  <c r="P3" i="38" s="1"/>
  <c r="C10" i="76"/>
  <c r="F11" i="8"/>
  <c r="F7" i="32" s="1"/>
  <c r="C9" i="76"/>
  <c r="F9" i="8"/>
  <c r="D5" i="32" s="1"/>
  <c r="C7" i="76"/>
  <c r="F6" i="8"/>
  <c r="D401" i="33" s="1"/>
  <c r="C4" i="76"/>
  <c r="F5" i="8"/>
  <c r="D379" i="33" s="1"/>
  <c r="C3" i="76"/>
  <c r="X174" i="22"/>
  <c r="P27" i="9" s="1"/>
  <c r="N16" i="78"/>
  <c r="X70" i="8"/>
  <c r="O21" i="9" s="1"/>
  <c r="H16" i="76"/>
  <c r="X63" i="22"/>
  <c r="H9" i="78"/>
  <c r="X226" i="8"/>
  <c r="Q16" i="76"/>
  <c r="X18" i="22"/>
  <c r="O304" i="22"/>
  <c r="L66" i="68" s="1"/>
  <c r="Y138" i="25"/>
  <c r="X252" i="22"/>
  <c r="L58" i="68" s="1"/>
  <c r="Y120" i="25"/>
  <c r="X251" i="22"/>
  <c r="Y119" i="25"/>
  <c r="X148" i="22"/>
  <c r="Y74" i="25"/>
  <c r="X147" i="22"/>
  <c r="D34" i="68" s="1"/>
  <c r="Y73" i="25"/>
  <c r="O96" i="22"/>
  <c r="L20" i="68" s="1"/>
  <c r="Y38" i="25"/>
  <c r="F96" i="22"/>
  <c r="L16" i="68" s="1"/>
  <c r="Y29" i="25"/>
  <c r="F95" i="22"/>
  <c r="D16" i="68" s="1"/>
  <c r="Y28" i="25"/>
  <c r="X44" i="22"/>
  <c r="L12" i="68" s="1"/>
  <c r="Y20" i="25"/>
  <c r="X43" i="22"/>
  <c r="D12" i="68" s="1"/>
  <c r="Y19" i="25"/>
  <c r="F44" i="22"/>
  <c r="L4" i="68" s="1"/>
  <c r="Y2" i="25"/>
  <c r="F43" i="22"/>
  <c r="D4" i="68" s="1"/>
  <c r="Y1" i="25"/>
  <c r="F177" i="22"/>
  <c r="W82" i="27" s="1"/>
  <c r="F169" i="22"/>
  <c r="F22" i="18"/>
  <c r="P22" i="18" s="1"/>
  <c r="D37" i="65"/>
  <c r="F167" i="8"/>
  <c r="V22" i="18" s="1"/>
  <c r="F171" i="8"/>
  <c r="F179" i="22"/>
  <c r="H752" i="37"/>
  <c r="H753" i="37" s="1"/>
  <c r="H776" i="37" s="1"/>
  <c r="F174" i="22"/>
  <c r="W86" i="29" s="1"/>
  <c r="F166" i="22"/>
  <c r="E84" i="30"/>
  <c r="F168" i="8"/>
  <c r="F82" i="31" s="1"/>
  <c r="F170" i="8"/>
  <c r="D36" i="65"/>
  <c r="F165" i="8"/>
  <c r="D86" i="32" s="1"/>
  <c r="W84" i="30"/>
  <c r="F168" i="22"/>
  <c r="AA82" i="31" s="1"/>
  <c r="O303" i="22"/>
  <c r="D66" i="68" s="1"/>
  <c r="AC280" i="25"/>
  <c r="F357" i="22"/>
  <c r="F303" i="22"/>
  <c r="D62" i="68" s="1"/>
  <c r="AC279" i="25"/>
  <c r="F356" i="22"/>
  <c r="X200" i="22"/>
  <c r="AJ552" i="7"/>
  <c r="O357" i="22"/>
  <c r="F148" i="22"/>
  <c r="X95" i="22"/>
  <c r="D24" i="68" s="1"/>
  <c r="O43" i="22"/>
  <c r="D8" i="68" s="1"/>
  <c r="X199" i="22"/>
  <c r="D46" i="68" s="1"/>
  <c r="O200" i="22"/>
  <c r="F147" i="22"/>
  <c r="D26" i="68" s="1"/>
  <c r="X96" i="22"/>
  <c r="F304" i="22"/>
  <c r="O199" i="22"/>
  <c r="D42" i="68" s="1"/>
  <c r="O95" i="22"/>
  <c r="D20" i="68" s="1"/>
  <c r="F303" i="8"/>
  <c r="D31" i="36" s="1"/>
  <c r="O304" i="8"/>
  <c r="F356" i="8"/>
  <c r="G279" i="25"/>
  <c r="F355" i="8"/>
  <c r="F304" i="8"/>
  <c r="F252" i="8"/>
  <c r="X252" i="8"/>
  <c r="O200" i="8"/>
  <c r="X251" i="8"/>
  <c r="O199" i="8"/>
  <c r="D21" i="36" s="1"/>
  <c r="X199" i="8"/>
  <c r="F147" i="8"/>
  <c r="D15" i="36" s="1"/>
  <c r="X96" i="8"/>
  <c r="X148" i="8"/>
  <c r="F95" i="8"/>
  <c r="D9" i="36" s="1"/>
  <c r="O43" i="8"/>
  <c r="D5" i="36" s="1"/>
  <c r="X43" i="8"/>
  <c r="D7" i="36" s="1"/>
  <c r="F44" i="8"/>
  <c r="F43" i="8"/>
  <c r="D3" i="36" s="1"/>
  <c r="O318" i="22"/>
  <c r="AG565" i="7"/>
  <c r="F567" i="7"/>
  <c r="O322" i="22"/>
  <c r="Y168" i="32" s="1"/>
  <c r="AG569" i="7"/>
  <c r="O325" i="22"/>
  <c r="AG572" i="7"/>
  <c r="O328" i="22"/>
  <c r="W199" i="30" s="1"/>
  <c r="AG575" i="7"/>
  <c r="O330" i="22"/>
  <c r="W205" i="30" s="1"/>
  <c r="AG577" i="7"/>
  <c r="F578" i="7"/>
  <c r="F580" i="7"/>
  <c r="F582" i="7"/>
  <c r="Z394" i="23"/>
  <c r="F566" i="7"/>
  <c r="O323" i="22"/>
  <c r="AG570" i="7"/>
  <c r="O327" i="22"/>
  <c r="AG574" i="7"/>
  <c r="F583" i="7"/>
  <c r="F565" i="7"/>
  <c r="O321" i="22"/>
  <c r="Y166" i="32" s="1"/>
  <c r="AG568" i="7"/>
  <c r="F569" i="7"/>
  <c r="F572" i="7"/>
  <c r="F575" i="7"/>
  <c r="F577" i="7"/>
  <c r="O332" i="22"/>
  <c r="AG579" i="7"/>
  <c r="W165" i="28"/>
  <c r="AA166" i="32"/>
  <c r="F574" i="7"/>
  <c r="O337" i="22"/>
  <c r="AG584" i="7"/>
  <c r="V44" i="14"/>
  <c r="AG585" i="7"/>
  <c r="D585" i="7" s="1"/>
  <c r="O324" i="22"/>
  <c r="AG571" i="7"/>
  <c r="O326" i="22"/>
  <c r="AG573" i="7"/>
  <c r="O329" i="22"/>
  <c r="W203" i="30" s="1"/>
  <c r="AG576" i="7"/>
  <c r="Z406" i="23"/>
  <c r="F579" i="7"/>
  <c r="F170" i="32"/>
  <c r="F573" i="7"/>
  <c r="F570" i="7"/>
  <c r="O319" i="22"/>
  <c r="AG566" i="7"/>
  <c r="AJ576" i="7"/>
  <c r="AJ569" i="7"/>
  <c r="O336" i="22"/>
  <c r="AG583" i="7"/>
  <c r="O320" i="22"/>
  <c r="Y164" i="32" s="1"/>
  <c r="AG567" i="7"/>
  <c r="F568" i="7"/>
  <c r="F571" i="7"/>
  <c r="F576" i="7"/>
  <c r="O331" i="22"/>
  <c r="AG578" i="7"/>
  <c r="O333" i="22"/>
  <c r="AG580" i="7"/>
  <c r="AA164" i="32"/>
  <c r="O334" i="22"/>
  <c r="W201" i="27" s="1"/>
  <c r="AG581" i="7"/>
  <c r="F581" i="7"/>
  <c r="I576" i="7"/>
  <c r="I569" i="7"/>
  <c r="O335" i="22"/>
  <c r="W203" i="27" s="1"/>
  <c r="AG582" i="7"/>
  <c r="F584" i="7"/>
  <c r="B534" i="7"/>
  <c r="AU533" i="7" s="1"/>
  <c r="AY533" i="7" s="1"/>
  <c r="BC533" i="7" s="1"/>
  <c r="BG533" i="7" s="1"/>
  <c r="K55" i="32"/>
  <c r="L32" i="25"/>
  <c r="S98" i="25"/>
  <c r="L11" i="81"/>
  <c r="P5" i="80"/>
  <c r="H11" i="80"/>
  <c r="J36" i="34"/>
  <c r="R432" i="7"/>
  <c r="F200" i="24"/>
  <c r="R434" i="7"/>
  <c r="P183" i="23"/>
  <c r="Q91" i="29" s="1"/>
  <c r="G996" i="37"/>
  <c r="D1833" i="37"/>
  <c r="I1833" i="37" s="1"/>
  <c r="O173" i="22"/>
  <c r="M47" i="15" s="1"/>
  <c r="AJ379" i="7"/>
  <c r="AJ383" i="7"/>
  <c r="X90" i="22"/>
  <c r="J24" i="68" s="1"/>
  <c r="F49" i="23"/>
  <c r="F134" i="8"/>
  <c r="H15" i="36" s="1"/>
  <c r="X34" i="22"/>
  <c r="O11" i="22"/>
  <c r="W14" i="18" s="1"/>
  <c r="F174" i="23"/>
  <c r="N262" i="33" s="1"/>
  <c r="W120" i="27"/>
  <c r="E118" i="29"/>
  <c r="P314" i="23"/>
  <c r="J65" i="68" s="1"/>
  <c r="L15" i="25"/>
  <c r="S106" i="25"/>
  <c r="F14" i="35"/>
  <c r="I12" i="35"/>
  <c r="X81" i="22"/>
  <c r="I24" i="68" s="1"/>
  <c r="L5" i="25"/>
  <c r="F64" i="22"/>
  <c r="F310" i="8"/>
  <c r="T31" i="36" s="1"/>
  <c r="G6" i="81"/>
  <c r="F20" i="35"/>
  <c r="F596" i="37"/>
  <c r="F614" i="37" s="1"/>
  <c r="N180" i="25"/>
  <c r="P43" i="23"/>
  <c r="P30" i="24"/>
  <c r="H6" i="68" s="1"/>
  <c r="R53" i="7"/>
  <c r="AA142" i="25"/>
  <c r="E145" i="29"/>
  <c r="N111" i="25"/>
  <c r="L138" i="25"/>
  <c r="AA103" i="25"/>
  <c r="X194" i="22"/>
  <c r="J46" i="68" s="1"/>
  <c r="K59" i="32"/>
  <c r="E13" i="80"/>
  <c r="D42" i="21"/>
  <c r="W150" i="22"/>
  <c r="AC76" i="25" s="1"/>
  <c r="D99" i="37"/>
  <c r="I99" i="37" s="1"/>
  <c r="H1673" i="37"/>
  <c r="F1843" i="37"/>
  <c r="H4" i="35"/>
  <c r="O39" i="22"/>
  <c r="Z200" i="24"/>
  <c r="F92" i="24"/>
  <c r="P423" i="23"/>
  <c r="F324" i="24"/>
  <c r="Z88" i="24"/>
  <c r="P307" i="23"/>
  <c r="AA431" i="7"/>
  <c r="J4" i="34"/>
  <c r="Z149" i="24"/>
  <c r="X35" i="22"/>
  <c r="G105" i="25"/>
  <c r="R156" i="7"/>
  <c r="D23" i="37"/>
  <c r="I23" i="37" s="1"/>
  <c r="F208" i="37"/>
  <c r="F120" i="32"/>
  <c r="H4" i="34"/>
  <c r="J10" i="34"/>
  <c r="AA47" i="7"/>
  <c r="O89" i="22"/>
  <c r="X58" i="8"/>
  <c r="V32" i="12" s="1"/>
  <c r="C7" i="80"/>
  <c r="H12" i="81"/>
  <c r="Z147" i="24"/>
  <c r="AJ542" i="7"/>
  <c r="H16" i="80"/>
  <c r="L76" i="25"/>
  <c r="P310" i="24"/>
  <c r="AA122" i="32"/>
  <c r="F1171" i="37"/>
  <c r="D723" i="37"/>
  <c r="D729" i="37" s="1"/>
  <c r="I729" i="37" s="1"/>
  <c r="L15" i="38"/>
  <c r="M10" i="31"/>
  <c r="D1202" i="37"/>
  <c r="I1202" i="37" s="1"/>
  <c r="T16" i="21"/>
  <c r="AC23" i="30" s="1"/>
  <c r="F73" i="24"/>
  <c r="K28" i="29" s="1"/>
  <c r="Z208" i="23"/>
  <c r="T119" i="31"/>
  <c r="AA13" i="7"/>
  <c r="R377" i="7"/>
  <c r="P430" i="23"/>
  <c r="AJ2" i="25"/>
  <c r="N14" i="34"/>
  <c r="M20" i="34"/>
  <c r="G291" i="37"/>
  <c r="Q191" i="26"/>
  <c r="AA49" i="25"/>
  <c r="U43" i="17"/>
  <c r="D728" i="37"/>
  <c r="I728" i="37" s="1"/>
  <c r="D25" i="37"/>
  <c r="I25" i="37" s="1"/>
  <c r="S116" i="25"/>
  <c r="P36" i="24"/>
  <c r="G293" i="37"/>
  <c r="O81" i="22"/>
  <c r="I20" i="68" s="1"/>
  <c r="X81" i="8"/>
  <c r="I13" i="36" s="1"/>
  <c r="G21" i="37"/>
  <c r="G25" i="37" s="1"/>
  <c r="C11" i="80"/>
  <c r="F63" i="8"/>
  <c r="L20" i="34"/>
  <c r="F267" i="23"/>
  <c r="F312" i="24"/>
  <c r="P145" i="24"/>
  <c r="D327" i="37"/>
  <c r="D335" i="37" s="1"/>
  <c r="I335" i="37" s="1"/>
  <c r="AJ545" i="7"/>
  <c r="E61" i="25"/>
  <c r="F68" i="22"/>
  <c r="W32" i="30" s="1"/>
  <c r="G436" i="37"/>
  <c r="G437" i="37" s="1"/>
  <c r="G467" i="37" s="1"/>
  <c r="R209" i="7"/>
  <c r="H12" i="79"/>
  <c r="C12" i="81"/>
  <c r="K89" i="31"/>
  <c r="F418" i="24"/>
  <c r="S22" i="34"/>
  <c r="E5" i="34"/>
  <c r="K18" i="35"/>
  <c r="AJ384" i="7"/>
  <c r="D28" i="21"/>
  <c r="AC3" i="27" s="1"/>
  <c r="T18" i="21"/>
  <c r="AC19" i="29" s="1"/>
  <c r="F278" i="37"/>
  <c r="F279" i="37" s="1"/>
  <c r="F309" i="37" s="1"/>
  <c r="AC282" i="25"/>
  <c r="R154" i="7"/>
  <c r="R106" i="7"/>
  <c r="L175" i="25"/>
  <c r="N128" i="25"/>
  <c r="Z32" i="23"/>
  <c r="Z194" i="24"/>
  <c r="F250" i="8"/>
  <c r="F240" i="8"/>
  <c r="D22" i="37"/>
  <c r="I22" i="37" s="1"/>
  <c r="D610" i="37"/>
  <c r="I610" i="37" s="1"/>
  <c r="D1512" i="37"/>
  <c r="D1520" i="37" s="1"/>
  <c r="D1715" i="37"/>
  <c r="D1736" i="37" s="1"/>
  <c r="F1736" i="37" s="1"/>
  <c r="C430" i="24" s="1"/>
  <c r="D430" i="24" s="1"/>
  <c r="E430" i="24" s="1"/>
  <c r="X11" i="22"/>
  <c r="AA25" i="32" s="1"/>
  <c r="O7" i="22"/>
  <c r="P39" i="17" s="1"/>
  <c r="K106" i="8"/>
  <c r="X69" i="8"/>
  <c r="E52" i="30" s="1"/>
  <c r="R143" i="31"/>
  <c r="P157" i="23"/>
  <c r="P255" i="24"/>
  <c r="P90" i="24"/>
  <c r="AA129" i="7"/>
  <c r="AJ549" i="7"/>
  <c r="AJ577" i="7" s="1"/>
  <c r="O32" i="22"/>
  <c r="E29" i="34"/>
  <c r="F302" i="22"/>
  <c r="E5" i="38"/>
  <c r="D140" i="32"/>
  <c r="G370" i="37"/>
  <c r="O224" i="45"/>
  <c r="F7" i="47"/>
  <c r="AC26" i="53" s="1"/>
  <c r="O222" i="45"/>
  <c r="AG224" i="45"/>
  <c r="AB223" i="45"/>
  <c r="AG222" i="45"/>
  <c r="F10" i="47"/>
  <c r="I5" i="71" s="1"/>
  <c r="I26" i="71" s="1"/>
  <c r="O225" i="45"/>
  <c r="F5" i="47"/>
  <c r="AG26" i="53" s="1"/>
  <c r="O220" i="45"/>
  <c r="AB222" i="45"/>
  <c r="AG221" i="45"/>
  <c r="P5" i="48"/>
  <c r="I707" i="33" s="1"/>
  <c r="AB220" i="45"/>
  <c r="P11" i="50"/>
  <c r="L16" i="84" s="1"/>
  <c r="L38" i="84" s="1"/>
  <c r="AG226" i="45"/>
  <c r="F8" i="47"/>
  <c r="H5" i="71" s="1"/>
  <c r="O223" i="45"/>
  <c r="P5" i="50"/>
  <c r="O27" i="53" s="1"/>
  <c r="AG220" i="45"/>
  <c r="P10" i="48"/>
  <c r="I8" i="56" s="1"/>
  <c r="AB225" i="45"/>
  <c r="AB221" i="45"/>
  <c r="P3" i="82"/>
  <c r="O221" i="45"/>
  <c r="P10" i="50"/>
  <c r="I10" i="56" s="1"/>
  <c r="AG225" i="45"/>
  <c r="AB224" i="45"/>
  <c r="AG223" i="45"/>
  <c r="AJ11" i="48"/>
  <c r="K24" i="84" s="1"/>
  <c r="AB226" i="45"/>
  <c r="F11" i="47"/>
  <c r="J15" i="84" s="1"/>
  <c r="J38" i="84" s="1"/>
  <c r="O226" i="45"/>
  <c r="G1242" i="37"/>
  <c r="G16" i="25"/>
  <c r="Q11" i="45"/>
  <c r="Z8" i="81" s="1"/>
  <c r="F1713" i="37"/>
  <c r="F260" i="46"/>
  <c r="F244" i="46" s="1"/>
  <c r="F51" i="24"/>
  <c r="F2" i="68" s="1"/>
  <c r="L8" i="25"/>
  <c r="G721" i="37"/>
  <c r="L4" i="80"/>
  <c r="F4" i="80"/>
  <c r="F61" i="23"/>
  <c r="N91" i="33" s="1"/>
  <c r="E7" i="80"/>
  <c r="G179" i="37"/>
  <c r="G183" i="37" s="1"/>
  <c r="E5" i="80"/>
  <c r="Z7" i="23"/>
  <c r="N66" i="33" s="1"/>
  <c r="H6" i="80"/>
  <c r="Z63" i="23"/>
  <c r="N149" i="33" s="1"/>
  <c r="F172" i="46"/>
  <c r="G39" i="46"/>
  <c r="G153" i="46" s="1"/>
  <c r="G267" i="46" s="1"/>
  <c r="G77" i="46"/>
  <c r="G191" i="46" s="1"/>
  <c r="G305" i="46" s="1"/>
  <c r="F17" i="52"/>
  <c r="S229" i="25"/>
  <c r="G26" i="58"/>
  <c r="G27" i="58" s="1"/>
  <c r="N621" i="33"/>
  <c r="G11" i="79"/>
  <c r="L13" i="21"/>
  <c r="AJ374" i="7"/>
  <c r="O242" i="22"/>
  <c r="F398" i="24"/>
  <c r="K190" i="30" s="1"/>
  <c r="W13" i="81"/>
  <c r="W11" i="81"/>
  <c r="F396" i="24"/>
  <c r="R35" i="34" s="1"/>
  <c r="F390" i="24"/>
  <c r="I680" i="33" s="1"/>
  <c r="W5" i="81"/>
  <c r="O59" i="22"/>
  <c r="Y37" i="32" s="1"/>
  <c r="F282" i="22"/>
  <c r="J19" i="38"/>
  <c r="F195" i="8"/>
  <c r="D46" i="37"/>
  <c r="D50" i="37" s="1"/>
  <c r="F20" i="8"/>
  <c r="S3" i="36" s="1"/>
  <c r="R3" i="36" s="1"/>
  <c r="F16" i="8"/>
  <c r="I38" i="15" s="1"/>
  <c r="F74" i="22"/>
  <c r="V34" i="14" s="1"/>
  <c r="H1706" i="37"/>
  <c r="H1710" i="37" s="1"/>
  <c r="F341" i="8"/>
  <c r="E281" i="25"/>
  <c r="J31" i="38"/>
  <c r="G172" i="25"/>
  <c r="F362" i="22"/>
  <c r="Y286" i="25"/>
  <c r="E28" i="35"/>
  <c r="F350" i="22"/>
  <c r="F349" i="22"/>
  <c r="K70" i="68" s="1"/>
  <c r="AA284" i="25"/>
  <c r="L28" i="35"/>
  <c r="F347" i="22"/>
  <c r="AA282" i="25"/>
  <c r="F343" i="22"/>
  <c r="H70" i="68" s="1"/>
  <c r="X245" i="8"/>
  <c r="E27" i="38"/>
  <c r="O36" i="22"/>
  <c r="K8" i="68" s="1"/>
  <c r="AA15" i="25"/>
  <c r="X172" i="22"/>
  <c r="J48" i="15" s="1"/>
  <c r="E22" i="35"/>
  <c r="X193" i="22"/>
  <c r="X162" i="22"/>
  <c r="X37" i="12" s="1"/>
  <c r="J29" i="38"/>
  <c r="F299" i="8"/>
  <c r="F298" i="22"/>
  <c r="J62" i="68" s="1"/>
  <c r="AA134" i="25"/>
  <c r="O198" i="8"/>
  <c r="F21" i="38"/>
  <c r="O195" i="22"/>
  <c r="H20" i="35"/>
  <c r="G171" i="25"/>
  <c r="F350" i="8"/>
  <c r="J35" i="36" s="1"/>
  <c r="E106" i="25"/>
  <c r="X194" i="8"/>
  <c r="J23" i="36" s="1"/>
  <c r="I545" i="7"/>
  <c r="O349" i="8"/>
  <c r="AJ538" i="7"/>
  <c r="O343" i="22"/>
  <c r="W147" i="30"/>
  <c r="W93" i="30"/>
  <c r="H9" i="57"/>
  <c r="F11" i="59"/>
  <c r="AC53" i="57"/>
  <c r="Z11" i="64"/>
  <c r="AC62" i="57"/>
  <c r="AA273" i="25"/>
  <c r="H152" i="45"/>
  <c r="E20" i="73"/>
  <c r="H106" i="45"/>
  <c r="BD23" i="47"/>
  <c r="H26" i="73" s="1"/>
  <c r="G1000" i="37"/>
  <c r="D1831" i="37"/>
  <c r="D1884" i="37" s="1"/>
  <c r="F1884" i="37" s="1"/>
  <c r="W424" i="24" s="1"/>
  <c r="X424" i="24" s="1"/>
  <c r="Y424" i="24" s="1"/>
  <c r="Z424" i="24" s="1"/>
  <c r="H1675" i="37"/>
  <c r="D1357" i="37"/>
  <c r="D1410" i="37" s="1"/>
  <c r="I1410" i="37" s="1"/>
  <c r="D94" i="37"/>
  <c r="I94" i="37" s="1"/>
  <c r="D1752" i="37"/>
  <c r="I1752" i="37" s="1"/>
  <c r="F1119" i="37"/>
  <c r="H20" i="37"/>
  <c r="F26" i="42"/>
  <c r="P20" i="81"/>
  <c r="Z31" i="24"/>
  <c r="D413" i="37"/>
  <c r="I413" i="37" s="1"/>
  <c r="G732" i="37"/>
  <c r="G735" i="37" s="1"/>
  <c r="G1206" i="37"/>
  <c r="G1208" i="37" s="1"/>
  <c r="S79" i="25"/>
  <c r="L78" i="25"/>
  <c r="X12" i="45"/>
  <c r="AA308" i="7"/>
  <c r="D801" i="37"/>
  <c r="D803" i="37" s="1"/>
  <c r="I803" i="37" s="1"/>
  <c r="H11" i="37"/>
  <c r="H17" i="37" s="1"/>
  <c r="D1051" i="37"/>
  <c r="S14" i="25"/>
  <c r="P42" i="23"/>
  <c r="P315" i="24"/>
  <c r="K64" i="68" s="1"/>
  <c r="U143" i="25"/>
  <c r="N11" i="25"/>
  <c r="P304" i="24"/>
  <c r="G64" i="68" s="1"/>
  <c r="S144" i="25"/>
  <c r="W2" i="25"/>
  <c r="W11" i="25" s="1"/>
  <c r="W20" i="25" s="1"/>
  <c r="W29" i="25" s="1"/>
  <c r="W38" i="25" s="1"/>
  <c r="W47" i="25" s="1"/>
  <c r="W56" i="25" s="1"/>
  <c r="W65" i="25" s="1"/>
  <c r="W74" i="25" s="1"/>
  <c r="W83" i="25" s="1"/>
  <c r="W92" i="25" s="1"/>
  <c r="W101" i="25" s="1"/>
  <c r="W110" i="25" s="1"/>
  <c r="W120" i="25" s="1"/>
  <c r="W129" i="25" s="1"/>
  <c r="W138" i="25" s="1"/>
  <c r="W148" i="25" s="1"/>
  <c r="W157" i="25" s="1"/>
  <c r="W166" i="25" s="1"/>
  <c r="W175" i="25" s="1"/>
  <c r="W184" i="25" s="1"/>
  <c r="W193" i="25" s="1"/>
  <c r="W202" i="25" s="1"/>
  <c r="W211" i="25" s="1"/>
  <c r="W220" i="25" s="1"/>
  <c r="H106" i="22"/>
  <c r="Q106" i="22" s="1"/>
  <c r="Z106" i="22" s="1"/>
  <c r="Z216" i="23"/>
  <c r="D575" i="37"/>
  <c r="T26" i="34"/>
  <c r="P324" i="23"/>
  <c r="R49" i="7"/>
  <c r="P44" i="24"/>
  <c r="F40" i="23"/>
  <c r="K3" i="68" s="1"/>
  <c r="S6" i="25"/>
  <c r="F43" i="24"/>
  <c r="M2" i="68" s="1"/>
  <c r="N135" i="25"/>
  <c r="F269" i="23"/>
  <c r="Z209" i="23"/>
  <c r="F215" i="24"/>
  <c r="Z153" i="23"/>
  <c r="T12" i="34"/>
  <c r="M421" i="24"/>
  <c r="N421" i="24" s="1"/>
  <c r="O421" i="24" s="1"/>
  <c r="P421" i="24" s="1"/>
  <c r="P306" i="24"/>
  <c r="I64" i="68" s="1"/>
  <c r="L109" i="25"/>
  <c r="T51" i="21"/>
  <c r="P319" i="24"/>
  <c r="G1781" i="37"/>
  <c r="G1804" i="37" s="1"/>
  <c r="M427" i="23" s="1"/>
  <c r="N427" i="23" s="1"/>
  <c r="O427" i="23" s="1"/>
  <c r="P426" i="23"/>
  <c r="Z99" i="23"/>
  <c r="P132" i="23"/>
  <c r="U68" i="25" s="1"/>
  <c r="E19" i="80"/>
  <c r="F1750" i="37"/>
  <c r="F1754" i="37" s="1"/>
  <c r="Z268" i="23"/>
  <c r="S50" i="25"/>
  <c r="J26" i="81"/>
  <c r="N451" i="33"/>
  <c r="X80" i="45"/>
  <c r="F173" i="23"/>
  <c r="N257" i="33" s="1"/>
  <c r="Z9" i="23"/>
  <c r="N73" i="33" s="1"/>
  <c r="G247" i="37"/>
  <c r="G249" i="37" s="1"/>
  <c r="G257" i="37" s="1"/>
  <c r="P117" i="23"/>
  <c r="N201" i="33" s="1"/>
  <c r="D20" i="67"/>
  <c r="AA14" i="80"/>
  <c r="E284" i="25"/>
  <c r="F284" i="24"/>
  <c r="I424" i="33" s="1"/>
  <c r="R7" i="81"/>
  <c r="F16" i="23"/>
  <c r="Q5" i="30" s="1"/>
  <c r="C14" i="80"/>
  <c r="F181" i="23"/>
  <c r="Q86" i="30" s="1"/>
  <c r="L14" i="80"/>
  <c r="F26" i="81"/>
  <c r="F83" i="24"/>
  <c r="K30" i="27" s="1"/>
  <c r="S193" i="27"/>
  <c r="S202" i="27" s="1"/>
  <c r="S182" i="26"/>
  <c r="S192" i="26" s="1"/>
  <c r="S201" i="26" s="1"/>
  <c r="D50" i="21"/>
  <c r="AJ3" i="25"/>
  <c r="AH50" i="25"/>
  <c r="T95" i="21"/>
  <c r="L105" i="25"/>
  <c r="Z214" i="24"/>
  <c r="S109" i="25"/>
  <c r="F262" i="23"/>
  <c r="F259" i="24"/>
  <c r="N115" i="25"/>
  <c r="Z270" i="23"/>
  <c r="S125" i="25"/>
  <c r="F297" i="23"/>
  <c r="U132" i="25" s="1"/>
  <c r="R20" i="80"/>
  <c r="N8" i="25"/>
  <c r="F40" i="24"/>
  <c r="K2" i="68" s="1"/>
  <c r="F43" i="23"/>
  <c r="M3" i="68" s="1"/>
  <c r="S5" i="25"/>
  <c r="G1195" i="37"/>
  <c r="G1196" i="37" s="1"/>
  <c r="F281" i="23"/>
  <c r="N415" i="33" s="1"/>
  <c r="G881" i="37"/>
  <c r="G889" i="37" s="1"/>
  <c r="G880" i="37"/>
  <c r="G563" i="37"/>
  <c r="G564" i="37" s="1"/>
  <c r="P116" i="23"/>
  <c r="N199" i="33" s="1"/>
  <c r="L5" i="80"/>
  <c r="F172" i="23"/>
  <c r="N255" i="33" s="1"/>
  <c r="V2" i="49"/>
  <c r="AP2" i="49" s="1"/>
  <c r="L2" i="49"/>
  <c r="AF2" i="49" s="1"/>
  <c r="AZ2" i="49" s="1"/>
  <c r="X5" i="45"/>
  <c r="F9" i="49"/>
  <c r="E3" i="52" s="1"/>
  <c r="S192" i="25"/>
  <c r="S211" i="25"/>
  <c r="F9" i="52"/>
  <c r="F14" i="44"/>
  <c r="Z176" i="32" s="1"/>
  <c r="H10" i="40"/>
  <c r="H14" i="40" s="1"/>
  <c r="P177" i="24"/>
  <c r="M10" i="81"/>
  <c r="G891" i="37"/>
  <c r="H1679" i="37"/>
  <c r="H1677" i="37"/>
  <c r="D1358" i="37"/>
  <c r="D1379" i="37" s="1"/>
  <c r="I1379" i="37" s="1"/>
  <c r="D1361" i="37"/>
  <c r="I1361" i="37" s="1"/>
  <c r="D97" i="37"/>
  <c r="I97" i="37" s="1"/>
  <c r="D1753" i="37"/>
  <c r="I1753" i="37" s="1"/>
  <c r="D95" i="37"/>
  <c r="I95" i="37" s="1"/>
  <c r="F1110" i="37"/>
  <c r="F1111" i="37" s="1"/>
  <c r="F1112" i="37" s="1"/>
  <c r="F1113" i="37" s="1"/>
  <c r="F1139" i="37" s="1"/>
  <c r="F27" i="58"/>
  <c r="H8" i="46"/>
  <c r="H10" i="46"/>
  <c r="H13" i="46"/>
  <c r="F398" i="37"/>
  <c r="F399" i="37" s="1"/>
  <c r="L25" i="25"/>
  <c r="D406" i="37"/>
  <c r="D408" i="37" s="1"/>
  <c r="I408" i="37" s="1"/>
  <c r="D41" i="21"/>
  <c r="AH29" i="25"/>
  <c r="S112" i="25"/>
  <c r="F264" i="23"/>
  <c r="Z207" i="23"/>
  <c r="Z161" i="23"/>
  <c r="K164" i="32"/>
  <c r="S47" i="25"/>
  <c r="AA164" i="7"/>
  <c r="S52" i="25"/>
  <c r="L99" i="21"/>
  <c r="Z105" i="23"/>
  <c r="F317" i="24"/>
  <c r="G1803" i="37"/>
  <c r="R443" i="7"/>
  <c r="AH19" i="25"/>
  <c r="T40" i="21"/>
  <c r="G373" i="37"/>
  <c r="D86" i="37"/>
  <c r="F441" i="37"/>
  <c r="S15" i="81"/>
  <c r="S14" i="81"/>
  <c r="P297" i="23"/>
  <c r="U141" i="25" s="1"/>
  <c r="P302" i="24"/>
  <c r="K145" i="27" s="1"/>
  <c r="P14" i="81"/>
  <c r="R19" i="81"/>
  <c r="L126" i="25"/>
  <c r="Z151" i="23"/>
  <c r="D29" i="21"/>
  <c r="R21" i="81"/>
  <c r="R28" i="7"/>
  <c r="BX6" i="51"/>
  <c r="AC100" i="29" s="1"/>
  <c r="F122" i="32"/>
  <c r="X91" i="8"/>
  <c r="F404" i="24"/>
  <c r="N170" i="25" s="1"/>
  <c r="H758" i="37"/>
  <c r="H764" i="37" s="1"/>
  <c r="O67" i="22"/>
  <c r="W37" i="30" s="1"/>
  <c r="W6" i="81"/>
  <c r="O249" i="22"/>
  <c r="G280" i="25"/>
  <c r="L31" i="38"/>
  <c r="E167" i="25"/>
  <c r="AC16" i="25"/>
  <c r="AA12" i="25"/>
  <c r="AC14" i="25"/>
  <c r="G1171" i="37"/>
  <c r="G894" i="37"/>
  <c r="D158" i="33"/>
  <c r="D31" i="9"/>
  <c r="D1197" i="37"/>
  <c r="D1201" i="37" s="1"/>
  <c r="I1201" i="37" s="1"/>
  <c r="CR13" i="48"/>
  <c r="G26" i="56" s="1"/>
  <c r="D55" i="12"/>
  <c r="G643" i="37"/>
  <c r="G651" i="37" s="1"/>
  <c r="G644" i="37"/>
  <c r="G646" i="37" s="1"/>
  <c r="R28" i="34"/>
  <c r="T100" i="31"/>
  <c r="F1128" i="37"/>
  <c r="F1129" i="37"/>
  <c r="F941" i="37"/>
  <c r="F934" i="37"/>
  <c r="G21" i="81"/>
  <c r="P78" i="24"/>
  <c r="K37" i="28" s="1"/>
  <c r="P76" i="24"/>
  <c r="N42" i="25" s="1"/>
  <c r="G19" i="81"/>
  <c r="G16" i="81"/>
  <c r="P73" i="24"/>
  <c r="K37" i="29" s="1"/>
  <c r="F357" i="37"/>
  <c r="F358" i="37" s="1"/>
  <c r="F359" i="37" s="1"/>
  <c r="F377" i="37" s="1"/>
  <c r="G14" i="81"/>
  <c r="P71" i="24"/>
  <c r="K41" i="30" s="1"/>
  <c r="P69" i="24"/>
  <c r="G12" i="81"/>
  <c r="P68" i="24"/>
  <c r="R12" i="34" s="1"/>
  <c r="G11" i="81"/>
  <c r="G10" i="81"/>
  <c r="P67" i="24"/>
  <c r="D21" i="70"/>
  <c r="C23" i="18"/>
  <c r="M23" i="18" s="1"/>
  <c r="F91" i="32"/>
  <c r="G685" i="37"/>
  <c r="I797" i="33"/>
  <c r="P72" i="24"/>
  <c r="K43" i="30" s="1"/>
  <c r="P66" i="24"/>
  <c r="M41" i="32" s="1"/>
  <c r="G9" i="81"/>
  <c r="G8" i="81"/>
  <c r="P65" i="24"/>
  <c r="F337" i="37"/>
  <c r="P64" i="24"/>
  <c r="I127" i="33" s="1"/>
  <c r="G4" i="81"/>
  <c r="P61" i="24"/>
  <c r="I118" i="33" s="1"/>
  <c r="P24" i="24"/>
  <c r="M10" i="32" s="1"/>
  <c r="F125" i="37"/>
  <c r="F131" i="37" s="1"/>
  <c r="D20" i="80"/>
  <c r="P22" i="23"/>
  <c r="U14" i="25" s="1"/>
  <c r="D19" i="80"/>
  <c r="P21" i="23"/>
  <c r="U15" i="25" s="1"/>
  <c r="P18" i="23"/>
  <c r="Q10" i="29" s="1"/>
  <c r="G120" i="37"/>
  <c r="G121" i="37" s="1"/>
  <c r="G122" i="37" s="1"/>
  <c r="D15" i="80"/>
  <c r="P17" i="23"/>
  <c r="Q16" i="30" s="1"/>
  <c r="D14" i="80"/>
  <c r="P16" i="23"/>
  <c r="Q14" i="30" s="1"/>
  <c r="P15" i="23"/>
  <c r="Q10" i="30" s="1"/>
  <c r="D13" i="80"/>
  <c r="P14" i="23"/>
  <c r="D12" i="80"/>
  <c r="D13" i="66"/>
  <c r="D10" i="80"/>
  <c r="P12" i="23"/>
  <c r="T39" i="17" s="1"/>
  <c r="D9" i="80"/>
  <c r="P11" i="23"/>
  <c r="T14" i="32" s="1"/>
  <c r="D7" i="80"/>
  <c r="P9" i="23"/>
  <c r="N46" i="33" s="1"/>
  <c r="P7" i="23"/>
  <c r="N39" i="33" s="1"/>
  <c r="D5" i="80"/>
  <c r="P6" i="23"/>
  <c r="N37" i="33" s="1"/>
  <c r="D4" i="80"/>
  <c r="G89" i="37"/>
  <c r="G90" i="37" s="1"/>
  <c r="G92" i="37" s="1"/>
  <c r="W22" i="80"/>
  <c r="G1705" i="37"/>
  <c r="F406" i="23"/>
  <c r="T164" i="32" s="1"/>
  <c r="F405" i="23"/>
  <c r="Q156" i="28" s="1"/>
  <c r="W21" i="80"/>
  <c r="W16" i="80"/>
  <c r="F400" i="23"/>
  <c r="Q155" i="29" s="1"/>
  <c r="F399" i="23"/>
  <c r="W15" i="80"/>
  <c r="W14" i="80"/>
  <c r="F398" i="23"/>
  <c r="Q158" i="30" s="1"/>
  <c r="W11" i="80"/>
  <c r="F395" i="23"/>
  <c r="R36" i="34" s="1"/>
  <c r="W10" i="80"/>
  <c r="F394" i="23"/>
  <c r="F393" i="23"/>
  <c r="R166" i="32" s="1"/>
  <c r="W9" i="80"/>
  <c r="F392" i="23"/>
  <c r="W8" i="80"/>
  <c r="F391" i="23"/>
  <c r="N659" i="33" s="1"/>
  <c r="W7" i="80"/>
  <c r="G1680" i="37"/>
  <c r="G1684" i="37" s="1"/>
  <c r="F390" i="23"/>
  <c r="N654" i="33" s="1"/>
  <c r="W6" i="80"/>
  <c r="G1669" i="37"/>
  <c r="F388" i="23"/>
  <c r="N650" i="33" s="1"/>
  <c r="F387" i="23"/>
  <c r="N641" i="33" s="1"/>
  <c r="W3" i="80"/>
  <c r="F57" i="8"/>
  <c r="D28" i="33" s="1"/>
  <c r="X60" i="8"/>
  <c r="F50" i="32" s="1"/>
  <c r="X63" i="8"/>
  <c r="V18" i="18" s="1"/>
  <c r="O273" i="8"/>
  <c r="O278" i="8"/>
  <c r="O32" i="9" s="1"/>
  <c r="X70" i="22"/>
  <c r="P21" i="9" s="1"/>
  <c r="X69" i="22"/>
  <c r="M43" i="15" s="1"/>
  <c r="O278" i="22"/>
  <c r="P32" i="9" s="1"/>
  <c r="O295" i="22"/>
  <c r="K14" i="35"/>
  <c r="O291" i="22"/>
  <c r="G66" i="68" s="1"/>
  <c r="AA141" i="25"/>
  <c r="H319" i="37"/>
  <c r="H320" i="37" s="1"/>
  <c r="H321" i="37" s="1"/>
  <c r="H322" i="37" s="1"/>
  <c r="O190" i="22"/>
  <c r="L20" i="35"/>
  <c r="O90" i="22"/>
  <c r="J20" i="68" s="1"/>
  <c r="AA43" i="25"/>
  <c r="I558" i="7"/>
  <c r="O362" i="8"/>
  <c r="G286" i="25"/>
  <c r="F360" i="8"/>
  <c r="F35" i="36" s="1"/>
  <c r="G98" i="25"/>
  <c r="O204" i="8"/>
  <c r="F21" i="36" s="1"/>
  <c r="I556" i="7"/>
  <c r="O360" i="8"/>
  <c r="I552" i="7"/>
  <c r="E176" i="25"/>
  <c r="E25" i="25"/>
  <c r="X38" i="8"/>
  <c r="J7" i="36" s="1"/>
  <c r="AJ539" i="7"/>
  <c r="O344" i="22"/>
  <c r="W39" i="30"/>
  <c r="D38" i="15"/>
  <c r="W3" i="30"/>
  <c r="E3" i="30"/>
  <c r="F10" i="8"/>
  <c r="F14" i="59"/>
  <c r="H12" i="57"/>
  <c r="F20" i="59"/>
  <c r="H18" i="57"/>
  <c r="E248" i="25"/>
  <c r="H20" i="57"/>
  <c r="P14" i="59"/>
  <c r="H34" i="57"/>
  <c r="E262" i="25"/>
  <c r="F11" i="64"/>
  <c r="AC9" i="57"/>
  <c r="F20" i="64"/>
  <c r="AC18" i="57"/>
  <c r="AA248" i="25"/>
  <c r="AC20" i="57"/>
  <c r="P13" i="64"/>
  <c r="AC33" i="57"/>
  <c r="AA270" i="25"/>
  <c r="AC64" i="57"/>
  <c r="O45" i="22"/>
  <c r="E8" i="68" s="1"/>
  <c r="AC12" i="25"/>
  <c r="O97" i="22"/>
  <c r="E20" i="68" s="1"/>
  <c r="AC39" i="25"/>
  <c r="H134" i="45"/>
  <c r="E184" i="25"/>
  <c r="E16" i="73"/>
  <c r="H118" i="45"/>
  <c r="BN17" i="47"/>
  <c r="E229" i="29" s="1"/>
  <c r="BD18" i="47"/>
  <c r="H101" i="45"/>
  <c r="E238" i="25"/>
  <c r="H98" i="45"/>
  <c r="BD15" i="47"/>
  <c r="H78" i="45"/>
  <c r="AT13" i="47"/>
  <c r="G11" i="71" s="1"/>
  <c r="Z15" i="47"/>
  <c r="H44" i="45"/>
  <c r="H26" i="45"/>
  <c r="P15" i="47"/>
  <c r="E4" i="73"/>
  <c r="F15" i="47"/>
  <c r="H51" i="45"/>
  <c r="Z22" i="47"/>
  <c r="G8" i="73" s="1"/>
  <c r="H86" i="45"/>
  <c r="AT21" i="47"/>
  <c r="C11" i="71" s="1"/>
  <c r="H140" i="45"/>
  <c r="BX21" i="47"/>
  <c r="C3" i="71" s="1"/>
  <c r="D103" i="46"/>
  <c r="W24" i="47" s="1"/>
  <c r="H160" i="45"/>
  <c r="CH23" i="47"/>
  <c r="H20" i="73" s="1"/>
  <c r="BX23" i="47"/>
  <c r="H16" i="73" s="1"/>
  <c r="H142" i="45"/>
  <c r="E187" i="25"/>
  <c r="BN23" i="47"/>
  <c r="H18" i="73" s="1"/>
  <c r="H124" i="45"/>
  <c r="E292" i="25"/>
  <c r="AT23" i="47"/>
  <c r="H12" i="73" s="1"/>
  <c r="H88" i="45"/>
  <c r="L242" i="25"/>
  <c r="Q107" i="45"/>
  <c r="Q176" i="45"/>
  <c r="CR21" i="48"/>
  <c r="C26" i="56" s="1"/>
  <c r="AG13" i="45"/>
  <c r="F20" i="50"/>
  <c r="G4" i="52" s="1"/>
  <c r="AA194" i="25"/>
  <c r="AA301" i="25"/>
  <c r="CR23" i="50"/>
  <c r="I35" i="52" s="1"/>
  <c r="AH60" i="25"/>
  <c r="F24" i="51"/>
  <c r="AH121" i="25"/>
  <c r="P22" i="51"/>
  <c r="H120" i="45"/>
  <c r="BN19" i="47"/>
  <c r="U25" i="74" s="1"/>
  <c r="F22" i="50"/>
  <c r="H4" i="52" s="1"/>
  <c r="AA195" i="25"/>
  <c r="H33" i="45"/>
  <c r="P22" i="47"/>
  <c r="G6" i="73" s="1"/>
  <c r="E186" i="25"/>
  <c r="H141" i="45"/>
  <c r="H51" i="57"/>
  <c r="E268" i="25"/>
  <c r="F36" i="8"/>
  <c r="K3" i="36" s="1"/>
  <c r="E6" i="25"/>
  <c r="O171" i="8"/>
  <c r="E91" i="30" s="1"/>
  <c r="F280" i="22"/>
  <c r="Q62" i="68" s="1"/>
  <c r="H1231" i="37"/>
  <c r="H1237" i="37" s="1"/>
  <c r="H837" i="37"/>
  <c r="O72" i="22"/>
  <c r="H362" i="37"/>
  <c r="H365" i="37" s="1"/>
  <c r="AC104" i="25"/>
  <c r="W202" i="22"/>
  <c r="X202" i="22" s="1"/>
  <c r="P15" i="50"/>
  <c r="F7" i="52"/>
  <c r="BX15" i="50"/>
  <c r="AA184" i="25"/>
  <c r="Q68" i="45"/>
  <c r="AJ21" i="48"/>
  <c r="C20" i="56" s="1"/>
  <c r="X153" i="8"/>
  <c r="N17" i="36" s="1"/>
  <c r="C80" i="25"/>
  <c r="O161" i="8"/>
  <c r="H793" i="37"/>
  <c r="H794" i="37" s="1"/>
  <c r="H795" i="37" s="1"/>
  <c r="CH24" i="50"/>
  <c r="J32" i="52" s="1"/>
  <c r="AJ12" i="48"/>
  <c r="E13" i="52" s="1"/>
  <c r="E275" i="25"/>
  <c r="Z11" i="59"/>
  <c r="E274" i="25"/>
  <c r="Z19" i="59"/>
  <c r="E272" i="25"/>
  <c r="Z7" i="59"/>
  <c r="D403" i="37"/>
  <c r="D404" i="37"/>
  <c r="H179" i="45"/>
  <c r="D314" i="46"/>
  <c r="D54" i="58"/>
  <c r="W7" i="59" s="1"/>
  <c r="X7" i="59" s="1"/>
  <c r="BX24" i="47"/>
  <c r="I16" i="73" s="1"/>
  <c r="AG105" i="45"/>
  <c r="CH19" i="47"/>
  <c r="U27" i="74" s="1"/>
  <c r="E188" i="25"/>
  <c r="E242" i="25"/>
  <c r="D312" i="46"/>
  <c r="AG87" i="45"/>
  <c r="D53" i="58"/>
  <c r="D66" i="58" s="1"/>
  <c r="I66" i="58" s="1"/>
  <c r="D55" i="58"/>
  <c r="W8" i="59" s="1"/>
  <c r="X8" i="59" s="1"/>
  <c r="O33" i="53"/>
  <c r="BD24" i="48"/>
  <c r="J41" i="52" s="1"/>
  <c r="F30" i="8"/>
  <c r="H3" i="36" s="1"/>
  <c r="AG16" i="45"/>
  <c r="D315" i="46"/>
  <c r="X10" i="22"/>
  <c r="D42" i="15"/>
  <c r="CR22" i="50"/>
  <c r="H35" i="52" s="1"/>
  <c r="BX22" i="50"/>
  <c r="H22" i="52" s="1"/>
  <c r="F46" i="32"/>
  <c r="O28" i="53"/>
  <c r="AH56" i="25"/>
  <c r="AJ6" i="50"/>
  <c r="AT20" i="48"/>
  <c r="G16" i="52" s="1"/>
  <c r="L232" i="25"/>
  <c r="BD21" i="47"/>
  <c r="C15" i="71" s="1"/>
  <c r="BX24" i="50"/>
  <c r="J22" i="52" s="1"/>
  <c r="G6" i="25"/>
  <c r="D163" i="46"/>
  <c r="P24" i="51"/>
  <c r="AG15" i="45"/>
  <c r="D165" i="46"/>
  <c r="S230" i="25"/>
  <c r="Q6" i="45"/>
  <c r="D164" i="46"/>
  <c r="D160" i="46"/>
  <c r="D233" i="46"/>
  <c r="D236" i="46"/>
  <c r="F270" i="22"/>
  <c r="I770" i="33"/>
  <c r="Z24" i="47"/>
  <c r="I8" i="73" s="1"/>
  <c r="E320" i="25"/>
  <c r="AA317" i="25"/>
  <c r="G18" i="55"/>
  <c r="D24" i="67"/>
  <c r="X87" i="22"/>
  <c r="G21" i="25"/>
  <c r="AA42" i="25"/>
  <c r="F10" i="35"/>
  <c r="X90" i="8"/>
  <c r="J13" i="36" s="1"/>
  <c r="E16" i="35"/>
  <c r="X100" i="8"/>
  <c r="F13" i="36" s="1"/>
  <c r="O309" i="22"/>
  <c r="N66" i="68" s="1"/>
  <c r="E79" i="25"/>
  <c r="P10" i="23"/>
  <c r="O39" i="17" s="1"/>
  <c r="X176" i="22"/>
  <c r="H1153" i="37"/>
  <c r="AT16" i="49"/>
  <c r="D319" i="46"/>
  <c r="BX20" i="48"/>
  <c r="F48" i="22"/>
  <c r="F4" i="68" s="1"/>
  <c r="O291" i="8"/>
  <c r="G33" i="36" s="1"/>
  <c r="L186" i="25"/>
  <c r="AA144" i="25"/>
  <c r="AC106" i="25"/>
  <c r="AH57" i="25"/>
  <c r="W192" i="30"/>
  <c r="P10" i="53"/>
  <c r="Z12" i="50"/>
  <c r="E10" i="52" s="1"/>
  <c r="E6" i="73"/>
  <c r="D166" i="46"/>
  <c r="D159" i="46"/>
  <c r="D242" i="46"/>
  <c r="D318" i="46"/>
  <c r="D309" i="46"/>
  <c r="BM16" i="49"/>
  <c r="G25" i="52" s="1"/>
  <c r="D46" i="15"/>
  <c r="F246" i="8"/>
  <c r="J25" i="36" s="1"/>
  <c r="I547" i="7"/>
  <c r="AA100" i="32"/>
  <c r="H12" i="35"/>
  <c r="H442" i="37"/>
  <c r="H398" i="37"/>
  <c r="H399" i="37" s="1"/>
  <c r="H400" i="37" s="1"/>
  <c r="H401" i="37" s="1"/>
  <c r="H402" i="37" s="1"/>
  <c r="H403" i="37" s="1"/>
  <c r="G135" i="25"/>
  <c r="O161" i="22"/>
  <c r="E147" i="25"/>
  <c r="Z20" i="47"/>
  <c r="F8" i="73" s="1"/>
  <c r="X59" i="22"/>
  <c r="Y46" i="32" s="1"/>
  <c r="X67" i="22"/>
  <c r="G43" i="15" s="1"/>
  <c r="X64" i="22"/>
  <c r="AA46" i="31" s="1"/>
  <c r="AA93" i="32"/>
  <c r="O176" i="8"/>
  <c r="E92" i="25" s="1"/>
  <c r="O57" i="22"/>
  <c r="O68" i="8"/>
  <c r="AC12" i="57"/>
  <c r="L184" i="25"/>
  <c r="O362" i="22"/>
  <c r="I56" i="58"/>
  <c r="Z20" i="64"/>
  <c r="P21" i="64"/>
  <c r="P15" i="64"/>
  <c r="F22" i="64"/>
  <c r="F16" i="64"/>
  <c r="C38" i="15"/>
  <c r="I542" i="7"/>
  <c r="H678" i="37"/>
  <c r="H684" i="37" s="1"/>
  <c r="O82" i="8"/>
  <c r="H11" i="36" s="1"/>
  <c r="O175" i="22"/>
  <c r="F326" i="37"/>
  <c r="F328" i="37" s="1"/>
  <c r="F330" i="37" s="1"/>
  <c r="BD21" i="50"/>
  <c r="C19" i="56" s="1"/>
  <c r="F22" i="52"/>
  <c r="AA202" i="25"/>
  <c r="Q179" i="45"/>
  <c r="BD21" i="48"/>
  <c r="C17" i="56" s="1"/>
  <c r="E150" i="25"/>
  <c r="G7" i="81"/>
  <c r="G3" i="81"/>
  <c r="Z14" i="64"/>
  <c r="F89" i="8"/>
  <c r="O73" i="22"/>
  <c r="W37" i="27" s="1"/>
  <c r="AJ8" i="50"/>
  <c r="H22" i="56" s="1"/>
  <c r="Z22" i="64"/>
  <c r="AU24" i="57"/>
  <c r="BX6" i="50"/>
  <c r="O354" i="8"/>
  <c r="AC43" i="25"/>
  <c r="F319" i="37"/>
  <c r="M93" i="24" s="1"/>
  <c r="N93" i="24" s="1"/>
  <c r="O93" i="24" s="1"/>
  <c r="P93" i="24" s="1"/>
  <c r="K12" i="34" s="1"/>
  <c r="G1700" i="37"/>
  <c r="G1701" i="37" s="1"/>
  <c r="G1724" i="37" s="1"/>
  <c r="CH24" i="51"/>
  <c r="W5" i="80"/>
  <c r="P13" i="23"/>
  <c r="T10" i="31" s="1"/>
  <c r="W4" i="80"/>
  <c r="D6" i="80"/>
  <c r="AT17" i="47"/>
  <c r="T18" i="55" s="1"/>
  <c r="BX15" i="47"/>
  <c r="C25" i="56"/>
  <c r="O277" i="8"/>
  <c r="E151" i="30" s="1"/>
  <c r="O192" i="22"/>
  <c r="K42" i="68" s="1"/>
  <c r="CH15" i="47"/>
  <c r="Z9" i="59"/>
  <c r="CH12" i="47"/>
  <c r="D20" i="73" s="1"/>
  <c r="K4" i="79"/>
  <c r="D61" i="21"/>
  <c r="X91" i="33" s="1"/>
  <c r="C9" i="79"/>
  <c r="D11" i="21"/>
  <c r="AH5" i="32" s="1"/>
  <c r="T13" i="21"/>
  <c r="H11" i="79"/>
  <c r="L68" i="21"/>
  <c r="N11" i="79"/>
  <c r="C13" i="79"/>
  <c r="D15" i="21"/>
  <c r="AC1" i="30" s="1"/>
  <c r="C15" i="79"/>
  <c r="D17" i="21"/>
  <c r="AC7" i="30" s="1"/>
  <c r="N19" i="79"/>
  <c r="L76" i="21"/>
  <c r="AJ41" i="25" s="1"/>
  <c r="T23" i="21"/>
  <c r="AC19" i="28" s="1"/>
  <c r="H21" i="79"/>
  <c r="F6" i="59"/>
  <c r="R15" i="82"/>
  <c r="Z6" i="59"/>
  <c r="Y3" i="79"/>
  <c r="F6" i="51"/>
  <c r="AC46" i="29" s="1"/>
  <c r="AT6" i="47"/>
  <c r="O18" i="55" s="1"/>
  <c r="BN6" i="47"/>
  <c r="H1074" i="37"/>
  <c r="H1080" i="37" s="1"/>
  <c r="J25" i="38"/>
  <c r="F247" i="8"/>
  <c r="X88" i="8"/>
  <c r="K13" i="36" s="1"/>
  <c r="E51" i="25"/>
  <c r="L13" i="38"/>
  <c r="X86" i="8"/>
  <c r="X84" i="8"/>
  <c r="G13" i="38"/>
  <c r="O64" i="22"/>
  <c r="P10" i="35" s="1"/>
  <c r="D25" i="9"/>
  <c r="E82" i="29"/>
  <c r="X9" i="8"/>
  <c r="AD6" i="81"/>
  <c r="G48" i="25"/>
  <c r="X64" i="8"/>
  <c r="P13" i="38" s="1"/>
  <c r="E42" i="25"/>
  <c r="O65" i="8"/>
  <c r="F38" i="31" s="1"/>
  <c r="O299" i="8"/>
  <c r="E104" i="29"/>
  <c r="D381" i="37"/>
  <c r="D20" i="9"/>
  <c r="L206" i="25"/>
  <c r="F16" i="18"/>
  <c r="P16" i="18" s="1"/>
  <c r="AC111" i="29"/>
  <c r="S22" i="55"/>
  <c r="H52" i="58"/>
  <c r="T128" i="31"/>
  <c r="G1157" i="37"/>
  <c r="D1257" i="37"/>
  <c r="D1194" i="37"/>
  <c r="D1821" i="37"/>
  <c r="D1749" i="37"/>
  <c r="D1757" i="37" s="1"/>
  <c r="I1757" i="37" s="1"/>
  <c r="D1001" i="37"/>
  <c r="H3" i="81"/>
  <c r="M197" i="27"/>
  <c r="G124" i="46"/>
  <c r="N81" i="8"/>
  <c r="E39" i="25" s="1"/>
  <c r="N101" i="8"/>
  <c r="C44" i="25" s="1"/>
  <c r="N93" i="8"/>
  <c r="O93" i="8" s="1"/>
  <c r="O11" i="36" s="1"/>
  <c r="N89" i="8"/>
  <c r="O89" i="8" s="1"/>
  <c r="N87" i="8"/>
  <c r="O87" i="8" s="1"/>
  <c r="N83" i="8"/>
  <c r="E41" i="25" s="1"/>
  <c r="N100" i="8"/>
  <c r="O100" i="8" s="1"/>
  <c r="F11" i="36" s="1"/>
  <c r="N90" i="8"/>
  <c r="O90" i="8" s="1"/>
  <c r="J11" i="36" s="1"/>
  <c r="N102" i="8"/>
  <c r="O102" i="8" s="1"/>
  <c r="T11" i="36" s="1"/>
  <c r="G42" i="25"/>
  <c r="N96" i="8"/>
  <c r="C38" i="25" s="1"/>
  <c r="N94" i="8"/>
  <c r="F11" i="38" s="1"/>
  <c r="N86" i="8"/>
  <c r="O86" i="8" s="1"/>
  <c r="N84" i="8"/>
  <c r="G11" i="38" s="1"/>
  <c r="N92" i="8"/>
  <c r="I11" i="38" s="1"/>
  <c r="H55" i="12"/>
  <c r="H139" i="45"/>
  <c r="H157" i="45"/>
  <c r="E149" i="25"/>
  <c r="CH20" i="47"/>
  <c r="X122" i="8"/>
  <c r="O24" i="9" s="1"/>
  <c r="E229" i="25"/>
  <c r="E12" i="73"/>
  <c r="X216" i="22"/>
  <c r="AA131" i="32" s="1"/>
  <c r="X218" i="8"/>
  <c r="F229" i="8"/>
  <c r="E109" i="27" s="1"/>
  <c r="E109" i="28"/>
  <c r="X120" i="22"/>
  <c r="E77" i="25"/>
  <c r="X125" i="8"/>
  <c r="E73" i="27" s="1"/>
  <c r="F58" i="22"/>
  <c r="X30" i="12" s="1"/>
  <c r="G33" i="25"/>
  <c r="X21" i="22"/>
  <c r="R33" i="14" s="1"/>
  <c r="X15" i="22"/>
  <c r="G40" i="15" s="1"/>
  <c r="X13" i="22"/>
  <c r="AA20" i="31" s="1"/>
  <c r="X19" i="8"/>
  <c r="D64" i="37"/>
  <c r="G682" i="37"/>
  <c r="S550" i="33"/>
  <c r="G123" i="46"/>
  <c r="H53" i="46"/>
  <c r="AA10" i="32"/>
  <c r="H603" i="37"/>
  <c r="F697" i="37"/>
  <c r="D514" i="33"/>
  <c r="AA137" i="31"/>
  <c r="G974" i="37"/>
  <c r="G654" i="37"/>
  <c r="T136" i="31"/>
  <c r="T46" i="31"/>
  <c r="M109" i="31"/>
  <c r="D120" i="46"/>
  <c r="F680" i="37"/>
  <c r="E133" i="25"/>
  <c r="R55" i="12"/>
  <c r="O26" i="53"/>
  <c r="I698" i="33"/>
  <c r="F73" i="22"/>
  <c r="X121" i="8"/>
  <c r="L45" i="15" s="1"/>
  <c r="X117" i="8"/>
  <c r="Q17" i="38" s="1"/>
  <c r="X115" i="8"/>
  <c r="V21" i="18" s="1"/>
  <c r="X119" i="22"/>
  <c r="G45" i="15" s="1"/>
  <c r="X116" i="22"/>
  <c r="D33" i="67"/>
  <c r="X113" i="22"/>
  <c r="U46" i="17" s="1"/>
  <c r="X111" i="22"/>
  <c r="P46" i="17" s="1"/>
  <c r="F48" i="14"/>
  <c r="S48" i="14" s="1"/>
  <c r="F355" i="22"/>
  <c r="I28" i="35"/>
  <c r="F351" i="22"/>
  <c r="J70" i="68" s="1"/>
  <c r="AA285" i="25"/>
  <c r="AA283" i="25"/>
  <c r="F344" i="22"/>
  <c r="G70" i="68" s="1"/>
  <c r="X224" i="8"/>
  <c r="I50" i="15" s="1"/>
  <c r="X220" i="8"/>
  <c r="D56" i="65"/>
  <c r="X215" i="8"/>
  <c r="X230" i="22"/>
  <c r="V45" i="14" s="1"/>
  <c r="X225" i="22"/>
  <c r="Y126" i="25"/>
  <c r="X257" i="22"/>
  <c r="N58" i="68" s="1"/>
  <c r="AA126" i="25"/>
  <c r="X249" i="22"/>
  <c r="O58" i="68" s="1"/>
  <c r="X245" i="22"/>
  <c r="E24" i="35"/>
  <c r="E10" i="28"/>
  <c r="H120" i="37"/>
  <c r="H121" i="37" s="1"/>
  <c r="H122" i="37" s="1"/>
  <c r="H140" i="37" s="1"/>
  <c r="O36" i="8"/>
  <c r="K5" i="36" s="1"/>
  <c r="E15" i="25"/>
  <c r="AC15" i="25"/>
  <c r="X37" i="22"/>
  <c r="E6" i="35"/>
  <c r="X178" i="22"/>
  <c r="W102" i="27" s="1"/>
  <c r="X165" i="22"/>
  <c r="D45" i="67"/>
  <c r="C107" i="25"/>
  <c r="X205" i="8"/>
  <c r="N23" i="36" s="1"/>
  <c r="W202" i="8"/>
  <c r="G103" i="25" s="1"/>
  <c r="G104" i="25"/>
  <c r="X197" i="8"/>
  <c r="O23" i="36" s="1"/>
  <c r="E107" i="25"/>
  <c r="X191" i="8"/>
  <c r="K23" i="38"/>
  <c r="E104" i="25"/>
  <c r="X187" i="8"/>
  <c r="G23" i="36" s="1"/>
  <c r="AA102" i="25"/>
  <c r="X185" i="22"/>
  <c r="I46" i="68" s="1"/>
  <c r="X197" i="22"/>
  <c r="O46" i="68" s="1"/>
  <c r="AA107" i="25"/>
  <c r="AA104" i="25"/>
  <c r="X187" i="22"/>
  <c r="G46" i="68" s="1"/>
  <c r="AU253" i="7"/>
  <c r="AY253" i="7"/>
  <c r="AU365" i="7"/>
  <c r="AY365" i="7"/>
  <c r="C142" i="25"/>
  <c r="O310" i="8"/>
  <c r="T33" i="36" s="1"/>
  <c r="F206" i="8"/>
  <c r="X50" i="22"/>
  <c r="R12" i="68" s="1"/>
  <c r="Y24" i="25"/>
  <c r="X110" i="22"/>
  <c r="S239" i="33" s="1"/>
  <c r="F294" i="8"/>
  <c r="L29" i="38"/>
  <c r="F290" i="8"/>
  <c r="H31" i="36" s="1"/>
  <c r="E131" i="25"/>
  <c r="F308" i="22"/>
  <c r="F62" i="68" s="1"/>
  <c r="AC135" i="25"/>
  <c r="F299" i="22"/>
  <c r="H30" i="35"/>
  <c r="F295" i="22"/>
  <c r="K30" i="35"/>
  <c r="O197" i="22"/>
  <c r="O42" i="68" s="1"/>
  <c r="AA98" i="25"/>
  <c r="G43" i="25"/>
  <c r="O98" i="8"/>
  <c r="M11" i="36" s="1"/>
  <c r="G41" i="25"/>
  <c r="K10" i="35"/>
  <c r="O87" i="22"/>
  <c r="X256" i="8"/>
  <c r="F29" i="36" s="1"/>
  <c r="G126" i="25"/>
  <c r="Z23" i="50"/>
  <c r="I10" i="52" s="1"/>
  <c r="AA310" i="25"/>
  <c r="AG50" i="45"/>
  <c r="Z21" i="50"/>
  <c r="C13" i="56" s="1"/>
  <c r="Z16" i="50"/>
  <c r="AG45" i="45"/>
  <c r="AA228" i="25"/>
  <c r="AG77" i="45"/>
  <c r="AT15" i="50"/>
  <c r="AG80" i="45"/>
  <c r="AA229" i="25"/>
  <c r="AA232" i="25"/>
  <c r="AT23" i="50"/>
  <c r="I18" i="52" s="1"/>
  <c r="AG100" i="45"/>
  <c r="BD17" i="50"/>
  <c r="AG96" i="45"/>
  <c r="BD13" i="50"/>
  <c r="G19" i="56" s="1"/>
  <c r="BD15" i="50"/>
  <c r="AG98" i="45"/>
  <c r="F43" i="52"/>
  <c r="AA242" i="25"/>
  <c r="BD24" i="50"/>
  <c r="J43" i="52" s="1"/>
  <c r="AG172" i="45"/>
  <c r="CR17" i="50"/>
  <c r="W256" i="29" s="1"/>
  <c r="AG168" i="45"/>
  <c r="CR13" i="50"/>
  <c r="G28" i="56" s="1"/>
  <c r="CR15" i="50"/>
  <c r="F35" i="52"/>
  <c r="AG176" i="45"/>
  <c r="CR21" i="50"/>
  <c r="C28" i="56" s="1"/>
  <c r="AA302" i="25"/>
  <c r="CR24" i="50"/>
  <c r="J35" i="52" s="1"/>
  <c r="AG179" i="45"/>
  <c r="AH59" i="25"/>
  <c r="F23" i="51"/>
  <c r="S16" i="55"/>
  <c r="AC57" i="29"/>
  <c r="P15" i="51"/>
  <c r="AH65" i="25"/>
  <c r="AH119" i="25"/>
  <c r="BD23" i="51"/>
  <c r="AH86" i="25"/>
  <c r="AH95" i="25"/>
  <c r="BN23" i="51"/>
  <c r="BX15" i="51"/>
  <c r="AH101" i="25"/>
  <c r="CH15" i="51"/>
  <c r="AH110" i="25"/>
  <c r="AH131" i="25"/>
  <c r="CR23" i="51"/>
  <c r="CR15" i="51"/>
  <c r="AH128" i="25"/>
  <c r="K49" i="75"/>
  <c r="E23" i="74"/>
  <c r="BD19" i="47"/>
  <c r="U24" i="74" s="1"/>
  <c r="H102" i="45"/>
  <c r="E143" i="25"/>
  <c r="M298" i="8"/>
  <c r="N298" i="8" s="1"/>
  <c r="O298" i="8" s="1"/>
  <c r="J33" i="36" s="1"/>
  <c r="AT22" i="48"/>
  <c r="H16" i="52" s="1"/>
  <c r="Q87" i="45"/>
  <c r="E195" i="25"/>
  <c r="F22" i="47"/>
  <c r="G4" i="73" s="1"/>
  <c r="H123" i="45"/>
  <c r="BN22" i="47"/>
  <c r="G18" i="73" s="1"/>
  <c r="H105" i="45"/>
  <c r="BD22" i="47"/>
  <c r="G26" i="73" s="1"/>
  <c r="D756" i="33"/>
  <c r="AG27" i="53"/>
  <c r="AG29" i="53"/>
  <c r="D774" i="33"/>
  <c r="R2" i="24"/>
  <c r="R57" i="24" s="1"/>
  <c r="F2" i="33"/>
  <c r="H57" i="24"/>
  <c r="H167" i="24" s="1"/>
  <c r="H112" i="24"/>
  <c r="R112" i="24" s="1"/>
  <c r="AB112" i="24" s="1"/>
  <c r="P11" i="33"/>
  <c r="P20" i="33" s="1"/>
  <c r="P29" i="33" s="1"/>
  <c r="P38" i="33" s="1"/>
  <c r="P47" i="33" s="1"/>
  <c r="P56" i="33" s="1"/>
  <c r="P65" i="33" s="1"/>
  <c r="P74" i="33" s="1"/>
  <c r="P83" i="33" s="1"/>
  <c r="P92" i="33" s="1"/>
  <c r="P101" i="33" s="1"/>
  <c r="P110" i="33" s="1"/>
  <c r="P119" i="33" s="1"/>
  <c r="P128" i="33" s="1"/>
  <c r="P137" i="33" s="1"/>
  <c r="P146" i="33" s="1"/>
  <c r="P155" i="33" s="1"/>
  <c r="P164" i="33" s="1"/>
  <c r="P173" i="33" s="1"/>
  <c r="P182" i="33" s="1"/>
  <c r="P191" i="33" s="1"/>
  <c r="P200" i="33" s="1"/>
  <c r="P209" i="33" s="1"/>
  <c r="P218" i="33" s="1"/>
  <c r="P227" i="33" s="1"/>
  <c r="P236" i="33" s="1"/>
  <c r="P245" i="33" s="1"/>
  <c r="P254" i="33" s="1"/>
  <c r="P263" i="33" s="1"/>
  <c r="P272" i="33" s="1"/>
  <c r="P281" i="33" s="1"/>
  <c r="P290" i="33" s="1"/>
  <c r="P299" i="33" s="1"/>
  <c r="P308" i="33" s="1"/>
  <c r="P317" i="33" s="1"/>
  <c r="P326" i="33" s="1"/>
  <c r="P335" i="33" s="1"/>
  <c r="P344" i="33" s="1"/>
  <c r="P353" i="33" s="1"/>
  <c r="P362" i="33" s="1"/>
  <c r="P371" i="33" s="1"/>
  <c r="P380" i="33" s="1"/>
  <c r="P389" i="33" s="1"/>
  <c r="P398" i="33" s="1"/>
  <c r="P407" i="33" s="1"/>
  <c r="P416" i="33" s="1"/>
  <c r="P425" i="33" s="1"/>
  <c r="V2" i="32"/>
  <c r="V2" i="31" s="1"/>
  <c r="S2" i="30" s="1"/>
  <c r="O29" i="53"/>
  <c r="H54" i="57"/>
  <c r="Z12" i="59"/>
  <c r="F67" i="8"/>
  <c r="F281" i="22"/>
  <c r="W136" i="27" s="1"/>
  <c r="O5" i="22"/>
  <c r="F38" i="8"/>
  <c r="J3" i="36" s="1"/>
  <c r="E7" i="25"/>
  <c r="D442" i="37"/>
  <c r="D446" i="37" s="1"/>
  <c r="F48" i="32"/>
  <c r="X124" i="8"/>
  <c r="S17" i="36" s="1"/>
  <c r="R17" i="36" s="1"/>
  <c r="D678" i="37"/>
  <c r="D684" i="37" s="1"/>
  <c r="X227" i="8"/>
  <c r="Q29" i="36" s="1"/>
  <c r="P29" i="36" s="1"/>
  <c r="F280" i="8"/>
  <c r="C28" i="18"/>
  <c r="M28" i="18" s="1"/>
  <c r="F30" i="18"/>
  <c r="P30" i="18" s="1"/>
  <c r="X228" i="22"/>
  <c r="AA127" i="32"/>
  <c r="H1152" i="37"/>
  <c r="H1158" i="37" s="1"/>
  <c r="AA102" i="32"/>
  <c r="H916" i="37"/>
  <c r="AA91" i="32"/>
  <c r="H836" i="37"/>
  <c r="H840" i="37" s="1"/>
  <c r="X72" i="22"/>
  <c r="Q24" i="68" s="1"/>
  <c r="H441" i="37"/>
  <c r="H363" i="37"/>
  <c r="H369" i="37" s="1"/>
  <c r="AC97" i="25"/>
  <c r="AC133" i="25"/>
  <c r="AC143" i="25"/>
  <c r="AC116" i="25"/>
  <c r="F256" i="22"/>
  <c r="F50" i="68" s="1"/>
  <c r="E26" i="35"/>
  <c r="F245" i="22"/>
  <c r="F242" i="22"/>
  <c r="L26" i="35"/>
  <c r="H41" i="45"/>
  <c r="E306" i="25"/>
  <c r="H66" i="45"/>
  <c r="AJ19" i="47"/>
  <c r="U22" i="74" s="1"/>
  <c r="H70" i="45"/>
  <c r="E319" i="25"/>
  <c r="E20" i="74"/>
  <c r="K13" i="75"/>
  <c r="P12" i="50"/>
  <c r="E7" i="52" s="1"/>
  <c r="AA201" i="25"/>
  <c r="P23" i="50"/>
  <c r="I7" i="52" s="1"/>
  <c r="AA205" i="25"/>
  <c r="BN15" i="48"/>
  <c r="F24" i="52"/>
  <c r="D25" i="56"/>
  <c r="BN9" i="50"/>
  <c r="F26" i="52"/>
  <c r="BN15" i="50"/>
  <c r="AA293" i="25"/>
  <c r="BN24" i="50"/>
  <c r="J26" i="52" s="1"/>
  <c r="AA291" i="25"/>
  <c r="BN22" i="50"/>
  <c r="H26" i="52" s="1"/>
  <c r="BX7" i="48"/>
  <c r="AG4" i="81"/>
  <c r="BX7" i="50"/>
  <c r="S668" i="33" s="1"/>
  <c r="BW14" i="50"/>
  <c r="BW17" i="50"/>
  <c r="BX17" i="50" s="1"/>
  <c r="P9" i="50"/>
  <c r="D10" i="56" s="1"/>
  <c r="AJ8" i="48"/>
  <c r="H20" i="56" s="1"/>
  <c r="AC5" i="81"/>
  <c r="AJ6" i="48"/>
  <c r="AC3" i="81"/>
  <c r="Q71" i="45"/>
  <c r="AJ24" i="48"/>
  <c r="J13" i="52" s="1"/>
  <c r="Q69" i="45"/>
  <c r="L318" i="25"/>
  <c r="Q67" i="45"/>
  <c r="AJ20" i="48"/>
  <c r="G13" i="52" s="1"/>
  <c r="AJ7" i="50"/>
  <c r="AG68" i="45"/>
  <c r="AJ21" i="50"/>
  <c r="C22" i="56" s="1"/>
  <c r="AG66" i="45"/>
  <c r="AJ19" i="50"/>
  <c r="F22" i="74" s="1"/>
  <c r="AG60" i="45"/>
  <c r="AJ13" i="50"/>
  <c r="G22" i="56" s="1"/>
  <c r="P9" i="48"/>
  <c r="D8" i="56" s="1"/>
  <c r="AA6" i="81"/>
  <c r="P7" i="48"/>
  <c r="J27" i="53" s="1"/>
  <c r="I451" i="33"/>
  <c r="P6" i="50"/>
  <c r="W182" i="29" s="1"/>
  <c r="C3" i="78"/>
  <c r="H3" i="37"/>
  <c r="H4" i="37" s="1"/>
  <c r="H5" i="37" s="1"/>
  <c r="H6" i="37" s="1"/>
  <c r="H7" i="37" s="1"/>
  <c r="H8" i="37" s="1"/>
  <c r="BX6" i="48"/>
  <c r="K236" i="29" s="1"/>
  <c r="AG3" i="81"/>
  <c r="F102" i="22"/>
  <c r="R16" i="68" s="1"/>
  <c r="Y33" i="25"/>
  <c r="F100" i="22"/>
  <c r="F16" i="68" s="1"/>
  <c r="AC35" i="25"/>
  <c r="G75" i="25"/>
  <c r="X149" i="8"/>
  <c r="E17" i="36" s="1"/>
  <c r="X145" i="8"/>
  <c r="O17" i="36" s="1"/>
  <c r="E80" i="25"/>
  <c r="X149" i="22"/>
  <c r="E34" i="68" s="1"/>
  <c r="AC75" i="25"/>
  <c r="BM21" i="48"/>
  <c r="BN21" i="48" s="1"/>
  <c r="C23" i="56"/>
  <c r="BX11" i="48"/>
  <c r="K21" i="84" s="1"/>
  <c r="F117" i="46"/>
  <c r="F118" i="46" s="1"/>
  <c r="F119" i="46" s="1"/>
  <c r="F120" i="46" s="1"/>
  <c r="BW17" i="48"/>
  <c r="BX17" i="48" s="1"/>
  <c r="K238" i="29" s="1"/>
  <c r="AG7" i="81"/>
  <c r="S596" i="33"/>
  <c r="Q149" i="45"/>
  <c r="L147" i="25"/>
  <c r="CH12" i="48"/>
  <c r="E31" i="52" s="1"/>
  <c r="Q156" i="45"/>
  <c r="CH19" i="48"/>
  <c r="AG150" i="45"/>
  <c r="CH13" i="50"/>
  <c r="G37" i="56" s="1"/>
  <c r="AG157" i="45"/>
  <c r="CH20" i="50"/>
  <c r="G32" i="52" s="1"/>
  <c r="AY113" i="7"/>
  <c r="AU113" i="7"/>
  <c r="BG113" i="7" s="1"/>
  <c r="I3" i="79"/>
  <c r="AA152" i="25"/>
  <c r="Z20" i="59"/>
  <c r="E270" i="25"/>
  <c r="E269" i="25"/>
  <c r="G697" i="37"/>
  <c r="S27" i="12"/>
  <c r="H47" i="46"/>
  <c r="H51" i="37"/>
  <c r="H144" i="46"/>
  <c r="T101" i="31"/>
  <c r="AA109" i="31"/>
  <c r="Q174" i="45"/>
  <c r="AT22" i="47"/>
  <c r="G12" i="73" s="1"/>
  <c r="Y133" i="25"/>
  <c r="AH104" i="25"/>
  <c r="BX19" i="47"/>
  <c r="U26" i="74" s="1"/>
  <c r="AH83" i="25"/>
  <c r="F18" i="52"/>
  <c r="O266" i="8"/>
  <c r="O176" i="22"/>
  <c r="Q42" i="68" s="1"/>
  <c r="F23" i="18"/>
  <c r="P23" i="18" s="1"/>
  <c r="O71" i="22"/>
  <c r="X191" i="22"/>
  <c r="E23" i="38"/>
  <c r="X50" i="8"/>
  <c r="T7" i="36" s="1"/>
  <c r="H174" i="45"/>
  <c r="D792" i="33"/>
  <c r="BN9" i="48"/>
  <c r="O175" i="8"/>
  <c r="Q21" i="36" s="1"/>
  <c r="P21" i="36" s="1"/>
  <c r="CH9" i="50"/>
  <c r="D37" i="56" s="1"/>
  <c r="Z23" i="51"/>
  <c r="L317" i="25"/>
  <c r="S18" i="55"/>
  <c r="S15" i="55"/>
  <c r="S19" i="55"/>
  <c r="S21" i="55"/>
  <c r="Y44" i="25"/>
  <c r="O191" i="22"/>
  <c r="AC26" i="25"/>
  <c r="X247" i="22"/>
  <c r="H10" i="35"/>
  <c r="AC134" i="25"/>
  <c r="F29" i="22"/>
  <c r="I4" i="68" s="1"/>
  <c r="AA289" i="25"/>
  <c r="AA147" i="25"/>
  <c r="H1662" i="37"/>
  <c r="H1663" i="37" s="1"/>
  <c r="H1664" i="37" s="1"/>
  <c r="F50" i="8"/>
  <c r="T3" i="36" s="1"/>
  <c r="AA187" i="25"/>
  <c r="E291" i="25"/>
  <c r="AG85" i="45"/>
  <c r="AA306" i="25"/>
  <c r="AC3" i="25"/>
  <c r="I557" i="7"/>
  <c r="O206" i="22"/>
  <c r="R42" i="68" s="1"/>
  <c r="F213" i="8"/>
  <c r="D541" i="33" s="1"/>
  <c r="X204" i="22"/>
  <c r="F46" i="68" s="1"/>
  <c r="X163" i="22"/>
  <c r="P49" i="17" s="1"/>
  <c r="AA26" i="25"/>
  <c r="D57" i="65"/>
  <c r="X213" i="8"/>
  <c r="D190" i="33" s="1"/>
  <c r="F57" i="22"/>
  <c r="S82" i="33" s="1"/>
  <c r="AC25" i="25"/>
  <c r="W100" i="29"/>
  <c r="P8" i="50"/>
  <c r="H10" i="56" s="1"/>
  <c r="AT13" i="50"/>
  <c r="G16" i="56" s="1"/>
  <c r="CH21" i="48"/>
  <c r="C35" i="56" s="1"/>
  <c r="G29" i="38"/>
  <c r="AC96" i="25"/>
  <c r="O58" i="8"/>
  <c r="V31" i="12" s="1"/>
  <c r="O318" i="8"/>
  <c r="X175" i="22"/>
  <c r="X122" i="22"/>
  <c r="P24" i="9" s="1"/>
  <c r="F109" i="22"/>
  <c r="S33" i="12" s="1"/>
  <c r="E127" i="29"/>
  <c r="F5" i="52"/>
  <c r="AA4" i="81"/>
  <c r="X121" i="22"/>
  <c r="O191" i="8"/>
  <c r="AA41" i="25"/>
  <c r="O6" i="22"/>
  <c r="S50" i="33" s="1"/>
  <c r="H69" i="46"/>
  <c r="H74" i="46" s="1"/>
  <c r="H68" i="46"/>
  <c r="E135" i="25"/>
  <c r="AC125" i="25"/>
  <c r="F69" i="22"/>
  <c r="M41" i="15" s="1"/>
  <c r="H87" i="45"/>
  <c r="AA238" i="25"/>
  <c r="CH23" i="51"/>
  <c r="AJ21" i="47"/>
  <c r="C13" i="71" s="1"/>
  <c r="F12" i="47"/>
  <c r="D4" i="73" s="1"/>
  <c r="H82" i="37"/>
  <c r="H83" i="37" s="1"/>
  <c r="H84" i="37" s="1"/>
  <c r="H85" i="37" s="1"/>
  <c r="H86" i="37" s="1"/>
  <c r="H112" i="37" s="1"/>
  <c r="D178" i="37"/>
  <c r="I178" i="37" s="1"/>
  <c r="D173" i="37"/>
  <c r="I173" i="37" s="1"/>
  <c r="D8" i="40"/>
  <c r="D17" i="40" s="1"/>
  <c r="C27" i="41" s="1"/>
  <c r="D27" i="41" s="1"/>
  <c r="F13" i="41"/>
  <c r="E182" i="32" s="1"/>
  <c r="D6" i="40"/>
  <c r="D7" i="40" s="1"/>
  <c r="D5" i="40"/>
  <c r="D31" i="40" s="1"/>
  <c r="C41" i="41" s="1"/>
  <c r="D41" i="41" s="1"/>
  <c r="AF3" i="80"/>
  <c r="BM5" i="49"/>
  <c r="Q227" i="29" s="1"/>
  <c r="AB3" i="80"/>
  <c r="G79" i="46"/>
  <c r="Z5" i="49"/>
  <c r="Q191" i="29" s="1"/>
  <c r="Z3" i="80"/>
  <c r="G3" i="46"/>
  <c r="G12" i="46" s="1"/>
  <c r="F5" i="49"/>
  <c r="BD15" i="49"/>
  <c r="Q56" i="75" s="1"/>
  <c r="X101" i="45"/>
  <c r="AE8" i="80" s="1"/>
  <c r="X29" i="45"/>
  <c r="AA8" i="80" s="1"/>
  <c r="P15" i="49"/>
  <c r="Q11" i="75" s="1"/>
  <c r="D296" i="46"/>
  <c r="D295" i="46"/>
  <c r="D294" i="46"/>
  <c r="D297" i="46"/>
  <c r="BX9" i="48"/>
  <c r="D2" i="56" s="1"/>
  <c r="F7" i="49"/>
  <c r="H6" i="56" s="1"/>
  <c r="Z5" i="80"/>
  <c r="P5" i="64"/>
  <c r="H26" i="58"/>
  <c r="H27" i="58" s="1"/>
  <c r="H28" i="58" s="1"/>
  <c r="H29" i="58" s="1"/>
  <c r="F6" i="64"/>
  <c r="Z6" i="64"/>
  <c r="K3" i="79"/>
  <c r="D60" i="21"/>
  <c r="X82" i="33" s="1"/>
  <c r="L6" i="21"/>
  <c r="X37" i="33" s="1"/>
  <c r="G4" i="79"/>
  <c r="G5" i="79"/>
  <c r="L7" i="21"/>
  <c r="X39" i="33" s="1"/>
  <c r="D62" i="21"/>
  <c r="X93" i="33" s="1"/>
  <c r="K5" i="79"/>
  <c r="D8" i="21"/>
  <c r="X14" i="33" s="1"/>
  <c r="C6" i="79"/>
  <c r="BD9" i="51"/>
  <c r="AD6" i="79"/>
  <c r="AF6" i="79"/>
  <c r="BX9" i="51"/>
  <c r="G7" i="79"/>
  <c r="L9" i="21"/>
  <c r="X46" i="33" s="1"/>
  <c r="N7" i="79"/>
  <c r="L64" i="21"/>
  <c r="X127" i="33" s="1"/>
  <c r="G8" i="79"/>
  <c r="L10" i="21"/>
  <c r="AF12" i="32" s="1"/>
  <c r="D65" i="21"/>
  <c r="AF30" i="32" s="1"/>
  <c r="K8" i="79"/>
  <c r="N9" i="79"/>
  <c r="L66" i="21"/>
  <c r="AH41" i="32" s="1"/>
  <c r="T12" i="21"/>
  <c r="AF25" i="32" s="1"/>
  <c r="H10" i="79"/>
  <c r="N10" i="79"/>
  <c r="L67" i="21"/>
  <c r="AF43" i="32" s="1"/>
  <c r="D13" i="21"/>
  <c r="C11" i="79"/>
  <c r="D14" i="21"/>
  <c r="C12" i="79"/>
  <c r="N12" i="79"/>
  <c r="L69" i="21"/>
  <c r="H15" i="79"/>
  <c r="T17" i="21"/>
  <c r="AC25" i="30" s="1"/>
  <c r="N15" i="79"/>
  <c r="L72" i="21"/>
  <c r="AC43" i="30" s="1"/>
  <c r="L73" i="21"/>
  <c r="AC37" i="29" s="1"/>
  <c r="N16" i="79"/>
  <c r="T21" i="21"/>
  <c r="AJ23" i="25" s="1"/>
  <c r="H19" i="79"/>
  <c r="C20" i="79"/>
  <c r="D22" i="21"/>
  <c r="AJ6" i="25" s="1"/>
  <c r="H20" i="79"/>
  <c r="T22" i="21"/>
  <c r="AJ24" i="25" s="1"/>
  <c r="D23" i="21"/>
  <c r="AC1" i="28" s="1"/>
  <c r="C21" i="79"/>
  <c r="N21" i="79"/>
  <c r="L78" i="21"/>
  <c r="AC37" i="28" s="1"/>
  <c r="T24" i="21"/>
  <c r="AH19" i="32" s="1"/>
  <c r="H22" i="79"/>
  <c r="N23" i="79"/>
  <c r="L80" i="21"/>
  <c r="AH39" i="32" s="1"/>
  <c r="C45" i="17"/>
  <c r="N45" i="17" s="1"/>
  <c r="D28" i="65"/>
  <c r="D38" i="14"/>
  <c r="O38" i="14" s="1"/>
  <c r="E64" i="27"/>
  <c r="H1030" i="37"/>
  <c r="H1031" i="37" s="1"/>
  <c r="H1032" i="37" s="1"/>
  <c r="H1033" i="37" s="1"/>
  <c r="H1034" i="37" s="1"/>
  <c r="H1060" i="37" s="1"/>
  <c r="O213" i="22"/>
  <c r="S352" i="33" s="1"/>
  <c r="S5" i="82"/>
  <c r="AJ8" i="47"/>
  <c r="H13" i="71" s="1"/>
  <c r="BD8" i="47"/>
  <c r="H15" i="71" s="1"/>
  <c r="BX8" i="47"/>
  <c r="H3" i="71" s="1"/>
  <c r="F9" i="47"/>
  <c r="D5" i="71" s="1"/>
  <c r="P6" i="82"/>
  <c r="R6" i="82"/>
  <c r="Z9" i="47"/>
  <c r="D9" i="71" s="1"/>
  <c r="T6" i="82"/>
  <c r="AT9" i="47"/>
  <c r="D11" i="71" s="1"/>
  <c r="D17" i="71"/>
  <c r="BN9" i="47"/>
  <c r="H1049" i="37"/>
  <c r="H1051" i="37"/>
  <c r="H1053" i="37"/>
  <c r="H1052" i="37"/>
  <c r="P69" i="23"/>
  <c r="S13" i="34" s="1"/>
  <c r="G12" i="80"/>
  <c r="G5" i="80"/>
  <c r="P62" i="23"/>
  <c r="N120" i="33" s="1"/>
  <c r="Q10" i="28"/>
  <c r="D14" i="81"/>
  <c r="P16" i="24"/>
  <c r="K14" i="30" s="1"/>
  <c r="P15" i="24"/>
  <c r="K10" i="30" s="1"/>
  <c r="D13" i="81"/>
  <c r="F405" i="24"/>
  <c r="W20" i="81"/>
  <c r="W14" i="81"/>
  <c r="F399" i="24"/>
  <c r="K194" i="30" s="1"/>
  <c r="F395" i="24"/>
  <c r="W10" i="81"/>
  <c r="K254" i="29"/>
  <c r="B23" i="55"/>
  <c r="CR8" i="50"/>
  <c r="H28" i="56" s="1"/>
  <c r="X73" i="8"/>
  <c r="E46" i="27" s="1"/>
  <c r="D1267" i="37"/>
  <c r="D1271" i="37" s="1"/>
  <c r="O265" i="8"/>
  <c r="Q41" i="12" s="1"/>
  <c r="O301" i="8"/>
  <c r="O33" i="36" s="1"/>
  <c r="E144" i="25"/>
  <c r="G141" i="25"/>
  <c r="M306" i="8"/>
  <c r="N306" i="8" s="1"/>
  <c r="F185" i="8"/>
  <c r="F19" i="38"/>
  <c r="F198" i="8"/>
  <c r="F192" i="8"/>
  <c r="I18" i="35"/>
  <c r="F198" i="22"/>
  <c r="D41" i="37"/>
  <c r="D42" i="37" s="1"/>
  <c r="D72" i="37" s="1"/>
  <c r="E1" i="29"/>
  <c r="F21" i="22"/>
  <c r="R31" i="14" s="1"/>
  <c r="F15" i="22"/>
  <c r="W1" i="30" s="1"/>
  <c r="F22" i="41"/>
  <c r="F37" i="42"/>
  <c r="O21" i="39"/>
  <c r="F27" i="43"/>
  <c r="V7" i="39"/>
  <c r="F37" i="43"/>
  <c r="V17" i="39"/>
  <c r="F32" i="44"/>
  <c r="AC12" i="39"/>
  <c r="B182" i="45"/>
  <c r="AA139" i="25"/>
  <c r="O289" i="22"/>
  <c r="I66" i="68" s="1"/>
  <c r="O308" i="22"/>
  <c r="F66" i="68" s="1"/>
  <c r="AC144" i="25"/>
  <c r="I546" i="7"/>
  <c r="O350" i="8"/>
  <c r="O348" i="8"/>
  <c r="I544" i="7"/>
  <c r="I538" i="7"/>
  <c r="G175" i="25"/>
  <c r="E138" i="30"/>
  <c r="F270" i="8"/>
  <c r="H151" i="45"/>
  <c r="CH14" i="47"/>
  <c r="BN18" i="47"/>
  <c r="R25" i="74" s="1"/>
  <c r="H119" i="45"/>
  <c r="H24" i="45"/>
  <c r="P13" i="47"/>
  <c r="G7" i="71" s="1"/>
  <c r="P20" i="47"/>
  <c r="F6" i="73" s="1"/>
  <c r="H31" i="45"/>
  <c r="P23" i="47"/>
  <c r="H6" i="73" s="1"/>
  <c r="E205" i="25"/>
  <c r="Q77" i="45"/>
  <c r="AT12" i="48"/>
  <c r="E16" i="52" s="1"/>
  <c r="A1" i="9"/>
  <c r="N1" i="9" s="1"/>
  <c r="AU477" i="7"/>
  <c r="BG1" i="7"/>
  <c r="AC111" i="25"/>
  <c r="F237" i="22"/>
  <c r="I50" i="68" s="1"/>
  <c r="H998" i="37"/>
  <c r="F97" i="8"/>
  <c r="E9" i="36" s="1"/>
  <c r="G30" i="25"/>
  <c r="AA150" i="25"/>
  <c r="AG149" i="45"/>
  <c r="P19" i="47"/>
  <c r="U20" i="74" s="1"/>
  <c r="O168" i="8"/>
  <c r="P21" i="38" s="1"/>
  <c r="O17" i="48"/>
  <c r="P17" i="48" s="1"/>
  <c r="R26" i="74"/>
  <c r="G8" i="25"/>
  <c r="F48" i="8"/>
  <c r="F3" i="36" s="1"/>
  <c r="F22" i="8"/>
  <c r="F31" i="14" s="1"/>
  <c r="S31" i="14" s="1"/>
  <c r="X82" i="8"/>
  <c r="H13" i="36" s="1"/>
  <c r="C43" i="15"/>
  <c r="F100" i="32"/>
  <c r="F1874" i="37"/>
  <c r="L289" i="25"/>
  <c r="D23" i="56"/>
  <c r="I559" i="33"/>
  <c r="AF4" i="81"/>
  <c r="W91" i="27"/>
  <c r="H11" i="46"/>
  <c r="H9" i="46"/>
  <c r="H4" i="46"/>
  <c r="H5" i="46" s="1"/>
  <c r="H6" i="46" s="1"/>
  <c r="H7" i="46" s="1"/>
  <c r="H14" i="46"/>
  <c r="H12" i="46"/>
  <c r="T19" i="55"/>
  <c r="E220" i="29"/>
  <c r="F893" i="37"/>
  <c r="F891" i="37"/>
  <c r="W229" i="29"/>
  <c r="H20" i="55"/>
  <c r="V37" i="12"/>
  <c r="D536" i="33"/>
  <c r="I48" i="15"/>
  <c r="E104" i="30"/>
  <c r="G1117" i="37"/>
  <c r="G1119" i="37" s="1"/>
  <c r="G1118" i="37"/>
  <c r="G1124" i="37" s="1"/>
  <c r="D919" i="37"/>
  <c r="D921" i="37"/>
  <c r="D933" i="37"/>
  <c r="D937" i="37"/>
  <c r="L48" i="15"/>
  <c r="E106" i="30"/>
  <c r="Q82" i="27"/>
  <c r="G1130" i="37"/>
  <c r="G1129" i="37"/>
  <c r="F249" i="46"/>
  <c r="F250" i="46"/>
  <c r="F681" i="37"/>
  <c r="F684" i="37"/>
  <c r="F1131" i="37"/>
  <c r="F1132" i="37"/>
  <c r="F1130" i="37"/>
  <c r="H264" i="46"/>
  <c r="H248" i="46" s="1"/>
  <c r="H263" i="46"/>
  <c r="H247" i="46" s="1"/>
  <c r="D1602" i="37"/>
  <c r="I1602" i="37" s="1"/>
  <c r="D1430" i="37"/>
  <c r="H970" i="37"/>
  <c r="F1154" i="37"/>
  <c r="P212" i="23"/>
  <c r="Z102" i="23"/>
  <c r="L9" i="34"/>
  <c r="L13" i="34"/>
  <c r="Z92" i="24"/>
  <c r="F19" i="81"/>
  <c r="Z20" i="60"/>
  <c r="K43" i="34" s="1"/>
  <c r="D336" i="37"/>
  <c r="I336" i="37" s="1"/>
  <c r="F757" i="37"/>
  <c r="P7" i="81"/>
  <c r="D1132" i="37"/>
  <c r="I1132" i="37" s="1"/>
  <c r="G1794" i="37"/>
  <c r="E21" i="25"/>
  <c r="X22" i="8"/>
  <c r="F33" i="14" s="1"/>
  <c r="S33" i="14" s="1"/>
  <c r="H1014" i="37"/>
  <c r="F655" i="37"/>
  <c r="G125" i="46"/>
  <c r="G118" i="46"/>
  <c r="G119" i="46" s="1"/>
  <c r="G120" i="46" s="1"/>
  <c r="G121" i="46" s="1"/>
  <c r="G127" i="46"/>
  <c r="H48" i="46"/>
  <c r="H51" i="46"/>
  <c r="AA113" i="32"/>
  <c r="D20" i="55"/>
  <c r="W109" i="29"/>
  <c r="V24" i="18"/>
  <c r="C258" i="24"/>
  <c r="D258" i="24" s="1"/>
  <c r="E258" i="24" s="1"/>
  <c r="F258" i="24" s="1"/>
  <c r="K29" i="34" s="1"/>
  <c r="G1132" i="37"/>
  <c r="G1131" i="37"/>
  <c r="B15" i="55"/>
  <c r="H30" i="46"/>
  <c r="W14" i="29"/>
  <c r="D42" i="14"/>
  <c r="O42" i="14" s="1"/>
  <c r="D384" i="37"/>
  <c r="W173" i="29"/>
  <c r="F1001" i="37"/>
  <c r="G1857" i="37"/>
  <c r="D1828" i="37"/>
  <c r="D1830" i="37" s="1"/>
  <c r="D1851" i="37" s="1"/>
  <c r="F1851" i="37" s="1"/>
  <c r="W423" i="24" s="1"/>
  <c r="X423" i="24" s="1"/>
  <c r="Y423" i="24" s="1"/>
  <c r="Z423" i="24" s="1"/>
  <c r="G671" i="37"/>
  <c r="H1670" i="37"/>
  <c r="H1672" i="37" s="1"/>
  <c r="D1354" i="37"/>
  <c r="D1356" i="37" s="1"/>
  <c r="M14" i="80"/>
  <c r="H22" i="81"/>
  <c r="M15" i="80"/>
  <c r="J14" i="80"/>
  <c r="F13" i="80"/>
  <c r="S9" i="80"/>
  <c r="R13" i="81"/>
  <c r="C15" i="80"/>
  <c r="F5" i="81"/>
  <c r="P303" i="24"/>
  <c r="K147" i="27" s="1"/>
  <c r="F193" i="24"/>
  <c r="K84" i="27" s="1"/>
  <c r="Z82" i="24"/>
  <c r="K46" i="27" s="1"/>
  <c r="F44" i="23"/>
  <c r="D3" i="68" s="1"/>
  <c r="F44" i="24"/>
  <c r="D2" i="68" s="1"/>
  <c r="S8" i="25"/>
  <c r="R20" i="7"/>
  <c r="P300" i="24"/>
  <c r="M147" i="32" s="1"/>
  <c r="G93" i="30"/>
  <c r="R12" i="7"/>
  <c r="L140" i="25"/>
  <c r="G182" i="26"/>
  <c r="G192" i="26" s="1"/>
  <c r="G201" i="26" s="1"/>
  <c r="G212" i="37"/>
  <c r="F6" i="47"/>
  <c r="E173" i="29" s="1"/>
  <c r="D3" i="46"/>
  <c r="D10" i="46" s="1"/>
  <c r="AG33" i="53"/>
  <c r="H84" i="45"/>
  <c r="H155" i="45"/>
  <c r="CH18" i="47"/>
  <c r="H173" i="45"/>
  <c r="CR18" i="47"/>
  <c r="E92" i="75" s="1"/>
  <c r="H137" i="45"/>
  <c r="H83" i="45"/>
  <c r="T8" i="82" s="1"/>
  <c r="AT18" i="47"/>
  <c r="H65" i="45"/>
  <c r="AJ18" i="47"/>
  <c r="E38" i="75" s="1"/>
  <c r="Z18" i="47"/>
  <c r="L231" i="25"/>
  <c r="Q84" i="45"/>
  <c r="B17" i="55"/>
  <c r="Q52" i="45"/>
  <c r="L306" i="25"/>
  <c r="F3" i="46"/>
  <c r="F4" i="46" s="1"/>
  <c r="F5" i="46" s="1"/>
  <c r="F6" i="46" s="1"/>
  <c r="F7" i="46" s="1"/>
  <c r="F22" i="46" s="1"/>
  <c r="F372" i="37"/>
  <c r="D847" i="37"/>
  <c r="I847" i="37" s="1"/>
  <c r="I527" i="37"/>
  <c r="Z19" i="48"/>
  <c r="E21" i="74" s="1"/>
  <c r="Z21" i="48"/>
  <c r="C11" i="56" s="1"/>
  <c r="L307" i="25"/>
  <c r="R4" i="82"/>
  <c r="P4" i="82"/>
  <c r="D377" i="37"/>
  <c r="W145" i="28"/>
  <c r="D293" i="37"/>
  <c r="I293" i="37" s="1"/>
  <c r="F1865" i="37"/>
  <c r="Z13" i="47"/>
  <c r="G9" i="71" s="1"/>
  <c r="S255" i="25"/>
  <c r="F23" i="61"/>
  <c r="O29" i="57"/>
  <c r="L259" i="25"/>
  <c r="S260" i="25"/>
  <c r="P10" i="61"/>
  <c r="V30" i="57"/>
  <c r="L268" i="25"/>
  <c r="O49" i="57"/>
  <c r="Z7" i="60"/>
  <c r="Z14" i="60"/>
  <c r="O56" i="57"/>
  <c r="V55" i="57"/>
  <c r="S275" i="25"/>
  <c r="S265" i="25"/>
  <c r="V39" i="57"/>
  <c r="AC78" i="25"/>
  <c r="O7" i="57"/>
  <c r="S773" i="33"/>
  <c r="P9" i="60"/>
  <c r="O256" i="8"/>
  <c r="I389" i="7"/>
  <c r="Z11" i="23"/>
  <c r="T23" i="32" s="1"/>
  <c r="E9" i="80"/>
  <c r="H9" i="81"/>
  <c r="Z66" i="24"/>
  <c r="M50" i="32" s="1"/>
  <c r="Z260" i="23"/>
  <c r="U126" i="25"/>
  <c r="S20" i="81"/>
  <c r="P297" i="24"/>
  <c r="N141" i="25" s="1"/>
  <c r="F143" i="8"/>
  <c r="J15" i="38"/>
  <c r="T7" i="34"/>
  <c r="R26" i="31"/>
  <c r="F420" i="24"/>
  <c r="E35" i="34"/>
  <c r="P312" i="24"/>
  <c r="F752" i="37"/>
  <c r="F753" i="37" s="1"/>
  <c r="L16" i="81"/>
  <c r="AA64" i="7"/>
  <c r="Z36" i="23"/>
  <c r="D646" i="37"/>
  <c r="I646" i="37" s="1"/>
  <c r="D650" i="37"/>
  <c r="I650" i="37" s="1"/>
  <c r="F362" i="37"/>
  <c r="P79" i="24"/>
  <c r="M37" i="32" s="1"/>
  <c r="F599" i="37"/>
  <c r="J22" i="81"/>
  <c r="P134" i="24"/>
  <c r="M64" i="32" s="1"/>
  <c r="AA72" i="7"/>
  <c r="J7" i="34"/>
  <c r="P20" i="60"/>
  <c r="K41" i="34" s="1"/>
  <c r="O40" i="57"/>
  <c r="Z93" i="24"/>
  <c r="K14" i="34" s="1"/>
  <c r="R159" i="7"/>
  <c r="V13" i="57"/>
  <c r="M40" i="34"/>
  <c r="F15" i="61"/>
  <c r="AA151" i="7"/>
  <c r="M15" i="34"/>
  <c r="N37" i="34"/>
  <c r="F308" i="24"/>
  <c r="F714" i="37"/>
  <c r="F170" i="24"/>
  <c r="I244" i="33" s="1"/>
  <c r="L3" i="81"/>
  <c r="AA38" i="7"/>
  <c r="N5" i="34"/>
  <c r="P178" i="24"/>
  <c r="M11" i="81"/>
  <c r="E8" i="80"/>
  <c r="Z10" i="23"/>
  <c r="H7" i="80"/>
  <c r="Z64" i="23"/>
  <c r="N154" i="33" s="1"/>
  <c r="G416" i="37"/>
  <c r="G421" i="37" s="1"/>
  <c r="R5" i="80"/>
  <c r="F282" i="23"/>
  <c r="N417" i="33" s="1"/>
  <c r="Z62" i="23"/>
  <c r="N147" i="33" s="1"/>
  <c r="H5" i="80"/>
  <c r="P283" i="23"/>
  <c r="N473" i="33" s="1"/>
  <c r="S6" i="80"/>
  <c r="P118" i="23"/>
  <c r="N203" i="33" s="1"/>
  <c r="J6" i="80"/>
  <c r="Z8" i="23"/>
  <c r="N68" i="33" s="1"/>
  <c r="E6" i="80"/>
  <c r="P243" i="23"/>
  <c r="P21" i="80"/>
  <c r="H22" i="37"/>
  <c r="H26" i="37"/>
  <c r="H24" i="37"/>
  <c r="H25" i="37"/>
  <c r="F18" i="24"/>
  <c r="K1" i="29" s="1"/>
  <c r="F41" i="37"/>
  <c r="F42" i="37" s="1"/>
  <c r="C16" i="81"/>
  <c r="H26" i="39"/>
  <c r="F46" i="41"/>
  <c r="F25" i="42"/>
  <c r="O8" i="39"/>
  <c r="F28" i="43"/>
  <c r="V8" i="39"/>
  <c r="F45" i="43"/>
  <c r="V25" i="39"/>
  <c r="F30" i="44"/>
  <c r="AC10" i="39"/>
  <c r="P137" i="23"/>
  <c r="J25" i="80"/>
  <c r="F303" i="23"/>
  <c r="R26" i="80"/>
  <c r="F67" i="46"/>
  <c r="F74" i="46" s="1"/>
  <c r="F66" i="46"/>
  <c r="F264" i="46"/>
  <c r="F248" i="46" s="1"/>
  <c r="F263" i="46"/>
  <c r="F247" i="46" s="1"/>
  <c r="AC4" i="80"/>
  <c r="G141" i="46"/>
  <c r="X30" i="45"/>
  <c r="S203" i="25"/>
  <c r="X32" i="45"/>
  <c r="S204" i="25"/>
  <c r="AJ18" i="49"/>
  <c r="X68" i="45"/>
  <c r="S222" i="25"/>
  <c r="H123" i="46"/>
  <c r="G970" i="37"/>
  <c r="W2" i="75"/>
  <c r="G657" i="37"/>
  <c r="D176" i="37"/>
  <c r="I176" i="37" s="1"/>
  <c r="T19" i="31"/>
  <c r="H338" i="46"/>
  <c r="G655" i="37"/>
  <c r="F24" i="40"/>
  <c r="C32" i="42" s="1"/>
  <c r="D32" i="42" s="1"/>
  <c r="F1155" i="37"/>
  <c r="N32" i="53"/>
  <c r="BT2" i="48"/>
  <c r="F9" i="60"/>
  <c r="L254" i="25"/>
  <c r="F183" i="24"/>
  <c r="K82" i="29" s="1"/>
  <c r="G212" i="46"/>
  <c r="O35" i="53"/>
  <c r="Z18" i="23"/>
  <c r="Q19" i="29" s="1"/>
  <c r="F21" i="34"/>
  <c r="F202" i="24"/>
  <c r="F16" i="49"/>
  <c r="G3" i="52" s="1"/>
  <c r="P32" i="24"/>
  <c r="L119" i="25"/>
  <c r="H38" i="34"/>
  <c r="R97" i="7"/>
  <c r="F255" i="24"/>
  <c r="R210" i="7"/>
  <c r="P257" i="24"/>
  <c r="R35" i="31"/>
  <c r="L5" i="34"/>
  <c r="F204" i="23"/>
  <c r="C258" i="23"/>
  <c r="D258" i="23" s="1"/>
  <c r="E258" i="23" s="1"/>
  <c r="F258" i="23" s="1"/>
  <c r="AJ16" i="25"/>
  <c r="D1039" i="37"/>
  <c r="D1042" i="37" s="1"/>
  <c r="N121" i="25"/>
  <c r="AA81" i="7"/>
  <c r="E15" i="38"/>
  <c r="R388" i="7"/>
  <c r="M9" i="81"/>
  <c r="AG4" i="80"/>
  <c r="C23" i="80"/>
  <c r="J21" i="80"/>
  <c r="F1030" i="37"/>
  <c r="M258" i="24" s="1"/>
  <c r="N258" i="24" s="1"/>
  <c r="O258" i="24" s="1"/>
  <c r="P258" i="24" s="1"/>
  <c r="K31" i="34" s="1"/>
  <c r="J4" i="80"/>
  <c r="Z13" i="61"/>
  <c r="G22" i="81"/>
  <c r="Z5" i="23"/>
  <c r="N55" i="33" s="1"/>
  <c r="P18" i="49"/>
  <c r="H6" i="52" s="1"/>
  <c r="J26" i="80"/>
  <c r="S288" i="25"/>
  <c r="X113" i="45"/>
  <c r="BM9" i="49"/>
  <c r="E25" i="52" s="1"/>
  <c r="AC5" i="57"/>
  <c r="F7" i="64"/>
  <c r="AA255" i="25"/>
  <c r="AA252" i="25"/>
  <c r="AC21" i="57"/>
  <c r="F23" i="64"/>
  <c r="O33" i="57"/>
  <c r="P13" i="60"/>
  <c r="S264" i="25"/>
  <c r="V33" i="57"/>
  <c r="AA259" i="25"/>
  <c r="P9" i="64"/>
  <c r="AC29" i="57"/>
  <c r="Z11" i="60"/>
  <c r="L272" i="25"/>
  <c r="S271" i="25"/>
  <c r="V52" i="57"/>
  <c r="Z10" i="61"/>
  <c r="Z9" i="64"/>
  <c r="AA268" i="25"/>
  <c r="V21" i="57"/>
  <c r="H643" i="37"/>
  <c r="H649" i="37" s="1"/>
  <c r="H644" i="37"/>
  <c r="AA223" i="7"/>
  <c r="P243" i="24"/>
  <c r="K118" i="28" s="1"/>
  <c r="P21" i="81"/>
  <c r="Q200" i="26"/>
  <c r="R185" i="32"/>
  <c r="L31" i="21"/>
  <c r="AH12" i="25"/>
  <c r="F1008" i="37"/>
  <c r="F1004" i="37"/>
  <c r="U111" i="25"/>
  <c r="F268" i="23"/>
  <c r="I384" i="7"/>
  <c r="T21" i="34"/>
  <c r="K80" i="31"/>
  <c r="R89" i="31"/>
  <c r="T24" i="34"/>
  <c r="E43" i="34"/>
  <c r="O58" i="57"/>
  <c r="AA14" i="7"/>
  <c r="F37" i="23"/>
  <c r="E3" i="34"/>
  <c r="R433" i="7"/>
  <c r="F310" i="24"/>
  <c r="AA41" i="7"/>
  <c r="F5" i="34"/>
  <c r="D815" i="37"/>
  <c r="I815" i="37" s="1"/>
  <c r="D814" i="37"/>
  <c r="I814" i="37" s="1"/>
  <c r="D565" i="37"/>
  <c r="D569" i="37" s="1"/>
  <c r="D564" i="37"/>
  <c r="V57" i="57"/>
  <c r="M44" i="34"/>
  <c r="Z15" i="61"/>
  <c r="M28" i="34"/>
  <c r="Z197" i="23"/>
  <c r="F240" i="37"/>
  <c r="F60" i="24"/>
  <c r="I82" i="33" s="1"/>
  <c r="F3" i="81"/>
  <c r="P233" i="23"/>
  <c r="P11" i="80"/>
  <c r="F289" i="23"/>
  <c r="R12" i="80"/>
  <c r="S30" i="34"/>
  <c r="T110" i="31"/>
  <c r="F179" i="23"/>
  <c r="L12" i="80"/>
  <c r="F12" i="81"/>
  <c r="F69" i="24"/>
  <c r="S6" i="34"/>
  <c r="M20" i="31"/>
  <c r="AA276" i="25"/>
  <c r="AC59" i="57"/>
  <c r="R183" i="32"/>
  <c r="Q164" i="29"/>
  <c r="P238" i="23"/>
  <c r="Q118" i="29" s="1"/>
  <c r="P16" i="80"/>
  <c r="G1068" i="37"/>
  <c r="G1069" i="37" s="1"/>
  <c r="G1070" i="37" s="1"/>
  <c r="G1088" i="37" s="1"/>
  <c r="F23" i="23"/>
  <c r="C21" i="80"/>
  <c r="F5" i="23"/>
  <c r="N1" i="33" s="1"/>
  <c r="G3" i="37"/>
  <c r="G4" i="37" s="1"/>
  <c r="D60" i="37"/>
  <c r="I60" i="37" s="1"/>
  <c r="D56" i="37"/>
  <c r="F28" i="41"/>
  <c r="H8" i="39"/>
  <c r="F36" i="41"/>
  <c r="H16" i="39"/>
  <c r="G24" i="40"/>
  <c r="C34" i="43" s="1"/>
  <c r="D34" i="43" s="1"/>
  <c r="G16" i="40"/>
  <c r="C26" i="43" s="1"/>
  <c r="D26" i="43" s="1"/>
  <c r="AC6" i="39"/>
  <c r="F26" i="44"/>
  <c r="F36" i="44"/>
  <c r="AC16" i="39"/>
  <c r="Q109" i="27"/>
  <c r="E25" i="80"/>
  <c r="Z27" i="23"/>
  <c r="BJ2" i="50"/>
  <c r="CD2" i="50" s="1"/>
  <c r="CN2" i="50" s="1"/>
  <c r="CX2" i="50" s="1"/>
  <c r="DH2" i="50" s="1"/>
  <c r="V2" i="50"/>
  <c r="AP2" i="50" s="1"/>
  <c r="F12" i="51"/>
  <c r="AH55" i="25"/>
  <c r="CH12" i="51"/>
  <c r="AH109" i="25"/>
  <c r="Z18" i="49"/>
  <c r="H9" i="52" s="1"/>
  <c r="X50" i="45"/>
  <c r="S183" i="25"/>
  <c r="BW9" i="49"/>
  <c r="E21" i="52" s="1"/>
  <c r="X131" i="45"/>
  <c r="H118" i="46"/>
  <c r="H119" i="46" s="1"/>
  <c r="H120" i="46" s="1"/>
  <c r="D1040" i="37"/>
  <c r="F683" i="37"/>
  <c r="F1158" i="37"/>
  <c r="BT2" i="50"/>
  <c r="L2" i="48"/>
  <c r="AF2" i="48" s="1"/>
  <c r="AZ2" i="48" s="1"/>
  <c r="X98" i="45"/>
  <c r="S238" i="25"/>
  <c r="D816" i="37"/>
  <c r="I816" i="37" s="1"/>
  <c r="H7" i="34"/>
  <c r="U106" i="25"/>
  <c r="P92" i="24"/>
  <c r="E23" i="34"/>
  <c r="H24" i="55"/>
  <c r="T39" i="21"/>
  <c r="L115" i="25"/>
  <c r="E8" i="34"/>
  <c r="T37" i="34"/>
  <c r="R8" i="31"/>
  <c r="AH5" i="25"/>
  <c r="N27" i="34"/>
  <c r="F68" i="23"/>
  <c r="R11" i="34" s="1"/>
  <c r="F174" i="24"/>
  <c r="I262" i="33" s="1"/>
  <c r="AC51" i="57"/>
  <c r="P13" i="61"/>
  <c r="H23" i="37"/>
  <c r="Y80" i="25"/>
  <c r="G47" i="37"/>
  <c r="J37" i="34"/>
  <c r="F76" i="23"/>
  <c r="U33" i="25" s="1"/>
  <c r="J19" i="34"/>
  <c r="F46" i="24"/>
  <c r="V18" i="39"/>
  <c r="P235" i="24"/>
  <c r="K118" i="30" s="1"/>
  <c r="P13" i="81"/>
  <c r="C25" i="81"/>
  <c r="F27" i="24"/>
  <c r="K1" i="27" s="1"/>
  <c r="R26" i="81"/>
  <c r="F303" i="24"/>
  <c r="K138" i="27" s="1"/>
  <c r="T15" i="21"/>
  <c r="AC19" i="30" s="1"/>
  <c r="T11" i="21"/>
  <c r="AH23" i="32" s="1"/>
  <c r="X85" i="45"/>
  <c r="F84" i="8"/>
  <c r="F12" i="59"/>
  <c r="V6" i="82"/>
  <c r="D9" i="81"/>
  <c r="D11" i="81"/>
  <c r="P5" i="61"/>
  <c r="D28" i="67"/>
  <c r="H594" i="37"/>
  <c r="H595" i="37" s="1"/>
  <c r="H618" i="37" s="1"/>
  <c r="X243" i="8"/>
  <c r="W46" i="8"/>
  <c r="O48" i="22"/>
  <c r="F8" i="68" s="1"/>
  <c r="F1242" i="37"/>
  <c r="T25" i="21"/>
  <c r="AH21" i="32" s="1"/>
  <c r="D21" i="80"/>
  <c r="Z6" i="80"/>
  <c r="E246" i="25"/>
  <c r="BN8" i="51"/>
  <c r="BX12" i="50"/>
  <c r="E22" i="52" s="1"/>
  <c r="CH17" i="48"/>
  <c r="X123" i="22"/>
  <c r="P34" i="68" s="1"/>
  <c r="D389" i="37"/>
  <c r="D66" i="46"/>
  <c r="G949" i="37"/>
  <c r="W1" i="29"/>
  <c r="H41" i="37"/>
  <c r="H42" i="37" s="1"/>
  <c r="X250" i="22"/>
  <c r="L24" i="35"/>
  <c r="H1147" i="37"/>
  <c r="H1148" i="37" s="1"/>
  <c r="H1178" i="37" s="1"/>
  <c r="F250" i="22"/>
  <c r="AA114" i="25"/>
  <c r="AA113" i="25"/>
  <c r="X145" i="22"/>
  <c r="O34" i="68" s="1"/>
  <c r="X143" i="22"/>
  <c r="H16" i="35"/>
  <c r="X140" i="22"/>
  <c r="K34" i="68" s="1"/>
  <c r="AA78" i="25"/>
  <c r="X136" i="22"/>
  <c r="F16" i="35"/>
  <c r="AA76" i="25"/>
  <c r="H679" i="37"/>
  <c r="H683" i="37" s="1"/>
  <c r="X117" i="22"/>
  <c r="Q16" i="35" s="1"/>
  <c r="F94" i="22"/>
  <c r="F87" i="22"/>
  <c r="F72" i="22"/>
  <c r="H240" i="37"/>
  <c r="H241" i="37" s="1"/>
  <c r="H242" i="37" s="1"/>
  <c r="H243" i="37" s="1"/>
  <c r="X38" i="22"/>
  <c r="J12" i="68" s="1"/>
  <c r="AC24" i="25"/>
  <c r="X42" i="22"/>
  <c r="AA19" i="32"/>
  <c r="H204" i="37"/>
  <c r="H208" i="37" s="1"/>
  <c r="H201" i="37"/>
  <c r="H219" i="37" s="1"/>
  <c r="H223" i="37"/>
  <c r="D40" i="15"/>
  <c r="W21" i="30"/>
  <c r="H161" i="37"/>
  <c r="H162" i="37" s="1"/>
  <c r="H163" i="37" s="1"/>
  <c r="H164" i="37" s="1"/>
  <c r="H165" i="37" s="1"/>
  <c r="H166" i="37" s="1"/>
  <c r="H167" i="37" s="1"/>
  <c r="G923" i="37"/>
  <c r="G1081" i="37"/>
  <c r="F21" i="48"/>
  <c r="C5" i="56" s="1"/>
  <c r="Q12" i="45"/>
  <c r="Q8" i="45"/>
  <c r="K193" i="29"/>
  <c r="Q41" i="45"/>
  <c r="L228" i="25"/>
  <c r="AT13" i="48"/>
  <c r="G14" i="56" s="1"/>
  <c r="K245" i="29"/>
  <c r="B22" i="55"/>
  <c r="G987" i="37"/>
  <c r="Z7" i="47"/>
  <c r="H169" i="45"/>
  <c r="F102" i="8"/>
  <c r="T9" i="36" s="1"/>
  <c r="F69" i="8"/>
  <c r="L41" i="15" s="1"/>
  <c r="F62" i="8"/>
  <c r="C26" i="25"/>
  <c r="X34" i="8"/>
  <c r="X30" i="8"/>
  <c r="H7" i="36" s="1"/>
  <c r="C124" i="25"/>
  <c r="E123" i="25"/>
  <c r="X237" i="8"/>
  <c r="I29" i="36" s="1"/>
  <c r="C27" i="18"/>
  <c r="M27" i="18" s="1"/>
  <c r="X225" i="8"/>
  <c r="C50" i="15"/>
  <c r="F242" i="8"/>
  <c r="E111" i="25"/>
  <c r="D28" i="9"/>
  <c r="E109" i="29"/>
  <c r="F215" i="8"/>
  <c r="X141" i="8"/>
  <c r="L17" i="38"/>
  <c r="E75" i="25"/>
  <c r="X133" i="8"/>
  <c r="I17" i="36" s="1"/>
  <c r="F73" i="32"/>
  <c r="X114" i="8"/>
  <c r="E75" i="30"/>
  <c r="D453" i="37"/>
  <c r="D473" i="37" s="1"/>
  <c r="I473" i="37" s="1"/>
  <c r="H768" i="37"/>
  <c r="H1002" i="37"/>
  <c r="D1318" i="37"/>
  <c r="I1318" i="37" s="1"/>
  <c r="D1478" i="37"/>
  <c r="D1499" i="37" s="1"/>
  <c r="I1499" i="37" s="1"/>
  <c r="D1636" i="37"/>
  <c r="D1657" i="37" s="1"/>
  <c r="I1657" i="37" s="1"/>
  <c r="F503" i="37"/>
  <c r="C139" i="24" s="1"/>
  <c r="D139" i="24" s="1"/>
  <c r="E139" i="24" s="1"/>
  <c r="F139" i="24" s="1"/>
  <c r="Q103" i="45"/>
  <c r="O280" i="8"/>
  <c r="X166" i="22"/>
  <c r="X176" i="8"/>
  <c r="D50" i="15"/>
  <c r="X229" i="8"/>
  <c r="W115" i="30"/>
  <c r="AA112" i="25"/>
  <c r="AA109" i="25"/>
  <c r="F1081" i="37"/>
  <c r="G1795" i="37"/>
  <c r="D1874" i="37"/>
  <c r="I1874" i="37" s="1"/>
  <c r="F373" i="37"/>
  <c r="F1795" i="37"/>
  <c r="H1162" i="37"/>
  <c r="H1183" i="37" s="1"/>
  <c r="G294" i="37"/>
  <c r="O343" i="8"/>
  <c r="R22" i="34"/>
  <c r="T73" i="31"/>
  <c r="W1" i="28"/>
  <c r="C21" i="74"/>
  <c r="W29" i="75"/>
  <c r="F46" i="14"/>
  <c r="S46" i="14" s="1"/>
  <c r="E138" i="27"/>
  <c r="D121" i="46"/>
  <c r="D123" i="46"/>
  <c r="D127" i="46"/>
  <c r="BN12" i="47"/>
  <c r="D18" i="73" s="1"/>
  <c r="E288" i="25"/>
  <c r="H99" i="37"/>
  <c r="H95" i="37"/>
  <c r="H410" i="37"/>
  <c r="H411" i="37"/>
  <c r="D415" i="37"/>
  <c r="I415" i="37" s="1"/>
  <c r="D409" i="37"/>
  <c r="I409" i="37" s="1"/>
  <c r="D486" i="37"/>
  <c r="D490" i="37" s="1"/>
  <c r="I490" i="37" s="1"/>
  <c r="D485" i="37"/>
  <c r="D487" i="37" s="1"/>
  <c r="H612" i="37"/>
  <c r="H632" i="37" s="1"/>
  <c r="H613" i="37"/>
  <c r="H723" i="37"/>
  <c r="H731" i="37" s="1"/>
  <c r="H722" i="37"/>
  <c r="H728" i="37" s="1"/>
  <c r="H809" i="37"/>
  <c r="H803" i="37"/>
  <c r="F1276" i="37"/>
  <c r="F1282" i="37" s="1"/>
  <c r="F1275" i="37"/>
  <c r="F1277" i="37" s="1"/>
  <c r="D1437" i="37"/>
  <c r="D1458" i="37" s="1"/>
  <c r="I1458" i="37" s="1"/>
  <c r="D1438" i="37"/>
  <c r="I1438" i="37" s="1"/>
  <c r="D1549" i="37"/>
  <c r="I1549" i="37" s="1"/>
  <c r="D1554" i="37"/>
  <c r="I1554" i="37" s="1"/>
  <c r="D1802" i="37"/>
  <c r="D1806" i="37"/>
  <c r="F218" i="37"/>
  <c r="F214" i="37"/>
  <c r="V112" i="24"/>
  <c r="B222" i="24"/>
  <c r="AA376" i="7"/>
  <c r="P260" i="23"/>
  <c r="G1791" i="37"/>
  <c r="G1789" i="37"/>
  <c r="D1860" i="37"/>
  <c r="D1883" i="37" s="1"/>
  <c r="F1883" i="37" s="1"/>
  <c r="W428" i="24" s="1"/>
  <c r="X428" i="24" s="1"/>
  <c r="Y428" i="24" s="1"/>
  <c r="Z428" i="24" s="1"/>
  <c r="F184" i="37"/>
  <c r="F181" i="37"/>
  <c r="W109" i="28"/>
  <c r="W109" i="30"/>
  <c r="D67" i="46"/>
  <c r="D23" i="55"/>
  <c r="N78" i="25"/>
  <c r="T127" i="31"/>
  <c r="D129" i="46"/>
  <c r="D295" i="37"/>
  <c r="D315" i="37" s="1"/>
  <c r="I315" i="37" s="1"/>
  <c r="G847" i="37"/>
  <c r="D1163" i="37"/>
  <c r="I1163" i="37" s="1"/>
  <c r="D767" i="37"/>
  <c r="I767" i="37" s="1"/>
  <c r="D688" i="37"/>
  <c r="D609" i="37"/>
  <c r="H54" i="37"/>
  <c r="G57" i="37"/>
  <c r="F54" i="37"/>
  <c r="D54" i="37"/>
  <c r="I54" i="37" s="1"/>
  <c r="H174" i="46"/>
  <c r="F187" i="46"/>
  <c r="F171" i="46" s="1"/>
  <c r="H188" i="46"/>
  <c r="H172" i="46" s="1"/>
  <c r="H214" i="46"/>
  <c r="G211" i="46"/>
  <c r="H251" i="46"/>
  <c r="G260" i="46"/>
  <c r="H260" i="46"/>
  <c r="H244" i="46" s="1"/>
  <c r="F299" i="46"/>
  <c r="G303" i="46"/>
  <c r="G291" i="46" s="1"/>
  <c r="G327" i="46"/>
  <c r="H341" i="46"/>
  <c r="H329" i="46" s="1"/>
  <c r="G75" i="57"/>
  <c r="G1265" i="37"/>
  <c r="G592" i="37"/>
  <c r="G1540" i="37"/>
  <c r="B210" i="8"/>
  <c r="K2" i="8"/>
  <c r="T2" i="8" s="1"/>
  <c r="T54" i="8" s="1"/>
  <c r="A1" i="38"/>
  <c r="A1" i="35" s="1"/>
  <c r="B3" i="12"/>
  <c r="T106" i="8"/>
  <c r="AU169" i="7"/>
  <c r="C203" i="23"/>
  <c r="D203" i="23" s="1"/>
  <c r="E203" i="23" s="1"/>
  <c r="AA271" i="7" s="1"/>
  <c r="G715" i="37"/>
  <c r="G716" i="37" s="1"/>
  <c r="G717" i="37" s="1"/>
  <c r="G718" i="37" s="1"/>
  <c r="G719" i="37" s="1"/>
  <c r="G739" i="37" s="1"/>
  <c r="C195" i="23" s="1"/>
  <c r="D195" i="23" s="1"/>
  <c r="E195" i="23" s="1"/>
  <c r="G959" i="37"/>
  <c r="G965" i="37" s="1"/>
  <c r="G960" i="37"/>
  <c r="H180" i="37"/>
  <c r="H184" i="37"/>
  <c r="H256" i="37"/>
  <c r="H250" i="37"/>
  <c r="H254" i="37"/>
  <c r="D259" i="37"/>
  <c r="I259" i="37" s="1"/>
  <c r="D262" i="37"/>
  <c r="I262" i="37" s="1"/>
  <c r="H339" i="37"/>
  <c r="H340" i="37"/>
  <c r="H342" i="37"/>
  <c r="F452" i="37"/>
  <c r="F449" i="37"/>
  <c r="D482" i="37"/>
  <c r="D479" i="37"/>
  <c r="D480" i="37"/>
  <c r="D538" i="37"/>
  <c r="D542" i="37"/>
  <c r="D562" i="37"/>
  <c r="D561" i="37"/>
  <c r="D843" i="37"/>
  <c r="D841" i="37"/>
  <c r="D881" i="37"/>
  <c r="D883" i="37" s="1"/>
  <c r="I883" i="37" s="1"/>
  <c r="D880" i="37"/>
  <c r="D886" i="37" s="1"/>
  <c r="I886" i="37" s="1"/>
  <c r="H999" i="37"/>
  <c r="H1001" i="37"/>
  <c r="D1012" i="37"/>
  <c r="D1016" i="37"/>
  <c r="D1091" i="37"/>
  <c r="D1095" i="37"/>
  <c r="H1118" i="37"/>
  <c r="H1120" i="37" s="1"/>
  <c r="H1117" i="37"/>
  <c r="H1123" i="37" s="1"/>
  <c r="D1249" i="37"/>
  <c r="D1253" i="37"/>
  <c r="H1211" i="37"/>
  <c r="H1207" i="37"/>
  <c r="H1208" i="37"/>
  <c r="D1317" i="37"/>
  <c r="D1315" i="37"/>
  <c r="H1289" i="37"/>
  <c r="H1290" i="37"/>
  <c r="H1286" i="37"/>
  <c r="F1312" i="37"/>
  <c r="F1313" i="37"/>
  <c r="F1288" i="37"/>
  <c r="F1289" i="37"/>
  <c r="F1290" i="37"/>
  <c r="F1287" i="37"/>
  <c r="D1347" i="37"/>
  <c r="D1348" i="37"/>
  <c r="D1352" i="37"/>
  <c r="D1350" i="37"/>
  <c r="D1351" i="37"/>
  <c r="D1396" i="37"/>
  <c r="I1396" i="37" s="1"/>
  <c r="D1394" i="37"/>
  <c r="D1392" i="37"/>
  <c r="I1392" i="37" s="1"/>
  <c r="D1395" i="37"/>
  <c r="I1395" i="37" s="1"/>
  <c r="D1366" i="37"/>
  <c r="I1366" i="37" s="1"/>
  <c r="D1367" i="37"/>
  <c r="I1367" i="37" s="1"/>
  <c r="D1369" i="37"/>
  <c r="D1427" i="37"/>
  <c r="D1429" i="37"/>
  <c r="D1431" i="37"/>
  <c r="D1475" i="37"/>
  <c r="I1475" i="37" s="1"/>
  <c r="D1473" i="37"/>
  <c r="I1473" i="37" s="1"/>
  <c r="D1490" i="37"/>
  <c r="D1486" i="37"/>
  <c r="D1509" i="37"/>
  <c r="D1506" i="37"/>
  <c r="D1510" i="37"/>
  <c r="D1507" i="37"/>
  <c r="D1561" i="37"/>
  <c r="I1561" i="37" s="1"/>
  <c r="D1558" i="37"/>
  <c r="I1558" i="37" s="1"/>
  <c r="D1588" i="37"/>
  <c r="D1586" i="37"/>
  <c r="D1652" i="37"/>
  <c r="I1652" i="37" s="1"/>
  <c r="D1623" i="37"/>
  <c r="D1641" i="37" s="1"/>
  <c r="I1641" i="37" s="1"/>
  <c r="D1666" i="37"/>
  <c r="D1667" i="37"/>
  <c r="D1665" i="37"/>
  <c r="H1685" i="37"/>
  <c r="H1681" i="37"/>
  <c r="D1708" i="37"/>
  <c r="D1711" i="37"/>
  <c r="D1671" i="37"/>
  <c r="D1670" i="37"/>
  <c r="F1873" i="37"/>
  <c r="F1871" i="37"/>
  <c r="O139" i="8"/>
  <c r="O150" i="8"/>
  <c r="M19" i="36" s="1"/>
  <c r="O243" i="8"/>
  <c r="I375" i="7"/>
  <c r="R14" i="7"/>
  <c r="F37" i="24"/>
  <c r="P131" i="24"/>
  <c r="J19" i="81"/>
  <c r="P261" i="24"/>
  <c r="R386" i="7"/>
  <c r="F321" i="24"/>
  <c r="R436" i="7"/>
  <c r="D1745" i="37"/>
  <c r="D1743" i="37"/>
  <c r="D1742" i="37"/>
  <c r="D1747" i="37"/>
  <c r="AA389" i="7"/>
  <c r="P269" i="23"/>
  <c r="L2" i="23"/>
  <c r="B384" i="23"/>
  <c r="B112" i="23"/>
  <c r="B332" i="23" s="1"/>
  <c r="V384" i="23"/>
  <c r="D1787" i="37"/>
  <c r="I1787" i="37" s="1"/>
  <c r="D1788" i="37"/>
  <c r="I1788" i="37" s="1"/>
  <c r="D1761" i="37"/>
  <c r="I1761" i="37" s="1"/>
  <c r="D1763" i="37"/>
  <c r="I1763" i="37" s="1"/>
  <c r="D1866" i="37"/>
  <c r="D1869" i="37"/>
  <c r="D1868" i="37"/>
  <c r="D1870" i="37"/>
  <c r="G1841" i="37"/>
  <c r="G1842" i="37"/>
  <c r="G1839" i="37"/>
  <c r="D1839" i="37"/>
  <c r="I1839" i="37" s="1"/>
  <c r="D1840" i="37"/>
  <c r="I1840" i="37" s="1"/>
  <c r="F8" i="24"/>
  <c r="I14" i="33" s="1"/>
  <c r="C6" i="81"/>
  <c r="F6" i="81"/>
  <c r="F63" i="24"/>
  <c r="I95" i="33" s="1"/>
  <c r="F173" i="24"/>
  <c r="I257" i="33" s="1"/>
  <c r="L6" i="81"/>
  <c r="P172" i="24"/>
  <c r="I282" i="33" s="1"/>
  <c r="M5" i="81"/>
  <c r="R4" i="81"/>
  <c r="F281" i="24"/>
  <c r="I415" i="33" s="1"/>
  <c r="F1195" i="37"/>
  <c r="F3" i="58"/>
  <c r="F5" i="60"/>
  <c r="I606" i="33" s="1"/>
  <c r="P281" i="24"/>
  <c r="I641" i="33" s="1"/>
  <c r="S4" i="81"/>
  <c r="K643" i="33"/>
  <c r="P643" i="33" s="1"/>
  <c r="P652" i="33" s="1"/>
  <c r="P661" i="33" s="1"/>
  <c r="F680" i="33"/>
  <c r="F689" i="33" s="1"/>
  <c r="F11" i="23"/>
  <c r="T5" i="32" s="1"/>
  <c r="C9" i="80"/>
  <c r="G205" i="37"/>
  <c r="E23" i="80"/>
  <c r="H22" i="80"/>
  <c r="G441" i="37"/>
  <c r="Z79" i="23"/>
  <c r="T46" i="32" s="1"/>
  <c r="J9" i="80"/>
  <c r="P121" i="23"/>
  <c r="T68" i="32" s="1"/>
  <c r="F176" i="24"/>
  <c r="M86" i="32" s="1"/>
  <c r="L9" i="81"/>
  <c r="P245" i="24"/>
  <c r="M120" i="32" s="1"/>
  <c r="P23" i="81"/>
  <c r="G1232" i="37"/>
  <c r="F300" i="23"/>
  <c r="T138" i="32" s="1"/>
  <c r="R23" i="80"/>
  <c r="F286" i="24"/>
  <c r="M140" i="32" s="1"/>
  <c r="R9" i="81"/>
  <c r="P299" i="24"/>
  <c r="M145" i="32" s="1"/>
  <c r="S22" i="81"/>
  <c r="G1311" i="37"/>
  <c r="S23" i="80"/>
  <c r="P300" i="23"/>
  <c r="T147" i="32" s="1"/>
  <c r="O182" i="31"/>
  <c r="O165" i="32"/>
  <c r="O175" i="32" s="1"/>
  <c r="O192" i="32" s="1"/>
  <c r="F70" i="24"/>
  <c r="K28" i="30" s="1"/>
  <c r="F13" i="81"/>
  <c r="F71" i="24"/>
  <c r="K32" i="30" s="1"/>
  <c r="F14" i="81"/>
  <c r="P125" i="24"/>
  <c r="K64" i="30" s="1"/>
  <c r="J13" i="81"/>
  <c r="P181" i="24"/>
  <c r="K95" i="30" s="1"/>
  <c r="M14" i="81"/>
  <c r="P236" i="23"/>
  <c r="Q122" i="30" s="1"/>
  <c r="P14" i="80"/>
  <c r="P237" i="23"/>
  <c r="Q124" i="30" s="1"/>
  <c r="P15" i="80"/>
  <c r="F290" i="23"/>
  <c r="Q136" i="30" s="1"/>
  <c r="R13" i="80"/>
  <c r="F291" i="23"/>
  <c r="Q140" i="30" s="1"/>
  <c r="R14" i="80"/>
  <c r="F292" i="23"/>
  <c r="Q142" i="30" s="1"/>
  <c r="R15" i="80"/>
  <c r="P292" i="23"/>
  <c r="Q151" i="30" s="1"/>
  <c r="S15" i="80"/>
  <c r="F199" i="37"/>
  <c r="F200" i="37" s="1"/>
  <c r="F230" i="37" s="1"/>
  <c r="Z18" i="24"/>
  <c r="K19" i="29" s="1"/>
  <c r="P293" i="24"/>
  <c r="K145" i="29" s="1"/>
  <c r="S16" i="81"/>
  <c r="A187" i="29"/>
  <c r="G178" i="29"/>
  <c r="M178" i="29" s="1"/>
  <c r="S178" i="29" s="1"/>
  <c r="F21" i="81"/>
  <c r="F78" i="24"/>
  <c r="K28" i="28" s="1"/>
  <c r="A204" i="30"/>
  <c r="A169" i="29" s="1"/>
  <c r="A170" i="28" s="1"/>
  <c r="A160" i="29"/>
  <c r="A161" i="28" s="1"/>
  <c r="F192" i="24"/>
  <c r="K82" i="27" s="1"/>
  <c r="L25" i="81"/>
  <c r="P25" i="81"/>
  <c r="P247" i="24"/>
  <c r="K118" i="27" s="1"/>
  <c r="F302" i="24"/>
  <c r="K136" i="27" s="1"/>
  <c r="R25" i="81"/>
  <c r="M182" i="26"/>
  <c r="M192" i="26" s="1"/>
  <c r="M201" i="26" s="1"/>
  <c r="M193" i="27"/>
  <c r="M202" i="27" s="1"/>
  <c r="S197" i="27"/>
  <c r="S186" i="26"/>
  <c r="S196" i="26" s="1"/>
  <c r="S205" i="26" s="1"/>
  <c r="D39" i="21"/>
  <c r="AH4" i="25"/>
  <c r="AH7" i="25"/>
  <c r="D44" i="21"/>
  <c r="U12" i="25"/>
  <c r="P48" i="23"/>
  <c r="L39" i="21"/>
  <c r="AH13" i="25"/>
  <c r="Z30" i="24"/>
  <c r="N20" i="25"/>
  <c r="Z48" i="24"/>
  <c r="N21" i="25"/>
  <c r="AA74" i="7"/>
  <c r="U21" i="25"/>
  <c r="Z41" i="23"/>
  <c r="AA78" i="7"/>
  <c r="E20" i="80"/>
  <c r="Z22" i="23"/>
  <c r="U23" i="25" s="1"/>
  <c r="Z39" i="24"/>
  <c r="N25" i="25"/>
  <c r="T42" i="21"/>
  <c r="AJ25" i="25"/>
  <c r="AA68" i="7"/>
  <c r="U26" i="25"/>
  <c r="F23" i="81"/>
  <c r="F80" i="24"/>
  <c r="M30" i="32" s="1"/>
  <c r="AJ28" i="25"/>
  <c r="D103" i="21"/>
  <c r="AH31" i="25"/>
  <c r="D94" i="21"/>
  <c r="F98" i="23"/>
  <c r="S32" i="25"/>
  <c r="AA108" i="7"/>
  <c r="F105" i="23"/>
  <c r="AA110" i="7"/>
  <c r="S34" i="25"/>
  <c r="F106" i="24"/>
  <c r="L35" i="25"/>
  <c r="S35" i="25"/>
  <c r="F106" i="23"/>
  <c r="AA112" i="7"/>
  <c r="G363" i="37"/>
  <c r="G23" i="80"/>
  <c r="L84" i="21"/>
  <c r="AH37" i="25"/>
  <c r="P99" i="24"/>
  <c r="L38" i="25"/>
  <c r="L105" i="21"/>
  <c r="AJ39" i="25"/>
  <c r="P98" i="23"/>
  <c r="S41" i="25"/>
  <c r="P104" i="24"/>
  <c r="L42" i="25"/>
  <c r="R137" i="7"/>
  <c r="N43" i="25"/>
  <c r="R127" i="7"/>
  <c r="P94" i="24"/>
  <c r="U43" i="25"/>
  <c r="AA127" i="7"/>
  <c r="Z84" i="24"/>
  <c r="N46" i="25"/>
  <c r="AJ46" i="25"/>
  <c r="T103" i="21"/>
  <c r="Z85" i="24"/>
  <c r="R146" i="7"/>
  <c r="AJ47" i="25"/>
  <c r="T104" i="21"/>
  <c r="N48" i="25"/>
  <c r="R158" i="7"/>
  <c r="Z103" i="24"/>
  <c r="U48" i="25"/>
  <c r="AA158" i="7"/>
  <c r="AA145" i="7"/>
  <c r="U49" i="25"/>
  <c r="Z94" i="23"/>
  <c r="AA155" i="7"/>
  <c r="N53" i="25"/>
  <c r="Z95" i="24"/>
  <c r="R152" i="7"/>
  <c r="AJ53" i="25"/>
  <c r="T98" i="21"/>
  <c r="E64" i="25"/>
  <c r="O145" i="8"/>
  <c r="O19" i="36" s="1"/>
  <c r="J17" i="81"/>
  <c r="P129" i="24"/>
  <c r="K64" i="26" s="1"/>
  <c r="F597" i="37"/>
  <c r="G600" i="37"/>
  <c r="G604" i="37" s="1"/>
  <c r="P135" i="23"/>
  <c r="T66" i="32" s="1"/>
  <c r="P154" i="24"/>
  <c r="L65" i="25"/>
  <c r="U66" i="25"/>
  <c r="AA214" i="7"/>
  <c r="P158" i="23"/>
  <c r="G67" i="25"/>
  <c r="O135" i="8"/>
  <c r="G19" i="36" s="1"/>
  <c r="P151" i="23"/>
  <c r="S67" i="25"/>
  <c r="AA221" i="7"/>
  <c r="S69" i="25"/>
  <c r="R222" i="7"/>
  <c r="P160" i="24"/>
  <c r="P160" i="23"/>
  <c r="AA222" i="7"/>
  <c r="S70" i="25"/>
  <c r="E71" i="25"/>
  <c r="P161" i="24"/>
  <c r="R224" i="7"/>
  <c r="S71" i="25"/>
  <c r="P161" i="23"/>
  <c r="S73" i="25"/>
  <c r="Z152" i="23"/>
  <c r="Z154" i="23"/>
  <c r="S74" i="25"/>
  <c r="U79" i="25"/>
  <c r="Z149" i="23"/>
  <c r="N80" i="25"/>
  <c r="Z150" i="24"/>
  <c r="F190" i="24"/>
  <c r="M84" i="32" s="1"/>
  <c r="L23" i="81"/>
  <c r="F758" i="37"/>
  <c r="G767" i="37"/>
  <c r="G768" i="37"/>
  <c r="F187" i="24"/>
  <c r="L20" i="81"/>
  <c r="F187" i="23"/>
  <c r="U86" i="25" s="1"/>
  <c r="L20" i="80"/>
  <c r="F186" i="24"/>
  <c r="L19" i="81"/>
  <c r="F186" i="23"/>
  <c r="U87" i="25" s="1"/>
  <c r="L19" i="80"/>
  <c r="R267" i="7"/>
  <c r="F204" i="24"/>
  <c r="F205" i="24"/>
  <c r="U89" i="25"/>
  <c r="F205" i="23"/>
  <c r="AA264" i="7"/>
  <c r="S92" i="25"/>
  <c r="AA300" i="7"/>
  <c r="AA298" i="7"/>
  <c r="U93" i="25"/>
  <c r="AA302" i="7"/>
  <c r="S94" i="25"/>
  <c r="P187" i="23"/>
  <c r="U95" i="25" s="1"/>
  <c r="M20" i="80"/>
  <c r="P186" i="23"/>
  <c r="U96" i="25" s="1"/>
  <c r="M19" i="80"/>
  <c r="AA295" i="7"/>
  <c r="P204" i="23"/>
  <c r="G102" i="30"/>
  <c r="A102" i="29"/>
  <c r="A102" i="28" s="1"/>
  <c r="A102" i="27" s="1"/>
  <c r="A102" i="26" s="1"/>
  <c r="A102" i="25" s="1"/>
  <c r="I102" i="25" s="1"/>
  <c r="P102" i="25" s="1"/>
  <c r="W102" i="25" s="1"/>
  <c r="U103" i="25"/>
  <c r="Z196" i="23"/>
  <c r="F1002" i="37"/>
  <c r="F1005" i="37"/>
  <c r="G999" i="37"/>
  <c r="D983" i="37" s="1"/>
  <c r="I983" i="37" s="1"/>
  <c r="G1001" i="37"/>
  <c r="G1002" i="37"/>
  <c r="G1004" i="37"/>
  <c r="F261" i="24"/>
  <c r="L112" i="25"/>
  <c r="Z264" i="24"/>
  <c r="L120" i="25"/>
  <c r="Z259" i="24"/>
  <c r="N125" i="25"/>
  <c r="F304" i="23"/>
  <c r="AA427" i="7"/>
  <c r="U128" i="25"/>
  <c r="U129" i="25"/>
  <c r="AA426" i="7"/>
  <c r="R438" i="7"/>
  <c r="N130" i="25"/>
  <c r="AA438" i="7"/>
  <c r="F323" i="23"/>
  <c r="L131" i="25"/>
  <c r="R442" i="7"/>
  <c r="F316" i="23"/>
  <c r="S131" i="25"/>
  <c r="L132" i="25"/>
  <c r="F318" i="24"/>
  <c r="AA445" i="7"/>
  <c r="S133" i="25"/>
  <c r="F325" i="23"/>
  <c r="S134" i="25"/>
  <c r="AA446" i="7"/>
  <c r="R448" i="7"/>
  <c r="F326" i="24"/>
  <c r="L135" i="25"/>
  <c r="S19" i="80"/>
  <c r="P296" i="23"/>
  <c r="U142" i="25" s="1"/>
  <c r="L180" i="25"/>
  <c r="P433" i="24"/>
  <c r="N181" i="25"/>
  <c r="P423" i="24"/>
  <c r="F407" i="23"/>
  <c r="T166" i="32" s="1"/>
  <c r="W23" i="80"/>
  <c r="G1706" i="37"/>
  <c r="G1712" i="37" s="1"/>
  <c r="U279" i="25"/>
  <c r="F426" i="23"/>
  <c r="G1719" i="37"/>
  <c r="G1716" i="37"/>
  <c r="S282" i="25"/>
  <c r="S283" i="25"/>
  <c r="F425" i="23"/>
  <c r="L284" i="25"/>
  <c r="N171" i="25"/>
  <c r="F421" i="23"/>
  <c r="L285" i="25"/>
  <c r="F424" i="24"/>
  <c r="L286" i="25"/>
  <c r="H54" i="8"/>
  <c r="H158" i="8" s="1"/>
  <c r="H210" i="8" s="1"/>
  <c r="H262" i="8" s="1"/>
  <c r="H106" i="8"/>
  <c r="Q106" i="8" s="1"/>
  <c r="Z106" i="8" s="1"/>
  <c r="A2" i="25"/>
  <c r="A11" i="25" s="1"/>
  <c r="A20" i="25" s="1"/>
  <c r="A29" i="25" s="1"/>
  <c r="A38" i="25" s="1"/>
  <c r="A47" i="25" s="1"/>
  <c r="A56" i="25" s="1"/>
  <c r="A65" i="25" s="1"/>
  <c r="A74" i="25" s="1"/>
  <c r="A83" i="25" s="1"/>
  <c r="A92" i="25" s="1"/>
  <c r="A101" i="25" s="1"/>
  <c r="A110" i="25" s="1"/>
  <c r="A120" i="25" s="1"/>
  <c r="A129" i="25" s="1"/>
  <c r="A138" i="25" s="1"/>
  <c r="A148" i="25" s="1"/>
  <c r="A157" i="25" s="1"/>
  <c r="A166" i="25" s="1"/>
  <c r="A175" i="25" s="1"/>
  <c r="A184" i="25" s="1"/>
  <c r="A193" i="25" s="1"/>
  <c r="A202" i="25" s="1"/>
  <c r="A211" i="25" s="1"/>
  <c r="A220" i="25" s="1"/>
  <c r="A229" i="25" s="1"/>
  <c r="A238" i="25" s="1"/>
  <c r="A2" i="32"/>
  <c r="A11" i="32" s="1"/>
  <c r="A11" i="31" s="1"/>
  <c r="A11" i="30" s="1"/>
  <c r="A11" i="29" s="1"/>
  <c r="A11" i="28" s="1"/>
  <c r="A11" i="27" s="1"/>
  <c r="A11" i="26" s="1"/>
  <c r="I383" i="7"/>
  <c r="O237" i="8"/>
  <c r="I369" i="7"/>
  <c r="O239" i="8"/>
  <c r="I371" i="7"/>
  <c r="O247" i="8"/>
  <c r="I379" i="7"/>
  <c r="O249" i="8"/>
  <c r="I381" i="7"/>
  <c r="F42" i="23"/>
  <c r="AA23" i="7"/>
  <c r="P325" i="23"/>
  <c r="S143" i="25"/>
  <c r="P314" i="24"/>
  <c r="J64" i="68" s="1"/>
  <c r="N143" i="25"/>
  <c r="D136" i="37"/>
  <c r="I136" i="37" s="1"/>
  <c r="D139" i="37"/>
  <c r="I139" i="37" s="1"/>
  <c r="D133" i="37"/>
  <c r="I133" i="37" s="1"/>
  <c r="D137" i="37"/>
  <c r="I137" i="37" s="1"/>
  <c r="T4" i="34"/>
  <c r="K17" i="31"/>
  <c r="R17" i="31"/>
  <c r="T5" i="34"/>
  <c r="T13" i="34"/>
  <c r="R44" i="31"/>
  <c r="R80" i="31"/>
  <c r="T22" i="34"/>
  <c r="D1002" i="37"/>
  <c r="I1002" i="37" s="1"/>
  <c r="D1004" i="37"/>
  <c r="D1025" i="37" s="1"/>
  <c r="F1025" i="37" s="1"/>
  <c r="K116" i="31"/>
  <c r="T29" i="34"/>
  <c r="L36" i="34"/>
  <c r="F429" i="23"/>
  <c r="F257" i="23"/>
  <c r="E30" i="34"/>
  <c r="Z202" i="23"/>
  <c r="E28" i="34"/>
  <c r="AA154" i="7"/>
  <c r="Z92" i="23"/>
  <c r="Z17" i="61"/>
  <c r="F44" i="34"/>
  <c r="F34" i="34"/>
  <c r="Z255" i="23"/>
  <c r="F200" i="23"/>
  <c r="AA265" i="7"/>
  <c r="Z145" i="23"/>
  <c r="F22" i="34"/>
  <c r="F20" i="34"/>
  <c r="D1117" i="37"/>
  <c r="D1125" i="37" s="1"/>
  <c r="I1125" i="37" s="1"/>
  <c r="D1118" i="37"/>
  <c r="D1086" i="37"/>
  <c r="D1106" i="37" s="1"/>
  <c r="Z211" i="24"/>
  <c r="J27" i="34"/>
  <c r="D844" i="37"/>
  <c r="I844" i="37" s="1"/>
  <c r="D846" i="37"/>
  <c r="I846" i="37" s="1"/>
  <c r="D656" i="37"/>
  <c r="I656" i="37" s="1"/>
  <c r="D657" i="37"/>
  <c r="I657" i="37" s="1"/>
  <c r="D370" i="37"/>
  <c r="I370" i="37" s="1"/>
  <c r="D372" i="37"/>
  <c r="D393" i="37" s="1"/>
  <c r="F393" i="37" s="1"/>
  <c r="M102" i="24" s="1"/>
  <c r="N102" i="24" s="1"/>
  <c r="O102" i="24" s="1"/>
  <c r="P20" i="61"/>
  <c r="K42" i="34" s="1"/>
  <c r="V40" i="57"/>
  <c r="F313" i="23"/>
  <c r="K38" i="34" s="1"/>
  <c r="AA439" i="7"/>
  <c r="F847" i="37"/>
  <c r="F849" i="37"/>
  <c r="P313" i="23"/>
  <c r="K20" i="34" s="1"/>
  <c r="Z93" i="23"/>
  <c r="K15" i="34" s="1"/>
  <c r="AA159" i="7"/>
  <c r="Z198" i="23"/>
  <c r="N28" i="34"/>
  <c r="F178" i="23"/>
  <c r="L11" i="80"/>
  <c r="M73" i="31"/>
  <c r="R21" i="34"/>
  <c r="P288" i="24"/>
  <c r="S11" i="81"/>
  <c r="F289" i="24"/>
  <c r="R12" i="81"/>
  <c r="P12" i="81"/>
  <c r="P234" i="24"/>
  <c r="M119" i="31" s="1"/>
  <c r="L12" i="81"/>
  <c r="F179" i="24"/>
  <c r="P289" i="23"/>
  <c r="S12" i="80"/>
  <c r="Z14" i="23"/>
  <c r="E12" i="80"/>
  <c r="G574" i="37"/>
  <c r="G578" i="37" s="1"/>
  <c r="P119" i="23"/>
  <c r="N208" i="33" s="1"/>
  <c r="J7" i="80"/>
  <c r="Q100" i="28"/>
  <c r="E21" i="80"/>
  <c r="Z23" i="23"/>
  <c r="F43" i="41"/>
  <c r="H23" i="39"/>
  <c r="F8" i="42"/>
  <c r="F6" i="40"/>
  <c r="F7" i="40" s="1"/>
  <c r="F26" i="43"/>
  <c r="V6" i="39"/>
  <c r="F32" i="43"/>
  <c r="V12" i="39"/>
  <c r="F29" i="44"/>
  <c r="AC9" i="39"/>
  <c r="W25" i="80"/>
  <c r="F409" i="23"/>
  <c r="P25" i="80"/>
  <c r="P247" i="23"/>
  <c r="S26" i="80"/>
  <c r="P303" i="23"/>
  <c r="F26" i="80"/>
  <c r="F83" i="23"/>
  <c r="G187" i="46"/>
  <c r="G186" i="46"/>
  <c r="G214" i="46"/>
  <c r="F222" i="46"/>
  <c r="F225" i="46"/>
  <c r="H289" i="46"/>
  <c r="G300" i="46"/>
  <c r="G284" i="46" s="1"/>
  <c r="G301" i="46"/>
  <c r="G285" i="46" s="1"/>
  <c r="G324" i="46"/>
  <c r="BM6" i="49"/>
  <c r="N559" i="33" s="1"/>
  <c r="AF4" i="80"/>
  <c r="BW14" i="49"/>
  <c r="Q238" i="29" s="1"/>
  <c r="X136" i="45"/>
  <c r="AG7" i="80" s="1"/>
  <c r="S237" i="25"/>
  <c r="X95" i="45"/>
  <c r="BD9" i="49"/>
  <c r="E42" i="52" s="1"/>
  <c r="AA260" i="25"/>
  <c r="AC30" i="57"/>
  <c r="Z12" i="64"/>
  <c r="AC54" i="57"/>
  <c r="F14" i="41"/>
  <c r="E184" i="32" s="1"/>
  <c r="D10" i="40"/>
  <c r="D12" i="40" s="1"/>
  <c r="F15" i="44"/>
  <c r="Z178" i="32" s="1"/>
  <c r="H5" i="40"/>
  <c r="AG3" i="80"/>
  <c r="BW5" i="49"/>
  <c r="BM15" i="49"/>
  <c r="Q65" i="75" s="1"/>
  <c r="X119" i="45"/>
  <c r="AF8" i="80" s="1"/>
  <c r="X47" i="45"/>
  <c r="AB8" i="80" s="1"/>
  <c r="Z15" i="49"/>
  <c r="Q29" i="75" s="1"/>
  <c r="F17" i="49"/>
  <c r="C6" i="56" s="1"/>
  <c r="X13" i="45"/>
  <c r="X6" i="45"/>
  <c r="F10" i="49"/>
  <c r="G6" i="56" s="1"/>
  <c r="P7" i="49"/>
  <c r="H9" i="56" s="1"/>
  <c r="AA5" i="80"/>
  <c r="Z8" i="49"/>
  <c r="D12" i="56" s="1"/>
  <c r="AB6" i="80"/>
  <c r="X121" i="45"/>
  <c r="C24" i="56" s="1"/>
  <c r="BM17" i="49"/>
  <c r="X114" i="45"/>
  <c r="G24" i="56" s="1"/>
  <c r="BM10" i="49"/>
  <c r="P285" i="24"/>
  <c r="S8" i="81"/>
  <c r="D40" i="70"/>
  <c r="M8" i="81"/>
  <c r="H8" i="81"/>
  <c r="Z65" i="24"/>
  <c r="D24" i="70"/>
  <c r="C8" i="81"/>
  <c r="F10" i="24"/>
  <c r="D8" i="70"/>
  <c r="F287" i="24"/>
  <c r="R10" i="81"/>
  <c r="P10" i="81"/>
  <c r="D53" i="70"/>
  <c r="F177" i="24"/>
  <c r="L10" i="81"/>
  <c r="D37" i="70"/>
  <c r="Z67" i="24"/>
  <c r="H10" i="81"/>
  <c r="C10" i="81"/>
  <c r="D9" i="70"/>
  <c r="F12" i="24"/>
  <c r="S8" i="80"/>
  <c r="D64" i="66"/>
  <c r="P285" i="23"/>
  <c r="O54" i="17" s="1"/>
  <c r="D52" i="66"/>
  <c r="P8" i="80"/>
  <c r="P230" i="23"/>
  <c r="O51" i="17" s="1"/>
  <c r="D36" i="66"/>
  <c r="L8" i="80"/>
  <c r="F175" i="23"/>
  <c r="O47" i="17" s="1"/>
  <c r="D28" i="66"/>
  <c r="J8" i="80"/>
  <c r="D16" i="66"/>
  <c r="F8" i="80"/>
  <c r="D65" i="66"/>
  <c r="P287" i="23"/>
  <c r="T54" i="17" s="1"/>
  <c r="L10" i="80"/>
  <c r="F177" i="23"/>
  <c r="T47" i="17" s="1"/>
  <c r="D37" i="66"/>
  <c r="J10" i="80"/>
  <c r="P122" i="23"/>
  <c r="T45" i="17" s="1"/>
  <c r="D17" i="66"/>
  <c r="F67" i="23"/>
  <c r="T41" i="17" s="1"/>
  <c r="F10" i="80"/>
  <c r="BD8" i="50"/>
  <c r="H19" i="56" s="1"/>
  <c r="F9" i="50"/>
  <c r="D7" i="56" s="1"/>
  <c r="AT9" i="50"/>
  <c r="D16" i="56" s="1"/>
  <c r="C3" i="79"/>
  <c r="D5" i="21"/>
  <c r="X1" i="33" s="1"/>
  <c r="N3" i="79"/>
  <c r="L60" i="21"/>
  <c r="X109" i="33" s="1"/>
  <c r="H4" i="79"/>
  <c r="T6" i="21"/>
  <c r="X64" i="33" s="1"/>
  <c r="AD5" i="79"/>
  <c r="BD8" i="51"/>
  <c r="Z6" i="79"/>
  <c r="P9" i="51"/>
  <c r="H7" i="79"/>
  <c r="T9" i="21"/>
  <c r="X73" i="33" s="1"/>
  <c r="G10" i="79"/>
  <c r="L12" i="21"/>
  <c r="AF16" i="32" s="1"/>
  <c r="G13" i="79"/>
  <c r="L15" i="21"/>
  <c r="AC10" i="30" s="1"/>
  <c r="G15" i="79"/>
  <c r="L17" i="21"/>
  <c r="AC16" i="30" s="1"/>
  <c r="G16" i="79"/>
  <c r="L18" i="21"/>
  <c r="AC10" i="29" s="1"/>
  <c r="K19" i="79"/>
  <c r="D76" i="21"/>
  <c r="AJ32" i="25" s="1"/>
  <c r="K21" i="79"/>
  <c r="D78" i="21"/>
  <c r="AC28" i="28" s="1"/>
  <c r="G23" i="79"/>
  <c r="L25" i="21"/>
  <c r="AH12" i="32" s="1"/>
  <c r="G26" i="79"/>
  <c r="L28" i="21"/>
  <c r="AC12" i="27" s="1"/>
  <c r="E64" i="28"/>
  <c r="J7" i="79"/>
  <c r="H574" i="37"/>
  <c r="Z7" i="48"/>
  <c r="AB4" i="81"/>
  <c r="D650" i="33"/>
  <c r="AC32" i="53"/>
  <c r="BN7" i="47"/>
  <c r="V4" i="82"/>
  <c r="D52" i="65"/>
  <c r="C51" i="17"/>
  <c r="N51" i="17" s="1"/>
  <c r="AA64" i="31"/>
  <c r="J11" i="79"/>
  <c r="J15" i="79"/>
  <c r="B20" i="55"/>
  <c r="K227" i="29"/>
  <c r="BD6" i="50"/>
  <c r="B18" i="55"/>
  <c r="K209" i="29"/>
  <c r="AC68" i="25"/>
  <c r="J19" i="79"/>
  <c r="H1073" i="37"/>
  <c r="H1079" i="37" s="1"/>
  <c r="C26" i="18"/>
  <c r="M26" i="18" s="1"/>
  <c r="F118" i="32"/>
  <c r="F173" i="32"/>
  <c r="Z410" i="23"/>
  <c r="F37" i="22"/>
  <c r="E2" i="35"/>
  <c r="G921" i="37"/>
  <c r="H125" i="46"/>
  <c r="H127" i="46"/>
  <c r="H124" i="46"/>
  <c r="K29" i="53"/>
  <c r="F1020" i="37"/>
  <c r="G17" i="40"/>
  <c r="C27" i="43" s="1"/>
  <c r="D27" i="43" s="1"/>
  <c r="G892" i="37"/>
  <c r="G893" i="37"/>
  <c r="G997" i="37"/>
  <c r="G49" i="37"/>
  <c r="G129" i="46"/>
  <c r="G126" i="46"/>
  <c r="G122" i="46"/>
  <c r="G1751" i="37"/>
  <c r="H14" i="37"/>
  <c r="Y12" i="30"/>
  <c r="Y12" i="29" s="1"/>
  <c r="Y12" i="28" s="1"/>
  <c r="Y12" i="27" s="1"/>
  <c r="Y12" i="26" s="1"/>
  <c r="AE12" i="25" s="1"/>
  <c r="F565" i="37"/>
  <c r="F573" i="37" s="1"/>
  <c r="F625" i="37"/>
  <c r="H224" i="46"/>
  <c r="H299" i="46"/>
  <c r="H605" i="37"/>
  <c r="H300" i="46"/>
  <c r="A15" i="31"/>
  <c r="A15" i="30" s="1"/>
  <c r="A15" i="29" s="1"/>
  <c r="A15" i="28" s="1"/>
  <c r="A15" i="27" s="1"/>
  <c r="A15" i="26" s="1"/>
  <c r="A15" i="25" s="1"/>
  <c r="A6" i="25" s="1"/>
  <c r="I6" i="25" s="1"/>
  <c r="I15" i="25" s="1"/>
  <c r="I24" i="25" s="1"/>
  <c r="I33" i="25" s="1"/>
  <c r="H51" i="58"/>
  <c r="D174" i="37"/>
  <c r="I174" i="37" s="1"/>
  <c r="D172" i="37"/>
  <c r="I172" i="37" s="1"/>
  <c r="H340" i="46"/>
  <c r="F183" i="37"/>
  <c r="G39" i="29"/>
  <c r="G39" i="28" s="1"/>
  <c r="G39" i="27" s="1"/>
  <c r="G39" i="26" s="1"/>
  <c r="F912" i="37"/>
  <c r="F930" i="37" s="1"/>
  <c r="F182" i="37"/>
  <c r="L97" i="21"/>
  <c r="Z49" i="23"/>
  <c r="S683" i="33"/>
  <c r="H413" i="37"/>
  <c r="D1436" i="37"/>
  <c r="D1198" i="37"/>
  <c r="I1198" i="37" s="1"/>
  <c r="K9" i="79"/>
  <c r="N8" i="79"/>
  <c r="AE6" i="79"/>
  <c r="BD12" i="51"/>
  <c r="P190" i="24"/>
  <c r="M93" i="32" s="1"/>
  <c r="F1074" i="37"/>
  <c r="F1078" i="37" s="1"/>
  <c r="D1786" i="37"/>
  <c r="I1786" i="37" s="1"/>
  <c r="E228" i="25"/>
  <c r="D59" i="37"/>
  <c r="D79" i="37" s="1"/>
  <c r="D52" i="70"/>
  <c r="H807" i="37"/>
  <c r="D411" i="37"/>
  <c r="I411" i="37" s="1"/>
  <c r="G288" i="46"/>
  <c r="L41" i="21"/>
  <c r="O12" i="39"/>
  <c r="E254" i="25"/>
  <c r="F180" i="37"/>
  <c r="L43" i="21"/>
  <c r="Z150" i="23"/>
  <c r="W64" i="27"/>
  <c r="H97" i="37"/>
  <c r="H93" i="37"/>
  <c r="K15" i="38"/>
  <c r="D765" i="37"/>
  <c r="I765" i="37" s="1"/>
  <c r="D849" i="37"/>
  <c r="D869" i="37" s="1"/>
  <c r="F423" i="24"/>
  <c r="F1231" i="37"/>
  <c r="F1234" i="37" s="1"/>
  <c r="H6" i="40"/>
  <c r="H25" i="40" s="1"/>
  <c r="C35" i="44" s="1"/>
  <c r="D35" i="44" s="1"/>
  <c r="AD4" i="79"/>
  <c r="H8" i="40"/>
  <c r="H17" i="40" s="1"/>
  <c r="C27" i="44" s="1"/>
  <c r="D27" i="44" s="1"/>
  <c r="D1006" i="37"/>
  <c r="I1006" i="37" s="1"/>
  <c r="D655" i="37"/>
  <c r="I655" i="37" s="1"/>
  <c r="D658" i="37"/>
  <c r="I658" i="37" s="1"/>
  <c r="Z205" i="23"/>
  <c r="D654" i="37"/>
  <c r="I654" i="37" s="1"/>
  <c r="AA224" i="7"/>
  <c r="Z84" i="23"/>
  <c r="H406" i="37"/>
  <c r="H412" i="37" s="1"/>
  <c r="AA71" i="7"/>
  <c r="Q73" i="27"/>
  <c r="D58" i="37"/>
  <c r="I58" i="37" s="1"/>
  <c r="L134" i="25"/>
  <c r="R445" i="7"/>
  <c r="F316" i="24"/>
  <c r="R427" i="7"/>
  <c r="S120" i="25"/>
  <c r="L116" i="25"/>
  <c r="L114" i="25"/>
  <c r="N52" i="25"/>
  <c r="Z39" i="23"/>
  <c r="Q193" i="26"/>
  <c r="F451" i="37"/>
  <c r="AA134" i="7"/>
  <c r="D1083" i="37"/>
  <c r="I1083" i="37" s="1"/>
  <c r="S105" i="25"/>
  <c r="N101" i="25"/>
  <c r="U88" i="25"/>
  <c r="G765" i="37"/>
  <c r="AA218" i="7"/>
  <c r="S65" i="25"/>
  <c r="E62" i="25"/>
  <c r="U53" i="25"/>
  <c r="Z103" i="23"/>
  <c r="P95" i="24"/>
  <c r="R132" i="7"/>
  <c r="L22" i="25"/>
  <c r="AA46" i="7"/>
  <c r="Q202" i="26"/>
  <c r="F1087" i="37"/>
  <c r="AJ20" i="25"/>
  <c r="P41" i="23"/>
  <c r="H415" i="37"/>
  <c r="R307" i="7"/>
  <c r="S284" i="25"/>
  <c r="S166" i="25"/>
  <c r="G1750" i="37"/>
  <c r="G1754" i="37" s="1"/>
  <c r="Z86" i="23"/>
  <c r="L85" i="21"/>
  <c r="R135" i="7"/>
  <c r="R108" i="7"/>
  <c r="L31" i="25"/>
  <c r="Z48" i="23"/>
  <c r="AH8" i="25"/>
  <c r="D373" i="37"/>
  <c r="I373" i="37" s="1"/>
  <c r="G1843" i="37"/>
  <c r="D1865" i="37"/>
  <c r="F848" i="37"/>
  <c r="K152" i="31"/>
  <c r="O136" i="8"/>
  <c r="H1795" i="37"/>
  <c r="D1709" i="37"/>
  <c r="D1640" i="37"/>
  <c r="I1640" i="37" s="1"/>
  <c r="D1645" i="37"/>
  <c r="I1645" i="37" s="1"/>
  <c r="D1589" i="37"/>
  <c r="D1552" i="37"/>
  <c r="D1482" i="37"/>
  <c r="I1482" i="37" s="1"/>
  <c r="D1426" i="37"/>
  <c r="D1391" i="37"/>
  <c r="I1391" i="37" s="1"/>
  <c r="F1316" i="37"/>
  <c r="H1210" i="37"/>
  <c r="D1170" i="37"/>
  <c r="G54" i="37"/>
  <c r="F24" i="34"/>
  <c r="Z147" i="23"/>
  <c r="T34" i="34"/>
  <c r="G849" i="37"/>
  <c r="D374" i="37"/>
  <c r="D394" i="37" s="1"/>
  <c r="I394" i="37" s="1"/>
  <c r="A6" i="31"/>
  <c r="A6" i="30" s="1"/>
  <c r="A6" i="29" s="1"/>
  <c r="A6" i="28" s="1"/>
  <c r="A6" i="27" s="1"/>
  <c r="A6" i="26" s="1"/>
  <c r="L179" i="25"/>
  <c r="N176" i="25"/>
  <c r="S132" i="25"/>
  <c r="AA442" i="7"/>
  <c r="F305" i="23"/>
  <c r="Z259" i="23"/>
  <c r="G1005" i="37"/>
  <c r="P206" i="23"/>
  <c r="F768" i="37"/>
  <c r="Z159" i="23"/>
  <c r="L74" i="25"/>
  <c r="D95" i="21"/>
  <c r="AJ26" i="25"/>
  <c r="D1744" i="37"/>
  <c r="H1008" i="37"/>
  <c r="L28" i="34"/>
  <c r="H59" i="37"/>
  <c r="H79" i="37" s="1"/>
  <c r="U97" i="25"/>
  <c r="S1" i="25"/>
  <c r="F255" i="23"/>
  <c r="F207" i="23"/>
  <c r="AC2" i="31"/>
  <c r="Y2" i="30" s="1"/>
  <c r="Y11" i="30" s="1"/>
  <c r="N12" i="25"/>
  <c r="F430" i="23"/>
  <c r="J2" i="21"/>
  <c r="R2" i="21" s="1"/>
  <c r="R57" i="21" s="1"/>
  <c r="D1664" i="37"/>
  <c r="D1663" i="37"/>
  <c r="D779" i="37"/>
  <c r="G1786" i="37"/>
  <c r="AA279" i="7"/>
  <c r="D261" i="37"/>
  <c r="I261" i="37" s="1"/>
  <c r="H881" i="37"/>
  <c r="H884" i="37" s="1"/>
  <c r="AA111" i="32"/>
  <c r="Z152" i="24"/>
  <c r="F9" i="80"/>
  <c r="H14" i="81"/>
  <c r="H13" i="81"/>
  <c r="AA75" i="7"/>
  <c r="O238" i="8"/>
  <c r="Z261" i="23"/>
  <c r="U52" i="25"/>
  <c r="P83" i="24"/>
  <c r="K39" i="27" s="1"/>
  <c r="H15" i="80"/>
  <c r="AY309" i="7"/>
  <c r="F1794" i="37"/>
  <c r="BW10" i="49"/>
  <c r="G3" i="56" s="1"/>
  <c r="P127" i="24"/>
  <c r="K70" i="30" s="1"/>
  <c r="C13" i="81"/>
  <c r="F422" i="24"/>
  <c r="S180" i="25"/>
  <c r="Z269" i="23"/>
  <c r="S119" i="25"/>
  <c r="S82" i="25"/>
  <c r="J23" i="80"/>
  <c r="J20" i="81"/>
  <c r="Z14" i="81"/>
  <c r="D483" i="37"/>
  <c r="P120" i="23"/>
  <c r="O45" i="17" s="1"/>
  <c r="R264" i="7"/>
  <c r="D73" i="21"/>
  <c r="AC28" i="29" s="1"/>
  <c r="D100" i="21"/>
  <c r="P9" i="81"/>
  <c r="P6" i="81"/>
  <c r="L23" i="21"/>
  <c r="AC10" i="28" s="1"/>
  <c r="T7" i="21"/>
  <c r="X66" i="33" s="1"/>
  <c r="S10" i="80"/>
  <c r="P232" i="24"/>
  <c r="P175" i="24"/>
  <c r="S22" i="25"/>
  <c r="D1433" i="37"/>
  <c r="D1439" i="37" s="1"/>
  <c r="I1439" i="37" s="1"/>
  <c r="F1286" i="37"/>
  <c r="H165" i="32"/>
  <c r="H174" i="32" s="1"/>
  <c r="F284" i="37"/>
  <c r="L13" i="81"/>
  <c r="F17" i="24"/>
  <c r="K7" i="30" s="1"/>
  <c r="H23" i="80"/>
  <c r="Z25" i="23"/>
  <c r="T21" i="32" s="1"/>
  <c r="D375" i="37"/>
  <c r="D395" i="37" s="1"/>
  <c r="H925" i="37"/>
  <c r="H946" i="37" s="1"/>
  <c r="H1084" i="37"/>
  <c r="H1321" i="37"/>
  <c r="D1402" i="37"/>
  <c r="I1402" i="37" s="1"/>
  <c r="AF8" i="81"/>
  <c r="AJ15" i="47"/>
  <c r="E179" i="25"/>
  <c r="F45" i="8"/>
  <c r="E3" i="36" s="1"/>
  <c r="G3" i="25"/>
  <c r="E196" i="25"/>
  <c r="D22" i="55"/>
  <c r="H289" i="37"/>
  <c r="F704" i="37"/>
  <c r="G1049" i="37"/>
  <c r="D385" i="37"/>
  <c r="E190" i="30"/>
  <c r="H1236" i="37"/>
  <c r="R23" i="34"/>
  <c r="AA109" i="32"/>
  <c r="M2" i="31"/>
  <c r="D122" i="46"/>
  <c r="S347" i="33"/>
  <c r="X31" i="22"/>
  <c r="G12" i="68" s="1"/>
  <c r="D87" i="37"/>
  <c r="H816" i="37"/>
  <c r="D1244" i="37"/>
  <c r="I1244" i="37" s="1"/>
  <c r="D124" i="46"/>
  <c r="D119" i="46"/>
  <c r="F1239" i="37"/>
  <c r="H90" i="46"/>
  <c r="F1159" i="37"/>
  <c r="H286" i="37"/>
  <c r="L4" i="35"/>
  <c r="H1020" i="37"/>
  <c r="C39" i="17"/>
  <c r="G1053" i="37"/>
  <c r="E11" i="75"/>
  <c r="W111" i="27"/>
  <c r="Q127" i="28"/>
  <c r="D691" i="37"/>
  <c r="I691" i="37" s="1"/>
  <c r="T109" i="31"/>
  <c r="D125" i="46"/>
  <c r="D128" i="46"/>
  <c r="D118" i="46"/>
  <c r="N35" i="53"/>
  <c r="I788" i="33"/>
  <c r="Q15" i="45"/>
  <c r="L195" i="25"/>
  <c r="Q13" i="45"/>
  <c r="F2" i="52"/>
  <c r="L193" i="25"/>
  <c r="F12" i="48"/>
  <c r="E2" i="52" s="1"/>
  <c r="L230" i="25"/>
  <c r="L229" i="25"/>
  <c r="F16" i="52"/>
  <c r="Q80" i="45"/>
  <c r="AD3" i="81"/>
  <c r="F2" i="31"/>
  <c r="D916" i="37"/>
  <c r="D917" i="37" s="1"/>
  <c r="X89" i="8"/>
  <c r="X71" i="8"/>
  <c r="Q13" i="36" s="1"/>
  <c r="P13" i="36" s="1"/>
  <c r="O309" i="8"/>
  <c r="N33" i="36" s="1"/>
  <c r="O272" i="8"/>
  <c r="O270" i="8"/>
  <c r="E147" i="30"/>
  <c r="O268" i="8"/>
  <c r="I30" i="18" s="1"/>
  <c r="S30" i="18" s="1"/>
  <c r="G12" i="25"/>
  <c r="F225" i="8"/>
  <c r="X112" i="8"/>
  <c r="X110" i="8"/>
  <c r="V34" i="12" s="1"/>
  <c r="E28" i="29"/>
  <c r="X13" i="8"/>
  <c r="E21" i="30"/>
  <c r="X10" i="8"/>
  <c r="D141" i="46"/>
  <c r="D143" i="46" s="1"/>
  <c r="H451" i="37"/>
  <c r="H472" i="37" s="1"/>
  <c r="F1323" i="37"/>
  <c r="F1343" i="37" s="1"/>
  <c r="G135" i="37"/>
  <c r="F959" i="37"/>
  <c r="F967" i="37" s="1"/>
  <c r="F960" i="37"/>
  <c r="F968" i="37" s="1"/>
  <c r="K47" i="75"/>
  <c r="B23" i="74"/>
  <c r="G26" i="40"/>
  <c r="C36" i="43" s="1"/>
  <c r="D36" i="43" s="1"/>
  <c r="G31" i="40"/>
  <c r="C41" i="43" s="1"/>
  <c r="D41" i="43" s="1"/>
  <c r="F656" i="37"/>
  <c r="F658" i="37"/>
  <c r="F44" i="14"/>
  <c r="S44" i="14" s="1"/>
  <c r="E120" i="27"/>
  <c r="D1521" i="37"/>
  <c r="I1521" i="37" s="1"/>
  <c r="D1515" i="37"/>
  <c r="D1568" i="37" s="1"/>
  <c r="I1568" i="37" s="1"/>
  <c r="H997" i="37"/>
  <c r="H996" i="37"/>
  <c r="E100" i="28"/>
  <c r="F102" i="32"/>
  <c r="F24" i="18"/>
  <c r="P24" i="18" s="1"/>
  <c r="E4" i="35"/>
  <c r="O37" i="22"/>
  <c r="AA11" i="25"/>
  <c r="W73" i="29"/>
  <c r="E145" i="28"/>
  <c r="I52" i="15"/>
  <c r="E149" i="30"/>
  <c r="Q73" i="28"/>
  <c r="Q109" i="28"/>
  <c r="Q145" i="28"/>
  <c r="I235" i="33"/>
  <c r="S21" i="34"/>
  <c r="T1" i="31"/>
  <c r="R3" i="34"/>
  <c r="H91" i="46"/>
  <c r="H88" i="46"/>
  <c r="H86" i="46"/>
  <c r="G260" i="37"/>
  <c r="G259" i="37"/>
  <c r="G1307" i="37"/>
  <c r="G1325" i="37" s="1"/>
  <c r="G1336" i="37"/>
  <c r="F643" i="37"/>
  <c r="F649" i="37" s="1"/>
  <c r="F644" i="37"/>
  <c r="F650" i="37" s="1"/>
  <c r="F917" i="37"/>
  <c r="F918" i="37"/>
  <c r="H42" i="46"/>
  <c r="H43" i="46" s="1"/>
  <c r="H44" i="46" s="1"/>
  <c r="H45" i="46" s="1"/>
  <c r="H50" i="46"/>
  <c r="H46" i="46"/>
  <c r="H52" i="46"/>
  <c r="S428" i="33"/>
  <c r="V27" i="12"/>
  <c r="H149" i="46"/>
  <c r="H145" i="46"/>
  <c r="H150" i="46" s="1"/>
  <c r="M127" i="31"/>
  <c r="G680" i="37"/>
  <c r="W148" i="24"/>
  <c r="X148" i="24" s="1"/>
  <c r="Y148" i="24" s="1"/>
  <c r="Z148" i="24" s="1"/>
  <c r="K21" i="34" s="1"/>
  <c r="D1718" i="37"/>
  <c r="D1738" i="37" s="1"/>
  <c r="H1791" i="37"/>
  <c r="D90" i="37"/>
  <c r="D92" i="37" s="1"/>
  <c r="I92" i="37" s="1"/>
  <c r="F892" i="37"/>
  <c r="F894" i="37"/>
  <c r="H169" i="37"/>
  <c r="H177" i="37" s="1"/>
  <c r="E15" i="80"/>
  <c r="L45" i="21"/>
  <c r="Z83" i="24"/>
  <c r="K48" i="27" s="1"/>
  <c r="K134" i="31"/>
  <c r="R19" i="80"/>
  <c r="F296" i="23"/>
  <c r="U133" i="25" s="1"/>
  <c r="E60" i="25"/>
  <c r="F140" i="8"/>
  <c r="K15" i="36" s="1"/>
  <c r="L21" i="80"/>
  <c r="F188" i="23"/>
  <c r="X31" i="45"/>
  <c r="P17" i="49"/>
  <c r="C9" i="56" s="1"/>
  <c r="H1039" i="37"/>
  <c r="H1038" i="37"/>
  <c r="AT7" i="48"/>
  <c r="AD4" i="81"/>
  <c r="F5" i="59"/>
  <c r="R14" i="82"/>
  <c r="D707" i="33"/>
  <c r="J13" i="79"/>
  <c r="J14" i="79"/>
  <c r="G1662" i="37"/>
  <c r="P28" i="24"/>
  <c r="K12" i="27" s="1"/>
  <c r="G100" i="37"/>
  <c r="W13" i="80"/>
  <c r="X65" i="8"/>
  <c r="Q13" i="38" s="1"/>
  <c r="X57" i="8"/>
  <c r="D16" i="80"/>
  <c r="P70" i="24"/>
  <c r="K37" i="30" s="1"/>
  <c r="E142" i="25"/>
  <c r="P25" i="24"/>
  <c r="M12" i="32" s="1"/>
  <c r="F126" i="37"/>
  <c r="H610" i="37"/>
  <c r="H691" i="37"/>
  <c r="H711" i="37" s="1"/>
  <c r="H844" i="37"/>
  <c r="D1321" i="37"/>
  <c r="I1321" i="37" s="1"/>
  <c r="N202" i="8"/>
  <c r="H7" i="58"/>
  <c r="H4" i="58"/>
  <c r="F90" i="8"/>
  <c r="J9" i="36" s="1"/>
  <c r="E34" i="25"/>
  <c r="AC51" i="25"/>
  <c r="AG35" i="53"/>
  <c r="D837" i="33"/>
  <c r="G17" i="38"/>
  <c r="X136" i="8"/>
  <c r="J32" i="53"/>
  <c r="I596" i="33"/>
  <c r="C28" i="74"/>
  <c r="W92" i="75"/>
  <c r="E175" i="29"/>
  <c r="T15" i="55"/>
  <c r="F262" i="37"/>
  <c r="F260" i="37"/>
  <c r="F261" i="37"/>
  <c r="F259" i="37"/>
  <c r="J49" i="15"/>
  <c r="W113" i="30"/>
  <c r="M110" i="31"/>
  <c r="S29" i="34"/>
  <c r="Q75" i="27"/>
  <c r="E74" i="75"/>
  <c r="G40" i="25"/>
  <c r="D296" i="37"/>
  <c r="D316" i="37" s="1"/>
  <c r="H973" i="37"/>
  <c r="H1683" i="37"/>
  <c r="D558" i="37"/>
  <c r="H373" i="37"/>
  <c r="D260" i="37"/>
  <c r="I260" i="37" s="1"/>
  <c r="H182" i="37"/>
  <c r="E237" i="25"/>
  <c r="D1760" i="37"/>
  <c r="I1760" i="37" s="1"/>
  <c r="L14" i="81"/>
  <c r="M15" i="81"/>
  <c r="P290" i="23"/>
  <c r="Q145" i="30" s="1"/>
  <c r="P192" i="24"/>
  <c r="K91" i="27" s="1"/>
  <c r="P173" i="24"/>
  <c r="I284" i="33" s="1"/>
  <c r="D1233" i="37"/>
  <c r="D1307" i="37"/>
  <c r="L168" i="25"/>
  <c r="P296" i="24"/>
  <c r="N142" i="25" s="1"/>
  <c r="A129" i="29"/>
  <c r="A129" i="28" s="1"/>
  <c r="A129" i="27" s="1"/>
  <c r="A129" i="26" s="1"/>
  <c r="A121" i="25" s="1"/>
  <c r="I121" i="25" s="1"/>
  <c r="P121" i="25" s="1"/>
  <c r="W121" i="25" s="1"/>
  <c r="O14" i="57"/>
  <c r="P286" i="24"/>
  <c r="M149" i="32" s="1"/>
  <c r="H20" i="81"/>
  <c r="D648" i="37"/>
  <c r="I648" i="37" s="1"/>
  <c r="R43" i="7"/>
  <c r="J14" i="81"/>
  <c r="F283" i="24"/>
  <c r="I419" i="33" s="1"/>
  <c r="P80" i="23"/>
  <c r="T39" i="32" s="1"/>
  <c r="AH21" i="25"/>
  <c r="P323" i="23"/>
  <c r="O65" i="68" s="1"/>
  <c r="M20" i="81"/>
  <c r="V5" i="39"/>
  <c r="C3" i="80"/>
  <c r="U167" i="25"/>
  <c r="AH24" i="25"/>
  <c r="AJ22" i="48"/>
  <c r="H13" i="52" s="1"/>
  <c r="Q111" i="27"/>
  <c r="E100" i="30"/>
  <c r="W258" i="23"/>
  <c r="X258" i="23" s="1"/>
  <c r="Y258" i="23" s="1"/>
  <c r="Z258" i="23" s="1"/>
  <c r="K34" i="34" s="1"/>
  <c r="G920" i="37"/>
  <c r="H972" i="37"/>
  <c r="H1682" i="37"/>
  <c r="F1241" i="37"/>
  <c r="D557" i="37"/>
  <c r="D263" i="37"/>
  <c r="I263" i="37" s="1"/>
  <c r="H183" i="37"/>
  <c r="D1889" i="37"/>
  <c r="I1889" i="37" s="1"/>
  <c r="F210" i="37"/>
  <c r="C14" i="81"/>
  <c r="S6" i="81"/>
  <c r="Z24" i="24"/>
  <c r="M19" i="32" s="1"/>
  <c r="C26" i="81"/>
  <c r="R382" i="7"/>
  <c r="L26" i="34"/>
  <c r="P229" i="25"/>
  <c r="P238" i="25" s="1"/>
  <c r="F323" i="24"/>
  <c r="S102" i="25"/>
  <c r="P13" i="80"/>
  <c r="AA20" i="7"/>
  <c r="AJ1" i="25"/>
  <c r="W25" i="81"/>
  <c r="D652" i="37"/>
  <c r="I652" i="37" s="1"/>
  <c r="Z18" i="60"/>
  <c r="N107" i="25"/>
  <c r="AH30" i="25"/>
  <c r="T48" i="21"/>
  <c r="F14" i="42"/>
  <c r="D98" i="8"/>
  <c r="E98" i="8" s="1"/>
  <c r="F98" i="8" s="1"/>
  <c r="M9" i="36" s="1"/>
  <c r="N98" i="22"/>
  <c r="AA292" i="25"/>
  <c r="H971" i="37"/>
  <c r="H1684" i="37"/>
  <c r="D560" i="37"/>
  <c r="H181" i="37"/>
  <c r="D1882" i="37"/>
  <c r="G1882" i="37" s="1"/>
  <c r="W426" i="23" s="1"/>
  <c r="X426" i="23" s="1"/>
  <c r="Y426" i="23" s="1"/>
  <c r="Z426" i="23" s="1"/>
  <c r="M13" i="81"/>
  <c r="AU58" i="7"/>
  <c r="AY58" i="7" s="1"/>
  <c r="E70" i="25"/>
  <c r="S115" i="25"/>
  <c r="L34" i="34"/>
  <c r="A182" i="26"/>
  <c r="A192" i="26" s="1"/>
  <c r="A201" i="26" s="1"/>
  <c r="N75" i="25"/>
  <c r="C20" i="81"/>
  <c r="L143" i="25"/>
  <c r="G57" i="30"/>
  <c r="R216" i="7"/>
  <c r="A39" i="29"/>
  <c r="A39" i="28" s="1"/>
  <c r="A39" i="27" s="1"/>
  <c r="A39" i="26" s="1"/>
  <c r="A39" i="25" s="1"/>
  <c r="I39" i="25" s="1"/>
  <c r="P39" i="25" s="1"/>
  <c r="W39" i="25" s="1"/>
  <c r="Z263" i="23"/>
  <c r="F7" i="42"/>
  <c r="Z204" i="24"/>
  <c r="M19" i="81"/>
  <c r="V112" i="23"/>
  <c r="B57" i="23"/>
  <c r="L112" i="23"/>
  <c r="B54" i="8"/>
  <c r="DB19" i="48"/>
  <c r="E30" i="74" s="1"/>
  <c r="Q192" i="45"/>
  <c r="H55" i="57"/>
  <c r="Z13" i="59"/>
  <c r="AC132" i="25"/>
  <c r="E306" i="22"/>
  <c r="F8" i="56"/>
  <c r="F38" i="56" s="1"/>
  <c r="AA8" i="81"/>
  <c r="O17" i="50"/>
  <c r="P17" i="50" s="1"/>
  <c r="BX23" i="48"/>
  <c r="I20" i="52" s="1"/>
  <c r="L187" i="25"/>
  <c r="AC32" i="25"/>
  <c r="E98" i="22"/>
  <c r="BN23" i="48"/>
  <c r="I24" i="52" s="1"/>
  <c r="L292" i="25"/>
  <c r="AG155" i="45"/>
  <c r="AA55" i="25"/>
  <c r="I16" i="79"/>
  <c r="AU337" i="7"/>
  <c r="G918" i="37"/>
  <c r="G675" i="37"/>
  <c r="G693" i="37" s="1"/>
  <c r="W175" i="29"/>
  <c r="G856" i="37"/>
  <c r="M210" i="23" s="1"/>
  <c r="N210" i="23" s="1"/>
  <c r="O210" i="23" s="1"/>
  <c r="AA301" i="7" s="1"/>
  <c r="D101" i="37"/>
  <c r="I101" i="37" s="1"/>
  <c r="X232" i="22"/>
  <c r="E25" i="84" s="1"/>
  <c r="D287" i="46"/>
  <c r="L384" i="23"/>
  <c r="G73" i="37"/>
  <c r="AA35" i="25"/>
  <c r="F93" i="22"/>
  <c r="O16" i="68" s="1"/>
  <c r="H8" i="35"/>
  <c r="F91" i="22"/>
  <c r="E8" i="35"/>
  <c r="F89" i="22"/>
  <c r="F88" i="22"/>
  <c r="K16" i="68" s="1"/>
  <c r="AA33" i="25"/>
  <c r="F86" i="22"/>
  <c r="L8" i="35"/>
  <c r="F8" i="35"/>
  <c r="F84" i="22"/>
  <c r="F82" i="22"/>
  <c r="H16" i="68" s="1"/>
  <c r="AA31" i="25"/>
  <c r="G79" i="25"/>
  <c r="X139" i="8"/>
  <c r="K17" i="38"/>
  <c r="Y78" i="25"/>
  <c r="X154" i="22"/>
  <c r="R34" i="68" s="1"/>
  <c r="C8" i="25"/>
  <c r="F49" i="8"/>
  <c r="N3" i="36" s="1"/>
  <c r="F41" i="8"/>
  <c r="O3" i="36" s="1"/>
  <c r="E8" i="25"/>
  <c r="Y6" i="25"/>
  <c r="F50" i="22"/>
  <c r="R4" i="68" s="1"/>
  <c r="F42" i="22"/>
  <c r="I2" i="35"/>
  <c r="AA7" i="25"/>
  <c r="F38" i="22"/>
  <c r="J4" i="68" s="1"/>
  <c r="K2" i="35"/>
  <c r="F35" i="22"/>
  <c r="AC42" i="25"/>
  <c r="Y114" i="25"/>
  <c r="F258" i="22"/>
  <c r="R50" i="68" s="1"/>
  <c r="K74" i="75"/>
  <c r="B26" i="74"/>
  <c r="F880" i="37"/>
  <c r="W150" i="8"/>
  <c r="L319" i="25"/>
  <c r="CH15" i="48"/>
  <c r="AA320" i="25"/>
  <c r="G372" i="37"/>
  <c r="F1014" i="37"/>
  <c r="C265" i="24" s="1"/>
  <c r="D265" i="24" s="1"/>
  <c r="E265" i="24" s="1"/>
  <c r="F265" i="24" s="1"/>
  <c r="F1009" i="37"/>
  <c r="S559" i="33"/>
  <c r="K30" i="53"/>
  <c r="G917" i="37"/>
  <c r="G684" i="37"/>
  <c r="W147" i="27"/>
  <c r="H122" i="46"/>
  <c r="H129" i="46"/>
  <c r="H128" i="46"/>
  <c r="F28" i="46"/>
  <c r="F32" i="46" s="1"/>
  <c r="D69" i="46"/>
  <c r="F1013" i="37"/>
  <c r="F654" i="37"/>
  <c r="F921" i="37"/>
  <c r="G1178" i="37"/>
  <c r="G261" i="37"/>
  <c r="D1044" i="37"/>
  <c r="H1013" i="37"/>
  <c r="W145" i="29"/>
  <c r="BC309" i="7"/>
  <c r="BG309" i="7"/>
  <c r="B25" i="74"/>
  <c r="K65" i="75"/>
  <c r="G5" i="52"/>
  <c r="G6" i="52"/>
  <c r="B32" i="14"/>
  <c r="N32" i="14" s="1"/>
  <c r="S37" i="12"/>
  <c r="S298" i="33"/>
  <c r="D938" i="37"/>
  <c r="D928" i="37"/>
  <c r="I928" i="37" s="1"/>
  <c r="D912" i="37"/>
  <c r="D934" i="37"/>
  <c r="E100" i="25"/>
  <c r="Q23" i="36"/>
  <c r="P23" i="36" s="1"/>
  <c r="R43" i="14"/>
  <c r="W109" i="27"/>
  <c r="S14" i="34"/>
  <c r="M47" i="31"/>
  <c r="M128" i="31"/>
  <c r="S33" i="34"/>
  <c r="F1021" i="37"/>
  <c r="G61" i="37"/>
  <c r="G863" i="37"/>
  <c r="D290" i="37"/>
  <c r="H150" i="45"/>
  <c r="AJ20" i="47"/>
  <c r="F10" i="73" s="1"/>
  <c r="AJ22" i="47"/>
  <c r="G10" i="73" s="1"/>
  <c r="E317" i="25"/>
  <c r="E315" i="25"/>
  <c r="O31" i="53"/>
  <c r="S728" i="33"/>
  <c r="H505" i="37"/>
  <c r="H175" i="46"/>
  <c r="G175" i="46"/>
  <c r="G189" i="46"/>
  <c r="G177" i="46" s="1"/>
  <c r="H226" i="46"/>
  <c r="H227" i="46"/>
  <c r="H215" i="46" s="1"/>
  <c r="G227" i="46"/>
  <c r="G215" i="46" s="1"/>
  <c r="G251" i="46"/>
  <c r="G265" i="46"/>
  <c r="G253" i="46" s="1"/>
  <c r="H303" i="46"/>
  <c r="H291" i="46" s="1"/>
  <c r="G341" i="46"/>
  <c r="G329" i="46" s="1"/>
  <c r="F24" i="47"/>
  <c r="I4" i="73" s="1"/>
  <c r="H136" i="37"/>
  <c r="H607" i="37"/>
  <c r="H1532" i="37"/>
  <c r="H1556" i="37"/>
  <c r="H1577" i="37" s="1"/>
  <c r="H1611" i="37"/>
  <c r="H1635" i="37"/>
  <c r="H1656" i="37" s="1"/>
  <c r="F1451" i="37"/>
  <c r="C358" i="24" s="1"/>
  <c r="D358" i="24" s="1"/>
  <c r="E358" i="24" s="1"/>
  <c r="F358" i="24" s="1"/>
  <c r="F1609" i="37"/>
  <c r="W358" i="24" s="1"/>
  <c r="X358" i="24" s="1"/>
  <c r="Y358" i="24" s="1"/>
  <c r="Z358" i="24" s="1"/>
  <c r="G136" i="37"/>
  <c r="G1372" i="37"/>
  <c r="W304" i="23" s="1"/>
  <c r="X304" i="23" s="1"/>
  <c r="Y304" i="23" s="1"/>
  <c r="Z304" i="23" s="1"/>
  <c r="G1451" i="37"/>
  <c r="C358" i="23" s="1"/>
  <c r="D358" i="23" s="1"/>
  <c r="E358" i="23" s="1"/>
  <c r="F358" i="23" s="1"/>
  <c r="G1792" i="37"/>
  <c r="D1717" i="37"/>
  <c r="D57" i="37"/>
  <c r="I57" i="37" s="1"/>
  <c r="H336" i="46"/>
  <c r="G1079" i="37"/>
  <c r="G1076" i="37"/>
  <c r="G1077" i="37"/>
  <c r="F29" i="58"/>
  <c r="F28" i="58"/>
  <c r="G65" i="37"/>
  <c r="G72" i="37"/>
  <c r="G1156" i="37"/>
  <c r="G1155" i="37"/>
  <c r="G636" i="37"/>
  <c r="G637" i="37" s="1"/>
  <c r="G638" i="37" s="1"/>
  <c r="G639" i="37" s="1"/>
  <c r="G665" i="37" s="1"/>
  <c r="W142" i="23" s="1"/>
  <c r="X142" i="23" s="1"/>
  <c r="Y142" i="23" s="1"/>
  <c r="W148" i="23"/>
  <c r="X148" i="23" s="1"/>
  <c r="Y148" i="23" s="1"/>
  <c r="Z148" i="23" s="1"/>
  <c r="K22" i="34" s="1"/>
  <c r="D5" i="58"/>
  <c r="D7" i="58"/>
  <c r="D6" i="58"/>
  <c r="D4" i="58"/>
  <c r="Z6" i="60"/>
  <c r="AB15" i="81"/>
  <c r="F6" i="61"/>
  <c r="F75" i="57"/>
  <c r="Z15" i="80"/>
  <c r="F5" i="62"/>
  <c r="H74" i="57"/>
  <c r="AU141" i="7"/>
  <c r="BC141" i="7" s="1"/>
  <c r="AY141" i="7"/>
  <c r="BG225" i="7"/>
  <c r="BC225" i="7"/>
  <c r="AP255" i="7"/>
  <c r="BC254" i="7" s="1"/>
  <c r="BG254" i="7" s="1"/>
  <c r="AU254" i="7"/>
  <c r="AY254" i="7" s="1"/>
  <c r="AU281" i="7"/>
  <c r="BC281" i="7" s="1"/>
  <c r="AY281" i="7"/>
  <c r="AU366" i="7"/>
  <c r="AY366" i="7" s="1"/>
  <c r="AP367" i="7"/>
  <c r="BC366" i="7" s="1"/>
  <c r="BG366" i="7" s="1"/>
  <c r="AU393" i="7"/>
  <c r="BC393" i="7" s="1"/>
  <c r="AY393" i="7"/>
  <c r="AP507" i="7"/>
  <c r="Y534" i="7"/>
  <c r="AE535" i="7"/>
  <c r="Y562" i="7"/>
  <c r="D84" i="37"/>
  <c r="D88" i="37"/>
  <c r="D83" i="37"/>
  <c r="H104" i="37"/>
  <c r="H103" i="37"/>
  <c r="H101" i="37"/>
  <c r="D131" i="37"/>
  <c r="D128" i="37"/>
  <c r="D129" i="37"/>
  <c r="D162" i="37"/>
  <c r="D167" i="37"/>
  <c r="D164" i="37"/>
  <c r="D163" i="37"/>
  <c r="D166" i="37"/>
  <c r="D165" i="37"/>
  <c r="D222" i="37"/>
  <c r="D226" i="37"/>
  <c r="D211" i="37"/>
  <c r="D209" i="37"/>
  <c r="D206" i="37"/>
  <c r="D183" i="37"/>
  <c r="I183" i="37" s="1"/>
  <c r="D180" i="37"/>
  <c r="I180" i="37" s="1"/>
  <c r="D181" i="37"/>
  <c r="D182" i="37"/>
  <c r="I182" i="37" s="1"/>
  <c r="H218" i="37"/>
  <c r="H212" i="37"/>
  <c r="H215" i="37"/>
  <c r="D212" i="37"/>
  <c r="I212" i="37" s="1"/>
  <c r="D215" i="37"/>
  <c r="I215" i="37" s="1"/>
  <c r="D216" i="37"/>
  <c r="D214" i="37"/>
  <c r="H262" i="37"/>
  <c r="H259" i="37"/>
  <c r="H260" i="37"/>
  <c r="D289" i="37"/>
  <c r="D286" i="37"/>
  <c r="D287" i="37"/>
  <c r="D285" i="37"/>
  <c r="D249" i="37"/>
  <c r="D248" i="37"/>
  <c r="H291" i="37"/>
  <c r="H296" i="37"/>
  <c r="H316" i="37" s="1"/>
  <c r="H328" i="37"/>
  <c r="H327" i="37"/>
  <c r="H372" i="37"/>
  <c r="H393" i="37" s="1"/>
  <c r="H375" i="37"/>
  <c r="H395" i="37" s="1"/>
  <c r="G452" i="37"/>
  <c r="G451" i="37"/>
  <c r="H419" i="37"/>
  <c r="H418" i="37"/>
  <c r="H421" i="37"/>
  <c r="H420" i="37"/>
  <c r="H417" i="37"/>
  <c r="D417" i="37"/>
  <c r="I417" i="37" s="1"/>
  <c r="D419" i="37"/>
  <c r="I419" i="37" s="1"/>
  <c r="D420" i="37"/>
  <c r="I420" i="37" s="1"/>
  <c r="D418" i="37"/>
  <c r="D421" i="37"/>
  <c r="I421" i="37" s="1"/>
  <c r="H455" i="37"/>
  <c r="H452" i="37"/>
  <c r="H449" i="37"/>
  <c r="H454" i="37"/>
  <c r="H474" i="37" s="1"/>
  <c r="D455" i="37"/>
  <c r="D452" i="37"/>
  <c r="I452" i="37" s="1"/>
  <c r="D454" i="37"/>
  <c r="D451" i="37"/>
  <c r="I451" i="37" s="1"/>
  <c r="H503" i="37"/>
  <c r="D523" i="37"/>
  <c r="I523" i="37" s="1"/>
  <c r="D526" i="37"/>
  <c r="D498" i="37"/>
  <c r="I498" i="37" s="1"/>
  <c r="D499" i="37"/>
  <c r="I499" i="37" s="1"/>
  <c r="D496" i="37"/>
  <c r="D497" i="37"/>
  <c r="I497" i="37" s="1"/>
  <c r="D500" i="37"/>
  <c r="D530" i="37"/>
  <c r="D531" i="37"/>
  <c r="I531" i="37" s="1"/>
  <c r="D532" i="37"/>
  <c r="D528" i="37"/>
  <c r="I528" i="37" s="1"/>
  <c r="D533" i="37"/>
  <c r="D606" i="37"/>
  <c r="D604" i="37"/>
  <c r="H692" i="37"/>
  <c r="H688" i="37"/>
  <c r="H709" i="37" s="1"/>
  <c r="H689" i="37"/>
  <c r="H686" i="37"/>
  <c r="D717" i="37"/>
  <c r="D716" i="37"/>
  <c r="D720" i="37"/>
  <c r="D718" i="37"/>
  <c r="D715" i="37"/>
  <c r="D719" i="37"/>
  <c r="H733" i="37"/>
  <c r="H735" i="37"/>
  <c r="H736" i="37"/>
  <c r="H734" i="37"/>
  <c r="H737" i="37"/>
  <c r="H771" i="37"/>
  <c r="H770" i="37"/>
  <c r="H790" i="37" s="1"/>
  <c r="H765" i="37"/>
  <c r="H767" i="37"/>
  <c r="H788" i="37" s="1"/>
  <c r="D794" i="37"/>
  <c r="D799" i="37"/>
  <c r="D798" i="37"/>
  <c r="H814" i="37"/>
  <c r="H815" i="37"/>
  <c r="H850" i="37"/>
  <c r="H846" i="37"/>
  <c r="H867" i="37" s="1"/>
  <c r="H847" i="37"/>
  <c r="H895" i="37"/>
  <c r="H894" i="37"/>
  <c r="H893" i="37"/>
  <c r="H892" i="37"/>
  <c r="D891" i="37"/>
  <c r="I891" i="37" s="1"/>
  <c r="D893" i="37"/>
  <c r="I893" i="37" s="1"/>
  <c r="D892" i="37"/>
  <c r="D894" i="37"/>
  <c r="I894" i="37" s="1"/>
  <c r="D895" i="37"/>
  <c r="I895" i="37" s="1"/>
  <c r="H926" i="37"/>
  <c r="H928" i="37"/>
  <c r="H948" i="37" s="1"/>
  <c r="H923" i="37"/>
  <c r="D957" i="37"/>
  <c r="D955" i="37"/>
  <c r="D953" i="37"/>
  <c r="D1020" i="37"/>
  <c r="D991" i="37"/>
  <c r="D996" i="37"/>
  <c r="D998" i="37"/>
  <c r="D997" i="37"/>
  <c r="D960" i="37"/>
  <c r="D959" i="37"/>
  <c r="H1007" i="37"/>
  <c r="H1027" i="37" s="1"/>
  <c r="H1005" i="37"/>
  <c r="D1035" i="37"/>
  <c r="D1031" i="37"/>
  <c r="D1033" i="37"/>
  <c r="D1036" i="37"/>
  <c r="H1087" i="37"/>
  <c r="H1086" i="37"/>
  <c r="H1106" i="37" s="1"/>
  <c r="H1081" i="37"/>
  <c r="D1115" i="37"/>
  <c r="D1114" i="37"/>
  <c r="D1111" i="37"/>
  <c r="D1171" i="37"/>
  <c r="D1167" i="37"/>
  <c r="H1132" i="37"/>
  <c r="H1130" i="37"/>
  <c r="H1129" i="37"/>
  <c r="H1128" i="37"/>
  <c r="H1163" i="37"/>
  <c r="H1160" i="37"/>
  <c r="H1165" i="37"/>
  <c r="H1185" i="37" s="1"/>
  <c r="D1193" i="37"/>
  <c r="D1191" i="37"/>
  <c r="D1189" i="37"/>
  <c r="D1190" i="37"/>
  <c r="G1241" i="37"/>
  <c r="G1239" i="37"/>
  <c r="H1197" i="37"/>
  <c r="H1196" i="37"/>
  <c r="D1208" i="37"/>
  <c r="I1208" i="37" s="1"/>
  <c r="D1209" i="37"/>
  <c r="I1209" i="37" s="1"/>
  <c r="D1211" i="37"/>
  <c r="I1211" i="37" s="1"/>
  <c r="D1207" i="37"/>
  <c r="I1207" i="37" s="1"/>
  <c r="D1241" i="37"/>
  <c r="D1243" i="37"/>
  <c r="I1243" i="37" s="1"/>
  <c r="H1244" i="37"/>
  <c r="H1264" i="37" s="1"/>
  <c r="I1264" i="37" s="1"/>
  <c r="H1241" i="37"/>
  <c r="H1262" i="37" s="1"/>
  <c r="H1239" i="37"/>
  <c r="G1321" i="37"/>
  <c r="G1318" i="37"/>
  <c r="F1329" i="37"/>
  <c r="F1336" i="37"/>
  <c r="F1307" i="37"/>
  <c r="H1275" i="37"/>
  <c r="H1276" i="37"/>
  <c r="D1312" i="37"/>
  <c r="D1314" i="37"/>
  <c r="D1313" i="37"/>
  <c r="D1316" i="37"/>
  <c r="D1290" i="37"/>
  <c r="I1290" i="37" s="1"/>
  <c r="D1288" i="37"/>
  <c r="I1288" i="37" s="1"/>
  <c r="D1289" i="37"/>
  <c r="I1289" i="37" s="1"/>
  <c r="D1276" i="37"/>
  <c r="D1275" i="37"/>
  <c r="F1318" i="37"/>
  <c r="F1322" i="37"/>
  <c r="F1342" i="37" s="1"/>
  <c r="H1323" i="37"/>
  <c r="H1343" i="37" s="1"/>
  <c r="H1318" i="37"/>
  <c r="H1320" i="37"/>
  <c r="H1341" i="37" s="1"/>
  <c r="D1324" i="37"/>
  <c r="I1324" i="37" s="1"/>
  <c r="D1322" i="37"/>
  <c r="D1323" i="37"/>
  <c r="H1372" i="37"/>
  <c r="H1374" i="37"/>
  <c r="D1403" i="37"/>
  <c r="D1401" i="37"/>
  <c r="D1399" i="37"/>
  <c r="D1400" i="37"/>
  <c r="I1400" i="37" s="1"/>
  <c r="H1451" i="37"/>
  <c r="D1487" i="37"/>
  <c r="I1487" i="37" s="1"/>
  <c r="D1465" i="37"/>
  <c r="D1483" i="37" s="1"/>
  <c r="D1494" i="37"/>
  <c r="I1494" i="37" s="1"/>
  <c r="D1472" i="37"/>
  <c r="I1472" i="37" s="1"/>
  <c r="D1474" i="37"/>
  <c r="D1471" i="37"/>
  <c r="I1471" i="37" s="1"/>
  <c r="D1445" i="37"/>
  <c r="I1445" i="37" s="1"/>
  <c r="D1446" i="37"/>
  <c r="I1446" i="37" s="1"/>
  <c r="D1448" i="37"/>
  <c r="D1444" i="37"/>
  <c r="D1480" i="37"/>
  <c r="I1480" i="37" s="1"/>
  <c r="D1476" i="37"/>
  <c r="I1476" i="37" s="1"/>
  <c r="D1544" i="37"/>
  <c r="D1562" i="37" s="1"/>
  <c r="I1562" i="37" s="1"/>
  <c r="D1573" i="37"/>
  <c r="I1573" i="37" s="1"/>
  <c r="D1566" i="37"/>
  <c r="I1566" i="37" s="1"/>
  <c r="D1553" i="37"/>
  <c r="D1550" i="37"/>
  <c r="I1550" i="37" s="1"/>
  <c r="D1551" i="37"/>
  <c r="I1551" i="37" s="1"/>
  <c r="D1526" i="37"/>
  <c r="I1526" i="37" s="1"/>
  <c r="D1525" i="37"/>
  <c r="I1525" i="37" s="1"/>
  <c r="D1523" i="37"/>
  <c r="D1560" i="37"/>
  <c r="D1580" i="37" s="1"/>
  <c r="I1580" i="37" s="1"/>
  <c r="D1557" i="37"/>
  <c r="D1555" i="37"/>
  <c r="I1555" i="37" s="1"/>
  <c r="D1648" i="37"/>
  <c r="D1644" i="37"/>
  <c r="D1592" i="37"/>
  <c r="D1591" i="37"/>
  <c r="D1639" i="37"/>
  <c r="D1638" i="37"/>
  <c r="D1710" i="37"/>
  <c r="D1712" i="37"/>
  <c r="D1707" i="37"/>
  <c r="D1685" i="37"/>
  <c r="I1685" i="37" s="1"/>
  <c r="D1682" i="37"/>
  <c r="I1682" i="37" s="1"/>
  <c r="D1681" i="37"/>
  <c r="I1681" i="37" s="1"/>
  <c r="D1683" i="37"/>
  <c r="I1683" i="37" s="1"/>
  <c r="H1719" i="37"/>
  <c r="H1713" i="37"/>
  <c r="H1715" i="37"/>
  <c r="H1790" i="37"/>
  <c r="H1787" i="37"/>
  <c r="H1786" i="37"/>
  <c r="H1749" i="37"/>
  <c r="H1750" i="37"/>
  <c r="H1797" i="37"/>
  <c r="H1817" i="37" s="1"/>
  <c r="H1794" i="37"/>
  <c r="H1815" i="37" s="1"/>
  <c r="G513" i="37"/>
  <c r="G434" i="37"/>
  <c r="G276" i="37"/>
  <c r="G159" i="37"/>
  <c r="G238" i="37"/>
  <c r="G475" i="37"/>
  <c r="G1303" i="37"/>
  <c r="G80" i="37"/>
  <c r="G1698" i="37"/>
  <c r="G317" i="37"/>
  <c r="G633" i="37"/>
  <c r="G1107" i="37"/>
  <c r="G118" i="37"/>
  <c r="G396" i="37"/>
  <c r="G355" i="37"/>
  <c r="G1344" i="37"/>
  <c r="G1818" i="37"/>
  <c r="G1581" i="37"/>
  <c r="G1461" i="37"/>
  <c r="G1382" i="37"/>
  <c r="G908" i="37"/>
  <c r="G712" i="37"/>
  <c r="G1619" i="37"/>
  <c r="G1145" i="37"/>
  <c r="G870" i="37"/>
  <c r="G1660" i="37"/>
  <c r="G1186" i="37"/>
  <c r="G829" i="37"/>
  <c r="G1856" i="37"/>
  <c r="G554" i="37"/>
  <c r="G39" i="37"/>
  <c r="G1871" i="37"/>
  <c r="G1873" i="37"/>
  <c r="O138" i="8"/>
  <c r="O140" i="8"/>
  <c r="K19" i="36" s="1"/>
  <c r="O141" i="8"/>
  <c r="O152" i="8"/>
  <c r="F19" i="36" s="1"/>
  <c r="O240" i="8"/>
  <c r="I372" i="7"/>
  <c r="O242" i="8"/>
  <c r="I374" i="7"/>
  <c r="O244" i="8"/>
  <c r="I376" i="7"/>
  <c r="O245" i="8"/>
  <c r="I377" i="7"/>
  <c r="O250" i="8"/>
  <c r="I382" i="7"/>
  <c r="I390" i="7"/>
  <c r="O257" i="8"/>
  <c r="X290" i="8"/>
  <c r="X292" i="8"/>
  <c r="X294" i="8"/>
  <c r="X297" i="8"/>
  <c r="X299" i="8"/>
  <c r="X301" i="8"/>
  <c r="X306" i="8"/>
  <c r="X308" i="8"/>
  <c r="F133" i="37"/>
  <c r="F139" i="37"/>
  <c r="F136" i="37"/>
  <c r="F215" i="37"/>
  <c r="F212" i="37"/>
  <c r="R139" i="7"/>
  <c r="F505" i="37"/>
  <c r="E144" i="24" s="1"/>
  <c r="F923" i="37"/>
  <c r="F926" i="37"/>
  <c r="R279" i="7"/>
  <c r="F1084" i="37"/>
  <c r="F1083" i="37"/>
  <c r="P260" i="24"/>
  <c r="R376" i="7"/>
  <c r="R387" i="7"/>
  <c r="P262" i="24"/>
  <c r="P264" i="24"/>
  <c r="R384" i="7"/>
  <c r="P269" i="24"/>
  <c r="R389" i="7"/>
  <c r="P271" i="24"/>
  <c r="R392" i="7"/>
  <c r="R391" i="7"/>
  <c r="R447" i="7"/>
  <c r="F1530" i="37"/>
  <c r="M358" i="24" s="1"/>
  <c r="N358" i="24" s="1"/>
  <c r="O358" i="24" s="1"/>
  <c r="P358" i="24" s="1"/>
  <c r="F1453" i="37"/>
  <c r="E363" i="24" s="1"/>
  <c r="F1532" i="37"/>
  <c r="O363" i="24" s="1"/>
  <c r="F1611" i="37"/>
  <c r="Y363" i="24" s="1"/>
  <c r="G218" i="37"/>
  <c r="G215" i="37"/>
  <c r="G214" i="37"/>
  <c r="AA111" i="7"/>
  <c r="G505" i="37"/>
  <c r="E144" i="23" s="1"/>
  <c r="G925" i="37"/>
  <c r="G926" i="37"/>
  <c r="P241" i="23"/>
  <c r="P19" i="80"/>
  <c r="G1083" i="37"/>
  <c r="G1084" i="37"/>
  <c r="P259" i="23"/>
  <c r="AA379" i="7"/>
  <c r="P261" i="23"/>
  <c r="AA386" i="7"/>
  <c r="P263" i="23"/>
  <c r="AA388" i="7"/>
  <c r="P268" i="23"/>
  <c r="AA382" i="7"/>
  <c r="P270" i="23"/>
  <c r="AA390" i="7"/>
  <c r="G1374" i="37"/>
  <c r="Y309" i="23" s="1"/>
  <c r="G1453" i="37"/>
  <c r="E363" i="23" s="1"/>
  <c r="G1532" i="37"/>
  <c r="O363" i="23" s="1"/>
  <c r="G1611" i="37"/>
  <c r="Y363" i="23" s="1"/>
  <c r="G1764" i="37"/>
  <c r="G1762" i="37"/>
  <c r="G1763" i="37"/>
  <c r="G1760" i="37"/>
  <c r="G1761" i="37"/>
  <c r="D1822" i="37"/>
  <c r="D1824" i="37"/>
  <c r="D1826" i="37"/>
  <c r="D1825" i="37"/>
  <c r="G1788" i="37"/>
  <c r="G1790" i="37"/>
  <c r="F1763" i="37"/>
  <c r="F1761" i="37"/>
  <c r="F1762" i="37"/>
  <c r="F1760" i="37"/>
  <c r="F1764" i="37"/>
  <c r="D1756" i="37"/>
  <c r="I1756" i="37" s="1"/>
  <c r="D1754" i="37"/>
  <c r="D1798" i="37"/>
  <c r="D1792" i="37"/>
  <c r="I1792" i="37" s="1"/>
  <c r="D1797" i="37"/>
  <c r="D1795" i="37"/>
  <c r="I1795" i="37" s="1"/>
  <c r="D1794" i="37"/>
  <c r="D1877" i="37"/>
  <c r="I1877" i="37" s="1"/>
  <c r="D1871" i="37"/>
  <c r="I1871" i="37" s="1"/>
  <c r="D1875" i="37"/>
  <c r="I1875" i="37" s="1"/>
  <c r="D1873" i="37"/>
  <c r="D1894" i="37" s="1"/>
  <c r="F1894" i="37" s="1"/>
  <c r="F1869" i="37"/>
  <c r="F1866" i="37"/>
  <c r="F1867" i="37"/>
  <c r="F1868" i="37"/>
  <c r="F1870" i="37"/>
  <c r="D1881" i="37"/>
  <c r="D1885" i="37"/>
  <c r="F1842" i="37"/>
  <c r="F1839" i="37"/>
  <c r="F1840" i="37"/>
  <c r="B54" i="22"/>
  <c r="T158" i="22" s="1"/>
  <c r="T210" i="22" s="1"/>
  <c r="T262" i="22" s="1"/>
  <c r="B106" i="22"/>
  <c r="AP311" i="7"/>
  <c r="BC310" i="7" s="1"/>
  <c r="BG310" i="7" s="1"/>
  <c r="AU310" i="7"/>
  <c r="N2" i="21"/>
  <c r="F57" i="21"/>
  <c r="P5" i="24"/>
  <c r="I28" i="33" s="1"/>
  <c r="F82" i="37"/>
  <c r="F83" i="37" s="1"/>
  <c r="F84" i="37" s="1"/>
  <c r="F85" i="37" s="1"/>
  <c r="F86" i="37" s="1"/>
  <c r="F112" i="37" s="1"/>
  <c r="D3" i="81"/>
  <c r="F161" i="37"/>
  <c r="F162" i="37" s="1"/>
  <c r="F163" i="37" s="1"/>
  <c r="Z5" i="24"/>
  <c r="I55" i="33" s="1"/>
  <c r="F405" i="37"/>
  <c r="F406" i="37" s="1"/>
  <c r="Z61" i="24"/>
  <c r="I145" i="33" s="1"/>
  <c r="H4" i="81"/>
  <c r="Z62" i="24"/>
  <c r="I147" i="33" s="1"/>
  <c r="H5" i="81"/>
  <c r="Z63" i="24"/>
  <c r="I149" i="33" s="1"/>
  <c r="H6" i="81"/>
  <c r="Z64" i="24"/>
  <c r="I154" i="33" s="1"/>
  <c r="F416" i="37"/>
  <c r="H7" i="81"/>
  <c r="P117" i="24"/>
  <c r="I201" i="33" s="1"/>
  <c r="J5" i="81"/>
  <c r="P118" i="24"/>
  <c r="I203" i="33" s="1"/>
  <c r="J6" i="81"/>
  <c r="P227" i="24"/>
  <c r="I363" i="33" s="1"/>
  <c r="P5" i="81"/>
  <c r="F280" i="24"/>
  <c r="I406" i="33" s="1"/>
  <c r="F1188" i="37"/>
  <c r="F1189" i="37" s="1"/>
  <c r="F1190" i="37" s="1"/>
  <c r="F1191" i="37" s="1"/>
  <c r="F1192" i="37" s="1"/>
  <c r="F1218" i="37" s="1"/>
  <c r="R5" i="81"/>
  <c r="F282" i="24"/>
  <c r="I417" i="33" s="1"/>
  <c r="P5" i="60"/>
  <c r="AA14" i="81"/>
  <c r="E74" i="57"/>
  <c r="P280" i="24"/>
  <c r="I632" i="33" s="1"/>
  <c r="S3" i="81"/>
  <c r="P282" i="24"/>
  <c r="I643" i="33" s="1"/>
  <c r="S5" i="81"/>
  <c r="S7" i="81"/>
  <c r="P284" i="24"/>
  <c r="I650" i="33" s="1"/>
  <c r="P15" i="33"/>
  <c r="P24" i="33" s="1"/>
  <c r="P33" i="33" s="1"/>
  <c r="P42" i="33" s="1"/>
  <c r="P51" i="33" s="1"/>
  <c r="P60" i="33" s="1"/>
  <c r="P69" i="33" s="1"/>
  <c r="P78" i="33" s="1"/>
  <c r="P87" i="33" s="1"/>
  <c r="P96" i="33" s="1"/>
  <c r="P105" i="33" s="1"/>
  <c r="P114" i="33" s="1"/>
  <c r="P123" i="33" s="1"/>
  <c r="P132" i="33" s="1"/>
  <c r="P141" i="33" s="1"/>
  <c r="P150" i="33" s="1"/>
  <c r="P159" i="33" s="1"/>
  <c r="P168" i="33" s="1"/>
  <c r="P177" i="33" s="1"/>
  <c r="P186" i="33" s="1"/>
  <c r="P195" i="33" s="1"/>
  <c r="P204" i="33" s="1"/>
  <c r="P213" i="33" s="1"/>
  <c r="P222" i="33" s="1"/>
  <c r="P231" i="33" s="1"/>
  <c r="P240" i="33" s="1"/>
  <c r="P249" i="33" s="1"/>
  <c r="P258" i="33" s="1"/>
  <c r="P267" i="33" s="1"/>
  <c r="P276" i="33" s="1"/>
  <c r="P285" i="33" s="1"/>
  <c r="P294" i="33" s="1"/>
  <c r="P303" i="33" s="1"/>
  <c r="P312" i="33" s="1"/>
  <c r="P321" i="33" s="1"/>
  <c r="P330" i="33" s="1"/>
  <c r="P339" i="33" s="1"/>
  <c r="P348" i="33" s="1"/>
  <c r="P357" i="33" s="1"/>
  <c r="P366" i="33" s="1"/>
  <c r="P375" i="33" s="1"/>
  <c r="P384" i="33" s="1"/>
  <c r="P393" i="33" s="1"/>
  <c r="P402" i="33" s="1"/>
  <c r="P411" i="33" s="1"/>
  <c r="P420" i="33" s="1"/>
  <c r="P429" i="33" s="1"/>
  <c r="U6" i="33"/>
  <c r="U15" i="33" s="1"/>
  <c r="U24" i="33" s="1"/>
  <c r="U33" i="33" s="1"/>
  <c r="U42" i="33" s="1"/>
  <c r="U51" i="33" s="1"/>
  <c r="U60" i="33" s="1"/>
  <c r="U69" i="33" s="1"/>
  <c r="U78" i="33" s="1"/>
  <c r="U87" i="33" s="1"/>
  <c r="U96" i="33" s="1"/>
  <c r="U105" i="33" s="1"/>
  <c r="U114" i="33" s="1"/>
  <c r="U123" i="33" s="1"/>
  <c r="U132" i="33" s="1"/>
  <c r="U141" i="33" s="1"/>
  <c r="U150" i="33" s="1"/>
  <c r="U159" i="33" s="1"/>
  <c r="U168" i="33" s="1"/>
  <c r="U177" i="33" s="1"/>
  <c r="U186" i="33" s="1"/>
  <c r="U195" i="33" s="1"/>
  <c r="U204" i="33" s="1"/>
  <c r="U213" i="33" s="1"/>
  <c r="U222" i="33" s="1"/>
  <c r="U231" i="33" s="1"/>
  <c r="U240" i="33" s="1"/>
  <c r="U249" i="33" s="1"/>
  <c r="U258" i="33" s="1"/>
  <c r="U267" i="33" s="1"/>
  <c r="U276" i="33" s="1"/>
  <c r="U285" i="33" s="1"/>
  <c r="U294" i="33" s="1"/>
  <c r="U303" i="33" s="1"/>
  <c r="U312" i="33" s="1"/>
  <c r="U321" i="33" s="1"/>
  <c r="U330" i="33" s="1"/>
  <c r="U339" i="33" s="1"/>
  <c r="U348" i="33" s="1"/>
  <c r="U357" i="33" s="1"/>
  <c r="F11" i="24"/>
  <c r="M5" i="32" s="1"/>
  <c r="C9" i="81"/>
  <c r="Z24" i="23"/>
  <c r="T19" i="32" s="1"/>
  <c r="G204" i="37"/>
  <c r="E22" i="80"/>
  <c r="F66" i="24"/>
  <c r="M32" i="32" s="1"/>
  <c r="F9" i="81"/>
  <c r="Z80" i="24"/>
  <c r="M48" i="32" s="1"/>
  <c r="H23" i="81"/>
  <c r="F442" i="37"/>
  <c r="Z66" i="23"/>
  <c r="T50" i="32" s="1"/>
  <c r="H9" i="80"/>
  <c r="P121" i="24"/>
  <c r="M68" i="32" s="1"/>
  <c r="J9" i="81"/>
  <c r="F176" i="23"/>
  <c r="T86" i="32" s="1"/>
  <c r="L9" i="80"/>
  <c r="P176" i="23"/>
  <c r="T95" i="32" s="1"/>
  <c r="M9" i="80"/>
  <c r="P245" i="23"/>
  <c r="T120" i="32" s="1"/>
  <c r="G1074" i="37"/>
  <c r="P23" i="80"/>
  <c r="P231" i="23"/>
  <c r="T122" i="32" s="1"/>
  <c r="P9" i="80"/>
  <c r="F299" i="23"/>
  <c r="T136" i="32" s="1"/>
  <c r="R22" i="80"/>
  <c r="F300" i="24"/>
  <c r="M138" i="32" s="1"/>
  <c r="R23" i="81"/>
  <c r="F1232" i="37"/>
  <c r="F286" i="23"/>
  <c r="T140" i="32" s="1"/>
  <c r="R9" i="80"/>
  <c r="M420" i="23"/>
  <c r="N420" i="23" s="1"/>
  <c r="O420" i="23" s="1"/>
  <c r="P420" i="23" s="1"/>
  <c r="G1742" i="37"/>
  <c r="G1743" i="37" s="1"/>
  <c r="G1744" i="37" s="1"/>
  <c r="G1745" i="37" s="1"/>
  <c r="G1771" i="37" s="1"/>
  <c r="F15" i="23"/>
  <c r="Q1" i="30" s="1"/>
  <c r="C13" i="80"/>
  <c r="F71" i="23"/>
  <c r="Q32" i="30" s="1"/>
  <c r="F14" i="80"/>
  <c r="Z70" i="23"/>
  <c r="Q46" i="30" s="1"/>
  <c r="H13" i="80"/>
  <c r="Z71" i="23"/>
  <c r="Q50" i="30" s="1"/>
  <c r="H14" i="80"/>
  <c r="Z72" i="24"/>
  <c r="K52" i="30" s="1"/>
  <c r="H15" i="81"/>
  <c r="P125" i="23"/>
  <c r="Q64" i="30" s="1"/>
  <c r="J13" i="80"/>
  <c r="P127" i="23"/>
  <c r="Q70" i="30" s="1"/>
  <c r="J15" i="80"/>
  <c r="F180" i="23"/>
  <c r="Q82" i="30" s="1"/>
  <c r="L13" i="80"/>
  <c r="F182" i="23"/>
  <c r="Q88" i="30" s="1"/>
  <c r="L15" i="80"/>
  <c r="P180" i="23"/>
  <c r="Q91" i="30" s="1"/>
  <c r="M13" i="80"/>
  <c r="P237" i="24"/>
  <c r="K124" i="30" s="1"/>
  <c r="P15" i="81"/>
  <c r="R15" i="81"/>
  <c r="F292" i="24"/>
  <c r="K142" i="30" s="1"/>
  <c r="P290" i="24"/>
  <c r="K145" i="30" s="1"/>
  <c r="S13" i="81"/>
  <c r="Z73" i="24"/>
  <c r="K46" i="29" s="1"/>
  <c r="H16" i="81"/>
  <c r="F436" i="37"/>
  <c r="F437" i="37" s="1"/>
  <c r="F438" i="37" s="1"/>
  <c r="F461" i="37" s="1"/>
  <c r="R16" i="81"/>
  <c r="F293" i="24"/>
  <c r="K136" i="29" s="1"/>
  <c r="F1226" i="37"/>
  <c r="F1227" i="37" s="1"/>
  <c r="F1257" i="37" s="1"/>
  <c r="C21" i="81"/>
  <c r="F23" i="24"/>
  <c r="K1" i="28" s="1"/>
  <c r="H21" i="81"/>
  <c r="Z78" i="24"/>
  <c r="K46" i="28" s="1"/>
  <c r="M21" i="81"/>
  <c r="P188" i="24"/>
  <c r="K91" i="28" s="1"/>
  <c r="F25" i="81"/>
  <c r="F82" i="24"/>
  <c r="K28" i="27" s="1"/>
  <c r="G25" i="81"/>
  <c r="P82" i="24"/>
  <c r="K37" i="27" s="1"/>
  <c r="P137" i="24"/>
  <c r="K64" i="27" s="1"/>
  <c r="J25" i="81"/>
  <c r="P193" i="24"/>
  <c r="K93" i="27" s="1"/>
  <c r="M26" i="81"/>
  <c r="A120" i="29"/>
  <c r="A120" i="28" s="1"/>
  <c r="A120" i="27" s="1"/>
  <c r="A120" i="26" s="1"/>
  <c r="G120" i="30"/>
  <c r="AH2" i="25"/>
  <c r="D30" i="21"/>
  <c r="A3" i="29"/>
  <c r="A3" i="28" s="1"/>
  <c r="A3" i="27" s="1"/>
  <c r="A3" i="26" s="1"/>
  <c r="A3" i="25" s="1"/>
  <c r="I3" i="25" s="1"/>
  <c r="P3" i="25" s="1"/>
  <c r="W3" i="25" s="1"/>
  <c r="G3" i="30"/>
  <c r="D51" i="21"/>
  <c r="AJ4" i="25"/>
  <c r="F21" i="24"/>
  <c r="N6" i="25" s="1"/>
  <c r="C19" i="81"/>
  <c r="D43" i="21"/>
  <c r="AJ8" i="25"/>
  <c r="L29" i="21"/>
  <c r="AH10" i="25"/>
  <c r="U11" i="25"/>
  <c r="P30" i="23"/>
  <c r="AJ11" i="25"/>
  <c r="L49" i="21"/>
  <c r="V12" i="32"/>
  <c r="V12" i="31" s="1"/>
  <c r="A12" i="32"/>
  <c r="A12" i="31" s="1"/>
  <c r="A12" i="30" s="1"/>
  <c r="AJ12" i="25"/>
  <c r="L50" i="21"/>
  <c r="AJ13" i="25"/>
  <c r="L51" i="21"/>
  <c r="AA53" i="7"/>
  <c r="S15" i="25"/>
  <c r="S16" i="25"/>
  <c r="AA54" i="7"/>
  <c r="P50" i="23"/>
  <c r="AH16" i="25"/>
  <c r="L44" i="21"/>
  <c r="S17" i="25"/>
  <c r="P51" i="23"/>
  <c r="AA56" i="7"/>
  <c r="L19" i="25"/>
  <c r="Z42" i="24"/>
  <c r="S19" i="25"/>
  <c r="Z42" i="23"/>
  <c r="L20" i="25"/>
  <c r="Z44" i="24"/>
  <c r="S20" i="25"/>
  <c r="AA76" i="7"/>
  <c r="AH20" i="25"/>
  <c r="T30" i="21"/>
  <c r="L21" i="25"/>
  <c r="Z45" i="24"/>
  <c r="S21" i="25"/>
  <c r="Z45" i="23"/>
  <c r="G21" i="30"/>
  <c r="A21" i="29"/>
  <c r="A21" i="28" s="1"/>
  <c r="A21" i="27" s="1"/>
  <c r="A21" i="26" s="1"/>
  <c r="A21" i="25" s="1"/>
  <c r="I21" i="25" s="1"/>
  <c r="P21" i="25" s="1"/>
  <c r="W21" i="25" s="1"/>
  <c r="AJ21" i="25"/>
  <c r="T50" i="21"/>
  <c r="AA61" i="7"/>
  <c r="U22" i="25"/>
  <c r="AA80" i="7"/>
  <c r="S23" i="25"/>
  <c r="Z43" i="23"/>
  <c r="AA82" i="7"/>
  <c r="S25" i="25"/>
  <c r="Z50" i="23"/>
  <c r="AH25" i="25"/>
  <c r="T44" i="21"/>
  <c r="L26" i="25"/>
  <c r="Z51" i="24"/>
  <c r="S26" i="25"/>
  <c r="AA84" i="7"/>
  <c r="Z51" i="23"/>
  <c r="T45" i="21"/>
  <c r="AH26" i="25"/>
  <c r="R107" i="7"/>
  <c r="F97" i="24"/>
  <c r="F22" i="81"/>
  <c r="F283" i="37"/>
  <c r="AA107" i="7"/>
  <c r="S28" i="25"/>
  <c r="F22" i="80"/>
  <c r="G283" i="37"/>
  <c r="F79" i="23"/>
  <c r="T28" i="32" s="1"/>
  <c r="AH28" i="25"/>
  <c r="D84" i="21"/>
  <c r="L29" i="25"/>
  <c r="R104" i="7"/>
  <c r="F99" i="24"/>
  <c r="F99" i="23"/>
  <c r="S29" i="25"/>
  <c r="AA104" i="7"/>
  <c r="F103" i="24"/>
  <c r="R102" i="7"/>
  <c r="N30" i="25"/>
  <c r="A30" i="29"/>
  <c r="A30" i="28" s="1"/>
  <c r="A30" i="27" s="1"/>
  <c r="A30" i="26" s="1"/>
  <c r="A30" i="25" s="1"/>
  <c r="I30" i="25" s="1"/>
  <c r="P30" i="25" s="1"/>
  <c r="W30" i="25" s="1"/>
  <c r="G30" i="30"/>
  <c r="F96" i="23"/>
  <c r="AA106" i="7"/>
  <c r="AJ31" i="25"/>
  <c r="D106" i="21"/>
  <c r="F77" i="24"/>
  <c r="N32" i="25" s="1"/>
  <c r="F20" i="81"/>
  <c r="F104" i="24"/>
  <c r="R109" i="7"/>
  <c r="L33" i="25"/>
  <c r="S33" i="25"/>
  <c r="AA109" i="7"/>
  <c r="D96" i="21"/>
  <c r="AH33" i="25"/>
  <c r="R99" i="7"/>
  <c r="N34" i="25"/>
  <c r="F94" i="24"/>
  <c r="AA99" i="7"/>
  <c r="F94" i="23"/>
  <c r="AJ34" i="25"/>
  <c r="D97" i="21"/>
  <c r="N35" i="25"/>
  <c r="R96" i="7"/>
  <c r="F95" i="24"/>
  <c r="F95" i="23"/>
  <c r="U35" i="25"/>
  <c r="AA96" i="7"/>
  <c r="AJ35" i="25"/>
  <c r="D98" i="21"/>
  <c r="G23" i="81"/>
  <c r="F363" i="37"/>
  <c r="P80" i="24"/>
  <c r="M39" i="32" s="1"/>
  <c r="S37" i="25"/>
  <c r="P97" i="23"/>
  <c r="AA135" i="7"/>
  <c r="AJ37" i="25"/>
  <c r="L103" i="21"/>
  <c r="F376" i="37"/>
  <c r="F370" i="37"/>
  <c r="L104" i="21"/>
  <c r="AJ38" i="25"/>
  <c r="U39" i="25"/>
  <c r="AA130" i="7"/>
  <c r="P103" i="23"/>
  <c r="AH39" i="25"/>
  <c r="L86" i="21"/>
  <c r="L40" i="25"/>
  <c r="P96" i="24"/>
  <c r="R134" i="7"/>
  <c r="AH40" i="25"/>
  <c r="L94" i="21"/>
  <c r="P98" i="24"/>
  <c r="R136" i="7"/>
  <c r="L41" i="25"/>
  <c r="AH41" i="25"/>
  <c r="L95" i="21"/>
  <c r="P104" i="23"/>
  <c r="AA137" i="7"/>
  <c r="S42" i="25"/>
  <c r="P105" i="24"/>
  <c r="R138" i="7"/>
  <c r="L43" i="25"/>
  <c r="S43" i="25"/>
  <c r="P105" i="23"/>
  <c r="R140" i="7"/>
  <c r="P106" i="24"/>
  <c r="AA140" i="7"/>
  <c r="P106" i="23"/>
  <c r="S44" i="25"/>
  <c r="AH44" i="25"/>
  <c r="L100" i="21"/>
  <c r="L46" i="25"/>
  <c r="R163" i="7"/>
  <c r="AA163" i="7"/>
  <c r="Z97" i="23"/>
  <c r="Z99" i="24"/>
  <c r="L47" i="25"/>
  <c r="T85" i="21"/>
  <c r="AH47" i="25"/>
  <c r="L48" i="25"/>
  <c r="R161" i="7"/>
  <c r="AA161" i="7"/>
  <c r="Z100" i="23"/>
  <c r="A48" i="29"/>
  <c r="A48" i="28" s="1"/>
  <c r="A48" i="27" s="1"/>
  <c r="A48" i="26" s="1"/>
  <c r="A48" i="25" s="1"/>
  <c r="I48" i="25" s="1"/>
  <c r="P48" i="25" s="1"/>
  <c r="W48" i="25" s="1"/>
  <c r="G48" i="30"/>
  <c r="T86" i="21"/>
  <c r="AH48" i="25"/>
  <c r="L49" i="25"/>
  <c r="Z96" i="24"/>
  <c r="R162" i="7"/>
  <c r="Z96" i="23"/>
  <c r="S49" i="25"/>
  <c r="AA162" i="7"/>
  <c r="T94" i="21"/>
  <c r="AH49" i="25"/>
  <c r="Z98" i="24"/>
  <c r="R164" i="7"/>
  <c r="L51" i="25"/>
  <c r="Z104" i="24"/>
  <c r="AA165" i="7"/>
  <c r="Z104" i="23"/>
  <c r="S51" i="25"/>
  <c r="T96" i="21"/>
  <c r="AH51" i="25"/>
  <c r="L52" i="25"/>
  <c r="R166" i="7"/>
  <c r="AH52" i="25"/>
  <c r="T99" i="21"/>
  <c r="L53" i="25"/>
  <c r="Z106" i="24"/>
  <c r="AA168" i="7"/>
  <c r="Z106" i="23"/>
  <c r="AH53" i="25"/>
  <c r="T100" i="21"/>
  <c r="J23" i="81"/>
  <c r="P135" i="24"/>
  <c r="M66" i="32" s="1"/>
  <c r="F600" i="37"/>
  <c r="AA219" i="7"/>
  <c r="P152" i="23"/>
  <c r="P129" i="23"/>
  <c r="Q64" i="26" s="1"/>
  <c r="G597" i="37"/>
  <c r="J17" i="80"/>
  <c r="O134" i="8"/>
  <c r="H19" i="36" s="1"/>
  <c r="F598" i="37"/>
  <c r="P130" i="24"/>
  <c r="K66" i="26" s="1"/>
  <c r="J18" i="81"/>
  <c r="G598" i="37"/>
  <c r="G613" i="37" s="1"/>
  <c r="P130" i="23"/>
  <c r="Q66" i="26" s="1"/>
  <c r="J18" i="80"/>
  <c r="N66" i="25"/>
  <c r="R214" i="7"/>
  <c r="P158" i="24"/>
  <c r="A66" i="29"/>
  <c r="A66" i="28" s="1"/>
  <c r="A66" i="27" s="1"/>
  <c r="A66" i="26" s="1"/>
  <c r="A66" i="25" s="1"/>
  <c r="I66" i="25" s="1"/>
  <c r="P66" i="25" s="1"/>
  <c r="W66" i="25" s="1"/>
  <c r="G66" i="30"/>
  <c r="E67" i="25"/>
  <c r="P151" i="24"/>
  <c r="L67" i="25"/>
  <c r="R218" i="7"/>
  <c r="O146" i="8"/>
  <c r="E68" i="25"/>
  <c r="R221" i="7"/>
  <c r="P159" i="24"/>
  <c r="L69" i="25"/>
  <c r="G70" i="25"/>
  <c r="O142" i="8"/>
  <c r="J19" i="36" s="1"/>
  <c r="N70" i="25"/>
  <c r="R211" i="7"/>
  <c r="AA211" i="7"/>
  <c r="U70" i="25"/>
  <c r="G71" i="25"/>
  <c r="R208" i="7"/>
  <c r="N71" i="25"/>
  <c r="U71" i="25"/>
  <c r="P150" i="23"/>
  <c r="F686" i="37"/>
  <c r="F688" i="37"/>
  <c r="G688" i="37"/>
  <c r="G689" i="37"/>
  <c r="U75" i="25"/>
  <c r="Z158" i="23"/>
  <c r="L80" i="25"/>
  <c r="Z161" i="24"/>
  <c r="R275" i="7"/>
  <c r="F207" i="24"/>
  <c r="F767" i="37"/>
  <c r="F765" i="37"/>
  <c r="F190" i="23"/>
  <c r="T84" i="32" s="1"/>
  <c r="G758" i="37"/>
  <c r="F209" i="24"/>
  <c r="R272" i="7"/>
  <c r="F209" i="23"/>
  <c r="AA272" i="7"/>
  <c r="S83" i="25"/>
  <c r="R270" i="7"/>
  <c r="G84" i="30"/>
  <c r="A84" i="29"/>
  <c r="A84" i="28" s="1"/>
  <c r="A84" i="27" s="1"/>
  <c r="A84" i="26" s="1"/>
  <c r="I84" i="25" s="1"/>
  <c r="P84" i="25" s="1"/>
  <c r="W84" i="25" s="1"/>
  <c r="R274" i="7"/>
  <c r="R276" i="7"/>
  <c r="F208" i="24"/>
  <c r="AA276" i="7"/>
  <c r="F208" i="23"/>
  <c r="R277" i="7"/>
  <c r="F214" i="24"/>
  <c r="F214" i="23"/>
  <c r="S87" i="25"/>
  <c r="F215" i="23"/>
  <c r="S88" i="25"/>
  <c r="AA278" i="7"/>
  <c r="S89" i="25"/>
  <c r="F216" i="23"/>
  <c r="AA280" i="7"/>
  <c r="R303" i="7"/>
  <c r="P207" i="24"/>
  <c r="P207" i="23"/>
  <c r="S91" i="25"/>
  <c r="AA303" i="7"/>
  <c r="R300" i="7"/>
  <c r="L92" i="25"/>
  <c r="R298" i="7"/>
  <c r="P213" i="24"/>
  <c r="R302" i="7"/>
  <c r="P206" i="24"/>
  <c r="P208" i="24"/>
  <c r="L95" i="25"/>
  <c r="AA304" i="7"/>
  <c r="S95" i="25"/>
  <c r="AA305" i="7"/>
  <c r="S96" i="25"/>
  <c r="AA306" i="7"/>
  <c r="P215" i="23"/>
  <c r="R308" i="7"/>
  <c r="P216" i="24"/>
  <c r="L98" i="25"/>
  <c r="Z207" i="24"/>
  <c r="L100" i="25"/>
  <c r="Z209" i="24"/>
  <c r="L101" i="25"/>
  <c r="N102" i="25"/>
  <c r="Z213" i="24"/>
  <c r="U102" i="25"/>
  <c r="Z213" i="23"/>
  <c r="S103" i="25"/>
  <c r="Z206" i="23"/>
  <c r="L104" i="25"/>
  <c r="Z208" i="24"/>
  <c r="Z215" i="24"/>
  <c r="L106" i="25"/>
  <c r="L107" i="25"/>
  <c r="Z216" i="24"/>
  <c r="F264" i="24"/>
  <c r="L110" i="25"/>
  <c r="G111" i="30"/>
  <c r="A111" i="29"/>
  <c r="A111" i="28" s="1"/>
  <c r="A111" i="27" s="1"/>
  <c r="A111" i="26" s="1"/>
  <c r="A111" i="25" s="1"/>
  <c r="I111" i="25" s="1"/>
  <c r="P111" i="25" s="1"/>
  <c r="W111" i="25" s="1"/>
  <c r="F263" i="23"/>
  <c r="S113" i="25"/>
  <c r="F259" i="23"/>
  <c r="U115" i="25"/>
  <c r="N116" i="25"/>
  <c r="F260" i="24"/>
  <c r="U116" i="25"/>
  <c r="F260" i="23"/>
  <c r="F1160" i="37"/>
  <c r="F1162" i="37"/>
  <c r="G1160" i="37"/>
  <c r="G1163" i="37"/>
  <c r="G1162" i="37"/>
  <c r="L122" i="25"/>
  <c r="Z261" i="24"/>
  <c r="L124" i="25"/>
  <c r="Z269" i="24"/>
  <c r="Z270" i="24"/>
  <c r="L125" i="25"/>
  <c r="S126" i="25"/>
  <c r="Z271" i="23"/>
  <c r="F317" i="23"/>
  <c r="AA443" i="7"/>
  <c r="R440" i="7"/>
  <c r="F319" i="24"/>
  <c r="AA440" i="7"/>
  <c r="F319" i="23"/>
  <c r="G286" i="46"/>
  <c r="G287" i="46"/>
  <c r="H1325" i="37"/>
  <c r="G1329" i="37"/>
  <c r="G201" i="37"/>
  <c r="G231" i="37" s="1"/>
  <c r="G263" i="37"/>
  <c r="G1757" i="37"/>
  <c r="D1517" i="37"/>
  <c r="I1517" i="37" s="1"/>
  <c r="D1519" i="37"/>
  <c r="D26" i="9"/>
  <c r="F1157" i="37"/>
  <c r="F685" i="37"/>
  <c r="W56" i="75"/>
  <c r="AA115" i="32"/>
  <c r="Z15" i="81"/>
  <c r="D449" i="37"/>
  <c r="I449" i="37" s="1"/>
  <c r="D601" i="37"/>
  <c r="D522" i="37"/>
  <c r="I522" i="37" s="1"/>
  <c r="H609" i="37"/>
  <c r="H630" i="37" s="1"/>
  <c r="H813" i="37"/>
  <c r="G1028" i="37"/>
  <c r="G1739" i="37"/>
  <c r="G1224" i="37"/>
  <c r="G750" i="37"/>
  <c r="G1423" i="37"/>
  <c r="G1777" i="37"/>
  <c r="H1792" i="37"/>
  <c r="H1718" i="37"/>
  <c r="H1738" i="37" s="1"/>
  <c r="D1634" i="37"/>
  <c r="I1634" i="37" s="1"/>
  <c r="D1481" i="37"/>
  <c r="I1481" i="37" s="1"/>
  <c r="D1320" i="37"/>
  <c r="G1320" i="37"/>
  <c r="D1239" i="37"/>
  <c r="I1239" i="37" s="1"/>
  <c r="H1166" i="37"/>
  <c r="H1083" i="37"/>
  <c r="H1104" i="37" s="1"/>
  <c r="F1857" i="37"/>
  <c r="D1034" i="37"/>
  <c r="H1004" i="37"/>
  <c r="H891" i="37"/>
  <c r="H849" i="37"/>
  <c r="H869" i="37" s="1"/>
  <c r="F135" i="37"/>
  <c r="G1874" i="37"/>
  <c r="H1716" i="37"/>
  <c r="D1559" i="37"/>
  <c r="D1579" i="37" s="1"/>
  <c r="I1579" i="37" s="1"/>
  <c r="D1527" i="37"/>
  <c r="D1470" i="37"/>
  <c r="I1470" i="37" s="1"/>
  <c r="D1411" i="37"/>
  <c r="F1320" i="37"/>
  <c r="D1287" i="37"/>
  <c r="I1287" i="37" s="1"/>
  <c r="D1332" i="37"/>
  <c r="D797" i="37"/>
  <c r="D621" i="37"/>
  <c r="G133" i="37"/>
  <c r="H1242" i="37"/>
  <c r="D1178" i="37"/>
  <c r="D1112" i="37"/>
  <c r="H960" i="37"/>
  <c r="D524" i="37"/>
  <c r="I524" i="37" s="1"/>
  <c r="G449" i="37"/>
  <c r="H370" i="37"/>
  <c r="H263" i="37"/>
  <c r="H217" i="37"/>
  <c r="H237" i="37" s="1"/>
  <c r="H105" i="37"/>
  <c r="D956" i="37"/>
  <c r="H929" i="37"/>
  <c r="G1051" i="37"/>
  <c r="G1052" i="37"/>
  <c r="C5" i="81"/>
  <c r="D184" i="37"/>
  <c r="I184" i="37" s="1"/>
  <c r="D217" i="37"/>
  <c r="D796" i="37"/>
  <c r="E183" i="25"/>
  <c r="G1066" i="37"/>
  <c r="G197" i="37"/>
  <c r="D1397" i="37"/>
  <c r="I1397" i="37" s="1"/>
  <c r="H1131" i="37"/>
  <c r="H293" i="37"/>
  <c r="R3" i="81"/>
  <c r="F925" i="37"/>
  <c r="D1113" i="37"/>
  <c r="H102" i="37"/>
  <c r="AA110" i="31"/>
  <c r="Q26" i="35"/>
  <c r="D954" i="37"/>
  <c r="D1684" i="37"/>
  <c r="I1684" i="37" s="1"/>
  <c r="F291" i="24"/>
  <c r="K140" i="30" s="1"/>
  <c r="E14" i="80"/>
  <c r="F1315" i="37"/>
  <c r="G30" i="46"/>
  <c r="G29" i="46"/>
  <c r="G36" i="46" s="1"/>
  <c r="G28" i="46"/>
  <c r="F320" i="23"/>
  <c r="AA441" i="7"/>
  <c r="S130" i="25"/>
  <c r="F306" i="24"/>
  <c r="N131" i="25"/>
  <c r="U131" i="25"/>
  <c r="F306" i="23"/>
  <c r="AA425" i="7"/>
  <c r="F314" i="24"/>
  <c r="R435" i="7"/>
  <c r="N134" i="25"/>
  <c r="U134" i="25"/>
  <c r="AA435" i="7"/>
  <c r="U135" i="25"/>
  <c r="F315" i="23"/>
  <c r="A147" i="32"/>
  <c r="K480" i="33"/>
  <c r="G174" i="25"/>
  <c r="I537" i="7"/>
  <c r="O341" i="8"/>
  <c r="F1790" i="37"/>
  <c r="F1787" i="37"/>
  <c r="F1786" i="37"/>
  <c r="F1798" i="37"/>
  <c r="F1792" i="37"/>
  <c r="F1810" i="37"/>
  <c r="F1781" i="37"/>
  <c r="F1799" i="37" s="1"/>
  <c r="F1803" i="37"/>
  <c r="G166" i="29"/>
  <c r="G167" i="28" s="1"/>
  <c r="M201" i="30"/>
  <c r="F1743" i="37"/>
  <c r="A186" i="26"/>
  <c r="A161" i="25" s="1"/>
  <c r="A170" i="25" s="1"/>
  <c r="A197" i="27"/>
  <c r="L181" i="25"/>
  <c r="P434" i="24"/>
  <c r="P433" i="23"/>
  <c r="S181" i="25"/>
  <c r="L265" i="25"/>
  <c r="O39" i="57"/>
  <c r="W23" i="81"/>
  <c r="F408" i="24"/>
  <c r="M157" i="32" s="1"/>
  <c r="F1706" i="37"/>
  <c r="L166" i="25"/>
  <c r="F427" i="24"/>
  <c r="G1713" i="37"/>
  <c r="G1715" i="37"/>
  <c r="F1719" i="37"/>
  <c r="F1716" i="37"/>
  <c r="F1715" i="37"/>
  <c r="N281" i="25"/>
  <c r="M192" i="30"/>
  <c r="G157" i="29"/>
  <c r="G158" i="28" s="1"/>
  <c r="L170" i="25"/>
  <c r="N282" i="25"/>
  <c r="U282" i="25"/>
  <c r="S170" i="25"/>
  <c r="N283" i="25"/>
  <c r="U283" i="25"/>
  <c r="S171" i="25"/>
  <c r="L172" i="25"/>
  <c r="N284" i="25"/>
  <c r="U284" i="25"/>
  <c r="F433" i="23"/>
  <c r="S285" i="25"/>
  <c r="F422" i="23"/>
  <c r="F423" i="23"/>
  <c r="S168" i="25"/>
  <c r="S286" i="25"/>
  <c r="I247" i="25"/>
  <c r="I258" i="25" s="1"/>
  <c r="I269" i="25" s="1"/>
  <c r="I280" i="25" s="1"/>
  <c r="I289" i="25" s="1"/>
  <c r="I298" i="25" s="1"/>
  <c r="I307" i="25" s="1"/>
  <c r="I316" i="25" s="1"/>
  <c r="I229" i="25"/>
  <c r="I238" i="25" s="1"/>
  <c r="P161" i="25"/>
  <c r="P170" i="25" s="1"/>
  <c r="P179" i="25" s="1"/>
  <c r="P188" i="25"/>
  <c r="P197" i="25" s="1"/>
  <c r="P206" i="25" s="1"/>
  <c r="P215" i="25" s="1"/>
  <c r="P224" i="25" s="1"/>
  <c r="P233" i="25" s="1"/>
  <c r="P242" i="25" s="1"/>
  <c r="O246" i="8"/>
  <c r="I378" i="7"/>
  <c r="F150" i="8"/>
  <c r="G58" i="25"/>
  <c r="F41" i="24"/>
  <c r="E2" i="68" s="1"/>
  <c r="R22" i="7"/>
  <c r="R26" i="7"/>
  <c r="L7" i="25"/>
  <c r="F39" i="24"/>
  <c r="J2" i="68" s="1"/>
  <c r="N7" i="25"/>
  <c r="R15" i="7"/>
  <c r="F42" i="24"/>
  <c r="L1" i="25"/>
  <c r="F48" i="24"/>
  <c r="O2" i="68" s="1"/>
  <c r="N3" i="25"/>
  <c r="F41" i="23"/>
  <c r="E3" i="68" s="1"/>
  <c r="S4" i="25"/>
  <c r="S7" i="25"/>
  <c r="F50" i="23"/>
  <c r="AA26" i="7"/>
  <c r="U7" i="25"/>
  <c r="AA15" i="7"/>
  <c r="AA18" i="7"/>
  <c r="U3" i="25"/>
  <c r="H57" i="23"/>
  <c r="H167" i="23" s="1"/>
  <c r="P2" i="25"/>
  <c r="P11" i="25" s="1"/>
  <c r="P20" i="25" s="1"/>
  <c r="P29" i="25" s="1"/>
  <c r="P38" i="25" s="1"/>
  <c r="P47" i="25" s="1"/>
  <c r="P56" i="25" s="1"/>
  <c r="P65" i="25" s="1"/>
  <c r="P74" i="25" s="1"/>
  <c r="P83" i="25" s="1"/>
  <c r="P92" i="25" s="1"/>
  <c r="P101" i="25" s="1"/>
  <c r="P110" i="25" s="1"/>
  <c r="R2" i="23"/>
  <c r="H112" i="23"/>
  <c r="R112" i="23" s="1"/>
  <c r="AB112" i="23" s="1"/>
  <c r="K2" i="33"/>
  <c r="S138" i="25"/>
  <c r="AA48" i="7"/>
  <c r="S11" i="25"/>
  <c r="AA49" i="7"/>
  <c r="S12" i="25"/>
  <c r="P316" i="23"/>
  <c r="E65" i="68" s="1"/>
  <c r="S140" i="25"/>
  <c r="R50" i="7"/>
  <c r="L13" i="25"/>
  <c r="P324" i="24"/>
  <c r="L142" i="25"/>
  <c r="L16" i="25"/>
  <c r="R54" i="7"/>
  <c r="P50" i="24"/>
  <c r="P326" i="24"/>
  <c r="L144" i="25"/>
  <c r="R35" i="7"/>
  <c r="N10" i="25"/>
  <c r="U140" i="25"/>
  <c r="P31" i="24"/>
  <c r="N13" i="25"/>
  <c r="R33" i="7"/>
  <c r="U144" i="25"/>
  <c r="P315" i="23"/>
  <c r="K65" i="68" s="1"/>
  <c r="R40" i="7"/>
  <c r="N17" i="25"/>
  <c r="L137" i="25"/>
  <c r="P317" i="24"/>
  <c r="L10" i="25"/>
  <c r="P42" i="24"/>
  <c r="R51" i="7"/>
  <c r="P318" i="24"/>
  <c r="L141" i="25"/>
  <c r="R52" i="7"/>
  <c r="L23" i="25"/>
  <c r="P43" i="24"/>
  <c r="N139" i="25"/>
  <c r="P323" i="24"/>
  <c r="O64" i="68" s="1"/>
  <c r="G15" i="38"/>
  <c r="F136" i="8"/>
  <c r="AA17" i="7"/>
  <c r="L3" i="34"/>
  <c r="F47" i="23"/>
  <c r="D135" i="37"/>
  <c r="D138" i="37"/>
  <c r="L7" i="34"/>
  <c r="Z47" i="23"/>
  <c r="AA73" i="7"/>
  <c r="P136" i="24"/>
  <c r="J24" i="81"/>
  <c r="P136" i="23"/>
  <c r="J24" i="80"/>
  <c r="D294" i="37"/>
  <c r="I294" i="37" s="1"/>
  <c r="D291" i="37"/>
  <c r="I291" i="37" s="1"/>
  <c r="L11" i="34"/>
  <c r="AA101" i="7"/>
  <c r="F102" i="23"/>
  <c r="T14" i="34"/>
  <c r="K53" i="31"/>
  <c r="T15" i="34"/>
  <c r="R53" i="31"/>
  <c r="L24" i="34"/>
  <c r="Z157" i="23"/>
  <c r="G850" i="37"/>
  <c r="G844" i="37"/>
  <c r="G846" i="37"/>
  <c r="T25" i="34"/>
  <c r="K98" i="31"/>
  <c r="D926" i="37"/>
  <c r="I926" i="37" s="1"/>
  <c r="D925" i="37"/>
  <c r="D923" i="37"/>
  <c r="I923" i="37" s="1"/>
  <c r="D1008" i="37"/>
  <c r="I1008" i="37" s="1"/>
  <c r="D1007" i="37"/>
  <c r="D1005" i="37"/>
  <c r="I1005" i="37" s="1"/>
  <c r="R116" i="31"/>
  <c r="T30" i="34"/>
  <c r="AA381" i="7"/>
  <c r="P267" i="23"/>
  <c r="F322" i="24"/>
  <c r="R437" i="7"/>
  <c r="L37" i="34"/>
  <c r="AA437" i="7"/>
  <c r="L38" i="34"/>
  <c r="E44" i="34"/>
  <c r="V58" i="57"/>
  <c r="Z16" i="61"/>
  <c r="V36" i="57"/>
  <c r="P16" i="61"/>
  <c r="F16" i="61"/>
  <c r="V14" i="57"/>
  <c r="E40" i="34"/>
  <c r="E38" i="34"/>
  <c r="F312" i="23"/>
  <c r="F419" i="23"/>
  <c r="E36" i="34"/>
  <c r="E32" i="34"/>
  <c r="AA378" i="7"/>
  <c r="AA294" i="7"/>
  <c r="P202" i="23"/>
  <c r="E24" i="34"/>
  <c r="AA266" i="7"/>
  <c r="E20" i="34"/>
  <c r="E13" i="34"/>
  <c r="AA126" i="7"/>
  <c r="P92" i="23"/>
  <c r="E11" i="34"/>
  <c r="AA98" i="7"/>
  <c r="AA210" i="7"/>
  <c r="P147" i="23"/>
  <c r="E9" i="34"/>
  <c r="E7" i="34"/>
  <c r="AA70" i="7"/>
  <c r="E4" i="34"/>
  <c r="R42" i="7"/>
  <c r="P17" i="61"/>
  <c r="F42" i="34"/>
  <c r="F38" i="34"/>
  <c r="AA433" i="7"/>
  <c r="F310" i="23"/>
  <c r="F417" i="23"/>
  <c r="AA377" i="7"/>
  <c r="P255" i="23"/>
  <c r="F28" i="34"/>
  <c r="Z200" i="23"/>
  <c r="F26" i="34"/>
  <c r="AA293" i="7"/>
  <c r="P200" i="23"/>
  <c r="AA153" i="7"/>
  <c r="F15" i="34"/>
  <c r="AA125" i="7"/>
  <c r="F13" i="34"/>
  <c r="F11" i="34"/>
  <c r="AA97" i="7"/>
  <c r="F90" i="23"/>
  <c r="AA209" i="7"/>
  <c r="F9" i="34"/>
  <c r="F7" i="34"/>
  <c r="Z35" i="23"/>
  <c r="R41" i="7"/>
  <c r="P35" i="24"/>
  <c r="R13" i="7"/>
  <c r="F2" i="34"/>
  <c r="R428" i="7"/>
  <c r="H37" i="34"/>
  <c r="F1068" i="37"/>
  <c r="F1069" i="37" s="1"/>
  <c r="F1099" i="37" s="1"/>
  <c r="P16" i="81"/>
  <c r="H28" i="34"/>
  <c r="Z201" i="23"/>
  <c r="P183" i="24"/>
  <c r="K91" i="29" s="1"/>
  <c r="M16" i="81"/>
  <c r="F831" i="37"/>
  <c r="F832" i="37" s="1"/>
  <c r="F833" i="37" s="1"/>
  <c r="P311" i="24"/>
  <c r="H14" i="34"/>
  <c r="R148" i="7"/>
  <c r="J16" i="81"/>
  <c r="P128" i="24"/>
  <c r="K64" i="29" s="1"/>
  <c r="H5" i="34"/>
  <c r="P36" i="23"/>
  <c r="V60" i="57"/>
  <c r="Z18" i="61"/>
  <c r="V38" i="57"/>
  <c r="J42" i="34"/>
  <c r="P18" i="61"/>
  <c r="V16" i="57"/>
  <c r="J40" i="34"/>
  <c r="AA436" i="7"/>
  <c r="F321" i="23"/>
  <c r="F429" i="24"/>
  <c r="D1155" i="37"/>
  <c r="D1156" i="37"/>
  <c r="D1160" i="37"/>
  <c r="I1160" i="37" s="1"/>
  <c r="D1164" i="37"/>
  <c r="D1162" i="37"/>
  <c r="D1165" i="37"/>
  <c r="P22" i="80"/>
  <c r="P244" i="23"/>
  <c r="T118" i="32" s="1"/>
  <c r="D1077" i="37"/>
  <c r="D1075" i="37"/>
  <c r="D1079" i="37"/>
  <c r="D1076" i="37"/>
  <c r="D1049" i="37"/>
  <c r="D1050" i="37"/>
  <c r="D1053" i="37"/>
  <c r="D1081" i="37"/>
  <c r="I1081" i="37" s="1"/>
  <c r="D1084" i="37"/>
  <c r="I1084" i="37" s="1"/>
  <c r="D1085" i="37"/>
  <c r="J29" i="34"/>
  <c r="F266" i="24"/>
  <c r="F836" i="37"/>
  <c r="M22" i="81"/>
  <c r="P189" i="24"/>
  <c r="M91" i="32" s="1"/>
  <c r="M7" i="81"/>
  <c r="P174" i="24"/>
  <c r="I289" i="33" s="1"/>
  <c r="F811" i="37"/>
  <c r="D806" i="37"/>
  <c r="I806" i="37" s="1"/>
  <c r="D810" i="37"/>
  <c r="I810" i="37" s="1"/>
  <c r="D805" i="37"/>
  <c r="I805" i="37" s="1"/>
  <c r="D804" i="37"/>
  <c r="I804" i="37" s="1"/>
  <c r="D850" i="37"/>
  <c r="I850" i="37" s="1"/>
  <c r="D848" i="37"/>
  <c r="F189" i="23"/>
  <c r="T82" i="32" s="1"/>
  <c r="L22" i="80"/>
  <c r="G757" i="37"/>
  <c r="D760" i="37"/>
  <c r="D761" i="37"/>
  <c r="D734" i="37"/>
  <c r="I734" i="37" s="1"/>
  <c r="D735" i="37"/>
  <c r="I735" i="37" s="1"/>
  <c r="D733" i="37"/>
  <c r="D769" i="37"/>
  <c r="D789" i="37" s="1"/>
  <c r="I789" i="37" s="1"/>
  <c r="D768" i="37"/>
  <c r="I768" i="37" s="1"/>
  <c r="D770" i="37"/>
  <c r="I770" i="37" s="1"/>
  <c r="D690" i="37"/>
  <c r="D710" i="37" s="1"/>
  <c r="I710" i="37" s="1"/>
  <c r="D686" i="37"/>
  <c r="I686" i="37" s="1"/>
  <c r="D692" i="37"/>
  <c r="I692" i="37" s="1"/>
  <c r="J20" i="34"/>
  <c r="P321" i="23"/>
  <c r="AA156" i="7"/>
  <c r="J15" i="34"/>
  <c r="G362" i="37"/>
  <c r="P79" i="23"/>
  <c r="T37" i="32" s="1"/>
  <c r="D340" i="37"/>
  <c r="I340" i="37" s="1"/>
  <c r="D342" i="37"/>
  <c r="I342" i="37" s="1"/>
  <c r="D339" i="37"/>
  <c r="I339" i="37" s="1"/>
  <c r="D338" i="37"/>
  <c r="I338" i="37" s="1"/>
  <c r="J11" i="34"/>
  <c r="F101" i="23"/>
  <c r="AA100" i="7"/>
  <c r="G599" i="37"/>
  <c r="J22" i="80"/>
  <c r="D603" i="37"/>
  <c r="D602" i="37"/>
  <c r="D578" i="37"/>
  <c r="D576" i="37"/>
  <c r="D579" i="37"/>
  <c r="D611" i="37"/>
  <c r="D631" i="37" s="1"/>
  <c r="I631" i="37" s="1"/>
  <c r="D607" i="37"/>
  <c r="I607" i="37" s="1"/>
  <c r="D612" i="37"/>
  <c r="AA16" i="7"/>
  <c r="J3" i="34"/>
  <c r="Z20" i="61"/>
  <c r="V62" i="57"/>
  <c r="K44" i="34"/>
  <c r="F850" i="37"/>
  <c r="F844" i="37"/>
  <c r="F846" i="37"/>
  <c r="P38" i="24"/>
  <c r="K4" i="34" s="1"/>
  <c r="R47" i="7"/>
  <c r="O57" i="57"/>
  <c r="M43" i="34"/>
  <c r="P15" i="60"/>
  <c r="M41" i="34"/>
  <c r="M39" i="34"/>
  <c r="O13" i="57"/>
  <c r="R431" i="7"/>
  <c r="F307" i="24"/>
  <c r="Z197" i="24"/>
  <c r="M27" i="34"/>
  <c r="M19" i="34"/>
  <c r="R151" i="7"/>
  <c r="M14" i="34"/>
  <c r="M5" i="34"/>
  <c r="P32" i="23"/>
  <c r="Z22" i="61"/>
  <c r="V64" i="57"/>
  <c r="N44" i="34"/>
  <c r="P22" i="61"/>
  <c r="V42" i="57"/>
  <c r="N40" i="34"/>
  <c r="V20" i="57"/>
  <c r="F22" i="61"/>
  <c r="AA430" i="7"/>
  <c r="N38" i="34"/>
  <c r="P4" i="81"/>
  <c r="F1037" i="37"/>
  <c r="F1038" i="37" s="1"/>
  <c r="M4" i="81"/>
  <c r="P171" i="24"/>
  <c r="I280" i="33" s="1"/>
  <c r="F800" i="37"/>
  <c r="F801" i="37" s="1"/>
  <c r="F721" i="37"/>
  <c r="L4" i="81"/>
  <c r="F171" i="24"/>
  <c r="I253" i="33" s="1"/>
  <c r="N20" i="34"/>
  <c r="P308" i="23"/>
  <c r="N15" i="34"/>
  <c r="AA150" i="7"/>
  <c r="Z88" i="23"/>
  <c r="F247" i="37"/>
  <c r="F4" i="81"/>
  <c r="F61" i="24"/>
  <c r="I91" i="33" s="1"/>
  <c r="P116" i="24"/>
  <c r="I199" i="33" s="1"/>
  <c r="J4" i="81"/>
  <c r="AA66" i="7"/>
  <c r="Z33" i="23"/>
  <c r="R38" i="7"/>
  <c r="N4" i="34"/>
  <c r="R11" i="81"/>
  <c r="F288" i="24"/>
  <c r="P11" i="81"/>
  <c r="P233" i="24"/>
  <c r="P178" i="23"/>
  <c r="M11" i="80"/>
  <c r="Z68" i="24"/>
  <c r="H11" i="81"/>
  <c r="F68" i="24"/>
  <c r="F11" i="81"/>
  <c r="P123" i="24"/>
  <c r="J11" i="81"/>
  <c r="R6" i="34"/>
  <c r="M19" i="31"/>
  <c r="F13" i="24"/>
  <c r="C11" i="81"/>
  <c r="M101" i="31"/>
  <c r="S27" i="34"/>
  <c r="M12" i="81"/>
  <c r="P179" i="24"/>
  <c r="Z69" i="23"/>
  <c r="H12" i="80"/>
  <c r="F69" i="23"/>
  <c r="F12" i="80"/>
  <c r="P124" i="23"/>
  <c r="J12" i="80"/>
  <c r="C12" i="80"/>
  <c r="F14" i="23"/>
  <c r="T2" i="34"/>
  <c r="T48" i="34" s="1"/>
  <c r="K8" i="31"/>
  <c r="S16" i="80"/>
  <c r="P293" i="23"/>
  <c r="Q145" i="29" s="1"/>
  <c r="L16" i="80"/>
  <c r="G752" i="37"/>
  <c r="G753" i="37" s="1"/>
  <c r="G776" i="37" s="1"/>
  <c r="F183" i="23"/>
  <c r="Q82" i="29" s="1"/>
  <c r="P128" i="23"/>
  <c r="Q64" i="29" s="1"/>
  <c r="G594" i="37"/>
  <c r="G595" i="37" s="1"/>
  <c r="G625" i="37" s="1"/>
  <c r="J16" i="80"/>
  <c r="G278" i="37"/>
  <c r="G279" i="37" s="1"/>
  <c r="F73" i="23"/>
  <c r="Q28" i="29" s="1"/>
  <c r="Z12" i="23"/>
  <c r="E10" i="80"/>
  <c r="S3" i="80"/>
  <c r="P280" i="23"/>
  <c r="N460" i="33" s="1"/>
  <c r="G1267" i="37"/>
  <c r="G1030" i="37"/>
  <c r="P225" i="23"/>
  <c r="N352" i="33" s="1"/>
  <c r="P3" i="80"/>
  <c r="L3" i="80"/>
  <c r="F170" i="23"/>
  <c r="N244" i="33" s="1"/>
  <c r="J3" i="80"/>
  <c r="G556" i="37"/>
  <c r="G557" i="37" s="1"/>
  <c r="G240" i="37"/>
  <c r="G241" i="37" s="1"/>
  <c r="F60" i="23"/>
  <c r="N82" i="33" s="1"/>
  <c r="D3" i="80"/>
  <c r="P5" i="23"/>
  <c r="N28" i="33" s="1"/>
  <c r="G1274" i="37"/>
  <c r="S4" i="80"/>
  <c r="P281" i="23"/>
  <c r="N469" i="33" s="1"/>
  <c r="P4" i="80"/>
  <c r="G1037" i="37"/>
  <c r="P171" i="23"/>
  <c r="N280" i="33" s="1"/>
  <c r="M4" i="80"/>
  <c r="G800" i="37"/>
  <c r="H4" i="80"/>
  <c r="G405" i="37"/>
  <c r="Z61" i="23"/>
  <c r="N145" i="33" s="1"/>
  <c r="E4" i="80"/>
  <c r="G168" i="37"/>
  <c r="Z6" i="23"/>
  <c r="N64" i="33" s="1"/>
  <c r="S7" i="80"/>
  <c r="G1285" i="37"/>
  <c r="P284" i="23"/>
  <c r="N478" i="33" s="1"/>
  <c r="P229" i="23"/>
  <c r="N370" i="33" s="1"/>
  <c r="P7" i="80"/>
  <c r="P174" i="23"/>
  <c r="N289" i="33" s="1"/>
  <c r="M7" i="80"/>
  <c r="G811" i="37"/>
  <c r="F7" i="80"/>
  <c r="F64" i="23"/>
  <c r="N100" i="33" s="1"/>
  <c r="S5" i="80"/>
  <c r="P282" i="23"/>
  <c r="N471" i="33" s="1"/>
  <c r="M5" i="80"/>
  <c r="P172" i="23"/>
  <c r="N282" i="33" s="1"/>
  <c r="F5" i="80"/>
  <c r="F62" i="23"/>
  <c r="N93" i="33" s="1"/>
  <c r="C5" i="80"/>
  <c r="F7" i="23"/>
  <c r="N12" i="33" s="1"/>
  <c r="R6" i="80"/>
  <c r="F283" i="23"/>
  <c r="N419" i="33" s="1"/>
  <c r="P6" i="80"/>
  <c r="P228" i="23"/>
  <c r="N365" i="33" s="1"/>
  <c r="M6" i="80"/>
  <c r="P173" i="23"/>
  <c r="N284" i="33" s="1"/>
  <c r="F6" i="80"/>
  <c r="F63" i="23"/>
  <c r="N95" i="33" s="1"/>
  <c r="C6" i="80"/>
  <c r="F8" i="23"/>
  <c r="N14" i="33" s="1"/>
  <c r="F298" i="23"/>
  <c r="R21" i="80"/>
  <c r="H21" i="80"/>
  <c r="Z78" i="23"/>
  <c r="F25" i="24"/>
  <c r="M3" i="32" s="1"/>
  <c r="C23" i="81"/>
  <c r="F47" i="37"/>
  <c r="H57" i="37"/>
  <c r="H56" i="37"/>
  <c r="G56" i="37"/>
  <c r="G60" i="37"/>
  <c r="F18" i="23"/>
  <c r="Q1" i="29" s="1"/>
  <c r="C16" i="80"/>
  <c r="G10" i="37"/>
  <c r="F6" i="23"/>
  <c r="N10" i="33" s="1"/>
  <c r="C4" i="80"/>
  <c r="C22" i="81"/>
  <c r="F46" i="37"/>
  <c r="F56" i="37"/>
  <c r="F57" i="37"/>
  <c r="F21" i="37"/>
  <c r="C7" i="81"/>
  <c r="F9" i="24"/>
  <c r="I19" i="33" s="1"/>
  <c r="F5" i="24"/>
  <c r="I1" i="33" s="1"/>
  <c r="F3" i="37"/>
  <c r="C3" i="81"/>
  <c r="D12" i="37"/>
  <c r="D11" i="37"/>
  <c r="H5" i="39"/>
  <c r="F25" i="41"/>
  <c r="F27" i="41"/>
  <c r="H7" i="39"/>
  <c r="H10" i="39"/>
  <c r="F30" i="41"/>
  <c r="H12" i="39"/>
  <c r="F32" i="41"/>
  <c r="H15" i="39"/>
  <c r="F35" i="41"/>
  <c r="D3" i="40"/>
  <c r="F5" i="41"/>
  <c r="H19" i="39"/>
  <c r="F39" i="41"/>
  <c r="F45" i="41"/>
  <c r="H25" i="39"/>
  <c r="F30" i="42"/>
  <c r="O14" i="39"/>
  <c r="F31" i="42"/>
  <c r="O15" i="39"/>
  <c r="F33" i="42"/>
  <c r="O17" i="39"/>
  <c r="F3" i="40"/>
  <c r="F5" i="42"/>
  <c r="F8" i="43"/>
  <c r="G6" i="40"/>
  <c r="G7" i="40" s="1"/>
  <c r="V10" i="39"/>
  <c r="F30" i="43"/>
  <c r="V15" i="39"/>
  <c r="F35" i="43"/>
  <c r="F5" i="43"/>
  <c r="G3" i="40"/>
  <c r="V24" i="39"/>
  <c r="F44" i="43"/>
  <c r="V26" i="39"/>
  <c r="F46" i="43"/>
  <c r="F25" i="44"/>
  <c r="AC5" i="39"/>
  <c r="F27" i="44"/>
  <c r="AC7" i="39"/>
  <c r="H16" i="40"/>
  <c r="C26" i="44" s="1"/>
  <c r="D26" i="44" s="1"/>
  <c r="H24" i="40"/>
  <c r="C34" i="44" s="1"/>
  <c r="D34" i="44" s="1"/>
  <c r="AC15" i="39"/>
  <c r="F35" i="44"/>
  <c r="H3" i="40"/>
  <c r="F5" i="44"/>
  <c r="R25" i="80"/>
  <c r="F302" i="23"/>
  <c r="M25" i="80"/>
  <c r="P192" i="23"/>
  <c r="H25" i="80"/>
  <c r="Z82" i="23"/>
  <c r="C25" i="80"/>
  <c r="F27" i="23"/>
  <c r="P26" i="80"/>
  <c r="P248" i="23"/>
  <c r="F193" i="23"/>
  <c r="L26" i="80"/>
  <c r="H26" i="80"/>
  <c r="Z83" i="23"/>
  <c r="C26" i="80"/>
  <c r="F28" i="23"/>
  <c r="AS38" i="45"/>
  <c r="BB38" i="45"/>
  <c r="F104" i="46"/>
  <c r="F105" i="46"/>
  <c r="F112" i="46" s="1"/>
  <c r="F96" i="46" s="1"/>
  <c r="F143" i="46"/>
  <c r="F150" i="46" s="1"/>
  <c r="F142" i="46"/>
  <c r="G159" i="46"/>
  <c r="H176" i="46"/>
  <c r="H173" i="46"/>
  <c r="G176" i="46"/>
  <c r="F185" i="46"/>
  <c r="F169" i="46" s="1"/>
  <c r="F184" i="46"/>
  <c r="F168" i="46" s="1"/>
  <c r="F186" i="46"/>
  <c r="F170" i="46" s="1"/>
  <c r="G188" i="46"/>
  <c r="G185" i="46"/>
  <c r="G169" i="46" s="1"/>
  <c r="G184" i="46"/>
  <c r="H189" i="46"/>
  <c r="H177" i="46" s="1"/>
  <c r="H185" i="46"/>
  <c r="H169" i="46" s="1"/>
  <c r="H184" i="46"/>
  <c r="H168" i="46" s="1"/>
  <c r="H197" i="46"/>
  <c r="H211" i="46" s="1"/>
  <c r="F197" i="46"/>
  <c r="F211" i="46" s="1"/>
  <c r="H213" i="46"/>
  <c r="G213" i="46"/>
  <c r="G224" i="46"/>
  <c r="G208" i="46" s="1"/>
  <c r="G222" i="46"/>
  <c r="G206" i="46" s="1"/>
  <c r="G223" i="46"/>
  <c r="G207" i="46" s="1"/>
  <c r="F226" i="46"/>
  <c r="F223" i="46"/>
  <c r="F224" i="46"/>
  <c r="F208" i="46" s="1"/>
  <c r="G235" i="46"/>
  <c r="G250" i="46" s="1"/>
  <c r="H252" i="46"/>
  <c r="H249" i="46"/>
  <c r="H250" i="46"/>
  <c r="G252" i="46"/>
  <c r="F262" i="46"/>
  <c r="F246" i="46" s="1"/>
  <c r="F261" i="46"/>
  <c r="F245" i="46" s="1"/>
  <c r="G261" i="46"/>
  <c r="G263" i="46"/>
  <c r="G247" i="46" s="1"/>
  <c r="G264" i="46"/>
  <c r="G262" i="46"/>
  <c r="H265" i="46"/>
  <c r="H253" i="46" s="1"/>
  <c r="H262" i="46"/>
  <c r="H246" i="46" s="1"/>
  <c r="H273" i="46"/>
  <c r="H290" i="46"/>
  <c r="G290" i="46"/>
  <c r="G289" i="46"/>
  <c r="G299" i="46"/>
  <c r="G283" i="46" s="1"/>
  <c r="G298" i="46"/>
  <c r="G282" i="46" s="1"/>
  <c r="F302" i="46"/>
  <c r="F301" i="46"/>
  <c r="F300" i="46"/>
  <c r="F298" i="46"/>
  <c r="H311" i="46"/>
  <c r="F309" i="46"/>
  <c r="H328" i="46"/>
  <c r="H327" i="46"/>
  <c r="G326" i="46"/>
  <c r="G325" i="46"/>
  <c r="G328" i="46"/>
  <c r="F336" i="46"/>
  <c r="F337" i="46"/>
  <c r="F338" i="46"/>
  <c r="F339" i="46"/>
  <c r="G338" i="46"/>
  <c r="G322" i="46" s="1"/>
  <c r="G337" i="46"/>
  <c r="G321" i="46" s="1"/>
  <c r="G336" i="46"/>
  <c r="G320" i="46" s="1"/>
  <c r="G339" i="46"/>
  <c r="G323" i="46" s="1"/>
  <c r="AB2" i="47"/>
  <c r="AV2" i="47" s="1"/>
  <c r="BP2" i="47" s="1"/>
  <c r="CJ2" i="47" s="1"/>
  <c r="DC2" i="47" s="1"/>
  <c r="DL2" i="47" s="1"/>
  <c r="R2" i="47"/>
  <c r="AL2" i="47" s="1"/>
  <c r="BF2" i="47" s="1"/>
  <c r="AB2" i="48"/>
  <c r="AV2" i="48" s="1"/>
  <c r="BZ2" i="48"/>
  <c r="BP2" i="48"/>
  <c r="CJ2" i="48" s="1"/>
  <c r="CT2" i="48" s="1"/>
  <c r="DD2" i="48" s="1"/>
  <c r="DN2" i="48" s="1"/>
  <c r="R2" i="49"/>
  <c r="AL2" i="49" s="1"/>
  <c r="BF2" i="49" s="1"/>
  <c r="M3" i="75" s="1"/>
  <c r="M12" i="75" s="1"/>
  <c r="AB2" i="49"/>
  <c r="AV2" i="49" s="1"/>
  <c r="Z4" i="80"/>
  <c r="N442" i="33"/>
  <c r="F6" i="49"/>
  <c r="G103" i="46"/>
  <c r="G106" i="46" s="1"/>
  <c r="AB4" i="80"/>
  <c r="Z6" i="49"/>
  <c r="N550" i="33" s="1"/>
  <c r="AT6" i="49"/>
  <c r="N577" i="33" s="1"/>
  <c r="AD4" i="80"/>
  <c r="CG9" i="49"/>
  <c r="X149" i="45"/>
  <c r="CG10" i="49"/>
  <c r="X150" i="45"/>
  <c r="F14" i="49"/>
  <c r="Q175" i="29" s="1"/>
  <c r="X10" i="45"/>
  <c r="Z7" i="80" s="1"/>
  <c r="X28" i="45"/>
  <c r="AA7" i="80" s="1"/>
  <c r="P14" i="49"/>
  <c r="Q184" i="29" s="1"/>
  <c r="Z14" i="49"/>
  <c r="Q193" i="29" s="1"/>
  <c r="X46" i="45"/>
  <c r="AB7" i="80" s="1"/>
  <c r="AJ14" i="49"/>
  <c r="Q202" i="29" s="1"/>
  <c r="X64" i="45"/>
  <c r="AC7" i="80" s="1"/>
  <c r="AT14" i="49"/>
  <c r="Q211" i="29" s="1"/>
  <c r="X82" i="45"/>
  <c r="AD7" i="80" s="1"/>
  <c r="BD14" i="49"/>
  <c r="Q220" i="29" s="1"/>
  <c r="X100" i="45"/>
  <c r="AE7" i="80" s="1"/>
  <c r="BM14" i="49"/>
  <c r="Q229" i="29" s="1"/>
  <c r="X118" i="45"/>
  <c r="AF7" i="80" s="1"/>
  <c r="CG14" i="49"/>
  <c r="X154" i="45"/>
  <c r="X155" i="45"/>
  <c r="CG15" i="49"/>
  <c r="Q83" i="75" s="1"/>
  <c r="CG17" i="49"/>
  <c r="X157" i="45"/>
  <c r="CG18" i="49"/>
  <c r="X158" i="45"/>
  <c r="BP2" i="50"/>
  <c r="CJ2" i="50" s="1"/>
  <c r="CT2" i="50" s="1"/>
  <c r="DD2" i="50" s="1"/>
  <c r="DN2" i="50" s="1"/>
  <c r="R2" i="50"/>
  <c r="AL2" i="50" s="1"/>
  <c r="BF2" i="50" s="1"/>
  <c r="S3" i="75" s="1"/>
  <c r="S12" i="75" s="1"/>
  <c r="S21" i="75" s="1"/>
  <c r="AB2" i="50"/>
  <c r="AV2" i="50" s="1"/>
  <c r="BT2" i="51"/>
  <c r="CN2" i="51" s="1"/>
  <c r="BJ2" i="51"/>
  <c r="CD2" i="51" s="1"/>
  <c r="CX2" i="51" s="1"/>
  <c r="AH118" i="25"/>
  <c r="P12" i="51"/>
  <c r="AH64" i="25"/>
  <c r="AH100" i="25"/>
  <c r="BX12" i="51"/>
  <c r="X8" i="45"/>
  <c r="F3" i="52"/>
  <c r="F18" i="49"/>
  <c r="H3" i="52" s="1"/>
  <c r="S195" i="25"/>
  <c r="X26" i="45"/>
  <c r="S202" i="25"/>
  <c r="F6" i="52"/>
  <c r="S210" i="25"/>
  <c r="Z9" i="49"/>
  <c r="E9" i="52" s="1"/>
  <c r="S212" i="25"/>
  <c r="Z16" i="49"/>
  <c r="G9" i="52" s="1"/>
  <c r="X48" i="45"/>
  <c r="AJ9" i="49"/>
  <c r="X59" i="45"/>
  <c r="AJ16" i="49"/>
  <c r="S221" i="25"/>
  <c r="X66" i="45"/>
  <c r="AT9" i="49"/>
  <c r="E17" i="52" s="1"/>
  <c r="X77" i="45"/>
  <c r="S231" i="25"/>
  <c r="AT18" i="49"/>
  <c r="H17" i="52" s="1"/>
  <c r="F21" i="52"/>
  <c r="X134" i="45"/>
  <c r="S184" i="25"/>
  <c r="S289" i="25"/>
  <c r="F25" i="52"/>
  <c r="X116" i="45"/>
  <c r="BD18" i="49"/>
  <c r="H42" i="52" s="1"/>
  <c r="S240" i="25"/>
  <c r="L247" i="25"/>
  <c r="F8" i="60"/>
  <c r="L255" i="25"/>
  <c r="O21" i="57"/>
  <c r="F23" i="60"/>
  <c r="V10" i="57"/>
  <c r="F12" i="61"/>
  <c r="V12" i="57"/>
  <c r="F14" i="61"/>
  <c r="AC6" i="57"/>
  <c r="F8" i="64"/>
  <c r="F12" i="64"/>
  <c r="AC10" i="57"/>
  <c r="O28" i="57"/>
  <c r="P8" i="60"/>
  <c r="L258" i="25"/>
  <c r="L260" i="25"/>
  <c r="O30" i="57"/>
  <c r="P10" i="60"/>
  <c r="V27" i="57"/>
  <c r="P7" i="61"/>
  <c r="P9" i="61"/>
  <c r="V29" i="57"/>
  <c r="S259" i="25"/>
  <c r="S261" i="25"/>
  <c r="V31" i="57"/>
  <c r="P11" i="61"/>
  <c r="V32" i="57"/>
  <c r="P12" i="61"/>
  <c r="V34" i="57"/>
  <c r="S262" i="25"/>
  <c r="AC28" i="57"/>
  <c r="P8" i="64"/>
  <c r="AC32" i="57"/>
  <c r="AA263" i="25"/>
  <c r="L269" i="25"/>
  <c r="O50" i="57"/>
  <c r="Z8" i="60"/>
  <c r="O52" i="57"/>
  <c r="L271" i="25"/>
  <c r="Z10" i="60"/>
  <c r="L277" i="25"/>
  <c r="Z23" i="60"/>
  <c r="O65" i="57"/>
  <c r="L275" i="25"/>
  <c r="O55" i="57"/>
  <c r="S268" i="25"/>
  <c r="V49" i="57"/>
  <c r="Z9" i="61"/>
  <c r="S270" i="25"/>
  <c r="V51" i="57"/>
  <c r="S272" i="25"/>
  <c r="Z11" i="61"/>
  <c r="V53" i="57"/>
  <c r="Z12" i="61"/>
  <c r="V54" i="57"/>
  <c r="S273" i="25"/>
  <c r="Z14" i="61"/>
  <c r="V56" i="57"/>
  <c r="Z8" i="64"/>
  <c r="AA269" i="25"/>
  <c r="AC50" i="57"/>
  <c r="AC39" i="57"/>
  <c r="P19" i="64"/>
  <c r="L276" i="25"/>
  <c r="Z19" i="60"/>
  <c r="O61" i="57"/>
  <c r="Z19" i="64"/>
  <c r="AA271" i="25"/>
  <c r="A662" i="33"/>
  <c r="K608" i="33" s="1"/>
  <c r="A248" i="25"/>
  <c r="I248" i="25" s="1"/>
  <c r="P248" i="25" s="1"/>
  <c r="W248" i="25" s="1"/>
  <c r="F8" i="59"/>
  <c r="E247" i="25"/>
  <c r="F23" i="59"/>
  <c r="H21" i="57"/>
  <c r="E252" i="25"/>
  <c r="P14" i="60"/>
  <c r="L262" i="25"/>
  <c r="AB14" i="80"/>
  <c r="N631" i="33"/>
  <c r="F5" i="61"/>
  <c r="N606" i="33" s="1"/>
  <c r="F74" i="57"/>
  <c r="Z14" i="80"/>
  <c r="G10" i="40"/>
  <c r="F14" i="43"/>
  <c r="S193" i="32" s="1"/>
  <c r="F10" i="40"/>
  <c r="F13" i="42"/>
  <c r="L177" i="32" s="1"/>
  <c r="BD5" i="49"/>
  <c r="AE3" i="80"/>
  <c r="AC3" i="80"/>
  <c r="AJ5" i="49"/>
  <c r="Q200" i="29" s="1"/>
  <c r="AA3" i="80"/>
  <c r="P5" i="49"/>
  <c r="AT15" i="49"/>
  <c r="X83" i="45"/>
  <c r="AD8" i="80" s="1"/>
  <c r="D181" i="46"/>
  <c r="D187" i="46" s="1"/>
  <c r="D183" i="46"/>
  <c r="D256" i="46"/>
  <c r="D257" i="46"/>
  <c r="D264" i="46" s="1"/>
  <c r="D258" i="46"/>
  <c r="D265" i="46" s="1"/>
  <c r="D335" i="46"/>
  <c r="D333" i="46"/>
  <c r="D334" i="46"/>
  <c r="D332" i="46"/>
  <c r="V2" i="47"/>
  <c r="AP2" i="47" s="1"/>
  <c r="BJ2" i="47" s="1"/>
  <c r="CD2" i="47" s="1"/>
  <c r="CX2" i="47" s="1"/>
  <c r="DG2" i="47" s="1"/>
  <c r="A1" i="55"/>
  <c r="M1" i="55" s="1"/>
  <c r="L2" i="47"/>
  <c r="AF2" i="47" s="1"/>
  <c r="AZ2" i="47" s="1"/>
  <c r="A2" i="74" s="1"/>
  <c r="P2" i="74" s="1"/>
  <c r="BW8" i="49"/>
  <c r="D3" i="56" s="1"/>
  <c r="AG6" i="80"/>
  <c r="BW7" i="49"/>
  <c r="H3" i="56" s="1"/>
  <c r="AG5" i="80"/>
  <c r="P8" i="49"/>
  <c r="D9" i="56" s="1"/>
  <c r="AA6" i="80"/>
  <c r="Z7" i="49"/>
  <c r="H12" i="56" s="1"/>
  <c r="AB5" i="80"/>
  <c r="AD6" i="80"/>
  <c r="AT8" i="49"/>
  <c r="D15" i="56" s="1"/>
  <c r="AD5" i="80"/>
  <c r="AT7" i="49"/>
  <c r="H15" i="56" s="1"/>
  <c r="BD8" i="48"/>
  <c r="H17" i="56" s="1"/>
  <c r="AE5" i="81"/>
  <c r="AE6" i="80"/>
  <c r="BD8" i="49"/>
  <c r="D18" i="56" s="1"/>
  <c r="AE5" i="80"/>
  <c r="BD7" i="49"/>
  <c r="H18" i="56" s="1"/>
  <c r="AJ8" i="49"/>
  <c r="AC6" i="80"/>
  <c r="D24" i="56"/>
  <c r="AF6" i="80"/>
  <c r="BM8" i="49"/>
  <c r="H24" i="56"/>
  <c r="AF5" i="80"/>
  <c r="R8" i="81"/>
  <c r="D60" i="70"/>
  <c r="L8" i="81"/>
  <c r="F175" i="24"/>
  <c r="D28" i="70"/>
  <c r="J8" i="81"/>
  <c r="P120" i="24"/>
  <c r="F8" i="81"/>
  <c r="D16" i="70"/>
  <c r="P287" i="24"/>
  <c r="D65" i="70"/>
  <c r="D29" i="70"/>
  <c r="J10" i="81"/>
  <c r="P122" i="24"/>
  <c r="F10" i="81"/>
  <c r="D17" i="70"/>
  <c r="F67" i="24"/>
  <c r="D60" i="66"/>
  <c r="R8" i="80"/>
  <c r="P175" i="23"/>
  <c r="O48" i="17" s="1"/>
  <c r="D40" i="66"/>
  <c r="M8" i="80"/>
  <c r="D24" i="66"/>
  <c r="Z65" i="23"/>
  <c r="O43" i="17" s="1"/>
  <c r="C8" i="80"/>
  <c r="D8" i="66"/>
  <c r="F10" i="23"/>
  <c r="O38" i="17" s="1"/>
  <c r="R10" i="80"/>
  <c r="D61" i="66"/>
  <c r="P10" i="80"/>
  <c r="P232" i="23"/>
  <c r="T51" i="17" s="1"/>
  <c r="M10" i="80"/>
  <c r="P177" i="23"/>
  <c r="T48" i="17" s="1"/>
  <c r="D41" i="66"/>
  <c r="H10" i="80"/>
  <c r="D25" i="66"/>
  <c r="D9" i="66"/>
  <c r="C10" i="80"/>
  <c r="BD9" i="50"/>
  <c r="D19" i="56" s="1"/>
  <c r="G74" i="57"/>
  <c r="F5" i="64"/>
  <c r="S606" i="33" s="1"/>
  <c r="S631" i="33"/>
  <c r="Z5" i="64"/>
  <c r="P6" i="64"/>
  <c r="H3" i="79"/>
  <c r="T5" i="21"/>
  <c r="X55" i="33" s="1"/>
  <c r="C4" i="79"/>
  <c r="D6" i="21"/>
  <c r="X10" i="33" s="1"/>
  <c r="N4" i="79"/>
  <c r="L61" i="21"/>
  <c r="X118" i="33" s="1"/>
  <c r="C5" i="79"/>
  <c r="D7" i="21"/>
  <c r="X12" i="33" s="1"/>
  <c r="N5" i="79"/>
  <c r="L62" i="21"/>
  <c r="X120" i="33" s="1"/>
  <c r="F8" i="51"/>
  <c r="Y5" i="79"/>
  <c r="AF5" i="79"/>
  <c r="BX8" i="51"/>
  <c r="G6" i="79"/>
  <c r="L8" i="21"/>
  <c r="X41" i="33" s="1"/>
  <c r="K6" i="79"/>
  <c r="D63" i="21"/>
  <c r="X95" i="33" s="1"/>
  <c r="C7" i="79"/>
  <c r="D9" i="21"/>
  <c r="X19" i="33" s="1"/>
  <c r="K7" i="79"/>
  <c r="D64" i="21"/>
  <c r="X100" i="33" s="1"/>
  <c r="C8" i="79"/>
  <c r="D10" i="21"/>
  <c r="AF3" i="32" s="1"/>
  <c r="K10" i="79"/>
  <c r="D67" i="21"/>
  <c r="AF34" i="32" s="1"/>
  <c r="K11" i="79"/>
  <c r="D68" i="21"/>
  <c r="G12" i="79"/>
  <c r="L14" i="21"/>
  <c r="K12" i="79"/>
  <c r="D69" i="21"/>
  <c r="K13" i="79"/>
  <c r="D70" i="21"/>
  <c r="AC28" i="30" s="1"/>
  <c r="G14" i="79"/>
  <c r="L16" i="21"/>
  <c r="AC14" i="30" s="1"/>
  <c r="K14" i="79"/>
  <c r="D71" i="21"/>
  <c r="AC32" i="30" s="1"/>
  <c r="K15" i="79"/>
  <c r="D72" i="21"/>
  <c r="AC34" i="30" s="1"/>
  <c r="G19" i="79"/>
  <c r="L21" i="21"/>
  <c r="AJ14" i="25" s="1"/>
  <c r="G20" i="79"/>
  <c r="L22" i="21"/>
  <c r="AJ15" i="25" s="1"/>
  <c r="K20" i="79"/>
  <c r="D77" i="21"/>
  <c r="AJ33" i="25" s="1"/>
  <c r="G22" i="79"/>
  <c r="L24" i="21"/>
  <c r="AH10" i="32" s="1"/>
  <c r="K22" i="79"/>
  <c r="D79" i="21"/>
  <c r="AH28" i="32" s="1"/>
  <c r="K23" i="79"/>
  <c r="D80" i="21"/>
  <c r="AH30" i="32" s="1"/>
  <c r="G25" i="79"/>
  <c r="L27" i="21"/>
  <c r="AC10" i="27" s="1"/>
  <c r="K25" i="79"/>
  <c r="D82" i="21"/>
  <c r="AC28" i="27" s="1"/>
  <c r="K26" i="79"/>
  <c r="D83" i="21"/>
  <c r="AC30" i="27" s="1"/>
  <c r="I20" i="18"/>
  <c r="S20" i="18" s="1"/>
  <c r="E64" i="29"/>
  <c r="D23" i="9"/>
  <c r="F38" i="14"/>
  <c r="S38" i="14" s="1"/>
  <c r="E66" i="27"/>
  <c r="H556" i="37"/>
  <c r="H557" i="37" s="1"/>
  <c r="J3" i="79"/>
  <c r="O109" i="22"/>
  <c r="H563" i="37"/>
  <c r="J4" i="79"/>
  <c r="Z8" i="47"/>
  <c r="H9" i="71" s="1"/>
  <c r="T5" i="82"/>
  <c r="V5" i="82"/>
  <c r="BN8" i="47"/>
  <c r="P9" i="47"/>
  <c r="D7" i="71" s="1"/>
  <c r="AJ9" i="47"/>
  <c r="D13" i="71" s="1"/>
  <c r="S6" i="82"/>
  <c r="BD9" i="47"/>
  <c r="D15" i="71" s="1"/>
  <c r="U6" i="82"/>
  <c r="W6" i="82"/>
  <c r="BX9" i="47"/>
  <c r="D3" i="71" s="1"/>
  <c r="BD7" i="48"/>
  <c r="AE4" i="81"/>
  <c r="AT7" i="50"/>
  <c r="H103" i="46"/>
  <c r="Z7" i="50"/>
  <c r="Y4" i="79"/>
  <c r="F7" i="51"/>
  <c r="X163" i="33" s="1"/>
  <c r="AT7" i="47"/>
  <c r="AC28" i="53" s="1"/>
  <c r="T4" i="82"/>
  <c r="D52" i="67"/>
  <c r="P51" i="17"/>
  <c r="J9" i="79"/>
  <c r="U51" i="17"/>
  <c r="D53" i="67"/>
  <c r="G51" i="17"/>
  <c r="S51" i="17" s="1"/>
  <c r="D53" i="65"/>
  <c r="P5" i="59"/>
  <c r="T27" i="53" s="1"/>
  <c r="D74" i="57"/>
  <c r="Q14" i="82"/>
  <c r="W118" i="30"/>
  <c r="E118" i="30"/>
  <c r="Q15" i="82"/>
  <c r="P6" i="59"/>
  <c r="D75" i="57"/>
  <c r="H1068" i="37"/>
  <c r="H1069" i="37" s="1"/>
  <c r="W118" i="29"/>
  <c r="AD3" i="79"/>
  <c r="BD6" i="51"/>
  <c r="AC82" i="29" s="1"/>
  <c r="BD6" i="48"/>
  <c r="AE3" i="81"/>
  <c r="AT6" i="50"/>
  <c r="D18" i="55" s="1"/>
  <c r="Z3" i="79"/>
  <c r="P6" i="51"/>
  <c r="AC55" i="29" s="1"/>
  <c r="BD6" i="47"/>
  <c r="W3" i="82"/>
  <c r="BX6" i="47"/>
  <c r="O21" i="55" s="1"/>
  <c r="J21" i="79"/>
  <c r="F17" i="18"/>
  <c r="P17" i="18" s="1"/>
  <c r="F39" i="32"/>
  <c r="D1716" i="37"/>
  <c r="I1716" i="37" s="1"/>
  <c r="F1118" i="37"/>
  <c r="G7" i="58"/>
  <c r="G5" i="58"/>
  <c r="O7" i="39"/>
  <c r="F33" i="41"/>
  <c r="F16" i="80"/>
  <c r="D605" i="37"/>
  <c r="P41" i="24"/>
  <c r="F33" i="43"/>
  <c r="F18" i="61"/>
  <c r="AX38" i="45"/>
  <c r="F82" i="23"/>
  <c r="J23" i="79"/>
  <c r="D1880" i="37"/>
  <c r="Z390" i="23"/>
  <c r="O317" i="8"/>
  <c r="Z404" i="23"/>
  <c r="Z405" i="23"/>
  <c r="O330" i="8"/>
  <c r="G1863" i="37"/>
  <c r="G1867" i="37" s="1"/>
  <c r="O331" i="8"/>
  <c r="G179" i="25" s="1"/>
  <c r="Z407" i="23"/>
  <c r="G1864" i="37"/>
  <c r="O332" i="8"/>
  <c r="G178" i="25" s="1"/>
  <c r="R44" i="14"/>
  <c r="W118" i="27"/>
  <c r="AC67" i="25"/>
  <c r="AA71" i="25"/>
  <c r="AC71" i="25"/>
  <c r="O146" i="22"/>
  <c r="AA69" i="25"/>
  <c r="AA67" i="25"/>
  <c r="O142" i="22"/>
  <c r="J38" i="68" s="1"/>
  <c r="O139" i="22"/>
  <c r="AA66" i="25"/>
  <c r="O135" i="22"/>
  <c r="G38" i="68" s="1"/>
  <c r="AJ369" i="7"/>
  <c r="O237" i="22"/>
  <c r="O256" i="22"/>
  <c r="AJ389" i="7"/>
  <c r="AJ585" i="7" s="1"/>
  <c r="AJ583" i="7"/>
  <c r="AJ386" i="7"/>
  <c r="O254" i="22"/>
  <c r="AJ377" i="7"/>
  <c r="O245" i="22"/>
  <c r="O244" i="22"/>
  <c r="AJ376" i="7"/>
  <c r="O240" i="22"/>
  <c r="AJ372" i="7"/>
  <c r="F74" i="8"/>
  <c r="F68" i="8"/>
  <c r="D17" i="65"/>
  <c r="F59" i="8"/>
  <c r="N41" i="17" s="1"/>
  <c r="D16" i="65"/>
  <c r="C116" i="25"/>
  <c r="F257" i="8"/>
  <c r="N25" i="36" s="1"/>
  <c r="D254" i="8"/>
  <c r="E254" i="8" s="1"/>
  <c r="G113" i="25"/>
  <c r="E25" i="38"/>
  <c r="F245" i="8"/>
  <c r="F243" i="8"/>
  <c r="K25" i="38"/>
  <c r="F239" i="8"/>
  <c r="G25" i="36" s="1"/>
  <c r="E113" i="25"/>
  <c r="X101" i="8"/>
  <c r="N13" i="36" s="1"/>
  <c r="C53" i="25"/>
  <c r="G52" i="25"/>
  <c r="V98" i="8"/>
  <c r="W98" i="8" s="1"/>
  <c r="G50" i="25"/>
  <c r="X93" i="8"/>
  <c r="O13" i="36" s="1"/>
  <c r="E53" i="25"/>
  <c r="K13" i="38"/>
  <c r="X87" i="8"/>
  <c r="X83" i="8"/>
  <c r="G13" i="36" s="1"/>
  <c r="E50" i="25"/>
  <c r="F9" i="38"/>
  <c r="F94" i="8"/>
  <c r="J9" i="38"/>
  <c r="F91" i="8"/>
  <c r="F88" i="8"/>
  <c r="K9" i="36" s="1"/>
  <c r="E33" i="25"/>
  <c r="L9" i="38"/>
  <c r="F86" i="8"/>
  <c r="G21" i="80"/>
  <c r="P78" i="23"/>
  <c r="P77" i="23"/>
  <c r="U41" i="25" s="1"/>
  <c r="G20" i="80"/>
  <c r="G19" i="80"/>
  <c r="P76" i="23"/>
  <c r="U42" i="25" s="1"/>
  <c r="G16" i="80"/>
  <c r="P73" i="23"/>
  <c r="Q37" i="29" s="1"/>
  <c r="G357" i="37"/>
  <c r="G358" i="37" s="1"/>
  <c r="P72" i="23"/>
  <c r="Q43" i="30" s="1"/>
  <c r="G15" i="80"/>
  <c r="G14" i="80"/>
  <c r="P71" i="23"/>
  <c r="Q41" i="30" s="1"/>
  <c r="G13" i="80"/>
  <c r="P70" i="23"/>
  <c r="Q37" i="30" s="1"/>
  <c r="P68" i="23"/>
  <c r="G11" i="80"/>
  <c r="P67" i="23"/>
  <c r="T42" i="17" s="1"/>
  <c r="D21" i="66"/>
  <c r="P66" i="23"/>
  <c r="T41" i="32" s="1"/>
  <c r="G9" i="80"/>
  <c r="G8" i="80"/>
  <c r="D20" i="66"/>
  <c r="G7" i="80"/>
  <c r="G337" i="37"/>
  <c r="G342" i="37" s="1"/>
  <c r="P64" i="23"/>
  <c r="N127" i="33" s="1"/>
  <c r="P63" i="23"/>
  <c r="N122" i="33" s="1"/>
  <c r="G6" i="80"/>
  <c r="G4" i="80"/>
  <c r="G326" i="37"/>
  <c r="G3" i="80"/>
  <c r="P60" i="23"/>
  <c r="N109" i="33" s="1"/>
  <c r="D26" i="80"/>
  <c r="P28" i="23"/>
  <c r="D25" i="80"/>
  <c r="P27" i="23"/>
  <c r="D23" i="80"/>
  <c r="G126" i="37"/>
  <c r="G125" i="37"/>
  <c r="D22" i="80"/>
  <c r="D20" i="81"/>
  <c r="P22" i="24"/>
  <c r="N14" i="25" s="1"/>
  <c r="F120" i="37"/>
  <c r="F121" i="37" s="1"/>
  <c r="F122" i="37" s="1"/>
  <c r="D16" i="81"/>
  <c r="P18" i="24"/>
  <c r="K10" i="29" s="1"/>
  <c r="P17" i="24"/>
  <c r="K16" i="30" s="1"/>
  <c r="D15" i="81"/>
  <c r="D12" i="81"/>
  <c r="P14" i="24"/>
  <c r="D10" i="81"/>
  <c r="D13" i="70"/>
  <c r="D8" i="81"/>
  <c r="D12" i="70"/>
  <c r="D7" i="81"/>
  <c r="F100" i="37"/>
  <c r="F102" i="37" s="1"/>
  <c r="P8" i="24"/>
  <c r="I41" i="33" s="1"/>
  <c r="D6" i="81"/>
  <c r="P7" i="24"/>
  <c r="I39" i="33" s="1"/>
  <c r="D5" i="81"/>
  <c r="D4" i="81"/>
  <c r="P6" i="24"/>
  <c r="I37" i="33" s="1"/>
  <c r="F89" i="37"/>
  <c r="F1705" i="37"/>
  <c r="F407" i="24"/>
  <c r="M155" i="32" s="1"/>
  <c r="F406" i="24"/>
  <c r="K156" i="28" s="1"/>
  <c r="W21" i="81"/>
  <c r="F401" i="24"/>
  <c r="K155" i="29" s="1"/>
  <c r="F1700" i="37"/>
  <c r="F1701" i="37" s="1"/>
  <c r="F1702" i="37" s="1"/>
  <c r="W16" i="81"/>
  <c r="W15" i="81"/>
  <c r="F400" i="24"/>
  <c r="K196" i="30" s="1"/>
  <c r="W12" i="81"/>
  <c r="F397" i="24"/>
  <c r="S35" i="34" s="1"/>
  <c r="W9" i="81"/>
  <c r="F394" i="24"/>
  <c r="K157" i="32" s="1"/>
  <c r="F393" i="24"/>
  <c r="W8" i="81"/>
  <c r="F1680" i="37"/>
  <c r="W7" i="81"/>
  <c r="W4" i="81"/>
  <c r="F1669" i="37"/>
  <c r="W3" i="81"/>
  <c r="F1662" i="37"/>
  <c r="F388" i="24"/>
  <c r="I669" i="33" s="1"/>
  <c r="AC33" i="53"/>
  <c r="D670" i="33"/>
  <c r="S621" i="33"/>
  <c r="D24" i="65"/>
  <c r="X61" i="8"/>
  <c r="D25" i="65"/>
  <c r="X68" i="8"/>
  <c r="D436" i="37"/>
  <c r="D437" i="37" s="1"/>
  <c r="O290" i="8"/>
  <c r="H33" i="36" s="1"/>
  <c r="E140" i="25"/>
  <c r="O267" i="8"/>
  <c r="D65" i="65"/>
  <c r="O297" i="8"/>
  <c r="E33" i="38"/>
  <c r="O275" i="8"/>
  <c r="O282" i="8"/>
  <c r="F47" i="14" s="1"/>
  <c r="S47" i="14" s="1"/>
  <c r="H436" i="37"/>
  <c r="H437" i="37" s="1"/>
  <c r="X68" i="22"/>
  <c r="X88" i="22"/>
  <c r="K24" i="68" s="1"/>
  <c r="AA51" i="25"/>
  <c r="AA50" i="25"/>
  <c r="X83" i="22"/>
  <c r="G24" i="68" s="1"/>
  <c r="AA115" i="25"/>
  <c r="F246" i="22"/>
  <c r="J50" i="68" s="1"/>
  <c r="K26" i="35"/>
  <c r="F243" i="22"/>
  <c r="H1267" i="37"/>
  <c r="H1268" i="37" s="1"/>
  <c r="O281" i="22"/>
  <c r="H1310" i="37"/>
  <c r="O280" i="22"/>
  <c r="Q66" i="68" s="1"/>
  <c r="O277" i="22"/>
  <c r="O272" i="22"/>
  <c r="O269" i="22"/>
  <c r="D65" i="67"/>
  <c r="O267" i="22"/>
  <c r="P54" i="17" s="1"/>
  <c r="I14" i="35"/>
  <c r="O302" i="22"/>
  <c r="E14" i="35"/>
  <c r="O297" i="22"/>
  <c r="L14" i="35"/>
  <c r="O294" i="22"/>
  <c r="AA140" i="25"/>
  <c r="O290" i="22"/>
  <c r="H66" i="68" s="1"/>
  <c r="D319" i="37"/>
  <c r="O57" i="8"/>
  <c r="O73" i="8"/>
  <c r="D362" i="37"/>
  <c r="O72" i="8"/>
  <c r="O70" i="8"/>
  <c r="O20" i="9" s="1"/>
  <c r="O69" i="8"/>
  <c r="O64" i="8"/>
  <c r="D21" i="65"/>
  <c r="O61" i="8"/>
  <c r="O59" i="8"/>
  <c r="N42" i="17" s="1"/>
  <c r="O74" i="22"/>
  <c r="H357" i="37"/>
  <c r="H358" i="37" s="1"/>
  <c r="O63" i="22"/>
  <c r="F265" i="8"/>
  <c r="F277" i="8"/>
  <c r="F273" i="8"/>
  <c r="F268" i="8"/>
  <c r="H1226" i="37"/>
  <c r="H1227" i="37" s="1"/>
  <c r="F276" i="22"/>
  <c r="F271" i="22"/>
  <c r="O172" i="8"/>
  <c r="D41" i="65"/>
  <c r="O165" i="8"/>
  <c r="D40" i="65"/>
  <c r="O163" i="8"/>
  <c r="N48" i="17" s="1"/>
  <c r="O178" i="22"/>
  <c r="H831" i="37"/>
  <c r="H832" i="37" s="1"/>
  <c r="H862" i="37" s="1"/>
  <c r="O172" i="22"/>
  <c r="O165" i="22"/>
  <c r="D41" i="67"/>
  <c r="F205" i="8"/>
  <c r="F202" i="8"/>
  <c r="F197" i="8"/>
  <c r="F161" i="22"/>
  <c r="S244" i="33" s="1"/>
  <c r="H714" i="37"/>
  <c r="H715" i="37" s="1"/>
  <c r="H716" i="37" s="1"/>
  <c r="H757" i="37"/>
  <c r="D36" i="67"/>
  <c r="F197" i="22"/>
  <c r="E18" i="35"/>
  <c r="F193" i="22"/>
  <c r="F192" i="22"/>
  <c r="F190" i="22"/>
  <c r="L18" i="35"/>
  <c r="F18" i="35"/>
  <c r="F188" i="22"/>
  <c r="F186" i="22"/>
  <c r="D47" i="37"/>
  <c r="D51" i="37" s="1"/>
  <c r="F18" i="8"/>
  <c r="O16" i="9" s="1"/>
  <c r="F15" i="8"/>
  <c r="D9" i="65"/>
  <c r="D8" i="65"/>
  <c r="F7" i="8"/>
  <c r="N38" i="17" s="1"/>
  <c r="K3" i="38"/>
  <c r="F35" i="8"/>
  <c r="F17" i="22"/>
  <c r="F12" i="22"/>
  <c r="D9" i="67"/>
  <c r="F49" i="22"/>
  <c r="N4" i="68" s="1"/>
  <c r="Y8" i="25"/>
  <c r="AC6" i="25"/>
  <c r="F41" i="22"/>
  <c r="O4" i="68" s="1"/>
  <c r="AA8" i="25"/>
  <c r="H2" i="35"/>
  <c r="F39" i="22"/>
  <c r="F36" i="22"/>
  <c r="K4" i="68" s="1"/>
  <c r="AA6" i="25"/>
  <c r="F34" i="22"/>
  <c r="L2" i="35"/>
  <c r="F30" i="22"/>
  <c r="H4" i="68" s="1"/>
  <c r="AA4" i="25"/>
  <c r="H284" i="37"/>
  <c r="W28" i="28"/>
  <c r="F71" i="22"/>
  <c r="H278" i="37"/>
  <c r="H279" i="37" s="1"/>
  <c r="H302" i="37" s="1"/>
  <c r="F65" i="22"/>
  <c r="F63" i="22"/>
  <c r="F60" i="22"/>
  <c r="F81" i="22"/>
  <c r="I16" i="68" s="1"/>
  <c r="AA30" i="25"/>
  <c r="AC34" i="25"/>
  <c r="AA34" i="25"/>
  <c r="F90" i="22"/>
  <c r="J16" i="68" s="1"/>
  <c r="AA32" i="25"/>
  <c r="F83" i="22"/>
  <c r="G16" i="68" s="1"/>
  <c r="D635" i="37"/>
  <c r="X109" i="8"/>
  <c r="D673" i="37"/>
  <c r="D674" i="37" s="1"/>
  <c r="D675" i="37" s="1"/>
  <c r="D693" i="37" s="1"/>
  <c r="E73" i="29"/>
  <c r="X116" i="8"/>
  <c r="P17" i="38" s="1"/>
  <c r="X113" i="8"/>
  <c r="X111" i="8"/>
  <c r="N46" i="17" s="1"/>
  <c r="X109" i="22"/>
  <c r="X125" i="22"/>
  <c r="H673" i="37"/>
  <c r="H674" i="37" s="1"/>
  <c r="X115" i="22"/>
  <c r="X112" i="22"/>
  <c r="H653" i="37"/>
  <c r="J17" i="38"/>
  <c r="X143" i="8"/>
  <c r="E78" i="25"/>
  <c r="X140" i="8"/>
  <c r="K17" i="36" s="1"/>
  <c r="X133" i="22"/>
  <c r="I34" i="68" s="1"/>
  <c r="AA75" i="25"/>
  <c r="X152" i="22"/>
  <c r="F34" i="68" s="1"/>
  <c r="AC80" i="25"/>
  <c r="AC79" i="25"/>
  <c r="L16" i="35"/>
  <c r="X138" i="22"/>
  <c r="D33" i="9"/>
  <c r="E155" i="29"/>
  <c r="H1705" i="37"/>
  <c r="F361" i="8"/>
  <c r="N35" i="36" s="1"/>
  <c r="C286" i="25"/>
  <c r="G285" i="25"/>
  <c r="F358" i="8"/>
  <c r="G282" i="25"/>
  <c r="I31" i="38"/>
  <c r="E166" i="25"/>
  <c r="F349" i="8"/>
  <c r="E31" i="38"/>
  <c r="F347" i="8"/>
  <c r="K31" i="38"/>
  <c r="F343" i="8"/>
  <c r="G35" i="36" s="1"/>
  <c r="G168" i="25"/>
  <c r="AC285" i="25"/>
  <c r="K28" i="35"/>
  <c r="X221" i="8"/>
  <c r="F128" i="31" s="1"/>
  <c r="X219" i="8"/>
  <c r="X213" i="22"/>
  <c r="H1109" i="37"/>
  <c r="H1110" i="37" s="1"/>
  <c r="H1111" i="37" s="1"/>
  <c r="H1112" i="37" s="1"/>
  <c r="H1113" i="37" s="1"/>
  <c r="H1139" i="37" s="1"/>
  <c r="X229" i="22"/>
  <c r="X226" i="22"/>
  <c r="P30" i="9" s="1"/>
  <c r="X223" i="22"/>
  <c r="X220" i="22"/>
  <c r="X217" i="22"/>
  <c r="D57" i="67"/>
  <c r="X215" i="22"/>
  <c r="D56" i="67"/>
  <c r="X257" i="8"/>
  <c r="N29" i="36" s="1"/>
  <c r="C126" i="25"/>
  <c r="F27" i="38"/>
  <c r="X250" i="8"/>
  <c r="J27" i="38"/>
  <c r="X247" i="8"/>
  <c r="E124" i="25"/>
  <c r="X244" i="8"/>
  <c r="K29" i="36" s="1"/>
  <c r="X238" i="8"/>
  <c r="H29" i="36" s="1"/>
  <c r="E122" i="25"/>
  <c r="X246" i="22"/>
  <c r="J58" i="68" s="1"/>
  <c r="AA125" i="25"/>
  <c r="J37" i="35"/>
  <c r="H600" i="37"/>
  <c r="AA123" i="25"/>
  <c r="X239" i="22"/>
  <c r="G58" i="68" s="1"/>
  <c r="O22" i="8"/>
  <c r="H126" i="37"/>
  <c r="O13" i="22"/>
  <c r="F5" i="38"/>
  <c r="O42" i="8"/>
  <c r="J5" i="38"/>
  <c r="O39" i="8"/>
  <c r="N49" i="22"/>
  <c r="O38" i="22"/>
  <c r="J8" i="68" s="1"/>
  <c r="AA16" i="25"/>
  <c r="K4" i="35"/>
  <c r="O35" i="22"/>
  <c r="O31" i="22"/>
  <c r="G8" i="68" s="1"/>
  <c r="AA14" i="25"/>
  <c r="X5" i="8"/>
  <c r="X20" i="8"/>
  <c r="X15" i="8"/>
  <c r="X7" i="8"/>
  <c r="N40" i="17" s="1"/>
  <c r="X22" i="22"/>
  <c r="H205" i="37"/>
  <c r="X19" i="22"/>
  <c r="X16" i="22"/>
  <c r="X12" i="22"/>
  <c r="X9" i="22"/>
  <c r="F7" i="38"/>
  <c r="X42" i="8"/>
  <c r="AC23" i="25"/>
  <c r="W46" i="22"/>
  <c r="F6" i="35"/>
  <c r="X32" i="22"/>
  <c r="X30" i="22"/>
  <c r="H12" i="68" s="1"/>
  <c r="AA22" i="25"/>
  <c r="X168" i="8"/>
  <c r="X163" i="8"/>
  <c r="N49" i="17" s="1"/>
  <c r="X177" i="22"/>
  <c r="X167" i="22"/>
  <c r="X190" i="8"/>
  <c r="L23" i="38"/>
  <c r="X198" i="8"/>
  <c r="X39" i="8"/>
  <c r="AA24" i="25"/>
  <c r="E12" i="25"/>
  <c r="X195" i="8"/>
  <c r="X186" i="8"/>
  <c r="H23" i="36" s="1"/>
  <c r="X243" i="22"/>
  <c r="X169" i="22"/>
  <c r="H910" i="37"/>
  <c r="H911" i="37" s="1"/>
  <c r="H934" i="37" s="1"/>
  <c r="D44" i="65"/>
  <c r="X165" i="8"/>
  <c r="O16" i="22"/>
  <c r="O11" i="8"/>
  <c r="O16" i="8"/>
  <c r="I1408" i="37"/>
  <c r="H337" i="46"/>
  <c r="G210" i="46"/>
  <c r="H261" i="46"/>
  <c r="H245" i="46" s="1"/>
  <c r="X21" i="8"/>
  <c r="X18" i="8"/>
  <c r="F1321" i="37"/>
  <c r="D927" i="37"/>
  <c r="D689" i="37"/>
  <c r="I689" i="37" s="1"/>
  <c r="H138" i="37"/>
  <c r="H158" i="37" s="1"/>
  <c r="AY449" i="7"/>
  <c r="H188" i="45"/>
  <c r="E24" i="73" s="1"/>
  <c r="H1021" i="37"/>
  <c r="F570" i="37"/>
  <c r="CR21" i="47"/>
  <c r="C19" i="71" s="1"/>
  <c r="CR12" i="47"/>
  <c r="D22" i="73" s="1"/>
  <c r="H167" i="45"/>
  <c r="Z19" i="47"/>
  <c r="U21" i="74" s="1"/>
  <c r="H56" i="57"/>
  <c r="Z14" i="59"/>
  <c r="AC5" i="25"/>
  <c r="E46" i="22"/>
  <c r="G132" i="25"/>
  <c r="E306" i="8"/>
  <c r="Q62" i="45"/>
  <c r="AJ15" i="48"/>
  <c r="F13" i="52" s="1"/>
  <c r="Q60" i="45"/>
  <c r="AJ13" i="48"/>
  <c r="G20" i="56" s="1"/>
  <c r="AG69" i="45"/>
  <c r="AJ22" i="50"/>
  <c r="H14" i="52" s="1"/>
  <c r="AC50" i="25"/>
  <c r="W98" i="22"/>
  <c r="CR23" i="47"/>
  <c r="H22" i="73" s="1"/>
  <c r="E301" i="25"/>
  <c r="Q150" i="45"/>
  <c r="CH13" i="48"/>
  <c r="G35" i="56" s="1"/>
  <c r="Q161" i="45"/>
  <c r="CH24" i="48"/>
  <c r="J31" i="52" s="1"/>
  <c r="H196" i="45"/>
  <c r="AG194" i="45"/>
  <c r="DB21" i="50"/>
  <c r="C34" i="56" s="1"/>
  <c r="AC95" i="25"/>
  <c r="N202" i="22"/>
  <c r="AC123" i="25"/>
  <c r="W254" i="22"/>
  <c r="AC141" i="25"/>
  <c r="N306" i="22"/>
  <c r="F222" i="22"/>
  <c r="O26" i="35" s="1"/>
  <c r="AC113" i="25"/>
  <c r="E254" i="22"/>
  <c r="G123" i="25"/>
  <c r="W254" i="8"/>
  <c r="P23" i="48"/>
  <c r="I5" i="52" s="1"/>
  <c r="L205" i="25"/>
  <c r="BM13" i="48"/>
  <c r="BN13" i="48" s="1"/>
  <c r="G23" i="56"/>
  <c r="G1179" i="37"/>
  <c r="D1537" i="37"/>
  <c r="I1537" i="37" s="1"/>
  <c r="H1337" i="37"/>
  <c r="D1236" i="37"/>
  <c r="AY421" i="7"/>
  <c r="D525" i="37"/>
  <c r="BX13" i="47"/>
  <c r="G3" i="71" s="1"/>
  <c r="H113" i="45"/>
  <c r="H802" i="37"/>
  <c r="H249" i="37"/>
  <c r="H1288" i="37"/>
  <c r="H1287" i="37"/>
  <c r="F168" i="37"/>
  <c r="Q195" i="45"/>
  <c r="H38" i="52" s="1"/>
  <c r="L213" i="25"/>
  <c r="H46" i="37"/>
  <c r="H49" i="37" s="1"/>
  <c r="F7" i="22"/>
  <c r="D3" i="37"/>
  <c r="F216" i="8"/>
  <c r="F10" i="22"/>
  <c r="O333" i="8"/>
  <c r="Z397" i="23"/>
  <c r="Z399" i="23"/>
  <c r="O328" i="8"/>
  <c r="E203" i="30" s="1"/>
  <c r="O334" i="8"/>
  <c r="O336" i="8"/>
  <c r="O319" i="8"/>
  <c r="D173" i="32" s="1"/>
  <c r="O335" i="8"/>
  <c r="O321" i="8"/>
  <c r="D177" i="32" s="1"/>
  <c r="F175" i="32"/>
  <c r="O326" i="8"/>
  <c r="X114" i="22"/>
  <c r="F693" i="37"/>
  <c r="F698" i="37"/>
  <c r="W155" i="24" s="1"/>
  <c r="X155" i="24" s="1"/>
  <c r="Y155" i="24" s="1"/>
  <c r="L75" i="25" s="1"/>
  <c r="Y109" i="32"/>
  <c r="K83" i="75"/>
  <c r="W136" i="29"/>
  <c r="F273" i="46"/>
  <c r="G42" i="68"/>
  <c r="F705" i="37"/>
  <c r="D61" i="58"/>
  <c r="E238" i="29"/>
  <c r="K67" i="75"/>
  <c r="E25" i="74"/>
  <c r="M93" i="23"/>
  <c r="N93" i="23" s="1"/>
  <c r="O93" i="23" s="1"/>
  <c r="AA131" i="7" s="1"/>
  <c r="G320" i="37"/>
  <c r="G321" i="37" s="1"/>
  <c r="G322" i="37" s="1"/>
  <c r="G323" i="37" s="1"/>
  <c r="G324" i="37" s="1"/>
  <c r="F1208" i="37"/>
  <c r="F1207" i="37"/>
  <c r="F1209" i="37"/>
  <c r="F1211" i="37"/>
  <c r="G24" i="55"/>
  <c r="K202" i="29"/>
  <c r="F971" i="37"/>
  <c r="F970" i="37"/>
  <c r="F973" i="37"/>
  <c r="F974" i="37"/>
  <c r="G50" i="46"/>
  <c r="G51" i="46"/>
  <c r="G47" i="46"/>
  <c r="G48" i="46"/>
  <c r="G53" i="46"/>
  <c r="G49" i="46"/>
  <c r="G42" i="46"/>
  <c r="G43" i="46" s="1"/>
  <c r="G44" i="46" s="1"/>
  <c r="D1832" i="37"/>
  <c r="I1832" i="37" s="1"/>
  <c r="D1835" i="37"/>
  <c r="I1835" i="37" s="1"/>
  <c r="D1179" i="37"/>
  <c r="D1172" i="37"/>
  <c r="G46" i="46"/>
  <c r="A416" i="33"/>
  <c r="A425" i="33" s="1"/>
  <c r="A434" i="33" s="1"/>
  <c r="A443" i="33" s="1"/>
  <c r="A452" i="33" s="1"/>
  <c r="A461" i="33" s="1"/>
  <c r="A470" i="33" s="1"/>
  <c r="A479" i="33" s="1"/>
  <c r="A488" i="33" s="1"/>
  <c r="A497" i="33" s="1"/>
  <c r="A506" i="33" s="1"/>
  <c r="A515" i="33" s="1"/>
  <c r="A524" i="33" s="1"/>
  <c r="A533" i="33" s="1"/>
  <c r="A542" i="33" s="1"/>
  <c r="A551" i="33" s="1"/>
  <c r="A560" i="33" s="1"/>
  <c r="A570" i="33" s="1"/>
  <c r="A579" i="33" s="1"/>
  <c r="A588" i="33" s="1"/>
  <c r="A597" i="33" s="1"/>
  <c r="A606" i="33" s="1"/>
  <c r="A615" i="33" s="1"/>
  <c r="A624" i="33" s="1"/>
  <c r="A633" i="33" s="1"/>
  <c r="A642" i="33" s="1"/>
  <c r="A651" i="33" s="1"/>
  <c r="A661" i="33" s="1"/>
  <c r="A671" i="33" s="1"/>
  <c r="F996" i="37"/>
  <c r="F1755" i="37"/>
  <c r="E140" i="30"/>
  <c r="D49" i="46"/>
  <c r="E75" i="57"/>
  <c r="AU226" i="7"/>
  <c r="AY226" i="7" s="1"/>
  <c r="H95" i="45"/>
  <c r="N68" i="25"/>
  <c r="S325" i="33"/>
  <c r="F922" i="37"/>
  <c r="AA15" i="81"/>
  <c r="H77" i="45"/>
  <c r="F997" i="37"/>
  <c r="F1000" i="37"/>
  <c r="I1000" i="37" s="1"/>
  <c r="F101" i="31"/>
  <c r="H128" i="37"/>
  <c r="H1398" i="37"/>
  <c r="H1419" i="37" s="1"/>
  <c r="D1479" i="37"/>
  <c r="I1479" i="37" s="1"/>
  <c r="D1637" i="37"/>
  <c r="I1637" i="37" s="1"/>
  <c r="H1477" i="37"/>
  <c r="H1498" i="37" s="1"/>
  <c r="H1530" i="37"/>
  <c r="H192" i="45"/>
  <c r="AG188" i="45"/>
  <c r="DB13" i="50"/>
  <c r="G34" i="56" s="1"/>
  <c r="DB17" i="50"/>
  <c r="H25" i="55" s="1"/>
  <c r="F232" i="22"/>
  <c r="E24" i="84" s="1"/>
  <c r="Z8" i="50"/>
  <c r="H13" i="56" s="1"/>
  <c r="H89" i="46"/>
  <c r="H84" i="46"/>
  <c r="AB5" i="81"/>
  <c r="E308" i="25"/>
  <c r="E307" i="25"/>
  <c r="E8" i="73"/>
  <c r="Z12" i="47"/>
  <c r="D8" i="73" s="1"/>
  <c r="R5" i="82"/>
  <c r="Z6" i="47"/>
  <c r="O17" i="55" s="1"/>
  <c r="G191" i="37"/>
  <c r="G166" i="37"/>
  <c r="G1172" i="37"/>
  <c r="AD5" i="81"/>
  <c r="D182" i="46"/>
  <c r="H35" i="46"/>
  <c r="H31" i="46"/>
  <c r="H36" i="46" s="1"/>
  <c r="F36" i="46"/>
  <c r="F7" i="48"/>
  <c r="J26" i="53" s="1"/>
  <c r="D1796" i="37"/>
  <c r="I1796" i="37" s="1"/>
  <c r="O322" i="8"/>
  <c r="G1237" i="37"/>
  <c r="G1235" i="37"/>
  <c r="H214" i="37"/>
  <c r="H235" i="37" s="1"/>
  <c r="F1372" i="37"/>
  <c r="W304" i="24" s="1"/>
  <c r="X304" i="24" s="1"/>
  <c r="Y304" i="24" s="1"/>
  <c r="Z304" i="24" s="1"/>
  <c r="G503" i="37"/>
  <c r="C139" i="23" s="1"/>
  <c r="D139" i="23" s="1"/>
  <c r="E139" i="23" s="1"/>
  <c r="F139" i="23" s="1"/>
  <c r="G1530" i="37"/>
  <c r="M358" i="23" s="1"/>
  <c r="N358" i="23" s="1"/>
  <c r="O358" i="23" s="1"/>
  <c r="P358" i="23" s="1"/>
  <c r="DA13" i="47"/>
  <c r="G23" i="71" s="1"/>
  <c r="D132" i="37"/>
  <c r="D127" i="37"/>
  <c r="D104" i="37"/>
  <c r="I104" i="37" s="1"/>
  <c r="D103" i="37"/>
  <c r="H139" i="37"/>
  <c r="H133" i="37"/>
  <c r="H135" i="37"/>
  <c r="H156" i="37" s="1"/>
  <c r="D201" i="37"/>
  <c r="D230" i="37"/>
  <c r="D210" i="37"/>
  <c r="D208" i="37"/>
  <c r="D244" i="37"/>
  <c r="D246" i="37"/>
  <c r="D241" i="37"/>
  <c r="D242" i="37"/>
  <c r="H297" i="37"/>
  <c r="H294" i="37"/>
  <c r="D478" i="37"/>
  <c r="D481" i="37"/>
  <c r="D625" i="37"/>
  <c r="D596" i="37"/>
  <c r="D764" i="37"/>
  <c r="D759" i="37"/>
  <c r="D973" i="37"/>
  <c r="D974" i="37"/>
  <c r="D971" i="37"/>
  <c r="D1159" i="37"/>
  <c r="D1154" i="37"/>
  <c r="D1235" i="37"/>
  <c r="D1237" i="37"/>
  <c r="D1245" i="37"/>
  <c r="D1242" i="37"/>
  <c r="D1368" i="37"/>
  <c r="I1368" i="37" s="1"/>
  <c r="D1365" i="37"/>
  <c r="D1505" i="37"/>
  <c r="D1508" i="37"/>
  <c r="D1565" i="37"/>
  <c r="D1575" i="37" s="1"/>
  <c r="I1575" i="37" s="1"/>
  <c r="D1569" i="37"/>
  <c r="D1789" i="37"/>
  <c r="I1789" i="37" s="1"/>
  <c r="D1791" i="37"/>
  <c r="I1791" i="37" s="1"/>
  <c r="H1761" i="37"/>
  <c r="H1763" i="37"/>
  <c r="H1762" i="37"/>
  <c r="P241" i="24"/>
  <c r="P19" i="81"/>
  <c r="P270" i="24"/>
  <c r="R390" i="7"/>
  <c r="AA55" i="7"/>
  <c r="AA139" i="7"/>
  <c r="AA387" i="7"/>
  <c r="P262" i="23"/>
  <c r="AA391" i="7"/>
  <c r="D1762" i="37"/>
  <c r="D1764" i="37"/>
  <c r="D1843" i="37"/>
  <c r="D1842" i="37"/>
  <c r="F7" i="81"/>
  <c r="F64" i="24"/>
  <c r="I100" i="33" s="1"/>
  <c r="F172" i="24"/>
  <c r="I255" i="33" s="1"/>
  <c r="L5" i="81"/>
  <c r="AB14" i="81"/>
  <c r="I659" i="33"/>
  <c r="F182" i="24"/>
  <c r="K88" i="30" s="1"/>
  <c r="L15" i="81"/>
  <c r="P291" i="23"/>
  <c r="Q149" i="30" s="1"/>
  <c r="S14" i="80"/>
  <c r="F188" i="24"/>
  <c r="K82" i="28" s="1"/>
  <c r="L21" i="81"/>
  <c r="AH3" i="25"/>
  <c r="D31" i="21"/>
  <c r="U10" i="25"/>
  <c r="P29" i="23"/>
  <c r="AH11" i="25"/>
  <c r="L30" i="21"/>
  <c r="L40" i="21"/>
  <c r="AH14" i="25"/>
  <c r="AA43" i="7"/>
  <c r="U16" i="25"/>
  <c r="AA40" i="7"/>
  <c r="U17" i="25"/>
  <c r="U19" i="25"/>
  <c r="AA63" i="7"/>
  <c r="AA62" i="7"/>
  <c r="Z30" i="23"/>
  <c r="G284" i="37"/>
  <c r="F23" i="80"/>
  <c r="U30" i="25"/>
  <c r="AA102" i="7"/>
  <c r="AA132" i="7"/>
  <c r="P99" i="23"/>
  <c r="P103" i="24"/>
  <c r="N39" i="25"/>
  <c r="AJ40" i="25"/>
  <c r="L106" i="21"/>
  <c r="U44" i="25"/>
  <c r="P95" i="23"/>
  <c r="AA146" i="7"/>
  <c r="Z85" i="23"/>
  <c r="R145" i="7"/>
  <c r="Z86" i="24"/>
  <c r="AJ49" i="25"/>
  <c r="T106" i="21"/>
  <c r="Z77" i="23"/>
  <c r="U50" i="25" s="1"/>
  <c r="H20" i="80"/>
  <c r="Z76" i="24"/>
  <c r="N51" i="25" s="1"/>
  <c r="H19" i="81"/>
  <c r="Z76" i="23"/>
  <c r="U51" i="25" s="1"/>
  <c r="H19" i="80"/>
  <c r="R219" i="7"/>
  <c r="L64" i="25"/>
  <c r="E66" i="25"/>
  <c r="S68" i="25"/>
  <c r="AA220" i="7"/>
  <c r="E69" i="25"/>
  <c r="P153" i="24"/>
  <c r="R220" i="7"/>
  <c r="L77" i="25"/>
  <c r="AA270" i="7"/>
  <c r="F213" i="23"/>
  <c r="S85" i="25"/>
  <c r="AA274" i="7"/>
  <c r="P190" i="23"/>
  <c r="T93" i="32" s="1"/>
  <c r="M23" i="80"/>
  <c r="AA292" i="7"/>
  <c r="U98" i="25"/>
  <c r="U100" i="25"/>
  <c r="Z194" i="23"/>
  <c r="Z195" i="23"/>
  <c r="U101" i="25"/>
  <c r="N129" i="25"/>
  <c r="R426" i="7"/>
  <c r="F305" i="24"/>
  <c r="S135" i="25"/>
  <c r="AA448" i="7"/>
  <c r="F1789" i="37"/>
  <c r="F1791" i="37"/>
  <c r="L282" i="25"/>
  <c r="F426" i="24"/>
  <c r="Q2" i="8"/>
  <c r="A2" i="33"/>
  <c r="A11" i="33" s="1"/>
  <c r="A20" i="33" s="1"/>
  <c r="A29" i="33" s="1"/>
  <c r="A38" i="33" s="1"/>
  <c r="A47" i="33" s="1"/>
  <c r="A56" i="33" s="1"/>
  <c r="A65" i="33" s="1"/>
  <c r="A74" i="33" s="1"/>
  <c r="A83" i="33" s="1"/>
  <c r="A92" i="33" s="1"/>
  <c r="A101" i="33" s="1"/>
  <c r="A110" i="33" s="1"/>
  <c r="A119" i="33" s="1"/>
  <c r="A128" i="33" s="1"/>
  <c r="A137" i="33" s="1"/>
  <c r="A146" i="33" s="1"/>
  <c r="A155" i="33" s="1"/>
  <c r="A164" i="33" s="1"/>
  <c r="A173" i="33" s="1"/>
  <c r="A182" i="33" s="1"/>
  <c r="A191" i="33" s="1"/>
  <c r="A200" i="33" s="1"/>
  <c r="A209" i="33" s="1"/>
  <c r="R25" i="7"/>
  <c r="L6" i="25"/>
  <c r="P51" i="24"/>
  <c r="R56" i="7"/>
  <c r="S137" i="25"/>
  <c r="S141" i="25"/>
  <c r="P48" i="24"/>
  <c r="R46" i="7"/>
  <c r="K26" i="31"/>
  <c r="T6" i="34"/>
  <c r="L19" i="34"/>
  <c r="D545" i="37"/>
  <c r="I545" i="37" s="1"/>
  <c r="F1374" i="37"/>
  <c r="H1453" i="37"/>
  <c r="H1609" i="37"/>
  <c r="G1609" i="37"/>
  <c r="W358" i="23" s="1"/>
  <c r="X358" i="23" s="1"/>
  <c r="Y358" i="23" s="1"/>
  <c r="Z358" i="23" s="1"/>
  <c r="D838" i="37"/>
  <c r="G1310" i="37"/>
  <c r="P299" i="23"/>
  <c r="T145" i="32" s="1"/>
  <c r="AA15" i="80"/>
  <c r="H75" i="57"/>
  <c r="D1329" i="37"/>
  <c r="H338" i="37"/>
  <c r="H341" i="37"/>
  <c r="B222" i="23"/>
  <c r="D970" i="37"/>
  <c r="D858" i="37"/>
  <c r="D301" i="37"/>
  <c r="D169" i="37"/>
  <c r="D105" i="37"/>
  <c r="I105" i="37" s="1"/>
  <c r="Z9" i="24"/>
  <c r="I73" i="33" s="1"/>
  <c r="F49" i="58"/>
  <c r="R379" i="7"/>
  <c r="D1790" i="37"/>
  <c r="P264" i="23"/>
  <c r="D762" i="37"/>
  <c r="D130" i="37"/>
  <c r="F205" i="37"/>
  <c r="F15" i="81"/>
  <c r="I386" i="7"/>
  <c r="D559" i="37"/>
  <c r="D243" i="37"/>
  <c r="D147" i="37"/>
  <c r="BX12" i="47"/>
  <c r="D16" i="73" s="1"/>
  <c r="D1078" i="37"/>
  <c r="G1158" i="37"/>
  <c r="D1727" i="37"/>
  <c r="AA392" i="7"/>
  <c r="H1764" i="37"/>
  <c r="H90" i="37"/>
  <c r="AA136" i="7"/>
  <c r="P37" i="23"/>
  <c r="D1713" i="37"/>
  <c r="I1713" i="37" s="1"/>
  <c r="R294" i="7"/>
  <c r="Z16" i="60"/>
  <c r="G1154" i="37"/>
  <c r="P321" i="24"/>
  <c r="E3" i="80"/>
  <c r="M3" i="80"/>
  <c r="R125" i="31"/>
  <c r="D647" i="37"/>
  <c r="D332" i="37"/>
  <c r="I332" i="37" s="1"/>
  <c r="R430" i="7"/>
  <c r="O18" i="57"/>
  <c r="L22" i="81"/>
  <c r="Z201" i="24"/>
  <c r="D1129" i="37"/>
  <c r="I1129" i="37" s="1"/>
  <c r="F18" i="60"/>
  <c r="D334" i="37"/>
  <c r="D839" i="37"/>
  <c r="D840" i="37"/>
  <c r="D1128" i="37"/>
  <c r="I1128" i="37" s="1"/>
  <c r="D1130" i="37"/>
  <c r="I1130" i="37" s="1"/>
  <c r="O60" i="57"/>
  <c r="O18" i="39"/>
  <c r="F31" i="40"/>
  <c r="C39" i="42" s="1"/>
  <c r="D39" i="42" s="1"/>
  <c r="AC18" i="39"/>
  <c r="A39" i="15"/>
  <c r="B106" i="8"/>
  <c r="J39" i="34"/>
  <c r="R16" i="7"/>
  <c r="F16" i="60"/>
  <c r="H18" i="39"/>
  <c r="F36" i="43"/>
  <c r="F101" i="24"/>
  <c r="M100" i="31"/>
  <c r="R125" i="7"/>
  <c r="G26" i="80"/>
  <c r="O20" i="39"/>
  <c r="Q46" i="45"/>
  <c r="AT20" i="47"/>
  <c r="F12" i="73" s="1"/>
  <c r="T7" i="82"/>
  <c r="E211" i="29"/>
  <c r="T23" i="55"/>
  <c r="E256" i="29"/>
  <c r="E180" i="25"/>
  <c r="X214" i="8"/>
  <c r="X154" i="8"/>
  <c r="T17" i="36" s="1"/>
  <c r="D679" i="37"/>
  <c r="G97" i="25"/>
  <c r="O302" i="8"/>
  <c r="O281" i="8"/>
  <c r="Q154" i="30"/>
  <c r="Q190" i="30"/>
  <c r="DB20" i="48"/>
  <c r="F665" i="37"/>
  <c r="W142" i="24" s="1"/>
  <c r="X142" i="24" s="1"/>
  <c r="Y142" i="24" s="1"/>
  <c r="M21" i="34" s="1"/>
  <c r="CH17" i="47"/>
  <c r="AJ12" i="47"/>
  <c r="D10" i="73" s="1"/>
  <c r="F75" i="22"/>
  <c r="D29" i="53" s="1"/>
  <c r="X232" i="8"/>
  <c r="C25" i="84" s="1"/>
  <c r="Q177" i="45"/>
  <c r="L300" i="25"/>
  <c r="E28" i="74"/>
  <c r="Q49" i="45"/>
  <c r="F883" i="37"/>
  <c r="F885" i="37"/>
  <c r="F884" i="37"/>
  <c r="F889" i="37"/>
  <c r="F887" i="37"/>
  <c r="G877" i="37"/>
  <c r="AB15" i="80"/>
  <c r="Q196" i="45"/>
  <c r="I38" i="52" s="1"/>
  <c r="Q188" i="45"/>
  <c r="L211" i="25" s="1"/>
  <c r="AG192" i="45"/>
  <c r="DB12" i="50"/>
  <c r="DA17" i="47"/>
  <c r="E265" i="29" s="1"/>
  <c r="DA21" i="47"/>
  <c r="C23" i="71" s="1"/>
  <c r="DB13" i="48"/>
  <c r="G32" i="56" s="1"/>
  <c r="F14" i="22"/>
  <c r="O2" i="35" s="1"/>
  <c r="AJ23" i="47"/>
  <c r="H10" i="73" s="1"/>
  <c r="F231" i="8"/>
  <c r="D559" i="33" s="1"/>
  <c r="X75" i="22"/>
  <c r="D31" i="53" s="1"/>
  <c r="O76" i="8"/>
  <c r="C19" i="84" s="1"/>
  <c r="T16" i="55"/>
  <c r="E184" i="29"/>
  <c r="E204" i="25"/>
  <c r="L112" i="24"/>
  <c r="K2" i="22"/>
  <c r="K106" i="22"/>
  <c r="AU449" i="7"/>
  <c r="B57" i="24"/>
  <c r="B210" i="22"/>
  <c r="B112" i="24"/>
  <c r="L2" i="24"/>
  <c r="AY225" i="7"/>
  <c r="X180" i="8"/>
  <c r="C23" i="84" s="1"/>
  <c r="F128" i="8"/>
  <c r="C28" i="84" s="1"/>
  <c r="F123" i="8"/>
  <c r="F120" i="8"/>
  <c r="F116" i="8"/>
  <c r="F112" i="8"/>
  <c r="F127" i="8"/>
  <c r="B39" i="53" s="1"/>
  <c r="F122" i="8"/>
  <c r="O33" i="9" s="1"/>
  <c r="F119" i="8"/>
  <c r="F115" i="8"/>
  <c r="F111" i="8"/>
  <c r="N44" i="17" s="1"/>
  <c r="F126" i="8"/>
  <c r="F118" i="8"/>
  <c r="O15" i="38" s="1"/>
  <c r="F114" i="8"/>
  <c r="F110" i="8"/>
  <c r="F125" i="8"/>
  <c r="F124" i="8"/>
  <c r="F121" i="8"/>
  <c r="F117" i="8"/>
  <c r="F113" i="8"/>
  <c r="F125" i="22"/>
  <c r="F124" i="22"/>
  <c r="Q26" i="68" s="1"/>
  <c r="F121" i="22"/>
  <c r="F117" i="22"/>
  <c r="F113" i="22"/>
  <c r="F128" i="22"/>
  <c r="E28" i="84" s="1"/>
  <c r="F123" i="22"/>
  <c r="P26" i="68" s="1"/>
  <c r="F116" i="22"/>
  <c r="F112" i="22"/>
  <c r="F127" i="22"/>
  <c r="D39" i="53" s="1"/>
  <c r="F122" i="22"/>
  <c r="P33" i="9" s="1"/>
  <c r="F119" i="22"/>
  <c r="F115" i="22"/>
  <c r="F111" i="22"/>
  <c r="F126" i="22"/>
  <c r="F118" i="22"/>
  <c r="O32" i="35" s="1"/>
  <c r="F114" i="22"/>
  <c r="F110" i="22"/>
  <c r="DB12" i="48"/>
  <c r="DB21" i="48"/>
  <c r="C32" i="56" s="1"/>
  <c r="O23" i="22"/>
  <c r="S46" i="33" s="1"/>
  <c r="F232" i="8"/>
  <c r="C24" i="84" s="1"/>
  <c r="F14" i="8"/>
  <c r="O3" i="38" s="1"/>
  <c r="DB17" i="48"/>
  <c r="G25" i="55" s="1"/>
  <c r="D35" i="53"/>
  <c r="E105" i="25"/>
  <c r="E46" i="8"/>
  <c r="F3" i="38"/>
  <c r="F42" i="8"/>
  <c r="F31" i="8"/>
  <c r="G3" i="36" s="1"/>
  <c r="E5" i="25"/>
  <c r="D64" i="65"/>
  <c r="R305" i="7"/>
  <c r="L96" i="25"/>
  <c r="P214" i="24"/>
  <c r="P215" i="24"/>
  <c r="R306" i="7"/>
  <c r="L97" i="25"/>
  <c r="L130" i="25"/>
  <c r="R441" i="7"/>
  <c r="F320" i="24"/>
  <c r="G138" i="30"/>
  <c r="A138" i="29"/>
  <c r="A138" i="28" s="1"/>
  <c r="A138" i="27" s="1"/>
  <c r="A138" i="26" s="1"/>
  <c r="A130" i="25" s="1"/>
  <c r="I130" i="25" s="1"/>
  <c r="P130" i="25" s="1"/>
  <c r="W130" i="25" s="1"/>
  <c r="I734" i="33"/>
  <c r="N30" i="53"/>
  <c r="E26" i="74"/>
  <c r="K76" i="75"/>
  <c r="I716" i="33"/>
  <c r="N28" i="53"/>
  <c r="AY29" i="7"/>
  <c r="BC29" i="7"/>
  <c r="BG29" i="7"/>
  <c r="R295" i="7"/>
  <c r="P204" i="24"/>
  <c r="N97" i="25"/>
  <c r="N98" i="25"/>
  <c r="R292" i="7"/>
  <c r="P205" i="24"/>
  <c r="U175" i="25"/>
  <c r="P429" i="23"/>
  <c r="G20" i="55"/>
  <c r="K229" i="29"/>
  <c r="BN22" i="48"/>
  <c r="H24" i="52" s="1"/>
  <c r="L291" i="25"/>
  <c r="DA12" i="47"/>
  <c r="D24" i="73" s="1"/>
  <c r="B30" i="74"/>
  <c r="DB24" i="50"/>
  <c r="F274" i="22"/>
  <c r="O30" i="35" s="1"/>
  <c r="O170" i="22"/>
  <c r="O20" i="35" s="1"/>
  <c r="D532" i="33"/>
  <c r="X231" i="22"/>
  <c r="S397" i="33" s="1"/>
  <c r="X179" i="22"/>
  <c r="D34" i="53" s="1"/>
  <c r="X127" i="22"/>
  <c r="S235" i="33" s="1"/>
  <c r="O24" i="22"/>
  <c r="E16" i="84" s="1"/>
  <c r="CH23" i="50"/>
  <c r="I32" i="52" s="1"/>
  <c r="F82" i="8"/>
  <c r="H9" i="36" s="1"/>
  <c r="E31" i="25"/>
  <c r="F81" i="8"/>
  <c r="I9" i="36" s="1"/>
  <c r="C16" i="18"/>
  <c r="M16" i="18" s="1"/>
  <c r="F61" i="8"/>
  <c r="E76" i="25"/>
  <c r="X134" i="8"/>
  <c r="H17" i="36" s="1"/>
  <c r="E126" i="25"/>
  <c r="AP87" i="7"/>
  <c r="BC86" i="7" s="1"/>
  <c r="BG86" i="7" s="1"/>
  <c r="AU86" i="7"/>
  <c r="AY86" i="7" s="1"/>
  <c r="BG85" i="7"/>
  <c r="BC85" i="7"/>
  <c r="AY85" i="7"/>
  <c r="AP115" i="7"/>
  <c r="BC114" i="7" s="1"/>
  <c r="BG114" i="7" s="1"/>
  <c r="AU114" i="7"/>
  <c r="AY114" i="7" s="1"/>
  <c r="G884" i="37"/>
  <c r="Q51" i="45"/>
  <c r="Q44" i="45"/>
  <c r="F8" i="52"/>
  <c r="P5" i="82"/>
  <c r="D632" i="33"/>
  <c r="CR12" i="48"/>
  <c r="E34" i="52" s="1"/>
  <c r="F221" i="8"/>
  <c r="C49" i="15"/>
  <c r="E38" i="52"/>
  <c r="L210" i="25"/>
  <c r="E210" i="25"/>
  <c r="E37" i="52"/>
  <c r="G38" i="52"/>
  <c r="L212" i="25"/>
  <c r="AA210" i="25"/>
  <c r="E39" i="52"/>
  <c r="CH21" i="50"/>
  <c r="C37" i="56" s="1"/>
  <c r="F284" i="8"/>
  <c r="C26" i="84" s="1"/>
  <c r="G34" i="25"/>
  <c r="F87" i="8"/>
  <c r="E35" i="25"/>
  <c r="F101" i="8"/>
  <c r="AG196" i="45"/>
  <c r="E130" i="25"/>
  <c r="F289" i="8"/>
  <c r="I31" i="36" s="1"/>
  <c r="C96" i="25"/>
  <c r="O206" i="8"/>
  <c r="T21" i="36" s="1"/>
  <c r="O205" i="8"/>
  <c r="N21" i="36" s="1"/>
  <c r="C98" i="25"/>
  <c r="H197" i="45"/>
  <c r="F249" i="8"/>
  <c r="O25" i="36" s="1"/>
  <c r="E116" i="25"/>
  <c r="F238" i="8"/>
  <c r="H25" i="36" s="1"/>
  <c r="E112" i="25"/>
  <c r="E16" i="25"/>
  <c r="L5" i="38"/>
  <c r="O34" i="8"/>
  <c r="G5" i="38"/>
  <c r="O32" i="8"/>
  <c r="O30" i="8"/>
  <c r="H5" i="36" s="1"/>
  <c r="E13" i="25"/>
  <c r="X36" i="8"/>
  <c r="K7" i="36" s="1"/>
  <c r="E24" i="25"/>
  <c r="X31" i="8"/>
  <c r="G7" i="36" s="1"/>
  <c r="E23" i="25"/>
  <c r="X206" i="8"/>
  <c r="T23" i="36" s="1"/>
  <c r="C105" i="25"/>
  <c r="G862" i="37"/>
  <c r="G855" i="37"/>
  <c r="H20" i="34"/>
  <c r="P311" i="23"/>
  <c r="Y53" i="25"/>
  <c r="X101" i="22"/>
  <c r="N24" i="68" s="1"/>
  <c r="G31" i="38"/>
  <c r="F344" i="8"/>
  <c r="E14" i="25"/>
  <c r="O31" i="8"/>
  <c r="I5" i="36" s="1"/>
  <c r="E7" i="38"/>
  <c r="X37" i="8"/>
  <c r="X32" i="8"/>
  <c r="G7" i="38"/>
  <c r="F258" i="8"/>
  <c r="T25" i="36" s="1"/>
  <c r="C114" i="25"/>
  <c r="Y51" i="25"/>
  <c r="X102" i="22"/>
  <c r="R24" i="68" s="1"/>
  <c r="Y105" i="25"/>
  <c r="X206" i="22"/>
  <c r="R46" i="68" s="1"/>
  <c r="X258" i="22"/>
  <c r="R58" i="68" s="1"/>
  <c r="Y124" i="25"/>
  <c r="AG193" i="45"/>
  <c r="DB16" i="48"/>
  <c r="Q197" i="45"/>
  <c r="H191" i="45"/>
  <c r="DB22" i="48"/>
  <c r="X118" i="22"/>
  <c r="O16" i="35" s="1"/>
  <c r="X170" i="22"/>
  <c r="O22" i="35" s="1"/>
  <c r="O274" i="22"/>
  <c r="O14" i="35" s="1"/>
  <c r="AG59" i="45"/>
  <c r="AA315" i="25"/>
  <c r="AJ23" i="50"/>
  <c r="I14" i="52" s="1"/>
  <c r="AA319" i="25"/>
  <c r="AG62" i="45"/>
  <c r="AJ15" i="50"/>
  <c r="F14" i="52" s="1"/>
  <c r="F24" i="22"/>
  <c r="E15" i="84" s="1"/>
  <c r="O24" i="8"/>
  <c r="C16" i="84" s="1"/>
  <c r="X127" i="8"/>
  <c r="F284" i="22"/>
  <c r="E26" i="84" s="1"/>
  <c r="O284" i="8"/>
  <c r="C27" i="84" s="1"/>
  <c r="DA22" i="47"/>
  <c r="G24" i="73" s="1"/>
  <c r="H195" i="45"/>
  <c r="DA20" i="47"/>
  <c r="H193" i="45"/>
  <c r="DA16" i="47"/>
  <c r="DA14" i="47"/>
  <c r="H187" i="45"/>
  <c r="DB22" i="50"/>
  <c r="AG195" i="45"/>
  <c r="AG191" i="45"/>
  <c r="C30" i="74"/>
  <c r="AG189" i="45"/>
  <c r="F66" i="8"/>
  <c r="O9" i="38" s="1"/>
  <c r="O170" i="8"/>
  <c r="O21" i="38" s="1"/>
  <c r="F222" i="8"/>
  <c r="O25" i="38" s="1"/>
  <c r="F66" i="22"/>
  <c r="O8" i="35" s="1"/>
  <c r="AG70" i="45"/>
  <c r="Q160" i="45"/>
  <c r="CH23" i="48"/>
  <c r="I31" i="52" s="1"/>
  <c r="AG152" i="45"/>
  <c r="CH15" i="50"/>
  <c r="F120" i="22"/>
  <c r="X126" i="8"/>
  <c r="X242" i="8"/>
  <c r="X23" i="8"/>
  <c r="X17" i="8"/>
  <c r="F83" i="8"/>
  <c r="G9" i="36" s="1"/>
  <c r="E32" i="29"/>
  <c r="F659" i="37"/>
  <c r="W141" i="24" s="1"/>
  <c r="X141" i="24" s="1"/>
  <c r="Y141" i="24" s="1"/>
  <c r="G1115" i="37"/>
  <c r="G1133" i="37" s="1"/>
  <c r="W251" i="23" s="1"/>
  <c r="X251" i="23" s="1"/>
  <c r="Y251" i="23" s="1"/>
  <c r="Z251" i="23" s="1"/>
  <c r="G1134" i="37"/>
  <c r="W250" i="23" s="1"/>
  <c r="X250" i="23" s="1"/>
  <c r="Y250" i="23" s="1"/>
  <c r="I297" i="37"/>
  <c r="H1336" i="37"/>
  <c r="H1329" i="37"/>
  <c r="G941" i="37"/>
  <c r="G912" i="37"/>
  <c r="H85" i="46"/>
  <c r="H87" i="46"/>
  <c r="F660" i="37"/>
  <c r="W140" i="24" s="1"/>
  <c r="X140" i="24" s="1"/>
  <c r="Y140" i="24" s="1"/>
  <c r="N74" i="25" s="1"/>
  <c r="G1139" i="37"/>
  <c r="W252" i="23" s="1"/>
  <c r="X252" i="23" s="1"/>
  <c r="Y252" i="23" s="1"/>
  <c r="Z252" i="23" s="1"/>
  <c r="D783" i="37"/>
  <c r="D754" i="37"/>
  <c r="D776" i="37"/>
  <c r="G75" i="30"/>
  <c r="A75" i="29"/>
  <c r="A75" i="28" s="1"/>
  <c r="A75" i="27" s="1"/>
  <c r="A75" i="26" s="1"/>
  <c r="A75" i="25" s="1"/>
  <c r="I75" i="25" s="1"/>
  <c r="P75" i="25" s="1"/>
  <c r="W75" i="25" s="1"/>
  <c r="L266" i="25"/>
  <c r="O43" i="57"/>
  <c r="P23" i="60"/>
  <c r="P320" i="24"/>
  <c r="L139" i="25"/>
  <c r="U138" i="25"/>
  <c r="P17" i="60"/>
  <c r="F41" i="34"/>
  <c r="O37" i="57"/>
  <c r="F20" i="61"/>
  <c r="K40" i="34" s="1"/>
  <c r="V18" i="57"/>
  <c r="Q39" i="27"/>
  <c r="O8" i="57"/>
  <c r="L249" i="25"/>
  <c r="F10" i="60"/>
  <c r="L253" i="25"/>
  <c r="F13" i="60"/>
  <c r="O11" i="57"/>
  <c r="F7" i="61"/>
  <c r="V5" i="57"/>
  <c r="S246" i="25"/>
  <c r="F9" i="61"/>
  <c r="V7" i="57"/>
  <c r="S248" i="25"/>
  <c r="F11" i="61"/>
  <c r="V9" i="57"/>
  <c r="S250" i="25"/>
  <c r="L263" i="25"/>
  <c r="P12" i="60"/>
  <c r="O32" i="57"/>
  <c r="S254" i="25"/>
  <c r="F19" i="61"/>
  <c r="V17" i="57"/>
  <c r="O289" i="8"/>
  <c r="I33" i="36" s="1"/>
  <c r="E139" i="25"/>
  <c r="L33" i="38"/>
  <c r="O294" i="8"/>
  <c r="F342" i="8"/>
  <c r="E282" i="25"/>
  <c r="H28" i="35"/>
  <c r="F352" i="22"/>
  <c r="Y26" i="25"/>
  <c r="X49" i="22"/>
  <c r="N12" i="68" s="1"/>
  <c r="B19" i="74"/>
  <c r="K2" i="75"/>
  <c r="S139" i="25"/>
  <c r="P320" i="23"/>
  <c r="P304" i="23"/>
  <c r="G65" i="68" s="1"/>
  <c r="U137" i="25"/>
  <c r="P305" i="24"/>
  <c r="H64" i="68" s="1"/>
  <c r="N138" i="25"/>
  <c r="V15" i="57"/>
  <c r="F17" i="61"/>
  <c r="F40" i="34"/>
  <c r="O10" i="57"/>
  <c r="L252" i="25"/>
  <c r="F12" i="60"/>
  <c r="O12" i="57"/>
  <c r="F14" i="60"/>
  <c r="F8" i="61"/>
  <c r="S247" i="25"/>
  <c r="V6" i="57"/>
  <c r="V8" i="57"/>
  <c r="S249" i="25"/>
  <c r="F10" i="61"/>
  <c r="L261" i="25"/>
  <c r="O31" i="57"/>
  <c r="P11" i="60"/>
  <c r="E263" i="25"/>
  <c r="H32" i="57"/>
  <c r="P12" i="59"/>
  <c r="O292" i="8"/>
  <c r="G33" i="38"/>
  <c r="AA281" i="25"/>
  <c r="F342" i="22"/>
  <c r="I70" i="68" s="1"/>
  <c r="AC126" i="25"/>
  <c r="X256" i="22"/>
  <c r="F58" i="68" s="1"/>
  <c r="O42" i="22"/>
  <c r="I4" i="35"/>
  <c r="X29" i="22"/>
  <c r="I12" i="68" s="1"/>
  <c r="AA21" i="25"/>
  <c r="H6" i="35"/>
  <c r="X39" i="22"/>
  <c r="R147" i="7"/>
  <c r="O34" i="57"/>
  <c r="F283" i="22"/>
  <c r="N33" i="53"/>
  <c r="D27" i="46"/>
  <c r="AB8" i="81"/>
  <c r="K29" i="75"/>
  <c r="L309" i="25"/>
  <c r="Z20" i="48"/>
  <c r="G8" i="52" s="1"/>
  <c r="Z17" i="47"/>
  <c r="F41" i="46"/>
  <c r="F42" i="46" s="1"/>
  <c r="F43" i="46" s="1"/>
  <c r="F44" i="46" s="1"/>
  <c r="F45" i="46" s="1"/>
  <c r="F60" i="46" s="1"/>
  <c r="AB6" i="81"/>
  <c r="O23" i="55"/>
  <c r="E254" i="29"/>
  <c r="CR20" i="48"/>
  <c r="G34" i="52" s="1"/>
  <c r="L299" i="25"/>
  <c r="L298" i="25"/>
  <c r="D1633" i="37"/>
  <c r="D1628" i="37"/>
  <c r="I1628" i="37" s="1"/>
  <c r="D1631" i="37"/>
  <c r="D1702" i="37"/>
  <c r="D1731" i="37"/>
  <c r="D309" i="37"/>
  <c r="D280" i="37"/>
  <c r="I534" i="37"/>
  <c r="D862" i="37"/>
  <c r="D833" i="37"/>
  <c r="D46" i="33"/>
  <c r="S478" i="33"/>
  <c r="AB5" i="25"/>
  <c r="AB14" i="25" s="1"/>
  <c r="AB23" i="25" s="1"/>
  <c r="AB32" i="25" s="1"/>
  <c r="AB41" i="25" s="1"/>
  <c r="AB77" i="25" s="1"/>
  <c r="AB86" i="25" s="1"/>
  <c r="AB95" i="25" s="1"/>
  <c r="AB104" i="25" s="1"/>
  <c r="AB113" i="25" s="1"/>
  <c r="AB123" i="25" s="1"/>
  <c r="AB132" i="25" s="1"/>
  <c r="AB141" i="25" s="1"/>
  <c r="M1" i="36" s="1"/>
  <c r="M1" i="68" s="1"/>
  <c r="C62" i="25"/>
  <c r="F153" i="8"/>
  <c r="N15" i="36" s="1"/>
  <c r="G60" i="25"/>
  <c r="D546" i="37"/>
  <c r="D517" i="37"/>
  <c r="D535" i="37" s="1"/>
  <c r="D539" i="37"/>
  <c r="I539" i="37" s="1"/>
  <c r="F954" i="37"/>
  <c r="D1655" i="37"/>
  <c r="I1655" i="37" s="1"/>
  <c r="I1606" i="37"/>
  <c r="K6" i="68"/>
  <c r="K7" i="68"/>
  <c r="G6" i="68"/>
  <c r="G7" i="68"/>
  <c r="F104" i="32"/>
  <c r="I24" i="18"/>
  <c r="H888" i="37"/>
  <c r="H886" i="37"/>
  <c r="W211" i="29"/>
  <c r="H18" i="55"/>
  <c r="W38" i="75"/>
  <c r="F1269" i="37"/>
  <c r="H1810" i="37"/>
  <c r="H1781" i="37"/>
  <c r="H1803" i="37"/>
  <c r="P31" i="23"/>
  <c r="AA33" i="7"/>
  <c r="AP283" i="7"/>
  <c r="BC282" i="7" s="1"/>
  <c r="BG282" i="7" s="1"/>
  <c r="AU282" i="7"/>
  <c r="AY282" i="7" s="1"/>
  <c r="D151" i="37"/>
  <c r="D144" i="37"/>
  <c r="D122" i="37"/>
  <c r="H176" i="37"/>
  <c r="H178" i="37"/>
  <c r="H173" i="37"/>
  <c r="H174" i="37"/>
  <c r="D1070" i="37"/>
  <c r="D1099" i="37"/>
  <c r="D1092" i="37"/>
  <c r="F212" i="23"/>
  <c r="AA269" i="7"/>
  <c r="N19" i="25"/>
  <c r="Z29" i="24"/>
  <c r="F139" i="22"/>
  <c r="F138" i="22"/>
  <c r="O25" i="55"/>
  <c r="E263" i="29"/>
  <c r="H82" i="46"/>
  <c r="F133" i="8"/>
  <c r="I15" i="36" s="1"/>
  <c r="W35" i="8"/>
  <c r="F45" i="23"/>
  <c r="AA21" i="7"/>
  <c r="S3" i="25"/>
  <c r="G955" i="37"/>
  <c r="G981" i="37" s="1"/>
  <c r="H954" i="37"/>
  <c r="F875" i="37"/>
  <c r="G991" i="37"/>
  <c r="G1013" i="37"/>
  <c r="G1020" i="37"/>
  <c r="G21" i="75"/>
  <c r="G30" i="75"/>
  <c r="G39" i="75" s="1"/>
  <c r="G48" i="75" s="1"/>
  <c r="G57" i="75" s="1"/>
  <c r="G66" i="75" s="1"/>
  <c r="G75" i="75" s="1"/>
  <c r="G84" i="75" s="1"/>
  <c r="G93" i="75" s="1"/>
  <c r="G102" i="75" s="1"/>
  <c r="G111" i="75" s="1"/>
  <c r="P93" i="25"/>
  <c r="W93" i="25" s="1"/>
  <c r="I93" i="25"/>
  <c r="G84" i="37"/>
  <c r="H874" i="37"/>
  <c r="G1228" i="37"/>
  <c r="BC57" i="7"/>
  <c r="BG57" i="7"/>
  <c r="AY57" i="7"/>
  <c r="AU198" i="7"/>
  <c r="AY198" i="7" s="1"/>
  <c r="AP199" i="7"/>
  <c r="BC198" i="7" s="1"/>
  <c r="BG198" i="7" s="1"/>
  <c r="AU450" i="7"/>
  <c r="AY450" i="7" s="1"/>
  <c r="AP451" i="7"/>
  <c r="BC450" i="7" s="1"/>
  <c r="BG450" i="7" s="1"/>
  <c r="AP171" i="7"/>
  <c r="BC170" i="7" s="1"/>
  <c r="BG170" i="7" s="1"/>
  <c r="AU170" i="7"/>
  <c r="AY170" i="7" s="1"/>
  <c r="BG197" i="7"/>
  <c r="BC197" i="7"/>
  <c r="AP395" i="7"/>
  <c r="BC394" i="7" s="1"/>
  <c r="BG394" i="7" s="1"/>
  <c r="AU394" i="7"/>
  <c r="AY394" i="7" s="1"/>
  <c r="AP423" i="7"/>
  <c r="BC422" i="7" s="1"/>
  <c r="BG422" i="7" s="1"/>
  <c r="AU422" i="7"/>
  <c r="AY422" i="7" s="1"/>
  <c r="AP479" i="7"/>
  <c r="BC478" i="7" s="1"/>
  <c r="BG478" i="7" s="1"/>
  <c r="AU478" i="7"/>
  <c r="AY478" i="7" s="1"/>
  <c r="D1386" i="37"/>
  <c r="D1415" i="37"/>
  <c r="D1587" i="37"/>
  <c r="D1584" i="37"/>
  <c r="D1632" i="37"/>
  <c r="D1630" i="37"/>
  <c r="I1630" i="37" s="1"/>
  <c r="D1629" i="37"/>
  <c r="I1629" i="37" s="1"/>
  <c r="D1603" i="37"/>
  <c r="D1605" i="37"/>
  <c r="D1604" i="37"/>
  <c r="H1744" i="37"/>
  <c r="D1781" i="37"/>
  <c r="D1799" i="37" s="1"/>
  <c r="F141" i="22"/>
  <c r="I32" i="35"/>
  <c r="H32" i="35"/>
  <c r="F136" i="22"/>
  <c r="O283" i="8"/>
  <c r="A24" i="31"/>
  <c r="A24" i="30" s="1"/>
  <c r="A24" i="29" s="1"/>
  <c r="A24" i="28" s="1"/>
  <c r="A24" i="27" s="1"/>
  <c r="A24" i="26" s="1"/>
  <c r="A24" i="25" s="1"/>
  <c r="A33" i="32"/>
  <c r="BG421" i="7"/>
  <c r="BC421" i="7"/>
  <c r="F611" i="33"/>
  <c r="F637" i="33"/>
  <c r="F646" i="33" s="1"/>
  <c r="F655" i="33" s="1"/>
  <c r="F664" i="33" s="1"/>
  <c r="F674" i="33" s="1"/>
  <c r="F683" i="33" s="1"/>
  <c r="F692" i="33" s="1"/>
  <c r="F701" i="33" s="1"/>
  <c r="F710" i="33" s="1"/>
  <c r="F719" i="33" s="1"/>
  <c r="F728" i="33" s="1"/>
  <c r="F737" i="33" s="1"/>
  <c r="F746" i="33" s="1"/>
  <c r="F755" i="33" s="1"/>
  <c r="F764" i="33" s="1"/>
  <c r="F773" i="33" s="1"/>
  <c r="F782" i="33" s="1"/>
  <c r="F791" i="33" s="1"/>
  <c r="F800" i="33" s="1"/>
  <c r="A574" i="33"/>
  <c r="A583" i="33" s="1"/>
  <c r="A592" i="33" s="1"/>
  <c r="A601" i="33" s="1"/>
  <c r="A610" i="33" s="1"/>
  <c r="A619" i="33" s="1"/>
  <c r="A628" i="33" s="1"/>
  <c r="A637" i="33" s="1"/>
  <c r="A646" i="33" s="1"/>
  <c r="A655" i="33" s="1"/>
  <c r="A665" i="33" s="1"/>
  <c r="A675" i="33" s="1"/>
  <c r="A685" i="33" s="1"/>
  <c r="A694" i="33" s="1"/>
  <c r="A703" i="33" s="1"/>
  <c r="A712" i="33" s="1"/>
  <c r="A722" i="33" s="1"/>
  <c r="A731" i="33" s="1"/>
  <c r="A740" i="33" s="1"/>
  <c r="A750" i="33" s="1"/>
  <c r="A759" i="33" s="1"/>
  <c r="A768" i="33" s="1"/>
  <c r="A777" i="33" s="1"/>
  <c r="A786" i="33" s="1"/>
  <c r="A795" i="33" s="1"/>
  <c r="A804" i="33" s="1"/>
  <c r="A813" i="33" s="1"/>
  <c r="A822" i="33" s="1"/>
  <c r="A831" i="33" s="1"/>
  <c r="A840" i="33" s="1"/>
  <c r="A849" i="33" s="1"/>
  <c r="A222" i="33"/>
  <c r="A231" i="33" s="1"/>
  <c r="D290" i="46" l="1"/>
  <c r="P11" i="59"/>
  <c r="D289" i="46"/>
  <c r="BU19" i="47" s="1"/>
  <c r="B30" i="53"/>
  <c r="AJ566" i="7"/>
  <c r="D89" i="46"/>
  <c r="W17" i="59"/>
  <c r="X17" i="59" s="1"/>
  <c r="G223" i="37"/>
  <c r="O46" i="8"/>
  <c r="M5" i="36" s="1"/>
  <c r="D288" i="46"/>
  <c r="BU18" i="47" s="1"/>
  <c r="G438" i="37"/>
  <c r="B26" i="53"/>
  <c r="K37" i="35"/>
  <c r="S23" i="33"/>
  <c r="U39" i="17"/>
  <c r="F151" i="32"/>
  <c r="S406" i="33"/>
  <c r="G29" i="58"/>
  <c r="I57" i="58"/>
  <c r="D50" i="46"/>
  <c r="AA119" i="25"/>
  <c r="G47" i="15"/>
  <c r="D52" i="46"/>
  <c r="G52" i="37"/>
  <c r="AA137" i="25"/>
  <c r="G28" i="58"/>
  <c r="F388" i="37"/>
  <c r="D149" i="32"/>
  <c r="H286" i="46"/>
  <c r="F11" i="37"/>
  <c r="F19" i="37" s="1"/>
  <c r="G1884" i="37"/>
  <c r="W423" i="23" s="1"/>
  <c r="X423" i="23" s="1"/>
  <c r="Y423" i="23" s="1"/>
  <c r="Z423" i="23" s="1"/>
  <c r="D30" i="53"/>
  <c r="H129" i="37"/>
  <c r="H134" i="37" s="1"/>
  <c r="H155" i="37" s="1"/>
  <c r="AA5" i="32"/>
  <c r="E46" i="30"/>
  <c r="H1233" i="37"/>
  <c r="AA95" i="32"/>
  <c r="I567" i="7"/>
  <c r="I16" i="18"/>
  <c r="S16" i="18" s="1"/>
  <c r="D250" i="46"/>
  <c r="I250" i="46" s="1"/>
  <c r="W193" i="29"/>
  <c r="D235" i="33"/>
  <c r="E22" i="74"/>
  <c r="E83" i="75"/>
  <c r="D846" i="33"/>
  <c r="D44" i="46"/>
  <c r="D42" i="46"/>
  <c r="D46" i="46"/>
  <c r="H13" i="40"/>
  <c r="H22" i="40" s="1"/>
  <c r="C32" i="44" s="1"/>
  <c r="D32" i="44" s="1"/>
  <c r="Q28" i="12"/>
  <c r="K38" i="84"/>
  <c r="D51" i="46"/>
  <c r="W32" i="29"/>
  <c r="H11" i="40"/>
  <c r="H20" i="40" s="1"/>
  <c r="C30" i="44" s="1"/>
  <c r="D30" i="44" s="1"/>
  <c r="D64" i="58"/>
  <c r="D53" i="46"/>
  <c r="D43" i="46"/>
  <c r="D47" i="46"/>
  <c r="D45" i="46"/>
  <c r="D86" i="46"/>
  <c r="T17" i="18"/>
  <c r="W75" i="27"/>
  <c r="D60" i="58"/>
  <c r="R40" i="14"/>
  <c r="D59" i="58"/>
  <c r="I59" i="58" s="1"/>
  <c r="D175" i="46"/>
  <c r="AQ19" i="47" s="1"/>
  <c r="E28" i="27"/>
  <c r="B36" i="53"/>
  <c r="AA104" i="32"/>
  <c r="M7" i="59"/>
  <c r="N7" i="59" s="1"/>
  <c r="O7" i="59" s="1"/>
  <c r="E257" i="25" s="1"/>
  <c r="E97" i="30"/>
  <c r="G51" i="58"/>
  <c r="G52" i="58"/>
  <c r="D226" i="46"/>
  <c r="I226" i="46" s="1"/>
  <c r="G30" i="58"/>
  <c r="H366" i="37"/>
  <c r="E10" i="27"/>
  <c r="AA46" i="25"/>
  <c r="D40" i="58"/>
  <c r="I40" i="58" s="1"/>
  <c r="F963" i="37"/>
  <c r="S29" i="36"/>
  <c r="R29" i="36" s="1"/>
  <c r="F17" i="40"/>
  <c r="C25" i="42" s="1"/>
  <c r="D25" i="42" s="1"/>
  <c r="F39" i="15"/>
  <c r="D249" i="46"/>
  <c r="L35" i="34"/>
  <c r="R521" i="7"/>
  <c r="I45" i="15"/>
  <c r="X31" i="12"/>
  <c r="P41" i="17"/>
  <c r="F19" i="31"/>
  <c r="D1026" i="37"/>
  <c r="I1026" i="37" s="1"/>
  <c r="H22" i="55"/>
  <c r="D44" i="58"/>
  <c r="M22" i="59" s="1"/>
  <c r="N22" i="59" s="1"/>
  <c r="O22" i="59" s="1"/>
  <c r="P22" i="59" s="1"/>
  <c r="V36" i="14"/>
  <c r="D36" i="58"/>
  <c r="I36" i="58" s="1"/>
  <c r="D39" i="58"/>
  <c r="M17" i="59" s="1"/>
  <c r="N17" i="59" s="1"/>
  <c r="O17" i="59" s="1"/>
  <c r="H37" i="57" s="1"/>
  <c r="F576" i="37"/>
  <c r="G50" i="58"/>
  <c r="D43" i="58"/>
  <c r="O21" i="59" s="1"/>
  <c r="H41" i="57" s="1"/>
  <c r="H43" i="57"/>
  <c r="G1250" i="37"/>
  <c r="D680" i="33"/>
  <c r="D42" i="58"/>
  <c r="M20" i="59" s="1"/>
  <c r="N20" i="59" s="1"/>
  <c r="O20" i="59" s="1"/>
  <c r="P20" i="59" s="1"/>
  <c r="E73" i="25"/>
  <c r="I13" i="18"/>
  <c r="S13" i="18" s="1"/>
  <c r="E29" i="25"/>
  <c r="F577" i="37"/>
  <c r="AA146" i="31"/>
  <c r="F575" i="37"/>
  <c r="H1218" i="37"/>
  <c r="D214" i="46"/>
  <c r="I214" i="46" s="1"/>
  <c r="I35" i="58"/>
  <c r="E261" i="25"/>
  <c r="P23" i="59"/>
  <c r="D84" i="46"/>
  <c r="D26" i="53"/>
  <c r="D88" i="46"/>
  <c r="D82" i="46"/>
  <c r="D80" i="46"/>
  <c r="B21" i="55"/>
  <c r="AA128" i="31"/>
  <c r="I45" i="58"/>
  <c r="W104" i="29"/>
  <c r="G67" i="46"/>
  <c r="H1213" i="37"/>
  <c r="E93" i="27"/>
  <c r="F578" i="37"/>
  <c r="G15" i="55"/>
  <c r="Y91" i="32"/>
  <c r="D213" i="46"/>
  <c r="BA19" i="47" s="1"/>
  <c r="Y41" i="32"/>
  <c r="D38" i="58"/>
  <c r="M16" i="59" s="1"/>
  <c r="N16" i="59" s="1"/>
  <c r="O16" i="59" s="1"/>
  <c r="S8" i="34"/>
  <c r="G182" i="37"/>
  <c r="Q209" i="29"/>
  <c r="P26" i="9"/>
  <c r="AB2" i="24"/>
  <c r="B2" i="68" s="1"/>
  <c r="B6" i="68" s="1"/>
  <c r="B10" i="68" s="1"/>
  <c r="B14" i="68" s="1"/>
  <c r="B18" i="68" s="1"/>
  <c r="B22" i="68" s="1"/>
  <c r="B27" i="68" s="1"/>
  <c r="B31" i="68" s="1"/>
  <c r="B36" i="68" s="1"/>
  <c r="B40" i="68" s="1"/>
  <c r="B44" i="68" s="1"/>
  <c r="B48" i="68" s="1"/>
  <c r="B52" i="68" s="1"/>
  <c r="B56" i="68" s="1"/>
  <c r="B60" i="68" s="1"/>
  <c r="B64" i="68" s="1"/>
  <c r="B68" i="68" s="1"/>
  <c r="D37" i="58"/>
  <c r="I37" i="58" s="1"/>
  <c r="X29" i="12"/>
  <c r="W149" i="30"/>
  <c r="D34" i="58"/>
  <c r="D50" i="33"/>
  <c r="R9" i="34"/>
  <c r="D329" i="37"/>
  <c r="I329" i="37" s="1"/>
  <c r="D63" i="58"/>
  <c r="W18" i="59" s="1"/>
  <c r="X18" i="59" s="1"/>
  <c r="Y5" i="32"/>
  <c r="Q31" i="36"/>
  <c r="P31" i="36" s="1"/>
  <c r="V17" i="18"/>
  <c r="W3" i="27"/>
  <c r="E73" i="30"/>
  <c r="V13" i="18"/>
  <c r="C33" i="52"/>
  <c r="S29" i="12"/>
  <c r="E202" i="29"/>
  <c r="D58" i="58"/>
  <c r="I58" i="58" s="1"/>
  <c r="J7" i="68"/>
  <c r="J73" i="68" s="1"/>
  <c r="N27" i="53"/>
  <c r="N41" i="53" s="1"/>
  <c r="F142" i="32"/>
  <c r="D107" i="46"/>
  <c r="D90" i="46"/>
  <c r="D91" i="46"/>
  <c r="D87" i="46"/>
  <c r="D83" i="46"/>
  <c r="D81" i="46"/>
  <c r="I38" i="56"/>
  <c r="B16" i="55"/>
  <c r="D211" i="46"/>
  <c r="I211" i="46" s="1"/>
  <c r="H12" i="40"/>
  <c r="H368" i="37"/>
  <c r="E37" i="30"/>
  <c r="S460" i="33"/>
  <c r="M8" i="59"/>
  <c r="N8" i="59" s="1"/>
  <c r="O8" i="59" s="1"/>
  <c r="H28" i="57" s="1"/>
  <c r="D223" i="46"/>
  <c r="D207" i="46" s="1"/>
  <c r="BA13" i="47" s="1"/>
  <c r="E37" i="25"/>
  <c r="R32" i="14"/>
  <c r="W43" i="30"/>
  <c r="W5" i="30"/>
  <c r="F841" i="37"/>
  <c r="D825" i="37" s="1"/>
  <c r="I825" i="37" s="1"/>
  <c r="G69" i="46"/>
  <c r="G75" i="46" s="1"/>
  <c r="G63" i="46" s="1"/>
  <c r="D224" i="46"/>
  <c r="D208" i="46" s="1"/>
  <c r="D212" i="46"/>
  <c r="BA18" i="47" s="1"/>
  <c r="G66" i="46"/>
  <c r="AC20" i="31"/>
  <c r="D731" i="37"/>
  <c r="I731" i="37" s="1"/>
  <c r="F31" i="74"/>
  <c r="I584" i="7"/>
  <c r="AA1" i="25"/>
  <c r="F838" i="37"/>
  <c r="AA97" i="32"/>
  <c r="G869" i="37"/>
  <c r="M203" i="23"/>
  <c r="N203" i="23" s="1"/>
  <c r="O203" i="23" s="1"/>
  <c r="P203" i="23" s="1"/>
  <c r="K26" i="34" s="1"/>
  <c r="Y136" i="32"/>
  <c r="N53" i="17"/>
  <c r="V19" i="78"/>
  <c r="N19" i="82" s="1"/>
  <c r="F136" i="31"/>
  <c r="AA140" i="32"/>
  <c r="E16" i="30"/>
  <c r="G39" i="15"/>
  <c r="AJ582" i="7"/>
  <c r="AJ581" i="7"/>
  <c r="Z2" i="22"/>
  <c r="B4" i="68" s="1"/>
  <c r="B8" i="68" s="1"/>
  <c r="B12" i="68" s="1"/>
  <c r="B16" i="68" s="1"/>
  <c r="B20" i="68" s="1"/>
  <c r="B24" i="68" s="1"/>
  <c r="B29" i="68" s="1"/>
  <c r="B34" i="68" s="1"/>
  <c r="B38" i="68" s="1"/>
  <c r="B42" i="68" s="1"/>
  <c r="B46" i="68" s="1"/>
  <c r="B50" i="68" s="1"/>
  <c r="B54" i="68" s="1"/>
  <c r="B58" i="68" s="1"/>
  <c r="B62" i="68" s="1"/>
  <c r="B66" i="68" s="1"/>
  <c r="B70" i="68" s="1"/>
  <c r="J50" i="15"/>
  <c r="W19" i="30"/>
  <c r="Y73" i="32"/>
  <c r="T27" i="18"/>
  <c r="AA161" i="32"/>
  <c r="I1884" i="37"/>
  <c r="B31" i="53"/>
  <c r="S73" i="33"/>
  <c r="Q30" i="12"/>
  <c r="W46" i="27"/>
  <c r="F1050" i="37"/>
  <c r="D1101" i="37" s="1"/>
  <c r="I1101" i="37" s="1"/>
  <c r="F1049" i="37"/>
  <c r="D1064" i="37" s="1"/>
  <c r="I1064" i="37" s="1"/>
  <c r="W84" i="27"/>
  <c r="D23" i="33"/>
  <c r="M148" i="24"/>
  <c r="N148" i="24" s="1"/>
  <c r="O148" i="24" s="1"/>
  <c r="R215" i="7" s="1"/>
  <c r="E127" i="30"/>
  <c r="F1053" i="37"/>
  <c r="D1102" i="37" s="1"/>
  <c r="I1102" i="37" s="1"/>
  <c r="D113" i="32"/>
  <c r="F21" i="18"/>
  <c r="P21" i="18" s="1"/>
  <c r="I571" i="7"/>
  <c r="F1052" i="37"/>
  <c r="F45" i="14"/>
  <c r="S45" i="14" s="1"/>
  <c r="D492" i="37"/>
  <c r="I492" i="37" s="1"/>
  <c r="F381" i="37"/>
  <c r="E95" i="29"/>
  <c r="D447" i="37"/>
  <c r="V15" i="18"/>
  <c r="F1" i="31"/>
  <c r="G1211" i="37"/>
  <c r="D1260" i="37" s="1"/>
  <c r="I1260" i="37" s="1"/>
  <c r="C53" i="17"/>
  <c r="I1831" i="37"/>
  <c r="Y10" i="32"/>
  <c r="D444" i="37"/>
  <c r="AA23" i="32"/>
  <c r="H1317" i="37"/>
  <c r="S401" i="33"/>
  <c r="X202" i="8"/>
  <c r="M23" i="36" s="1"/>
  <c r="G52" i="17"/>
  <c r="S52" i="17" s="1"/>
  <c r="D573" i="7"/>
  <c r="D896" i="37"/>
  <c r="G1193" i="37"/>
  <c r="G1213" i="37" s="1"/>
  <c r="G885" i="37"/>
  <c r="G898" i="37" s="1"/>
  <c r="I1357" i="37"/>
  <c r="W142" i="30"/>
  <c r="AJ571" i="7"/>
  <c r="H13" i="37"/>
  <c r="G883" i="37"/>
  <c r="D936" i="37" s="1"/>
  <c r="I936" i="37" s="1"/>
  <c r="G887" i="37"/>
  <c r="F95" i="32"/>
  <c r="I27" i="18"/>
  <c r="S27" i="18" s="1"/>
  <c r="F145" i="32"/>
  <c r="G184" i="37"/>
  <c r="D233" i="37" s="1"/>
  <c r="I233" i="37" s="1"/>
  <c r="V23" i="18"/>
  <c r="D651" i="37"/>
  <c r="I651" i="37" s="1"/>
  <c r="M146" i="31"/>
  <c r="G180" i="37"/>
  <c r="D195" i="37" s="1"/>
  <c r="I195" i="37" s="1"/>
  <c r="H19" i="37"/>
  <c r="F1752" i="37"/>
  <c r="J41" i="15"/>
  <c r="W100" i="30"/>
  <c r="D645" i="37"/>
  <c r="I645" i="37" s="1"/>
  <c r="I14" i="18"/>
  <c r="S14" i="18" s="1"/>
  <c r="I1715" i="37"/>
  <c r="AJ579" i="7"/>
  <c r="I581" i="7"/>
  <c r="D428" i="37"/>
  <c r="AA147" i="32"/>
  <c r="F201" i="37"/>
  <c r="F219" i="37" s="1"/>
  <c r="Q5" i="38"/>
  <c r="S641" i="33"/>
  <c r="F109" i="31"/>
  <c r="G39" i="17"/>
  <c r="S39" i="17" s="1"/>
  <c r="G51" i="15"/>
  <c r="S5" i="36"/>
  <c r="R5" i="36" s="1"/>
  <c r="Q210" i="22"/>
  <c r="Q262" i="22" s="1"/>
  <c r="T14" i="18"/>
  <c r="C55" i="17"/>
  <c r="N55" i="17" s="1"/>
  <c r="E84" i="27"/>
  <c r="V10" i="78"/>
  <c r="N10" i="82" s="1"/>
  <c r="G460" i="37"/>
  <c r="AC29" i="31"/>
  <c r="S25" i="36"/>
  <c r="R25" i="36" s="1"/>
  <c r="B33" i="53"/>
  <c r="D1360" i="37"/>
  <c r="I1360" i="37" s="1"/>
  <c r="D727" i="37"/>
  <c r="I727" i="37" s="1"/>
  <c r="D726" i="37"/>
  <c r="I726" i="37" s="1"/>
  <c r="W91" i="28"/>
  <c r="F43" i="14"/>
  <c r="S43" i="14" s="1"/>
  <c r="D422" i="37"/>
  <c r="AJ574" i="7"/>
  <c r="W15" i="18"/>
  <c r="B27" i="53"/>
  <c r="D682" i="37"/>
  <c r="I578" i="7"/>
  <c r="D40" i="14"/>
  <c r="O40" i="14" s="1"/>
  <c r="D333" i="37"/>
  <c r="I333" i="37" s="1"/>
  <c r="D482" i="33"/>
  <c r="I46" i="15"/>
  <c r="D725" i="37"/>
  <c r="I725" i="37" s="1"/>
  <c r="M39" i="15"/>
  <c r="D82" i="32"/>
  <c r="V18" i="76"/>
  <c r="I18" i="82" s="1"/>
  <c r="J18" i="82" s="1"/>
  <c r="K18" i="82" s="1"/>
  <c r="L18" i="82" s="1"/>
  <c r="V17" i="78"/>
  <c r="N17" i="82" s="1"/>
  <c r="G596" i="37"/>
  <c r="G614" i="37" s="1"/>
  <c r="H6" i="31"/>
  <c r="F14" i="37"/>
  <c r="Q9" i="36"/>
  <c r="P9" i="36" s="1"/>
  <c r="D1514" i="37"/>
  <c r="I1514" i="37" s="1"/>
  <c r="F468" i="37"/>
  <c r="W5" i="29"/>
  <c r="G38" i="17"/>
  <c r="S38" i="17" s="1"/>
  <c r="Q27" i="12"/>
  <c r="E50" i="29"/>
  <c r="W97" i="30"/>
  <c r="G842" i="37"/>
  <c r="D367" i="37"/>
  <c r="D1518" i="37"/>
  <c r="I1518" i="37" s="1"/>
  <c r="F302" i="37"/>
  <c r="H15" i="32"/>
  <c r="H24" i="32" s="1"/>
  <c r="H33" i="32" s="1"/>
  <c r="H42" i="32" s="1"/>
  <c r="G1731" i="37"/>
  <c r="F1284" i="37"/>
  <c r="D1270" i="37"/>
  <c r="R48" i="14"/>
  <c r="P18" i="35"/>
  <c r="D489" i="37"/>
  <c r="D510" i="37" s="1"/>
  <c r="I510" i="37" s="1"/>
  <c r="AJ572" i="7"/>
  <c r="S482" i="33"/>
  <c r="D1850" i="37"/>
  <c r="G1850" i="37" s="1"/>
  <c r="W414" i="23" s="1"/>
  <c r="X414" i="23" s="1"/>
  <c r="Y414" i="23" s="1"/>
  <c r="Z414" i="23" s="1"/>
  <c r="G839" i="37"/>
  <c r="D583" i="7"/>
  <c r="F280" i="37"/>
  <c r="F310" i="37" s="1"/>
  <c r="AJ580" i="7"/>
  <c r="V13" i="76"/>
  <c r="I13" i="82" s="1"/>
  <c r="J13" i="82" s="1"/>
  <c r="K13" i="82" s="1"/>
  <c r="L13" i="82" s="1"/>
  <c r="L43" i="15"/>
  <c r="G47" i="17"/>
  <c r="S47" i="17" s="1"/>
  <c r="V9" i="78"/>
  <c r="N9" i="82" s="1"/>
  <c r="V4" i="76"/>
  <c r="I4" i="82" s="1"/>
  <c r="J4" i="82" s="1"/>
  <c r="V7" i="78"/>
  <c r="N7" i="82" s="1"/>
  <c r="V14" i="78"/>
  <c r="N14" i="82" s="1"/>
  <c r="V3" i="76"/>
  <c r="I3" i="82" s="1"/>
  <c r="J3" i="82" s="1"/>
  <c r="K3" i="82" s="1"/>
  <c r="L3" i="82" s="1"/>
  <c r="V10" i="76"/>
  <c r="I10" i="82" s="1"/>
  <c r="J10" i="82" s="1"/>
  <c r="K10" i="82" s="1"/>
  <c r="L10" i="82" s="1"/>
  <c r="V15" i="76"/>
  <c r="I15" i="82" s="1"/>
  <c r="J15" i="82" s="1"/>
  <c r="V20" i="78"/>
  <c r="N20" i="82" s="1"/>
  <c r="V17" i="76"/>
  <c r="I17" i="82" s="1"/>
  <c r="J17" i="82" s="1"/>
  <c r="V8" i="78"/>
  <c r="N8" i="82" s="1"/>
  <c r="AJ575" i="7"/>
  <c r="V7" i="76"/>
  <c r="I7" i="82" s="1"/>
  <c r="J7" i="82" s="1"/>
  <c r="V8" i="76"/>
  <c r="I8" i="82" s="1"/>
  <c r="J8" i="82" s="1"/>
  <c r="V22" i="76"/>
  <c r="I22" i="82" s="1"/>
  <c r="J22" i="82" s="1"/>
  <c r="H754" i="37"/>
  <c r="H777" i="37" s="1"/>
  <c r="D897" i="37"/>
  <c r="V14" i="76"/>
  <c r="I14" i="82" s="1"/>
  <c r="J14" i="82" s="1"/>
  <c r="V5" i="76"/>
  <c r="I5" i="82" s="1"/>
  <c r="J5" i="82" s="1"/>
  <c r="O15" i="31"/>
  <c r="H1725" i="37"/>
  <c r="D587" i="33"/>
  <c r="O6" i="31"/>
  <c r="W196" i="30"/>
  <c r="W46" i="28"/>
  <c r="V6" i="32"/>
  <c r="V15" i="32" s="1"/>
  <c r="V24" i="32" s="1"/>
  <c r="D902" i="37"/>
  <c r="E10" i="25"/>
  <c r="G443" i="37"/>
  <c r="Q9" i="38"/>
  <c r="R35" i="14"/>
  <c r="E136" i="30"/>
  <c r="Q194" i="27"/>
  <c r="V20" i="76"/>
  <c r="I20" i="82" s="1"/>
  <c r="J20" i="82" s="1"/>
  <c r="I49" i="15"/>
  <c r="G448" i="37"/>
  <c r="D166" i="32"/>
  <c r="AJ568" i="7"/>
  <c r="I565" i="7"/>
  <c r="E109" i="25"/>
  <c r="D55" i="33"/>
  <c r="H1724" i="37"/>
  <c r="C25" i="18"/>
  <c r="M25" i="18" s="1"/>
  <c r="F92" i="31"/>
  <c r="P20" i="35"/>
  <c r="G838" i="37"/>
  <c r="AA37" i="31"/>
  <c r="F10" i="31"/>
  <c r="W82" i="28"/>
  <c r="V9" i="76"/>
  <c r="I9" i="82" s="1"/>
  <c r="J9" i="82" s="1"/>
  <c r="V21" i="78"/>
  <c r="N21" i="82" s="1"/>
  <c r="V21" i="76"/>
  <c r="I21" i="82" s="1"/>
  <c r="J21" i="82" s="1"/>
  <c r="V6" i="76"/>
  <c r="I6" i="82" s="1"/>
  <c r="J6" i="82" s="1"/>
  <c r="V15" i="78"/>
  <c r="N15" i="82" s="1"/>
  <c r="D1269" i="37"/>
  <c r="X150" i="22"/>
  <c r="M34" i="68" s="1"/>
  <c r="V3" i="78"/>
  <c r="N3" i="82" s="1"/>
  <c r="D591" i="33"/>
  <c r="V5" i="78"/>
  <c r="N5" i="82" s="1"/>
  <c r="V22" i="78"/>
  <c r="N22" i="82" s="1"/>
  <c r="V4" i="78"/>
  <c r="N4" i="82" s="1"/>
  <c r="V18" i="78"/>
  <c r="N18" i="82" s="1"/>
  <c r="V6" i="78"/>
  <c r="N6" i="82" s="1"/>
  <c r="V11" i="76"/>
  <c r="I11" i="82" s="1"/>
  <c r="J11" i="82" s="1"/>
  <c r="M40" i="15"/>
  <c r="V11" i="78"/>
  <c r="N11" i="82" s="1"/>
  <c r="V13" i="78"/>
  <c r="N13" i="82" s="1"/>
  <c r="D577" i="7"/>
  <c r="F855" i="37"/>
  <c r="F1279" i="37"/>
  <c r="H725" i="37"/>
  <c r="D65" i="58"/>
  <c r="W20" i="59" s="1"/>
  <c r="X20" i="59" s="1"/>
  <c r="I54" i="58"/>
  <c r="H762" i="37"/>
  <c r="E131" i="30"/>
  <c r="D67" i="58"/>
  <c r="I67" i="58" s="1"/>
  <c r="D1455" i="37"/>
  <c r="I1455" i="37" s="1"/>
  <c r="H1731" i="37"/>
  <c r="P43" i="17"/>
  <c r="T20" i="55"/>
  <c r="E23" i="30"/>
  <c r="D106" i="46"/>
  <c r="D104" i="46"/>
  <c r="Q12" i="68"/>
  <c r="Y77" i="32"/>
  <c r="D747" i="33"/>
  <c r="E46" i="28"/>
  <c r="S32" i="12"/>
  <c r="D443" i="37"/>
  <c r="G181" i="37"/>
  <c r="D232" i="37" s="1"/>
  <c r="I232" i="37" s="1"/>
  <c r="S13" i="36"/>
  <c r="R13" i="36" s="1"/>
  <c r="Q194" i="30"/>
  <c r="H72" i="46"/>
  <c r="H56" i="46" s="1"/>
  <c r="S692" i="33"/>
  <c r="E109" i="30"/>
  <c r="E194" i="30"/>
  <c r="F31" i="18"/>
  <c r="P31" i="18" s="1"/>
  <c r="D174" i="46"/>
  <c r="AQ18" i="47" s="1"/>
  <c r="D176" i="46"/>
  <c r="I176" i="46" s="1"/>
  <c r="G1210" i="37"/>
  <c r="C31" i="18"/>
  <c r="M31" i="18" s="1"/>
  <c r="D739" i="33"/>
  <c r="D717" i="33"/>
  <c r="H783" i="37"/>
  <c r="F1237" i="37"/>
  <c r="D1255" i="37" s="1"/>
  <c r="I1255" i="37" s="1"/>
  <c r="F1235" i="37"/>
  <c r="M137" i="31"/>
  <c r="S37" i="34"/>
  <c r="H72" i="37"/>
  <c r="H43" i="37"/>
  <c r="H61" i="37" s="1"/>
  <c r="H650" i="37"/>
  <c r="H646" i="37"/>
  <c r="O306" i="8"/>
  <c r="M33" i="36" s="1"/>
  <c r="G140" i="25"/>
  <c r="G87" i="46"/>
  <c r="G80" i="46"/>
  <c r="G81" i="46" s="1"/>
  <c r="G82" i="46" s="1"/>
  <c r="G83" i="46" s="1"/>
  <c r="F41" i="15"/>
  <c r="E28" i="30"/>
  <c r="S31" i="12"/>
  <c r="S109" i="33"/>
  <c r="S36" i="12"/>
  <c r="S271" i="33"/>
  <c r="D252" i="46"/>
  <c r="I252" i="46" s="1"/>
  <c r="D251" i="46"/>
  <c r="I251" i="46" s="1"/>
  <c r="D325" i="46"/>
  <c r="AA136" i="32"/>
  <c r="F445" i="37"/>
  <c r="F447" i="37"/>
  <c r="F400" i="37"/>
  <c r="F401" i="37" s="1"/>
  <c r="F402" i="37" s="1"/>
  <c r="F403" i="37" s="1"/>
  <c r="F404" i="37" s="1"/>
  <c r="F422" i="37" s="1"/>
  <c r="G888" i="37"/>
  <c r="G882" i="37"/>
  <c r="W247" i="25"/>
  <c r="W258" i="25" s="1"/>
  <c r="W269" i="25" s="1"/>
  <c r="W280" i="25" s="1"/>
  <c r="W289" i="25" s="1"/>
  <c r="W298" i="25" s="1"/>
  <c r="W307" i="25" s="1"/>
  <c r="W316" i="25" s="1"/>
  <c r="W229" i="25"/>
  <c r="W238" i="25" s="1"/>
  <c r="V16" i="18"/>
  <c r="F34" i="32"/>
  <c r="L46" i="68"/>
  <c r="AA2" i="25"/>
  <c r="Q4" i="68"/>
  <c r="F735" i="37"/>
  <c r="F737" i="37"/>
  <c r="AA151" i="32"/>
  <c r="W30" i="18"/>
  <c r="Y32" i="32"/>
  <c r="U41" i="17"/>
  <c r="Q2" i="35"/>
  <c r="AA2" i="31"/>
  <c r="E91" i="27"/>
  <c r="D41" i="14"/>
  <c r="O41" i="14" s="1"/>
  <c r="F1172" i="37"/>
  <c r="W265" i="24" s="1"/>
  <c r="X265" i="24" s="1"/>
  <c r="Y265" i="24" s="1"/>
  <c r="F1179" i="37"/>
  <c r="F1070" i="37"/>
  <c r="F1088" i="37" s="1"/>
  <c r="F203" i="23"/>
  <c r="K24" i="34" s="1"/>
  <c r="G1799" i="37"/>
  <c r="G1768" i="37" s="1"/>
  <c r="M418" i="23" s="1"/>
  <c r="N418" i="23" s="1"/>
  <c r="O418" i="23" s="1"/>
  <c r="P418" i="23" s="1"/>
  <c r="AA7" i="32"/>
  <c r="D78" i="37"/>
  <c r="I78" i="37" s="1"/>
  <c r="AC29" i="53"/>
  <c r="G38" i="15"/>
  <c r="F736" i="37"/>
  <c r="H648" i="37"/>
  <c r="H681" i="37"/>
  <c r="T30" i="18"/>
  <c r="F1167" i="37"/>
  <c r="F1136" i="37" s="1"/>
  <c r="W256" i="24" s="1"/>
  <c r="X256" i="24" s="1"/>
  <c r="Y256" i="24" s="1"/>
  <c r="Z256" i="24" s="1"/>
  <c r="G733" i="37"/>
  <c r="D748" i="37" s="1"/>
  <c r="I748" i="37" s="1"/>
  <c r="F734" i="37"/>
  <c r="H23" i="55"/>
  <c r="F41" i="32"/>
  <c r="H443" i="37"/>
  <c r="AA75" i="32"/>
  <c r="F88" i="32"/>
  <c r="E19" i="25"/>
  <c r="Q7" i="36"/>
  <c r="P7" i="36" s="1"/>
  <c r="D23" i="32"/>
  <c r="G40" i="17"/>
  <c r="S40" i="17" s="1"/>
  <c r="F84" i="32"/>
  <c r="U53" i="17"/>
  <c r="P8" i="35"/>
  <c r="AA28" i="31"/>
  <c r="AA83" i="31"/>
  <c r="Q18" i="35"/>
  <c r="P18" i="9"/>
  <c r="W23" i="29"/>
  <c r="W41" i="29"/>
  <c r="P4" i="35"/>
  <c r="AA10" i="31"/>
  <c r="L8" i="68"/>
  <c r="C14" i="18"/>
  <c r="F10" i="32"/>
  <c r="V28" i="12"/>
  <c r="D428" i="33"/>
  <c r="F14" i="18"/>
  <c r="P14" i="18" s="1"/>
  <c r="F12" i="32"/>
  <c r="F86" i="32"/>
  <c r="I22" i="18"/>
  <c r="S22" i="18" s="1"/>
  <c r="AA84" i="32"/>
  <c r="AA86" i="32"/>
  <c r="T22" i="18"/>
  <c r="W22" i="18"/>
  <c r="AA88" i="32"/>
  <c r="J46" i="15"/>
  <c r="W86" i="30"/>
  <c r="F83" i="31"/>
  <c r="Q19" i="38"/>
  <c r="C22" i="18"/>
  <c r="M22" i="18" s="1"/>
  <c r="F82" i="32"/>
  <c r="S289" i="33"/>
  <c r="D33" i="53"/>
  <c r="L50" i="68"/>
  <c r="D563" i="33"/>
  <c r="V38" i="12"/>
  <c r="O28" i="9"/>
  <c r="E113" i="29"/>
  <c r="F115" i="32"/>
  <c r="V25" i="18"/>
  <c r="W136" i="28"/>
  <c r="P62" i="68"/>
  <c r="AA128" i="25"/>
  <c r="L53" i="15"/>
  <c r="E196" i="30"/>
  <c r="S35" i="36"/>
  <c r="R35" i="36" s="1"/>
  <c r="E280" i="25"/>
  <c r="U55" i="17"/>
  <c r="Y159" i="32"/>
  <c r="P55" i="17"/>
  <c r="Y155" i="32"/>
  <c r="Q70" i="68"/>
  <c r="AA280" i="25"/>
  <c r="E279" i="25"/>
  <c r="G170" i="25"/>
  <c r="Q33" i="36"/>
  <c r="P33" i="36" s="1"/>
  <c r="E137" i="25"/>
  <c r="E127" i="28"/>
  <c r="I15" i="18"/>
  <c r="S15" i="18" s="1"/>
  <c r="F23" i="32"/>
  <c r="AA133" i="32"/>
  <c r="W27" i="18"/>
  <c r="E39" i="27"/>
  <c r="F35" i="14"/>
  <c r="S35" i="14" s="1"/>
  <c r="Q34" i="68"/>
  <c r="AA74" i="25"/>
  <c r="H919" i="37"/>
  <c r="H918" i="37"/>
  <c r="I918" i="37" s="1"/>
  <c r="Q3" i="36"/>
  <c r="P3" i="36" s="1"/>
  <c r="E1" i="25"/>
  <c r="X32" i="12"/>
  <c r="S158" i="33"/>
  <c r="AA100" i="31"/>
  <c r="P22" i="35"/>
  <c r="M48" i="15"/>
  <c r="W106" i="30"/>
  <c r="P40" i="17"/>
  <c r="Y19" i="32"/>
  <c r="N43" i="17"/>
  <c r="C43" i="17"/>
  <c r="U169" i="25"/>
  <c r="U285" i="25"/>
  <c r="D225" i="46"/>
  <c r="D222" i="46"/>
  <c r="D206" i="46" s="1"/>
  <c r="BA12" i="47" s="1"/>
  <c r="G795" i="37"/>
  <c r="G796" i="37" s="1"/>
  <c r="G797" i="37" s="1"/>
  <c r="G798" i="37" s="1"/>
  <c r="G799" i="37" s="1"/>
  <c r="G817" i="37" s="1"/>
  <c r="M196" i="23" s="1"/>
  <c r="N196" i="23" s="1"/>
  <c r="O196" i="23" s="1"/>
  <c r="P196" i="23" s="1"/>
  <c r="AA136" i="31"/>
  <c r="P30" i="35"/>
  <c r="I577" i="7"/>
  <c r="F869" i="37"/>
  <c r="M203" i="24" s="1"/>
  <c r="N203" i="24" s="1"/>
  <c r="O203" i="24" s="1"/>
  <c r="R299" i="7" s="1"/>
  <c r="H917" i="37"/>
  <c r="AJ567" i="7"/>
  <c r="V16" i="76"/>
  <c r="I16" i="82" s="1"/>
  <c r="J16" i="82" s="1"/>
  <c r="K16" i="82" s="1"/>
  <c r="L16" i="82" s="1"/>
  <c r="T92" i="31"/>
  <c r="S26" i="34"/>
  <c r="AA100" i="25"/>
  <c r="P46" i="68"/>
  <c r="AA120" i="25"/>
  <c r="Q58" i="68"/>
  <c r="D127" i="32"/>
  <c r="N52" i="17"/>
  <c r="AA101" i="25"/>
  <c r="Q46" i="68"/>
  <c r="V16" i="78"/>
  <c r="N16" i="82" s="1"/>
  <c r="F15" i="18"/>
  <c r="P15" i="18" s="1"/>
  <c r="F21" i="32"/>
  <c r="D31" i="14"/>
  <c r="O31" i="14" s="1"/>
  <c r="E1" i="27"/>
  <c r="W145" i="30"/>
  <c r="G52" i="15"/>
  <c r="AA50" i="32"/>
  <c r="T18" i="18"/>
  <c r="AA47" i="31"/>
  <c r="Q12" i="35"/>
  <c r="G41" i="15"/>
  <c r="W28" i="30"/>
  <c r="E1" i="28"/>
  <c r="F36" i="14"/>
  <c r="S36" i="14" s="1"/>
  <c r="E48" i="27"/>
  <c r="D145" i="32"/>
  <c r="N54" i="17"/>
  <c r="V12" i="78"/>
  <c r="N12" i="82" s="1"/>
  <c r="V12" i="76"/>
  <c r="I12" i="82" s="1"/>
  <c r="J12" i="82" s="1"/>
  <c r="Y157" i="32"/>
  <c r="T31" i="18"/>
  <c r="V48" i="14"/>
  <c r="W194" i="27"/>
  <c r="X42" i="12"/>
  <c r="S663" i="33"/>
  <c r="W194" i="30"/>
  <c r="J53" i="15"/>
  <c r="D168" i="32"/>
  <c r="G55" i="17"/>
  <c r="S55" i="17" s="1"/>
  <c r="W156" i="28"/>
  <c r="D48" i="14"/>
  <c r="O48" i="14" s="1"/>
  <c r="E192" i="27"/>
  <c r="AA279" i="25"/>
  <c r="P70" i="68"/>
  <c r="L33" i="36"/>
  <c r="D571" i="7"/>
  <c r="D579" i="7"/>
  <c r="L31" i="36"/>
  <c r="L62" i="68"/>
  <c r="O31" i="9"/>
  <c r="P31" i="9"/>
  <c r="V19" i="76"/>
  <c r="I19" i="82" s="1"/>
  <c r="J19" i="82" s="1"/>
  <c r="K19" i="82" s="1"/>
  <c r="L19" i="82" s="1"/>
  <c r="E136" i="27"/>
  <c r="D46" i="14"/>
  <c r="O46" i="14" s="1"/>
  <c r="L29" i="36"/>
  <c r="C50" i="17"/>
  <c r="N50" i="17"/>
  <c r="L25" i="36"/>
  <c r="L23" i="36"/>
  <c r="L42" i="68"/>
  <c r="Q20" i="35"/>
  <c r="AA92" i="31"/>
  <c r="AA91" i="25"/>
  <c r="P42" i="68"/>
  <c r="L21" i="36"/>
  <c r="S293" i="33"/>
  <c r="X36" i="12"/>
  <c r="L46" i="15"/>
  <c r="E88" i="30"/>
  <c r="M46" i="15"/>
  <c r="W88" i="30"/>
  <c r="Y86" i="32"/>
  <c r="U47" i="17"/>
  <c r="L17" i="36"/>
  <c r="L26" i="68"/>
  <c r="L15" i="36"/>
  <c r="L13" i="36"/>
  <c r="L9" i="36"/>
  <c r="L7" i="36"/>
  <c r="D38" i="36"/>
  <c r="L5" i="36"/>
  <c r="O17" i="9"/>
  <c r="E14" i="29"/>
  <c r="V32" i="14"/>
  <c r="W12" i="27"/>
  <c r="P8" i="68"/>
  <c r="AA10" i="25"/>
  <c r="L3" i="36"/>
  <c r="AA37" i="25"/>
  <c r="P20" i="68"/>
  <c r="AA38" i="25"/>
  <c r="Q20" i="68"/>
  <c r="AA38" i="31"/>
  <c r="Q10" i="35"/>
  <c r="W41" i="30"/>
  <c r="J42" i="15"/>
  <c r="P9" i="38"/>
  <c r="F28" i="31"/>
  <c r="Y1" i="32"/>
  <c r="P38" i="17"/>
  <c r="L38" i="15"/>
  <c r="E7" i="30"/>
  <c r="AA52" i="32"/>
  <c r="W18" i="18"/>
  <c r="O30" i="9"/>
  <c r="E131" i="29"/>
  <c r="E23" i="29"/>
  <c r="O18" i="9"/>
  <c r="D58" i="68"/>
  <c r="S73" i="68"/>
  <c r="G19" i="85" s="1"/>
  <c r="L34" i="68"/>
  <c r="L24" i="68"/>
  <c r="D73" i="68"/>
  <c r="P19" i="38"/>
  <c r="O96" i="8"/>
  <c r="BG477" i="7"/>
  <c r="BG505" i="7" s="1"/>
  <c r="AU505" i="7"/>
  <c r="G151" i="37"/>
  <c r="H171" i="37"/>
  <c r="D43" i="14"/>
  <c r="O43" i="14" s="1"/>
  <c r="D1751" i="37"/>
  <c r="I1751" i="37" s="1"/>
  <c r="G652" i="37"/>
  <c r="F619" i="37"/>
  <c r="M155" i="24" s="1"/>
  <c r="N155" i="24" s="1"/>
  <c r="O155" i="24" s="1"/>
  <c r="P155" i="24" s="1"/>
  <c r="H367" i="37"/>
  <c r="G1756" i="37"/>
  <c r="D39" i="14"/>
  <c r="O39" i="14" s="1"/>
  <c r="D1199" i="37"/>
  <c r="I1199" i="37" s="1"/>
  <c r="E74" i="25"/>
  <c r="V31" i="18"/>
  <c r="G144" i="37"/>
  <c r="F47" i="15"/>
  <c r="G1811" i="37"/>
  <c r="F626" i="37"/>
  <c r="AC103" i="25"/>
  <c r="I579" i="7"/>
  <c r="D412" i="37"/>
  <c r="I412" i="37" s="1"/>
  <c r="G42" i="15"/>
  <c r="G23" i="37"/>
  <c r="E21" i="27"/>
  <c r="G1197" i="37"/>
  <c r="G1200" i="37" s="1"/>
  <c r="H7" i="68"/>
  <c r="H73" i="68" s="1"/>
  <c r="G1126" i="37"/>
  <c r="R46" i="14"/>
  <c r="G1120" i="37"/>
  <c r="G24" i="37"/>
  <c r="D1205" i="37"/>
  <c r="I1205" i="37" s="1"/>
  <c r="G98" i="37"/>
  <c r="D944" i="37"/>
  <c r="I944" i="37" s="1"/>
  <c r="E136" i="28"/>
  <c r="I568" i="7"/>
  <c r="D788" i="37"/>
  <c r="F788" i="37" s="1"/>
  <c r="C212" i="24" s="1"/>
  <c r="D212" i="24" s="1"/>
  <c r="E212" i="24" s="1"/>
  <c r="R269" i="7" s="1"/>
  <c r="D572" i="7"/>
  <c r="D575" i="7"/>
  <c r="D576" i="7"/>
  <c r="D570" i="7"/>
  <c r="D569" i="7"/>
  <c r="I583" i="7"/>
  <c r="I582" i="7"/>
  <c r="I572" i="7"/>
  <c r="I575" i="7"/>
  <c r="AJ570" i="7"/>
  <c r="D584" i="7"/>
  <c r="D568" i="7"/>
  <c r="D574" i="7"/>
  <c r="D566" i="7"/>
  <c r="D580" i="7"/>
  <c r="I585" i="7"/>
  <c r="I570" i="7"/>
  <c r="AJ573" i="7"/>
  <c r="D581" i="7"/>
  <c r="D578" i="7"/>
  <c r="D582" i="7"/>
  <c r="D567" i="7"/>
  <c r="I566" i="7"/>
  <c r="I574" i="7"/>
  <c r="I580" i="7"/>
  <c r="I586" i="7"/>
  <c r="I573" i="7"/>
  <c r="D565" i="7"/>
  <c r="G736" i="37"/>
  <c r="H151" i="37"/>
  <c r="G1702" i="37"/>
  <c r="G1725" i="37" s="1"/>
  <c r="C427" i="23" s="1"/>
  <c r="D427" i="23" s="1"/>
  <c r="E427" i="23" s="1"/>
  <c r="AA525" i="7" s="1"/>
  <c r="AA138" i="32"/>
  <c r="D1047" i="37"/>
  <c r="D807" i="37"/>
  <c r="I807" i="37" s="1"/>
  <c r="D1272" i="37"/>
  <c r="G22" i="37"/>
  <c r="H144" i="37"/>
  <c r="H428" i="37"/>
  <c r="C38" i="23"/>
  <c r="D38" i="23" s="1"/>
  <c r="E38" i="23" s="1"/>
  <c r="AA19" i="7" s="1"/>
  <c r="E119" i="25"/>
  <c r="G1092" i="37"/>
  <c r="E149" i="29"/>
  <c r="H1035" i="37"/>
  <c r="H1036" i="37" s="1"/>
  <c r="D809" i="37"/>
  <c r="D822" i="37" s="1"/>
  <c r="D1273" i="37"/>
  <c r="G364" i="37"/>
  <c r="D414" i="37"/>
  <c r="I414" i="37" s="1"/>
  <c r="W1" i="27"/>
  <c r="H1154" i="37"/>
  <c r="W127" i="29"/>
  <c r="G565" i="37"/>
  <c r="G573" i="37" s="1"/>
  <c r="G26" i="37"/>
  <c r="AA16" i="32"/>
  <c r="L111" i="25"/>
  <c r="G649" i="37"/>
  <c r="G662" i="37" s="1"/>
  <c r="W146" i="23" s="1"/>
  <c r="X146" i="23" s="1"/>
  <c r="Y146" i="23" s="1"/>
  <c r="H22" i="34" s="1"/>
  <c r="D1268" i="37"/>
  <c r="G1736" i="37"/>
  <c r="I1736" i="37" s="1"/>
  <c r="G645" i="37"/>
  <c r="I1051" i="37"/>
  <c r="D112" i="37"/>
  <c r="H1078" i="37"/>
  <c r="G248" i="37"/>
  <c r="G250" i="37" s="1"/>
  <c r="H1077" i="37"/>
  <c r="H682" i="37"/>
  <c r="W46" i="30"/>
  <c r="F320" i="37"/>
  <c r="F321" i="37" s="1"/>
  <c r="F322" i="37" s="1"/>
  <c r="F323" i="37" s="1"/>
  <c r="F349" i="37" s="1"/>
  <c r="M87" i="24" s="1"/>
  <c r="N87" i="24" s="1"/>
  <c r="O87" i="24" s="1"/>
  <c r="AM225" i="45"/>
  <c r="AM222" i="45"/>
  <c r="AM226" i="45"/>
  <c r="AM223" i="45"/>
  <c r="AM220" i="45"/>
  <c r="AM221" i="45"/>
  <c r="AM224" i="45"/>
  <c r="F27" i="40"/>
  <c r="C35" i="42" s="1"/>
  <c r="D35" i="42" s="1"/>
  <c r="S104" i="33"/>
  <c r="D1141" i="37"/>
  <c r="I1141" i="37" s="1"/>
  <c r="H647" i="37"/>
  <c r="G1121" i="37"/>
  <c r="G886" i="37"/>
  <c r="F1753" i="37"/>
  <c r="F1758" i="37"/>
  <c r="R383" i="7"/>
  <c r="G1122" i="37"/>
  <c r="G1135" i="37" s="1"/>
  <c r="W249" i="23" s="1"/>
  <c r="X249" i="23" s="1"/>
  <c r="Y249" i="23" s="1"/>
  <c r="U119" i="25" s="1"/>
  <c r="H1712" i="37"/>
  <c r="W19" i="27"/>
  <c r="H652" i="37"/>
  <c r="W104" i="30"/>
  <c r="X28" i="12"/>
  <c r="G1683" i="37"/>
  <c r="F52" i="32"/>
  <c r="E77" i="29"/>
  <c r="G251" i="37"/>
  <c r="AA37" i="32"/>
  <c r="F128" i="37"/>
  <c r="O81" i="8"/>
  <c r="I11" i="36" s="1"/>
  <c r="E44" i="25"/>
  <c r="W52" i="30"/>
  <c r="E5" i="30"/>
  <c r="D303" i="46"/>
  <c r="I303" i="46" s="1"/>
  <c r="F1756" i="37"/>
  <c r="Q38" i="12"/>
  <c r="D326" i="46"/>
  <c r="CE18" i="47" s="1"/>
  <c r="F962" i="37"/>
  <c r="H1075" i="37"/>
  <c r="D1362" i="37"/>
  <c r="I1362" i="37" s="1"/>
  <c r="I998" i="37"/>
  <c r="F91" i="31"/>
  <c r="E3" i="27"/>
  <c r="F444" i="37"/>
  <c r="W200" i="29"/>
  <c r="D68" i="58"/>
  <c r="I68" i="58" s="1"/>
  <c r="D52" i="37"/>
  <c r="D49" i="37"/>
  <c r="E2" i="25"/>
  <c r="N286" i="25"/>
  <c r="D26" i="40"/>
  <c r="C36" i="41" s="1"/>
  <c r="D36" i="41" s="1"/>
  <c r="D24" i="55"/>
  <c r="W73" i="28"/>
  <c r="E37" i="29"/>
  <c r="I1358" i="37"/>
  <c r="V8" i="82"/>
  <c r="F30" i="32"/>
  <c r="D105" i="46"/>
  <c r="D112" i="46" s="1"/>
  <c r="G91" i="46"/>
  <c r="S320" i="33"/>
  <c r="R5" i="34"/>
  <c r="C20" i="55"/>
  <c r="G86" i="46"/>
  <c r="G90" i="46"/>
  <c r="G252" i="37"/>
  <c r="P42" i="17"/>
  <c r="W30" i="27"/>
  <c r="D173" i="46"/>
  <c r="G737" i="37"/>
  <c r="G734" i="37"/>
  <c r="N9" i="36"/>
  <c r="N70" i="68"/>
  <c r="I35" i="36"/>
  <c r="G165" i="25"/>
  <c r="AA157" i="32"/>
  <c r="Q31" i="18"/>
  <c r="C13" i="18"/>
  <c r="M13" i="18" s="1"/>
  <c r="M32" i="18" s="1"/>
  <c r="F1" i="32"/>
  <c r="V46" i="14"/>
  <c r="W138" i="27"/>
  <c r="G253" i="37"/>
  <c r="G255" i="37"/>
  <c r="G1209" i="37"/>
  <c r="G1207" i="37"/>
  <c r="D1222" i="37" s="1"/>
  <c r="I1222" i="37" s="1"/>
  <c r="G723" i="37"/>
  <c r="G722" i="37"/>
  <c r="G570" i="37"/>
  <c r="G572" i="37"/>
  <c r="G566" i="37"/>
  <c r="C21" i="18"/>
  <c r="M21" i="18" s="1"/>
  <c r="F1724" i="37"/>
  <c r="F862" i="37"/>
  <c r="G618" i="37"/>
  <c r="I618" i="37" s="1"/>
  <c r="I1803" i="37"/>
  <c r="I769" i="37"/>
  <c r="A196" i="26"/>
  <c r="A205" i="26" s="1"/>
  <c r="F460" i="37"/>
  <c r="D790" i="37"/>
  <c r="I790" i="37" s="1"/>
  <c r="T38" i="31"/>
  <c r="D248" i="46"/>
  <c r="D11" i="40"/>
  <c r="D20" i="40" s="1"/>
  <c r="C30" i="41" s="1"/>
  <c r="D30" i="41" s="1"/>
  <c r="D16" i="55"/>
  <c r="M18" i="59"/>
  <c r="N18" i="59" s="1"/>
  <c r="O18" i="59" s="1"/>
  <c r="H87" i="37"/>
  <c r="H88" i="37" s="1"/>
  <c r="H106" i="37" s="1"/>
  <c r="F136" i="32"/>
  <c r="F93" i="32"/>
  <c r="H724" i="37"/>
  <c r="D1200" i="37"/>
  <c r="I1200" i="37" s="1"/>
  <c r="D1203" i="37"/>
  <c r="I1203" i="37" s="1"/>
  <c r="G89" i="46"/>
  <c r="Q11" i="38"/>
  <c r="E209" i="29"/>
  <c r="S21" i="36"/>
  <c r="R21" i="36" s="1"/>
  <c r="L52" i="15"/>
  <c r="V7" i="82"/>
  <c r="I18" i="18"/>
  <c r="S18" i="18" s="1"/>
  <c r="D16" i="9"/>
  <c r="D328" i="46"/>
  <c r="I328" i="46" s="1"/>
  <c r="AA120" i="32"/>
  <c r="E227" i="29"/>
  <c r="O20" i="55"/>
  <c r="W236" i="29"/>
  <c r="D21" i="55"/>
  <c r="F334" i="37"/>
  <c r="F332" i="37"/>
  <c r="F331" i="37"/>
  <c r="E41" i="30"/>
  <c r="I42" i="15"/>
  <c r="H1159" i="37"/>
  <c r="I1159" i="37" s="1"/>
  <c r="H1157" i="37"/>
  <c r="I1157" i="37" s="1"/>
  <c r="AA73" i="32"/>
  <c r="H843" i="37"/>
  <c r="I843" i="37" s="1"/>
  <c r="H841" i="37"/>
  <c r="I841" i="37" s="1"/>
  <c r="AA129" i="32"/>
  <c r="R24" i="74"/>
  <c r="E56" i="75"/>
  <c r="W50" i="29"/>
  <c r="F146" i="31"/>
  <c r="Q33" i="38"/>
  <c r="O55" i="17"/>
  <c r="R164" i="32"/>
  <c r="Q196" i="30"/>
  <c r="Q160" i="30"/>
  <c r="G1708" i="37"/>
  <c r="G1709" i="37"/>
  <c r="G1711" i="37"/>
  <c r="S12" i="34"/>
  <c r="M38" i="31"/>
  <c r="H1732" i="37"/>
  <c r="F223" i="37"/>
  <c r="I223" i="37" s="1"/>
  <c r="D1045" i="37"/>
  <c r="Q158" i="8"/>
  <c r="Z158" i="8" s="1"/>
  <c r="Z210" i="8" s="1"/>
  <c r="Z262" i="8" s="1"/>
  <c r="F147" i="32"/>
  <c r="H231" i="37"/>
  <c r="D12" i="46"/>
  <c r="D189" i="46"/>
  <c r="I189" i="46" s="1"/>
  <c r="F456" i="37"/>
  <c r="D1755" i="37"/>
  <c r="I1755" i="37" s="1"/>
  <c r="D882" i="37"/>
  <c r="I882" i="37" s="1"/>
  <c r="D314" i="37"/>
  <c r="F314" i="37" s="1"/>
  <c r="D327" i="46"/>
  <c r="CE19" i="47" s="1"/>
  <c r="G648" i="37"/>
  <c r="F15" i="37"/>
  <c r="BC113" i="7"/>
  <c r="H26" i="71"/>
  <c r="H1678" i="37"/>
  <c r="G650" i="37"/>
  <c r="D36" i="14"/>
  <c r="O36" i="14" s="1"/>
  <c r="I55" i="58"/>
  <c r="G647" i="37"/>
  <c r="H444" i="37"/>
  <c r="H146" i="46"/>
  <c r="S30" i="12"/>
  <c r="D43" i="37"/>
  <c r="D61" i="37" s="1"/>
  <c r="C18" i="18"/>
  <c r="M18" i="18" s="1"/>
  <c r="P12" i="35"/>
  <c r="F327" i="37"/>
  <c r="F333" i="37" s="1"/>
  <c r="W37" i="28"/>
  <c r="X34" i="12"/>
  <c r="H447" i="37"/>
  <c r="G85" i="46"/>
  <c r="G1685" i="37"/>
  <c r="H838" i="37"/>
  <c r="I838" i="37" s="1"/>
  <c r="G1681" i="37"/>
  <c r="G1682" i="37"/>
  <c r="D30" i="9"/>
  <c r="W73" i="30"/>
  <c r="F18" i="18"/>
  <c r="P18" i="18" s="1"/>
  <c r="H1156" i="37"/>
  <c r="Y100" i="32"/>
  <c r="F129" i="37"/>
  <c r="D301" i="46"/>
  <c r="D285" i="46" s="1"/>
  <c r="S28" i="55"/>
  <c r="G91" i="37"/>
  <c r="G95" i="37" s="1"/>
  <c r="G96" i="37"/>
  <c r="M37" i="31"/>
  <c r="F336" i="37"/>
  <c r="H448" i="37"/>
  <c r="H446" i="37"/>
  <c r="D136" i="33"/>
  <c r="Q36" i="12"/>
  <c r="AA48" i="32"/>
  <c r="W127" i="28"/>
  <c r="H1234" i="37"/>
  <c r="I1234" i="37" s="1"/>
  <c r="H1235" i="37"/>
  <c r="I1235" i="37" s="1"/>
  <c r="AA129" i="25"/>
  <c r="U8" i="82"/>
  <c r="W149" i="29"/>
  <c r="G1670" i="37"/>
  <c r="G1671" i="37"/>
  <c r="R168" i="32"/>
  <c r="T55" i="17"/>
  <c r="T11" i="31"/>
  <c r="S5" i="34"/>
  <c r="F342" i="37"/>
  <c r="D391" i="37" s="1"/>
  <c r="I391" i="37" s="1"/>
  <c r="F341" i="37"/>
  <c r="F338" i="37"/>
  <c r="F339" i="37"/>
  <c r="F340" i="37"/>
  <c r="S190" i="33"/>
  <c r="S35" i="12"/>
  <c r="D73" i="46"/>
  <c r="G6" i="30"/>
  <c r="G24" i="30" s="1"/>
  <c r="D1043" i="37"/>
  <c r="D1056" i="37" s="1"/>
  <c r="P21" i="59"/>
  <c r="D1041" i="37"/>
  <c r="Q6" i="35"/>
  <c r="H324" i="46"/>
  <c r="D21" i="40"/>
  <c r="D299" i="46"/>
  <c r="D283" i="46" s="1"/>
  <c r="BU13" i="47" s="1"/>
  <c r="R131" i="7"/>
  <c r="F79" i="32"/>
  <c r="A2" i="31"/>
  <c r="A2" i="30" s="1"/>
  <c r="A2" i="29" s="1"/>
  <c r="A2" i="28" s="1"/>
  <c r="A2" i="27" s="1"/>
  <c r="A2" i="26" s="1"/>
  <c r="D1617" i="37"/>
  <c r="I1617" i="37" s="1"/>
  <c r="Q39" i="12"/>
  <c r="G137" i="46"/>
  <c r="D1501" i="37"/>
  <c r="I1501" i="37" s="1"/>
  <c r="H65" i="37"/>
  <c r="U31" i="74"/>
  <c r="D1212" i="37"/>
  <c r="D70" i="46"/>
  <c r="G9" i="46"/>
  <c r="G13" i="46"/>
  <c r="D455" i="33"/>
  <c r="H62" i="46"/>
  <c r="E91" i="25"/>
  <c r="H685" i="37"/>
  <c r="AA47" i="25"/>
  <c r="D448" i="37"/>
  <c r="M148" i="23"/>
  <c r="N148" i="23" s="1"/>
  <c r="O148" i="23" s="1"/>
  <c r="P148" i="23" s="1"/>
  <c r="K9" i="34" s="1"/>
  <c r="H1076" i="37"/>
  <c r="I374" i="37"/>
  <c r="D906" i="37"/>
  <c r="I906" i="37" s="1"/>
  <c r="I372" i="37"/>
  <c r="D669" i="37"/>
  <c r="I669" i="37" s="1"/>
  <c r="G1758" i="37"/>
  <c r="H680" i="37"/>
  <c r="E38" i="36"/>
  <c r="I79" i="37"/>
  <c r="D494" i="37"/>
  <c r="I494" i="37" s="1"/>
  <c r="H729" i="37"/>
  <c r="H445" i="37"/>
  <c r="H450" i="37" s="1"/>
  <c r="H471" i="37" s="1"/>
  <c r="W77" i="29"/>
  <c r="D681" i="37"/>
  <c r="I681" i="37" s="1"/>
  <c r="G4" i="46"/>
  <c r="G5" i="46" s="1"/>
  <c r="G6" i="46" s="1"/>
  <c r="G7" i="46" s="1"/>
  <c r="G21" i="55"/>
  <c r="D9" i="40"/>
  <c r="D30" i="40" s="1"/>
  <c r="H1155" i="37"/>
  <c r="I1155" i="37" s="1"/>
  <c r="G44" i="25"/>
  <c r="F38" i="36"/>
  <c r="I1636" i="37"/>
  <c r="I39" i="38"/>
  <c r="O84" i="8"/>
  <c r="L11" i="38"/>
  <c r="L39" i="38" s="1"/>
  <c r="O94" i="8"/>
  <c r="C42" i="25"/>
  <c r="E43" i="25"/>
  <c r="O83" i="8"/>
  <c r="G11" i="36" s="1"/>
  <c r="G38" i="36" s="1"/>
  <c r="K11" i="38"/>
  <c r="E11" i="38"/>
  <c r="E39" i="38" s="1"/>
  <c r="O101" i="8"/>
  <c r="N11" i="36" s="1"/>
  <c r="J45" i="15"/>
  <c r="W77" i="30"/>
  <c r="E79" i="30"/>
  <c r="H224" i="37"/>
  <c r="D302" i="46"/>
  <c r="D286" i="46" s="1"/>
  <c r="H23" i="46"/>
  <c r="C19" i="50" s="1"/>
  <c r="D298" i="46"/>
  <c r="D282" i="46" s="1"/>
  <c r="BU12" i="47" s="1"/>
  <c r="H71" i="46"/>
  <c r="H55" i="46" s="1"/>
  <c r="M13" i="50" s="1"/>
  <c r="D7" i="46"/>
  <c r="F610" i="37"/>
  <c r="G244" i="46"/>
  <c r="E65" i="75"/>
  <c r="G8" i="46"/>
  <c r="G11" i="46"/>
  <c r="M45" i="15"/>
  <c r="W79" i="30"/>
  <c r="F121" i="46"/>
  <c r="F135" i="46" s="1"/>
  <c r="K31" i="53"/>
  <c r="S28" i="12"/>
  <c r="S28" i="33"/>
  <c r="S2" i="29"/>
  <c r="S2" i="28" s="1"/>
  <c r="S2" i="27" s="1"/>
  <c r="S2" i="26" s="1"/>
  <c r="S11" i="30"/>
  <c r="H2" i="32"/>
  <c r="F11" i="33"/>
  <c r="F20" i="33" s="1"/>
  <c r="F29" i="33" s="1"/>
  <c r="F38" i="33" s="1"/>
  <c r="F47" i="33" s="1"/>
  <c r="F56" i="33" s="1"/>
  <c r="F65" i="33" s="1"/>
  <c r="F74" i="33" s="1"/>
  <c r="F83" i="33" s="1"/>
  <c r="F92" i="33" s="1"/>
  <c r="F101" i="33" s="1"/>
  <c r="F110" i="33" s="1"/>
  <c r="F119" i="33" s="1"/>
  <c r="F128" i="33" s="1"/>
  <c r="F137" i="33" s="1"/>
  <c r="F146" i="33" s="1"/>
  <c r="F155" i="33" s="1"/>
  <c r="F164" i="33" s="1"/>
  <c r="F173" i="33" s="1"/>
  <c r="F182" i="33" s="1"/>
  <c r="F191" i="33" s="1"/>
  <c r="F200" i="33" s="1"/>
  <c r="F209" i="33" s="1"/>
  <c r="F218" i="33" s="1"/>
  <c r="F227" i="33" s="1"/>
  <c r="F236" i="33" s="1"/>
  <c r="F245" i="33" s="1"/>
  <c r="F254" i="33" s="1"/>
  <c r="F263" i="33" s="1"/>
  <c r="F272" i="33" s="1"/>
  <c r="F281" i="33" s="1"/>
  <c r="F290" i="33" s="1"/>
  <c r="F299" i="33" s="1"/>
  <c r="F308" i="33" s="1"/>
  <c r="F317" i="33" s="1"/>
  <c r="F326" i="33" s="1"/>
  <c r="F335" i="33" s="1"/>
  <c r="F344" i="33" s="1"/>
  <c r="F353" i="33" s="1"/>
  <c r="F362" i="33" s="1"/>
  <c r="F371" i="33" s="1"/>
  <c r="F380" i="33" s="1"/>
  <c r="F389" i="33" s="1"/>
  <c r="F398" i="33" s="1"/>
  <c r="F407" i="33" s="1"/>
  <c r="F416" i="33" s="1"/>
  <c r="F425" i="33" s="1"/>
  <c r="F434" i="33" s="1"/>
  <c r="F443" i="33" s="1"/>
  <c r="F452" i="33" s="1"/>
  <c r="F461" i="33" s="1"/>
  <c r="F470" i="33" s="1"/>
  <c r="F479" i="33" s="1"/>
  <c r="F488" i="33" s="1"/>
  <c r="F497" i="33" s="1"/>
  <c r="F506" i="33" s="1"/>
  <c r="F515" i="33" s="1"/>
  <c r="F524" i="33" s="1"/>
  <c r="F533" i="33" s="1"/>
  <c r="F542" i="33" s="1"/>
  <c r="F551" i="33" s="1"/>
  <c r="F560" i="33" s="1"/>
  <c r="F569" i="33" s="1"/>
  <c r="F578" i="33" s="1"/>
  <c r="F587" i="33" s="1"/>
  <c r="F597" i="33" s="1"/>
  <c r="F607" i="33" s="1"/>
  <c r="F633" i="33" s="1"/>
  <c r="W10" i="28"/>
  <c r="D17" i="9"/>
  <c r="E10" i="29"/>
  <c r="W28" i="27"/>
  <c r="R34" i="14"/>
  <c r="A7" i="75"/>
  <c r="A16" i="75" s="1"/>
  <c r="H33" i="37"/>
  <c r="H75" i="46"/>
  <c r="H63" i="46" s="1"/>
  <c r="H21" i="46"/>
  <c r="C17" i="50" s="1"/>
  <c r="A20" i="32"/>
  <c r="A20" i="31" s="1"/>
  <c r="A20" i="30" s="1"/>
  <c r="A20" i="29" s="1"/>
  <c r="A20" i="28" s="1"/>
  <c r="A20" i="27" s="1"/>
  <c r="A20" i="26" s="1"/>
  <c r="I1560" i="37"/>
  <c r="D1895" i="37"/>
  <c r="I1895" i="37" s="1"/>
  <c r="D493" i="37"/>
  <c r="I493" i="37" s="1"/>
  <c r="G104" i="46"/>
  <c r="S163" i="33"/>
  <c r="I24" i="86"/>
  <c r="I453" i="37"/>
  <c r="D502" i="37"/>
  <c r="I502" i="37" s="1"/>
  <c r="H70" i="46"/>
  <c r="H54" i="46" s="1"/>
  <c r="M12" i="50" s="1"/>
  <c r="H147" i="46"/>
  <c r="G1337" i="37"/>
  <c r="H1171" i="37"/>
  <c r="I1171" i="37" s="1"/>
  <c r="F467" i="37"/>
  <c r="E236" i="29"/>
  <c r="H651" i="37"/>
  <c r="D472" i="37"/>
  <c r="G472" i="37" s="1"/>
  <c r="I43" i="58"/>
  <c r="H364" i="37"/>
  <c r="H596" i="37"/>
  <c r="H614" i="37" s="1"/>
  <c r="G576" i="37"/>
  <c r="D817" i="37"/>
  <c r="D1054" i="37"/>
  <c r="AA39" i="32"/>
  <c r="D1417" i="37"/>
  <c r="I1417" i="37" s="1"/>
  <c r="H1149" i="37"/>
  <c r="H1167" i="37" s="1"/>
  <c r="I1167" i="37" s="1"/>
  <c r="I1004" i="37"/>
  <c r="V11" i="32"/>
  <c r="V11" i="31" s="1"/>
  <c r="J38" i="36"/>
  <c r="V42" i="14"/>
  <c r="W129" i="27"/>
  <c r="AA92" i="25"/>
  <c r="C52" i="17"/>
  <c r="W34" i="30"/>
  <c r="G15" i="46"/>
  <c r="G10" i="46"/>
  <c r="G14" i="46"/>
  <c r="D300" i="46"/>
  <c r="D284" i="46" s="1"/>
  <c r="I395" i="24"/>
  <c r="K159" i="32"/>
  <c r="N285" i="25"/>
  <c r="N169" i="25"/>
  <c r="C15" i="55"/>
  <c r="Q173" i="29"/>
  <c r="G84" i="46"/>
  <c r="G88" i="46"/>
  <c r="AA46" i="32"/>
  <c r="V41" i="12"/>
  <c r="D702" i="33"/>
  <c r="K85" i="75"/>
  <c r="E27" i="74"/>
  <c r="S782" i="33"/>
  <c r="K35" i="53"/>
  <c r="B24" i="55"/>
  <c r="K200" i="29"/>
  <c r="H21" i="55"/>
  <c r="W238" i="29"/>
  <c r="J31" i="53"/>
  <c r="I550" i="33"/>
  <c r="H842" i="37"/>
  <c r="H839" i="37"/>
  <c r="H922" i="37"/>
  <c r="H920" i="37"/>
  <c r="S31" i="36"/>
  <c r="R31" i="36" s="1"/>
  <c r="E129" i="25"/>
  <c r="F129" i="32"/>
  <c r="F27" i="18"/>
  <c r="P27" i="18" s="1"/>
  <c r="R167" i="24"/>
  <c r="H222" i="24"/>
  <c r="H277" i="24" s="1"/>
  <c r="H332" i="24" s="1"/>
  <c r="H385" i="24" s="1"/>
  <c r="R385" i="24" s="1"/>
  <c r="H19" i="55"/>
  <c r="W220" i="29"/>
  <c r="BC365" i="7"/>
  <c r="BG365" i="7"/>
  <c r="BC253" i="7"/>
  <c r="BG253" i="7"/>
  <c r="U49" i="17"/>
  <c r="Y104" i="32"/>
  <c r="W10" i="29"/>
  <c r="M50" i="15"/>
  <c r="W133" i="30"/>
  <c r="F127" i="31"/>
  <c r="P27" i="38"/>
  <c r="P16" i="35"/>
  <c r="AA73" i="31"/>
  <c r="H50" i="37"/>
  <c r="H55" i="37" s="1"/>
  <c r="G783" i="37"/>
  <c r="I690" i="37"/>
  <c r="I295" i="37"/>
  <c r="G1330" i="37"/>
  <c r="D1414" i="37"/>
  <c r="I1414" i="37" s="1"/>
  <c r="AG41" i="53"/>
  <c r="H207" i="37"/>
  <c r="H1676" i="37"/>
  <c r="H1689" i="37" s="1"/>
  <c r="AA73" i="25"/>
  <c r="F759" i="37"/>
  <c r="I917" i="37"/>
  <c r="BG281" i="7"/>
  <c r="D13" i="46"/>
  <c r="I1559" i="37"/>
  <c r="H645" i="37"/>
  <c r="H1122" i="37"/>
  <c r="D311" i="37"/>
  <c r="I311" i="37" s="1"/>
  <c r="D5" i="46"/>
  <c r="G186" i="37"/>
  <c r="I187" i="46"/>
  <c r="D1834" i="37"/>
  <c r="I1834" i="37" s="1"/>
  <c r="I291" i="46"/>
  <c r="G1851" i="37"/>
  <c r="W422" i="23" s="1"/>
  <c r="X422" i="23" s="1"/>
  <c r="Y422" i="23" s="1"/>
  <c r="Z422" i="23" s="1"/>
  <c r="G417" i="37"/>
  <c r="I1830" i="37"/>
  <c r="G420" i="37"/>
  <c r="BG393" i="7"/>
  <c r="D11" i="46"/>
  <c r="D1398" i="37"/>
  <c r="I1398" i="37" s="1"/>
  <c r="F569" i="37"/>
  <c r="F149" i="32"/>
  <c r="I1437" i="37"/>
  <c r="F647" i="37"/>
  <c r="H24" i="46"/>
  <c r="BT2" i="47"/>
  <c r="CN2" i="47" s="1"/>
  <c r="S30" i="75"/>
  <c r="S39" i="75" s="1"/>
  <c r="S48" i="75" s="1"/>
  <c r="S57" i="75" s="1"/>
  <c r="S66" i="75" s="1"/>
  <c r="S75" i="75" s="1"/>
  <c r="S84" i="75" s="1"/>
  <c r="S93" i="75" s="1"/>
  <c r="F1731" i="37"/>
  <c r="H912" i="37"/>
  <c r="H935" i="37" s="1"/>
  <c r="G107" i="46"/>
  <c r="G113" i="46" s="1"/>
  <c r="F206" i="46"/>
  <c r="BC477" i="7"/>
  <c r="BC505" i="7" s="1"/>
  <c r="D1449" i="37"/>
  <c r="I1449" i="37" s="1"/>
  <c r="K184" i="29"/>
  <c r="G16" i="55"/>
  <c r="D1687" i="37"/>
  <c r="I919" i="37"/>
  <c r="D1770" i="37"/>
  <c r="I1001" i="37"/>
  <c r="P6" i="25"/>
  <c r="P15" i="25" s="1"/>
  <c r="P24" i="25" s="1"/>
  <c r="P33" i="25" s="1"/>
  <c r="P42" i="25" s="1"/>
  <c r="P51" i="25" s="1"/>
  <c r="P60" i="25" s="1"/>
  <c r="P69" i="25" s="1"/>
  <c r="P78" i="25" s="1"/>
  <c r="P87" i="25" s="1"/>
  <c r="P96" i="25" s="1"/>
  <c r="F1250" i="37"/>
  <c r="Z142" i="24"/>
  <c r="D488" i="37"/>
  <c r="I488" i="37" s="1"/>
  <c r="F1278" i="37"/>
  <c r="I1478" i="37"/>
  <c r="D8" i="46"/>
  <c r="D501" i="37"/>
  <c r="I501" i="37" s="1"/>
  <c r="D1181" i="37"/>
  <c r="I1181" i="37" s="1"/>
  <c r="D14" i="46"/>
  <c r="G393" i="37"/>
  <c r="I393" i="37" s="1"/>
  <c r="F567" i="37"/>
  <c r="H625" i="37"/>
  <c r="I625" i="37" s="1"/>
  <c r="E46" i="25"/>
  <c r="D19" i="9"/>
  <c r="D312" i="37"/>
  <c r="I312" i="37" s="1"/>
  <c r="AA74" i="31"/>
  <c r="H58" i="46"/>
  <c r="H185" i="37"/>
  <c r="F37" i="52"/>
  <c r="H175" i="37"/>
  <c r="H188" i="37" s="1"/>
  <c r="F1280" i="37"/>
  <c r="D1836" i="37"/>
  <c r="D1849" i="37" s="1"/>
  <c r="D1123" i="37"/>
  <c r="I1123" i="37" s="1"/>
  <c r="H60" i="46"/>
  <c r="G744" i="37"/>
  <c r="C197" i="23" s="1"/>
  <c r="D197" i="23" s="1"/>
  <c r="E197" i="23" s="1"/>
  <c r="AA263" i="7" s="1"/>
  <c r="H148" i="46"/>
  <c r="D15" i="46"/>
  <c r="D4" i="46"/>
  <c r="D72" i="46"/>
  <c r="D1263" i="37"/>
  <c r="I1263" i="37" s="1"/>
  <c r="G31" i="25"/>
  <c r="I1086" i="37"/>
  <c r="I1052" i="37"/>
  <c r="D1134" i="37"/>
  <c r="H151" i="46"/>
  <c r="H139" i="46" s="1"/>
  <c r="G1123" i="37"/>
  <c r="G1136" i="37" s="1"/>
  <c r="W256" i="23" s="1"/>
  <c r="X256" i="23" s="1"/>
  <c r="Y256" i="23" s="1"/>
  <c r="Z256" i="23" s="1"/>
  <c r="H726" i="37"/>
  <c r="H727" i="37"/>
  <c r="F70" i="46"/>
  <c r="F54" i="46" s="1"/>
  <c r="S31" i="34"/>
  <c r="H191" i="37"/>
  <c r="G1125" i="37"/>
  <c r="G1138" i="37" s="1"/>
  <c r="W253" i="23" s="1"/>
  <c r="X253" i="23" s="1"/>
  <c r="Y253" i="23" s="1"/>
  <c r="F761" i="37"/>
  <c r="F763" i="37"/>
  <c r="F760" i="37"/>
  <c r="M93" i="30"/>
  <c r="G93" i="29"/>
  <c r="G93" i="28" s="1"/>
  <c r="G93" i="27" s="1"/>
  <c r="G93" i="26" s="1"/>
  <c r="D9" i="46"/>
  <c r="D6" i="46"/>
  <c r="O15" i="55"/>
  <c r="R28" i="74"/>
  <c r="R22" i="74"/>
  <c r="W8" i="82"/>
  <c r="E47" i="75"/>
  <c r="R23" i="74"/>
  <c r="S8" i="82"/>
  <c r="R8" i="82"/>
  <c r="K103" i="75"/>
  <c r="K22" i="75"/>
  <c r="I264" i="46"/>
  <c r="I1738" i="37"/>
  <c r="H59" i="46"/>
  <c r="M17" i="50" s="1"/>
  <c r="D976" i="37"/>
  <c r="I921" i="37"/>
  <c r="H280" i="37"/>
  <c r="H303" i="37" s="1"/>
  <c r="H855" i="37"/>
  <c r="P93" i="23"/>
  <c r="K13" i="34" s="1"/>
  <c r="T25" i="55"/>
  <c r="D1853" i="37"/>
  <c r="F1853" i="37" s="1"/>
  <c r="W420" i="24" s="1"/>
  <c r="X420" i="24" s="1"/>
  <c r="Y420" i="24" s="1"/>
  <c r="Z420" i="24" s="1"/>
  <c r="D217" i="33"/>
  <c r="C93" i="23"/>
  <c r="D93" i="23" s="1"/>
  <c r="E93" i="23" s="1"/>
  <c r="F93" i="23" s="1"/>
  <c r="K11" i="34" s="1"/>
  <c r="D24" i="9"/>
  <c r="I934" i="37"/>
  <c r="I869" i="37"/>
  <c r="F646" i="37"/>
  <c r="D699" i="37" s="1"/>
  <c r="I699" i="37" s="1"/>
  <c r="I59" i="37"/>
  <c r="F1233" i="37"/>
  <c r="D1891" i="37"/>
  <c r="F1891" i="37" s="1"/>
  <c r="Y435" i="24" s="1"/>
  <c r="H186" i="37"/>
  <c r="D107" i="37"/>
  <c r="D1097" i="37"/>
  <c r="I1097" i="37" s="1"/>
  <c r="D1422" i="37"/>
  <c r="I1422" i="37" s="1"/>
  <c r="O41" i="53"/>
  <c r="H190" i="37"/>
  <c r="D711" i="37"/>
  <c r="I711" i="37" s="1"/>
  <c r="Y2" i="29"/>
  <c r="Y2" i="28" s="1"/>
  <c r="Y2" i="27" s="1"/>
  <c r="Y2" i="26" s="1"/>
  <c r="I849" i="37"/>
  <c r="D1413" i="37"/>
  <c r="I1413" i="37" s="1"/>
  <c r="G606" i="37"/>
  <c r="D707" i="37"/>
  <c r="I707" i="37" s="1"/>
  <c r="D109" i="32"/>
  <c r="H210" i="37"/>
  <c r="F764" i="37"/>
  <c r="D138" i="46"/>
  <c r="AG21" i="47" s="1"/>
  <c r="D1846" i="37"/>
  <c r="G1846" i="37" s="1"/>
  <c r="W411" i="23" s="1"/>
  <c r="X411" i="23" s="1"/>
  <c r="Y411" i="23" s="1"/>
  <c r="Z411" i="23" s="1"/>
  <c r="F609" i="37"/>
  <c r="D1692" i="37"/>
  <c r="D1370" i="37"/>
  <c r="I1370" i="37" s="1"/>
  <c r="F73" i="46"/>
  <c r="F57" i="46" s="1"/>
  <c r="G142" i="46"/>
  <c r="G144" i="46"/>
  <c r="G143" i="46"/>
  <c r="G145" i="46"/>
  <c r="D491" i="37"/>
  <c r="I491" i="37" s="1"/>
  <c r="G1099" i="37"/>
  <c r="G961" i="37"/>
  <c r="F35" i="46"/>
  <c r="F19" i="46" s="1"/>
  <c r="F127" i="32"/>
  <c r="D14" i="40"/>
  <c r="D18" i="40" s="1"/>
  <c r="C28" i="41" s="1"/>
  <c r="D28" i="41" s="1"/>
  <c r="D1493" i="37"/>
  <c r="I1493" i="37" s="1"/>
  <c r="H885" i="37"/>
  <c r="T28" i="31"/>
  <c r="D1572" i="37"/>
  <c r="I1572" i="37" s="1"/>
  <c r="F1075" i="37"/>
  <c r="F942" i="37"/>
  <c r="F72" i="46"/>
  <c r="F56" i="46" s="1"/>
  <c r="H1125" i="37"/>
  <c r="H730" i="37"/>
  <c r="Q1" i="28"/>
  <c r="D566" i="37"/>
  <c r="D572" i="37"/>
  <c r="D585" i="37" s="1"/>
  <c r="D570" i="37"/>
  <c r="Q138" i="27"/>
  <c r="G418" i="37"/>
  <c r="G419" i="37"/>
  <c r="T137" i="31"/>
  <c r="S38" i="34"/>
  <c r="A681" i="33"/>
  <c r="A690" i="33" s="1"/>
  <c r="A699" i="33" s="1"/>
  <c r="A708" i="33" s="1"/>
  <c r="A718" i="33" s="1"/>
  <c r="A727" i="33" s="1"/>
  <c r="A736" i="33" s="1"/>
  <c r="A746" i="33" s="1"/>
  <c r="A755" i="33" s="1"/>
  <c r="A764" i="33" s="1"/>
  <c r="A773" i="33" s="1"/>
  <c r="A782" i="33" s="1"/>
  <c r="A791" i="33" s="1"/>
  <c r="A800" i="33" s="1"/>
  <c r="A809" i="33" s="1"/>
  <c r="A818" i="33" s="1"/>
  <c r="A827" i="33" s="1"/>
  <c r="A836" i="33" s="1"/>
  <c r="A845" i="33" s="1"/>
  <c r="H40" i="57"/>
  <c r="G967" i="37"/>
  <c r="I1158" i="37"/>
  <c r="D888" i="37"/>
  <c r="D901" i="37" s="1"/>
  <c r="F571" i="37"/>
  <c r="F568" i="37"/>
  <c r="D13" i="40"/>
  <c r="D22" i="40" s="1"/>
  <c r="C32" i="41" s="1"/>
  <c r="D32" i="41" s="1"/>
  <c r="H1119" i="37"/>
  <c r="W11" i="59"/>
  <c r="X11" i="59" s="1"/>
  <c r="F965" i="37"/>
  <c r="F978" i="37" s="1"/>
  <c r="C256" i="24" s="1"/>
  <c r="D256" i="24" s="1"/>
  <c r="E256" i="24" s="1"/>
  <c r="F71" i="46"/>
  <c r="F55" i="46" s="1"/>
  <c r="F1031" i="37"/>
  <c r="F1032" i="37" s="1"/>
  <c r="F1033" i="37" s="1"/>
  <c r="F1034" i="37" s="1"/>
  <c r="F1060" i="37" s="1"/>
  <c r="M252" i="24" s="1"/>
  <c r="N252" i="24" s="1"/>
  <c r="O252" i="24" s="1"/>
  <c r="X46" i="8"/>
  <c r="G22" i="25"/>
  <c r="M29" i="31"/>
  <c r="S10" i="34"/>
  <c r="C93" i="24"/>
  <c r="D93" i="24" s="1"/>
  <c r="E93" i="24" s="1"/>
  <c r="F241" i="37"/>
  <c r="F242" i="37" s="1"/>
  <c r="F243" i="37" s="1"/>
  <c r="F244" i="37" s="1"/>
  <c r="F270" i="37" s="1"/>
  <c r="C87" i="24" s="1"/>
  <c r="D87" i="24" s="1"/>
  <c r="E87" i="24" s="1"/>
  <c r="Q64" i="27"/>
  <c r="F43" i="37"/>
  <c r="F72" i="37"/>
  <c r="I72" i="37" s="1"/>
  <c r="F65" i="37"/>
  <c r="M91" i="31"/>
  <c r="R25" i="34"/>
  <c r="Q19" i="27"/>
  <c r="S24" i="34"/>
  <c r="T83" i="31"/>
  <c r="D573" i="37"/>
  <c r="D568" i="37"/>
  <c r="D571" i="37"/>
  <c r="D567" i="37"/>
  <c r="Q118" i="28"/>
  <c r="F365" i="37"/>
  <c r="F366" i="37"/>
  <c r="F368" i="37"/>
  <c r="H213" i="37"/>
  <c r="H234" i="37" s="1"/>
  <c r="H12" i="32"/>
  <c r="H12" i="31" s="1"/>
  <c r="F34" i="46"/>
  <c r="F18" i="46" s="1"/>
  <c r="D706" i="37"/>
  <c r="I706" i="37" s="1"/>
  <c r="H7" i="40"/>
  <c r="H21" i="40" s="1"/>
  <c r="F283" i="46"/>
  <c r="F210" i="46"/>
  <c r="D157" i="37"/>
  <c r="I157" i="37" s="1"/>
  <c r="F961" i="37"/>
  <c r="H138" i="46"/>
  <c r="F935" i="37"/>
  <c r="W210" i="24" s="1"/>
  <c r="X210" i="24" s="1"/>
  <c r="Y210" i="24" s="1"/>
  <c r="F1080" i="37"/>
  <c r="K247" i="29"/>
  <c r="G22" i="55"/>
  <c r="G51" i="37"/>
  <c r="G53" i="37"/>
  <c r="G48" i="37"/>
  <c r="D77" i="37"/>
  <c r="I56" i="37"/>
  <c r="T118" i="31"/>
  <c r="R32" i="34"/>
  <c r="O40" i="17"/>
  <c r="AC10" i="23"/>
  <c r="R19" i="32" s="1"/>
  <c r="F715" i="37"/>
  <c r="C203" i="24"/>
  <c r="D203" i="24" s="1"/>
  <c r="E203" i="24" s="1"/>
  <c r="F605" i="37"/>
  <c r="F603" i="37"/>
  <c r="F602" i="37"/>
  <c r="F776" i="37"/>
  <c r="I776" i="37" s="1"/>
  <c r="F783" i="37"/>
  <c r="F754" i="37"/>
  <c r="Q16" i="68"/>
  <c r="AA29" i="25"/>
  <c r="K54" i="8"/>
  <c r="E100" i="29"/>
  <c r="D27" i="9"/>
  <c r="I1329" i="37"/>
  <c r="D828" i="33"/>
  <c r="AC34" i="53"/>
  <c r="E34" i="30"/>
  <c r="L50" i="15"/>
  <c r="E133" i="30"/>
  <c r="Q27" i="38"/>
  <c r="D106" i="37"/>
  <c r="S33" i="36"/>
  <c r="R33" i="36" s="1"/>
  <c r="E138" i="25"/>
  <c r="S23" i="36"/>
  <c r="R23" i="36" s="1"/>
  <c r="E101" i="25"/>
  <c r="J57" i="21"/>
  <c r="D45" i="14"/>
  <c r="O45" i="14" s="1"/>
  <c r="E127" i="27"/>
  <c r="D137" i="46"/>
  <c r="AG19" i="47" s="1"/>
  <c r="H57" i="46"/>
  <c r="G1883" i="37"/>
  <c r="D1890" i="37"/>
  <c r="I1890" i="37" s="1"/>
  <c r="F663" i="37"/>
  <c r="Y144" i="24" s="1"/>
  <c r="C5" i="70"/>
  <c r="E17" i="70" s="1"/>
  <c r="F209" i="46"/>
  <c r="I1106" i="37"/>
  <c r="D1812" i="37"/>
  <c r="I1812" i="37" s="1"/>
  <c r="D1771" i="37"/>
  <c r="D1765" i="37"/>
  <c r="D1376" i="37"/>
  <c r="I1376" i="37" s="1"/>
  <c r="I999" i="37"/>
  <c r="D580" i="37"/>
  <c r="I688" i="37"/>
  <c r="D709" i="37"/>
  <c r="I609" i="37"/>
  <c r="D630" i="37"/>
  <c r="D1878" i="37"/>
  <c r="I1878" i="37" s="1"/>
  <c r="F1281" i="37"/>
  <c r="F1283" i="37"/>
  <c r="I41" i="58"/>
  <c r="M19" i="59"/>
  <c r="N19" i="59" s="1"/>
  <c r="O19" i="59" s="1"/>
  <c r="BG169" i="7"/>
  <c r="BC169" i="7"/>
  <c r="U83" i="25"/>
  <c r="F195" i="23"/>
  <c r="H883" i="37"/>
  <c r="H889" i="37"/>
  <c r="I1436" i="37"/>
  <c r="D1489" i="37"/>
  <c r="I1489" i="37" s="1"/>
  <c r="AA118" i="32"/>
  <c r="H578" i="37"/>
  <c r="I578" i="37" s="1"/>
  <c r="H575" i="37"/>
  <c r="H577" i="37"/>
  <c r="H579" i="37"/>
  <c r="H576" i="37"/>
  <c r="S23" i="34"/>
  <c r="M83" i="31"/>
  <c r="G369" i="37"/>
  <c r="G367" i="37"/>
  <c r="G1317" i="37"/>
  <c r="G1315" i="37"/>
  <c r="F1299" i="37" s="1"/>
  <c r="G211" i="37"/>
  <c r="G209" i="37"/>
  <c r="F7" i="58"/>
  <c r="F6" i="58"/>
  <c r="F5" i="58"/>
  <c r="F4" i="58"/>
  <c r="V2" i="23"/>
  <c r="V57" i="23" s="1"/>
  <c r="L57" i="23"/>
  <c r="D1679" i="37"/>
  <c r="I1679" i="37" s="1"/>
  <c r="D1674" i="37"/>
  <c r="I1674" i="37" s="1"/>
  <c r="D1675" i="37"/>
  <c r="I1675" i="37" s="1"/>
  <c r="D1673" i="37"/>
  <c r="I1673" i="37" s="1"/>
  <c r="D1677" i="37"/>
  <c r="I1677" i="37" s="1"/>
  <c r="D1378" i="37"/>
  <c r="I1378" i="37" s="1"/>
  <c r="I1394" i="37"/>
  <c r="H1121" i="37"/>
  <c r="H1124" i="37"/>
  <c r="D884" i="37"/>
  <c r="I884" i="37" s="1"/>
  <c r="D885" i="37"/>
  <c r="I885" i="37" s="1"/>
  <c r="D889" i="37"/>
  <c r="I889" i="37" s="1"/>
  <c r="D887" i="37"/>
  <c r="I887" i="37" s="1"/>
  <c r="G962" i="37"/>
  <c r="G964" i="37"/>
  <c r="G968" i="37"/>
  <c r="G966" i="37"/>
  <c r="G963" i="37"/>
  <c r="D1607" i="37"/>
  <c r="I1607" i="37" s="1"/>
  <c r="F151" i="37"/>
  <c r="I151" i="37" s="1"/>
  <c r="F1228" i="37"/>
  <c r="F1246" i="37" s="1"/>
  <c r="Z155" i="24"/>
  <c r="S93" i="25"/>
  <c r="G1894" i="37"/>
  <c r="I1894" i="37" s="1"/>
  <c r="D1450" i="37"/>
  <c r="I1450" i="37" s="1"/>
  <c r="D548" i="37"/>
  <c r="I548" i="37" s="1"/>
  <c r="I1718" i="37"/>
  <c r="H18" i="40"/>
  <c r="C28" i="44" s="1"/>
  <c r="D28" i="44" s="1"/>
  <c r="D1119" i="37"/>
  <c r="I1119" i="37" s="1"/>
  <c r="G349" i="37"/>
  <c r="M87" i="23" s="1"/>
  <c r="N87" i="23" s="1"/>
  <c r="O87" i="23" s="1"/>
  <c r="P87" i="23" s="1"/>
  <c r="BG141" i="7"/>
  <c r="E211" i="25"/>
  <c r="C54" i="17"/>
  <c r="D1528" i="37"/>
  <c r="I1528" i="37" s="1"/>
  <c r="D274" i="37"/>
  <c r="I274" i="37" s="1"/>
  <c r="F33" i="46"/>
  <c r="F17" i="46" s="1"/>
  <c r="G138" i="46"/>
  <c r="G705" i="37"/>
  <c r="D1686" i="37"/>
  <c r="F101" i="37"/>
  <c r="I997" i="37"/>
  <c r="K652" i="33"/>
  <c r="K661" i="33" s="1"/>
  <c r="A247" i="25"/>
  <c r="A258" i="25" s="1"/>
  <c r="A269" i="25" s="1"/>
  <c r="A280" i="25" s="1"/>
  <c r="A289" i="25" s="1"/>
  <c r="A298" i="25" s="1"/>
  <c r="A307" i="25" s="1"/>
  <c r="A316" i="25" s="1"/>
  <c r="D1500" i="37"/>
  <c r="I1500" i="37" s="1"/>
  <c r="I611" i="37"/>
  <c r="H27" i="40"/>
  <c r="F1039" i="37"/>
  <c r="F1041" i="37" s="1"/>
  <c r="H9" i="40"/>
  <c r="F964" i="37"/>
  <c r="H208" i="46"/>
  <c r="D948" i="37"/>
  <c r="I948" i="37" s="1"/>
  <c r="G698" i="37"/>
  <c r="W155" i="23" s="1"/>
  <c r="X155" i="23" s="1"/>
  <c r="Y155" i="23" s="1"/>
  <c r="F966" i="37"/>
  <c r="H321" i="46"/>
  <c r="J39" i="38"/>
  <c r="F21" i="40"/>
  <c r="D26" i="71"/>
  <c r="G245" i="46"/>
  <c r="G168" i="46"/>
  <c r="G759" i="37"/>
  <c r="I1049" i="37"/>
  <c r="I1077" i="37"/>
  <c r="F648" i="37"/>
  <c r="F661" i="37" s="1"/>
  <c r="W139" i="24" s="1"/>
  <c r="X139" i="24" s="1"/>
  <c r="Y139" i="24" s="1"/>
  <c r="Z139" i="24" s="1"/>
  <c r="D1854" i="37"/>
  <c r="I395" i="37"/>
  <c r="D1457" i="37"/>
  <c r="I1457" i="37" s="1"/>
  <c r="I375" i="37"/>
  <c r="H887" i="37"/>
  <c r="H1126" i="37"/>
  <c r="D1104" i="37"/>
  <c r="G1104" i="37" s="1"/>
  <c r="D939" i="37"/>
  <c r="I939" i="37" s="1"/>
  <c r="F652" i="37"/>
  <c r="D136" i="46"/>
  <c r="AG18" i="47" s="1"/>
  <c r="F762" i="37"/>
  <c r="G1707" i="37"/>
  <c r="H408" i="37"/>
  <c r="G1710" i="37"/>
  <c r="H414" i="37"/>
  <c r="F290" i="37"/>
  <c r="F288" i="37"/>
  <c r="D1435" i="37"/>
  <c r="D1441" i="37"/>
  <c r="Y20" i="30"/>
  <c r="Y11" i="29"/>
  <c r="Y11" i="28" s="1"/>
  <c r="Y11" i="27" s="1"/>
  <c r="Y11" i="26" s="1"/>
  <c r="D1536" i="37"/>
  <c r="I1536" i="37" s="1"/>
  <c r="I1552" i="37"/>
  <c r="G1753" i="37"/>
  <c r="G1752" i="37"/>
  <c r="D19" i="55"/>
  <c r="W218" i="29"/>
  <c r="D596" i="33"/>
  <c r="AC30" i="53"/>
  <c r="I779" i="33"/>
  <c r="J34" i="53"/>
  <c r="C21" i="55"/>
  <c r="Q236" i="29"/>
  <c r="H26" i="40"/>
  <c r="C36" i="44" s="1"/>
  <c r="D36" i="44" s="1"/>
  <c r="H31" i="40"/>
  <c r="C41" i="44" s="1"/>
  <c r="D41" i="44" s="1"/>
  <c r="Q30" i="27"/>
  <c r="Q147" i="27"/>
  <c r="Q118" i="27"/>
  <c r="Q154" i="27"/>
  <c r="Q192" i="27"/>
  <c r="Q19" i="28"/>
  <c r="G579" i="37"/>
  <c r="D628" i="37" s="1"/>
  <c r="I628" i="37" s="1"/>
  <c r="G575" i="37"/>
  <c r="G577" i="37"/>
  <c r="S7" i="34"/>
  <c r="T20" i="31"/>
  <c r="S20" i="34"/>
  <c r="T146" i="31"/>
  <c r="R19" i="34"/>
  <c r="M145" i="31"/>
  <c r="T82" i="31"/>
  <c r="R24" i="34"/>
  <c r="D1126" i="37"/>
  <c r="I1126" i="37" s="1"/>
  <c r="D1124" i="37"/>
  <c r="I1124" i="37" s="1"/>
  <c r="D1121" i="37"/>
  <c r="I1121" i="37" s="1"/>
  <c r="D1120" i="37"/>
  <c r="I1120" i="37" s="1"/>
  <c r="D1122" i="37"/>
  <c r="I1122" i="37" s="1"/>
  <c r="M102" i="30"/>
  <c r="G102" i="29"/>
  <c r="G102" i="28" s="1"/>
  <c r="G102" i="27" s="1"/>
  <c r="G102" i="26" s="1"/>
  <c r="G187" i="29"/>
  <c r="M187" i="29" s="1"/>
  <c r="S187" i="29" s="1"/>
  <c r="A196" i="29"/>
  <c r="G1238" i="37"/>
  <c r="G1236" i="37"/>
  <c r="G1233" i="37"/>
  <c r="G445" i="37"/>
  <c r="I445" i="37" s="1"/>
  <c r="G447" i="37"/>
  <c r="G444" i="37"/>
  <c r="F1197" i="37"/>
  <c r="F1196" i="37"/>
  <c r="D1678" i="37"/>
  <c r="I1678" i="37" s="1"/>
  <c r="D1672" i="37"/>
  <c r="I1672" i="37" s="1"/>
  <c r="D1676" i="37"/>
  <c r="I1676" i="37" s="1"/>
  <c r="D1653" i="37"/>
  <c r="I1653" i="37" s="1"/>
  <c r="D1646" i="37"/>
  <c r="I1646" i="37" s="1"/>
  <c r="I1369" i="37"/>
  <c r="D1418" i="37"/>
  <c r="I1418" i="37" s="1"/>
  <c r="D1138" i="37"/>
  <c r="D135" i="46"/>
  <c r="AG17" i="47" s="1"/>
  <c r="D1217" i="37"/>
  <c r="C4" i="67"/>
  <c r="E32" i="67" s="1"/>
  <c r="D1139" i="37"/>
  <c r="I1139" i="37" s="1"/>
  <c r="D185" i="37"/>
  <c r="I316" i="37"/>
  <c r="C5" i="66"/>
  <c r="E9" i="66" s="1"/>
  <c r="D38" i="56"/>
  <c r="D867" i="37"/>
  <c r="G867" i="37" s="1"/>
  <c r="G34" i="46"/>
  <c r="D1775" i="37"/>
  <c r="I1775" i="37" s="1"/>
  <c r="I1076" i="37"/>
  <c r="H210" i="46"/>
  <c r="F662" i="37"/>
  <c r="W146" i="24" s="1"/>
  <c r="X146" i="24" s="1"/>
  <c r="Y146" i="24" s="1"/>
  <c r="H21" i="34" s="1"/>
  <c r="D922" i="37"/>
  <c r="I922" i="37" s="1"/>
  <c r="D920" i="37"/>
  <c r="D904" i="37" s="1"/>
  <c r="I904" i="37" s="1"/>
  <c r="P33" i="38"/>
  <c r="F145" i="31"/>
  <c r="C5" i="65"/>
  <c r="E29" i="65" s="1"/>
  <c r="K4" i="82"/>
  <c r="L4" i="82" s="1"/>
  <c r="L49" i="15"/>
  <c r="E115" i="30"/>
  <c r="E73" i="28"/>
  <c r="D697" i="37"/>
  <c r="I21" i="18"/>
  <c r="S21" i="18" s="1"/>
  <c r="F77" i="32"/>
  <c r="D509" i="33"/>
  <c r="K17" i="82"/>
  <c r="L17" i="82" s="1"/>
  <c r="F20" i="31"/>
  <c r="Q7" i="38"/>
  <c r="K7" i="82"/>
  <c r="L7" i="82" s="1"/>
  <c r="G12" i="30"/>
  <c r="M12" i="30" s="1"/>
  <c r="A12" i="29"/>
  <c r="A12" i="28" s="1"/>
  <c r="A12" i="27" s="1"/>
  <c r="A12" i="26" s="1"/>
  <c r="A12" i="25" s="1"/>
  <c r="I12" i="25" s="1"/>
  <c r="P12" i="25" s="1"/>
  <c r="W12" i="25" s="1"/>
  <c r="I684" i="37"/>
  <c r="D702" i="37"/>
  <c r="I702" i="37" s="1"/>
  <c r="E37" i="35"/>
  <c r="D98" i="37"/>
  <c r="D111" i="37" s="1"/>
  <c r="D1477" i="37"/>
  <c r="D1498" i="37" s="1"/>
  <c r="I1498" i="37" s="1"/>
  <c r="H309" i="37"/>
  <c r="H833" i="37"/>
  <c r="H856" i="37" s="1"/>
  <c r="I1013" i="37"/>
  <c r="P210" i="23"/>
  <c r="F430" i="24"/>
  <c r="G37" i="46"/>
  <c r="D108" i="37"/>
  <c r="D819" i="37"/>
  <c r="I1873" i="37"/>
  <c r="D23" i="40"/>
  <c r="C33" i="41" s="1"/>
  <c r="D33" i="41" s="1"/>
  <c r="B158" i="22"/>
  <c r="P253" i="25"/>
  <c r="P264" i="25" s="1"/>
  <c r="P275" i="25" s="1"/>
  <c r="P284" i="25" s="1"/>
  <c r="P293" i="25" s="1"/>
  <c r="E147" i="27"/>
  <c r="F87" i="37"/>
  <c r="F88" i="37" s="1"/>
  <c r="F106" i="37" s="1"/>
  <c r="W209" i="29"/>
  <c r="F285" i="46"/>
  <c r="H61" i="46"/>
  <c r="M19" i="50" s="1"/>
  <c r="H137" i="46"/>
  <c r="AG19" i="50" s="1"/>
  <c r="I996" i="37"/>
  <c r="H48" i="37"/>
  <c r="H52" i="37"/>
  <c r="D1845" i="37"/>
  <c r="D1496" i="37"/>
  <c r="I1496" i="37" s="1"/>
  <c r="I1053" i="37"/>
  <c r="I1079" i="37"/>
  <c r="I1178" i="37"/>
  <c r="D71" i="46"/>
  <c r="I1515" i="37"/>
  <c r="E214" i="25"/>
  <c r="H24" i="73"/>
  <c r="H27" i="73" s="1"/>
  <c r="F144" i="37"/>
  <c r="K38" i="36"/>
  <c r="G328" i="37"/>
  <c r="G334" i="37" s="1"/>
  <c r="G327" i="37"/>
  <c r="G335" i="37" s="1"/>
  <c r="D1737" i="37"/>
  <c r="I1737" i="37" s="1"/>
  <c r="I1717" i="37"/>
  <c r="F645" i="37"/>
  <c r="F651" i="37"/>
  <c r="F664" i="37" s="1"/>
  <c r="W143" i="24" s="1"/>
  <c r="X143" i="24" s="1"/>
  <c r="Y143" i="24" s="1"/>
  <c r="N21" i="34" s="1"/>
  <c r="F1193" i="37"/>
  <c r="F1194" i="37" s="1"/>
  <c r="F1212" i="37" s="1"/>
  <c r="K158" i="22"/>
  <c r="K210" i="22" s="1"/>
  <c r="K262" i="22" s="1"/>
  <c r="D187" i="37"/>
  <c r="AA211" i="25"/>
  <c r="F39" i="52"/>
  <c r="D1451" i="37"/>
  <c r="I1451" i="37" s="1"/>
  <c r="D1259" i="37"/>
  <c r="I1259" i="37" s="1"/>
  <c r="C4" i="70"/>
  <c r="E60" i="70" s="1"/>
  <c r="I296" i="37"/>
  <c r="D1578" i="37"/>
  <c r="I1578" i="37" s="1"/>
  <c r="I1557" i="37"/>
  <c r="I1020" i="37"/>
  <c r="F407" i="37"/>
  <c r="F409" i="37" s="1"/>
  <c r="F38" i="52"/>
  <c r="B262" i="22"/>
  <c r="D96" i="37"/>
  <c r="I96" i="37" s="1"/>
  <c r="I290" i="46"/>
  <c r="G170" i="46"/>
  <c r="G171" i="46"/>
  <c r="I733" i="37"/>
  <c r="O2" i="32"/>
  <c r="O2" i="31" s="1"/>
  <c r="M2" i="30" s="1"/>
  <c r="K11" i="33"/>
  <c r="K20" i="33" s="1"/>
  <c r="K29" i="33" s="1"/>
  <c r="K38" i="33" s="1"/>
  <c r="K47" i="33" s="1"/>
  <c r="K56" i="33" s="1"/>
  <c r="K65" i="33" s="1"/>
  <c r="K74" i="33" s="1"/>
  <c r="K83" i="33" s="1"/>
  <c r="K92" i="33" s="1"/>
  <c r="K101" i="33" s="1"/>
  <c r="K110" i="33" s="1"/>
  <c r="K119" i="33" s="1"/>
  <c r="K128" i="33" s="1"/>
  <c r="K137" i="33" s="1"/>
  <c r="K146" i="33" s="1"/>
  <c r="K155" i="33" s="1"/>
  <c r="K164" i="33" s="1"/>
  <c r="K173" i="33" s="1"/>
  <c r="K182" i="33" s="1"/>
  <c r="K191" i="33" s="1"/>
  <c r="K200" i="33" s="1"/>
  <c r="K209" i="33" s="1"/>
  <c r="K218" i="33" s="1"/>
  <c r="K227" i="33" s="1"/>
  <c r="K236" i="33" s="1"/>
  <c r="K245" i="33" s="1"/>
  <c r="K254" i="33" s="1"/>
  <c r="K263" i="33" s="1"/>
  <c r="K272" i="33" s="1"/>
  <c r="K281" i="33" s="1"/>
  <c r="K290" i="33" s="1"/>
  <c r="K299" i="33" s="1"/>
  <c r="K308" i="33" s="1"/>
  <c r="K317" i="33" s="1"/>
  <c r="K326" i="33" s="1"/>
  <c r="K335" i="33" s="1"/>
  <c r="K344" i="33" s="1"/>
  <c r="K353" i="33" s="1"/>
  <c r="K362" i="33" s="1"/>
  <c r="K371" i="33" s="1"/>
  <c r="K380" i="33" s="1"/>
  <c r="K389" i="33" s="1"/>
  <c r="K398" i="33" s="1"/>
  <c r="K407" i="33" s="1"/>
  <c r="K416" i="33" s="1"/>
  <c r="K425" i="33" s="1"/>
  <c r="K434" i="33" s="1"/>
  <c r="K443" i="33" s="1"/>
  <c r="K452" i="33" s="1"/>
  <c r="K461" i="33" s="1"/>
  <c r="K470" i="33" s="1"/>
  <c r="K479" i="33" s="1"/>
  <c r="K488" i="33" s="1"/>
  <c r="K497" i="33" s="1"/>
  <c r="K506" i="33" s="1"/>
  <c r="K515" i="33" s="1"/>
  <c r="K524" i="33" s="1"/>
  <c r="K533" i="33" s="1"/>
  <c r="K542" i="33" s="1"/>
  <c r="K551" i="33" s="1"/>
  <c r="K560" i="33" s="1"/>
  <c r="K569" i="33" s="1"/>
  <c r="K578" i="33" s="1"/>
  <c r="K587" i="33" s="1"/>
  <c r="K597" i="33" s="1"/>
  <c r="K607" i="33" s="1"/>
  <c r="K622" i="33" s="1"/>
  <c r="K632" i="33" s="1"/>
  <c r="K642" i="33" s="1"/>
  <c r="K651" i="33" s="1"/>
  <c r="K660" i="33" s="1"/>
  <c r="D74" i="46"/>
  <c r="I1444" i="37"/>
  <c r="D1459" i="37"/>
  <c r="I1459" i="37" s="1"/>
  <c r="I500" i="37"/>
  <c r="D549" i="37"/>
  <c r="I549" i="37" s="1"/>
  <c r="D942" i="37"/>
  <c r="D930" i="37"/>
  <c r="D899" i="37" s="1"/>
  <c r="I1867" i="37"/>
  <c r="I289" i="46"/>
  <c r="I1156" i="37"/>
  <c r="D981" i="37"/>
  <c r="D142" i="46"/>
  <c r="D144" i="46"/>
  <c r="AG24" i="47"/>
  <c r="D145" i="46"/>
  <c r="D150" i="46" s="1"/>
  <c r="D134" i="46" s="1"/>
  <c r="E38" i="84"/>
  <c r="Q32" i="12"/>
  <c r="D460" i="33"/>
  <c r="J28" i="53"/>
  <c r="I577" i="33"/>
  <c r="H1047" i="37"/>
  <c r="H1045" i="37"/>
  <c r="H1041" i="37"/>
  <c r="H1043" i="37"/>
  <c r="H1042" i="37"/>
  <c r="M34" i="34"/>
  <c r="G640" i="37"/>
  <c r="E191" i="29"/>
  <c r="G38" i="56"/>
  <c r="O202" i="8"/>
  <c r="G94" i="25"/>
  <c r="F132" i="37"/>
  <c r="F130" i="37"/>
  <c r="F127" i="37"/>
  <c r="G104" i="37"/>
  <c r="G101" i="37"/>
  <c r="G105" i="37"/>
  <c r="G102" i="37"/>
  <c r="D153" i="37" s="1"/>
  <c r="I153" i="37" s="1"/>
  <c r="G103" i="37"/>
  <c r="C420" i="23"/>
  <c r="D420" i="23" s="1"/>
  <c r="E420" i="23" s="1"/>
  <c r="AA523" i="7" s="1"/>
  <c r="G1663" i="37"/>
  <c r="G1664" i="37" s="1"/>
  <c r="G1665" i="37" s="1"/>
  <c r="G1666" i="37" s="1"/>
  <c r="G1692" i="37" s="1"/>
  <c r="C414" i="23" s="1"/>
  <c r="D414" i="23" s="1"/>
  <c r="E414" i="23" s="1"/>
  <c r="AA515" i="7" s="1"/>
  <c r="T26" i="53"/>
  <c r="T41" i="53" s="1"/>
  <c r="D660" i="33"/>
  <c r="H1040" i="37"/>
  <c r="H1046" i="37"/>
  <c r="H1044" i="37"/>
  <c r="Q82" i="28"/>
  <c r="F20" i="37"/>
  <c r="F18" i="37"/>
  <c r="F1882" i="37"/>
  <c r="W427" i="24" s="1"/>
  <c r="X427" i="24" s="1"/>
  <c r="Y427" i="24" s="1"/>
  <c r="Z427" i="24" s="1"/>
  <c r="O98" i="22"/>
  <c r="AC40" i="25"/>
  <c r="M57" i="30"/>
  <c r="G57" i="29"/>
  <c r="G57" i="28" s="1"/>
  <c r="G57" i="27" s="1"/>
  <c r="G57" i="26" s="1"/>
  <c r="D1330" i="37"/>
  <c r="D1337" i="37"/>
  <c r="D1325" i="37"/>
  <c r="K110" i="75"/>
  <c r="B22" i="74"/>
  <c r="K38" i="75"/>
  <c r="T158" i="8"/>
  <c r="T210" i="8" s="1"/>
  <c r="T262" i="8" s="1"/>
  <c r="B262" i="8"/>
  <c r="B158" i="8"/>
  <c r="K158" i="8"/>
  <c r="K210" i="8" s="1"/>
  <c r="K262" i="8" s="1"/>
  <c r="B167" i="23"/>
  <c r="L167" i="23"/>
  <c r="L222" i="23" s="1"/>
  <c r="L277" i="23" s="1"/>
  <c r="L332" i="23" s="1"/>
  <c r="B277" i="23"/>
  <c r="V167" i="23"/>
  <c r="V222" i="23" s="1"/>
  <c r="V277" i="23" s="1"/>
  <c r="V332" i="23" s="1"/>
  <c r="H16" i="55"/>
  <c r="W184" i="29"/>
  <c r="B20" i="74"/>
  <c r="K11" i="75"/>
  <c r="W83" i="75"/>
  <c r="C27" i="74"/>
  <c r="F98" i="22"/>
  <c r="AC31" i="25"/>
  <c r="F306" i="22"/>
  <c r="AC131" i="25"/>
  <c r="BG337" i="7"/>
  <c r="BC337" i="7"/>
  <c r="AB50" i="25"/>
  <c r="AB59" i="25" s="1"/>
  <c r="Z140" i="24"/>
  <c r="S316" i="33"/>
  <c r="D27" i="73"/>
  <c r="I22" i="86" s="1"/>
  <c r="D1816" i="37"/>
  <c r="I1816" i="37" s="1"/>
  <c r="L214" i="25"/>
  <c r="D44" i="15"/>
  <c r="D56" i="15" s="1"/>
  <c r="W57" i="30"/>
  <c r="C44" i="15"/>
  <c r="C56" i="15" s="1"/>
  <c r="E57" i="30"/>
  <c r="I42" i="58"/>
  <c r="G246" i="46"/>
  <c r="D188" i="46"/>
  <c r="D172" i="46" s="1"/>
  <c r="G248" i="46"/>
  <c r="D191" i="37"/>
  <c r="C38" i="56"/>
  <c r="D265" i="37"/>
  <c r="D935" i="37"/>
  <c r="X150" i="8"/>
  <c r="G76" i="25"/>
  <c r="G21" i="40"/>
  <c r="F28" i="18"/>
  <c r="P28" i="18" s="1"/>
  <c r="F138" i="32"/>
  <c r="F886" i="37"/>
  <c r="F899" i="37" s="1"/>
  <c r="F888" i="37"/>
  <c r="F882" i="37"/>
  <c r="I1483" i="37"/>
  <c r="D1452" i="37"/>
  <c r="I1452" i="37" s="1"/>
  <c r="C267" i="24"/>
  <c r="D267" i="24" s="1"/>
  <c r="E267" i="24" s="1"/>
  <c r="O37" i="35"/>
  <c r="G26" i="71"/>
  <c r="L37" i="35"/>
  <c r="C5" i="67"/>
  <c r="E61" i="67" s="1"/>
  <c r="D341" i="46"/>
  <c r="H320" i="46"/>
  <c r="F286" i="46"/>
  <c r="I253" i="46"/>
  <c r="G172" i="46"/>
  <c r="E48" i="34"/>
  <c r="G1025" i="37"/>
  <c r="I1025" i="37" s="1"/>
  <c r="D1809" i="37"/>
  <c r="I1809" i="37" s="1"/>
  <c r="F37" i="35"/>
  <c r="H285" i="46"/>
  <c r="D1055" i="37"/>
  <c r="F1768" i="37"/>
  <c r="T38" i="36"/>
  <c r="D1534" i="37"/>
  <c r="I1534" i="37" s="1"/>
  <c r="H38" i="56"/>
  <c r="G558" i="37"/>
  <c r="G559" i="37" s="1"/>
  <c r="G560" i="37" s="1"/>
  <c r="G561" i="37" s="1"/>
  <c r="G562" i="37" s="1"/>
  <c r="G580" i="37" s="1"/>
  <c r="M141" i="23" s="1"/>
  <c r="N141" i="23" s="1"/>
  <c r="O141" i="23" s="1"/>
  <c r="F1092" i="37"/>
  <c r="H941" i="37"/>
  <c r="I941" i="37" s="1"/>
  <c r="I230" i="37"/>
  <c r="D171" i="46"/>
  <c r="F73" i="68"/>
  <c r="D704" i="37"/>
  <c r="G105" i="46"/>
  <c r="O38" i="36"/>
  <c r="I37" i="52"/>
  <c r="J38" i="52"/>
  <c r="F39" i="38"/>
  <c r="W19" i="18"/>
  <c r="AA61" i="32"/>
  <c r="C26" i="71"/>
  <c r="Y145" i="32"/>
  <c r="F802" i="37"/>
  <c r="F806" i="37" s="1"/>
  <c r="I265" i="46"/>
  <c r="I227" i="46"/>
  <c r="K14" i="82"/>
  <c r="L14" i="82" s="1"/>
  <c r="K12" i="82"/>
  <c r="L12" i="82" s="1"/>
  <c r="AA258" i="7"/>
  <c r="D32" i="53"/>
  <c r="D36" i="53"/>
  <c r="E27" i="73"/>
  <c r="I13" i="86" s="1"/>
  <c r="D27" i="53"/>
  <c r="G720" i="37"/>
  <c r="D1773" i="37"/>
  <c r="I1773" i="37" s="1"/>
  <c r="F583" i="37"/>
  <c r="M146" i="24" s="1"/>
  <c r="N146" i="24" s="1"/>
  <c r="O146" i="24" s="1"/>
  <c r="H288" i="46"/>
  <c r="H325" i="46"/>
  <c r="H287" i="46"/>
  <c r="H326" i="46"/>
  <c r="G173" i="46"/>
  <c r="D1059" i="37"/>
  <c r="K6" i="82"/>
  <c r="L6" i="82" s="1"/>
  <c r="D947" i="37"/>
  <c r="I947" i="37" s="1"/>
  <c r="I927" i="37"/>
  <c r="D33" i="14"/>
  <c r="O33" i="14" s="1"/>
  <c r="E19" i="27"/>
  <c r="V14" i="18"/>
  <c r="F16" i="32"/>
  <c r="AA101" i="31"/>
  <c r="Q22" i="35"/>
  <c r="W24" i="18"/>
  <c r="AA106" i="32"/>
  <c r="R42" i="14"/>
  <c r="W100" i="27"/>
  <c r="C49" i="17"/>
  <c r="D100" i="32"/>
  <c r="F100" i="31"/>
  <c r="P23" i="38"/>
  <c r="X46" i="22"/>
  <c r="AC22" i="25"/>
  <c r="U40" i="17"/>
  <c r="Y23" i="32"/>
  <c r="P6" i="35"/>
  <c r="AA19" i="31"/>
  <c r="W23" i="30"/>
  <c r="J40" i="15"/>
  <c r="W19" i="29"/>
  <c r="AA19" i="25"/>
  <c r="P12" i="68"/>
  <c r="W19" i="28"/>
  <c r="AA21" i="32"/>
  <c r="E19" i="30"/>
  <c r="F40" i="15"/>
  <c r="C15" i="18"/>
  <c r="M15" i="18" s="1"/>
  <c r="F19" i="32"/>
  <c r="Q29" i="12"/>
  <c r="D1" i="33"/>
  <c r="O49" i="22"/>
  <c r="N8" i="68" s="1"/>
  <c r="Y17" i="25"/>
  <c r="H132" i="37"/>
  <c r="H130" i="37"/>
  <c r="H127" i="37"/>
  <c r="P52" i="17"/>
  <c r="Y127" i="32"/>
  <c r="AA127" i="31"/>
  <c r="P24" i="35"/>
  <c r="R45" i="14"/>
  <c r="W127" i="27"/>
  <c r="V27" i="18"/>
  <c r="F133" i="32"/>
  <c r="AA155" i="32"/>
  <c r="AA77" i="32"/>
  <c r="T21" i="18"/>
  <c r="AA79" i="32"/>
  <c r="W21" i="18"/>
  <c r="S34" i="12"/>
  <c r="S217" i="33"/>
  <c r="D640" i="37"/>
  <c r="D636" i="37"/>
  <c r="D662" i="37" s="1"/>
  <c r="D637" i="37"/>
  <c r="D641" i="37"/>
  <c r="D638" i="37"/>
  <c r="D639" i="37"/>
  <c r="Q8" i="35"/>
  <c r="AA29" i="31"/>
  <c r="W28" i="29"/>
  <c r="P16" i="68"/>
  <c r="AA28" i="25"/>
  <c r="F38" i="15"/>
  <c r="E1" i="30"/>
  <c r="E5" i="29"/>
  <c r="F13" i="18"/>
  <c r="P13" i="18" s="1"/>
  <c r="P32" i="18" s="1"/>
  <c r="F3" i="32"/>
  <c r="Y82" i="32"/>
  <c r="P47" i="17"/>
  <c r="H761" i="37"/>
  <c r="H766" i="37" s="1"/>
  <c r="H787" i="37" s="1"/>
  <c r="H763" i="37"/>
  <c r="H760" i="37"/>
  <c r="H759" i="37"/>
  <c r="J47" i="15"/>
  <c r="W95" i="30"/>
  <c r="W91" i="29"/>
  <c r="W93" i="27"/>
  <c r="V41" i="14"/>
  <c r="H1228" i="37"/>
  <c r="H1246" i="37" s="1"/>
  <c r="H1250" i="37"/>
  <c r="H1257" i="37"/>
  <c r="I1257" i="37" s="1"/>
  <c r="I28" i="18"/>
  <c r="S28" i="18" s="1"/>
  <c r="F140" i="32"/>
  <c r="E142" i="30"/>
  <c r="L51" i="15"/>
  <c r="W17" i="18"/>
  <c r="AA43" i="32"/>
  <c r="H381" i="37"/>
  <c r="H388" i="37"/>
  <c r="H359" i="37"/>
  <c r="V35" i="14"/>
  <c r="W39" i="27"/>
  <c r="C42" i="17"/>
  <c r="D37" i="32"/>
  <c r="P11" i="38"/>
  <c r="F37" i="31"/>
  <c r="L42" i="15"/>
  <c r="E43" i="30"/>
  <c r="E41" i="29"/>
  <c r="E38" i="25"/>
  <c r="S11" i="36"/>
  <c r="R11" i="36" s="1"/>
  <c r="D368" i="37"/>
  <c r="D365" i="37"/>
  <c r="D366" i="37"/>
  <c r="D364" i="37"/>
  <c r="D322" i="37"/>
  <c r="D323" i="37"/>
  <c r="D325" i="37"/>
  <c r="D320" i="37"/>
  <c r="D321" i="37"/>
  <c r="D324" i="37"/>
  <c r="H1312" i="37"/>
  <c r="H1314" i="37"/>
  <c r="H1313" i="37"/>
  <c r="H1316" i="37"/>
  <c r="W46" i="29"/>
  <c r="D21" i="9"/>
  <c r="E46" i="29"/>
  <c r="I43" i="15"/>
  <c r="E50" i="30"/>
  <c r="G43" i="17"/>
  <c r="S43" i="17" s="1"/>
  <c r="D50" i="32"/>
  <c r="F1684" i="37"/>
  <c r="F1681" i="37"/>
  <c r="F1683" i="37"/>
  <c r="F1685" i="37"/>
  <c r="F1682" i="37"/>
  <c r="K155" i="32"/>
  <c r="I393" i="24"/>
  <c r="F91" i="37"/>
  <c r="F90" i="37"/>
  <c r="G132" i="37"/>
  <c r="G130" i="37"/>
  <c r="Q10" i="27"/>
  <c r="Q12" i="27"/>
  <c r="R13" i="34"/>
  <c r="T37" i="31"/>
  <c r="Q37" i="28"/>
  <c r="D28" i="32"/>
  <c r="C41" i="17"/>
  <c r="E28" i="28"/>
  <c r="G1870" i="37"/>
  <c r="I1870" i="37" s="1"/>
  <c r="G1868" i="37"/>
  <c r="I1868" i="37" s="1"/>
  <c r="D1886" i="37"/>
  <c r="D1876" i="37"/>
  <c r="E6" i="68"/>
  <c r="E7" i="68"/>
  <c r="T20" i="18"/>
  <c r="S764" i="33"/>
  <c r="K34" i="53"/>
  <c r="H558" i="37"/>
  <c r="Q182" i="29"/>
  <c r="C16" i="55"/>
  <c r="F310" i="46"/>
  <c r="F207" i="46"/>
  <c r="I177" i="46"/>
  <c r="F109" i="46"/>
  <c r="F93" i="46" s="1"/>
  <c r="F110" i="46"/>
  <c r="F94" i="46" s="1"/>
  <c r="F111" i="46"/>
  <c r="F95" i="46" s="1"/>
  <c r="F108" i="46"/>
  <c r="F92" i="46" s="1"/>
  <c r="Q84" i="27"/>
  <c r="H28" i="40"/>
  <c r="C38" i="44" s="1"/>
  <c r="D38" i="44" s="1"/>
  <c r="H32" i="40"/>
  <c r="H15" i="40"/>
  <c r="C25" i="44" s="1"/>
  <c r="D25" i="44" s="1"/>
  <c r="F32" i="40"/>
  <c r="F28" i="40"/>
  <c r="C36" i="42" s="1"/>
  <c r="D36" i="42" s="1"/>
  <c r="F15" i="40"/>
  <c r="C23" i="42" s="1"/>
  <c r="D23" i="42" s="1"/>
  <c r="D32" i="40"/>
  <c r="D28" i="40"/>
  <c r="C38" i="41" s="1"/>
  <c r="D38" i="41" s="1"/>
  <c r="D15" i="40"/>
  <c r="C25" i="41" s="1"/>
  <c r="D25" i="41" s="1"/>
  <c r="D14" i="37"/>
  <c r="D18" i="37"/>
  <c r="D20" i="37"/>
  <c r="D16" i="37"/>
  <c r="D15" i="37"/>
  <c r="I15" i="37" s="1"/>
  <c r="F4" i="37"/>
  <c r="C38" i="24"/>
  <c r="D38" i="24" s="1"/>
  <c r="E38" i="24" s="1"/>
  <c r="F25" i="37"/>
  <c r="I26" i="40" s="1"/>
  <c r="F26" i="37"/>
  <c r="F24" i="37"/>
  <c r="I22" i="40"/>
  <c r="F22" i="37"/>
  <c r="F23" i="37"/>
  <c r="F51" i="37"/>
  <c r="F53" i="37"/>
  <c r="Q136" i="28"/>
  <c r="G170" i="37"/>
  <c r="G169" i="37"/>
  <c r="G1038" i="37"/>
  <c r="G1039" i="37"/>
  <c r="G1276" i="37"/>
  <c r="G1275" i="37"/>
  <c r="G1270" i="37"/>
  <c r="G1269" i="37"/>
  <c r="G1268" i="37"/>
  <c r="G1271" i="37"/>
  <c r="G1272" i="37"/>
  <c r="G1273" i="37"/>
  <c r="T40" i="17"/>
  <c r="AC12" i="23"/>
  <c r="R23" i="32" s="1"/>
  <c r="G309" i="37"/>
  <c r="G280" i="37"/>
  <c r="G302" i="37"/>
  <c r="T65" i="31"/>
  <c r="S9" i="34"/>
  <c r="S11" i="34"/>
  <c r="T29" i="31"/>
  <c r="S15" i="34"/>
  <c r="T47" i="31"/>
  <c r="R2" i="34"/>
  <c r="M1" i="31"/>
  <c r="R8" i="34"/>
  <c r="M64" i="31"/>
  <c r="R10" i="34"/>
  <c r="M28" i="31"/>
  <c r="M46" i="31"/>
  <c r="R14" i="34"/>
  <c r="T91" i="31"/>
  <c r="R26" i="34"/>
  <c r="F723" i="37"/>
  <c r="F722" i="37"/>
  <c r="D632" i="37"/>
  <c r="I632" i="37" s="1"/>
  <c r="I612" i="37"/>
  <c r="G366" i="37"/>
  <c r="G365" i="37"/>
  <c r="G368" i="37"/>
  <c r="I848" i="37"/>
  <c r="D868" i="37"/>
  <c r="I868" i="37" s="1"/>
  <c r="F814" i="37"/>
  <c r="F816" i="37"/>
  <c r="F813" i="37"/>
  <c r="F815" i="37"/>
  <c r="F812" i="37"/>
  <c r="D1105" i="37"/>
  <c r="I1105" i="37" s="1"/>
  <c r="I1085" i="37"/>
  <c r="I1050" i="37"/>
  <c r="D1185" i="37"/>
  <c r="I1185" i="37" s="1"/>
  <c r="I1165" i="37"/>
  <c r="D1184" i="37"/>
  <c r="I1184" i="37" s="1"/>
  <c r="I1164" i="37"/>
  <c r="D1027" i="37"/>
  <c r="I1027" i="37" s="1"/>
  <c r="I1007" i="37"/>
  <c r="R71" i="31"/>
  <c r="T9" i="34"/>
  <c r="K71" i="31"/>
  <c r="T8" i="34"/>
  <c r="D158" i="37"/>
  <c r="I158" i="37" s="1"/>
  <c r="I138" i="37"/>
  <c r="AB2" i="23"/>
  <c r="R57" i="23"/>
  <c r="H222" i="23"/>
  <c r="H277" i="23" s="1"/>
  <c r="H332" i="23" s="1"/>
  <c r="R167" i="23"/>
  <c r="M157" i="29"/>
  <c r="M158" i="28" s="1"/>
  <c r="S192" i="30"/>
  <c r="S157" i="29" s="1"/>
  <c r="M166" i="29"/>
  <c r="M167" i="28" s="1"/>
  <c r="S201" i="30"/>
  <c r="S166" i="29" s="1"/>
  <c r="F1811" i="37"/>
  <c r="F1804" i="37"/>
  <c r="M428" i="24" s="1"/>
  <c r="N428" i="24" s="1"/>
  <c r="O428" i="24" s="1"/>
  <c r="A147" i="31"/>
  <c r="A147" i="30" s="1"/>
  <c r="O147" i="32"/>
  <c r="H147" i="32"/>
  <c r="H147" i="31" s="1"/>
  <c r="G33" i="46"/>
  <c r="G35" i="46"/>
  <c r="G32" i="46"/>
  <c r="D237" i="37"/>
  <c r="I237" i="37" s="1"/>
  <c r="I217" i="37"/>
  <c r="H962" i="37"/>
  <c r="H964" i="37"/>
  <c r="H968" i="37"/>
  <c r="H1003" i="37" s="1"/>
  <c r="H966" i="37"/>
  <c r="H963" i="37"/>
  <c r="H282" i="46"/>
  <c r="H206" i="46"/>
  <c r="G219" i="37"/>
  <c r="G224" i="37"/>
  <c r="H323" i="46"/>
  <c r="M111" i="30"/>
  <c r="G111" i="29"/>
  <c r="G111" i="28" s="1"/>
  <c r="G111" i="27" s="1"/>
  <c r="G111" i="26" s="1"/>
  <c r="M66" i="30"/>
  <c r="G66" i="29"/>
  <c r="G66" i="28" s="1"/>
  <c r="G66" i="27" s="1"/>
  <c r="G66" i="26" s="1"/>
  <c r="F613" i="37"/>
  <c r="F607" i="37"/>
  <c r="G607" i="37"/>
  <c r="G610" i="37"/>
  <c r="G609" i="37"/>
  <c r="F606" i="37"/>
  <c r="F604" i="37"/>
  <c r="D588" i="37" s="1"/>
  <c r="I588" i="37" s="1"/>
  <c r="M48" i="30"/>
  <c r="G48" i="29"/>
  <c r="G48" i="28" s="1"/>
  <c r="G48" i="27" s="1"/>
  <c r="G48" i="26" s="1"/>
  <c r="F369" i="37"/>
  <c r="F364" i="37"/>
  <c r="F367" i="37"/>
  <c r="M30" i="30"/>
  <c r="G30" i="29"/>
  <c r="G30" i="28" s="1"/>
  <c r="G30" i="27" s="1"/>
  <c r="G30" i="26" s="1"/>
  <c r="G286" i="37"/>
  <c r="G287" i="37"/>
  <c r="G289" i="37"/>
  <c r="F285" i="37"/>
  <c r="F287" i="37"/>
  <c r="F286" i="37"/>
  <c r="F289" i="37"/>
  <c r="I289" i="37" s="1"/>
  <c r="M21" i="30"/>
  <c r="G21" i="29"/>
  <c r="G21" i="28" s="1"/>
  <c r="G21" i="27" s="1"/>
  <c r="G21" i="26" s="1"/>
  <c r="V2" i="21"/>
  <c r="V57" i="21" s="1"/>
  <c r="N57" i="21"/>
  <c r="I1754" i="37"/>
  <c r="D1767" i="37"/>
  <c r="D1844" i="37"/>
  <c r="H1757" i="37"/>
  <c r="H1751" i="37"/>
  <c r="H1755" i="37"/>
  <c r="D1658" i="37"/>
  <c r="I1658" i="37" s="1"/>
  <c r="I1638" i="37"/>
  <c r="D1593" i="37"/>
  <c r="D1597" i="37"/>
  <c r="I1597" i="37" s="1"/>
  <c r="D1599" i="37"/>
  <c r="D1571" i="37"/>
  <c r="I1571" i="37" s="1"/>
  <c r="I1553" i="37"/>
  <c r="D1574" i="37"/>
  <c r="I1574" i="37" s="1"/>
  <c r="D1567" i="37"/>
  <c r="I1567" i="37" s="1"/>
  <c r="D1497" i="37"/>
  <c r="I1497" i="37" s="1"/>
  <c r="I1448" i="37"/>
  <c r="I1474" i="37"/>
  <c r="D1492" i="37"/>
  <c r="I1492" i="37" s="1"/>
  <c r="D1495" i="37"/>
  <c r="D1488" i="37"/>
  <c r="I1488" i="37" s="1"/>
  <c r="D1420" i="37"/>
  <c r="I1420" i="37" s="1"/>
  <c r="I1399" i="37"/>
  <c r="I1403" i="37"/>
  <c r="D1371" i="37"/>
  <c r="I1371" i="37" s="1"/>
  <c r="I1323" i="37"/>
  <c r="D1343" i="37"/>
  <c r="I1343" i="37" s="1"/>
  <c r="D1277" i="37"/>
  <c r="D1283" i="37"/>
  <c r="I1283" i="37" s="1"/>
  <c r="D1281" i="37"/>
  <c r="I1281" i="37" s="1"/>
  <c r="H1277" i="37"/>
  <c r="H1283" i="37"/>
  <c r="H1281" i="37"/>
  <c r="H1294" i="37" s="1"/>
  <c r="D1262" i="37"/>
  <c r="I1241" i="37"/>
  <c r="H1205" i="37"/>
  <c r="H1201" i="37"/>
  <c r="H1199" i="37"/>
  <c r="H1203" i="37"/>
  <c r="H1200" i="37"/>
  <c r="D1218" i="37"/>
  <c r="D1215" i="37"/>
  <c r="D1133" i="37"/>
  <c r="D1060" i="37"/>
  <c r="D965" i="37"/>
  <c r="D967" i="37"/>
  <c r="I967" i="37" s="1"/>
  <c r="D961" i="37"/>
  <c r="I961" i="37" s="1"/>
  <c r="D744" i="37"/>
  <c r="D739" i="37"/>
  <c r="I496" i="37"/>
  <c r="D511" i="37"/>
  <c r="I511" i="37" s="1"/>
  <c r="H335" i="37"/>
  <c r="H333" i="37"/>
  <c r="H329" i="37"/>
  <c r="D254" i="37"/>
  <c r="I254" i="37" s="1"/>
  <c r="D250" i="37"/>
  <c r="I250" i="37" s="1"/>
  <c r="D256" i="37"/>
  <c r="I256" i="37" s="1"/>
  <c r="D236" i="37"/>
  <c r="I236" i="37" s="1"/>
  <c r="I216" i="37"/>
  <c r="D186" i="37"/>
  <c r="D16" i="58"/>
  <c r="I16" i="58" s="1"/>
  <c r="D12" i="58"/>
  <c r="I12" i="58" s="1"/>
  <c r="D13" i="58"/>
  <c r="I13" i="58" s="1"/>
  <c r="D18" i="58"/>
  <c r="I18" i="58" s="1"/>
  <c r="D11" i="58"/>
  <c r="I11" i="58" s="1"/>
  <c r="D14" i="58"/>
  <c r="I14" i="58" s="1"/>
  <c r="D17" i="58"/>
  <c r="I17" i="58" s="1"/>
  <c r="D15" i="58"/>
  <c r="I15" i="58" s="1"/>
  <c r="H322" i="46"/>
  <c r="H283" i="46"/>
  <c r="F601" i="37"/>
  <c r="D1556" i="37"/>
  <c r="I39" i="15"/>
  <c r="E14" i="30"/>
  <c r="W14" i="30"/>
  <c r="J39" i="15"/>
  <c r="D104" i="32"/>
  <c r="G49" i="17"/>
  <c r="S49" i="17" s="1"/>
  <c r="M46" i="68"/>
  <c r="H211" i="37"/>
  <c r="H209" i="37"/>
  <c r="H206" i="37"/>
  <c r="H187" i="37" s="1"/>
  <c r="V33" i="14"/>
  <c r="W21" i="27"/>
  <c r="C40" i="17"/>
  <c r="D19" i="32"/>
  <c r="S7" i="36"/>
  <c r="R7" i="36" s="1"/>
  <c r="E20" i="25"/>
  <c r="Q4" i="35"/>
  <c r="AA11" i="31"/>
  <c r="AA12" i="32"/>
  <c r="F32" i="14"/>
  <c r="S32" i="14" s="1"/>
  <c r="E12" i="27"/>
  <c r="H604" i="37"/>
  <c r="H606" i="37"/>
  <c r="H601" i="37"/>
  <c r="Y131" i="32"/>
  <c r="U52" i="17"/>
  <c r="W127" i="30"/>
  <c r="G50" i="15"/>
  <c r="W131" i="29"/>
  <c r="S39" i="12"/>
  <c r="S379" i="33"/>
  <c r="G53" i="15"/>
  <c r="W190" i="30"/>
  <c r="H1709" i="37"/>
  <c r="H1711" i="37"/>
  <c r="H1707" i="37"/>
  <c r="H1708" i="37"/>
  <c r="H654" i="37"/>
  <c r="H657" i="37"/>
  <c r="H655" i="37"/>
  <c r="H656" i="37"/>
  <c r="H658" i="37"/>
  <c r="H675" i="37"/>
  <c r="H697" i="37"/>
  <c r="H704" i="37"/>
  <c r="R39" i="14"/>
  <c r="W73" i="27"/>
  <c r="C46" i="17"/>
  <c r="D73" i="32"/>
  <c r="G46" i="17"/>
  <c r="S46" i="17" s="1"/>
  <c r="D77" i="32"/>
  <c r="D487" i="33"/>
  <c r="Q34" i="12"/>
  <c r="T16" i="18"/>
  <c r="AA32" i="32"/>
  <c r="AA34" i="32"/>
  <c r="W16" i="18"/>
  <c r="H290" i="37"/>
  <c r="H285" i="37"/>
  <c r="H288" i="37"/>
  <c r="AA1" i="31"/>
  <c r="P2" i="35"/>
  <c r="W7" i="30"/>
  <c r="M38" i="15"/>
  <c r="AA1" i="32"/>
  <c r="D1" i="32"/>
  <c r="C38" i="17"/>
  <c r="D48" i="37"/>
  <c r="D53" i="37"/>
  <c r="G46" i="15"/>
  <c r="W82" i="30"/>
  <c r="AA82" i="32"/>
  <c r="F46" i="15"/>
  <c r="E82" i="30"/>
  <c r="Y95" i="32"/>
  <c r="U48" i="17"/>
  <c r="C48" i="17"/>
  <c r="D91" i="32"/>
  <c r="G48" i="17"/>
  <c r="S48" i="17" s="1"/>
  <c r="D95" i="32"/>
  <c r="I47" i="15"/>
  <c r="E95" i="30"/>
  <c r="AA142" i="32"/>
  <c r="W28" i="18"/>
  <c r="J51" i="15"/>
  <c r="W140" i="30"/>
  <c r="Q29" i="38"/>
  <c r="F137" i="31"/>
  <c r="Q40" i="12"/>
  <c r="D569" i="33"/>
  <c r="W37" i="29"/>
  <c r="G42" i="17"/>
  <c r="S42" i="17" s="1"/>
  <c r="D41" i="32"/>
  <c r="C17" i="18"/>
  <c r="M17" i="18" s="1"/>
  <c r="F37" i="32"/>
  <c r="D35" i="14"/>
  <c r="O35" i="14" s="1"/>
  <c r="E37" i="27"/>
  <c r="D433" i="33"/>
  <c r="Q31" i="12"/>
  <c r="U54" i="17"/>
  <c r="Y149" i="32"/>
  <c r="AA145" i="31"/>
  <c r="P14" i="35"/>
  <c r="W151" i="30"/>
  <c r="M52" i="15"/>
  <c r="AA138" i="25"/>
  <c r="AA145" i="32"/>
  <c r="R47" i="14"/>
  <c r="W145" i="27"/>
  <c r="H1269" i="37"/>
  <c r="J43" i="15"/>
  <c r="W50" i="30"/>
  <c r="H467" i="37"/>
  <c r="H460" i="37"/>
  <c r="H438" i="37"/>
  <c r="F52" i="15"/>
  <c r="E145" i="30"/>
  <c r="D438" i="37"/>
  <c r="D456" i="37" s="1"/>
  <c r="D460" i="37"/>
  <c r="D467" i="37"/>
  <c r="F1663" i="37"/>
  <c r="F1664" i="37" s="1"/>
  <c r="F1665" i="37" s="1"/>
  <c r="F1666" i="37" s="1"/>
  <c r="F1692" i="37" s="1"/>
  <c r="C415" i="24" s="1"/>
  <c r="D415" i="24" s="1"/>
  <c r="E415" i="24" s="1"/>
  <c r="R515" i="7" s="1"/>
  <c r="C421" i="24"/>
  <c r="D421" i="24" s="1"/>
  <c r="E421" i="24" s="1"/>
  <c r="R523" i="7" s="1"/>
  <c r="F1671" i="37"/>
  <c r="F1670" i="37"/>
  <c r="F1707" i="37"/>
  <c r="F1708" i="37"/>
  <c r="F1711" i="37"/>
  <c r="F1709" i="37"/>
  <c r="F103" i="37"/>
  <c r="F104" i="37"/>
  <c r="F105" i="37"/>
  <c r="M11" i="31"/>
  <c r="S4" i="34"/>
  <c r="G131" i="37"/>
  <c r="I131" i="37" s="1"/>
  <c r="G127" i="37"/>
  <c r="G129" i="37"/>
  <c r="G128" i="37"/>
  <c r="G339" i="37"/>
  <c r="G341" i="37"/>
  <c r="G338" i="37"/>
  <c r="G340" i="37"/>
  <c r="G388" i="37"/>
  <c r="G359" i="37"/>
  <c r="G377" i="37" s="1"/>
  <c r="G381" i="37"/>
  <c r="G49" i="25"/>
  <c r="X98" i="8"/>
  <c r="F254" i="8"/>
  <c r="G112" i="25"/>
  <c r="I41" i="15"/>
  <c r="E32" i="30"/>
  <c r="F34" i="14"/>
  <c r="S34" i="14" s="1"/>
  <c r="E30" i="27"/>
  <c r="G1866" i="37"/>
  <c r="I1866" i="37" s="1"/>
  <c r="G1869" i="37"/>
  <c r="G1865" i="37"/>
  <c r="I1865" i="37" s="1"/>
  <c r="D34" i="9"/>
  <c r="E164" i="29"/>
  <c r="Q28" i="27"/>
  <c r="F1126" i="37"/>
  <c r="F1121" i="37"/>
  <c r="F1120" i="37"/>
  <c r="F1122" i="37"/>
  <c r="F1124" i="37"/>
  <c r="O19" i="55"/>
  <c r="E218" i="29"/>
  <c r="B19" i="55"/>
  <c r="K218" i="29"/>
  <c r="H1092" i="37"/>
  <c r="H1070" i="37"/>
  <c r="H1099" i="37"/>
  <c r="H107" i="46"/>
  <c r="H106" i="46"/>
  <c r="H104" i="46"/>
  <c r="S541" i="33"/>
  <c r="K28" i="53"/>
  <c r="J29" i="53"/>
  <c r="I586" i="33"/>
  <c r="H565" i="37"/>
  <c r="H564" i="37"/>
  <c r="C4" i="66"/>
  <c r="E24" i="66" s="1"/>
  <c r="D336" i="46"/>
  <c r="D338" i="46"/>
  <c r="D337" i="46"/>
  <c r="D339" i="46"/>
  <c r="D340" i="46"/>
  <c r="D263" i="46"/>
  <c r="D261" i="46"/>
  <c r="D260" i="46"/>
  <c r="D262" i="46"/>
  <c r="G17" i="52"/>
  <c r="Q47" i="75"/>
  <c r="Q218" i="29"/>
  <c r="C19" i="55"/>
  <c r="F13" i="40"/>
  <c r="F22" i="40" s="1"/>
  <c r="C30" i="42" s="1"/>
  <c r="D30" i="42" s="1"/>
  <c r="F12" i="40"/>
  <c r="F30" i="40" s="1"/>
  <c r="F14" i="40"/>
  <c r="F18" i="40" s="1"/>
  <c r="C26" i="42" s="1"/>
  <c r="D26" i="42" s="1"/>
  <c r="F11" i="40"/>
  <c r="F20" i="40" s="1"/>
  <c r="C28" i="42" s="1"/>
  <c r="D28" i="42" s="1"/>
  <c r="G14" i="40"/>
  <c r="G18" i="40" s="1"/>
  <c r="C28" i="43" s="1"/>
  <c r="D28" i="43" s="1"/>
  <c r="G13" i="40"/>
  <c r="G22" i="40" s="1"/>
  <c r="C32" i="43" s="1"/>
  <c r="D32" i="43" s="1"/>
  <c r="G11" i="40"/>
  <c r="G20" i="40" s="1"/>
  <c r="C30" i="43" s="1"/>
  <c r="D30" i="43" s="1"/>
  <c r="G12" i="40"/>
  <c r="G30" i="40" s="1"/>
  <c r="P608" i="33"/>
  <c r="F608" i="33"/>
  <c r="Q247" i="29"/>
  <c r="Q254" i="29"/>
  <c r="M30" i="75"/>
  <c r="M39" i="75" s="1"/>
  <c r="M48" i="75" s="1"/>
  <c r="M57" i="75" s="1"/>
  <c r="M66" i="75" s="1"/>
  <c r="M75" i="75" s="1"/>
  <c r="M84" i="75" s="1"/>
  <c r="M93" i="75" s="1"/>
  <c r="M21" i="75"/>
  <c r="A3" i="75"/>
  <c r="A12" i="75" s="1"/>
  <c r="BZ2" i="47"/>
  <c r="CT2" i="47" s="1"/>
  <c r="G249" i="46"/>
  <c r="I215" i="46"/>
  <c r="F212" i="46"/>
  <c r="H212" i="46"/>
  <c r="G174" i="46"/>
  <c r="F149" i="46"/>
  <c r="F148" i="46"/>
  <c r="F146" i="46"/>
  <c r="F147" i="46"/>
  <c r="Q3" i="27"/>
  <c r="Q48" i="27"/>
  <c r="Q120" i="27"/>
  <c r="Q1" i="27"/>
  <c r="Q46" i="27"/>
  <c r="Q91" i="27"/>
  <c r="Q136" i="27"/>
  <c r="G28" i="40"/>
  <c r="C38" i="43" s="1"/>
  <c r="D38" i="43" s="1"/>
  <c r="G15" i="40"/>
  <c r="C25" i="43" s="1"/>
  <c r="D25" i="43" s="1"/>
  <c r="G32" i="40"/>
  <c r="D19" i="37"/>
  <c r="I19" i="37" s="1"/>
  <c r="D17" i="37"/>
  <c r="D13" i="37"/>
  <c r="F49" i="37"/>
  <c r="F52" i="37"/>
  <c r="F48" i="37"/>
  <c r="F50" i="37"/>
  <c r="I50" i="37" s="1"/>
  <c r="G12" i="37"/>
  <c r="G11" i="37"/>
  <c r="Q46" i="28"/>
  <c r="G814" i="37"/>
  <c r="G816" i="37"/>
  <c r="G812" i="37"/>
  <c r="G813" i="37"/>
  <c r="G815" i="37"/>
  <c r="G1288" i="37"/>
  <c r="G1289" i="37"/>
  <c r="G1290" i="37"/>
  <c r="G1286" i="37"/>
  <c r="G1287" i="37"/>
  <c r="G407" i="37"/>
  <c r="G406" i="37"/>
  <c r="G802" i="37"/>
  <c r="G801" i="37"/>
  <c r="M258" i="23"/>
  <c r="N258" i="23" s="1"/>
  <c r="O258" i="23" s="1"/>
  <c r="G1031" i="37"/>
  <c r="G1032" i="37" s="1"/>
  <c r="G1033" i="37" s="1"/>
  <c r="G1034" i="37" s="1"/>
  <c r="G1035" i="37" s="1"/>
  <c r="G1055" i="37" s="1"/>
  <c r="M250" i="23" s="1"/>
  <c r="N250" i="23" s="1"/>
  <c r="O250" i="23" s="1"/>
  <c r="G754" i="37"/>
  <c r="G772" i="37" s="1"/>
  <c r="T2" i="31"/>
  <c r="S3" i="34"/>
  <c r="M92" i="31"/>
  <c r="S25" i="34"/>
  <c r="M118" i="31"/>
  <c r="R31" i="34"/>
  <c r="R37" i="34"/>
  <c r="M136" i="31"/>
  <c r="F249" i="37"/>
  <c r="F248" i="37"/>
  <c r="F807" i="37"/>
  <c r="F803" i="37"/>
  <c r="F809" i="37"/>
  <c r="G605" i="37"/>
  <c r="G602" i="37"/>
  <c r="G601" i="37"/>
  <c r="G603" i="37"/>
  <c r="G760" i="37"/>
  <c r="G761" i="37"/>
  <c r="G763" i="37"/>
  <c r="F840" i="37"/>
  <c r="I840" i="37" s="1"/>
  <c r="F839" i="37"/>
  <c r="F842" i="37"/>
  <c r="D1183" i="37"/>
  <c r="I1162" i="37"/>
  <c r="I925" i="37"/>
  <c r="D946" i="37"/>
  <c r="D156" i="37"/>
  <c r="I135" i="37"/>
  <c r="I6" i="68"/>
  <c r="I7" i="68"/>
  <c r="F1710" i="37"/>
  <c r="F1712" i="37"/>
  <c r="I1712" i="37" s="1"/>
  <c r="F1744" i="37"/>
  <c r="D1576" i="37"/>
  <c r="I1576" i="37" s="1"/>
  <c r="I1527" i="37"/>
  <c r="D1341" i="37"/>
  <c r="I1320" i="37"/>
  <c r="H284" i="46"/>
  <c r="I1519" i="37"/>
  <c r="H207" i="46"/>
  <c r="M84" i="30"/>
  <c r="G84" i="29"/>
  <c r="G84" i="28" s="1"/>
  <c r="G84" i="27" s="1"/>
  <c r="G84" i="26" s="1"/>
  <c r="G762" i="37"/>
  <c r="G764" i="37"/>
  <c r="M3" i="30"/>
  <c r="G3" i="29"/>
  <c r="G3" i="28" s="1"/>
  <c r="G3" i="27" s="1"/>
  <c r="G3" i="26" s="1"/>
  <c r="M120" i="30"/>
  <c r="G120" i="29"/>
  <c r="G120" i="28" s="1"/>
  <c r="G120" i="27" s="1"/>
  <c r="G120" i="26" s="1"/>
  <c r="F1238" i="37"/>
  <c r="F1236" i="37"/>
  <c r="G1078" i="37"/>
  <c r="D1062" i="37" s="1"/>
  <c r="I1062" i="37" s="1"/>
  <c r="G1080" i="37"/>
  <c r="F448" i="37"/>
  <c r="F446" i="37"/>
  <c r="F443" i="37"/>
  <c r="G207" i="37"/>
  <c r="G210" i="37"/>
  <c r="G208" i="37"/>
  <c r="I208" i="37" s="1"/>
  <c r="G206" i="37"/>
  <c r="F417" i="37"/>
  <c r="F420" i="37"/>
  <c r="F418" i="37"/>
  <c r="F419" i="37"/>
  <c r="F421" i="37"/>
  <c r="X296" i="22"/>
  <c r="AY310" i="7"/>
  <c r="I1794" i="37"/>
  <c r="D1815" i="37"/>
  <c r="I1815" i="37" s="1"/>
  <c r="D1817" i="37"/>
  <c r="I1817" i="37" s="1"/>
  <c r="I1797" i="37"/>
  <c r="I1798" i="37"/>
  <c r="D1766" i="37"/>
  <c r="H1753" i="37"/>
  <c r="H1754" i="37"/>
  <c r="H1752" i="37"/>
  <c r="H1756" i="37"/>
  <c r="H1758" i="37"/>
  <c r="H1793" i="37" s="1"/>
  <c r="H1814" i="37" s="1"/>
  <c r="D1659" i="37"/>
  <c r="I1659" i="37" s="1"/>
  <c r="I1639" i="37"/>
  <c r="D1600" i="37"/>
  <c r="I1600" i="37" s="1"/>
  <c r="D1595" i="37"/>
  <c r="D1598" i="37"/>
  <c r="I1598" i="37" s="1"/>
  <c r="D1594" i="37"/>
  <c r="D1596" i="37"/>
  <c r="I1596" i="37" s="1"/>
  <c r="I1523" i="37"/>
  <c r="D1538" i="37"/>
  <c r="I1538" i="37" s="1"/>
  <c r="D1421" i="37"/>
  <c r="I1421" i="37" s="1"/>
  <c r="I1401" i="37"/>
  <c r="D1342" i="37"/>
  <c r="I1342" i="37" s="1"/>
  <c r="I1322" i="37"/>
  <c r="D1282" i="37"/>
  <c r="D1280" i="37"/>
  <c r="D1284" i="37"/>
  <c r="I1284" i="37" s="1"/>
  <c r="D1279" i="37"/>
  <c r="I1279" i="37" s="1"/>
  <c r="D1278" i="37"/>
  <c r="I1278" i="37" s="1"/>
  <c r="H1282" i="37"/>
  <c r="H1279" i="37"/>
  <c r="H1280" i="37"/>
  <c r="H1284" i="37"/>
  <c r="H1278" i="37"/>
  <c r="F1337" i="37"/>
  <c r="F1325" i="37"/>
  <c r="F1330" i="37"/>
  <c r="H1204" i="37"/>
  <c r="H1217" i="37" s="1"/>
  <c r="H1202" i="37"/>
  <c r="H1198" i="37"/>
  <c r="D964" i="37"/>
  <c r="D962" i="37"/>
  <c r="I962" i="37" s="1"/>
  <c r="D966" i="37"/>
  <c r="I966" i="37" s="1"/>
  <c r="D968" i="37"/>
  <c r="D963" i="37"/>
  <c r="I963" i="37" s="1"/>
  <c r="D1021" i="37"/>
  <c r="D1009" i="37"/>
  <c r="D975" i="37"/>
  <c r="I892" i="37"/>
  <c r="D943" i="37"/>
  <c r="I943" i="37" s="1"/>
  <c r="D823" i="37"/>
  <c r="D818" i="37"/>
  <c r="D743" i="37"/>
  <c r="D738" i="37"/>
  <c r="D553" i="37"/>
  <c r="I553" i="37" s="1"/>
  <c r="I533" i="37"/>
  <c r="D552" i="37"/>
  <c r="I552" i="37" s="1"/>
  <c r="I532" i="37"/>
  <c r="D551" i="37"/>
  <c r="I551" i="37" s="1"/>
  <c r="I530" i="37"/>
  <c r="I526" i="37"/>
  <c r="D544" i="37"/>
  <c r="I544" i="37" s="1"/>
  <c r="I454" i="37"/>
  <c r="D474" i="37"/>
  <c r="I474" i="37" s="1"/>
  <c r="I455" i="37"/>
  <c r="D423" i="37"/>
  <c r="I418" i="37"/>
  <c r="H336" i="37"/>
  <c r="H331" i="37"/>
  <c r="H332" i="37"/>
  <c r="H334" i="37"/>
  <c r="H330" i="37"/>
  <c r="D251" i="37"/>
  <c r="I251" i="37" s="1"/>
  <c r="D255" i="37"/>
  <c r="I255" i="37" s="1"/>
  <c r="D252" i="37"/>
  <c r="I252" i="37" s="1"/>
  <c r="D257" i="37"/>
  <c r="I257" i="37" s="1"/>
  <c r="D253" i="37"/>
  <c r="I253" i="37" s="1"/>
  <c r="I214" i="37"/>
  <c r="D235" i="37"/>
  <c r="G235" i="37" s="1"/>
  <c r="I181" i="37"/>
  <c r="D10" i="58"/>
  <c r="I10" i="58" s="1"/>
  <c r="D8" i="58"/>
  <c r="I8" i="58" s="1"/>
  <c r="D9" i="58"/>
  <c r="I9" i="58" s="1"/>
  <c r="D22" i="58"/>
  <c r="I22" i="58" s="1"/>
  <c r="D21" i="58"/>
  <c r="I21" i="58" s="1"/>
  <c r="D19" i="58"/>
  <c r="I19" i="58" s="1"/>
  <c r="D20" i="58"/>
  <c r="I20" i="58" s="1"/>
  <c r="G1075" i="37"/>
  <c r="D1377" i="37"/>
  <c r="I1377" i="37" s="1"/>
  <c r="I1356" i="37"/>
  <c r="D1214" i="37"/>
  <c r="H209" i="46"/>
  <c r="K15" i="82"/>
  <c r="L15" i="82" s="1"/>
  <c r="X254" i="8"/>
  <c r="G122" i="25"/>
  <c r="F254" i="22"/>
  <c r="AC112" i="25"/>
  <c r="O306" i="22"/>
  <c r="AC140" i="25"/>
  <c r="AC122" i="25"/>
  <c r="X254" i="22"/>
  <c r="AC94" i="25"/>
  <c r="O202" i="22"/>
  <c r="X98" i="22"/>
  <c r="AC49" i="25"/>
  <c r="F306" i="8"/>
  <c r="G131" i="25"/>
  <c r="AC4" i="25"/>
  <c r="F46" i="22"/>
  <c r="C26" i="74"/>
  <c r="W74" i="75"/>
  <c r="H257" i="37"/>
  <c r="H292" i="37" s="1"/>
  <c r="H251" i="37"/>
  <c r="H255" i="37"/>
  <c r="H253" i="37"/>
  <c r="H252" i="37"/>
  <c r="D509" i="37"/>
  <c r="I509" i="37" s="1"/>
  <c r="I525" i="37"/>
  <c r="F170" i="37"/>
  <c r="F169" i="37"/>
  <c r="H810" i="37"/>
  <c r="H845" i="37" s="1"/>
  <c r="H866" i="37" s="1"/>
  <c r="H808" i="37"/>
  <c r="H804" i="37"/>
  <c r="H805" i="37"/>
  <c r="H806" i="37"/>
  <c r="K11" i="82"/>
  <c r="L11" i="82" s="1"/>
  <c r="H99" i="46"/>
  <c r="W19" i="50" s="1"/>
  <c r="AA3" i="32"/>
  <c r="I25" i="18"/>
  <c r="S25" i="18" s="1"/>
  <c r="F113" i="32"/>
  <c r="D4" i="37"/>
  <c r="D8" i="37"/>
  <c r="D9" i="37"/>
  <c r="D5" i="37"/>
  <c r="D6" i="37"/>
  <c r="D7" i="37"/>
  <c r="E165" i="28"/>
  <c r="K9" i="82"/>
  <c r="L9" i="82" s="1"/>
  <c r="F49" i="14"/>
  <c r="E203" i="27"/>
  <c r="E201" i="27"/>
  <c r="D49" i="14"/>
  <c r="H100" i="46"/>
  <c r="R27" i="74"/>
  <c r="G62" i="46"/>
  <c r="W16" i="59"/>
  <c r="X16" i="59" s="1"/>
  <c r="I61" i="58"/>
  <c r="F287" i="46"/>
  <c r="F284" i="46"/>
  <c r="W19" i="59"/>
  <c r="X19" i="59" s="1"/>
  <c r="I64" i="58"/>
  <c r="F282" i="46"/>
  <c r="H19" i="46"/>
  <c r="P427" i="23"/>
  <c r="S176" i="25"/>
  <c r="G61" i="46"/>
  <c r="D1533" i="37"/>
  <c r="I1533" i="37" s="1"/>
  <c r="I1520" i="37"/>
  <c r="F1040" i="37"/>
  <c r="F1046" i="37"/>
  <c r="F1044" i="37"/>
  <c r="D861" i="37"/>
  <c r="I861" i="37" s="1"/>
  <c r="I60" i="58"/>
  <c r="W15" i="59"/>
  <c r="X15" i="59" s="1"/>
  <c r="F288" i="46"/>
  <c r="G1093" i="37"/>
  <c r="M265" i="23" s="1"/>
  <c r="N265" i="23" s="1"/>
  <c r="O265" i="23" s="1"/>
  <c r="P265" i="23" s="1"/>
  <c r="F48" i="34"/>
  <c r="R21" i="74"/>
  <c r="E29" i="75"/>
  <c r="H20" i="46"/>
  <c r="W265" i="23"/>
  <c r="X265" i="23" s="1"/>
  <c r="Y265" i="23" s="1"/>
  <c r="G167" i="37"/>
  <c r="D186" i="46"/>
  <c r="D185" i="46"/>
  <c r="D184" i="46"/>
  <c r="H37" i="46"/>
  <c r="H25" i="46" s="1"/>
  <c r="H34" i="46"/>
  <c r="H18" i="46" s="1"/>
  <c r="H33" i="46"/>
  <c r="H17" i="46" s="1"/>
  <c r="C13" i="50" s="1"/>
  <c r="H32" i="46"/>
  <c r="H16" i="46" s="1"/>
  <c r="C12" i="50" s="1"/>
  <c r="D507" i="37"/>
  <c r="I507" i="37" s="1"/>
  <c r="I334" i="37"/>
  <c r="I647" i="37"/>
  <c r="H98" i="37"/>
  <c r="H96" i="37"/>
  <c r="H109" i="37" s="1"/>
  <c r="H92" i="37"/>
  <c r="D581" i="37"/>
  <c r="D586" i="37"/>
  <c r="D582" i="37"/>
  <c r="D171" i="37"/>
  <c r="D177" i="37"/>
  <c r="D175" i="37"/>
  <c r="G1314" i="37"/>
  <c r="G1312" i="37"/>
  <c r="G1316" i="37"/>
  <c r="G1313" i="37"/>
  <c r="I1842" i="37"/>
  <c r="I1764" i="37"/>
  <c r="D1813" i="37"/>
  <c r="I1813" i="37" s="1"/>
  <c r="D1530" i="37"/>
  <c r="I1530" i="37" s="1"/>
  <c r="D1529" i="37"/>
  <c r="I1529" i="37" s="1"/>
  <c r="I1245" i="37"/>
  <c r="D1213" i="37"/>
  <c r="D1177" i="37"/>
  <c r="I1177" i="37" s="1"/>
  <c r="I974" i="37"/>
  <c r="D1023" i="37"/>
  <c r="I1023" i="37" s="1"/>
  <c r="D619" i="37"/>
  <c r="D626" i="37"/>
  <c r="D614" i="37"/>
  <c r="D264" i="37"/>
  <c r="D1176" i="37"/>
  <c r="I1176" i="37" s="1"/>
  <c r="D1143" i="37"/>
  <c r="I1143" i="37" s="1"/>
  <c r="F211" i="37"/>
  <c r="F209" i="37"/>
  <c r="F206" i="37"/>
  <c r="I1790" i="37"/>
  <c r="D1808" i="37"/>
  <c r="I1808" i="37" s="1"/>
  <c r="F53" i="58"/>
  <c r="F52" i="58"/>
  <c r="F51" i="58"/>
  <c r="F50" i="58"/>
  <c r="I970" i="37"/>
  <c r="D985" i="37"/>
  <c r="I985" i="37" s="1"/>
  <c r="O6" i="68"/>
  <c r="O7" i="68"/>
  <c r="Z2" i="8"/>
  <c r="Z54" i="8" s="1"/>
  <c r="Q54" i="8"/>
  <c r="G290" i="37"/>
  <c r="G288" i="37"/>
  <c r="G285" i="37"/>
  <c r="I1843" i="37"/>
  <c r="D1892" i="37"/>
  <c r="I1762" i="37"/>
  <c r="D1380" i="37"/>
  <c r="I1380" i="37" s="1"/>
  <c r="I1365" i="37"/>
  <c r="I1242" i="37"/>
  <c r="I1237" i="37"/>
  <c r="I1154" i="37"/>
  <c r="I971" i="37"/>
  <c r="D1022" i="37"/>
  <c r="I1022" i="37" s="1"/>
  <c r="I973" i="37"/>
  <c r="D231" i="37"/>
  <c r="D189" i="37" s="1"/>
  <c r="D224" i="37"/>
  <c r="D219" i="37"/>
  <c r="I103" i="37"/>
  <c r="R73" i="68"/>
  <c r="D1180" i="37"/>
  <c r="I1180" i="37" s="1"/>
  <c r="D270" i="37"/>
  <c r="AB7" i="81"/>
  <c r="D1872" i="37"/>
  <c r="E45" i="52"/>
  <c r="V39" i="12"/>
  <c r="D212" i="33"/>
  <c r="D685" i="37"/>
  <c r="D680" i="37"/>
  <c r="D683" i="37"/>
  <c r="D47" i="14"/>
  <c r="O47" i="14" s="1"/>
  <c r="E145" i="27"/>
  <c r="C38" i="84"/>
  <c r="F25" i="18"/>
  <c r="P25" i="18" s="1"/>
  <c r="F111" i="32"/>
  <c r="O39" i="38"/>
  <c r="K21" i="82"/>
  <c r="L21" i="82" s="1"/>
  <c r="H37" i="35"/>
  <c r="G1100" i="37"/>
  <c r="U122" i="25"/>
  <c r="S154" i="33"/>
  <c r="G1137" i="37"/>
  <c r="Y254" i="23" s="1"/>
  <c r="I37" i="35"/>
  <c r="E247" i="29"/>
  <c r="T22" i="55"/>
  <c r="B35" i="53"/>
  <c r="K20" i="75"/>
  <c r="B21" i="74"/>
  <c r="K101" i="75"/>
  <c r="G878" i="37"/>
  <c r="G897" i="37"/>
  <c r="V2" i="24"/>
  <c r="V57" i="24" s="1"/>
  <c r="L57" i="24"/>
  <c r="BG449" i="7"/>
  <c r="BC449" i="7"/>
  <c r="B277" i="24"/>
  <c r="B332" i="24" s="1"/>
  <c r="B385" i="24" s="1"/>
  <c r="L385" i="24" s="1"/>
  <c r="V167" i="24"/>
  <c r="V222" i="24" s="1"/>
  <c r="V277" i="24" s="1"/>
  <c r="V332" i="24" s="1"/>
  <c r="B167" i="24"/>
  <c r="L167" i="24"/>
  <c r="L222" i="24" s="1"/>
  <c r="L277" i="24" s="1"/>
  <c r="L332" i="24" s="1"/>
  <c r="T2" i="22"/>
  <c r="T54" i="22" s="1"/>
  <c r="K54" i="22"/>
  <c r="Q15" i="38"/>
  <c r="F56" i="31"/>
  <c r="S15" i="36"/>
  <c r="R15" i="36" s="1"/>
  <c r="E56" i="25"/>
  <c r="V33" i="12"/>
  <c r="D77" i="33"/>
  <c r="E55" i="28"/>
  <c r="D55" i="32"/>
  <c r="C44" i="17"/>
  <c r="E55" i="30"/>
  <c r="F44" i="15"/>
  <c r="F55" i="32"/>
  <c r="C19" i="18"/>
  <c r="M19" i="18" s="1"/>
  <c r="F59" i="32"/>
  <c r="I19" i="18"/>
  <c r="S19" i="18" s="1"/>
  <c r="E59" i="30"/>
  <c r="I44" i="15"/>
  <c r="F19" i="18"/>
  <c r="P19" i="18" s="1"/>
  <c r="F57" i="32"/>
  <c r="D59" i="32"/>
  <c r="G44" i="17"/>
  <c r="S44" i="17" s="1"/>
  <c r="L44" i="15"/>
  <c r="E61" i="30"/>
  <c r="D37" i="14"/>
  <c r="E55" i="27"/>
  <c r="E55" i="29"/>
  <c r="F37" i="14"/>
  <c r="S37" i="14" s="1"/>
  <c r="E57" i="27"/>
  <c r="V19" i="18"/>
  <c r="F61" i="32"/>
  <c r="E59" i="29"/>
  <c r="P15" i="38"/>
  <c r="F55" i="31"/>
  <c r="E55" i="25"/>
  <c r="Q15" i="36"/>
  <c r="X33" i="12"/>
  <c r="S185" i="33"/>
  <c r="W55" i="28"/>
  <c r="P44" i="17"/>
  <c r="Y55" i="32"/>
  <c r="W55" i="30"/>
  <c r="G44" i="15"/>
  <c r="AA55" i="32"/>
  <c r="T19" i="18"/>
  <c r="Y57" i="32"/>
  <c r="Q32" i="35"/>
  <c r="AA56" i="31"/>
  <c r="W55" i="29"/>
  <c r="V37" i="14"/>
  <c r="W57" i="27"/>
  <c r="W59" i="29"/>
  <c r="P32" i="35"/>
  <c r="AA55" i="31"/>
  <c r="AA57" i="32"/>
  <c r="U44" i="17"/>
  <c r="Y59" i="32"/>
  <c r="M44" i="15"/>
  <c r="W61" i="30"/>
  <c r="R37" i="14"/>
  <c r="W55" i="27"/>
  <c r="F46" i="8"/>
  <c r="G4" i="25"/>
  <c r="C4" i="65"/>
  <c r="E64" i="65" s="1"/>
  <c r="K5" i="82"/>
  <c r="L5" i="82" s="1"/>
  <c r="M138" i="30"/>
  <c r="G138" i="29"/>
  <c r="G138" i="28" s="1"/>
  <c r="G138" i="27" s="1"/>
  <c r="G138" i="26" s="1"/>
  <c r="A179" i="25"/>
  <c r="I170" i="25"/>
  <c r="D32" i="32"/>
  <c r="G41" i="17"/>
  <c r="K22" i="82"/>
  <c r="L22" i="82" s="1"/>
  <c r="G1204" i="37"/>
  <c r="G1198" i="37"/>
  <c r="G1202" i="37"/>
  <c r="G242" i="37"/>
  <c r="Q25" i="38"/>
  <c r="F110" i="31"/>
  <c r="I24" i="73"/>
  <c r="I27" i="73" s="1"/>
  <c r="J37" i="52"/>
  <c r="K73" i="68"/>
  <c r="E212" i="25"/>
  <c r="G37" i="52"/>
  <c r="F24" i="73"/>
  <c r="F27" i="73" s="1"/>
  <c r="I15" i="86" s="1"/>
  <c r="G27" i="73"/>
  <c r="I16" i="86" s="1"/>
  <c r="H37" i="52"/>
  <c r="E213" i="25"/>
  <c r="F382" i="37"/>
  <c r="F389" i="37"/>
  <c r="H39" i="52"/>
  <c r="AA213" i="25"/>
  <c r="G39" i="52"/>
  <c r="AA212" i="25"/>
  <c r="G39" i="38"/>
  <c r="AA214" i="25"/>
  <c r="I39" i="52"/>
  <c r="J44" i="15"/>
  <c r="W59" i="30"/>
  <c r="W65" i="75"/>
  <c r="C25" i="74"/>
  <c r="D505" i="33"/>
  <c r="B32" i="53"/>
  <c r="G24" i="85"/>
  <c r="F408" i="37"/>
  <c r="F412" i="37"/>
  <c r="F414" i="37"/>
  <c r="K20" i="82"/>
  <c r="L20" i="82" s="1"/>
  <c r="F39" i="14"/>
  <c r="E75" i="27"/>
  <c r="D705" i="37"/>
  <c r="D698" i="37"/>
  <c r="D19" i="33"/>
  <c r="B28" i="53"/>
  <c r="E25" i="30"/>
  <c r="L40" i="15"/>
  <c r="S424" i="33"/>
  <c r="D37" i="53"/>
  <c r="H35" i="36"/>
  <c r="H38" i="36" s="1"/>
  <c r="G166" i="25"/>
  <c r="M75" i="30"/>
  <c r="G75" i="29"/>
  <c r="G75" i="28" s="1"/>
  <c r="G75" i="27" s="1"/>
  <c r="G75" i="26" s="1"/>
  <c r="D777" i="37"/>
  <c r="D784" i="37"/>
  <c r="D772" i="37"/>
  <c r="G930" i="37"/>
  <c r="G942" i="37"/>
  <c r="G935" i="37"/>
  <c r="D508" i="37"/>
  <c r="I508" i="37" s="1"/>
  <c r="I487" i="37"/>
  <c r="Z250" i="23"/>
  <c r="U120" i="25"/>
  <c r="G325" i="37"/>
  <c r="G344" i="37"/>
  <c r="M85" i="23" s="1"/>
  <c r="N85" i="23" s="1"/>
  <c r="O85" i="23" s="1"/>
  <c r="I1336" i="37"/>
  <c r="AC47" i="32"/>
  <c r="AC47" i="31" s="1"/>
  <c r="AC38" i="31"/>
  <c r="H22" i="46"/>
  <c r="D28" i="46"/>
  <c r="D29" i="46"/>
  <c r="C24" i="47"/>
  <c r="D30" i="46"/>
  <c r="D31" i="46"/>
  <c r="E193" i="29"/>
  <c r="T17" i="55"/>
  <c r="K92" i="75"/>
  <c r="B28" i="74"/>
  <c r="D1732" i="37"/>
  <c r="D1720" i="37"/>
  <c r="F796" i="37"/>
  <c r="D863" i="37"/>
  <c r="D821" i="37" s="1"/>
  <c r="D856" i="37"/>
  <c r="D851" i="37"/>
  <c r="D310" i="37"/>
  <c r="D298" i="37"/>
  <c r="D1615" i="37"/>
  <c r="I1615" i="37" s="1"/>
  <c r="I1631" i="37"/>
  <c r="D1651" i="37"/>
  <c r="I1651" i="37" s="1"/>
  <c r="I1633" i="37"/>
  <c r="M142" i="24"/>
  <c r="N142" i="24" s="1"/>
  <c r="O142" i="24" s="1"/>
  <c r="F561" i="37"/>
  <c r="D547" i="37"/>
  <c r="I547" i="37" s="1"/>
  <c r="D540" i="37"/>
  <c r="I540" i="37" s="1"/>
  <c r="I535" i="37"/>
  <c r="I546" i="37"/>
  <c r="D503" i="37"/>
  <c r="I503" i="37" s="1"/>
  <c r="D1088" i="37"/>
  <c r="D1057" i="37" s="1"/>
  <c r="D1093" i="37"/>
  <c r="D1100" i="37"/>
  <c r="D152" i="37"/>
  <c r="D110" i="37" s="1"/>
  <c r="D145" i="37"/>
  <c r="D140" i="37"/>
  <c r="H1811" i="37"/>
  <c r="H1804" i="37"/>
  <c r="H1799" i="37"/>
  <c r="S24" i="18"/>
  <c r="F1270" i="37"/>
  <c r="W430" i="24"/>
  <c r="X430" i="24" s="1"/>
  <c r="Y430" i="24" s="1"/>
  <c r="Z430" i="24" s="1"/>
  <c r="G5" i="37"/>
  <c r="G73" i="68"/>
  <c r="F955" i="37"/>
  <c r="F981" i="37" s="1"/>
  <c r="I1799" i="37"/>
  <c r="D1768" i="37"/>
  <c r="D698" i="33"/>
  <c r="B38" i="53"/>
  <c r="F59" i="46"/>
  <c r="F58" i="46"/>
  <c r="H1745" i="37"/>
  <c r="I1605" i="37"/>
  <c r="D1650" i="37"/>
  <c r="I1650" i="37" s="1"/>
  <c r="I1632" i="37"/>
  <c r="D1416" i="37"/>
  <c r="D1404" i="37"/>
  <c r="D1409" i="37"/>
  <c r="I1409" i="37" s="1"/>
  <c r="F164" i="37"/>
  <c r="I1731" i="37"/>
  <c r="F851" i="37"/>
  <c r="F856" i="37"/>
  <c r="F863" i="37"/>
  <c r="H152" i="37"/>
  <c r="H145" i="37"/>
  <c r="F21" i="46"/>
  <c r="G1746" i="37"/>
  <c r="G468" i="37"/>
  <c r="G456" i="37"/>
  <c r="G461" i="37"/>
  <c r="H638" i="37"/>
  <c r="G956" i="37"/>
  <c r="G136" i="46"/>
  <c r="H28" i="37"/>
  <c r="H9" i="37"/>
  <c r="H27" i="37" s="1"/>
  <c r="F1114" i="37"/>
  <c r="K7" i="38"/>
  <c r="X35" i="8"/>
  <c r="H423" i="37"/>
  <c r="H404" i="37"/>
  <c r="H422" i="37" s="1"/>
  <c r="P102" i="24"/>
  <c r="L12" i="34"/>
  <c r="R129" i="7"/>
  <c r="D1811" i="37"/>
  <c r="D1804" i="37"/>
  <c r="I1604" i="37"/>
  <c r="D1654" i="37"/>
  <c r="I1654" i="37" s="1"/>
  <c r="I1603" i="37"/>
  <c r="D1613" i="37"/>
  <c r="I1613" i="37" s="1"/>
  <c r="D1608" i="37"/>
  <c r="I1608" i="37" s="1"/>
  <c r="I1415" i="37"/>
  <c r="D1372" i="37"/>
  <c r="I1372" i="37" s="1"/>
  <c r="G401" i="37"/>
  <c r="F1720" i="37"/>
  <c r="F1725" i="37"/>
  <c r="F1732" i="37"/>
  <c r="I862" i="37"/>
  <c r="H323" i="37"/>
  <c r="H349" i="37" s="1"/>
  <c r="G1258" i="37"/>
  <c r="G1246" i="37"/>
  <c r="G1251" i="37"/>
  <c r="H244" i="37"/>
  <c r="H875" i="37"/>
  <c r="F20" i="46"/>
  <c r="F16" i="46"/>
  <c r="G85" i="37"/>
  <c r="G145" i="37"/>
  <c r="G152" i="37"/>
  <c r="G140" i="37"/>
  <c r="M414" i="23"/>
  <c r="N414" i="23" s="1"/>
  <c r="O414" i="23" s="1"/>
  <c r="P414" i="23" s="1"/>
  <c r="F145" i="37"/>
  <c r="F152" i="37"/>
  <c r="F140" i="37"/>
  <c r="G1009" i="37"/>
  <c r="G1014" i="37"/>
  <c r="G1021" i="37"/>
  <c r="H1114" i="37"/>
  <c r="H796" i="37"/>
  <c r="H717" i="37"/>
  <c r="F876" i="37"/>
  <c r="F902" i="37" s="1"/>
  <c r="H955" i="37"/>
  <c r="H981" i="37" s="1"/>
  <c r="H1665" i="37"/>
  <c r="C252" i="23"/>
  <c r="D252" i="23" s="1"/>
  <c r="E252" i="23" s="1"/>
  <c r="G45" i="46"/>
  <c r="G135" i="46"/>
  <c r="W252" i="24"/>
  <c r="X252" i="24" s="1"/>
  <c r="Y252" i="24" s="1"/>
  <c r="Z142" i="23"/>
  <c r="M22" i="34"/>
  <c r="N76" i="25"/>
  <c r="Z141" i="24"/>
  <c r="H83" i="46"/>
  <c r="H121" i="46"/>
  <c r="H136" i="46" s="1"/>
  <c r="O24" i="31"/>
  <c r="O33" i="32"/>
  <c r="A42" i="32"/>
  <c r="A33" i="31"/>
  <c r="A33" i="30" s="1"/>
  <c r="A33" i="29" s="1"/>
  <c r="A33" i="28" s="1"/>
  <c r="A33" i="27" s="1"/>
  <c r="A33" i="26" s="1"/>
  <c r="A33" i="25" s="1"/>
  <c r="F17" i="37" l="1"/>
  <c r="F13" i="37"/>
  <c r="I173" i="46"/>
  <c r="F324" i="37"/>
  <c r="F345" i="37" s="1"/>
  <c r="G1194" i="37"/>
  <c r="G1212" i="37" s="1"/>
  <c r="I1212" i="37" s="1"/>
  <c r="P7" i="59"/>
  <c r="AB57" i="24"/>
  <c r="H42" i="57"/>
  <c r="H942" i="37"/>
  <c r="I63" i="58"/>
  <c r="I44" i="58"/>
  <c r="V20" i="32"/>
  <c r="V20" i="31" s="1"/>
  <c r="G788" i="37"/>
  <c r="I788" i="37" s="1"/>
  <c r="AA285" i="7"/>
  <c r="H29" i="37"/>
  <c r="D1058" i="37"/>
  <c r="BK18" i="47"/>
  <c r="P8" i="59"/>
  <c r="I809" i="37"/>
  <c r="F133" i="46"/>
  <c r="D740" i="37"/>
  <c r="I175" i="46"/>
  <c r="F1100" i="37"/>
  <c r="F1093" i="37"/>
  <c r="M265" i="24" s="1"/>
  <c r="N265" i="24" s="1"/>
  <c r="O265" i="24" s="1"/>
  <c r="I489" i="37"/>
  <c r="I1218" i="37"/>
  <c r="H27" i="57"/>
  <c r="I301" i="46"/>
  <c r="D60" i="46"/>
  <c r="D23" i="46"/>
  <c r="C19" i="47" s="1"/>
  <c r="E31" i="74"/>
  <c r="D113" i="46"/>
  <c r="D56" i="46"/>
  <c r="G7" i="75"/>
  <c r="G16" i="75" s="1"/>
  <c r="D59" i="46"/>
  <c r="D57" i="46"/>
  <c r="H371" i="37"/>
  <c r="H392" i="37" s="1"/>
  <c r="D61" i="46"/>
  <c r="I61" i="46" s="1"/>
  <c r="D55" i="46"/>
  <c r="D99" i="46"/>
  <c r="W20" i="47" s="1"/>
  <c r="D62" i="46"/>
  <c r="I62" i="46" s="1"/>
  <c r="D54" i="46"/>
  <c r="D210" i="46"/>
  <c r="I210" i="46" s="1"/>
  <c r="D627" i="37"/>
  <c r="I627" i="37" s="1"/>
  <c r="M15" i="59"/>
  <c r="N15" i="59" s="1"/>
  <c r="O15" i="59" s="1"/>
  <c r="H35" i="57" s="1"/>
  <c r="I39" i="58"/>
  <c r="I174" i="46"/>
  <c r="I249" i="46"/>
  <c r="AG20" i="47"/>
  <c r="F130" i="46"/>
  <c r="Z54" i="22"/>
  <c r="BK19" i="47"/>
  <c r="I213" i="46"/>
  <c r="G73" i="46"/>
  <c r="I73" i="46" s="1"/>
  <c r="D97" i="46"/>
  <c r="W17" i="47" s="1"/>
  <c r="D1805" i="37"/>
  <c r="I1805" i="37" s="1"/>
  <c r="I65" i="58"/>
  <c r="I38" i="58"/>
  <c r="H930" i="37"/>
  <c r="H899" i="37" s="1"/>
  <c r="G12" i="29"/>
  <c r="G12" i="28" s="1"/>
  <c r="G12" i="27" s="1"/>
  <c r="G12" i="26" s="1"/>
  <c r="M10" i="59"/>
  <c r="N10" i="59" s="1"/>
  <c r="O10" i="59" s="1"/>
  <c r="I34" i="58"/>
  <c r="G626" i="37"/>
  <c r="D100" i="46"/>
  <c r="W21" i="47" s="1"/>
  <c r="V15" i="31"/>
  <c r="H424" i="37"/>
  <c r="I302" i="37"/>
  <c r="I223" i="46"/>
  <c r="I286" i="46"/>
  <c r="V6" i="31"/>
  <c r="I327" i="46"/>
  <c r="G74" i="46"/>
  <c r="I74" i="46" s="1"/>
  <c r="U57" i="17"/>
  <c r="D98" i="46"/>
  <c r="W18" i="47" s="1"/>
  <c r="D96" i="46"/>
  <c r="N57" i="17"/>
  <c r="P57" i="17"/>
  <c r="I222" i="46"/>
  <c r="H30" i="40"/>
  <c r="G98" i="46"/>
  <c r="I224" i="46"/>
  <c r="E258" i="25"/>
  <c r="G18" i="46"/>
  <c r="I208" i="46"/>
  <c r="D1297" i="37"/>
  <c r="AC6" i="32"/>
  <c r="AC6" i="31" s="1"/>
  <c r="P148" i="24"/>
  <c r="K8" i="34" s="1"/>
  <c r="D109" i="46"/>
  <c r="D93" i="46" s="1"/>
  <c r="W13" i="47" s="1"/>
  <c r="D1531" i="37"/>
  <c r="I1531" i="37" s="1"/>
  <c r="D28" i="55"/>
  <c r="I75" i="46"/>
  <c r="W23" i="59"/>
  <c r="X23" i="59" s="1"/>
  <c r="G71" i="46"/>
  <c r="G55" i="46" s="1"/>
  <c r="G72" i="46"/>
  <c r="G56" i="46" s="1"/>
  <c r="G70" i="46"/>
  <c r="G54" i="46" s="1"/>
  <c r="AA299" i="7"/>
  <c r="M13" i="82"/>
  <c r="M8" i="82"/>
  <c r="M21" i="82"/>
  <c r="M19" i="82"/>
  <c r="M22" i="82"/>
  <c r="M5" i="82"/>
  <c r="U94" i="25"/>
  <c r="I682" i="37"/>
  <c r="D1291" i="37"/>
  <c r="M12" i="82"/>
  <c r="M17" i="82"/>
  <c r="M10" i="82"/>
  <c r="H924" i="37"/>
  <c r="H945" i="37" s="1"/>
  <c r="I855" i="37"/>
  <c r="I443" i="37"/>
  <c r="I25" i="40"/>
  <c r="H15" i="31"/>
  <c r="D687" i="37"/>
  <c r="D708" i="37" s="1"/>
  <c r="F224" i="37"/>
  <c r="I224" i="37" s="1"/>
  <c r="G1895" i="37"/>
  <c r="W430" i="23" s="1"/>
  <c r="X430" i="23" s="1"/>
  <c r="Y430" i="23" s="1"/>
  <c r="Z430" i="23" s="1"/>
  <c r="F1895" i="37"/>
  <c r="W431" i="24" s="1"/>
  <c r="X431" i="24" s="1"/>
  <c r="Y431" i="24" s="1"/>
  <c r="Z431" i="24" s="1"/>
  <c r="G619" i="37"/>
  <c r="M155" i="23" s="1"/>
  <c r="N155" i="23" s="1"/>
  <c r="O155" i="23" s="1"/>
  <c r="F231" i="37"/>
  <c r="D1733" i="37"/>
  <c r="I1733" i="37" s="1"/>
  <c r="D786" i="37"/>
  <c r="I786" i="37" s="1"/>
  <c r="H772" i="37"/>
  <c r="H741" i="37" s="1"/>
  <c r="M18" i="82"/>
  <c r="M14" i="82"/>
  <c r="M20" i="82"/>
  <c r="M9" i="82"/>
  <c r="M7" i="82"/>
  <c r="H851" i="37"/>
  <c r="H820" i="37" s="1"/>
  <c r="D1535" i="37"/>
  <c r="I1535" i="37" s="1"/>
  <c r="F1850" i="37"/>
  <c r="W415" i="24" s="1"/>
  <c r="X415" i="24" s="1"/>
  <c r="Y415" i="24" s="1"/>
  <c r="Z415" i="24" s="1"/>
  <c r="L66" i="25"/>
  <c r="H863" i="37"/>
  <c r="R217" i="7"/>
  <c r="G330" i="37"/>
  <c r="D383" i="37" s="1"/>
  <c r="I383" i="37" s="1"/>
  <c r="D73" i="37"/>
  <c r="D31" i="37" s="1"/>
  <c r="E13" i="65"/>
  <c r="G661" i="37"/>
  <c r="W139" i="23" s="1"/>
  <c r="X139" i="23" s="1"/>
  <c r="Y139" i="23" s="1"/>
  <c r="Z139" i="23" s="1"/>
  <c r="I144" i="37"/>
  <c r="I1724" i="37"/>
  <c r="M4" i="82"/>
  <c r="M3" i="82"/>
  <c r="I1836" i="37"/>
  <c r="H73" i="37"/>
  <c r="H31" i="37" s="1"/>
  <c r="M6" i="82"/>
  <c r="D666" i="37"/>
  <c r="I666" i="37" s="1"/>
  <c r="G569" i="37"/>
  <c r="G582" i="37" s="1"/>
  <c r="M139" i="23" s="1"/>
  <c r="N139" i="23" s="1"/>
  <c r="O139" i="23" s="1"/>
  <c r="H33" i="31"/>
  <c r="M15" i="82"/>
  <c r="H66" i="37"/>
  <c r="D70" i="37"/>
  <c r="I70" i="37" s="1"/>
  <c r="G571" i="37"/>
  <c r="F423" i="37"/>
  <c r="D424" i="37"/>
  <c r="H24" i="31"/>
  <c r="G568" i="37"/>
  <c r="D589" i="37" s="1"/>
  <c r="I589" i="37" s="1"/>
  <c r="G567" i="37"/>
  <c r="D620" i="37" s="1"/>
  <c r="I620" i="37" s="1"/>
  <c r="D785" i="37"/>
  <c r="I785" i="37" s="1"/>
  <c r="H784" i="37"/>
  <c r="F303" i="37"/>
  <c r="C100" i="24" s="1"/>
  <c r="D100" i="24" s="1"/>
  <c r="E100" i="24" s="1"/>
  <c r="F298" i="37"/>
  <c r="D668" i="37"/>
  <c r="I668" i="37" s="1"/>
  <c r="M16" i="82"/>
  <c r="G111" i="46"/>
  <c r="G95" i="46" s="1"/>
  <c r="M11" i="82"/>
  <c r="D109" i="37"/>
  <c r="F425" i="37"/>
  <c r="F410" i="37"/>
  <c r="G1201" i="37"/>
  <c r="G1214" i="37" s="1"/>
  <c r="D432" i="37"/>
  <c r="I432" i="37" s="1"/>
  <c r="B28" i="55"/>
  <c r="D390" i="37"/>
  <c r="I390" i="37" s="1"/>
  <c r="D425" i="37"/>
  <c r="P203" i="24"/>
  <c r="K25" i="34" s="1"/>
  <c r="W22" i="59"/>
  <c r="X22" i="59" s="1"/>
  <c r="D29" i="40"/>
  <c r="C39" i="41" s="1"/>
  <c r="D39" i="41" s="1"/>
  <c r="D111" i="46"/>
  <c r="D95" i="46" s="1"/>
  <c r="D110" i="46"/>
  <c r="D94" i="46" s="1"/>
  <c r="F329" i="37"/>
  <c r="I65" i="37"/>
  <c r="D108" i="46"/>
  <c r="D92" i="46" s="1"/>
  <c r="W12" i="47" s="1"/>
  <c r="G823" i="37"/>
  <c r="M197" i="23" s="1"/>
  <c r="N197" i="23" s="1"/>
  <c r="O197" i="23" s="1"/>
  <c r="AA291" i="7" s="1"/>
  <c r="F428" i="37"/>
  <c r="D209" i="46"/>
  <c r="I209" i="46" s="1"/>
  <c r="I225" i="46"/>
  <c r="Z265" i="24"/>
  <c r="L121" i="25"/>
  <c r="G818" i="37"/>
  <c r="M195" i="23" s="1"/>
  <c r="N195" i="23" s="1"/>
  <c r="O195" i="23" s="1"/>
  <c r="G97" i="46"/>
  <c r="L73" i="68"/>
  <c r="L11" i="36"/>
  <c r="L38" i="36" s="1"/>
  <c r="G11" i="85"/>
  <c r="G1720" i="37"/>
  <c r="D820" i="37"/>
  <c r="G1199" i="37"/>
  <c r="D1772" i="37"/>
  <c r="I1772" i="37" s="1"/>
  <c r="H33" i="34"/>
  <c r="W6" i="25"/>
  <c r="W15" i="25" s="1"/>
  <c r="W24" i="25" s="1"/>
  <c r="W33" i="25" s="1"/>
  <c r="W42" i="25" s="1"/>
  <c r="W51" i="25" s="1"/>
  <c r="W60" i="25" s="1"/>
  <c r="W69" i="25" s="1"/>
  <c r="W78" i="25" s="1"/>
  <c r="W87" i="25" s="1"/>
  <c r="G1732" i="37"/>
  <c r="D1690" i="37"/>
  <c r="G1203" i="37"/>
  <c r="G1891" i="37"/>
  <c r="Y434" i="23" s="1"/>
  <c r="F1251" i="37"/>
  <c r="G1205" i="37"/>
  <c r="H619" i="37"/>
  <c r="H1082" i="37"/>
  <c r="H1103" i="37" s="1"/>
  <c r="F212" i="24"/>
  <c r="L23" i="34"/>
  <c r="F38" i="23"/>
  <c r="K3" i="34" s="1"/>
  <c r="H298" i="37"/>
  <c r="H267" i="37" s="1"/>
  <c r="F472" i="37"/>
  <c r="I472" i="37" s="1"/>
  <c r="I448" i="37"/>
  <c r="I839" i="37"/>
  <c r="D1292" i="37"/>
  <c r="F1035" i="37"/>
  <c r="F1036" i="37" s="1"/>
  <c r="F1054" i="37" s="1"/>
  <c r="H310" i="37"/>
  <c r="G899" i="37"/>
  <c r="H1055" i="37"/>
  <c r="F867" i="37"/>
  <c r="M212" i="24" s="1"/>
  <c r="N212" i="24" s="1"/>
  <c r="O212" i="24" s="1"/>
  <c r="I207" i="37"/>
  <c r="G109" i="37"/>
  <c r="G314" i="37"/>
  <c r="I314" i="37" s="1"/>
  <c r="D353" i="37"/>
  <c r="I353" i="37" s="1"/>
  <c r="I129" i="37"/>
  <c r="D427" i="37"/>
  <c r="I447" i="37"/>
  <c r="G15" i="30"/>
  <c r="G15" i="29" s="1"/>
  <c r="G15" i="28" s="1"/>
  <c r="G15" i="27" s="1"/>
  <c r="G15" i="26" s="1"/>
  <c r="D541" i="37"/>
  <c r="I541" i="37" s="1"/>
  <c r="D1136" i="37"/>
  <c r="E64" i="67"/>
  <c r="Q210" i="8"/>
  <c r="Q262" i="8" s="1"/>
  <c r="D903" i="37"/>
  <c r="I903" i="37" s="1"/>
  <c r="D504" i="37"/>
  <c r="I504" i="37" s="1"/>
  <c r="A29" i="32"/>
  <c r="A29" i="31" s="1"/>
  <c r="A29" i="30" s="1"/>
  <c r="A29" i="29" s="1"/>
  <c r="A29" i="28" s="1"/>
  <c r="A29" i="27" s="1"/>
  <c r="A29" i="26" s="1"/>
  <c r="D1216" i="37"/>
  <c r="D583" i="37"/>
  <c r="I1891" i="37"/>
  <c r="I49" i="37"/>
  <c r="I128" i="37"/>
  <c r="M6" i="30"/>
  <c r="M24" i="30" s="1"/>
  <c r="H687" i="37"/>
  <c r="H708" i="37" s="1"/>
  <c r="D587" i="37"/>
  <c r="I587" i="37" s="1"/>
  <c r="F346" i="37"/>
  <c r="M91" i="24" s="1"/>
  <c r="N91" i="24" s="1"/>
  <c r="O91" i="24" s="1"/>
  <c r="R120" i="7" s="1"/>
  <c r="I5" i="66"/>
  <c r="Q73" i="68"/>
  <c r="Q75" i="68" s="1"/>
  <c r="D66" i="37"/>
  <c r="H1161" i="37"/>
  <c r="H1182" i="37" s="1"/>
  <c r="D1375" i="37"/>
  <c r="I1375" i="37" s="1"/>
  <c r="G254" i="37"/>
  <c r="G256" i="37"/>
  <c r="E41" i="66"/>
  <c r="H108" i="37"/>
  <c r="N73" i="68"/>
  <c r="O57" i="17"/>
  <c r="H34" i="34"/>
  <c r="E17" i="66"/>
  <c r="E53" i="66"/>
  <c r="D1774" i="37"/>
  <c r="I1774" i="37" s="1"/>
  <c r="E21" i="66"/>
  <c r="E25" i="66"/>
  <c r="G25" i="66" s="1"/>
  <c r="AB67" i="23" s="1"/>
  <c r="H626" i="37"/>
  <c r="E37" i="66"/>
  <c r="E57" i="66"/>
  <c r="D746" i="37"/>
  <c r="I746" i="37" s="1"/>
  <c r="I704" i="37"/>
  <c r="N38" i="36"/>
  <c r="G97" i="37"/>
  <c r="I1233" i="37"/>
  <c r="D529" i="37"/>
  <c r="D550" i="37" s="1"/>
  <c r="I550" i="37" s="1"/>
  <c r="I1882" i="37"/>
  <c r="D1793" i="37"/>
  <c r="F1793" i="37" s="1"/>
  <c r="I171" i="46"/>
  <c r="G724" i="37"/>
  <c r="G728" i="37"/>
  <c r="G741" i="37" s="1"/>
  <c r="C201" i="23" s="1"/>
  <c r="D201" i="23" s="1"/>
  <c r="E201" i="23" s="1"/>
  <c r="H24" i="34" s="1"/>
  <c r="G730" i="37"/>
  <c r="G743" i="37" s="1"/>
  <c r="C198" i="23" s="1"/>
  <c r="D198" i="23" s="1"/>
  <c r="E198" i="23" s="1"/>
  <c r="F1104" i="37"/>
  <c r="M267" i="24" s="1"/>
  <c r="N267" i="24" s="1"/>
  <c r="O267" i="24" s="1"/>
  <c r="P267" i="24" s="1"/>
  <c r="I783" i="37"/>
  <c r="G94" i="37"/>
  <c r="G729" i="37"/>
  <c r="G731" i="37"/>
  <c r="G726" i="37"/>
  <c r="G727" i="37"/>
  <c r="G740" i="37" s="1"/>
  <c r="C194" i="23" s="1"/>
  <c r="D194" i="23" s="1"/>
  <c r="E194" i="23" s="1"/>
  <c r="G725" i="37"/>
  <c r="G23" i="46"/>
  <c r="G25" i="46"/>
  <c r="I25" i="46" s="1"/>
  <c r="H189" i="37"/>
  <c r="A1" i="71"/>
  <c r="A1" i="56" s="1"/>
  <c r="G6" i="29"/>
  <c r="G6" i="28" s="1"/>
  <c r="G6" i="27" s="1"/>
  <c r="G6" i="26" s="1"/>
  <c r="K39" i="38"/>
  <c r="F1258" i="37"/>
  <c r="H110" i="37"/>
  <c r="E52" i="67"/>
  <c r="AA103" i="7"/>
  <c r="X55" i="12"/>
  <c r="I680" i="37"/>
  <c r="H111" i="37"/>
  <c r="D506" i="37"/>
  <c r="I506" i="37" s="1"/>
  <c r="G332" i="37"/>
  <c r="G345" i="37" s="1"/>
  <c r="M84" i="23" s="1"/>
  <c r="N84" i="23" s="1"/>
  <c r="O84" i="23" s="1"/>
  <c r="U37" i="25" s="1"/>
  <c r="G336" i="37"/>
  <c r="D371" i="37" s="1"/>
  <c r="D392" i="37" s="1"/>
  <c r="D1419" i="37"/>
  <c r="I1419" i="37" s="1"/>
  <c r="D469" i="37"/>
  <c r="I469" i="37" s="1"/>
  <c r="I446" i="37"/>
  <c r="I764" i="37"/>
  <c r="I602" i="37"/>
  <c r="F131" i="46"/>
  <c r="I283" i="46"/>
  <c r="H1240" i="37"/>
  <c r="H1261" i="37" s="1"/>
  <c r="I299" i="46"/>
  <c r="G16" i="46"/>
  <c r="G17" i="46"/>
  <c r="T57" i="17"/>
  <c r="I1250" i="37"/>
  <c r="I759" i="37"/>
  <c r="I298" i="46"/>
  <c r="D1137" i="37"/>
  <c r="I302" i="46"/>
  <c r="I248" i="46"/>
  <c r="H28" i="55"/>
  <c r="I444" i="37"/>
  <c r="I300" i="46"/>
  <c r="H107" i="37"/>
  <c r="F335" i="37"/>
  <c r="G99" i="46"/>
  <c r="H38" i="57"/>
  <c r="P18" i="59"/>
  <c r="G1675" i="37"/>
  <c r="G1673" i="37"/>
  <c r="G1679" i="37"/>
  <c r="G1674" i="37"/>
  <c r="G1677" i="37"/>
  <c r="G93" i="37"/>
  <c r="G99" i="37"/>
  <c r="G1672" i="37"/>
  <c r="G1678" i="37"/>
  <c r="G1676" i="37"/>
  <c r="E8" i="70"/>
  <c r="E32" i="70"/>
  <c r="C37" i="44"/>
  <c r="D37" i="44" s="1"/>
  <c r="I98" i="37"/>
  <c r="I1337" i="37"/>
  <c r="D154" i="37"/>
  <c r="I154" i="37" s="1"/>
  <c r="I697" i="37"/>
  <c r="I206" i="46"/>
  <c r="G19" i="46"/>
  <c r="H1136" i="37"/>
  <c r="H1172" i="37"/>
  <c r="I1172" i="37" s="1"/>
  <c r="H1179" i="37"/>
  <c r="I1179" i="37" s="1"/>
  <c r="I70" i="46"/>
  <c r="AA215" i="7"/>
  <c r="G6" i="85"/>
  <c r="G14" i="85"/>
  <c r="E33" i="70"/>
  <c r="E21" i="70"/>
  <c r="E40" i="70"/>
  <c r="E9" i="70"/>
  <c r="E65" i="70"/>
  <c r="E41" i="70"/>
  <c r="E57" i="70"/>
  <c r="I576" i="37"/>
  <c r="M24" i="34"/>
  <c r="G22" i="46"/>
  <c r="G21" i="46"/>
  <c r="D24" i="46"/>
  <c r="C21" i="47" s="1"/>
  <c r="G24" i="46"/>
  <c r="F197" i="23"/>
  <c r="G20" i="46"/>
  <c r="R222" i="24"/>
  <c r="R277" i="24" s="1"/>
  <c r="R332" i="24" s="1"/>
  <c r="AB167" i="24"/>
  <c r="AB222" i="24" s="1"/>
  <c r="AB277" i="24" s="1"/>
  <c r="AB332" i="24" s="1"/>
  <c r="F642" i="33"/>
  <c r="F651" i="33" s="1"/>
  <c r="F660" i="33" s="1"/>
  <c r="F670" i="33" s="1"/>
  <c r="F679" i="33" s="1"/>
  <c r="F688" i="33" s="1"/>
  <c r="F697" i="33" s="1"/>
  <c r="F706" i="33" s="1"/>
  <c r="F715" i="33" s="1"/>
  <c r="F724" i="33" s="1"/>
  <c r="F733" i="33" s="1"/>
  <c r="F742" i="33" s="1"/>
  <c r="F751" i="33" s="1"/>
  <c r="F760" i="33" s="1"/>
  <c r="F769" i="33" s="1"/>
  <c r="F778" i="33" s="1"/>
  <c r="F787" i="33" s="1"/>
  <c r="F796" i="33" s="1"/>
  <c r="F623" i="33"/>
  <c r="S20" i="30"/>
  <c r="S11" i="29"/>
  <c r="S11" i="28" s="1"/>
  <c r="S11" i="27" s="1"/>
  <c r="S11" i="26" s="1"/>
  <c r="F136" i="46"/>
  <c r="I136" i="46" s="1"/>
  <c r="F134" i="46"/>
  <c r="H11" i="32"/>
  <c r="H2" i="31"/>
  <c r="G2" i="30" s="1"/>
  <c r="G100" i="46"/>
  <c r="D21" i="46"/>
  <c r="C17" i="47" s="1"/>
  <c r="F245" i="37"/>
  <c r="F246" i="37" s="1"/>
  <c r="F264" i="37" s="1"/>
  <c r="G1853" i="37"/>
  <c r="W419" i="23" s="1"/>
  <c r="X419" i="23" s="1"/>
  <c r="Y419" i="23" s="1"/>
  <c r="Z419" i="23" s="1"/>
  <c r="I1477" i="37"/>
  <c r="D1173" i="37"/>
  <c r="I1173" i="37" s="1"/>
  <c r="I1851" i="37"/>
  <c r="G28" i="55"/>
  <c r="O28" i="55"/>
  <c r="I137" i="46"/>
  <c r="D1689" i="37"/>
  <c r="G660" i="37"/>
  <c r="W140" i="23" s="1"/>
  <c r="X140" i="23" s="1"/>
  <c r="Y140" i="23" s="1"/>
  <c r="Z140" i="23" s="1"/>
  <c r="G23" i="85"/>
  <c r="F1043" i="37"/>
  <c r="I210" i="37"/>
  <c r="D1299" i="37"/>
  <c r="I1299" i="37" s="1"/>
  <c r="I51" i="37"/>
  <c r="G108" i="46"/>
  <c r="G92" i="46" s="1"/>
  <c r="E44" i="67"/>
  <c r="E56" i="67"/>
  <c r="D22" i="46"/>
  <c r="C18" i="47" s="1"/>
  <c r="G12" i="85"/>
  <c r="D1135" i="37"/>
  <c r="I888" i="37"/>
  <c r="I207" i="46"/>
  <c r="G641" i="37"/>
  <c r="G659" i="37" s="1"/>
  <c r="W141" i="23" s="1"/>
  <c r="X141" i="23" s="1"/>
  <c r="Y141" i="23" s="1"/>
  <c r="D269" i="37"/>
  <c r="I1075" i="37"/>
  <c r="I605" i="37"/>
  <c r="I1099" i="37"/>
  <c r="F1846" i="37"/>
  <c r="I1846" i="37" s="1"/>
  <c r="F1213" i="37"/>
  <c r="I1213" i="37" s="1"/>
  <c r="I290" i="37"/>
  <c r="M93" i="29"/>
  <c r="M93" i="28" s="1"/>
  <c r="M93" i="27" s="1"/>
  <c r="M93" i="26" s="1"/>
  <c r="S93" i="30"/>
  <c r="S93" i="29" s="1"/>
  <c r="S93" i="28" s="1"/>
  <c r="S93" i="27" s="1"/>
  <c r="S93" i="26" s="1"/>
  <c r="D35" i="37"/>
  <c r="I35" i="37" s="1"/>
  <c r="AC41" i="53"/>
  <c r="I138" i="46"/>
  <c r="F66" i="37"/>
  <c r="C45" i="24" s="1"/>
  <c r="D45" i="24" s="1"/>
  <c r="E45" i="24" s="1"/>
  <c r="F61" i="37"/>
  <c r="I61" i="37" s="1"/>
  <c r="F73" i="37"/>
  <c r="R103" i="7"/>
  <c r="F93" i="24"/>
  <c r="K10" i="34" s="1"/>
  <c r="M7" i="36"/>
  <c r="D924" i="37"/>
  <c r="I924" i="37" s="1"/>
  <c r="G329" i="37"/>
  <c r="E37" i="70"/>
  <c r="E13" i="70"/>
  <c r="I5" i="70"/>
  <c r="E25" i="70"/>
  <c r="F716" i="37"/>
  <c r="F717" i="37" s="1"/>
  <c r="F718" i="37" s="1"/>
  <c r="F719" i="37" s="1"/>
  <c r="F720" i="37" s="1"/>
  <c r="F738" i="37" s="1"/>
  <c r="C196" i="24" s="1"/>
  <c r="D196" i="24" s="1"/>
  <c r="E196" i="24" s="1"/>
  <c r="G150" i="46"/>
  <c r="G134" i="46" s="1"/>
  <c r="F203" i="24"/>
  <c r="K23" i="34" s="1"/>
  <c r="R271" i="7"/>
  <c r="D584" i="37"/>
  <c r="I1315" i="37"/>
  <c r="E53" i="70"/>
  <c r="E45" i="70"/>
  <c r="F784" i="37"/>
  <c r="F777" i="37"/>
  <c r="C210" i="24" s="1"/>
  <c r="D210" i="24" s="1"/>
  <c r="E210" i="24" s="1"/>
  <c r="F772" i="37"/>
  <c r="I772" i="37" s="1"/>
  <c r="L103" i="25"/>
  <c r="L102" i="25"/>
  <c r="Z210" i="24"/>
  <c r="G151" i="46"/>
  <c r="G139" i="46" s="1"/>
  <c r="I139" i="46" s="1"/>
  <c r="D150" i="37"/>
  <c r="I150" i="37" s="1"/>
  <c r="E61" i="70"/>
  <c r="E49" i="70"/>
  <c r="E29" i="70"/>
  <c r="I577" i="37"/>
  <c r="G77" i="37"/>
  <c r="F77" i="37"/>
  <c r="G148" i="46"/>
  <c r="G132" i="46" s="1"/>
  <c r="G146" i="46"/>
  <c r="G130" i="46" s="1"/>
  <c r="G149" i="46"/>
  <c r="G133" i="46" s="1"/>
  <c r="G147" i="46"/>
  <c r="G131" i="46" s="1"/>
  <c r="E45" i="67"/>
  <c r="E12" i="67"/>
  <c r="E8" i="67"/>
  <c r="E16" i="67"/>
  <c r="E48" i="67"/>
  <c r="I4" i="67"/>
  <c r="E40" i="67"/>
  <c r="E60" i="67"/>
  <c r="E28" i="67"/>
  <c r="E36" i="67"/>
  <c r="E24" i="67"/>
  <c r="E20" i="67"/>
  <c r="E9" i="65"/>
  <c r="E33" i="65"/>
  <c r="H29" i="34"/>
  <c r="F256" i="24"/>
  <c r="F804" i="37"/>
  <c r="D1888" i="37"/>
  <c r="F1888" i="37" s="1"/>
  <c r="W433" i="24" s="1"/>
  <c r="X433" i="24" s="1"/>
  <c r="Y433" i="24" s="1"/>
  <c r="Z433" i="24" s="1"/>
  <c r="I5" i="67"/>
  <c r="G61" i="67" s="1"/>
  <c r="E53" i="65"/>
  <c r="E65" i="65"/>
  <c r="E61" i="65"/>
  <c r="E57" i="65"/>
  <c r="E41" i="65"/>
  <c r="D41" i="53"/>
  <c r="I579" i="37"/>
  <c r="D268" i="37"/>
  <c r="I288" i="46"/>
  <c r="F810" i="37"/>
  <c r="F45" i="52"/>
  <c r="G13" i="85" s="1"/>
  <c r="D114" i="37"/>
  <c r="I114" i="37" s="1"/>
  <c r="G1667" i="37"/>
  <c r="G1687" i="37" s="1"/>
  <c r="D267" i="37"/>
  <c r="F413" i="37"/>
  <c r="F426" i="37" s="1"/>
  <c r="I5" i="65"/>
  <c r="E49" i="65"/>
  <c r="E37" i="65"/>
  <c r="E17" i="65"/>
  <c r="E25" i="65"/>
  <c r="E45" i="65"/>
  <c r="E21" i="65"/>
  <c r="I762" i="37"/>
  <c r="D1848" i="37"/>
  <c r="F1848" i="37" s="1"/>
  <c r="Y417" i="24" s="1"/>
  <c r="I1313" i="37"/>
  <c r="I1312" i="37"/>
  <c r="I1078" i="37"/>
  <c r="I282" i="46"/>
  <c r="I287" i="46"/>
  <c r="F1047" i="37"/>
  <c r="G333" i="37"/>
  <c r="G346" i="37" s="1"/>
  <c r="M91" i="23" s="1"/>
  <c r="N91" i="23" s="1"/>
  <c r="O91" i="23" s="1"/>
  <c r="AA120" i="7" s="1"/>
  <c r="D1296" i="37"/>
  <c r="E45" i="66"/>
  <c r="E49" i="66"/>
  <c r="E65" i="66"/>
  <c r="E61" i="66"/>
  <c r="E13" i="66"/>
  <c r="E29" i="66"/>
  <c r="E33" i="66"/>
  <c r="D1852" i="37"/>
  <c r="F1852" i="37" s="1"/>
  <c r="W418" i="24" s="1"/>
  <c r="X418" i="24" s="1"/>
  <c r="Y418" i="24" s="1"/>
  <c r="Z418" i="24" s="1"/>
  <c r="I1236" i="37"/>
  <c r="I761" i="37"/>
  <c r="J41" i="53"/>
  <c r="K41" i="53"/>
  <c r="D1161" i="37"/>
  <c r="F1161" i="37" s="1"/>
  <c r="D39" i="9"/>
  <c r="I388" i="37"/>
  <c r="I604" i="37"/>
  <c r="AA123" i="7"/>
  <c r="I285" i="46"/>
  <c r="Z146" i="23"/>
  <c r="I920" i="37"/>
  <c r="Z146" i="24"/>
  <c r="G585" i="37"/>
  <c r="M143" i="23" s="1"/>
  <c r="N143" i="23" s="1"/>
  <c r="O143" i="23" s="1"/>
  <c r="P143" i="23" s="1"/>
  <c r="G109" i="46"/>
  <c r="G93" i="46" s="1"/>
  <c r="G110" i="46"/>
  <c r="G94" i="46" s="1"/>
  <c r="E13" i="67"/>
  <c r="E49" i="67"/>
  <c r="F411" i="37"/>
  <c r="F424" i="37" s="1"/>
  <c r="F415" i="37"/>
  <c r="G112" i="46"/>
  <c r="G96" i="46" s="1"/>
  <c r="J45" i="52"/>
  <c r="P39" i="38"/>
  <c r="D1140" i="37"/>
  <c r="I1140" i="37" s="1"/>
  <c r="Z143" i="24"/>
  <c r="I188" i="46"/>
  <c r="F805" i="37"/>
  <c r="F808" i="37"/>
  <c r="F1045" i="37"/>
  <c r="D898" i="37"/>
  <c r="I1710" i="37"/>
  <c r="H1056" i="37"/>
  <c r="D1142" i="37"/>
  <c r="I1142" i="37" s="1"/>
  <c r="O11" i="32"/>
  <c r="O11" i="31" s="1"/>
  <c r="D1688" i="37"/>
  <c r="F1042" i="37"/>
  <c r="D116" i="37"/>
  <c r="I116" i="37" s="1"/>
  <c r="M13" i="34"/>
  <c r="D900" i="37"/>
  <c r="F107" i="37"/>
  <c r="W427" i="23"/>
  <c r="X427" i="23" s="1"/>
  <c r="Y427" i="23" s="1"/>
  <c r="Z427" i="23" s="1"/>
  <c r="I1883" i="37"/>
  <c r="P19" i="59"/>
  <c r="H39" i="57"/>
  <c r="E265" i="25"/>
  <c r="G709" i="37"/>
  <c r="F709" i="37"/>
  <c r="D1847" i="37"/>
  <c r="P16" i="59"/>
  <c r="H36" i="57"/>
  <c r="G630" i="37"/>
  <c r="F630" i="37"/>
  <c r="F1204" i="37"/>
  <c r="F1217" i="37" s="1"/>
  <c r="F1202" i="37"/>
  <c r="F1215" i="37" s="1"/>
  <c r="F1198" i="37"/>
  <c r="D1219" i="37" s="1"/>
  <c r="I1219" i="37" s="1"/>
  <c r="A205" i="29"/>
  <c r="G196" i="29"/>
  <c r="M196" i="29" s="1"/>
  <c r="S196" i="29" s="1"/>
  <c r="I575" i="37"/>
  <c r="D590" i="37"/>
  <c r="I590" i="37" s="1"/>
  <c r="Y20" i="29"/>
  <c r="Y20" i="28" s="1"/>
  <c r="Y20" i="27" s="1"/>
  <c r="Y20" i="26" s="1"/>
  <c r="Y29" i="30"/>
  <c r="I1435" i="37"/>
  <c r="D1456" i="37"/>
  <c r="I1456" i="37" s="1"/>
  <c r="S75" i="25"/>
  <c r="Z155" i="23"/>
  <c r="D905" i="37"/>
  <c r="I905" i="37" s="1"/>
  <c r="I760" i="37"/>
  <c r="H1214" i="37"/>
  <c r="F1205" i="37"/>
  <c r="F1201" i="37"/>
  <c r="F1214" i="37" s="1"/>
  <c r="F1199" i="37"/>
  <c r="F1203" i="37"/>
  <c r="F1200" i="37"/>
  <c r="D1221" i="37" s="1"/>
  <c r="I1221" i="37" s="1"/>
  <c r="M102" i="29"/>
  <c r="M102" i="28" s="1"/>
  <c r="M102" i="27" s="1"/>
  <c r="M102" i="26" s="1"/>
  <c r="S102" i="30"/>
  <c r="I1441" i="37"/>
  <c r="D1454" i="37"/>
  <c r="I1454" i="37" s="1"/>
  <c r="F1854" i="37"/>
  <c r="G1854" i="37"/>
  <c r="W421" i="23" s="1"/>
  <c r="X421" i="23" s="1"/>
  <c r="Y421" i="23" s="1"/>
  <c r="Z421" i="23" s="1"/>
  <c r="D465" i="37"/>
  <c r="I465" i="37" s="1"/>
  <c r="F1335" i="37"/>
  <c r="D1335" i="37"/>
  <c r="I1335" i="37" s="1"/>
  <c r="I1317" i="37"/>
  <c r="D1691" i="37"/>
  <c r="I1330" i="37"/>
  <c r="I309" i="37"/>
  <c r="E56" i="70"/>
  <c r="E64" i="70"/>
  <c r="G331" i="37"/>
  <c r="D352" i="37" s="1"/>
  <c r="I352" i="37" s="1"/>
  <c r="N73" i="25"/>
  <c r="D505" i="37"/>
  <c r="I505" i="37" s="1"/>
  <c r="I1707" i="37"/>
  <c r="I231" i="37"/>
  <c r="AA385" i="7"/>
  <c r="Z249" i="23"/>
  <c r="D940" i="37"/>
  <c r="I940" i="37" s="1"/>
  <c r="I286" i="37"/>
  <c r="G1845" i="37"/>
  <c r="W412" i="23" s="1"/>
  <c r="X412" i="23" s="1"/>
  <c r="Y412" i="23" s="1"/>
  <c r="Z412" i="23" s="1"/>
  <c r="F1845" i="37"/>
  <c r="W413" i="24" s="1"/>
  <c r="X413" i="24" s="1"/>
  <c r="Y413" i="24" s="1"/>
  <c r="Z413" i="24" s="1"/>
  <c r="E52" i="70"/>
  <c r="E12" i="70"/>
  <c r="E44" i="70"/>
  <c r="E48" i="70"/>
  <c r="E20" i="70"/>
  <c r="E28" i="70"/>
  <c r="E36" i="70"/>
  <c r="I4" i="70"/>
  <c r="G60" i="70" s="1"/>
  <c r="H285" i="24" s="1"/>
  <c r="E24" i="70"/>
  <c r="D58" i="46"/>
  <c r="E16" i="70"/>
  <c r="D149" i="46"/>
  <c r="D133" i="46" s="1"/>
  <c r="D148" i="46"/>
  <c r="D132" i="46" s="1"/>
  <c r="D146" i="46"/>
  <c r="D147" i="46"/>
  <c r="D131" i="46" s="1"/>
  <c r="AG13" i="47" s="1"/>
  <c r="D151" i="46"/>
  <c r="F420" i="23"/>
  <c r="K36" i="34" s="1"/>
  <c r="M21" i="36"/>
  <c r="M20" i="68"/>
  <c r="D347" i="37"/>
  <c r="M57" i="29"/>
  <c r="M57" i="28" s="1"/>
  <c r="M57" i="27" s="1"/>
  <c r="M57" i="26" s="1"/>
  <c r="S57" i="30"/>
  <c r="S57" i="29" s="1"/>
  <c r="S57" i="28" s="1"/>
  <c r="S57" i="27" s="1"/>
  <c r="S57" i="26" s="1"/>
  <c r="M62" i="68"/>
  <c r="M16" i="68"/>
  <c r="D1635" i="37"/>
  <c r="I1635" i="37" s="1"/>
  <c r="T28" i="55"/>
  <c r="E53" i="67"/>
  <c r="E37" i="67"/>
  <c r="E33" i="67"/>
  <c r="E21" i="67"/>
  <c r="G56" i="15"/>
  <c r="V32" i="18"/>
  <c r="G18" i="85"/>
  <c r="I172" i="46"/>
  <c r="D1610" i="37"/>
  <c r="I1610" i="37" s="1"/>
  <c r="I63" i="46"/>
  <c r="H1768" i="37"/>
  <c r="I1768" i="37" s="1"/>
  <c r="E25" i="67"/>
  <c r="E17" i="67"/>
  <c r="E29" i="67"/>
  <c r="E41" i="67"/>
  <c r="E65" i="67"/>
  <c r="E57" i="67"/>
  <c r="E9" i="67"/>
  <c r="I45" i="52"/>
  <c r="D782" i="37"/>
  <c r="I782" i="37" s="1"/>
  <c r="I285" i="37"/>
  <c r="I132" i="37"/>
  <c r="I1314" i="37"/>
  <c r="I1092" i="37"/>
  <c r="I127" i="37"/>
  <c r="I1021" i="37"/>
  <c r="D1609" i="37"/>
  <c r="I1609" i="37" s="1"/>
  <c r="D1611" i="37"/>
  <c r="I1611" i="37" s="1"/>
  <c r="J56" i="15"/>
  <c r="Q37" i="35"/>
  <c r="F56" i="15"/>
  <c r="D1294" i="37"/>
  <c r="D149" i="37"/>
  <c r="I149" i="37" s="1"/>
  <c r="D980" i="37"/>
  <c r="H1319" i="37"/>
  <c r="H1340" i="37" s="1"/>
  <c r="B31" i="74"/>
  <c r="Q39" i="38"/>
  <c r="D979" i="37"/>
  <c r="D466" i="37"/>
  <c r="I466" i="37" s="1"/>
  <c r="D1532" i="37"/>
  <c r="I1532" i="37" s="1"/>
  <c r="D430" i="37"/>
  <c r="I430" i="37" s="1"/>
  <c r="I284" i="46"/>
  <c r="I1711" i="37"/>
  <c r="I460" i="37"/>
  <c r="D661" i="37"/>
  <c r="Q55" i="12"/>
  <c r="G581" i="37"/>
  <c r="M140" i="23" s="1"/>
  <c r="N140" i="23" s="1"/>
  <c r="O140" i="23" s="1"/>
  <c r="P140" i="23" s="1"/>
  <c r="M17" i="36"/>
  <c r="I1708" i="37"/>
  <c r="I130" i="37"/>
  <c r="L29" i="34"/>
  <c r="F267" i="24"/>
  <c r="D329" i="46"/>
  <c r="I329" i="46" s="1"/>
  <c r="I341" i="46"/>
  <c r="G586" i="37"/>
  <c r="M142" i="23" s="1"/>
  <c r="N142" i="23" s="1"/>
  <c r="O142" i="23" s="1"/>
  <c r="G738" i="37"/>
  <c r="C196" i="23" s="1"/>
  <c r="D196" i="23" s="1"/>
  <c r="E196" i="23" s="1"/>
  <c r="P146" i="24"/>
  <c r="R204" i="7"/>
  <c r="H8" i="34"/>
  <c r="S32" i="18"/>
  <c r="S38" i="36"/>
  <c r="S39" i="36" s="1"/>
  <c r="C31" i="74"/>
  <c r="O39" i="9"/>
  <c r="R50" i="14"/>
  <c r="M56" i="15"/>
  <c r="P37" i="35"/>
  <c r="V50" i="14"/>
  <c r="P39" i="9"/>
  <c r="T32" i="18"/>
  <c r="I56" i="15"/>
  <c r="I288" i="37"/>
  <c r="I206" i="37"/>
  <c r="I212" i="46"/>
  <c r="I381" i="37"/>
  <c r="E73" i="68"/>
  <c r="H1215" i="37"/>
  <c r="P73" i="68"/>
  <c r="P75" i="68" s="1"/>
  <c r="E60" i="66"/>
  <c r="W32" i="18"/>
  <c r="D977" i="37"/>
  <c r="I964" i="37"/>
  <c r="I1282" i="37"/>
  <c r="D1295" i="37"/>
  <c r="I1594" i="37"/>
  <c r="D1647" i="37"/>
  <c r="I1647" i="37" s="1"/>
  <c r="D1616" i="37"/>
  <c r="I1616" i="37" s="1"/>
  <c r="I1595" i="37"/>
  <c r="D1256" i="37"/>
  <c r="I1256" i="37" s="1"/>
  <c r="I1238" i="37"/>
  <c r="S120" i="30"/>
  <c r="S120" i="29" s="1"/>
  <c r="S120" i="28" s="1"/>
  <c r="S120" i="27" s="1"/>
  <c r="S120" i="26" s="1"/>
  <c r="M120" i="29"/>
  <c r="M120" i="28" s="1"/>
  <c r="M120" i="27" s="1"/>
  <c r="M120" i="26" s="1"/>
  <c r="M3" i="29"/>
  <c r="M3" i="28" s="1"/>
  <c r="M3" i="27" s="1"/>
  <c r="M3" i="26" s="1"/>
  <c r="S3" i="30"/>
  <c r="M84" i="29"/>
  <c r="M84" i="28" s="1"/>
  <c r="M84" i="27" s="1"/>
  <c r="M84" i="26" s="1"/>
  <c r="S84" i="30"/>
  <c r="S84" i="29" s="1"/>
  <c r="S84" i="28" s="1"/>
  <c r="S84" i="27" s="1"/>
  <c r="S84" i="26" s="1"/>
  <c r="G1341" i="37"/>
  <c r="F1341" i="37"/>
  <c r="F946" i="37"/>
  <c r="W212" i="24" s="1"/>
  <c r="X212" i="24" s="1"/>
  <c r="Y212" i="24" s="1"/>
  <c r="G946" i="37"/>
  <c r="D860" i="37"/>
  <c r="I860" i="37" s="1"/>
  <c r="I842" i="37"/>
  <c r="F254" i="37"/>
  <c r="F256" i="37"/>
  <c r="F250" i="37"/>
  <c r="S48" i="34"/>
  <c r="G809" i="37"/>
  <c r="G822" i="37" s="1"/>
  <c r="M198" i="23" s="1"/>
  <c r="N198" i="23" s="1"/>
  <c r="O198" i="23" s="1"/>
  <c r="G807" i="37"/>
  <c r="G820" i="37" s="1"/>
  <c r="M201" i="23" s="1"/>
  <c r="N201" i="23" s="1"/>
  <c r="O201" i="23" s="1"/>
  <c r="G803" i="37"/>
  <c r="D824" i="37" s="1"/>
  <c r="I824" i="37" s="1"/>
  <c r="G408" i="37"/>
  <c r="D429" i="37" s="1"/>
  <c r="I429" i="37" s="1"/>
  <c r="G414" i="37"/>
  <c r="G412" i="37"/>
  <c r="G425" i="37" s="1"/>
  <c r="F1338" i="37"/>
  <c r="D1338" i="37"/>
  <c r="I1338" i="37" s="1"/>
  <c r="F1339" i="37"/>
  <c r="D1339" i="37"/>
  <c r="I1339" i="37" s="1"/>
  <c r="G19" i="37"/>
  <c r="I20" i="40" s="1"/>
  <c r="G17" i="37"/>
  <c r="G30" i="37" s="1"/>
  <c r="C36" i="23" s="1"/>
  <c r="D36" i="23" s="1"/>
  <c r="E36" i="23" s="1"/>
  <c r="F36" i="23" s="1"/>
  <c r="G13" i="37"/>
  <c r="D34" i="37" s="1"/>
  <c r="I34" i="37" s="1"/>
  <c r="I13" i="37"/>
  <c r="P50" i="14"/>
  <c r="I262" i="46"/>
  <c r="D246" i="46"/>
  <c r="I246" i="46" s="1"/>
  <c r="I261" i="46"/>
  <c r="D245" i="46"/>
  <c r="I340" i="46"/>
  <c r="D324" i="46"/>
  <c r="D321" i="46"/>
  <c r="I337" i="46"/>
  <c r="I336" i="46"/>
  <c r="D320" i="46"/>
  <c r="E8" i="66"/>
  <c r="H566" i="37"/>
  <c r="I566" i="37" s="1"/>
  <c r="H570" i="37"/>
  <c r="H572" i="37"/>
  <c r="I572" i="37" s="1"/>
  <c r="H113" i="46"/>
  <c r="H101" i="46" s="1"/>
  <c r="M25" i="36"/>
  <c r="F1677" i="37"/>
  <c r="F1674" i="37"/>
  <c r="F1675" i="37"/>
  <c r="F1673" i="37"/>
  <c r="F1679" i="37"/>
  <c r="D461" i="37"/>
  <c r="D468" i="37"/>
  <c r="D426" i="37" s="1"/>
  <c r="D71" i="37"/>
  <c r="I71" i="37" s="1"/>
  <c r="I53" i="37"/>
  <c r="I1709" i="37"/>
  <c r="H1714" i="37"/>
  <c r="I235" i="37"/>
  <c r="D228" i="37"/>
  <c r="I228" i="37" s="1"/>
  <c r="F1262" i="37"/>
  <c r="G1262" i="37"/>
  <c r="I1277" i="37"/>
  <c r="I1495" i="37"/>
  <c r="D1453" i="37"/>
  <c r="I1453" i="37" s="1"/>
  <c r="I287" i="37"/>
  <c r="S30" i="30"/>
  <c r="S30" i="29" s="1"/>
  <c r="S30" i="28" s="1"/>
  <c r="S30" i="27" s="1"/>
  <c r="S30" i="26" s="1"/>
  <c r="M30" i="29"/>
  <c r="M30" i="28" s="1"/>
  <c r="M30" i="27" s="1"/>
  <c r="M30" i="26" s="1"/>
  <c r="S66" i="30"/>
  <c r="S66" i="29" s="1"/>
  <c r="S66" i="28" s="1"/>
  <c r="S66" i="27" s="1"/>
  <c r="S66" i="26" s="1"/>
  <c r="M66" i="29"/>
  <c r="M66" i="28" s="1"/>
  <c r="M66" i="27" s="1"/>
  <c r="M66" i="26" s="1"/>
  <c r="S111" i="30"/>
  <c r="S111" i="29" s="1"/>
  <c r="S111" i="28" s="1"/>
  <c r="S111" i="27" s="1"/>
  <c r="S111" i="26" s="1"/>
  <c r="M111" i="29"/>
  <c r="M111" i="28" s="1"/>
  <c r="M111" i="27" s="1"/>
  <c r="M111" i="26" s="1"/>
  <c r="A147" i="29"/>
  <c r="A147" i="28" s="1"/>
  <c r="A147" i="27" s="1"/>
  <c r="A147" i="26" s="1"/>
  <c r="A139" i="25" s="1"/>
  <c r="I139" i="25" s="1"/>
  <c r="P139" i="25" s="1"/>
  <c r="W139" i="25" s="1"/>
  <c r="G147" i="30"/>
  <c r="G147" i="29" s="1"/>
  <c r="G147" i="28" s="1"/>
  <c r="G147" i="27" s="1"/>
  <c r="G147" i="26" s="1"/>
  <c r="B3" i="68"/>
  <c r="B7" i="68" s="1"/>
  <c r="B11" i="68" s="1"/>
  <c r="B15" i="68" s="1"/>
  <c r="B19" i="68" s="1"/>
  <c r="B23" i="68" s="1"/>
  <c r="B28" i="68" s="1"/>
  <c r="B32" i="68" s="1"/>
  <c r="B37" i="68" s="1"/>
  <c r="B41" i="68" s="1"/>
  <c r="B45" i="68" s="1"/>
  <c r="B49" i="68" s="1"/>
  <c r="B53" i="68" s="1"/>
  <c r="B57" i="68" s="1"/>
  <c r="B61" i="68" s="1"/>
  <c r="B65" i="68" s="1"/>
  <c r="B69" i="68" s="1"/>
  <c r="AB57" i="23"/>
  <c r="D865" i="37"/>
  <c r="I865" i="37" s="1"/>
  <c r="F727" i="37"/>
  <c r="F725" i="37"/>
  <c r="F731" i="37"/>
  <c r="F726" i="37"/>
  <c r="F729" i="37"/>
  <c r="R48" i="34"/>
  <c r="G298" i="37"/>
  <c r="G310" i="37"/>
  <c r="I310" i="37" s="1"/>
  <c r="G303" i="37"/>
  <c r="C100" i="23" s="1"/>
  <c r="D100" i="23" s="1"/>
  <c r="E100" i="23" s="1"/>
  <c r="G1291" i="37"/>
  <c r="G1281" i="37"/>
  <c r="G1294" i="37" s="1"/>
  <c r="G1283" i="37"/>
  <c r="G1296" i="37" s="1"/>
  <c r="G1277" i="37"/>
  <c r="F1298" i="37" s="1"/>
  <c r="G1045" i="37"/>
  <c r="G1042" i="37"/>
  <c r="G1043" i="37"/>
  <c r="G1047" i="37"/>
  <c r="G1041" i="37"/>
  <c r="G177" i="37"/>
  <c r="G190" i="37" s="1"/>
  <c r="G171" i="37"/>
  <c r="G175" i="37"/>
  <c r="G188" i="37" s="1"/>
  <c r="I24" i="40"/>
  <c r="D74" i="37"/>
  <c r="I74" i="37" s="1"/>
  <c r="D75" i="37"/>
  <c r="I75" i="37" s="1"/>
  <c r="I27" i="40"/>
  <c r="R19" i="7"/>
  <c r="F38" i="24"/>
  <c r="K2" i="34" s="1"/>
  <c r="I20" i="37"/>
  <c r="I14" i="37"/>
  <c r="F311" i="46"/>
  <c r="F325" i="46" s="1"/>
  <c r="I325" i="46" s="1"/>
  <c r="H559" i="37"/>
  <c r="F97" i="37"/>
  <c r="F110" i="37" s="1"/>
  <c r="F94" i="37"/>
  <c r="F95" i="37"/>
  <c r="F108" i="37" s="1"/>
  <c r="F93" i="37"/>
  <c r="F99" i="37"/>
  <c r="D346" i="37"/>
  <c r="D344" i="37"/>
  <c r="D349" i="37"/>
  <c r="I349" i="37" s="1"/>
  <c r="D345" i="37"/>
  <c r="I364" i="37"/>
  <c r="I365" i="37"/>
  <c r="H377" i="37"/>
  <c r="I377" i="37" s="1"/>
  <c r="H389" i="37"/>
  <c r="H382" i="37"/>
  <c r="H1258" i="37"/>
  <c r="H1216" i="37" s="1"/>
  <c r="H1251" i="37"/>
  <c r="D659" i="37"/>
  <c r="D664" i="37"/>
  <c r="S55" i="12"/>
  <c r="D266" i="37"/>
  <c r="I968" i="37"/>
  <c r="D1003" i="37"/>
  <c r="F1294" i="37"/>
  <c r="I1325" i="37"/>
  <c r="I1280" i="37"/>
  <c r="D1293" i="37"/>
  <c r="D1098" i="37"/>
  <c r="I1098" i="37" s="1"/>
  <c r="I1080" i="37"/>
  <c r="F1745" i="37"/>
  <c r="F1771" i="37" s="1"/>
  <c r="M415" i="24" s="1"/>
  <c r="N415" i="24" s="1"/>
  <c r="O415" i="24" s="1"/>
  <c r="P415" i="24" s="1"/>
  <c r="G156" i="37"/>
  <c r="F156" i="37"/>
  <c r="M47" i="24" s="1"/>
  <c r="N47" i="24" s="1"/>
  <c r="O47" i="24" s="1"/>
  <c r="G1183" i="37"/>
  <c r="F1183" i="37"/>
  <c r="I763" i="37"/>
  <c r="D781" i="37"/>
  <c r="I781" i="37" s="1"/>
  <c r="I603" i="37"/>
  <c r="D608" i="37"/>
  <c r="F253" i="37"/>
  <c r="F257" i="37"/>
  <c r="D292" i="37" s="1"/>
  <c r="F255" i="37"/>
  <c r="F251" i="37"/>
  <c r="D304" i="37" s="1"/>
  <c r="I304" i="37" s="1"/>
  <c r="F252" i="37"/>
  <c r="G784" i="37"/>
  <c r="G777" i="37"/>
  <c r="C210" i="23" s="1"/>
  <c r="D210" i="23" s="1"/>
  <c r="E210" i="23" s="1"/>
  <c r="AA383" i="7"/>
  <c r="P258" i="23"/>
  <c r="G805" i="37"/>
  <c r="G806" i="37"/>
  <c r="G819" i="37" s="1"/>
  <c r="M194" i="23" s="1"/>
  <c r="N194" i="23" s="1"/>
  <c r="O194" i="23" s="1"/>
  <c r="G810" i="37"/>
  <c r="G804" i="37"/>
  <c r="G808" i="37"/>
  <c r="G821" i="37" s="1"/>
  <c r="O199" i="23" s="1"/>
  <c r="AA289" i="7" s="1"/>
  <c r="G411" i="37"/>
  <c r="G409" i="37"/>
  <c r="D462" i="37" s="1"/>
  <c r="I462" i="37" s="1"/>
  <c r="G413" i="37"/>
  <c r="G415" i="37"/>
  <c r="G410" i="37"/>
  <c r="D1301" i="37"/>
  <c r="F1301" i="37"/>
  <c r="G15" i="37"/>
  <c r="G16" i="37"/>
  <c r="I16" i="40" s="1"/>
  <c r="G18" i="37"/>
  <c r="I18" i="40" s="1"/>
  <c r="G20" i="37"/>
  <c r="I21" i="40" s="1"/>
  <c r="G14" i="37"/>
  <c r="D67" i="37" s="1"/>
  <c r="I67" i="37" s="1"/>
  <c r="I17" i="37"/>
  <c r="F132" i="46"/>
  <c r="A30" i="75"/>
  <c r="A39" i="75" s="1"/>
  <c r="A48" i="75" s="1"/>
  <c r="A57" i="75" s="1"/>
  <c r="A66" i="75" s="1"/>
  <c r="A75" i="75" s="1"/>
  <c r="A84" i="75" s="1"/>
  <c r="A93" i="75" s="1"/>
  <c r="A21" i="75"/>
  <c r="I260" i="46"/>
  <c r="D244" i="46"/>
  <c r="I263" i="46"/>
  <c r="D247" i="46"/>
  <c r="I247" i="46" s="1"/>
  <c r="I339" i="46"/>
  <c r="D323" i="46"/>
  <c r="D322" i="46"/>
  <c r="I338" i="46"/>
  <c r="E12" i="66"/>
  <c r="E44" i="66"/>
  <c r="E36" i="66"/>
  <c r="E64" i="66"/>
  <c r="E32" i="66"/>
  <c r="E56" i="66"/>
  <c r="E48" i="66"/>
  <c r="E28" i="66"/>
  <c r="E52" i="66"/>
  <c r="E16" i="66"/>
  <c r="I4" i="66"/>
  <c r="H573" i="37"/>
  <c r="H568" i="37"/>
  <c r="I568" i="37" s="1"/>
  <c r="H571" i="37"/>
  <c r="I571" i="37" s="1"/>
  <c r="H569" i="37"/>
  <c r="H567" i="37"/>
  <c r="I567" i="37" s="1"/>
  <c r="H105" i="46"/>
  <c r="H112" i="46" s="1"/>
  <c r="H96" i="46" s="1"/>
  <c r="H1088" i="37"/>
  <c r="H1057" i="37" s="1"/>
  <c r="H1093" i="37"/>
  <c r="H1100" i="37"/>
  <c r="H1058" i="37" s="1"/>
  <c r="I1869" i="37"/>
  <c r="D1887" i="37"/>
  <c r="M13" i="36"/>
  <c r="G389" i="37"/>
  <c r="G347" i="37" s="1"/>
  <c r="O89" i="23" s="1"/>
  <c r="AA121" i="7" s="1"/>
  <c r="G382" i="37"/>
  <c r="M100" i="23" s="1"/>
  <c r="N100" i="23" s="1"/>
  <c r="O100" i="23" s="1"/>
  <c r="E20" i="66"/>
  <c r="F1678" i="37"/>
  <c r="F1672" i="37"/>
  <c r="F1676" i="37"/>
  <c r="F1689" i="37" s="1"/>
  <c r="F421" i="24"/>
  <c r="K35" i="34" s="1"/>
  <c r="H456" i="37"/>
  <c r="H425" i="37" s="1"/>
  <c r="H461" i="37"/>
  <c r="H468" i="37"/>
  <c r="H426" i="37" s="1"/>
  <c r="H1270" i="37"/>
  <c r="I48" i="37"/>
  <c r="H693" i="37"/>
  <c r="H705" i="37"/>
  <c r="I705" i="37" s="1"/>
  <c r="H698" i="37"/>
  <c r="I698" i="37" s="1"/>
  <c r="I601" i="37"/>
  <c r="D1220" i="37"/>
  <c r="I1220" i="37" s="1"/>
  <c r="I1556" i="37"/>
  <c r="D1577" i="37"/>
  <c r="I1577" i="37" s="1"/>
  <c r="D978" i="37"/>
  <c r="I965" i="37"/>
  <c r="I1599" i="37"/>
  <c r="D1612" i="37"/>
  <c r="I1612" i="37" s="1"/>
  <c r="D1614" i="37"/>
  <c r="I1614" i="37" s="1"/>
  <c r="I1593" i="37"/>
  <c r="G1844" i="37"/>
  <c r="W413" i="23" s="1"/>
  <c r="X413" i="23" s="1"/>
  <c r="Y413" i="23" s="1"/>
  <c r="Z413" i="23" s="1"/>
  <c r="F1844" i="37"/>
  <c r="W414" i="24" s="1"/>
  <c r="X414" i="24" s="1"/>
  <c r="Y414" i="24" s="1"/>
  <c r="Z414" i="24" s="1"/>
  <c r="S21" i="30"/>
  <c r="S21" i="29" s="1"/>
  <c r="S21" i="28" s="1"/>
  <c r="S21" i="27" s="1"/>
  <c r="S21" i="26" s="1"/>
  <c r="M21" i="29"/>
  <c r="M21" i="28" s="1"/>
  <c r="M21" i="27" s="1"/>
  <c r="M21" i="26" s="1"/>
  <c r="D351" i="37"/>
  <c r="I351" i="37" s="1"/>
  <c r="I367" i="37"/>
  <c r="D387" i="37"/>
  <c r="I387" i="37" s="1"/>
  <c r="I369" i="37"/>
  <c r="M48" i="29"/>
  <c r="M48" i="28" s="1"/>
  <c r="M48" i="27" s="1"/>
  <c r="M48" i="26" s="1"/>
  <c r="S48" i="30"/>
  <c r="D624" i="37"/>
  <c r="I624" i="37" s="1"/>
  <c r="I606" i="37"/>
  <c r="M147" i="30"/>
  <c r="S147" i="30" s="1"/>
  <c r="S147" i="29" s="1"/>
  <c r="S147" i="28" s="1"/>
  <c r="S147" i="27" s="1"/>
  <c r="S147" i="26" s="1"/>
  <c r="M147" i="29"/>
  <c r="M147" i="28" s="1"/>
  <c r="M147" i="27" s="1"/>
  <c r="M147" i="26" s="1"/>
  <c r="V147" i="32"/>
  <c r="V147" i="31" s="1"/>
  <c r="O147" i="31"/>
  <c r="L176" i="25"/>
  <c r="P428" i="24"/>
  <c r="A203" i="27"/>
  <c r="S167" i="28"/>
  <c r="S158" i="28"/>
  <c r="A194" i="27"/>
  <c r="AB167" i="23"/>
  <c r="AB222" i="23" s="1"/>
  <c r="AB277" i="23" s="1"/>
  <c r="AB332" i="23" s="1"/>
  <c r="R222" i="23"/>
  <c r="R277" i="23" s="1"/>
  <c r="R332" i="23" s="1"/>
  <c r="R384" i="23" s="1"/>
  <c r="M2" i="29"/>
  <c r="M2" i="28" s="1"/>
  <c r="M2" i="27" s="1"/>
  <c r="M2" i="26" s="1"/>
  <c r="M11" i="30"/>
  <c r="D827" i="37"/>
  <c r="I827" i="37" s="1"/>
  <c r="D864" i="37"/>
  <c r="I864" i="37" s="1"/>
  <c r="F730" i="37"/>
  <c r="F728" i="37"/>
  <c r="F724" i="37"/>
  <c r="G1297" i="37"/>
  <c r="G1292" i="37"/>
  <c r="G1282" i="37"/>
  <c r="G1295" i="37" s="1"/>
  <c r="G1284" i="37"/>
  <c r="D1319" i="37" s="1"/>
  <c r="G1278" i="37"/>
  <c r="G1279" i="37"/>
  <c r="G1280" i="37"/>
  <c r="G1293" i="37" s="1"/>
  <c r="G1044" i="37"/>
  <c r="I1044" i="37" s="1"/>
  <c r="G1040" i="37"/>
  <c r="I1040" i="37" s="1"/>
  <c r="G1046" i="37"/>
  <c r="I1046" i="37" s="1"/>
  <c r="G176" i="37"/>
  <c r="G189" i="37" s="1"/>
  <c r="Y34" i="23" s="1"/>
  <c r="AA65" i="7" s="1"/>
  <c r="G172" i="37"/>
  <c r="G173" i="37"/>
  <c r="G174" i="37"/>
  <c r="G187" i="37" s="1"/>
  <c r="G178" i="37"/>
  <c r="I23" i="40"/>
  <c r="D37" i="37"/>
  <c r="I37" i="37" s="1"/>
  <c r="F5" i="37"/>
  <c r="I16" i="37"/>
  <c r="I18" i="37"/>
  <c r="E40" i="66"/>
  <c r="D1896" i="37"/>
  <c r="I1876" i="37"/>
  <c r="F98" i="37"/>
  <c r="F111" i="37" s="1"/>
  <c r="F92" i="37"/>
  <c r="D113" i="37" s="1"/>
  <c r="I113" i="37" s="1"/>
  <c r="F96" i="37"/>
  <c r="F109" i="37" s="1"/>
  <c r="D348" i="37"/>
  <c r="D343" i="37"/>
  <c r="I366" i="37"/>
  <c r="D386" i="37"/>
  <c r="I386" i="37" s="1"/>
  <c r="I368" i="37"/>
  <c r="D660" i="37"/>
  <c r="D665" i="37"/>
  <c r="M12" i="68"/>
  <c r="I52" i="37"/>
  <c r="I467" i="37"/>
  <c r="D623" i="37"/>
  <c r="I623" i="37" s="1"/>
  <c r="G22" i="85"/>
  <c r="I32" i="18"/>
  <c r="G900" i="37"/>
  <c r="Y199" i="23" s="1"/>
  <c r="M4" i="68"/>
  <c r="M42" i="68"/>
  <c r="M58" i="68"/>
  <c r="M31" i="36"/>
  <c r="M24" i="68"/>
  <c r="M66" i="68"/>
  <c r="M50" i="68"/>
  <c r="M29" i="36"/>
  <c r="F178" i="37"/>
  <c r="F174" i="37"/>
  <c r="F173" i="37"/>
  <c r="F172" i="37"/>
  <c r="F176" i="37"/>
  <c r="F177" i="37"/>
  <c r="F175" i="37"/>
  <c r="F188" i="37" s="1"/>
  <c r="F171" i="37"/>
  <c r="R31" i="74"/>
  <c r="D32" i="37"/>
  <c r="D27" i="37"/>
  <c r="D28" i="37"/>
  <c r="D30" i="37"/>
  <c r="D29" i="37"/>
  <c r="D33" i="37"/>
  <c r="I942" i="37"/>
  <c r="V55" i="12"/>
  <c r="H1054" i="37"/>
  <c r="H1059" i="37"/>
  <c r="H30" i="37"/>
  <c r="C102" i="24"/>
  <c r="D102" i="24" s="1"/>
  <c r="E102" i="24" s="1"/>
  <c r="G185" i="37"/>
  <c r="Z265" i="23"/>
  <c r="S121" i="25"/>
  <c r="I184" i="46"/>
  <c r="D168" i="46"/>
  <c r="D170" i="46"/>
  <c r="I170" i="46" s="1"/>
  <c r="I186" i="46"/>
  <c r="D169" i="46"/>
  <c r="I185" i="46"/>
  <c r="I1804" i="37"/>
  <c r="G45" i="52"/>
  <c r="I1892" i="37"/>
  <c r="G1892" i="37"/>
  <c r="W433" i="23" s="1"/>
  <c r="X433" i="23" s="1"/>
  <c r="Y433" i="23" s="1"/>
  <c r="Z433" i="23" s="1"/>
  <c r="F1892" i="37"/>
  <c r="W434" i="24" s="1"/>
  <c r="X434" i="24" s="1"/>
  <c r="Y434" i="24" s="1"/>
  <c r="Z434" i="24" s="1"/>
  <c r="D193" i="37"/>
  <c r="I193" i="37" s="1"/>
  <c r="I209" i="37"/>
  <c r="I175" i="37"/>
  <c r="D188" i="37"/>
  <c r="I171" i="37"/>
  <c r="I145" i="37"/>
  <c r="R38" i="36"/>
  <c r="L56" i="15"/>
  <c r="O73" i="68"/>
  <c r="G7" i="85" s="1"/>
  <c r="D229" i="37"/>
  <c r="I229" i="37" s="1"/>
  <c r="I211" i="37"/>
  <c r="D1334" i="37"/>
  <c r="I1334" i="37" s="1"/>
  <c r="F1334" i="37"/>
  <c r="I1316" i="37"/>
  <c r="I177" i="37"/>
  <c r="D190" i="37"/>
  <c r="D1893" i="37"/>
  <c r="I1872" i="37"/>
  <c r="I683" i="37"/>
  <c r="D667" i="37"/>
  <c r="I667" i="37" s="1"/>
  <c r="D703" i="37"/>
  <c r="I703" i="37" s="1"/>
  <c r="I685" i="37"/>
  <c r="G1215" i="37"/>
  <c r="G1060" i="37"/>
  <c r="F427" i="37"/>
  <c r="G896" i="37"/>
  <c r="G901" i="37"/>
  <c r="P15" i="36"/>
  <c r="P38" i="36" s="1"/>
  <c r="Q38" i="36"/>
  <c r="Q39" i="36" s="1"/>
  <c r="O37" i="14"/>
  <c r="O50" i="14" s="1"/>
  <c r="D50" i="14"/>
  <c r="F32" i="18"/>
  <c r="C32" i="18"/>
  <c r="C57" i="17"/>
  <c r="G60" i="46"/>
  <c r="I60" i="46" s="1"/>
  <c r="I1246" i="37"/>
  <c r="I935" i="37"/>
  <c r="H45" i="52"/>
  <c r="G16" i="85" s="1"/>
  <c r="M3" i="36"/>
  <c r="E32" i="65"/>
  <c r="E40" i="65"/>
  <c r="E52" i="65"/>
  <c r="E12" i="65"/>
  <c r="E20" i="65"/>
  <c r="E56" i="65"/>
  <c r="E48" i="65"/>
  <c r="E44" i="65"/>
  <c r="E28" i="65"/>
  <c r="E16" i="65"/>
  <c r="E36" i="65"/>
  <c r="E60" i="65"/>
  <c r="E24" i="65"/>
  <c r="I4" i="65"/>
  <c r="G64" i="65" s="1"/>
  <c r="E8" i="65"/>
  <c r="M138" i="29"/>
  <c r="M138" i="28" s="1"/>
  <c r="M138" i="27" s="1"/>
  <c r="M138" i="26" s="1"/>
  <c r="S138" i="30"/>
  <c r="S138" i="29" s="1"/>
  <c r="S138" i="28" s="1"/>
  <c r="S138" i="27" s="1"/>
  <c r="S138" i="26" s="1"/>
  <c r="S41" i="17"/>
  <c r="S57" i="17" s="1"/>
  <c r="G57" i="17"/>
  <c r="G243" i="37"/>
  <c r="K8" i="82"/>
  <c r="L8" i="82" s="1"/>
  <c r="M100" i="24"/>
  <c r="N100" i="24" s="1"/>
  <c r="O100" i="24" s="1"/>
  <c r="AA370" i="7"/>
  <c r="P250" i="23"/>
  <c r="G1036" i="37"/>
  <c r="G1054" i="37" s="1"/>
  <c r="M251" i="23" s="1"/>
  <c r="N251" i="23" s="1"/>
  <c r="O251" i="23" s="1"/>
  <c r="B41" i="53"/>
  <c r="V24" i="31"/>
  <c r="V33" i="32"/>
  <c r="G101" i="46"/>
  <c r="S39" i="14"/>
  <c r="S50" i="14" s="1"/>
  <c r="F50" i="14"/>
  <c r="D663" i="37"/>
  <c r="N34" i="34"/>
  <c r="Z253" i="23"/>
  <c r="AA118" i="7"/>
  <c r="U38" i="25"/>
  <c r="P85" i="23"/>
  <c r="D742" i="37"/>
  <c r="F1849" i="37"/>
  <c r="W416" i="24" s="1"/>
  <c r="X416" i="24" s="1"/>
  <c r="Y416" i="24" s="1"/>
  <c r="Z416" i="24" s="1"/>
  <c r="G1849" i="37"/>
  <c r="W415" i="23" s="1"/>
  <c r="X415" i="23" s="1"/>
  <c r="Y415" i="23" s="1"/>
  <c r="Z415" i="23" s="1"/>
  <c r="G343" i="37"/>
  <c r="M86" i="23" s="1"/>
  <c r="N86" i="23" s="1"/>
  <c r="O86" i="23" s="1"/>
  <c r="G348" i="37"/>
  <c r="M88" i="23" s="1"/>
  <c r="N88" i="23" s="1"/>
  <c r="O88" i="23" s="1"/>
  <c r="D741" i="37"/>
  <c r="S75" i="30"/>
  <c r="M75" i="29"/>
  <c r="M75" i="28" s="1"/>
  <c r="M75" i="27" s="1"/>
  <c r="M75" i="26" s="1"/>
  <c r="G1217" i="37"/>
  <c r="D35" i="46"/>
  <c r="D33" i="46"/>
  <c r="D32" i="46"/>
  <c r="D34" i="46"/>
  <c r="D37" i="46"/>
  <c r="I37" i="46" s="1"/>
  <c r="D36" i="46"/>
  <c r="H97" i="46"/>
  <c r="H98" i="46"/>
  <c r="G59" i="46"/>
  <c r="I59" i="46" s="1"/>
  <c r="H427" i="37"/>
  <c r="M8" i="34"/>
  <c r="R207" i="7"/>
  <c r="P142" i="24"/>
  <c r="F1667" i="37"/>
  <c r="F562" i="37"/>
  <c r="F580" i="37" s="1"/>
  <c r="F581" i="37"/>
  <c r="F582" i="37"/>
  <c r="M139" i="24" s="1"/>
  <c r="N139" i="24" s="1"/>
  <c r="O139" i="24" s="1"/>
  <c r="F797" i="37"/>
  <c r="F798" i="37" s="1"/>
  <c r="M35" i="34"/>
  <c r="F415" i="24"/>
  <c r="C252" i="24"/>
  <c r="D252" i="24" s="1"/>
  <c r="E252" i="24" s="1"/>
  <c r="I981" i="37"/>
  <c r="F1271" i="37"/>
  <c r="F1297" i="37" s="1"/>
  <c r="F956" i="37"/>
  <c r="G6" i="37"/>
  <c r="H1134" i="37"/>
  <c r="H1135" i="37"/>
  <c r="H1115" i="37"/>
  <c r="H1133" i="37" s="1"/>
  <c r="C265" i="23"/>
  <c r="D265" i="23" s="1"/>
  <c r="E265" i="23" s="1"/>
  <c r="I1014" i="37"/>
  <c r="I140" i="37"/>
  <c r="G583" i="37"/>
  <c r="I614" i="37"/>
  <c r="S167" i="25"/>
  <c r="U280" i="25"/>
  <c r="F427" i="23"/>
  <c r="H876" i="37"/>
  <c r="H902" i="37" s="1"/>
  <c r="I902" i="37" s="1"/>
  <c r="H245" i="37"/>
  <c r="F1057" i="37"/>
  <c r="I1725" i="37"/>
  <c r="C428" i="24"/>
  <c r="D428" i="24" s="1"/>
  <c r="E428" i="24" s="1"/>
  <c r="R525" i="7" s="1"/>
  <c r="P141" i="23"/>
  <c r="AA201" i="7"/>
  <c r="U67" i="25"/>
  <c r="F1115" i="37"/>
  <c r="F1133" i="37" s="1"/>
  <c r="F1134" i="37"/>
  <c r="F1135" i="37"/>
  <c r="H639" i="37"/>
  <c r="I930" i="37"/>
  <c r="I863" i="37"/>
  <c r="I851" i="37"/>
  <c r="F820" i="37"/>
  <c r="F165" i="37"/>
  <c r="I1416" i="37"/>
  <c r="D1374" i="37"/>
  <c r="I1374" i="37" s="1"/>
  <c r="H1746" i="37"/>
  <c r="M419" i="24"/>
  <c r="N419" i="24" s="1"/>
  <c r="O419" i="24" s="1"/>
  <c r="P419" i="24" s="1"/>
  <c r="H130" i="46"/>
  <c r="AG12" i="50" s="1"/>
  <c r="H133" i="46"/>
  <c r="H134" i="46"/>
  <c r="H135" i="46"/>
  <c r="AG17" i="50" s="1"/>
  <c r="Z252" i="24"/>
  <c r="M33" i="34"/>
  <c r="M10" i="34"/>
  <c r="F87" i="24"/>
  <c r="R95" i="7"/>
  <c r="R123" i="7"/>
  <c r="P87" i="24"/>
  <c r="M12" i="34"/>
  <c r="R375" i="7"/>
  <c r="M31" i="34"/>
  <c r="P252" i="24"/>
  <c r="M36" i="34"/>
  <c r="F414" i="23"/>
  <c r="M30" i="34"/>
  <c r="F252" i="23"/>
  <c r="H1666" i="37"/>
  <c r="H1692" i="37" s="1"/>
  <c r="I1692" i="37" s="1"/>
  <c r="H956" i="37"/>
  <c r="F877" i="37"/>
  <c r="H718" i="37"/>
  <c r="H744" i="37" s="1"/>
  <c r="H797" i="37"/>
  <c r="H823" i="37" s="1"/>
  <c r="G978" i="37"/>
  <c r="I1009" i="37"/>
  <c r="I152" i="37"/>
  <c r="I626" i="37"/>
  <c r="G86" i="37"/>
  <c r="G112" i="37" s="1"/>
  <c r="I112" i="37" s="1"/>
  <c r="M12" i="29"/>
  <c r="M12" i="28" s="1"/>
  <c r="M12" i="27" s="1"/>
  <c r="M12" i="26" s="1"/>
  <c r="S12" i="30"/>
  <c r="S12" i="29" s="1"/>
  <c r="S12" i="28" s="1"/>
  <c r="S12" i="27" s="1"/>
  <c r="S12" i="26" s="1"/>
  <c r="H270" i="37"/>
  <c r="H324" i="37"/>
  <c r="I1732" i="37"/>
  <c r="I1720" i="37"/>
  <c r="G402" i="37"/>
  <c r="I1811" i="37"/>
  <c r="D1769" i="37"/>
  <c r="H132" i="46"/>
  <c r="H32" i="37"/>
  <c r="G957" i="37"/>
  <c r="G975" i="37" s="1"/>
  <c r="G977" i="37"/>
  <c r="G976" i="37"/>
  <c r="I219" i="37"/>
  <c r="G1747" i="37"/>
  <c r="G1765" i="37" s="1"/>
  <c r="G1766" i="37"/>
  <c r="G1767" i="37"/>
  <c r="I856" i="37"/>
  <c r="M210" i="24"/>
  <c r="N210" i="24" s="1"/>
  <c r="O210" i="24" s="1"/>
  <c r="I1404" i="37"/>
  <c r="D1373" i="37"/>
  <c r="I1373" i="37" s="1"/>
  <c r="H1771" i="37"/>
  <c r="H131" i="46"/>
  <c r="AG13" i="50" s="1"/>
  <c r="G24" i="29"/>
  <c r="G24" i="28" s="1"/>
  <c r="G24" i="27" s="1"/>
  <c r="G24" i="26" s="1"/>
  <c r="G33" i="30"/>
  <c r="G33" i="29" s="1"/>
  <c r="G33" i="28" s="1"/>
  <c r="G33" i="27" s="1"/>
  <c r="G33" i="26" s="1"/>
  <c r="A42" i="31"/>
  <c r="A42" i="30" s="1"/>
  <c r="A51" i="32"/>
  <c r="H42" i="31"/>
  <c r="H51" i="32"/>
  <c r="P105" i="25"/>
  <c r="P114" i="25" s="1"/>
  <c r="W96" i="25"/>
  <c r="W105" i="25" s="1"/>
  <c r="W114" i="25" s="1"/>
  <c r="W124" i="25" s="1"/>
  <c r="W133" i="25" s="1"/>
  <c r="W142" i="25" s="1"/>
  <c r="W152" i="25" s="1"/>
  <c r="W161" i="25" s="1"/>
  <c r="W170" i="25" s="1"/>
  <c r="W179" i="25" s="1"/>
  <c r="W188" i="25" s="1"/>
  <c r="W197" i="25" s="1"/>
  <c r="W206" i="25" s="1"/>
  <c r="W215" i="25" s="1"/>
  <c r="W224" i="25" s="1"/>
  <c r="O33" i="31"/>
  <c r="O42" i="32"/>
  <c r="A34" i="75"/>
  <c r="A43" i="75" s="1"/>
  <c r="A52" i="75" s="1"/>
  <c r="A61" i="75" s="1"/>
  <c r="A70" i="75" s="1"/>
  <c r="A79" i="75" s="1"/>
  <c r="A88" i="75" s="1"/>
  <c r="A97" i="75" s="1"/>
  <c r="A25" i="75"/>
  <c r="V29" i="32" l="1"/>
  <c r="F325" i="37"/>
  <c r="F343" i="37" s="1"/>
  <c r="F344" i="37"/>
  <c r="G1216" i="37"/>
  <c r="M7" i="75"/>
  <c r="I72" i="46"/>
  <c r="I619" i="37"/>
  <c r="C20" i="47"/>
  <c r="I23" i="46"/>
  <c r="I54" i="46"/>
  <c r="P15" i="59"/>
  <c r="I113" i="46"/>
  <c r="I99" i="46"/>
  <c r="I1093" i="37"/>
  <c r="I56" i="46"/>
  <c r="I55" i="46"/>
  <c r="W19" i="47"/>
  <c r="G57" i="46"/>
  <c r="I57" i="46" s="1"/>
  <c r="I21" i="46"/>
  <c r="D1252" i="37"/>
  <c r="I1252" i="37" s="1"/>
  <c r="AC15" i="32"/>
  <c r="AC24" i="32" s="1"/>
  <c r="AC24" i="31" s="1"/>
  <c r="G584" i="37"/>
  <c r="I899" i="37"/>
  <c r="F267" i="37"/>
  <c r="C91" i="24" s="1"/>
  <c r="D91" i="24" s="1"/>
  <c r="E91" i="24" s="1"/>
  <c r="H10" i="34" s="1"/>
  <c r="I71" i="46"/>
  <c r="S6" i="30"/>
  <c r="Y6" i="30" s="1"/>
  <c r="G58" i="46"/>
  <c r="I58" i="46" s="1"/>
  <c r="I1850" i="37"/>
  <c r="I100" i="46"/>
  <c r="E260" i="25"/>
  <c r="H30" i="57"/>
  <c r="F265" i="37"/>
  <c r="C85" i="24" s="1"/>
  <c r="D85" i="24" s="1"/>
  <c r="E85" i="24" s="1"/>
  <c r="I97" i="46"/>
  <c r="G61" i="70"/>
  <c r="H287" i="24" s="1"/>
  <c r="I287" i="24" s="1"/>
  <c r="K140" i="32" s="1"/>
  <c r="G17" i="66"/>
  <c r="H67" i="23" s="1"/>
  <c r="I67" i="23" s="1"/>
  <c r="R32" i="32" s="1"/>
  <c r="F1055" i="37"/>
  <c r="M250" i="24" s="1"/>
  <c r="N250" i="24" s="1"/>
  <c r="O250" i="24" s="1"/>
  <c r="AE6" i="25"/>
  <c r="AE15" i="25" s="1"/>
  <c r="AE24" i="25" s="1"/>
  <c r="AE33" i="25" s="1"/>
  <c r="AE42" i="25" s="1"/>
  <c r="AE51" i="25" s="1"/>
  <c r="AE60" i="25" s="1"/>
  <c r="AE69" i="25" s="1"/>
  <c r="AE78" i="25" s="1"/>
  <c r="AE87" i="25" s="1"/>
  <c r="AE96" i="25" s="1"/>
  <c r="AE105" i="25" s="1"/>
  <c r="AE114" i="25" s="1"/>
  <c r="AE123" i="25" s="1"/>
  <c r="AE132" i="25" s="1"/>
  <c r="A38" i="32"/>
  <c r="A47" i="32" s="1"/>
  <c r="U73" i="25"/>
  <c r="F687" i="37"/>
  <c r="F708" i="37" s="1"/>
  <c r="W156" i="24" s="1"/>
  <c r="X156" i="24" s="1"/>
  <c r="Y156" i="24" s="1"/>
  <c r="J21" i="34" s="1"/>
  <c r="F266" i="37"/>
  <c r="C84" i="24" s="1"/>
  <c r="D84" i="24" s="1"/>
  <c r="E84" i="24" s="1"/>
  <c r="I109" i="37"/>
  <c r="U65" i="25"/>
  <c r="I687" i="37"/>
  <c r="D431" i="37"/>
  <c r="I431" i="37" s="1"/>
  <c r="G61" i="66"/>
  <c r="H287" i="23" s="1"/>
  <c r="R142" i="32" s="1"/>
  <c r="D1240" i="37"/>
  <c r="D1261" i="37" s="1"/>
  <c r="P91" i="24"/>
  <c r="I73" i="37"/>
  <c r="R381" i="7"/>
  <c r="G36" i="67"/>
  <c r="I1793" i="37"/>
  <c r="I867" i="37"/>
  <c r="F743" i="37"/>
  <c r="C198" i="24" s="1"/>
  <c r="D198" i="24" s="1"/>
  <c r="E198" i="24" s="1"/>
  <c r="F198" i="24" s="1"/>
  <c r="D350" i="37"/>
  <c r="I350" i="37" s="1"/>
  <c r="R105" i="7"/>
  <c r="F100" i="24"/>
  <c r="L30" i="25"/>
  <c r="G1668" i="37"/>
  <c r="G1686" i="37" s="1"/>
  <c r="C413" i="23" s="1"/>
  <c r="D413" i="23" s="1"/>
  <c r="E413" i="23" s="1"/>
  <c r="AA509" i="7" s="1"/>
  <c r="D1814" i="37"/>
  <c r="I1853" i="37"/>
  <c r="I1251" i="37"/>
  <c r="I1104" i="37"/>
  <c r="M26" i="34"/>
  <c r="P197" i="23"/>
  <c r="G9" i="85"/>
  <c r="U92" i="25"/>
  <c r="AA286" i="7"/>
  <c r="P195" i="23"/>
  <c r="G1689" i="37"/>
  <c r="C418" i="23" s="1"/>
  <c r="D418" i="23" s="1"/>
  <c r="E418" i="23" s="1"/>
  <c r="G21" i="66"/>
  <c r="R67" i="23" s="1"/>
  <c r="S67" i="23" s="1"/>
  <c r="R41" i="32" s="1"/>
  <c r="M15" i="30"/>
  <c r="M15" i="29" s="1"/>
  <c r="M15" i="28" s="1"/>
  <c r="M15" i="27" s="1"/>
  <c r="M15" i="26" s="1"/>
  <c r="G41" i="66"/>
  <c r="R177" i="23" s="1"/>
  <c r="R97" i="32" s="1"/>
  <c r="G9" i="66"/>
  <c r="H12" i="23" s="1"/>
  <c r="D747" i="37"/>
  <c r="I747" i="37" s="1"/>
  <c r="G33" i="66"/>
  <c r="AB122" i="23" s="1"/>
  <c r="AC122" i="23" s="1"/>
  <c r="R77" i="32" s="1"/>
  <c r="G65" i="66"/>
  <c r="R287" i="23" s="1"/>
  <c r="R151" i="32" s="1"/>
  <c r="M6" i="29"/>
  <c r="M6" i="28" s="1"/>
  <c r="M6" i="27" s="1"/>
  <c r="M6" i="26" s="1"/>
  <c r="G663" i="37"/>
  <c r="Y144" i="23" s="1"/>
  <c r="G53" i="66"/>
  <c r="R232" i="23" s="1"/>
  <c r="S232" i="23" s="1"/>
  <c r="R122" i="32" s="1"/>
  <c r="D146" i="37"/>
  <c r="I146" i="37" s="1"/>
  <c r="G57" i="66"/>
  <c r="AB232" i="23" s="1"/>
  <c r="AC232" i="23" s="1"/>
  <c r="R131" i="32" s="1"/>
  <c r="D745" i="37"/>
  <c r="I745" i="37" s="1"/>
  <c r="D1656" i="37"/>
  <c r="I1656" i="37" s="1"/>
  <c r="F30" i="37"/>
  <c r="C36" i="24" s="1"/>
  <c r="D36" i="24" s="1"/>
  <c r="E36" i="24" s="1"/>
  <c r="F36" i="24" s="1"/>
  <c r="G1888" i="37"/>
  <c r="W425" i="23" s="1"/>
  <c r="X425" i="23" s="1"/>
  <c r="Y425" i="23" s="1"/>
  <c r="Z425" i="23" s="1"/>
  <c r="D766" i="37"/>
  <c r="D787" i="37" s="1"/>
  <c r="I1888" i="37"/>
  <c r="F1056" i="37"/>
  <c r="M249" i="24" s="1"/>
  <c r="N249" i="24" s="1"/>
  <c r="O249" i="24" s="1"/>
  <c r="F740" i="37"/>
  <c r="C194" i="24" s="1"/>
  <c r="D194" i="24" s="1"/>
  <c r="E194" i="24" s="1"/>
  <c r="F194" i="24" s="1"/>
  <c r="W412" i="24"/>
  <c r="X412" i="24" s="1"/>
  <c r="Y412" i="24" s="1"/>
  <c r="Z412" i="24" s="1"/>
  <c r="I1136" i="37"/>
  <c r="H12" i="34"/>
  <c r="G13" i="66"/>
  <c r="R12" i="23" s="1"/>
  <c r="S12" i="23" s="1"/>
  <c r="R14" i="32" s="1"/>
  <c r="G45" i="66"/>
  <c r="AB177" i="23" s="1"/>
  <c r="AC177" i="23" s="1"/>
  <c r="R104" i="32" s="1"/>
  <c r="G267" i="37"/>
  <c r="C91" i="23" s="1"/>
  <c r="D91" i="23" s="1"/>
  <c r="E91" i="23" s="1"/>
  <c r="F91" i="23" s="1"/>
  <c r="D1714" i="37"/>
  <c r="D1735" i="37" s="1"/>
  <c r="I1735" i="37" s="1"/>
  <c r="D115" i="37"/>
  <c r="I115" i="37" s="1"/>
  <c r="D134" i="37"/>
  <c r="I134" i="37" s="1"/>
  <c r="I1043" i="37"/>
  <c r="G17" i="85"/>
  <c r="G37" i="66"/>
  <c r="H177" i="23" s="1"/>
  <c r="R88" i="32" s="1"/>
  <c r="G1852" i="37"/>
  <c r="W417" i="23" s="1"/>
  <c r="X417" i="23" s="1"/>
  <c r="Y417" i="23" s="1"/>
  <c r="Z417" i="23" s="1"/>
  <c r="D778" i="37"/>
  <c r="I778" i="37" s="1"/>
  <c r="F1216" i="37"/>
  <c r="G29" i="66"/>
  <c r="R122" i="23" s="1"/>
  <c r="R70" i="32" s="1"/>
  <c r="G49" i="66"/>
  <c r="H232" i="23" s="1"/>
  <c r="R115" i="32" s="1"/>
  <c r="I1100" i="37"/>
  <c r="L31" i="34"/>
  <c r="I529" i="37"/>
  <c r="G742" i="37"/>
  <c r="E199" i="23" s="1"/>
  <c r="AA261" i="7" s="1"/>
  <c r="AA260" i="7"/>
  <c r="G664" i="37"/>
  <c r="W143" i="23" s="1"/>
  <c r="X143" i="23" s="1"/>
  <c r="Y143" i="23" s="1"/>
  <c r="Z143" i="23" s="1"/>
  <c r="U74" i="25"/>
  <c r="F201" i="23"/>
  <c r="I1161" i="37"/>
  <c r="AA119" i="7"/>
  <c r="AA259" i="7"/>
  <c r="U82" i="25"/>
  <c r="F194" i="23"/>
  <c r="I24" i="46"/>
  <c r="G44" i="67"/>
  <c r="AA202" i="7"/>
  <c r="AA206" i="7"/>
  <c r="G37" i="70"/>
  <c r="H177" i="24" s="1"/>
  <c r="K88" i="32" s="1"/>
  <c r="I1088" i="37"/>
  <c r="G25" i="65"/>
  <c r="G57" i="70"/>
  <c r="AB232" i="24" s="1"/>
  <c r="K133" i="32" s="1"/>
  <c r="G65" i="65"/>
  <c r="H11" i="31"/>
  <c r="H20" i="32"/>
  <c r="G2" i="29"/>
  <c r="G2" i="28" s="1"/>
  <c r="G2" i="27" s="1"/>
  <c r="G2" i="26" s="1"/>
  <c r="G11" i="30"/>
  <c r="S29" i="30"/>
  <c r="S20" i="29"/>
  <c r="S20" i="28" s="1"/>
  <c r="S20" i="27" s="1"/>
  <c r="S20" i="26" s="1"/>
  <c r="I1214" i="37"/>
  <c r="G57" i="65"/>
  <c r="I101" i="46"/>
  <c r="I1215" i="37"/>
  <c r="I22" i="46"/>
  <c r="D1182" i="37"/>
  <c r="I96" i="46"/>
  <c r="G21" i="65"/>
  <c r="G37" i="65"/>
  <c r="G29" i="70"/>
  <c r="R122" i="24" s="1"/>
  <c r="S122" i="24" s="1"/>
  <c r="K68" i="32" s="1"/>
  <c r="G45" i="70"/>
  <c r="AB177" i="24" s="1"/>
  <c r="AC177" i="24" s="1"/>
  <c r="K104" i="32" s="1"/>
  <c r="D845" i="37"/>
  <c r="I845" i="37" s="1"/>
  <c r="G25" i="70"/>
  <c r="AB67" i="24" s="1"/>
  <c r="K52" i="32" s="1"/>
  <c r="I134" i="46"/>
  <c r="I112" i="46"/>
  <c r="F742" i="37"/>
  <c r="E199" i="24" s="1"/>
  <c r="R261" i="7" s="1"/>
  <c r="G45" i="67"/>
  <c r="G1688" i="37"/>
  <c r="C411" i="23" s="1"/>
  <c r="D411" i="23" s="1"/>
  <c r="E411" i="23" s="1"/>
  <c r="I133" i="46"/>
  <c r="N9" i="34"/>
  <c r="F924" i="37"/>
  <c r="G924" i="37" s="1"/>
  <c r="G945" i="37" s="1"/>
  <c r="G1848" i="37"/>
  <c r="Y416" i="23" s="1"/>
  <c r="I298" i="37"/>
  <c r="I1258" i="37"/>
  <c r="I188" i="37"/>
  <c r="I456" i="37"/>
  <c r="I784" i="37"/>
  <c r="P91" i="23"/>
  <c r="P84" i="23"/>
  <c r="I148" i="46"/>
  <c r="D857" i="37"/>
  <c r="I857" i="37" s="1"/>
  <c r="I1045" i="37"/>
  <c r="G9" i="67"/>
  <c r="G29" i="67"/>
  <c r="G33" i="67"/>
  <c r="I150" i="46"/>
  <c r="G53" i="70"/>
  <c r="R232" i="24" s="1"/>
  <c r="K124" i="32" s="1"/>
  <c r="F744" i="37"/>
  <c r="C197" i="24" s="1"/>
  <c r="D197" i="24" s="1"/>
  <c r="E197" i="24" s="1"/>
  <c r="R263" i="7" s="1"/>
  <c r="D1082" i="37"/>
  <c r="D1103" i="37" s="1"/>
  <c r="K48" i="34"/>
  <c r="O20" i="32"/>
  <c r="O20" i="31" s="1"/>
  <c r="G41" i="70"/>
  <c r="R177" i="24" s="1"/>
  <c r="S177" i="24" s="1"/>
  <c r="K95" i="32" s="1"/>
  <c r="G65" i="70"/>
  <c r="R287" i="24" s="1"/>
  <c r="G21" i="70"/>
  <c r="R67" i="24" s="1"/>
  <c r="K43" i="32" s="1"/>
  <c r="G33" i="70"/>
  <c r="AB122" i="24" s="1"/>
  <c r="F210" i="24"/>
  <c r="R273" i="7"/>
  <c r="R257" i="7"/>
  <c r="F196" i="24"/>
  <c r="G13" i="70"/>
  <c r="R12" i="24" s="1"/>
  <c r="F741" i="37"/>
  <c r="C201" i="24" s="1"/>
  <c r="D201" i="24" s="1"/>
  <c r="E201" i="24" s="1"/>
  <c r="F201" i="24" s="1"/>
  <c r="D450" i="37"/>
  <c r="D471" i="37" s="1"/>
  <c r="D826" i="37"/>
  <c r="I826" i="37" s="1"/>
  <c r="G65" i="67"/>
  <c r="G25" i="67"/>
  <c r="G49" i="70"/>
  <c r="H232" i="24" s="1"/>
  <c r="G17" i="70"/>
  <c r="H67" i="24" s="1"/>
  <c r="G53" i="67"/>
  <c r="I151" i="46"/>
  <c r="G49" i="67"/>
  <c r="I66" i="37"/>
  <c r="I149" i="46"/>
  <c r="I1047" i="37"/>
  <c r="D945" i="37"/>
  <c r="G9" i="70"/>
  <c r="H12" i="24" s="1"/>
  <c r="G20" i="67"/>
  <c r="G60" i="67"/>
  <c r="C47" i="24"/>
  <c r="D47" i="24" s="1"/>
  <c r="E47" i="24" s="1"/>
  <c r="I77" i="37"/>
  <c r="F739" i="37"/>
  <c r="C195" i="24" s="1"/>
  <c r="D195" i="24" s="1"/>
  <c r="E195" i="24" s="1"/>
  <c r="L3" i="25"/>
  <c r="R21" i="7"/>
  <c r="F45" i="24"/>
  <c r="G57" i="67"/>
  <c r="G41" i="67"/>
  <c r="G17" i="67"/>
  <c r="G21" i="67"/>
  <c r="G37" i="67"/>
  <c r="G32" i="67"/>
  <c r="G24" i="67"/>
  <c r="G28" i="67"/>
  <c r="G40" i="67"/>
  <c r="G48" i="67"/>
  <c r="G16" i="67"/>
  <c r="G8" i="67"/>
  <c r="G12" i="67"/>
  <c r="G52" i="67"/>
  <c r="G56" i="67"/>
  <c r="G64" i="67"/>
  <c r="G49" i="65"/>
  <c r="G61" i="65"/>
  <c r="G17" i="65"/>
  <c r="G9" i="65"/>
  <c r="I147" i="46"/>
  <c r="G13" i="67"/>
  <c r="G41" i="65"/>
  <c r="G53" i="65"/>
  <c r="G45" i="65"/>
  <c r="G13" i="65"/>
  <c r="G33" i="65"/>
  <c r="G29" i="65"/>
  <c r="M157" i="24"/>
  <c r="N157" i="24" s="1"/>
  <c r="O157" i="24" s="1"/>
  <c r="I630" i="37"/>
  <c r="G1847" i="37"/>
  <c r="W418" i="23" s="1"/>
  <c r="X418" i="23" s="1"/>
  <c r="Y418" i="23" s="1"/>
  <c r="Z418" i="23" s="1"/>
  <c r="F1847" i="37"/>
  <c r="W157" i="24"/>
  <c r="X157" i="24" s="1"/>
  <c r="Y157" i="24" s="1"/>
  <c r="I709" i="37"/>
  <c r="Y39" i="30"/>
  <c r="Y39" i="29" s="1"/>
  <c r="Y39" i="28" s="1"/>
  <c r="Y39" i="27" s="1"/>
  <c r="Y39" i="26" s="1"/>
  <c r="AE39" i="25" s="1"/>
  <c r="S102" i="29"/>
  <c r="S102" i="28" s="1"/>
  <c r="S102" i="27" s="1"/>
  <c r="S102" i="26" s="1"/>
  <c r="Y29" i="29"/>
  <c r="Y29" i="28" s="1"/>
  <c r="Y29" i="27" s="1"/>
  <c r="Y29" i="26" s="1"/>
  <c r="Y38" i="30"/>
  <c r="W422" i="24"/>
  <c r="X422" i="24" s="1"/>
  <c r="Y422" i="24" s="1"/>
  <c r="Z422" i="24" s="1"/>
  <c r="I1854" i="37"/>
  <c r="G205" i="29"/>
  <c r="M205" i="29" s="1"/>
  <c r="S205" i="29" s="1"/>
  <c r="A214" i="29"/>
  <c r="G16" i="70"/>
  <c r="H65" i="24" s="1"/>
  <c r="K30" i="32" s="1"/>
  <c r="I132" i="46"/>
  <c r="I425" i="37"/>
  <c r="I156" i="37"/>
  <c r="G15" i="85"/>
  <c r="G64" i="70"/>
  <c r="R285" i="24" s="1"/>
  <c r="G24" i="70"/>
  <c r="AB65" i="24" s="1"/>
  <c r="AC65" i="24" s="1"/>
  <c r="K46" i="32" s="1"/>
  <c r="G36" i="70"/>
  <c r="H175" i="24" s="1"/>
  <c r="K84" i="32" s="1"/>
  <c r="G20" i="70"/>
  <c r="R65" i="24" s="1"/>
  <c r="K39" i="32" s="1"/>
  <c r="G44" i="70"/>
  <c r="AB175" i="24" s="1"/>
  <c r="K102" i="32" s="1"/>
  <c r="G52" i="70"/>
  <c r="R230" i="24" s="1"/>
  <c r="G28" i="70"/>
  <c r="R120" i="24" s="1"/>
  <c r="G12" i="70"/>
  <c r="R10" i="24" s="1"/>
  <c r="K12" i="32" s="1"/>
  <c r="G40" i="70"/>
  <c r="R175" i="24" s="1"/>
  <c r="G56" i="70"/>
  <c r="AB230" i="24" s="1"/>
  <c r="AC230" i="24" s="1"/>
  <c r="K127" i="32" s="1"/>
  <c r="G8" i="70"/>
  <c r="H10" i="24" s="1"/>
  <c r="I285" i="24"/>
  <c r="K136" i="32" s="1"/>
  <c r="K138" i="32"/>
  <c r="G48" i="70"/>
  <c r="H230" i="24" s="1"/>
  <c r="G32" i="70"/>
  <c r="I1845" i="37"/>
  <c r="D130" i="46"/>
  <c r="AG12" i="47" s="1"/>
  <c r="I146" i="46"/>
  <c r="M38" i="36"/>
  <c r="H346" i="37"/>
  <c r="I346" i="37" s="1"/>
  <c r="G1056" i="37"/>
  <c r="M249" i="23" s="1"/>
  <c r="N249" i="23" s="1"/>
  <c r="O249" i="23" s="1"/>
  <c r="AA371" i="7" s="1"/>
  <c r="H3" i="34"/>
  <c r="G8" i="85"/>
  <c r="F371" i="37"/>
  <c r="I371" i="37"/>
  <c r="G1057" i="37"/>
  <c r="M256" i="23" s="1"/>
  <c r="N256" i="23" s="1"/>
  <c r="O256" i="23" s="1"/>
  <c r="P256" i="23" s="1"/>
  <c r="D225" i="37"/>
  <c r="I225" i="37" s="1"/>
  <c r="I382" i="37"/>
  <c r="AA8" i="7"/>
  <c r="D1061" i="37"/>
  <c r="I1061" i="37" s="1"/>
  <c r="H13" i="34"/>
  <c r="D192" i="37"/>
  <c r="I192" i="37" s="1"/>
  <c r="I17" i="40"/>
  <c r="W17" i="50"/>
  <c r="D194" i="37"/>
  <c r="I194" i="37" s="1"/>
  <c r="D213" i="37"/>
  <c r="D234" i="37" s="1"/>
  <c r="G40" i="66"/>
  <c r="R175" i="23" s="1"/>
  <c r="R93" i="32" s="1"/>
  <c r="G20" i="66"/>
  <c r="R65" i="23" s="1"/>
  <c r="R39" i="32" s="1"/>
  <c r="I389" i="37"/>
  <c r="H110" i="46"/>
  <c r="I303" i="37"/>
  <c r="I1262" i="37"/>
  <c r="V38" i="32"/>
  <c r="V29" i="31"/>
  <c r="P142" i="23"/>
  <c r="M9" i="34"/>
  <c r="AA207" i="7"/>
  <c r="F198" i="23"/>
  <c r="AA262" i="7"/>
  <c r="N24" i="34"/>
  <c r="F196" i="23"/>
  <c r="AA257" i="7"/>
  <c r="U85" i="25"/>
  <c r="H111" i="46"/>
  <c r="F321" i="46"/>
  <c r="I321" i="46" s="1"/>
  <c r="I1771" i="37"/>
  <c r="F323" i="46"/>
  <c r="I323" i="46" s="1"/>
  <c r="I461" i="37"/>
  <c r="G16" i="66"/>
  <c r="H65" i="23" s="1"/>
  <c r="I65" i="23" s="1"/>
  <c r="R28" i="32" s="1"/>
  <c r="I1294" i="37"/>
  <c r="F6" i="37"/>
  <c r="D1300" i="37"/>
  <c r="F1300" i="37"/>
  <c r="M20" i="30"/>
  <c r="M11" i="29"/>
  <c r="M11" i="28" s="1"/>
  <c r="M11" i="27" s="1"/>
  <c r="M11" i="26" s="1"/>
  <c r="A193" i="26"/>
  <c r="G194" i="27"/>
  <c r="M194" i="27" s="1"/>
  <c r="S194" i="27" s="1"/>
  <c r="Y21" i="30"/>
  <c r="Y21" i="29" s="1"/>
  <c r="Y21" i="28" s="1"/>
  <c r="Y21" i="27" s="1"/>
  <c r="Y21" i="26" s="1"/>
  <c r="AE21" i="25" s="1"/>
  <c r="S48" i="29"/>
  <c r="S48" i="28" s="1"/>
  <c r="S48" i="27" s="1"/>
  <c r="S48" i="26" s="1"/>
  <c r="H662" i="37"/>
  <c r="I662" i="37" s="1"/>
  <c r="I693" i="37"/>
  <c r="I569" i="37"/>
  <c r="G52" i="66"/>
  <c r="R230" i="23" s="1"/>
  <c r="G48" i="66"/>
  <c r="H230" i="23" s="1"/>
  <c r="G32" i="66"/>
  <c r="AB120" i="23" s="1"/>
  <c r="G36" i="66"/>
  <c r="H175" i="23" s="1"/>
  <c r="G12" i="66"/>
  <c r="R10" i="23" s="1"/>
  <c r="BK12" i="47"/>
  <c r="I244" i="46"/>
  <c r="I15" i="40"/>
  <c r="D36" i="37"/>
  <c r="I36" i="37" s="1"/>
  <c r="I1301" i="37"/>
  <c r="D313" i="37"/>
  <c r="I313" i="37" s="1"/>
  <c r="I292" i="37"/>
  <c r="F292" i="37"/>
  <c r="G292" i="37" s="1"/>
  <c r="F608" i="37"/>
  <c r="I608" i="37"/>
  <c r="D629" i="37"/>
  <c r="W267" i="24"/>
  <c r="X267" i="24" s="1"/>
  <c r="Y267" i="24" s="1"/>
  <c r="I1183" i="37"/>
  <c r="P47" i="24"/>
  <c r="R45" i="7"/>
  <c r="L4" i="34"/>
  <c r="D55" i="37"/>
  <c r="I1041" i="37"/>
  <c r="D1094" i="37"/>
  <c r="I1094" i="37" s="1"/>
  <c r="F100" i="23"/>
  <c r="S30" i="25"/>
  <c r="AA105" i="7"/>
  <c r="CE12" i="47"/>
  <c r="I245" i="46"/>
  <c r="BK13" i="47"/>
  <c r="H26" i="34"/>
  <c r="AA288" i="7"/>
  <c r="P201" i="23"/>
  <c r="I946" i="37"/>
  <c r="I1341" i="37"/>
  <c r="S3" i="29"/>
  <c r="S3" i="28" s="1"/>
  <c r="S3" i="27" s="1"/>
  <c r="S3" i="26" s="1"/>
  <c r="Y3" i="30"/>
  <c r="Y3" i="29" s="1"/>
  <c r="Y3" i="28" s="1"/>
  <c r="Y3" i="27" s="1"/>
  <c r="Y3" i="26" s="1"/>
  <c r="AE3" i="25" s="1"/>
  <c r="I468" i="37"/>
  <c r="I1896" i="37"/>
  <c r="F1896" i="37"/>
  <c r="W421" i="24" s="1"/>
  <c r="X421" i="24" s="1"/>
  <c r="Y421" i="24" s="1"/>
  <c r="Z421" i="24" s="1"/>
  <c r="G1896" i="37"/>
  <c r="D1331" i="37"/>
  <c r="I1331" i="37" s="1"/>
  <c r="F1331" i="37"/>
  <c r="A202" i="26"/>
  <c r="G203" i="27"/>
  <c r="M203" i="27" s="1"/>
  <c r="S203" i="27" s="1"/>
  <c r="I1844" i="37"/>
  <c r="H1271" i="37"/>
  <c r="AA133" i="7"/>
  <c r="P100" i="23"/>
  <c r="S39" i="25"/>
  <c r="I1887" i="37"/>
  <c r="F1887" i="37"/>
  <c r="W432" i="24" s="1"/>
  <c r="X432" i="24" s="1"/>
  <c r="Y432" i="24" s="1"/>
  <c r="Z432" i="24" s="1"/>
  <c r="G1887" i="37"/>
  <c r="H108" i="46"/>
  <c r="H109" i="46"/>
  <c r="I573" i="37"/>
  <c r="H608" i="37"/>
  <c r="H629" i="37" s="1"/>
  <c r="G28" i="66"/>
  <c r="R120" i="23" s="1"/>
  <c r="G56" i="66"/>
  <c r="AB230" i="23" s="1"/>
  <c r="G64" i="66"/>
  <c r="R285" i="23" s="1"/>
  <c r="G44" i="66"/>
  <c r="AB175" i="23" s="1"/>
  <c r="G60" i="66"/>
  <c r="H285" i="23" s="1"/>
  <c r="P194" i="23"/>
  <c r="U91" i="25"/>
  <c r="AA287" i="7"/>
  <c r="K30" i="34"/>
  <c r="K32" i="34"/>
  <c r="AA273" i="7"/>
  <c r="S84" i="25"/>
  <c r="F210" i="23"/>
  <c r="F1746" i="37"/>
  <c r="F1003" i="37"/>
  <c r="G1003" i="37" s="1"/>
  <c r="I1003" i="37"/>
  <c r="D1024" i="37"/>
  <c r="I1024" i="37" s="1"/>
  <c r="I777" i="37"/>
  <c r="H560" i="37"/>
  <c r="H586" i="37" s="1"/>
  <c r="I586" i="37" s="1"/>
  <c r="F326" i="46"/>
  <c r="I326" i="46" s="1"/>
  <c r="F324" i="46"/>
  <c r="I324" i="46" s="1"/>
  <c r="F320" i="46"/>
  <c r="I320" i="46" s="1"/>
  <c r="F322" i="46"/>
  <c r="I322" i="46" s="1"/>
  <c r="D1063" i="37"/>
  <c r="I1063" i="37" s="1"/>
  <c r="I1042" i="37"/>
  <c r="D1298" i="37"/>
  <c r="I1298" i="37" s="1"/>
  <c r="H583" i="37"/>
  <c r="I583" i="37" s="1"/>
  <c r="I570" i="37"/>
  <c r="G8" i="66"/>
  <c r="CE13" i="47"/>
  <c r="N26" i="34"/>
  <c r="P198" i="23"/>
  <c r="AA290" i="7"/>
  <c r="L27" i="34"/>
  <c r="Z212" i="24"/>
  <c r="G24" i="66"/>
  <c r="AB65" i="23" s="1"/>
  <c r="I98" i="46"/>
  <c r="D1340" i="37"/>
  <c r="F1319" i="37"/>
  <c r="I1319" i="37"/>
  <c r="M73" i="68"/>
  <c r="R52" i="32"/>
  <c r="AC67" i="23"/>
  <c r="R50" i="32" s="1"/>
  <c r="L25" i="34"/>
  <c r="P212" i="24"/>
  <c r="R297" i="7"/>
  <c r="R101" i="7"/>
  <c r="L10" i="34"/>
  <c r="F102" i="24"/>
  <c r="AQ13" i="47"/>
  <c r="I169" i="46"/>
  <c r="I168" i="46"/>
  <c r="AQ12" i="47"/>
  <c r="G1161" i="37"/>
  <c r="G1182" i="37" s="1"/>
  <c r="W266" i="23" s="1"/>
  <c r="X266" i="23" s="1"/>
  <c r="Y266" i="23" s="1"/>
  <c r="F1182" i="37"/>
  <c r="F1814" i="37"/>
  <c r="M429" i="24" s="1"/>
  <c r="N429" i="24" s="1"/>
  <c r="O429" i="24" s="1"/>
  <c r="P429" i="24" s="1"/>
  <c r="G1793" i="37"/>
  <c r="G1814" i="37" s="1"/>
  <c r="M428" i="23" s="1"/>
  <c r="N428" i="23" s="1"/>
  <c r="O428" i="23" s="1"/>
  <c r="P428" i="23" s="1"/>
  <c r="G1893" i="37"/>
  <c r="W428" i="23" s="1"/>
  <c r="X428" i="23" s="1"/>
  <c r="Y428" i="23" s="1"/>
  <c r="Z428" i="23" s="1"/>
  <c r="F1893" i="37"/>
  <c r="W429" i="24" s="1"/>
  <c r="X429" i="24" s="1"/>
  <c r="Y429" i="24" s="1"/>
  <c r="Z429" i="24" s="1"/>
  <c r="I1217" i="37"/>
  <c r="F1059" i="37"/>
  <c r="M253" i="24" s="1"/>
  <c r="N253" i="24" s="1"/>
  <c r="O253" i="24" s="1"/>
  <c r="M252" i="23"/>
  <c r="N252" i="23" s="1"/>
  <c r="O252" i="23" s="1"/>
  <c r="I1060" i="37"/>
  <c r="F1058" i="37"/>
  <c r="O254" i="24" s="1"/>
  <c r="R373" i="7" s="1"/>
  <c r="F823" i="37"/>
  <c r="M197" i="24" s="1"/>
  <c r="N197" i="24" s="1"/>
  <c r="O197" i="24" s="1"/>
  <c r="P197" i="24" s="1"/>
  <c r="F584" i="37"/>
  <c r="O144" i="24" s="1"/>
  <c r="R205" i="7" s="1"/>
  <c r="G1769" i="37"/>
  <c r="O416" i="23" s="1"/>
  <c r="G8" i="65"/>
  <c r="G24" i="65"/>
  <c r="G36" i="65"/>
  <c r="G28" i="65"/>
  <c r="G48" i="65"/>
  <c r="G20" i="65"/>
  <c r="G52" i="65"/>
  <c r="G32" i="65"/>
  <c r="G60" i="65"/>
  <c r="G16" i="65"/>
  <c r="G44" i="65"/>
  <c r="G56" i="65"/>
  <c r="G12" i="65"/>
  <c r="G40" i="65"/>
  <c r="I1849" i="37"/>
  <c r="G244" i="37"/>
  <c r="G245" i="37" s="1"/>
  <c r="AA369" i="7"/>
  <c r="P251" i="23"/>
  <c r="L39" i="25"/>
  <c r="P100" i="24"/>
  <c r="R133" i="7"/>
  <c r="F585" i="37"/>
  <c r="M143" i="24" s="1"/>
  <c r="N143" i="24" s="1"/>
  <c r="O143" i="24" s="1"/>
  <c r="G1059" i="37"/>
  <c r="M253" i="23" s="1"/>
  <c r="N253" i="23" s="1"/>
  <c r="O253" i="23" s="1"/>
  <c r="G1058" i="37"/>
  <c r="O254" i="23" s="1"/>
  <c r="AA373" i="7" s="1"/>
  <c r="V42" i="32"/>
  <c r="V33" i="31"/>
  <c r="G980" i="37"/>
  <c r="C253" i="23" s="1"/>
  <c r="D253" i="23" s="1"/>
  <c r="E253" i="23" s="1"/>
  <c r="P88" i="23"/>
  <c r="N13" i="34"/>
  <c r="AA122" i="7"/>
  <c r="U40" i="25"/>
  <c r="P86" i="23"/>
  <c r="AA117" i="7"/>
  <c r="G979" i="37"/>
  <c r="E254" i="23" s="1"/>
  <c r="F347" i="37"/>
  <c r="O89" i="24" s="1"/>
  <c r="R121" i="7" s="1"/>
  <c r="Y30" i="30"/>
  <c r="Y30" i="29" s="1"/>
  <c r="Y30" i="28" s="1"/>
  <c r="Y30" i="27" s="1"/>
  <c r="Y30" i="26" s="1"/>
  <c r="AE30" i="25" s="1"/>
  <c r="S75" i="29"/>
  <c r="S75" i="28" s="1"/>
  <c r="S75" i="27" s="1"/>
  <c r="S75" i="26" s="1"/>
  <c r="U76" i="25"/>
  <c r="Z141" i="23"/>
  <c r="D20" i="46"/>
  <c r="I20" i="46" s="1"/>
  <c r="I36" i="46"/>
  <c r="D18" i="46"/>
  <c r="I18" i="46" s="1"/>
  <c r="I34" i="46"/>
  <c r="I32" i="46"/>
  <c r="D16" i="46"/>
  <c r="D19" i="46"/>
  <c r="I19" i="46" s="1"/>
  <c r="I35" i="46"/>
  <c r="I33" i="46"/>
  <c r="D17" i="46"/>
  <c r="F799" i="37"/>
  <c r="F822" i="37" s="1"/>
  <c r="M198" i="24" s="1"/>
  <c r="N198" i="24" s="1"/>
  <c r="O198" i="24" s="1"/>
  <c r="F819" i="37"/>
  <c r="M194" i="24" s="1"/>
  <c r="N194" i="24" s="1"/>
  <c r="O194" i="24" s="1"/>
  <c r="N91" i="25" s="1"/>
  <c r="M140" i="24"/>
  <c r="N140" i="24" s="1"/>
  <c r="O140" i="24" s="1"/>
  <c r="F1668" i="37"/>
  <c r="F1691" i="37" s="1"/>
  <c r="C416" i="24" s="1"/>
  <c r="D416" i="24" s="1"/>
  <c r="E416" i="24" s="1"/>
  <c r="R514" i="7" s="1"/>
  <c r="F1687" i="37"/>
  <c r="C413" i="24" s="1"/>
  <c r="D413" i="24" s="1"/>
  <c r="E413" i="24" s="1"/>
  <c r="R510" i="7" s="1"/>
  <c r="F1688" i="37"/>
  <c r="C412" i="24" s="1"/>
  <c r="D412" i="24" s="1"/>
  <c r="E412" i="24" s="1"/>
  <c r="F818" i="37"/>
  <c r="M195" i="24" s="1"/>
  <c r="N195" i="24" s="1"/>
  <c r="O195" i="24" s="1"/>
  <c r="N64" i="25"/>
  <c r="R203" i="7"/>
  <c r="P139" i="24"/>
  <c r="M141" i="24"/>
  <c r="N141" i="24" s="1"/>
  <c r="O141" i="24" s="1"/>
  <c r="F269" i="37"/>
  <c r="C88" i="24" s="1"/>
  <c r="D88" i="24" s="1"/>
  <c r="E88" i="24" s="1"/>
  <c r="F268" i="37"/>
  <c r="E89" i="24" s="1"/>
  <c r="R93" i="7" s="1"/>
  <c r="G7" i="37"/>
  <c r="G33" i="37" s="1"/>
  <c r="F957" i="37"/>
  <c r="F975" i="37" s="1"/>
  <c r="C251" i="24" s="1"/>
  <c r="D251" i="24" s="1"/>
  <c r="E251" i="24" s="1"/>
  <c r="F976" i="37"/>
  <c r="C250" i="24" s="1"/>
  <c r="D250" i="24" s="1"/>
  <c r="E250" i="24" s="1"/>
  <c r="F977" i="37"/>
  <c r="C249" i="24" s="1"/>
  <c r="D249" i="24" s="1"/>
  <c r="E249" i="24" s="1"/>
  <c r="F1272" i="37"/>
  <c r="M29" i="34"/>
  <c r="F252" i="24"/>
  <c r="R301" i="7"/>
  <c r="P210" i="24"/>
  <c r="L93" i="25"/>
  <c r="M411" i="23"/>
  <c r="N411" i="23" s="1"/>
  <c r="O411" i="23" s="1"/>
  <c r="P411" i="23" s="1"/>
  <c r="M413" i="23"/>
  <c r="N413" i="23" s="1"/>
  <c r="O413" i="23" s="1"/>
  <c r="P413" i="23" s="1"/>
  <c r="C250" i="23"/>
  <c r="D250" i="23" s="1"/>
  <c r="E250" i="23" s="1"/>
  <c r="C412" i="23"/>
  <c r="D412" i="23" s="1"/>
  <c r="E412" i="23" s="1"/>
  <c r="AA510" i="7" s="1"/>
  <c r="M86" i="24"/>
  <c r="N86" i="24" s="1"/>
  <c r="O86" i="24" s="1"/>
  <c r="M84" i="24"/>
  <c r="N84" i="24" s="1"/>
  <c r="O84" i="24" s="1"/>
  <c r="G403" i="37"/>
  <c r="H325" i="37"/>
  <c r="H343" i="37" s="1"/>
  <c r="H345" i="37"/>
  <c r="I345" i="37" s="1"/>
  <c r="H344" i="37"/>
  <c r="I344" i="37" s="1"/>
  <c r="AA217" i="7"/>
  <c r="P155" i="23"/>
  <c r="S66" i="25"/>
  <c r="O34" i="24"/>
  <c r="R37" i="7" s="1"/>
  <c r="U64" i="25"/>
  <c r="P139" i="23"/>
  <c r="AA203" i="7"/>
  <c r="H1747" i="37"/>
  <c r="H1765" i="37" s="1"/>
  <c r="H1767" i="37"/>
  <c r="H1766" i="37"/>
  <c r="F166" i="37"/>
  <c r="H640" i="37"/>
  <c r="I131" i="46"/>
  <c r="W249" i="24"/>
  <c r="X249" i="24" s="1"/>
  <c r="Y249" i="24" s="1"/>
  <c r="I1135" i="37"/>
  <c r="I1133" i="37"/>
  <c r="W251" i="24"/>
  <c r="X251" i="24" s="1"/>
  <c r="Y251" i="24" s="1"/>
  <c r="F1137" i="37"/>
  <c r="N280" i="25"/>
  <c r="L167" i="25"/>
  <c r="F428" i="24"/>
  <c r="M256" i="24"/>
  <c r="N256" i="24" s="1"/>
  <c r="O256" i="24" s="1"/>
  <c r="M146" i="23"/>
  <c r="N146" i="23" s="1"/>
  <c r="O146" i="23" s="1"/>
  <c r="F265" i="23"/>
  <c r="S111" i="25"/>
  <c r="G1770" i="37"/>
  <c r="M412" i="23"/>
  <c r="N412" i="23" s="1"/>
  <c r="O412" i="23" s="1"/>
  <c r="P412" i="23" s="1"/>
  <c r="C249" i="23"/>
  <c r="D249" i="23" s="1"/>
  <c r="E249" i="23" s="1"/>
  <c r="C251" i="23"/>
  <c r="D251" i="23" s="1"/>
  <c r="E251" i="23" s="1"/>
  <c r="M251" i="24"/>
  <c r="N251" i="24" s="1"/>
  <c r="O251" i="24" s="1"/>
  <c r="I1054" i="37"/>
  <c r="M85" i="24"/>
  <c r="N85" i="24" s="1"/>
  <c r="O85" i="24" s="1"/>
  <c r="G428" i="37"/>
  <c r="I428" i="37" s="1"/>
  <c r="C419" i="24"/>
  <c r="D419" i="24" s="1"/>
  <c r="E419" i="24" s="1"/>
  <c r="R512" i="7" s="1"/>
  <c r="R385" i="7"/>
  <c r="P265" i="24"/>
  <c r="G87" i="37"/>
  <c r="O144" i="23"/>
  <c r="AA205" i="7" s="1"/>
  <c r="I978" i="37"/>
  <c r="C256" i="23"/>
  <c r="D256" i="23" s="1"/>
  <c r="E256" i="23" s="1"/>
  <c r="H798" i="37"/>
  <c r="H719" i="37"/>
  <c r="F878" i="37"/>
  <c r="F896" i="37" s="1"/>
  <c r="F897" i="37"/>
  <c r="F898" i="37"/>
  <c r="H957" i="37"/>
  <c r="H975" i="37" s="1"/>
  <c r="H976" i="37"/>
  <c r="H977" i="37"/>
  <c r="H1667" i="37"/>
  <c r="F191" i="37"/>
  <c r="I191" i="37" s="1"/>
  <c r="M201" i="24"/>
  <c r="N201" i="24" s="1"/>
  <c r="O201" i="24" s="1"/>
  <c r="I820" i="37"/>
  <c r="H665" i="37"/>
  <c r="I665" i="37" s="1"/>
  <c r="W250" i="24"/>
  <c r="X250" i="24" s="1"/>
  <c r="Y250" i="24" s="1"/>
  <c r="I1134" i="37"/>
  <c r="F1138" i="37"/>
  <c r="H246" i="37"/>
  <c r="H264" i="37" s="1"/>
  <c r="H266" i="37"/>
  <c r="H265" i="37"/>
  <c r="H877" i="37"/>
  <c r="H1137" i="37"/>
  <c r="H1138" i="37"/>
  <c r="I135" i="46"/>
  <c r="C86" i="24"/>
  <c r="D86" i="24" s="1"/>
  <c r="E86" i="24" s="1"/>
  <c r="O51" i="32"/>
  <c r="O42" i="31"/>
  <c r="M24" i="29"/>
  <c r="M24" i="28" s="1"/>
  <c r="M24" i="27" s="1"/>
  <c r="M24" i="26" s="1"/>
  <c r="M33" i="30"/>
  <c r="M33" i="29" s="1"/>
  <c r="M33" i="28" s="1"/>
  <c r="M33" i="27" s="1"/>
  <c r="M33" i="26" s="1"/>
  <c r="A42" i="29"/>
  <c r="A42" i="28" s="1"/>
  <c r="A42" i="27" s="1"/>
  <c r="A42" i="26" s="1"/>
  <c r="A42" i="25" s="1"/>
  <c r="I42" i="25" s="1"/>
  <c r="I51" i="25" s="1"/>
  <c r="G42" i="30"/>
  <c r="W233" i="25"/>
  <c r="W242" i="25" s="1"/>
  <c r="W253" i="25"/>
  <c r="W264" i="25" s="1"/>
  <c r="W275" i="25" s="1"/>
  <c r="W284" i="25" s="1"/>
  <c r="W293" i="25" s="1"/>
  <c r="W302" i="25" s="1"/>
  <c r="W311" i="25" s="1"/>
  <c r="W320" i="25" s="1"/>
  <c r="H60" i="32"/>
  <c r="H51" i="31"/>
  <c r="A60" i="32"/>
  <c r="A51" i="31"/>
  <c r="A51" i="30" s="1"/>
  <c r="A51" i="29" s="1"/>
  <c r="A51" i="28" s="1"/>
  <c r="A51" i="27" s="1"/>
  <c r="A51" i="26" s="1"/>
  <c r="A51" i="25" s="1"/>
  <c r="G34" i="75"/>
  <c r="G43" i="75" s="1"/>
  <c r="G52" i="75" s="1"/>
  <c r="G61" i="75" s="1"/>
  <c r="G70" i="75" s="1"/>
  <c r="G79" i="75" s="1"/>
  <c r="G88" i="75" s="1"/>
  <c r="G97" i="75" s="1"/>
  <c r="G106" i="75" s="1"/>
  <c r="G115" i="75" s="1"/>
  <c r="G25" i="75"/>
  <c r="S7" i="75"/>
  <c r="M16" i="75"/>
  <c r="S24" i="30" l="1"/>
  <c r="S33" i="30" s="1"/>
  <c r="S33" i="29" s="1"/>
  <c r="S33" i="28" s="1"/>
  <c r="S33" i="27" s="1"/>
  <c r="S33" i="26" s="1"/>
  <c r="F348" i="37"/>
  <c r="I343" i="37"/>
  <c r="I1216" i="37"/>
  <c r="R34" i="32"/>
  <c r="S15" i="30"/>
  <c r="S15" i="29" s="1"/>
  <c r="S15" i="28" s="1"/>
  <c r="S15" i="27" s="1"/>
  <c r="S15" i="26" s="1"/>
  <c r="S6" i="29"/>
  <c r="S6" i="28" s="1"/>
  <c r="S6" i="27" s="1"/>
  <c r="S6" i="26" s="1"/>
  <c r="F91" i="24"/>
  <c r="R92" i="7"/>
  <c r="AC33" i="32"/>
  <c r="AC15" i="31"/>
  <c r="L279" i="25"/>
  <c r="R511" i="7"/>
  <c r="F418" i="23"/>
  <c r="AA512" i="7"/>
  <c r="S279" i="25"/>
  <c r="AA511" i="7"/>
  <c r="N23" i="34"/>
  <c r="K142" i="32"/>
  <c r="Z156" i="24"/>
  <c r="G687" i="37"/>
  <c r="G708" i="37" s="1"/>
  <c r="W156" i="23" s="1"/>
  <c r="X156" i="23" s="1"/>
  <c r="Y156" i="23" s="1"/>
  <c r="J22" i="34" s="1"/>
  <c r="I1055" i="37"/>
  <c r="I1240" i="37"/>
  <c r="F1240" i="37"/>
  <c r="F1261" i="37" s="1"/>
  <c r="R79" i="32"/>
  <c r="G1691" i="37"/>
  <c r="C415" i="23" s="1"/>
  <c r="D415" i="23" s="1"/>
  <c r="E415" i="23" s="1"/>
  <c r="A38" i="31"/>
  <c r="A38" i="30" s="1"/>
  <c r="A38" i="29" s="1"/>
  <c r="A38" i="28" s="1"/>
  <c r="A38" i="27" s="1"/>
  <c r="A38" i="26" s="1"/>
  <c r="I287" i="23"/>
  <c r="R140" i="32" s="1"/>
  <c r="R124" i="32"/>
  <c r="N22" i="34"/>
  <c r="I30" i="37"/>
  <c r="S177" i="23"/>
  <c r="R95" i="32" s="1"/>
  <c r="S287" i="23"/>
  <c r="R149" i="32" s="1"/>
  <c r="G1690" i="37"/>
  <c r="E416" i="23" s="1"/>
  <c r="AA513" i="7" s="1"/>
  <c r="F1714" i="37"/>
  <c r="G1714" i="37" s="1"/>
  <c r="F766" i="37"/>
  <c r="F787" i="37" s="1"/>
  <c r="C211" i="24" s="1"/>
  <c r="D211" i="24" s="1"/>
  <c r="E211" i="24" s="1"/>
  <c r="R8" i="7"/>
  <c r="H2" i="34"/>
  <c r="R262" i="7"/>
  <c r="H11" i="34"/>
  <c r="I1689" i="37"/>
  <c r="R133" i="32"/>
  <c r="S65" i="24"/>
  <c r="K37" i="32" s="1"/>
  <c r="I31" i="40"/>
  <c r="R43" i="32"/>
  <c r="R106" i="32"/>
  <c r="R16" i="32"/>
  <c r="I177" i="23"/>
  <c r="R86" i="32" s="1"/>
  <c r="R259" i="7"/>
  <c r="D155" i="37"/>
  <c r="H36" i="34"/>
  <c r="G69" i="66"/>
  <c r="W432" i="23"/>
  <c r="X432" i="23" s="1"/>
  <c r="Y432" i="23" s="1"/>
  <c r="Z432" i="23" s="1"/>
  <c r="I232" i="23"/>
  <c r="R113" i="32" s="1"/>
  <c r="S122" i="23"/>
  <c r="R68" i="32" s="1"/>
  <c r="I766" i="37"/>
  <c r="O29" i="32"/>
  <c r="O29" i="31" s="1"/>
  <c r="I1714" i="37"/>
  <c r="AA92" i="7"/>
  <c r="I1852" i="37"/>
  <c r="I267" i="37"/>
  <c r="F134" i="37"/>
  <c r="G134" i="37" s="1"/>
  <c r="G155" i="37" s="1"/>
  <c r="AC67" i="24"/>
  <c r="K50" i="32" s="1"/>
  <c r="F1082" i="37"/>
  <c r="G1082" i="37" s="1"/>
  <c r="G1103" i="37" s="1"/>
  <c r="M266" i="23" s="1"/>
  <c r="N266" i="23" s="1"/>
  <c r="O266" i="23" s="1"/>
  <c r="F945" i="37"/>
  <c r="I945" i="37" s="1"/>
  <c r="P249" i="23"/>
  <c r="R260" i="7"/>
  <c r="I450" i="37"/>
  <c r="H23" i="34"/>
  <c r="F450" i="37"/>
  <c r="K97" i="32"/>
  <c r="I177" i="24"/>
  <c r="K86" i="32" s="1"/>
  <c r="M23" i="34"/>
  <c r="F411" i="23"/>
  <c r="AC232" i="24"/>
  <c r="K131" i="32" s="1"/>
  <c r="I741" i="37"/>
  <c r="K70" i="32"/>
  <c r="I1057" i="37"/>
  <c r="D866" i="37"/>
  <c r="F197" i="24"/>
  <c r="G20" i="30"/>
  <c r="G11" i="29"/>
  <c r="G11" i="28" s="1"/>
  <c r="G11" i="27" s="1"/>
  <c r="G11" i="26" s="1"/>
  <c r="H29" i="32"/>
  <c r="H20" i="31"/>
  <c r="S29" i="29"/>
  <c r="S29" i="28" s="1"/>
  <c r="S29" i="27" s="1"/>
  <c r="S29" i="26" s="1"/>
  <c r="S38" i="30"/>
  <c r="I1848" i="37"/>
  <c r="I1082" i="37"/>
  <c r="K106" i="32"/>
  <c r="I130" i="46"/>
  <c r="F845" i="37"/>
  <c r="F866" i="37" s="1"/>
  <c r="M211" i="24" s="1"/>
  <c r="N211" i="24" s="1"/>
  <c r="O211" i="24" s="1"/>
  <c r="S67" i="24"/>
  <c r="K41" i="32" s="1"/>
  <c r="S232" i="24"/>
  <c r="K122" i="32" s="1"/>
  <c r="I744" i="37"/>
  <c r="I213" i="37"/>
  <c r="G69" i="70"/>
  <c r="R17" i="7"/>
  <c r="L2" i="34"/>
  <c r="L48" i="34" s="1"/>
  <c r="F47" i="24"/>
  <c r="I232" i="24"/>
  <c r="K113" i="32" s="1"/>
  <c r="K115" i="32"/>
  <c r="AC122" i="24"/>
  <c r="K77" i="32" s="1"/>
  <c r="K79" i="32"/>
  <c r="R258" i="7"/>
  <c r="F195" i="24"/>
  <c r="K16" i="32"/>
  <c r="S12" i="24"/>
  <c r="K14" i="32" s="1"/>
  <c r="K7" i="32"/>
  <c r="I12" i="24"/>
  <c r="K5" i="32" s="1"/>
  <c r="I67" i="24"/>
  <c r="K32" i="32" s="1"/>
  <c r="K34" i="32"/>
  <c r="S287" i="24"/>
  <c r="K149" i="32" s="1"/>
  <c r="K151" i="32"/>
  <c r="R30" i="32"/>
  <c r="G69" i="67"/>
  <c r="G68" i="67"/>
  <c r="S175" i="23"/>
  <c r="R91" i="32" s="1"/>
  <c r="AC175" i="24"/>
  <c r="K100" i="32" s="1"/>
  <c r="K48" i="32"/>
  <c r="G69" i="65"/>
  <c r="I1058" i="37"/>
  <c r="I1056" i="37"/>
  <c r="S10" i="24"/>
  <c r="K10" i="32" s="1"/>
  <c r="R287" i="7"/>
  <c r="I175" i="24"/>
  <c r="K82" i="32" s="1"/>
  <c r="I1847" i="37"/>
  <c r="W419" i="24"/>
  <c r="X419" i="24" s="1"/>
  <c r="Y419" i="24" s="1"/>
  <c r="Z419" i="24" s="1"/>
  <c r="L21" i="34"/>
  <c r="Z157" i="24"/>
  <c r="R213" i="7"/>
  <c r="P157" i="24"/>
  <c r="L8" i="34"/>
  <c r="G214" i="29"/>
  <c r="M214" i="29" s="1"/>
  <c r="S214" i="29" s="1"/>
  <c r="A223" i="29"/>
  <c r="Y38" i="29"/>
  <c r="Y38" i="28" s="1"/>
  <c r="Y38" i="27" s="1"/>
  <c r="Y38" i="26" s="1"/>
  <c r="Y47" i="30"/>
  <c r="Y47" i="29" s="1"/>
  <c r="H32" i="34"/>
  <c r="K129" i="32"/>
  <c r="I65" i="24"/>
  <c r="K28" i="32" s="1"/>
  <c r="I1059" i="37"/>
  <c r="S65" i="23"/>
  <c r="R37" i="32" s="1"/>
  <c r="K120" i="32"/>
  <c r="S230" i="24"/>
  <c r="K118" i="32" s="1"/>
  <c r="K147" i="32"/>
  <c r="S285" i="24"/>
  <c r="K145" i="32" s="1"/>
  <c r="I10" i="24"/>
  <c r="K1" i="32" s="1"/>
  <c r="K3" i="32"/>
  <c r="S175" i="24"/>
  <c r="K91" i="32" s="1"/>
  <c r="K93" i="32"/>
  <c r="K66" i="32"/>
  <c r="S120" i="24"/>
  <c r="K64" i="32" s="1"/>
  <c r="G21" i="85"/>
  <c r="AB120" i="24"/>
  <c r="G68" i="70"/>
  <c r="I230" i="24"/>
  <c r="K109" i="32" s="1"/>
  <c r="K111" i="32"/>
  <c r="AA372" i="7"/>
  <c r="G371" i="37"/>
  <c r="G392" i="37" s="1"/>
  <c r="M101" i="23" s="1"/>
  <c r="N101" i="23" s="1"/>
  <c r="O101" i="23" s="1"/>
  <c r="F392" i="37"/>
  <c r="N165" i="25"/>
  <c r="G213" i="37"/>
  <c r="G234" i="37" s="1"/>
  <c r="I234" i="37" s="1"/>
  <c r="I110" i="46"/>
  <c r="H94" i="46"/>
  <c r="I94" i="46" s="1"/>
  <c r="V38" i="31"/>
  <c r="V47" i="32"/>
  <c r="I977" i="37"/>
  <c r="H95" i="46"/>
  <c r="I95" i="46" s="1"/>
  <c r="I111" i="46"/>
  <c r="M25" i="34"/>
  <c r="I1300" i="37"/>
  <c r="AC65" i="23"/>
  <c r="R46" i="32" s="1"/>
  <c r="R48" i="32"/>
  <c r="R102" i="32"/>
  <c r="AC175" i="23"/>
  <c r="R100" i="32" s="1"/>
  <c r="AC230" i="23"/>
  <c r="R127" i="32" s="1"/>
  <c r="R129" i="32"/>
  <c r="H93" i="46"/>
  <c r="I109" i="46"/>
  <c r="W424" i="23"/>
  <c r="X424" i="23" s="1"/>
  <c r="Y424" i="23" s="1"/>
  <c r="Z424" i="23" s="1"/>
  <c r="W431" i="23"/>
  <c r="X431" i="23" s="1"/>
  <c r="Y431" i="23" s="1"/>
  <c r="Z431" i="23" s="1"/>
  <c r="H1297" i="37"/>
  <c r="I1297" i="37" s="1"/>
  <c r="H1272" i="37"/>
  <c r="D76" i="37"/>
  <c r="I76" i="37" s="1"/>
  <c r="I55" i="37"/>
  <c r="F55" i="37"/>
  <c r="G55" i="37" s="1"/>
  <c r="L33" i="34"/>
  <c r="Z267" i="24"/>
  <c r="R12" i="32"/>
  <c r="S10" i="23"/>
  <c r="R10" i="32" s="1"/>
  <c r="R75" i="32"/>
  <c r="AC120" i="23"/>
  <c r="R73" i="32" s="1"/>
  <c r="S230" i="23"/>
  <c r="R118" i="32" s="1"/>
  <c r="R120" i="32"/>
  <c r="A167" i="25"/>
  <c r="I167" i="25" s="1"/>
  <c r="P167" i="25" s="1"/>
  <c r="W167" i="25" s="1"/>
  <c r="G193" i="26"/>
  <c r="M193" i="26" s="1"/>
  <c r="M20" i="29"/>
  <c r="M20" i="28" s="1"/>
  <c r="M20" i="27" s="1"/>
  <c r="M20" i="26" s="1"/>
  <c r="M29" i="30"/>
  <c r="F7" i="37"/>
  <c r="H10" i="23"/>
  <c r="G68" i="66"/>
  <c r="H561" i="37"/>
  <c r="F1747" i="37"/>
  <c r="F1765" i="37" s="1"/>
  <c r="M414" i="24" s="1"/>
  <c r="N414" i="24" s="1"/>
  <c r="O414" i="24" s="1"/>
  <c r="F1767" i="37"/>
  <c r="M412" i="24" s="1"/>
  <c r="N412" i="24" s="1"/>
  <c r="O412" i="24" s="1"/>
  <c r="F1766" i="37"/>
  <c r="M413" i="24" s="1"/>
  <c r="N413" i="24" s="1"/>
  <c r="O413" i="24" s="1"/>
  <c r="I285" i="23"/>
  <c r="R136" i="32" s="1"/>
  <c r="R138" i="32"/>
  <c r="S285" i="23"/>
  <c r="R145" i="32" s="1"/>
  <c r="R147" i="32"/>
  <c r="S120" i="23"/>
  <c r="R64" i="32" s="1"/>
  <c r="R66" i="32"/>
  <c r="H92" i="46"/>
  <c r="I108" i="46"/>
  <c r="G202" i="26"/>
  <c r="M202" i="26" s="1"/>
  <c r="S202" i="26" s="1"/>
  <c r="A176" i="25"/>
  <c r="I176" i="25" s="1"/>
  <c r="P176" i="25" s="1"/>
  <c r="W176" i="25" s="1"/>
  <c r="G608" i="37"/>
  <c r="G629" i="37" s="1"/>
  <c r="M156" i="23" s="1"/>
  <c r="N156" i="23" s="1"/>
  <c r="O156" i="23" s="1"/>
  <c r="F629" i="37"/>
  <c r="M156" i="24" s="1"/>
  <c r="N156" i="24" s="1"/>
  <c r="O156" i="24" s="1"/>
  <c r="I175" i="23"/>
  <c r="R82" i="32" s="1"/>
  <c r="R84" i="32"/>
  <c r="R111" i="32"/>
  <c r="I230" i="23"/>
  <c r="R109" i="32" s="1"/>
  <c r="I976" i="37"/>
  <c r="G1319" i="37"/>
  <c r="G1340" i="37" s="1"/>
  <c r="F1340" i="37"/>
  <c r="P194" i="24"/>
  <c r="F412" i="24"/>
  <c r="I1814" i="37"/>
  <c r="R7" i="32"/>
  <c r="I12" i="23"/>
  <c r="R5" i="32" s="1"/>
  <c r="I975" i="37"/>
  <c r="G270" i="37"/>
  <c r="C87" i="23" s="1"/>
  <c r="D87" i="23" s="1"/>
  <c r="E87" i="23" s="1"/>
  <c r="AA95" i="7" s="1"/>
  <c r="W266" i="24"/>
  <c r="X266" i="24" s="1"/>
  <c r="Y266" i="24" s="1"/>
  <c r="I1182" i="37"/>
  <c r="I1893" i="37"/>
  <c r="J34" i="34"/>
  <c r="Z266" i="23"/>
  <c r="P252" i="23"/>
  <c r="M32" i="34"/>
  <c r="AA375" i="7"/>
  <c r="I823" i="37"/>
  <c r="G68" i="65"/>
  <c r="G265" i="37"/>
  <c r="C85" i="23" s="1"/>
  <c r="D85" i="23" s="1"/>
  <c r="E85" i="23" s="1"/>
  <c r="G246" i="37"/>
  <c r="G264" i="37" s="1"/>
  <c r="G266" i="37"/>
  <c r="C84" i="23" s="1"/>
  <c r="D84" i="23" s="1"/>
  <c r="E84" i="23" s="1"/>
  <c r="P253" i="23"/>
  <c r="AA374" i="7"/>
  <c r="N32" i="34"/>
  <c r="AC42" i="32"/>
  <c r="AC33" i="31"/>
  <c r="V51" i="32"/>
  <c r="V42" i="31"/>
  <c r="H269" i="37"/>
  <c r="A47" i="31"/>
  <c r="A47" i="30" s="1"/>
  <c r="A47" i="29" s="1"/>
  <c r="A47" i="28" s="1"/>
  <c r="A47" i="27" s="1"/>
  <c r="A47" i="26" s="1"/>
  <c r="A56" i="32"/>
  <c r="H980" i="37"/>
  <c r="H348" i="37"/>
  <c r="I348" i="37" s="1"/>
  <c r="F980" i="37"/>
  <c r="C253" i="24" s="1"/>
  <c r="D253" i="24" s="1"/>
  <c r="E253" i="24" s="1"/>
  <c r="N29" i="34" s="1"/>
  <c r="C13" i="47"/>
  <c r="I17" i="46"/>
  <c r="C12" i="47"/>
  <c r="I16" i="46"/>
  <c r="F416" i="24"/>
  <c r="N35" i="34"/>
  <c r="H268" i="37"/>
  <c r="H979" i="37"/>
  <c r="F900" i="37"/>
  <c r="Y199" i="24" s="1"/>
  <c r="H1769" i="37"/>
  <c r="F979" i="37"/>
  <c r="E254" i="24" s="1"/>
  <c r="P198" i="24"/>
  <c r="N25" i="34"/>
  <c r="F817" i="37"/>
  <c r="M196" i="24" s="1"/>
  <c r="N196" i="24" s="1"/>
  <c r="O196" i="24" s="1"/>
  <c r="F821" i="37"/>
  <c r="O199" i="24" s="1"/>
  <c r="N67" i="25"/>
  <c r="P141" i="24"/>
  <c r="R201" i="7"/>
  <c r="N92" i="25"/>
  <c r="P195" i="24"/>
  <c r="R286" i="7"/>
  <c r="L280" i="25"/>
  <c r="N166" i="25"/>
  <c r="F413" i="24"/>
  <c r="F1686" i="37"/>
  <c r="C414" i="24" s="1"/>
  <c r="D414" i="24" s="1"/>
  <c r="E414" i="24" s="1"/>
  <c r="R509" i="7" s="1"/>
  <c r="F1690" i="37"/>
  <c r="E417" i="24" s="1"/>
  <c r="R513" i="7" s="1"/>
  <c r="N8" i="34"/>
  <c r="R206" i="7"/>
  <c r="P143" i="24"/>
  <c r="R202" i="7"/>
  <c r="N65" i="25"/>
  <c r="P140" i="24"/>
  <c r="F1273" i="37"/>
  <c r="F1291" i="37" s="1"/>
  <c r="F1293" i="37"/>
  <c r="F1292" i="37"/>
  <c r="N110" i="25"/>
  <c r="F250" i="24"/>
  <c r="H1770" i="37"/>
  <c r="N109" i="25"/>
  <c r="F249" i="24"/>
  <c r="N112" i="25"/>
  <c r="F251" i="24"/>
  <c r="C32" i="23"/>
  <c r="D32" i="23" s="1"/>
  <c r="E32" i="23" s="1"/>
  <c r="G8" i="37"/>
  <c r="F85" i="24"/>
  <c r="R90" i="7"/>
  <c r="N29" i="25"/>
  <c r="H878" i="37"/>
  <c r="H896" i="37" s="1"/>
  <c r="I896" i="37" s="1"/>
  <c r="H897" i="37"/>
  <c r="I897" i="37" s="1"/>
  <c r="H898" i="37"/>
  <c r="I898" i="37" s="1"/>
  <c r="P201" i="24"/>
  <c r="H25" i="34"/>
  <c r="H1668" i="37"/>
  <c r="H1686" i="37" s="1"/>
  <c r="H1688" i="37"/>
  <c r="I1688" i="37" s="1"/>
  <c r="H1687" i="37"/>
  <c r="I1687" i="37" s="1"/>
  <c r="H720" i="37"/>
  <c r="H738" i="37" s="1"/>
  <c r="I738" i="37" s="1"/>
  <c r="H740" i="37"/>
  <c r="I740" i="37" s="1"/>
  <c r="H739" i="37"/>
  <c r="I739" i="37" s="1"/>
  <c r="H799" i="37"/>
  <c r="H817" i="37" s="1"/>
  <c r="H818" i="37"/>
  <c r="I818" i="37" s="1"/>
  <c r="H819" i="37"/>
  <c r="I819" i="37" s="1"/>
  <c r="G88" i="37"/>
  <c r="G106" i="37" s="1"/>
  <c r="I106" i="37" s="1"/>
  <c r="G107" i="37"/>
  <c r="I107" i="37" s="1"/>
  <c r="G108" i="37"/>
  <c r="I108" i="37" s="1"/>
  <c r="H35" i="34"/>
  <c r="F419" i="24"/>
  <c r="M88" i="24"/>
  <c r="N88" i="24" s="1"/>
  <c r="O88" i="24" s="1"/>
  <c r="P251" i="24"/>
  <c r="R369" i="7"/>
  <c r="N31" i="34"/>
  <c r="R374" i="7"/>
  <c r="P253" i="24"/>
  <c r="S281" i="25"/>
  <c r="F413" i="23"/>
  <c r="M415" i="23"/>
  <c r="N415" i="23" s="1"/>
  <c r="O415" i="23" s="1"/>
  <c r="P415" i="23" s="1"/>
  <c r="T183" i="32" s="1"/>
  <c r="F84" i="24"/>
  <c r="R91" i="7"/>
  <c r="N28" i="25"/>
  <c r="H9" i="34"/>
  <c r="AA204" i="7"/>
  <c r="P146" i="23"/>
  <c r="R372" i="7"/>
  <c r="H31" i="34"/>
  <c r="P256" i="24"/>
  <c r="N122" i="25"/>
  <c r="Z251" i="24"/>
  <c r="H641" i="37"/>
  <c r="H659" i="37" s="1"/>
  <c r="I659" i="37" s="1"/>
  <c r="H661" i="37"/>
  <c r="I661" i="37" s="1"/>
  <c r="H660" i="37"/>
  <c r="I660" i="37" s="1"/>
  <c r="F167" i="37"/>
  <c r="F185" i="37" s="1"/>
  <c r="I185" i="37" s="1"/>
  <c r="F186" i="37"/>
  <c r="I186" i="37" s="1"/>
  <c r="F187" i="37"/>
  <c r="I187" i="37" s="1"/>
  <c r="G404" i="37"/>
  <c r="G422" i="37" s="1"/>
  <c r="I422" i="37" s="1"/>
  <c r="G423" i="37"/>
  <c r="I423" i="37" s="1"/>
  <c r="G424" i="37"/>
  <c r="I424" i="37" s="1"/>
  <c r="R119" i="7"/>
  <c r="P84" i="24"/>
  <c r="N37" i="25"/>
  <c r="R117" i="7"/>
  <c r="P86" i="24"/>
  <c r="N40" i="25"/>
  <c r="P249" i="24"/>
  <c r="R371" i="7"/>
  <c r="R370" i="7"/>
  <c r="P250" i="24"/>
  <c r="F412" i="23"/>
  <c r="S280" i="25"/>
  <c r="U110" i="25"/>
  <c r="F250" i="23"/>
  <c r="R89" i="7"/>
  <c r="F86" i="24"/>
  <c r="N31" i="25"/>
  <c r="W253" i="24"/>
  <c r="X253" i="24" s="1"/>
  <c r="Y253" i="24" s="1"/>
  <c r="I1138" i="37"/>
  <c r="Z250" i="24"/>
  <c r="N120" i="25"/>
  <c r="F901" i="37"/>
  <c r="H30" i="34"/>
  <c r="F256" i="23"/>
  <c r="N38" i="25"/>
  <c r="R118" i="7"/>
  <c r="P85" i="24"/>
  <c r="U112" i="25"/>
  <c r="F251" i="23"/>
  <c r="U109" i="25"/>
  <c r="F249" i="23"/>
  <c r="F253" i="23"/>
  <c r="N30" i="34"/>
  <c r="N10" i="34"/>
  <c r="R94" i="7"/>
  <c r="F88" i="24"/>
  <c r="Y254" i="24"/>
  <c r="I1137" i="37"/>
  <c r="Z249" i="24"/>
  <c r="N119" i="25"/>
  <c r="H347" i="37"/>
  <c r="I347" i="37" s="1"/>
  <c r="A60" i="31"/>
  <c r="A60" i="30" s="1"/>
  <c r="A60" i="29" s="1"/>
  <c r="A60" i="28" s="1"/>
  <c r="A60" i="27" s="1"/>
  <c r="A60" i="26" s="1"/>
  <c r="A60" i="25" s="1"/>
  <c r="I60" i="25" s="1"/>
  <c r="I69" i="25" s="1"/>
  <c r="I78" i="25" s="1"/>
  <c r="I87" i="25" s="1"/>
  <c r="I96" i="25" s="1"/>
  <c r="I105" i="25" s="1"/>
  <c r="I114" i="25" s="1"/>
  <c r="I124" i="25" s="1"/>
  <c r="I133" i="25" s="1"/>
  <c r="I142" i="25" s="1"/>
  <c r="I152" i="25" s="1"/>
  <c r="I161" i="25" s="1"/>
  <c r="I179" i="25" s="1"/>
  <c r="I188" i="25" s="1"/>
  <c r="I197" i="25" s="1"/>
  <c r="I206" i="25" s="1"/>
  <c r="I215" i="25" s="1"/>
  <c r="I224" i="25" s="1"/>
  <c r="A69" i="32"/>
  <c r="H60" i="31"/>
  <c r="H69" i="32"/>
  <c r="Y6" i="29"/>
  <c r="Y6" i="28" s="1"/>
  <c r="Y6" i="27" s="1"/>
  <c r="Y6" i="26" s="1"/>
  <c r="Y24" i="30"/>
  <c r="Y15" i="30"/>
  <c r="Y15" i="29" s="1"/>
  <c r="Y15" i="28" s="1"/>
  <c r="Y15" i="27" s="1"/>
  <c r="Y15" i="26" s="1"/>
  <c r="O51" i="31"/>
  <c r="O60" i="32"/>
  <c r="S24" i="29"/>
  <c r="S24" i="28" s="1"/>
  <c r="S24" i="27" s="1"/>
  <c r="S24" i="26" s="1"/>
  <c r="G42" i="29"/>
  <c r="G42" i="28" s="1"/>
  <c r="G42" i="27" s="1"/>
  <c r="G42" i="26" s="1"/>
  <c r="G51" i="30"/>
  <c r="M42" i="30"/>
  <c r="S16" i="75"/>
  <c r="Y7" i="75"/>
  <c r="Y16" i="75" s="1"/>
  <c r="M34" i="75"/>
  <c r="M43" i="75" s="1"/>
  <c r="M52" i="75" s="1"/>
  <c r="M61" i="75" s="1"/>
  <c r="M70" i="75" s="1"/>
  <c r="M79" i="75" s="1"/>
  <c r="M88" i="75" s="1"/>
  <c r="M97" i="75" s="1"/>
  <c r="M25" i="75"/>
  <c r="G766" i="37" l="1"/>
  <c r="G787" i="37" s="1"/>
  <c r="C211" i="23" s="1"/>
  <c r="D211" i="23" s="1"/>
  <c r="E211" i="23" s="1"/>
  <c r="J24" i="34" s="1"/>
  <c r="F415" i="23"/>
  <c r="AA514" i="7"/>
  <c r="I708" i="37"/>
  <c r="Z156" i="23"/>
  <c r="G1240" i="37"/>
  <c r="G1261" i="37" s="1"/>
  <c r="I1261" i="37" s="1"/>
  <c r="N36" i="34"/>
  <c r="O38" i="32"/>
  <c r="O38" i="31" s="1"/>
  <c r="F155" i="37"/>
  <c r="I155" i="37" s="1"/>
  <c r="F1103" i="37"/>
  <c r="M266" i="24" s="1"/>
  <c r="N266" i="24" s="1"/>
  <c r="O266" i="24" s="1"/>
  <c r="P266" i="24" s="1"/>
  <c r="G450" i="37"/>
  <c r="G471" i="37" s="1"/>
  <c r="F471" i="37"/>
  <c r="G845" i="37"/>
  <c r="G866" i="37" s="1"/>
  <c r="M211" i="23" s="1"/>
  <c r="N211" i="23" s="1"/>
  <c r="O211" i="23" s="1"/>
  <c r="S47" i="30"/>
  <c r="S38" i="29"/>
  <c r="S38" i="28" s="1"/>
  <c r="S38" i="27" s="1"/>
  <c r="S38" i="26" s="1"/>
  <c r="H29" i="31"/>
  <c r="H38" i="32"/>
  <c r="G20" i="29"/>
  <c r="G20" i="28" s="1"/>
  <c r="G20" i="27" s="1"/>
  <c r="G20" i="26" s="1"/>
  <c r="G29" i="30"/>
  <c r="Y56" i="29"/>
  <c r="Y47" i="28"/>
  <c r="Y47" i="27" s="1"/>
  <c r="Y47" i="26" s="1"/>
  <c r="G223" i="29"/>
  <c r="M223" i="29" s="1"/>
  <c r="S223" i="29" s="1"/>
  <c r="A232" i="29"/>
  <c r="K75" i="32"/>
  <c r="AC120" i="24"/>
  <c r="K73" i="32" s="1"/>
  <c r="I392" i="37"/>
  <c r="M101" i="24"/>
  <c r="N101" i="24" s="1"/>
  <c r="O101" i="24" s="1"/>
  <c r="J13" i="34"/>
  <c r="AA128" i="7"/>
  <c r="P101" i="23"/>
  <c r="F253" i="24"/>
  <c r="M11" i="34"/>
  <c r="V56" i="32"/>
  <c r="V47" i="31"/>
  <c r="I270" i="37"/>
  <c r="F1770" i="37"/>
  <c r="P156" i="24"/>
  <c r="J8" i="34"/>
  <c r="J48" i="34" s="1"/>
  <c r="R212" i="7"/>
  <c r="I629" i="37"/>
  <c r="F211" i="23"/>
  <c r="I92" i="46"/>
  <c r="W12" i="50"/>
  <c r="P412" i="24"/>
  <c r="N174" i="25"/>
  <c r="F1769" i="37"/>
  <c r="O417" i="24" s="1"/>
  <c r="I1765" i="37"/>
  <c r="M38" i="30"/>
  <c r="M29" i="29"/>
  <c r="M29" i="28" s="1"/>
  <c r="M29" i="27" s="1"/>
  <c r="M29" i="26" s="1"/>
  <c r="S193" i="26"/>
  <c r="A281" i="25"/>
  <c r="I281" i="25" s="1"/>
  <c r="P281" i="25" s="1"/>
  <c r="W281" i="25" s="1"/>
  <c r="W13" i="50"/>
  <c r="I93" i="46"/>
  <c r="P156" i="23"/>
  <c r="J9" i="34"/>
  <c r="AA212" i="7"/>
  <c r="R268" i="7"/>
  <c r="J23" i="34"/>
  <c r="F211" i="24"/>
  <c r="P413" i="24"/>
  <c r="N175" i="25"/>
  <c r="N177" i="25"/>
  <c r="P414" i="24"/>
  <c r="H562" i="37"/>
  <c r="H580" i="37" s="1"/>
  <c r="I580" i="37" s="1"/>
  <c r="H581" i="37"/>
  <c r="I581" i="37" s="1"/>
  <c r="H582" i="37"/>
  <c r="I582" i="37" s="1"/>
  <c r="I10" i="23"/>
  <c r="R1" i="32" s="1"/>
  <c r="R3" i="32"/>
  <c r="I1766" i="37"/>
  <c r="F33" i="37"/>
  <c r="F8" i="37"/>
  <c r="I787" i="37"/>
  <c r="H1273" i="37"/>
  <c r="H1291" i="37" s="1"/>
  <c r="I1291" i="37" s="1"/>
  <c r="H1293" i="37"/>
  <c r="I1293" i="37" s="1"/>
  <c r="H1292" i="37"/>
  <c r="I1292" i="37" s="1"/>
  <c r="I1767" i="37"/>
  <c r="I1340" i="37"/>
  <c r="F87" i="23"/>
  <c r="AA380" i="7"/>
  <c r="P266" i="23"/>
  <c r="J32" i="34"/>
  <c r="J33" i="34"/>
  <c r="Z266" i="24"/>
  <c r="R296" i="7"/>
  <c r="J25" i="34"/>
  <c r="P211" i="24"/>
  <c r="H1691" i="37"/>
  <c r="I1691" i="37" s="1"/>
  <c r="G268" i="37"/>
  <c r="E89" i="23" s="1"/>
  <c r="AA93" i="7" s="1"/>
  <c r="G269" i="37"/>
  <c r="C88" i="23" s="1"/>
  <c r="D88" i="23" s="1"/>
  <c r="E88" i="23" s="1"/>
  <c r="F88" i="23" s="1"/>
  <c r="I266" i="37"/>
  <c r="I817" i="37"/>
  <c r="I1686" i="37"/>
  <c r="F1295" i="37"/>
  <c r="AA91" i="7"/>
  <c r="U28" i="25"/>
  <c r="F84" i="23"/>
  <c r="C86" i="23"/>
  <c r="D86" i="23" s="1"/>
  <c r="E86" i="23" s="1"/>
  <c r="I264" i="37"/>
  <c r="F85" i="23"/>
  <c r="U29" i="25"/>
  <c r="AA90" i="7"/>
  <c r="I265" i="37"/>
  <c r="AC42" i="31"/>
  <c r="AC51" i="32"/>
  <c r="AC51" i="31" s="1"/>
  <c r="V60" i="32"/>
  <c r="V51" i="31"/>
  <c r="H664" i="37"/>
  <c r="I664" i="37" s="1"/>
  <c r="I980" i="37"/>
  <c r="A56" i="31"/>
  <c r="A56" i="30" s="1"/>
  <c r="A56" i="29" s="1"/>
  <c r="A56" i="28" s="1"/>
  <c r="A56" i="27" s="1"/>
  <c r="A56" i="26" s="1"/>
  <c r="A65" i="32"/>
  <c r="G426" i="37"/>
  <c r="I426" i="37" s="1"/>
  <c r="H663" i="37"/>
  <c r="I663" i="37" s="1"/>
  <c r="G110" i="37"/>
  <c r="O34" i="23" s="1"/>
  <c r="AA37" i="7" s="1"/>
  <c r="H822" i="37"/>
  <c r="I822" i="37" s="1"/>
  <c r="H1690" i="37"/>
  <c r="I1690" i="37" s="1"/>
  <c r="H900" i="37"/>
  <c r="I900" i="37" s="1"/>
  <c r="F414" i="24"/>
  <c r="L281" i="25"/>
  <c r="N168" i="25"/>
  <c r="N94" i="25"/>
  <c r="R285" i="7"/>
  <c r="P196" i="24"/>
  <c r="I979" i="37"/>
  <c r="G427" i="37"/>
  <c r="I427" i="37" s="1"/>
  <c r="F190" i="37"/>
  <c r="I190" i="37" s="1"/>
  <c r="H821" i="37"/>
  <c r="I821" i="37" s="1"/>
  <c r="H742" i="37"/>
  <c r="I742" i="37" s="1"/>
  <c r="F1296" i="37"/>
  <c r="G9" i="37"/>
  <c r="G27" i="37" s="1"/>
  <c r="G29" i="37"/>
  <c r="G28" i="37"/>
  <c r="M3" i="34"/>
  <c r="F32" i="23"/>
  <c r="AA11" i="7"/>
  <c r="R122" i="7"/>
  <c r="P88" i="24"/>
  <c r="N12" i="34"/>
  <c r="N33" i="34"/>
  <c r="Z253" i="24"/>
  <c r="F189" i="37"/>
  <c r="H48" i="34"/>
  <c r="G111" i="37"/>
  <c r="I111" i="37" s="1"/>
  <c r="H743" i="37"/>
  <c r="I743" i="37" s="1"/>
  <c r="H901" i="37"/>
  <c r="I901" i="37" s="1"/>
  <c r="G51" i="29"/>
  <c r="G51" i="28" s="1"/>
  <c r="G51" i="27" s="1"/>
  <c r="G51" i="26" s="1"/>
  <c r="G60" i="30"/>
  <c r="O60" i="31"/>
  <c r="O69" i="32"/>
  <c r="I253" i="25"/>
  <c r="I264" i="25" s="1"/>
  <c r="I275" i="25" s="1"/>
  <c r="I284" i="25" s="1"/>
  <c r="I293" i="25" s="1"/>
  <c r="I302" i="25" s="1"/>
  <c r="I311" i="25" s="1"/>
  <c r="I320" i="25" s="1"/>
  <c r="I233" i="25"/>
  <c r="I242" i="25" s="1"/>
  <c r="M51" i="30"/>
  <c r="M42" i="29"/>
  <c r="M42" i="28" s="1"/>
  <c r="M42" i="27" s="1"/>
  <c r="M42" i="26" s="1"/>
  <c r="S42" i="30"/>
  <c r="Y24" i="29"/>
  <c r="Y24" i="28" s="1"/>
  <c r="Y24" i="27" s="1"/>
  <c r="Y24" i="26" s="1"/>
  <c r="Y33" i="30"/>
  <c r="Y33" i="29" s="1"/>
  <c r="Y33" i="28" s="1"/>
  <c r="Y33" i="27" s="1"/>
  <c r="Y33" i="26" s="1"/>
  <c r="H78" i="32"/>
  <c r="H69" i="31"/>
  <c r="A69" i="31"/>
  <c r="A69" i="30" s="1"/>
  <c r="A69" i="29" s="1"/>
  <c r="A69" i="28" s="1"/>
  <c r="A69" i="27" s="1"/>
  <c r="A69" i="26" s="1"/>
  <c r="A69" i="25" s="1"/>
  <c r="A78" i="32"/>
  <c r="S34" i="75"/>
  <c r="S43" i="75" s="1"/>
  <c r="S52" i="75" s="1"/>
  <c r="S61" i="75" s="1"/>
  <c r="S70" i="75" s="1"/>
  <c r="S79" i="75" s="1"/>
  <c r="S88" i="75" s="1"/>
  <c r="S97" i="75" s="1"/>
  <c r="S25" i="75"/>
  <c r="Y34" i="75"/>
  <c r="Y43" i="75" s="1"/>
  <c r="Y52" i="75" s="1"/>
  <c r="Y61" i="75" s="1"/>
  <c r="Y70" i="75" s="1"/>
  <c r="Y79" i="75" s="1"/>
  <c r="Y88" i="75" s="1"/>
  <c r="Y97" i="75" s="1"/>
  <c r="Y25" i="75"/>
  <c r="I1103" i="37" l="1"/>
  <c r="J31" i="34"/>
  <c r="O47" i="32"/>
  <c r="O47" i="31" s="1"/>
  <c r="R380" i="7"/>
  <c r="I471" i="37"/>
  <c r="P211" i="23"/>
  <c r="J26" i="34"/>
  <c r="AA296" i="7"/>
  <c r="I866" i="37"/>
  <c r="G38" i="30"/>
  <c r="G29" i="29"/>
  <c r="G29" i="28" s="1"/>
  <c r="G29" i="27" s="1"/>
  <c r="G29" i="26" s="1"/>
  <c r="H38" i="31"/>
  <c r="H47" i="32"/>
  <c r="S47" i="29"/>
  <c r="S47" i="28" s="1"/>
  <c r="S47" i="27" s="1"/>
  <c r="S47" i="26" s="1"/>
  <c r="S56" i="30"/>
  <c r="A241" i="29"/>
  <c r="G232" i="29"/>
  <c r="M232" i="29" s="1"/>
  <c r="S232" i="29" s="1"/>
  <c r="Y65" i="29"/>
  <c r="Y74" i="29" s="1"/>
  <c r="Y56" i="28"/>
  <c r="Y56" i="27" s="1"/>
  <c r="Y56" i="26" s="1"/>
  <c r="P101" i="24"/>
  <c r="J12" i="34"/>
  <c r="V65" i="32"/>
  <c r="V56" i="31"/>
  <c r="H1296" i="37"/>
  <c r="I1296" i="37" s="1"/>
  <c r="H1295" i="37"/>
  <c r="I1295" i="37" s="1"/>
  <c r="H584" i="37"/>
  <c r="I584" i="37" s="1"/>
  <c r="M416" i="24"/>
  <c r="N416" i="24" s="1"/>
  <c r="O416" i="24" s="1"/>
  <c r="P416" i="24" s="1"/>
  <c r="I1770" i="37"/>
  <c r="F29" i="37"/>
  <c r="C29" i="24" s="1"/>
  <c r="D29" i="24" s="1"/>
  <c r="E29" i="24" s="1"/>
  <c r="F9" i="37"/>
  <c r="F27" i="37" s="1"/>
  <c r="C31" i="24" s="1"/>
  <c r="D31" i="24" s="1"/>
  <c r="E31" i="24" s="1"/>
  <c r="F28" i="37"/>
  <c r="C30" i="24" s="1"/>
  <c r="D30" i="24" s="1"/>
  <c r="E30" i="24" s="1"/>
  <c r="H585" i="37"/>
  <c r="I585" i="37" s="1"/>
  <c r="M38" i="29"/>
  <c r="M38" i="28" s="1"/>
  <c r="M38" i="27" s="1"/>
  <c r="M38" i="26" s="1"/>
  <c r="M47" i="30"/>
  <c r="C32" i="24"/>
  <c r="D32" i="24" s="1"/>
  <c r="E32" i="24" s="1"/>
  <c r="I33" i="37"/>
  <c r="I1769" i="37"/>
  <c r="I268" i="37"/>
  <c r="AA94" i="7"/>
  <c r="I110" i="37"/>
  <c r="N11" i="34"/>
  <c r="I269" i="37"/>
  <c r="G31" i="37"/>
  <c r="E34" i="23" s="1"/>
  <c r="AA9" i="7" s="1"/>
  <c r="F86" i="23"/>
  <c r="AA89" i="7"/>
  <c r="U31" i="25"/>
  <c r="V69" i="32"/>
  <c r="V60" i="31"/>
  <c r="A74" i="32"/>
  <c r="A65" i="31"/>
  <c r="A65" i="30" s="1"/>
  <c r="A65" i="29" s="1"/>
  <c r="A65" i="28" s="1"/>
  <c r="A65" i="27" s="1"/>
  <c r="A65" i="26" s="1"/>
  <c r="G32" i="37"/>
  <c r="C30" i="23"/>
  <c r="D30" i="23" s="1"/>
  <c r="E30" i="23" s="1"/>
  <c r="C31" i="23"/>
  <c r="D31" i="23" s="1"/>
  <c r="E31" i="23" s="1"/>
  <c r="C29" i="23"/>
  <c r="D29" i="23" s="1"/>
  <c r="E29" i="23" s="1"/>
  <c r="I189" i="37"/>
  <c r="Y34" i="24"/>
  <c r="A78" i="31"/>
  <c r="A78" i="30" s="1"/>
  <c r="A78" i="29" s="1"/>
  <c r="A78" i="28" s="1"/>
  <c r="A78" i="27" s="1"/>
  <c r="A78" i="26" s="1"/>
  <c r="A78" i="25" s="1"/>
  <c r="A87" i="32"/>
  <c r="Y42" i="30"/>
  <c r="Y42" i="29" s="1"/>
  <c r="Y42" i="28" s="1"/>
  <c r="Y42" i="27" s="1"/>
  <c r="Y42" i="26" s="1"/>
  <c r="S51" i="30"/>
  <c r="S42" i="29"/>
  <c r="S42" i="28" s="1"/>
  <c r="S42" i="27" s="1"/>
  <c r="S42" i="26" s="1"/>
  <c r="M51" i="29"/>
  <c r="M51" i="28" s="1"/>
  <c r="M51" i="27" s="1"/>
  <c r="M51" i="26" s="1"/>
  <c r="M60" i="30"/>
  <c r="H87" i="32"/>
  <c r="H78" i="31"/>
  <c r="O78" i="32"/>
  <c r="O69" i="31"/>
  <c r="G60" i="29"/>
  <c r="G60" i="28" s="1"/>
  <c r="G60" i="27" s="1"/>
  <c r="G60" i="26" s="1"/>
  <c r="G69" i="30"/>
  <c r="O56" i="32" l="1"/>
  <c r="O56" i="31" s="1"/>
  <c r="S56" i="29"/>
  <c r="S56" i="28" s="1"/>
  <c r="S56" i="27" s="1"/>
  <c r="S56" i="26" s="1"/>
  <c r="S65" i="30"/>
  <c r="H47" i="31"/>
  <c r="H56" i="32"/>
  <c r="G47" i="30"/>
  <c r="G38" i="29"/>
  <c r="G38" i="28" s="1"/>
  <c r="G38" i="27" s="1"/>
  <c r="G38" i="26" s="1"/>
  <c r="Y83" i="29"/>
  <c r="Y92" i="29" s="1"/>
  <c r="Y101" i="29" s="1"/>
  <c r="Y110" i="29" s="1"/>
  <c r="Y119" i="29" s="1"/>
  <c r="Y128" i="29" s="1"/>
  <c r="Y3" i="75"/>
  <c r="Y12" i="75" s="1"/>
  <c r="A250" i="29"/>
  <c r="G241" i="29"/>
  <c r="M241" i="29" s="1"/>
  <c r="S241" i="29" s="1"/>
  <c r="I28" i="40"/>
  <c r="I27" i="37"/>
  <c r="F31" i="37"/>
  <c r="E34" i="24" s="1"/>
  <c r="R9" i="7" s="1"/>
  <c r="V74" i="32"/>
  <c r="V65" i="31"/>
  <c r="I29" i="37"/>
  <c r="I28" i="37"/>
  <c r="F32" i="37"/>
  <c r="C33" i="24" s="1"/>
  <c r="D33" i="24" s="1"/>
  <c r="E33" i="24" s="1"/>
  <c r="F33" i="24" s="1"/>
  <c r="I30" i="40"/>
  <c r="I29" i="40"/>
  <c r="M2" i="34"/>
  <c r="M48" i="34" s="1"/>
  <c r="R11" i="7"/>
  <c r="F32" i="24"/>
  <c r="N2" i="25"/>
  <c r="R6" i="7"/>
  <c r="F30" i="24"/>
  <c r="H2" i="68" s="1"/>
  <c r="R7" i="7"/>
  <c r="N1" i="25"/>
  <c r="F29" i="24"/>
  <c r="G2" i="68" s="1"/>
  <c r="M47" i="29"/>
  <c r="M47" i="28" s="1"/>
  <c r="M47" i="27" s="1"/>
  <c r="M47" i="26" s="1"/>
  <c r="M56" i="30"/>
  <c r="R5" i="7"/>
  <c r="F31" i="24"/>
  <c r="I2" i="68" s="1"/>
  <c r="N4" i="25"/>
  <c r="C33" i="23"/>
  <c r="D33" i="23" s="1"/>
  <c r="E33" i="23" s="1"/>
  <c r="N3" i="34" s="1"/>
  <c r="V78" i="32"/>
  <c r="V69" i="31"/>
  <c r="A74" i="31"/>
  <c r="A74" i="30" s="1"/>
  <c r="A74" i="29" s="1"/>
  <c r="A74" i="28" s="1"/>
  <c r="A74" i="27" s="1"/>
  <c r="A74" i="26" s="1"/>
  <c r="A83" i="32"/>
  <c r="F31" i="23"/>
  <c r="I3" i="68" s="1"/>
  <c r="U4" i="25"/>
  <c r="AA5" i="7"/>
  <c r="U2" i="25"/>
  <c r="AA6" i="7"/>
  <c r="F30" i="23"/>
  <c r="H3" i="68" s="1"/>
  <c r="F29" i="23"/>
  <c r="G3" i="68" s="1"/>
  <c r="AA7" i="7"/>
  <c r="U1" i="25"/>
  <c r="M60" i="29"/>
  <c r="M60" i="28" s="1"/>
  <c r="M60" i="27" s="1"/>
  <c r="M60" i="26" s="1"/>
  <c r="M69" i="30"/>
  <c r="G78" i="30"/>
  <c r="G69" i="29"/>
  <c r="G69" i="28" s="1"/>
  <c r="G69" i="27" s="1"/>
  <c r="G69" i="26" s="1"/>
  <c r="O87" i="32"/>
  <c r="O78" i="31"/>
  <c r="H96" i="32"/>
  <c r="H87" i="31"/>
  <c r="Y51" i="30"/>
  <c r="Y51" i="29" s="1"/>
  <c r="S51" i="29"/>
  <c r="S51" i="28" s="1"/>
  <c r="S51" i="27" s="1"/>
  <c r="S51" i="26" s="1"/>
  <c r="S60" i="30"/>
  <c r="A96" i="32"/>
  <c r="A87" i="31"/>
  <c r="A87" i="30" s="1"/>
  <c r="A87" i="29" s="1"/>
  <c r="A87" i="28" s="1"/>
  <c r="A87" i="27" s="1"/>
  <c r="A87" i="26" s="1"/>
  <c r="A87" i="25" s="1"/>
  <c r="O65" i="32" l="1"/>
  <c r="O65" i="31" s="1"/>
  <c r="H56" i="31"/>
  <c r="H65" i="32"/>
  <c r="S74" i="30"/>
  <c r="S65" i="29"/>
  <c r="S65" i="28" s="1"/>
  <c r="S65" i="27" s="1"/>
  <c r="S65" i="26" s="1"/>
  <c r="G56" i="30"/>
  <c r="G47" i="29"/>
  <c r="G47" i="28" s="1"/>
  <c r="G47" i="27" s="1"/>
  <c r="G47" i="26" s="1"/>
  <c r="Y21" i="75"/>
  <c r="Y30" i="75"/>
  <c r="Y39" i="75" s="1"/>
  <c r="Y48" i="75" s="1"/>
  <c r="Y57" i="75" s="1"/>
  <c r="Y66" i="75" s="1"/>
  <c r="Y75" i="75" s="1"/>
  <c r="Y84" i="75" s="1"/>
  <c r="Y93" i="75" s="1"/>
  <c r="G250" i="29"/>
  <c r="M250" i="29" s="1"/>
  <c r="S250" i="29" s="1"/>
  <c r="A259" i="29"/>
  <c r="I31" i="37"/>
  <c r="I32" i="40"/>
  <c r="R10" i="7"/>
  <c r="V83" i="32"/>
  <c r="V74" i="31"/>
  <c r="N2" i="34"/>
  <c r="N48" i="34" s="1"/>
  <c r="I32" i="37"/>
  <c r="M56" i="29"/>
  <c r="M56" i="28" s="1"/>
  <c r="M56" i="27" s="1"/>
  <c r="M56" i="26" s="1"/>
  <c r="M65" i="30"/>
  <c r="O74" i="32"/>
  <c r="AA10" i="7"/>
  <c r="F33" i="23"/>
  <c r="V87" i="32"/>
  <c r="V78" i="31"/>
  <c r="A83" i="31"/>
  <c r="A83" i="30" s="1"/>
  <c r="A83" i="29" s="1"/>
  <c r="A83" i="28" s="1"/>
  <c r="A83" i="27" s="1"/>
  <c r="A83" i="26" s="1"/>
  <c r="A92" i="32"/>
  <c r="S60" i="29"/>
  <c r="S60" i="28" s="1"/>
  <c r="S60" i="27" s="1"/>
  <c r="S60" i="26" s="1"/>
  <c r="S69" i="30"/>
  <c r="Y60" i="29"/>
  <c r="Y51" i="28"/>
  <c r="Y51" i="27" s="1"/>
  <c r="Y51" i="26" s="1"/>
  <c r="H105" i="32"/>
  <c r="H96" i="31"/>
  <c r="O87" i="31"/>
  <c r="O96" i="32"/>
  <c r="G78" i="29"/>
  <c r="G78" i="28" s="1"/>
  <c r="G78" i="27" s="1"/>
  <c r="G78" i="26" s="1"/>
  <c r="G87" i="30"/>
  <c r="A96" i="31"/>
  <c r="A96" i="30" s="1"/>
  <c r="A96" i="29" s="1"/>
  <c r="A96" i="28" s="1"/>
  <c r="A96" i="27" s="1"/>
  <c r="A96" i="26" s="1"/>
  <c r="A96" i="25" s="1"/>
  <c r="A105" i="32"/>
  <c r="M69" i="29"/>
  <c r="M69" i="28" s="1"/>
  <c r="M69" i="27" s="1"/>
  <c r="M69" i="26" s="1"/>
  <c r="M78" i="30"/>
  <c r="H65" i="31" l="1"/>
  <c r="H74" i="32"/>
  <c r="G56" i="29"/>
  <c r="G56" i="28" s="1"/>
  <c r="G56" i="27" s="1"/>
  <c r="G56" i="26" s="1"/>
  <c r="G65" i="30"/>
  <c r="S74" i="29"/>
  <c r="S74" i="28" s="1"/>
  <c r="S74" i="27" s="1"/>
  <c r="S74" i="26" s="1"/>
  <c r="S92" i="30"/>
  <c r="S83" i="30"/>
  <c r="S83" i="29" s="1"/>
  <c r="S83" i="28" s="1"/>
  <c r="S83" i="27" s="1"/>
  <c r="S83" i="26" s="1"/>
  <c r="A268" i="29"/>
  <c r="A277" i="29" s="1"/>
  <c r="G259" i="29"/>
  <c r="M259" i="29" s="1"/>
  <c r="S259" i="29" s="1"/>
  <c r="V92" i="32"/>
  <c r="V83" i="31"/>
  <c r="M65" i="29"/>
  <c r="M65" i="28" s="1"/>
  <c r="M65" i="27" s="1"/>
  <c r="M65" i="26" s="1"/>
  <c r="M74" i="30"/>
  <c r="O83" i="32"/>
  <c r="O74" i="31"/>
  <c r="V96" i="32"/>
  <c r="V87" i="31"/>
  <c r="A101" i="32"/>
  <c r="A92" i="31"/>
  <c r="A92" i="30" s="1"/>
  <c r="A92" i="29" s="1"/>
  <c r="A92" i="28" s="1"/>
  <c r="A92" i="27" s="1"/>
  <c r="A92" i="26" s="1"/>
  <c r="H105" i="31"/>
  <c r="H114" i="32"/>
  <c r="Y69" i="29"/>
  <c r="Y78" i="29" s="1"/>
  <c r="Y87" i="29" s="1"/>
  <c r="Y96" i="29" s="1"/>
  <c r="Y60" i="28"/>
  <c r="Y60" i="27" s="1"/>
  <c r="Y60" i="26" s="1"/>
  <c r="M87" i="30"/>
  <c r="M78" i="29"/>
  <c r="M78" i="28" s="1"/>
  <c r="M78" i="27" s="1"/>
  <c r="M78" i="26" s="1"/>
  <c r="A114" i="32"/>
  <c r="A105" i="31"/>
  <c r="A105" i="30" s="1"/>
  <c r="A105" i="29" s="1"/>
  <c r="A105" i="28" s="1"/>
  <c r="A105" i="27" s="1"/>
  <c r="A105" i="26" s="1"/>
  <c r="A105" i="25" s="1"/>
  <c r="G87" i="29"/>
  <c r="G87" i="28" s="1"/>
  <c r="G87" i="27" s="1"/>
  <c r="G87" i="26" s="1"/>
  <c r="G96" i="30"/>
  <c r="O105" i="32"/>
  <c r="O96" i="31"/>
  <c r="S78" i="30"/>
  <c r="S69" i="29"/>
  <c r="S69" i="28" s="1"/>
  <c r="S69" i="27" s="1"/>
  <c r="S69" i="26" s="1"/>
  <c r="S92" i="29" l="1"/>
  <c r="S92" i="28" s="1"/>
  <c r="S92" i="27" s="1"/>
  <c r="S92" i="26" s="1"/>
  <c r="S101" i="30"/>
  <c r="G65" i="29"/>
  <c r="G65" i="28" s="1"/>
  <c r="G65" i="27" s="1"/>
  <c r="G65" i="26" s="1"/>
  <c r="G74" i="30"/>
  <c r="H83" i="32"/>
  <c r="H74" i="31"/>
  <c r="V92" i="31"/>
  <c r="V101" i="32"/>
  <c r="M92" i="30"/>
  <c r="M83" i="30"/>
  <c r="M83" i="29" s="1"/>
  <c r="M83" i="28" s="1"/>
  <c r="M83" i="27" s="1"/>
  <c r="M83" i="26" s="1"/>
  <c r="M74" i="29"/>
  <c r="M74" i="28" s="1"/>
  <c r="M74" i="27" s="1"/>
  <c r="M74" i="26" s="1"/>
  <c r="O83" i="31"/>
  <c r="O92" i="32"/>
  <c r="V105" i="32"/>
  <c r="V96" i="31"/>
  <c r="A101" i="31"/>
  <c r="A101" i="30" s="1"/>
  <c r="A101" i="29" s="1"/>
  <c r="A101" i="28" s="1"/>
  <c r="A101" i="27" s="1"/>
  <c r="A101" i="26" s="1"/>
  <c r="A110" i="32"/>
  <c r="G96" i="29"/>
  <c r="G96" i="28" s="1"/>
  <c r="G96" i="27" s="1"/>
  <c r="G96" i="26" s="1"/>
  <c r="G105" i="30"/>
  <c r="S78" i="29"/>
  <c r="S78" i="28" s="1"/>
  <c r="S78" i="27" s="1"/>
  <c r="S78" i="26" s="1"/>
  <c r="S87" i="30"/>
  <c r="O105" i="31"/>
  <c r="O114" i="32"/>
  <c r="A123" i="32"/>
  <c r="A114" i="31"/>
  <c r="A114" i="30" s="1"/>
  <c r="A114" i="29" s="1"/>
  <c r="A114" i="28" s="1"/>
  <c r="A114" i="27" s="1"/>
  <c r="A114" i="26" s="1"/>
  <c r="A114" i="25" s="1"/>
  <c r="M96" i="30"/>
  <c r="M87" i="29"/>
  <c r="M87" i="28" s="1"/>
  <c r="M87" i="27" s="1"/>
  <c r="M87" i="26" s="1"/>
  <c r="H123" i="32"/>
  <c r="H114" i="31"/>
  <c r="G74" i="29" l="1"/>
  <c r="G74" i="28" s="1"/>
  <c r="G74" i="27" s="1"/>
  <c r="G74" i="26" s="1"/>
  <c r="G92" i="30"/>
  <c r="G83" i="30"/>
  <c r="G83" i="29" s="1"/>
  <c r="G83" i="28" s="1"/>
  <c r="G83" i="27" s="1"/>
  <c r="G83" i="26" s="1"/>
  <c r="S110" i="30"/>
  <c r="S101" i="29"/>
  <c r="S101" i="28" s="1"/>
  <c r="S101" i="27" s="1"/>
  <c r="S101" i="26" s="1"/>
  <c r="H92" i="32"/>
  <c r="H83" i="31"/>
  <c r="V101" i="31"/>
  <c r="V110" i="32"/>
  <c r="O101" i="32"/>
  <c r="O92" i="31"/>
  <c r="M101" i="30"/>
  <c r="M92" i="29"/>
  <c r="M92" i="28" s="1"/>
  <c r="M92" i="27" s="1"/>
  <c r="M92" i="26" s="1"/>
  <c r="V114" i="32"/>
  <c r="V105" i="31"/>
  <c r="A119" i="32"/>
  <c r="A110" i="31"/>
  <c r="A110" i="30" s="1"/>
  <c r="A110" i="29" s="1"/>
  <c r="A110" i="28" s="1"/>
  <c r="A110" i="27" s="1"/>
  <c r="A110" i="26" s="1"/>
  <c r="H132" i="32"/>
  <c r="H123" i="31"/>
  <c r="M96" i="29"/>
  <c r="M96" i="28" s="1"/>
  <c r="M96" i="27" s="1"/>
  <c r="M96" i="26" s="1"/>
  <c r="M105" i="30"/>
  <c r="A123" i="31"/>
  <c r="A123" i="30" s="1"/>
  <c r="A123" i="29" s="1"/>
  <c r="A123" i="28" s="1"/>
  <c r="A123" i="27" s="1"/>
  <c r="A123" i="26" s="1"/>
  <c r="A132" i="32"/>
  <c r="O123" i="32"/>
  <c r="O114" i="31"/>
  <c r="S96" i="30"/>
  <c r="S87" i="29"/>
  <c r="S87" i="28" s="1"/>
  <c r="S87" i="27" s="1"/>
  <c r="S87" i="26" s="1"/>
  <c r="G114" i="30"/>
  <c r="G105" i="29"/>
  <c r="G105" i="28" s="1"/>
  <c r="G105" i="27" s="1"/>
  <c r="G105" i="26" s="1"/>
  <c r="H101" i="32" l="1"/>
  <c r="H92" i="31"/>
  <c r="S119" i="30"/>
  <c r="S110" i="29"/>
  <c r="S110" i="28" s="1"/>
  <c r="S110" i="27" s="1"/>
  <c r="S110" i="26" s="1"/>
  <c r="G92" i="29"/>
  <c r="G92" i="28" s="1"/>
  <c r="G92" i="27" s="1"/>
  <c r="G92" i="26" s="1"/>
  <c r="G101" i="30"/>
  <c r="V119" i="32"/>
  <c r="V110" i="31"/>
  <c r="M101" i="29"/>
  <c r="M101" i="28" s="1"/>
  <c r="M101" i="27" s="1"/>
  <c r="M101" i="26" s="1"/>
  <c r="M110" i="30"/>
  <c r="O101" i="31"/>
  <c r="O110" i="32"/>
  <c r="V114" i="31"/>
  <c r="V123" i="32"/>
  <c r="A119" i="31"/>
  <c r="A119" i="30" s="1"/>
  <c r="A119" i="29" s="1"/>
  <c r="A119" i="28" s="1"/>
  <c r="A119" i="27" s="1"/>
  <c r="A119" i="26" s="1"/>
  <c r="A128" i="32"/>
  <c r="G123" i="30"/>
  <c r="G114" i="29"/>
  <c r="G114" i="28" s="1"/>
  <c r="G114" i="27" s="1"/>
  <c r="G114" i="26" s="1"/>
  <c r="O123" i="31"/>
  <c r="O132" i="32"/>
  <c r="H141" i="32"/>
  <c r="H132" i="31"/>
  <c r="S96" i="29"/>
  <c r="S96" i="28" s="1"/>
  <c r="S96" i="27" s="1"/>
  <c r="S96" i="26" s="1"/>
  <c r="S105" i="30"/>
  <c r="A132" i="31"/>
  <c r="A132" i="30" s="1"/>
  <c r="A132" i="29" s="1"/>
  <c r="A132" i="28" s="1"/>
  <c r="A132" i="27" s="1"/>
  <c r="A132" i="26" s="1"/>
  <c r="A124" i="25" s="1"/>
  <c r="A141" i="32"/>
  <c r="M105" i="29"/>
  <c r="M105" i="28" s="1"/>
  <c r="M105" i="27" s="1"/>
  <c r="M105" i="26" s="1"/>
  <c r="M114" i="30"/>
  <c r="G110" i="30" l="1"/>
  <c r="G101" i="29"/>
  <c r="G101" i="28" s="1"/>
  <c r="G101" i="27" s="1"/>
  <c r="G101" i="26" s="1"/>
  <c r="S119" i="29"/>
  <c r="S119" i="28" s="1"/>
  <c r="S119" i="27" s="1"/>
  <c r="S119" i="26" s="1"/>
  <c r="S128" i="30"/>
  <c r="H101" i="31"/>
  <c r="H110" i="32"/>
  <c r="V119" i="31"/>
  <c r="V128" i="32"/>
  <c r="O119" i="32"/>
  <c r="O110" i="31"/>
  <c r="M110" i="29"/>
  <c r="M110" i="28" s="1"/>
  <c r="M110" i="27" s="1"/>
  <c r="M110" i="26" s="1"/>
  <c r="M119" i="30"/>
  <c r="V132" i="32"/>
  <c r="V123" i="31"/>
  <c r="A137" i="32"/>
  <c r="A128" i="31"/>
  <c r="A128" i="30" s="1"/>
  <c r="A128" i="29" s="1"/>
  <c r="A128" i="28" s="1"/>
  <c r="A128" i="27" s="1"/>
  <c r="A128" i="26" s="1"/>
  <c r="H150" i="32"/>
  <c r="H150" i="31" s="1"/>
  <c r="H141" i="31"/>
  <c r="G123" i="29"/>
  <c r="G123" i="28" s="1"/>
  <c r="G123" i="27" s="1"/>
  <c r="G123" i="26" s="1"/>
  <c r="G132" i="30"/>
  <c r="M123" i="30"/>
  <c r="M114" i="29"/>
  <c r="M114" i="28" s="1"/>
  <c r="M114" i="27" s="1"/>
  <c r="M114" i="26" s="1"/>
  <c r="A150" i="32"/>
  <c r="A141" i="31"/>
  <c r="A141" i="30" s="1"/>
  <c r="A141" i="29" s="1"/>
  <c r="A141" i="28" s="1"/>
  <c r="A141" i="27" s="1"/>
  <c r="A141" i="26" s="1"/>
  <c r="A133" i="25" s="1"/>
  <c r="S105" i="29"/>
  <c r="S114" i="30"/>
  <c r="O132" i="31"/>
  <c r="O141" i="32"/>
  <c r="H110" i="31" l="1"/>
  <c r="H119" i="32"/>
  <c r="S128" i="29"/>
  <c r="S128" i="28" s="1"/>
  <c r="S128" i="27" s="1"/>
  <c r="S128" i="26" s="1"/>
  <c r="S137" i="30"/>
  <c r="G110" i="29"/>
  <c r="G110" i="28" s="1"/>
  <c r="G110" i="27" s="1"/>
  <c r="G110" i="26" s="1"/>
  <c r="G119" i="30"/>
  <c r="V137" i="32"/>
  <c r="V128" i="31"/>
  <c r="M128" i="30"/>
  <c r="M119" i="29"/>
  <c r="M119" i="28" s="1"/>
  <c r="M119" i="27" s="1"/>
  <c r="M119" i="26" s="1"/>
  <c r="O119" i="31"/>
  <c r="O128" i="32"/>
  <c r="V141" i="32"/>
  <c r="V132" i="31"/>
  <c r="A137" i="31"/>
  <c r="A137" i="30" s="1"/>
  <c r="A137" i="29" s="1"/>
  <c r="A137" i="28" s="1"/>
  <c r="A137" i="27" s="1"/>
  <c r="A137" i="26" s="1"/>
  <c r="A146" i="32"/>
  <c r="Y105" i="29"/>
  <c r="S105" i="28"/>
  <c r="S105" i="27" s="1"/>
  <c r="S105" i="26" s="1"/>
  <c r="A160" i="32"/>
  <c r="A169" i="32" s="1"/>
  <c r="A178" i="32" s="1"/>
  <c r="A187" i="32" s="1"/>
  <c r="A150" i="31"/>
  <c r="A150" i="30" s="1"/>
  <c r="A150" i="29" s="1"/>
  <c r="A150" i="28" s="1"/>
  <c r="A150" i="27" s="1"/>
  <c r="A150" i="26" s="1"/>
  <c r="A142" i="25" s="1"/>
  <c r="A152" i="25" s="1"/>
  <c r="A188" i="25" s="1"/>
  <c r="A197" i="25" s="1"/>
  <c r="A206" i="25" s="1"/>
  <c r="A215" i="25" s="1"/>
  <c r="A224" i="25" s="1"/>
  <c r="M123" i="29"/>
  <c r="M123" i="28" s="1"/>
  <c r="M123" i="27" s="1"/>
  <c r="M123" i="26" s="1"/>
  <c r="M132" i="30"/>
  <c r="O150" i="32"/>
  <c r="O150" i="31" s="1"/>
  <c r="O141" i="31"/>
  <c r="S123" i="30"/>
  <c r="S114" i="29"/>
  <c r="G132" i="29"/>
  <c r="G132" i="28" s="1"/>
  <c r="G132" i="27" s="1"/>
  <c r="G132" i="26" s="1"/>
  <c r="G141" i="30"/>
  <c r="G128" i="30" l="1"/>
  <c r="G119" i="29"/>
  <c r="G119" i="28" s="1"/>
  <c r="G119" i="27" s="1"/>
  <c r="G119" i="26" s="1"/>
  <c r="S137" i="29"/>
  <c r="S137" i="28" s="1"/>
  <c r="S137" i="27" s="1"/>
  <c r="S137" i="26" s="1"/>
  <c r="S146" i="30"/>
  <c r="H128" i="32"/>
  <c r="H119" i="31"/>
  <c r="V146" i="32"/>
  <c r="V137" i="31"/>
  <c r="O137" i="32"/>
  <c r="O128" i="31"/>
  <c r="M137" i="30"/>
  <c r="M128" i="29"/>
  <c r="M128" i="28" s="1"/>
  <c r="M128" i="27" s="1"/>
  <c r="M128" i="26" s="1"/>
  <c r="V150" i="32"/>
  <c r="V141" i="31"/>
  <c r="A156" i="32"/>
  <c r="A146" i="31"/>
  <c r="A146" i="30" s="1"/>
  <c r="A146" i="29" s="1"/>
  <c r="A146" i="28" s="1"/>
  <c r="A146" i="27" s="1"/>
  <c r="A146" i="26" s="1"/>
  <c r="S123" i="29"/>
  <c r="S132" i="30"/>
  <c r="G150" i="30"/>
  <c r="G141" i="29"/>
  <c r="G141" i="28" s="1"/>
  <c r="G141" i="27" s="1"/>
  <c r="G141" i="26" s="1"/>
  <c r="S114" i="28"/>
  <c r="S114" i="27" s="1"/>
  <c r="S114" i="26" s="1"/>
  <c r="Y114" i="29"/>
  <c r="M132" i="29"/>
  <c r="M132" i="28" s="1"/>
  <c r="M132" i="27" s="1"/>
  <c r="M132" i="26" s="1"/>
  <c r="M141" i="30"/>
  <c r="A233" i="25"/>
  <c r="A242" i="25" s="1"/>
  <c r="A253" i="25"/>
  <c r="A264" i="25" s="1"/>
  <c r="A275" i="25" s="1"/>
  <c r="A284" i="25" s="1"/>
  <c r="A293" i="25" s="1"/>
  <c r="A302" i="25" s="1"/>
  <c r="A311" i="25" s="1"/>
  <c r="A320" i="25" s="1"/>
  <c r="S146" i="29" l="1"/>
  <c r="S146" i="28" s="1"/>
  <c r="S146" i="27" s="1"/>
  <c r="S146" i="26" s="1"/>
  <c r="S155" i="30"/>
  <c r="S164" i="30" s="1"/>
  <c r="S173" i="30" s="1"/>
  <c r="S182" i="30" s="1"/>
  <c r="S191" i="30" s="1"/>
  <c r="H137" i="32"/>
  <c r="H128" i="31"/>
  <c r="G128" i="29"/>
  <c r="G128" i="28" s="1"/>
  <c r="G128" i="27" s="1"/>
  <c r="G128" i="26" s="1"/>
  <c r="G137" i="30"/>
  <c r="V156" i="32"/>
  <c r="V146" i="31"/>
  <c r="M146" i="30"/>
  <c r="M137" i="29"/>
  <c r="M137" i="28" s="1"/>
  <c r="M137" i="27" s="1"/>
  <c r="M137" i="26" s="1"/>
  <c r="O146" i="32"/>
  <c r="O146" i="31" s="1"/>
  <c r="O137" i="31"/>
  <c r="V160" i="32"/>
  <c r="V169" i="32" s="1"/>
  <c r="V150" i="31"/>
  <c r="A182" i="31"/>
  <c r="A182" i="30" s="1"/>
  <c r="A191" i="30" s="1"/>
  <c r="A165" i="32"/>
  <c r="A174" i="32" s="1"/>
  <c r="A183" i="32" s="1"/>
  <c r="G150" i="29"/>
  <c r="G150" i="28" s="1"/>
  <c r="G150" i="27" s="1"/>
  <c r="G150" i="26" s="1"/>
  <c r="G159" i="30"/>
  <c r="G168" i="30" s="1"/>
  <c r="G177" i="30" s="1"/>
  <c r="G186" i="30" s="1"/>
  <c r="G195" i="30" s="1"/>
  <c r="S123" i="28"/>
  <c r="S123" i="27" s="1"/>
  <c r="S123" i="26" s="1"/>
  <c r="Y123" i="29"/>
  <c r="M141" i="29"/>
  <c r="M141" i="28" s="1"/>
  <c r="M141" i="27" s="1"/>
  <c r="M141" i="26" s="1"/>
  <c r="M150" i="30"/>
  <c r="S141" i="30"/>
  <c r="S132" i="29"/>
  <c r="G137" i="29" l="1"/>
  <c r="G137" i="28" s="1"/>
  <c r="G137" i="27" s="1"/>
  <c r="G137" i="26" s="1"/>
  <c r="G146" i="30"/>
  <c r="S200" i="30"/>
  <c r="S165" i="29" s="1"/>
  <c r="S156" i="29"/>
  <c r="S157" i="28" s="1"/>
  <c r="H146" i="32"/>
  <c r="H146" i="31" s="1"/>
  <c r="H137" i="31"/>
  <c r="V182" i="31"/>
  <c r="V165" i="32"/>
  <c r="V175" i="32" s="1"/>
  <c r="M146" i="29"/>
  <c r="M146" i="28" s="1"/>
  <c r="M146" i="27" s="1"/>
  <c r="M146" i="26" s="1"/>
  <c r="M155" i="30"/>
  <c r="M164" i="30" s="1"/>
  <c r="M173" i="30" s="1"/>
  <c r="M182" i="30" s="1"/>
  <c r="M191" i="30" s="1"/>
  <c r="A156" i="29"/>
  <c r="A157" i="28" s="1"/>
  <c r="A200" i="30"/>
  <c r="A165" i="29" s="1"/>
  <c r="S141" i="29"/>
  <c r="S141" i="28" s="1"/>
  <c r="S141" i="27" s="1"/>
  <c r="S141" i="26" s="1"/>
  <c r="S150" i="30"/>
  <c r="Y132" i="29"/>
  <c r="S132" i="28"/>
  <c r="S132" i="27" s="1"/>
  <c r="S132" i="26" s="1"/>
  <c r="M150" i="29"/>
  <c r="M150" i="28" s="1"/>
  <c r="M150" i="27" s="1"/>
  <c r="M150" i="26" s="1"/>
  <c r="M159" i="30"/>
  <c r="M168" i="30" s="1"/>
  <c r="M177" i="30" s="1"/>
  <c r="M186" i="30" s="1"/>
  <c r="M195" i="30" s="1"/>
  <c r="G204" i="30"/>
  <c r="G169" i="29" s="1"/>
  <c r="G170" i="28" s="1"/>
  <c r="G160" i="29"/>
  <c r="G161" i="28" s="1"/>
  <c r="G146" i="29" l="1"/>
  <c r="G146" i="28" s="1"/>
  <c r="G146" i="27" s="1"/>
  <c r="G146" i="26" s="1"/>
  <c r="G155" i="30"/>
  <c r="G164" i="30" s="1"/>
  <c r="G173" i="30" s="1"/>
  <c r="G182" i="30" s="1"/>
  <c r="G191" i="30" s="1"/>
  <c r="S174" i="29"/>
  <c r="S183" i="29" s="1"/>
  <c r="S192" i="29" s="1"/>
  <c r="S201" i="29" s="1"/>
  <c r="S210" i="29" s="1"/>
  <c r="S219" i="29" s="1"/>
  <c r="S228" i="29" s="1"/>
  <c r="S237" i="29" s="1"/>
  <c r="S246" i="29" s="1"/>
  <c r="S255" i="29" s="1"/>
  <c r="S166" i="28"/>
  <c r="M156" i="29"/>
  <c r="M157" i="28" s="1"/>
  <c r="M200" i="30"/>
  <c r="M165" i="29" s="1"/>
  <c r="A166" i="28"/>
  <c r="A174" i="29"/>
  <c r="A183" i="29" s="1"/>
  <c r="A192" i="29" s="1"/>
  <c r="A201" i="29" s="1"/>
  <c r="A210" i="29" s="1"/>
  <c r="A219" i="29" s="1"/>
  <c r="A228" i="29" s="1"/>
  <c r="A237" i="29" s="1"/>
  <c r="A246" i="29" s="1"/>
  <c r="A255" i="29" s="1"/>
  <c r="A264" i="29" s="1"/>
  <c r="A273" i="29" s="1"/>
  <c r="M160" i="29"/>
  <c r="M161" i="28" s="1"/>
  <c r="M204" i="30"/>
  <c r="M169" i="29" s="1"/>
  <c r="M170" i="28" s="1"/>
  <c r="S159" i="30"/>
  <c r="S168" i="30" s="1"/>
  <c r="S177" i="30" s="1"/>
  <c r="S186" i="30" s="1"/>
  <c r="S195" i="30" s="1"/>
  <c r="S150" i="29"/>
  <c r="S150" i="28" s="1"/>
  <c r="S150" i="27" s="1"/>
  <c r="S150" i="26" s="1"/>
  <c r="G156" i="29" l="1"/>
  <c r="G157" i="28" s="1"/>
  <c r="G200" i="30"/>
  <c r="G165" i="29" s="1"/>
  <c r="M166" i="28"/>
  <c r="M174" i="29"/>
  <c r="M183" i="29" s="1"/>
  <c r="M192" i="29" s="1"/>
  <c r="M201" i="29" s="1"/>
  <c r="M210" i="29" s="1"/>
  <c r="M219" i="29" s="1"/>
  <c r="M228" i="29" s="1"/>
  <c r="M237" i="29" s="1"/>
  <c r="M246" i="29" s="1"/>
  <c r="M255" i="29" s="1"/>
  <c r="S160" i="29"/>
  <c r="S161" i="28" s="1"/>
  <c r="S204" i="30"/>
  <c r="S169" i="29" s="1"/>
  <c r="S170" i="28" s="1"/>
  <c r="AC47" i="75"/>
  <c r="G174" i="29" l="1"/>
  <c r="G183" i="29" s="1"/>
  <c r="G192" i="29" s="1"/>
  <c r="G201" i="29" s="1"/>
  <c r="G210" i="29" s="1"/>
  <c r="G219" i="29" s="1"/>
  <c r="G228" i="29" s="1"/>
  <c r="G237" i="29" s="1"/>
  <c r="G246" i="29" s="1"/>
  <c r="G255" i="29" s="1"/>
  <c r="G166" i="28"/>
  <c r="G64" i="25"/>
  <c r="O133" i="8"/>
  <c r="I19" i="36" s="1"/>
  <c r="I38" i="36" s="1"/>
  <c r="AA57" i="25"/>
  <c r="F133" i="22"/>
  <c r="I26" i="68" s="1"/>
  <c r="I73" i="68" s="1"/>
  <c r="G10" i="85" l="1"/>
  <c r="AJ565" i="7"/>
</calcChain>
</file>

<file path=xl/sharedStrings.xml><?xml version="1.0" encoding="utf-8"?>
<sst xmlns="http://schemas.openxmlformats.org/spreadsheetml/2006/main" count="42881" uniqueCount="956">
  <si>
    <t>Говядина</t>
  </si>
  <si>
    <t>№</t>
  </si>
  <si>
    <t>Б</t>
  </si>
  <si>
    <t>Г</t>
  </si>
  <si>
    <t>К</t>
  </si>
  <si>
    <t>С</t>
  </si>
  <si>
    <t>отмена</t>
  </si>
  <si>
    <t>Кр.ост.</t>
  </si>
  <si>
    <t>Кр.н/о.</t>
  </si>
  <si>
    <t>Тортилья</t>
  </si>
  <si>
    <t>Баранина</t>
  </si>
  <si>
    <t>Телятина</t>
  </si>
  <si>
    <t>БК</t>
  </si>
  <si>
    <t>Лепешка</t>
  </si>
  <si>
    <t>Курдюк</t>
  </si>
  <si>
    <t>С.говядина</t>
  </si>
  <si>
    <t>С.курица</t>
  </si>
  <si>
    <t>Факт</t>
  </si>
  <si>
    <t>Б Gipper</t>
  </si>
  <si>
    <t>Г Gipper</t>
  </si>
  <si>
    <t>С Hochland</t>
  </si>
  <si>
    <t>Продукция</t>
  </si>
  <si>
    <t>Разница</t>
  </si>
  <si>
    <t>Комментарий</t>
  </si>
  <si>
    <t>Булочки</t>
  </si>
  <si>
    <t>шт.</t>
  </si>
  <si>
    <t>Бул.c кун.</t>
  </si>
  <si>
    <t xml:space="preserve">Булочки Gipper </t>
  </si>
  <si>
    <t>Гов Gipper</t>
  </si>
  <si>
    <t>Курица</t>
  </si>
  <si>
    <t>Сыр</t>
  </si>
  <si>
    <t>Сыр Gipper</t>
  </si>
  <si>
    <t>Стикенсы не острые</t>
  </si>
  <si>
    <t>Крылышки не острые</t>
  </si>
  <si>
    <t>Крылышки острые</t>
  </si>
  <si>
    <t>Кот.Баран</t>
  </si>
  <si>
    <t>Кот.Говяд</t>
  </si>
  <si>
    <t>Самсы с гов</t>
  </si>
  <si>
    <t>Самсы с кур</t>
  </si>
  <si>
    <t>Майонез</t>
  </si>
  <si>
    <t>кг.</t>
  </si>
  <si>
    <t>Кетчуп</t>
  </si>
  <si>
    <t>Соус</t>
  </si>
  <si>
    <t>Соленые</t>
  </si>
  <si>
    <t>Свежие</t>
  </si>
  <si>
    <t>Помидоры</t>
  </si>
  <si>
    <t>Капуста мар</t>
  </si>
  <si>
    <t>Капуста</t>
  </si>
  <si>
    <t>Лист салата</t>
  </si>
  <si>
    <t>Соус  Французкий</t>
  </si>
  <si>
    <t>Соус  Сырный</t>
  </si>
  <si>
    <t xml:space="preserve">Соус Чили  </t>
  </si>
  <si>
    <t>Лук</t>
  </si>
  <si>
    <t>Перец</t>
  </si>
  <si>
    <t>Маринад</t>
  </si>
  <si>
    <t>Шашлычный</t>
  </si>
  <si>
    <t>Аджика</t>
  </si>
  <si>
    <t>Кетчуп Gipper</t>
  </si>
  <si>
    <t>Айсберг</t>
  </si>
  <si>
    <t>Зав. Произв. _________________________________________</t>
  </si>
  <si>
    <t>Контролер/Диспетчер__________________________________</t>
  </si>
  <si>
    <t>Дата:</t>
  </si>
  <si>
    <t>Время</t>
  </si>
  <si>
    <t xml:space="preserve"> Лаваш цех</t>
  </si>
  <si>
    <t>Смена 2</t>
  </si>
  <si>
    <t>Наименование</t>
  </si>
  <si>
    <t>Приход со смены</t>
  </si>
  <si>
    <t>Приход со склада</t>
  </si>
  <si>
    <t>Остаток в цехе</t>
  </si>
  <si>
    <t>Списано, потери</t>
  </si>
  <si>
    <t>Брутто</t>
  </si>
  <si>
    <t>Нетто</t>
  </si>
  <si>
    <t>Мука высший сорт</t>
  </si>
  <si>
    <t>Молоко</t>
  </si>
  <si>
    <t>Специи со склада (шт.)</t>
  </si>
  <si>
    <t>Остаток на начало</t>
  </si>
  <si>
    <t>Произведено</t>
  </si>
  <si>
    <t>Отправка</t>
  </si>
  <si>
    <t>Возврат</t>
  </si>
  <si>
    <t>Брак</t>
  </si>
  <si>
    <t>Орто-Сай</t>
  </si>
  <si>
    <t>Аламедин 1</t>
  </si>
  <si>
    <t>Вефа</t>
  </si>
  <si>
    <t>Бар 1</t>
  </si>
  <si>
    <t xml:space="preserve">Ай-Пери </t>
  </si>
  <si>
    <t>Дордой</t>
  </si>
  <si>
    <t>Цум</t>
  </si>
  <si>
    <t>Донецская</t>
  </si>
  <si>
    <t>Дзержинка</t>
  </si>
  <si>
    <t>Какаду</t>
  </si>
  <si>
    <t>Карпинка</t>
  </si>
  <si>
    <t>Мед-Академия</t>
  </si>
  <si>
    <t>Табылга</t>
  </si>
  <si>
    <t>Сухомлинова</t>
  </si>
  <si>
    <t>Авангард</t>
  </si>
  <si>
    <t>Беловодск</t>
  </si>
  <si>
    <t>Итого:</t>
  </si>
  <si>
    <t>Проба</t>
  </si>
  <si>
    <t>Уч. класс</t>
  </si>
  <si>
    <t>Остаток на конец смены(шт.)</t>
  </si>
  <si>
    <t>Бригадир</t>
  </si>
  <si>
    <t>Пекарня</t>
  </si>
  <si>
    <t>Смена  2</t>
  </si>
  <si>
    <t>Продукты</t>
  </si>
  <si>
    <t>Принято</t>
  </si>
  <si>
    <t>Приход</t>
  </si>
  <si>
    <t>Остаток</t>
  </si>
  <si>
    <t>Сорт муки</t>
  </si>
  <si>
    <t>Мука</t>
  </si>
  <si>
    <t xml:space="preserve">Замесы </t>
  </si>
  <si>
    <t>Масло раст.</t>
  </si>
  <si>
    <t>Кунжут</t>
  </si>
  <si>
    <t>Колво ёмкостей</t>
  </si>
  <si>
    <t>Специи (на 270 бул.)</t>
  </si>
  <si>
    <t>Масло сливоч. На 270 бул</t>
  </si>
  <si>
    <t>Браки  и сухари</t>
  </si>
  <si>
    <t>Продано</t>
  </si>
  <si>
    <t>Булочки брак</t>
  </si>
  <si>
    <t>Сухари</t>
  </si>
  <si>
    <t>Gipper</t>
  </si>
  <si>
    <t>возврат</t>
  </si>
  <si>
    <t>Бар-1</t>
  </si>
  <si>
    <t>Ай-Пери</t>
  </si>
  <si>
    <t>Донецкая</t>
  </si>
  <si>
    <t>Народный</t>
  </si>
  <si>
    <t>Итого отправка</t>
  </si>
  <si>
    <t>Уч. Клас</t>
  </si>
  <si>
    <t xml:space="preserve">                                               Самсы                                           2 смена</t>
  </si>
  <si>
    <t>Принято на начало</t>
  </si>
  <si>
    <t>Переработка</t>
  </si>
  <si>
    <t>Остаток на конец</t>
  </si>
  <si>
    <t>Примечания:</t>
  </si>
  <si>
    <t>Курдюк бараний</t>
  </si>
  <si>
    <t>Бараний внутренний жир</t>
  </si>
  <si>
    <t>Подпись</t>
  </si>
  <si>
    <t>Окорочка (филе)</t>
  </si>
  <si>
    <t>Отход:</t>
  </si>
  <si>
    <t>Лук репчатый крупный</t>
  </si>
  <si>
    <t>Мука в/с</t>
  </si>
  <si>
    <t>Желе готовый</t>
  </si>
  <si>
    <t>Желатин  (пач)</t>
  </si>
  <si>
    <t>Яйцо  шт.</t>
  </si>
  <si>
    <t>Яйцо разведённое</t>
  </si>
  <si>
    <t>Яйцо разведённое (с водой)</t>
  </si>
  <si>
    <t>Уксус 80%</t>
  </si>
  <si>
    <t>Уксус  разведённая  9%</t>
  </si>
  <si>
    <t xml:space="preserve">Маргарин "Шедрое лето"         </t>
  </si>
  <si>
    <t>Специи для теста (шт)</t>
  </si>
  <si>
    <t>Специи для Говядины (50шт)</t>
  </si>
  <si>
    <t>Специи для Курицы (50шт)</t>
  </si>
  <si>
    <t>Тесто готовое (кг)</t>
  </si>
  <si>
    <t>Расход</t>
  </si>
  <si>
    <t>Призведенно</t>
  </si>
  <si>
    <t xml:space="preserve"> </t>
  </si>
  <si>
    <t>Итого</t>
  </si>
  <si>
    <t>Уч.Класс</t>
  </si>
  <si>
    <t>Горячий  цех</t>
  </si>
  <si>
    <t>Принято со смены</t>
  </si>
  <si>
    <t>нетто</t>
  </si>
  <si>
    <t>Крылья</t>
  </si>
  <si>
    <t>Чеснок</t>
  </si>
  <si>
    <t>Масло рас., чистое</t>
  </si>
  <si>
    <t>Примечание:</t>
  </si>
  <si>
    <t>Маринад для:</t>
  </si>
  <si>
    <t>Принято со смены:</t>
  </si>
  <si>
    <t>Остаток в цехе:</t>
  </si>
  <si>
    <t>На 1 кг.</t>
  </si>
  <si>
    <t>На 5 кг.</t>
  </si>
  <si>
    <t>Остаток на конец смены</t>
  </si>
  <si>
    <t>Павильоны</t>
  </si>
  <si>
    <t>Крылья не острые</t>
  </si>
  <si>
    <t>Крылья острые</t>
  </si>
  <si>
    <t>Ай-Пери 1</t>
  </si>
  <si>
    <t xml:space="preserve">Бригадир: </t>
  </si>
  <si>
    <t>Приход со склада:</t>
  </si>
  <si>
    <t>Мясной цех</t>
  </si>
  <si>
    <t>Переходящие со смены</t>
  </si>
  <si>
    <t>Примечание</t>
  </si>
  <si>
    <t>Филе гор.цех</t>
  </si>
  <si>
    <t>Плёнка для кот.</t>
  </si>
  <si>
    <t>Переработка лука</t>
  </si>
  <si>
    <t>Кости куриные</t>
  </si>
  <si>
    <t>Специи</t>
  </si>
  <si>
    <t>кол-во котлет</t>
  </si>
  <si>
    <t>Отходы</t>
  </si>
  <si>
    <t>1 ёмкость = 500ед.</t>
  </si>
  <si>
    <t>Акт списания:</t>
  </si>
  <si>
    <t>Гуляш</t>
  </si>
  <si>
    <t xml:space="preserve">Наименование </t>
  </si>
  <si>
    <t>Ед.измер-я</t>
  </si>
  <si>
    <t>Количество</t>
  </si>
  <si>
    <t>Суп набор</t>
  </si>
  <si>
    <t>Отход от делителя      Гов.</t>
  </si>
  <si>
    <t>Жир гов 1 кат</t>
  </si>
  <si>
    <t>Почки</t>
  </si>
  <si>
    <t>Отход от лука</t>
  </si>
  <si>
    <t>Отход</t>
  </si>
  <si>
    <t>Отход от пленки</t>
  </si>
  <si>
    <t>Бонфиле</t>
  </si>
  <si>
    <t>Кости</t>
  </si>
  <si>
    <t>КОТЛЕТЫ</t>
  </si>
  <si>
    <t>Принято котлет</t>
  </si>
  <si>
    <t>Произведено котлет</t>
  </si>
  <si>
    <t>Орто-сай</t>
  </si>
  <si>
    <t>Бар1</t>
  </si>
  <si>
    <t>Cухомлинова</t>
  </si>
  <si>
    <t>Обвалка Курицы</t>
  </si>
  <si>
    <t>Вес до обвалки</t>
  </si>
  <si>
    <t>Вес филе</t>
  </si>
  <si>
    <t>Вес костей</t>
  </si>
  <si>
    <t>Бригадир ответственный за заполнение документа.</t>
  </si>
  <si>
    <t>Подпись бригадира</t>
  </si>
  <si>
    <t xml:space="preserve">                                                                                                        </t>
  </si>
  <si>
    <t xml:space="preserve">                </t>
  </si>
  <si>
    <t xml:space="preserve">                        </t>
  </si>
  <si>
    <t xml:space="preserve">Туша      </t>
  </si>
  <si>
    <t>Стек с окорочков</t>
  </si>
  <si>
    <t>уч. класс</t>
  </si>
  <si>
    <t>Ночная смена</t>
  </si>
  <si>
    <t xml:space="preserve"> по 100 - 130гр.</t>
  </si>
  <si>
    <t xml:space="preserve">Баранина                                    </t>
  </si>
  <si>
    <t xml:space="preserve">Говядина                                 </t>
  </si>
  <si>
    <t xml:space="preserve"> Gipper                            </t>
  </si>
  <si>
    <t xml:space="preserve">Говядина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</si>
  <si>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</si>
  <si>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 смена</t>
  </si>
  <si>
    <t>Бар</t>
  </si>
  <si>
    <t>Про брак чел</t>
  </si>
  <si>
    <t>Про брак форма</t>
  </si>
  <si>
    <t>добавить</t>
  </si>
  <si>
    <t>ночь</t>
  </si>
  <si>
    <t>Павильон Вефа</t>
  </si>
  <si>
    <t>Павильон Бар</t>
  </si>
  <si>
    <t>Павильон Ай-Пери</t>
  </si>
  <si>
    <t>Павильон Дордой</t>
  </si>
  <si>
    <t>Павильон ЦУМ</t>
  </si>
  <si>
    <t>Павильон Донецкая</t>
  </si>
  <si>
    <t>Павильон Дзержинка</t>
  </si>
  <si>
    <t>Павильон Какаду</t>
  </si>
  <si>
    <t>Павильон Карпинка</t>
  </si>
  <si>
    <t>Павильон Табылга</t>
  </si>
  <si>
    <t>Павильон Сухомлинова</t>
  </si>
  <si>
    <t>Студенты</t>
  </si>
  <si>
    <t>Общий ЗАКАЗ</t>
  </si>
  <si>
    <t>ВЕФА</t>
  </si>
  <si>
    <t>Аламедин-1</t>
  </si>
  <si>
    <t>БАР</t>
  </si>
  <si>
    <t>ЦУМ</t>
  </si>
  <si>
    <t>Медакадемия</t>
  </si>
  <si>
    <t>норма</t>
  </si>
  <si>
    <t>остаток</t>
  </si>
  <si>
    <t>Бригадир.</t>
  </si>
  <si>
    <t>Зав.про-м.</t>
  </si>
  <si>
    <t>Контролер.</t>
  </si>
  <si>
    <t>павильон "Орто-Сай"</t>
  </si>
  <si>
    <t>павильон "Вефа"</t>
  </si>
  <si>
    <t>павильон "Бар"</t>
  </si>
  <si>
    <t>павильон "Дордой"</t>
  </si>
  <si>
    <t>павильон "ЦУМ"</t>
  </si>
  <si>
    <t>павильон "Донецкая"</t>
  </si>
  <si>
    <t>павильон "Дзержинка"</t>
  </si>
  <si>
    <t>павильон "Какаду"</t>
  </si>
  <si>
    <t>павильон "Карпинка"</t>
  </si>
  <si>
    <t>павильон "Медакадемия"</t>
  </si>
  <si>
    <t>павильон "Табылга"</t>
  </si>
  <si>
    <t>павильон "Сухомлинова"</t>
  </si>
  <si>
    <t>павильон "Россия"</t>
  </si>
  <si>
    <t>павильон "Народный"</t>
  </si>
  <si>
    <t>павильон "Авангард"</t>
  </si>
  <si>
    <t>павильон "Беловодск"</t>
  </si>
  <si>
    <t>Кот.гов</t>
  </si>
  <si>
    <t>Кот.Gip</t>
  </si>
  <si>
    <t>Кот.кур</t>
  </si>
  <si>
    <t>Кот.хан.бар.</t>
  </si>
  <si>
    <t>Кот.хан.гов.</t>
  </si>
  <si>
    <t>павильон "Аламедин-1"</t>
  </si>
  <si>
    <t>павильон "Ай-Пери"</t>
  </si>
  <si>
    <t>Булочки с кунж.</t>
  </si>
  <si>
    <t>Булочки Гиппер</t>
  </si>
  <si>
    <t>Салат.лист</t>
  </si>
  <si>
    <t>Сыр хох</t>
  </si>
  <si>
    <t>Помидор</t>
  </si>
  <si>
    <t>Сырный</t>
  </si>
  <si>
    <t>Огурец.св</t>
  </si>
  <si>
    <t>Огурец.соль</t>
  </si>
  <si>
    <t>Халапеньо</t>
  </si>
  <si>
    <t>Франц.соус</t>
  </si>
  <si>
    <t>Крылья н/о</t>
  </si>
  <si>
    <t>Крылья остр.</t>
  </si>
  <si>
    <t>Лепешки</t>
  </si>
  <si>
    <t>Самсы.гов</t>
  </si>
  <si>
    <t>Самс.кур</t>
  </si>
  <si>
    <t>Шаш.баранина</t>
  </si>
  <si>
    <t>Шаш.телятина</t>
  </si>
  <si>
    <t>Сальса</t>
  </si>
  <si>
    <t>Пикантный</t>
  </si>
  <si>
    <t>Чили</t>
  </si>
  <si>
    <t>BBQ</t>
  </si>
  <si>
    <t>Жид.кетчуп</t>
  </si>
  <si>
    <t xml:space="preserve">Кетчуп </t>
  </si>
  <si>
    <t xml:space="preserve">Свежие </t>
  </si>
  <si>
    <t xml:space="preserve">Соленные </t>
  </si>
  <si>
    <t>Соус Сырный</t>
  </si>
  <si>
    <t>Перец халапенью</t>
  </si>
  <si>
    <t>Соус Французский</t>
  </si>
  <si>
    <t xml:space="preserve">Лук </t>
  </si>
  <si>
    <t xml:space="preserve">Лист </t>
  </si>
  <si>
    <t>Соус Чили</t>
  </si>
  <si>
    <t>Соус Шашлычный</t>
  </si>
  <si>
    <t>Соус Аджика</t>
  </si>
  <si>
    <t>Кап. маринованная</t>
  </si>
  <si>
    <t>Ночь</t>
  </si>
  <si>
    <t>Овощи +/- на 16:00</t>
  </si>
  <si>
    <t>Овощи +/- на 19:30</t>
  </si>
  <si>
    <t>Овощи +</t>
  </si>
  <si>
    <t>Халапенью</t>
  </si>
  <si>
    <t>Павильон Орто-Сай</t>
  </si>
  <si>
    <t xml:space="preserve">        Накладная                     </t>
  </si>
  <si>
    <t xml:space="preserve">        Накладная                    </t>
  </si>
  <si>
    <t xml:space="preserve">        Накладная                 </t>
  </si>
  <si>
    <t xml:space="preserve">        Накладная               </t>
  </si>
  <si>
    <t xml:space="preserve">        Накладная                </t>
  </si>
  <si>
    <t xml:space="preserve">        Накладная                  </t>
  </si>
  <si>
    <t xml:space="preserve">        Накладная              </t>
  </si>
  <si>
    <t xml:space="preserve">        Накладная                   </t>
  </si>
  <si>
    <t>павильон "Ак-Эмир"</t>
  </si>
  <si>
    <t>Ак-Эмир</t>
  </si>
  <si>
    <t>Чикен дропс</t>
  </si>
  <si>
    <t>Павильон Ак-Эмир</t>
  </si>
  <si>
    <t>Соус кисло-сл.</t>
  </si>
  <si>
    <t>Соус ЧИЛИ</t>
  </si>
  <si>
    <t>Соус кисло-слад.</t>
  </si>
  <si>
    <t>Соус ЧИЛИ шт.</t>
  </si>
  <si>
    <t>Сокулук</t>
  </si>
  <si>
    <t>павильон "Cокулук"</t>
  </si>
  <si>
    <t>Ак - Эмир</t>
  </si>
  <si>
    <t>Смена 1</t>
  </si>
  <si>
    <t>Хан баранина</t>
  </si>
  <si>
    <t>Хан говядина</t>
  </si>
  <si>
    <t>Перец Чили</t>
  </si>
  <si>
    <t>Ак-Эммир</t>
  </si>
  <si>
    <t xml:space="preserve">Дата: </t>
  </si>
  <si>
    <t>Цум 1</t>
  </si>
  <si>
    <t>Ак - Эммир</t>
  </si>
  <si>
    <t>1 смена</t>
  </si>
  <si>
    <t>Смена  1</t>
  </si>
  <si>
    <t xml:space="preserve">                                               Самсы                                           1 смена</t>
  </si>
  <si>
    <t>Говядина _____________</t>
  </si>
  <si>
    <t>Курица _____________</t>
  </si>
  <si>
    <t>Курица ____________</t>
  </si>
  <si>
    <t>Такси</t>
  </si>
  <si>
    <t>,</t>
  </si>
  <si>
    <t>Ильбирс</t>
  </si>
  <si>
    <t>Овощи +/- на 11:30</t>
  </si>
  <si>
    <t>павильон "Ильбирс"</t>
  </si>
  <si>
    <t>Павильон "Ильбирс"</t>
  </si>
  <si>
    <t xml:space="preserve"> Павильон</t>
  </si>
  <si>
    <t>Вес</t>
  </si>
  <si>
    <t>Горчица</t>
  </si>
  <si>
    <t xml:space="preserve"> Хала- о.</t>
  </si>
  <si>
    <t>Капуста мари- я.</t>
  </si>
  <si>
    <t>Заправа</t>
  </si>
  <si>
    <t>Листья</t>
  </si>
  <si>
    <t>Ог.мар.</t>
  </si>
  <si>
    <t>Ог.свеж</t>
  </si>
  <si>
    <t xml:space="preserve">Cыр Gipper </t>
  </si>
  <si>
    <t>Аламедин  1</t>
  </si>
  <si>
    <t xml:space="preserve">Бар  </t>
  </si>
  <si>
    <t xml:space="preserve">Ай - Пери </t>
  </si>
  <si>
    <t>дневнай</t>
  </si>
  <si>
    <t>Списание</t>
  </si>
  <si>
    <t xml:space="preserve">Какаду </t>
  </si>
  <si>
    <t>Мед.Акад</t>
  </si>
  <si>
    <t>Сух-ва</t>
  </si>
  <si>
    <t>Перерас.</t>
  </si>
  <si>
    <t>Дополн.</t>
  </si>
  <si>
    <t>Г.П</t>
  </si>
  <si>
    <t>К.П</t>
  </si>
  <si>
    <t>Г.С</t>
  </si>
  <si>
    <t>К.С</t>
  </si>
  <si>
    <t>Г.С св.овощи</t>
  </si>
  <si>
    <t>К.С св.овощи</t>
  </si>
  <si>
    <t>К.Чизмакс</t>
  </si>
  <si>
    <t>Г.Чили</t>
  </si>
  <si>
    <t>Французский</t>
  </si>
  <si>
    <t>Капуста маринованная</t>
  </si>
  <si>
    <t>Перец халапеньо</t>
  </si>
  <si>
    <t>Ролл котлеты</t>
  </si>
  <si>
    <t>Шашлык баранина</t>
  </si>
  <si>
    <t>Шашлык телятина</t>
  </si>
  <si>
    <t>Донецк</t>
  </si>
  <si>
    <t>Мед Академия</t>
  </si>
  <si>
    <t>Стажёры</t>
  </si>
  <si>
    <t>Овощи +/- на 05:30</t>
  </si>
  <si>
    <t>Приход в пав.</t>
  </si>
  <si>
    <t>Отпуск из произв.</t>
  </si>
  <si>
    <t>ед</t>
  </si>
  <si>
    <t>-</t>
  </si>
  <si>
    <t>ед/кг</t>
  </si>
  <si>
    <t>ед/шт</t>
  </si>
  <si>
    <t>Отпуск из произ.</t>
  </si>
  <si>
    <t>Кап. Маринов.</t>
  </si>
  <si>
    <t>Жид.Кетчуп</t>
  </si>
  <si>
    <t>Кисло-Слад</t>
  </si>
  <si>
    <t>Чили  (шт)</t>
  </si>
  <si>
    <t>Ночной</t>
  </si>
  <si>
    <t>Аламедин1</t>
  </si>
  <si>
    <t>Ак--Эмир</t>
  </si>
  <si>
    <t>Кисло-слад</t>
  </si>
  <si>
    <t>Окор.(Монтерей)</t>
  </si>
  <si>
    <t>кг:</t>
  </si>
  <si>
    <t>кор:</t>
  </si>
  <si>
    <t>Филе (Монтерей)</t>
  </si>
  <si>
    <t xml:space="preserve">Мед </t>
  </si>
  <si>
    <r>
      <t xml:space="preserve">Павильон </t>
    </r>
    <r>
      <rPr>
        <b/>
        <sz val="12"/>
        <rFont val="Arial"/>
        <family val="2"/>
        <charset val="204"/>
      </rPr>
      <t>Азия Мол</t>
    </r>
  </si>
  <si>
    <t>Павильон Азия Мол</t>
  </si>
  <si>
    <t>Азия Мол</t>
  </si>
  <si>
    <t>Б чёрная</t>
  </si>
  <si>
    <t>Соус "Креммета"</t>
  </si>
  <si>
    <t>Б красная</t>
  </si>
  <si>
    <t>Соус "Маковый"</t>
  </si>
  <si>
    <t>Б жёлтая</t>
  </si>
  <si>
    <t>Соус "Горчичный"</t>
  </si>
  <si>
    <t>Б с кунжутом</t>
  </si>
  <si>
    <t>Г 140 гр</t>
  </si>
  <si>
    <t>Г 100 гр</t>
  </si>
  <si>
    <t>Кур. Грудка</t>
  </si>
  <si>
    <t>Конина</t>
  </si>
  <si>
    <t>Соус "Вишнёвый"</t>
  </si>
  <si>
    <t>Сыр с плесенью</t>
  </si>
  <si>
    <t>Соус "Чили"</t>
  </si>
  <si>
    <t>Соус "Апельсиновый"</t>
  </si>
  <si>
    <t>Сырные шарики</t>
  </si>
  <si>
    <t>Лук копчённый</t>
  </si>
  <si>
    <t>Греческий</t>
  </si>
  <si>
    <t>Цезарь</t>
  </si>
  <si>
    <t>Ананас</t>
  </si>
  <si>
    <t>Виноград</t>
  </si>
  <si>
    <t>Чёрный</t>
  </si>
  <si>
    <t>Красный</t>
  </si>
  <si>
    <t>Жёлтый</t>
  </si>
  <si>
    <t>Кур.грудка</t>
  </si>
  <si>
    <t>Помидоры Чили</t>
  </si>
  <si>
    <t>С кунжутом</t>
  </si>
  <si>
    <t>Гов 100 гр</t>
  </si>
  <si>
    <t>Айсберг  Гов 100 гр</t>
  </si>
  <si>
    <t>Кур 100 гр</t>
  </si>
  <si>
    <t>Кетчуп Кур 100 гр</t>
  </si>
  <si>
    <t>Айсберг Кур 100 гр</t>
  </si>
  <si>
    <t>Соленные Кур 100 гр</t>
  </si>
  <si>
    <t>Майонез Кур 100 гр</t>
  </si>
  <si>
    <t>кг</t>
  </si>
  <si>
    <t>банка</t>
  </si>
  <si>
    <t>Зав. Произв. ___________________________________</t>
  </si>
  <si>
    <t>Контролер/Диспетчер___________________________</t>
  </si>
  <si>
    <t>Лаваш</t>
  </si>
  <si>
    <t>Сыр "Сулугуний"</t>
  </si>
  <si>
    <t>Рис</t>
  </si>
  <si>
    <t>Соус "Томатный"</t>
  </si>
  <si>
    <t>Лук зелёный</t>
  </si>
  <si>
    <t>Яичный желток</t>
  </si>
  <si>
    <t>Оазис</t>
  </si>
  <si>
    <t>Шаурма</t>
  </si>
  <si>
    <t>Гов.запечён</t>
  </si>
  <si>
    <t>Кур.запечён</t>
  </si>
  <si>
    <t>Шаур.гов                     Ассорти</t>
  </si>
  <si>
    <t>Шаур.кур</t>
  </si>
  <si>
    <t>ГП</t>
  </si>
  <si>
    <t>КП</t>
  </si>
  <si>
    <t>круг</t>
  </si>
  <si>
    <t>литр</t>
  </si>
  <si>
    <t>Яйцо</t>
  </si>
  <si>
    <t>Кот.гов 140</t>
  </si>
  <si>
    <t>Кот.гов 100</t>
  </si>
  <si>
    <t>Масло  растительное</t>
  </si>
  <si>
    <t>Уч.класс</t>
  </si>
  <si>
    <t>Желток</t>
  </si>
  <si>
    <t>Б чёр.мал.</t>
  </si>
  <si>
    <t>К 80 гр</t>
  </si>
  <si>
    <t>Б чёр.маленькая</t>
  </si>
  <si>
    <t>Булочка обычная</t>
  </si>
  <si>
    <t>Кот.кур 80</t>
  </si>
  <si>
    <t>Таеси</t>
  </si>
  <si>
    <t xml:space="preserve">Аламедин </t>
  </si>
  <si>
    <t>Ай - Пери 1</t>
  </si>
  <si>
    <t xml:space="preserve">                                 </t>
  </si>
  <si>
    <t>Соль</t>
  </si>
  <si>
    <t>Оазис Ай-Пери</t>
  </si>
  <si>
    <t>Оазис Бар</t>
  </si>
  <si>
    <r>
      <t xml:space="preserve">Павильон </t>
    </r>
    <r>
      <rPr>
        <b/>
        <sz val="12"/>
        <rFont val="Arial"/>
        <family val="2"/>
        <charset val="204"/>
      </rPr>
      <t>Оазис Ай-Пери</t>
    </r>
  </si>
  <si>
    <r>
      <t xml:space="preserve">Павильон </t>
    </r>
    <r>
      <rPr>
        <b/>
        <sz val="12"/>
        <rFont val="Arial"/>
        <family val="2"/>
        <charset val="204"/>
      </rPr>
      <t>Оазис Бар</t>
    </r>
  </si>
  <si>
    <t>Павильон Оазис Ай-Пери</t>
  </si>
  <si>
    <t>Павильон Оазис Бар</t>
  </si>
  <si>
    <t>Соус роз</t>
  </si>
  <si>
    <t>Франсузкий</t>
  </si>
  <si>
    <t>Горчичный</t>
  </si>
  <si>
    <t>Май-з</t>
  </si>
  <si>
    <t>Фр-й</t>
  </si>
  <si>
    <t>Оазис  Ай-Пери</t>
  </si>
  <si>
    <t>Оазис  Бар</t>
  </si>
  <si>
    <t>Чипсы</t>
  </si>
  <si>
    <t>Мясо с пола</t>
  </si>
  <si>
    <t>Овощи +/- на 13:30</t>
  </si>
  <si>
    <t>Продажа</t>
  </si>
  <si>
    <t>Антрикот</t>
  </si>
  <si>
    <t>Хот дог</t>
  </si>
  <si>
    <t>Кетчуп ХД</t>
  </si>
  <si>
    <t>Горчичный ХД</t>
  </si>
  <si>
    <t>Французкий</t>
  </si>
  <si>
    <t>Горчица ХД</t>
  </si>
  <si>
    <t>Томатный соус</t>
  </si>
  <si>
    <t>Оазис Дзержинка</t>
  </si>
  <si>
    <t>Оазис Дзер-ка</t>
  </si>
  <si>
    <t>Оазис  Дз-ка</t>
  </si>
  <si>
    <t>Оазис Табылга</t>
  </si>
  <si>
    <t>Оазис  Табылга</t>
  </si>
  <si>
    <t>Хот дог чёрный</t>
  </si>
  <si>
    <t>Хот дог белый</t>
  </si>
  <si>
    <t>Б Хот- Дог бел</t>
  </si>
  <si>
    <t>Булочка Хот-Дог Бел</t>
  </si>
  <si>
    <t>Павильон Восток-5</t>
  </si>
  <si>
    <t>павильон "Восток 5"</t>
  </si>
  <si>
    <t>Восток 5</t>
  </si>
  <si>
    <t>Сосиски</t>
  </si>
  <si>
    <t>Соус "Мясной"</t>
  </si>
  <si>
    <t>Кап. Маринован</t>
  </si>
  <si>
    <t>King Dogs</t>
  </si>
  <si>
    <t>Classic</t>
  </si>
  <si>
    <t>Chili</t>
  </si>
  <si>
    <t>Bavarian</t>
  </si>
  <si>
    <t>Соус томат</t>
  </si>
  <si>
    <t>Мясной</t>
  </si>
  <si>
    <t>Д.гов.чили</t>
  </si>
  <si>
    <t>Д.кур.чили</t>
  </si>
  <si>
    <t>Д.зап.гов.чили</t>
  </si>
  <si>
    <t>Д.зап.кур.чили</t>
  </si>
  <si>
    <t xml:space="preserve">М.Шаур.гов                     </t>
  </si>
  <si>
    <t>М.Шаур.кур</t>
  </si>
  <si>
    <t>М.Гов.запечён</t>
  </si>
  <si>
    <t>М.Кур.запечён</t>
  </si>
  <si>
    <t>ГП мясной</t>
  </si>
  <si>
    <t>КП мясной</t>
  </si>
  <si>
    <t>Весна</t>
  </si>
  <si>
    <t>павильон "Весна"</t>
  </si>
  <si>
    <t xml:space="preserve">Павильон </t>
  </si>
  <si>
    <t>King Dogs Ай-Пери</t>
  </si>
  <si>
    <t>Павильон Весна</t>
  </si>
  <si>
    <t>Кинг  Докс  Ай-Пери</t>
  </si>
  <si>
    <t>Свжие</t>
  </si>
  <si>
    <t>Соус "Розовый"</t>
  </si>
  <si>
    <t>Fresh</t>
  </si>
  <si>
    <t>Соус розовый.</t>
  </si>
  <si>
    <t>Отпуск продукции срочная</t>
  </si>
  <si>
    <t>Основная заявка</t>
  </si>
  <si>
    <t>Общие остатки срочная в 05:30</t>
  </si>
  <si>
    <t>Павильон Ортосай</t>
  </si>
  <si>
    <t>Заказ</t>
  </si>
  <si>
    <t>%</t>
  </si>
  <si>
    <t>Срочная в 05:30</t>
  </si>
  <si>
    <t>Павильон Восток 5</t>
  </si>
  <si>
    <t>Павильон Бар №1</t>
  </si>
  <si>
    <t>Павильон Айпери</t>
  </si>
  <si>
    <t>Павильон Ак эмир</t>
  </si>
  <si>
    <t>Срочная</t>
  </si>
  <si>
    <t>Свежая</t>
  </si>
  <si>
    <t>King Dogs Цум</t>
  </si>
  <si>
    <t xml:space="preserve">Соус ЧИЛИ </t>
  </si>
  <si>
    <t>Общие остатки срочная в 19:30</t>
  </si>
  <si>
    <t>Срочная в 19:30</t>
  </si>
  <si>
    <t>Дневная заявка</t>
  </si>
  <si>
    <t>Вечерняя заявка</t>
  </si>
  <si>
    <t>Гов. Срочная</t>
  </si>
  <si>
    <t>Кот.гов свежая</t>
  </si>
  <si>
    <t>Кот.кур свежая</t>
  </si>
  <si>
    <t>Кур сурочная</t>
  </si>
  <si>
    <t>King Dogs Бар</t>
  </si>
  <si>
    <t>Общие остатки срочная в 11:30</t>
  </si>
  <si>
    <t>Общие остатки срочная в 16:00</t>
  </si>
  <si>
    <t>Срочная в 16:00</t>
  </si>
  <si>
    <t>Срочная в 11:30</t>
  </si>
  <si>
    <t>Кинг  Докс  Цум</t>
  </si>
  <si>
    <r>
      <t xml:space="preserve">Огур. </t>
    </r>
    <r>
      <rPr>
        <b/>
        <sz val="11"/>
        <color theme="1"/>
        <rFont val="Calibri"/>
        <family val="2"/>
        <charset val="204"/>
        <scheme val="minor"/>
      </rPr>
      <t>Свеж.</t>
    </r>
    <r>
      <rPr>
        <b/>
        <sz val="9"/>
        <color theme="1"/>
        <rFont val="Calibri"/>
        <family val="2"/>
        <charset val="204"/>
        <scheme val="minor"/>
      </rPr>
      <t xml:space="preserve">  </t>
    </r>
  </si>
  <si>
    <t>Сыр Сулугуни</t>
  </si>
  <si>
    <t>Бул.белая</t>
  </si>
  <si>
    <t>Бул.чёрная</t>
  </si>
  <si>
    <t xml:space="preserve">Соус Чесночный </t>
  </si>
  <si>
    <t xml:space="preserve">Соус Кавказкий  </t>
  </si>
  <si>
    <t>Соус Чесночный</t>
  </si>
  <si>
    <t>Соус Кавказкий</t>
  </si>
  <si>
    <t>Соус Кавказский</t>
  </si>
  <si>
    <t>Чесночный</t>
  </si>
  <si>
    <t>Кавказкий</t>
  </si>
  <si>
    <t xml:space="preserve">Чесночный </t>
  </si>
  <si>
    <t>Булочка черная</t>
  </si>
  <si>
    <t>Булочка белая</t>
  </si>
  <si>
    <r>
      <t xml:space="preserve">Павильон </t>
    </r>
    <r>
      <rPr>
        <b/>
        <sz val="12"/>
        <rFont val="Arial"/>
        <family val="2"/>
        <charset val="204"/>
      </rPr>
      <t>Оазис Весна</t>
    </r>
  </si>
  <si>
    <r>
      <t xml:space="preserve">Павильон </t>
    </r>
    <r>
      <rPr>
        <b/>
        <sz val="12"/>
        <rFont val="Arial"/>
        <family val="2"/>
        <charset val="204"/>
      </rPr>
      <t>Оазис Карпинка</t>
    </r>
  </si>
  <si>
    <t>Оазис Карпинка</t>
  </si>
  <si>
    <t>Оазис Весна</t>
  </si>
  <si>
    <t>Оазис  Весна</t>
  </si>
  <si>
    <t>Оазис  Карпинка</t>
  </si>
  <si>
    <t>Павильон Оазис               Ай-Пери</t>
  </si>
  <si>
    <t>Павильон Оазис           Бар</t>
  </si>
  <si>
    <t>Павильон Оазис           Весна</t>
  </si>
  <si>
    <t>Павильон Оазис Карпинка</t>
  </si>
  <si>
    <t>Кинг Докс  Бар</t>
  </si>
  <si>
    <t>Кур срочная</t>
  </si>
  <si>
    <t>Оазис Карпинк</t>
  </si>
  <si>
    <t xml:space="preserve">   </t>
  </si>
  <si>
    <t>Павильон 12 мкр</t>
  </si>
  <si>
    <t>12 мкр</t>
  </si>
  <si>
    <t>12 МКР</t>
  </si>
  <si>
    <t>павильон "12 мкр"</t>
  </si>
  <si>
    <t>Павильон "12 мкр"</t>
  </si>
  <si>
    <t>12 мкрн</t>
  </si>
  <si>
    <t>King Dogs ЦУМ</t>
  </si>
  <si>
    <t>Оазис 3</t>
  </si>
  <si>
    <t xml:space="preserve"> Оазис Горячий </t>
  </si>
  <si>
    <t>1-Смена</t>
  </si>
  <si>
    <t>Переработка картошки</t>
  </si>
  <si>
    <t>Картошка</t>
  </si>
  <si>
    <t>Масло  раст.в казане</t>
  </si>
  <si>
    <t>Оазис  Дзержинка</t>
  </si>
  <si>
    <t>Оазис   Весна</t>
  </si>
  <si>
    <t>Масло  раст.(чистое)</t>
  </si>
  <si>
    <t>2-Смена</t>
  </si>
  <si>
    <t>Оазис 12 мкр</t>
  </si>
  <si>
    <t xml:space="preserve">павильон </t>
  </si>
  <si>
    <t>павильон " Оазис 12 МКР"</t>
  </si>
  <si>
    <t>павильон "Оазис 12 МКР"</t>
  </si>
  <si>
    <t>Оазис 12мкр</t>
  </si>
  <si>
    <t>Оазис 12 МКР</t>
  </si>
  <si>
    <t>Оазис Айпери</t>
  </si>
  <si>
    <t>Оазис Джержинка</t>
  </si>
  <si>
    <t>павильон " Оазис  Весна"</t>
  </si>
  <si>
    <t>павильон " Оазис  Карпинка"</t>
  </si>
  <si>
    <t>Кунжут  черный</t>
  </si>
  <si>
    <t>Соус "Кисло-слад."</t>
  </si>
  <si>
    <t>Соус Французкий</t>
  </si>
  <si>
    <t>Соус "Французкий"</t>
  </si>
  <si>
    <t>Соус "Чесночный"</t>
  </si>
  <si>
    <t>Кисло сладкий</t>
  </si>
  <si>
    <t>Французкий\</t>
  </si>
  <si>
    <t>Шалычный</t>
  </si>
  <si>
    <r>
      <t xml:space="preserve">Павильон </t>
    </r>
    <r>
      <rPr>
        <b/>
        <sz val="12"/>
        <rFont val="Arial"/>
        <family val="2"/>
        <charset val="204"/>
      </rPr>
      <t>Оазис Орто-Сай</t>
    </r>
  </si>
  <si>
    <t>Павильон Оазис 12 мкр</t>
  </si>
  <si>
    <t>Павильон Оазис                 Орто-Сай</t>
  </si>
  <si>
    <t>Оазис Орто-Сай</t>
  </si>
  <si>
    <t>Оазис  Орто-Сай</t>
  </si>
  <si>
    <t>Оазис  Орто Сай</t>
  </si>
  <si>
    <t>Оазис Орто Сай</t>
  </si>
  <si>
    <t>павильон "Оазис Орто Сай"</t>
  </si>
  <si>
    <t>Б.белая</t>
  </si>
  <si>
    <t>Б.чёрная</t>
  </si>
  <si>
    <t>Б gip</t>
  </si>
  <si>
    <t>Г gip</t>
  </si>
  <si>
    <t>Сыр Хохл.</t>
  </si>
  <si>
    <t>Дропсы</t>
  </si>
  <si>
    <t>Кр не ост</t>
  </si>
  <si>
    <t>Кр ост</t>
  </si>
  <si>
    <t>Тор</t>
  </si>
  <si>
    <t>Тел</t>
  </si>
  <si>
    <t>Леп</t>
  </si>
  <si>
    <t>Х бар</t>
  </si>
  <si>
    <t>Х гов</t>
  </si>
  <si>
    <t>Самсы Г</t>
  </si>
  <si>
    <t>Самсы К</t>
  </si>
  <si>
    <t>Соус К/С</t>
  </si>
  <si>
    <t>О-Сай</t>
  </si>
  <si>
    <t>А-Пери</t>
  </si>
  <si>
    <t>Дзерж</t>
  </si>
  <si>
    <t>А-Эмир</t>
  </si>
  <si>
    <t>Мед</t>
  </si>
  <si>
    <t>Алам-1</t>
  </si>
  <si>
    <t xml:space="preserve">Восток </t>
  </si>
  <si>
    <t>Карпин</t>
  </si>
  <si>
    <t>Сухомл</t>
  </si>
  <si>
    <t>Народ</t>
  </si>
  <si>
    <t>Авангар</t>
  </si>
  <si>
    <t>Беловод</t>
  </si>
  <si>
    <t>begemot</t>
  </si>
  <si>
    <t>Оазис        А-Пери</t>
  </si>
  <si>
    <t>Оазис    Бар</t>
  </si>
  <si>
    <t>Оазис Дзержин</t>
  </si>
  <si>
    <t>Оазис        12 мкр</t>
  </si>
  <si>
    <t>Оазис       О-Сай</t>
  </si>
  <si>
    <t>Сыр сулуг.</t>
  </si>
  <si>
    <t xml:space="preserve">King Dogs Мед </t>
  </si>
  <si>
    <t>Сосиськи</t>
  </si>
  <si>
    <t>Белов</t>
  </si>
  <si>
    <t xml:space="preserve">                                                                                                                                                                         </t>
  </si>
  <si>
    <t>Овощи +/- на 19:00</t>
  </si>
  <si>
    <t>Овощи +/- на 13:00</t>
  </si>
  <si>
    <t>Филе крылья  с маринадом</t>
  </si>
  <si>
    <t>Крылья мелкие</t>
  </si>
  <si>
    <r>
      <t xml:space="preserve">Разбивка брутто </t>
    </r>
    <r>
      <rPr>
        <b/>
        <sz val="22"/>
        <color theme="1"/>
        <rFont val="Calibri"/>
        <family val="2"/>
        <charset val="204"/>
        <scheme val="minor"/>
      </rPr>
      <t>Крыльев</t>
    </r>
    <r>
      <rPr>
        <b/>
        <sz val="18"/>
        <color theme="1"/>
        <rFont val="Calibri"/>
        <family val="2"/>
        <charset val="204"/>
        <scheme val="minor"/>
      </rPr>
      <t xml:space="preserve"> на:</t>
    </r>
  </si>
  <si>
    <t xml:space="preserve">Уголки </t>
  </si>
  <si>
    <t xml:space="preserve">Отход от крыльев  </t>
  </si>
  <si>
    <t xml:space="preserve">Вода </t>
  </si>
  <si>
    <t>Тунгуч</t>
  </si>
  <si>
    <t xml:space="preserve"> Павильоны</t>
  </si>
  <si>
    <t>=</t>
  </si>
  <si>
    <t>Оазис Мед</t>
  </si>
  <si>
    <t>Оазис Мед Акад</t>
  </si>
  <si>
    <t>Жир внут бараний</t>
  </si>
  <si>
    <t>Морковь</t>
  </si>
  <si>
    <t>Морковка</t>
  </si>
  <si>
    <t>Булочка оазис</t>
  </si>
  <si>
    <t>такси</t>
  </si>
  <si>
    <t>Заявка ОП+резерв</t>
  </si>
  <si>
    <t>Произведено в день</t>
  </si>
  <si>
    <t>Остаток после веч. Довоза</t>
  </si>
  <si>
    <t>Произведено в ночь</t>
  </si>
  <si>
    <t>Забрали утром на Т.Т</t>
  </si>
  <si>
    <t>Остаток после утрен. довоза</t>
  </si>
  <si>
    <t>Отклонения         от заявки производсво</t>
  </si>
  <si>
    <t>Отклонения от заявки ОП</t>
  </si>
  <si>
    <t>Забрали вечером на Т.Т+такси</t>
  </si>
  <si>
    <t>Бул.Big</t>
  </si>
  <si>
    <t>Люля-Кебаб</t>
  </si>
  <si>
    <t>Ост.</t>
  </si>
  <si>
    <t>Овощи +/- на 10:00</t>
  </si>
  <si>
    <t>Доб.</t>
  </si>
  <si>
    <r>
      <t xml:space="preserve">Павильон </t>
    </r>
    <r>
      <rPr>
        <b/>
        <sz val="12"/>
        <rFont val="Arial"/>
        <family val="2"/>
        <charset val="204"/>
      </rPr>
      <t>О-Сай</t>
    </r>
  </si>
  <si>
    <t>Булочка</t>
  </si>
  <si>
    <t>Барбекю</t>
  </si>
  <si>
    <t xml:space="preserve">Овощи +/- </t>
  </si>
  <si>
    <t>Г gipper</t>
  </si>
  <si>
    <t>Люля-Кеб</t>
  </si>
  <si>
    <t>Люля</t>
  </si>
  <si>
    <t>Соус Барбекю</t>
  </si>
  <si>
    <t>Итого шт:</t>
  </si>
  <si>
    <t>Итого кг:</t>
  </si>
  <si>
    <t>студент</t>
  </si>
  <si>
    <t>норматив</t>
  </si>
  <si>
    <t>Соусники</t>
  </si>
  <si>
    <t>Остаток после утреннего довоза</t>
  </si>
  <si>
    <t>Ночь+          такси</t>
  </si>
  <si>
    <t>Восток  5</t>
  </si>
  <si>
    <t>Оазис СК</t>
  </si>
  <si>
    <t>"Оазис   СК"</t>
  </si>
  <si>
    <t xml:space="preserve">Шашлычный </t>
  </si>
  <si>
    <t xml:space="preserve">Аджика </t>
  </si>
  <si>
    <t xml:space="preserve">Сырный </t>
  </si>
  <si>
    <t>Классическое</t>
  </si>
  <si>
    <t>шт</t>
  </si>
  <si>
    <t>Чипсы на заказ</t>
  </si>
  <si>
    <t>Европейский</t>
  </si>
  <si>
    <t>Стейк кур</t>
  </si>
  <si>
    <t>Павильон                  Орто-Сай</t>
  </si>
  <si>
    <t>Павильон               Орто-Сай</t>
  </si>
  <si>
    <t>Павильон                Ай-Пери</t>
  </si>
  <si>
    <t>Павильон                   Ай-Пери</t>
  </si>
  <si>
    <t>Павильон                  Ак-Эмир</t>
  </si>
  <si>
    <t>Павильон                   Ак-Эмир</t>
  </si>
  <si>
    <t>Павильон                  12 мкр</t>
  </si>
  <si>
    <t>Павильон                      12 мкр</t>
  </si>
  <si>
    <t>Европа</t>
  </si>
  <si>
    <t>Желтая</t>
  </si>
  <si>
    <t>Специи (на желтый бул.)</t>
  </si>
  <si>
    <t>Масло сливоч. На желтый бул</t>
  </si>
  <si>
    <t>Желтый</t>
  </si>
  <si>
    <t>Булочки желтый</t>
  </si>
  <si>
    <t>Бул.Жёлтая</t>
  </si>
  <si>
    <t>Бул.жёлтая</t>
  </si>
  <si>
    <t>Б.жёлтая</t>
  </si>
  <si>
    <t>King Dogs Мед академия</t>
  </si>
  <si>
    <t>Багет</t>
  </si>
  <si>
    <t>Омлет</t>
  </si>
  <si>
    <t>Пай</t>
  </si>
  <si>
    <t>Китайский</t>
  </si>
  <si>
    <t>Сяй</t>
  </si>
  <si>
    <t>Китайский соус</t>
  </si>
  <si>
    <t>Батон-Багет</t>
  </si>
  <si>
    <t xml:space="preserve">Булочка Хот-Дог </t>
  </si>
  <si>
    <t xml:space="preserve">Специи  на  Хот-Дог </t>
  </si>
  <si>
    <t xml:space="preserve">Масло на  Хот-Дог </t>
  </si>
  <si>
    <t>Специи  на  бул оазис</t>
  </si>
  <si>
    <t>Ход -Дог</t>
  </si>
  <si>
    <t>Специи на Багеты</t>
  </si>
  <si>
    <t>Масло на багеты</t>
  </si>
  <si>
    <t>Оазис 12микр</t>
  </si>
  <si>
    <t>Батон - Багет</t>
  </si>
  <si>
    <t>Яйцо (шт)</t>
  </si>
  <si>
    <t>Белок (кг)</t>
  </si>
  <si>
    <t>Цех 1 (холодный)</t>
  </si>
  <si>
    <t>Пай (кг)</t>
  </si>
  <si>
    <r>
      <t xml:space="preserve">Павильон </t>
    </r>
    <r>
      <rPr>
        <b/>
        <sz val="12"/>
        <rFont val="Arial"/>
        <family val="2"/>
        <charset val="204"/>
      </rPr>
      <t>Оазис Фрунзе</t>
    </r>
  </si>
  <si>
    <t>Оазис Фрунзе</t>
  </si>
  <si>
    <t>"Оазис   Фрунзе"</t>
  </si>
  <si>
    <t>Булочка Гиппер</t>
  </si>
  <si>
    <r>
      <t xml:space="preserve">Павильон </t>
    </r>
    <r>
      <rPr>
        <b/>
        <sz val="12"/>
        <rFont val="Arial"/>
        <family val="2"/>
        <charset val="204"/>
      </rPr>
      <t>Оазис Ак-Эмир</t>
    </r>
  </si>
  <si>
    <t>Оазис Ак-Эмир</t>
  </si>
  <si>
    <t>"Оазис   Ак-Эмир"</t>
  </si>
  <si>
    <t>"Оазис   Ак - Эмир"</t>
  </si>
  <si>
    <t xml:space="preserve"> 00:00 Желток</t>
  </si>
  <si>
    <t xml:space="preserve"> 05:30 Желток</t>
  </si>
  <si>
    <t xml:space="preserve"> 19:00 Желток</t>
  </si>
  <si>
    <t xml:space="preserve"> 13:00 Желток</t>
  </si>
  <si>
    <t>Оазис  Ай - Пери</t>
  </si>
  <si>
    <t xml:space="preserve">Оазис Бар </t>
  </si>
  <si>
    <t>Оазис  Ак - Эмир</t>
  </si>
  <si>
    <t>Оазис  Орто - Сай</t>
  </si>
  <si>
    <t>Оазис Ак - Эмир</t>
  </si>
  <si>
    <t>Оазис Ак Эмир</t>
  </si>
  <si>
    <t>Оазис Айни</t>
  </si>
  <si>
    <t>Павильон Мото</t>
  </si>
  <si>
    <t>Оазис  Мото</t>
  </si>
  <si>
    <t>Оазис Мото</t>
  </si>
  <si>
    <t>Оазис   Мото</t>
  </si>
  <si>
    <t>Павильон Оазис Мото</t>
  </si>
  <si>
    <t>Павильон Оазис Ак- Эмир</t>
  </si>
  <si>
    <t>"Оазис   Мото"</t>
  </si>
  <si>
    <t>Остатки</t>
  </si>
  <si>
    <t>Бул.Хот Дог</t>
  </si>
  <si>
    <t>Хот Дог</t>
  </si>
  <si>
    <t>Булочки Х/Д</t>
  </si>
  <si>
    <t>Бул.Желтый</t>
  </si>
  <si>
    <t>19;00</t>
  </si>
  <si>
    <t xml:space="preserve"> Сосисочный цех</t>
  </si>
  <si>
    <t>Орто - Сай</t>
  </si>
  <si>
    <t>Аламедин - 1</t>
  </si>
  <si>
    <t>Ай - Пери</t>
  </si>
  <si>
    <t xml:space="preserve">Донецкая </t>
  </si>
  <si>
    <t>Соусный</t>
  </si>
  <si>
    <t>Смена-1</t>
  </si>
  <si>
    <t>Наименование:</t>
  </si>
  <si>
    <t>Потерии</t>
  </si>
  <si>
    <t>Наимнование</t>
  </si>
  <si>
    <t>Специи шт.</t>
  </si>
  <si>
    <t>Единицы</t>
  </si>
  <si>
    <t>Соус Европейский /1/62</t>
  </si>
  <si>
    <t>Житкий кетчуп</t>
  </si>
  <si>
    <t>Маринад 1/70</t>
  </si>
  <si>
    <t>Соус  Кисло-сладкий</t>
  </si>
  <si>
    <t>Соус шашлычный 1/54</t>
  </si>
  <si>
    <t>Соус Чили 1/52</t>
  </si>
  <si>
    <t>Соус Розовый</t>
  </si>
  <si>
    <t>Соус Сырный 1/53</t>
  </si>
  <si>
    <t>Соус Франсузкий 1,57</t>
  </si>
  <si>
    <t>Барбекю 1/60</t>
  </si>
  <si>
    <t>Соус Томатный</t>
  </si>
  <si>
    <t>Горчица Русская 1/58</t>
  </si>
  <si>
    <t>Соус Франсузкий</t>
  </si>
  <si>
    <t>Соус Томатный 3/65</t>
  </si>
  <si>
    <t>Соус "Барбекю"</t>
  </si>
  <si>
    <t>Соус "Европейский"</t>
  </si>
  <si>
    <t>Переработка Майонеза</t>
  </si>
  <si>
    <t>Майонез "Даниэль"</t>
  </si>
  <si>
    <t>Кг</t>
  </si>
  <si>
    <t>Майонез "Сокоев"</t>
  </si>
  <si>
    <t>Соус розовый</t>
  </si>
  <si>
    <t>Горчица Русская 1/60</t>
  </si>
  <si>
    <t>Соус Горчичный</t>
  </si>
  <si>
    <t>Расход на пов</t>
  </si>
  <si>
    <t>Майонез готовый</t>
  </si>
  <si>
    <t>Смена-2</t>
  </si>
  <si>
    <t>Востоный</t>
  </si>
  <si>
    <t>Восточный</t>
  </si>
  <si>
    <t>Павильоны "Бегемот"</t>
  </si>
  <si>
    <t>Фрунзе</t>
  </si>
  <si>
    <t>Мото</t>
  </si>
  <si>
    <t>Павильоны "Оазис"</t>
  </si>
  <si>
    <t>Мука с полу:</t>
  </si>
  <si>
    <r>
      <t xml:space="preserve"> Лаваш </t>
    </r>
    <r>
      <rPr>
        <b/>
        <sz val="28"/>
        <color theme="1"/>
        <rFont val="Calibri"/>
        <family val="2"/>
        <charset val="204"/>
        <scheme val="minor"/>
      </rPr>
      <t>(Цех 2)</t>
    </r>
  </si>
  <si>
    <t>Соус "Восточный"</t>
  </si>
  <si>
    <t>Восочный</t>
  </si>
  <si>
    <t>Приход с холод.</t>
  </si>
  <si>
    <t>Павильон Оазис     Восток 5</t>
  </si>
  <si>
    <t>Павильон Технопарк</t>
  </si>
  <si>
    <t>Оазис  Технопарк</t>
  </si>
  <si>
    <t>Павильон Оазис Технопарк</t>
  </si>
  <si>
    <t>Технопарк</t>
  </si>
  <si>
    <t>Крылья о/с</t>
  </si>
  <si>
    <t>Оазис Технопарк</t>
  </si>
  <si>
    <t>павильон "Технопарк"</t>
  </si>
  <si>
    <t>павильон "Техно Парк"</t>
  </si>
  <si>
    <t>Куринная грудка</t>
  </si>
  <si>
    <t>Стикенсы</t>
  </si>
  <si>
    <t>Курин.грудка</t>
  </si>
  <si>
    <t>Сухарь панировочный</t>
  </si>
  <si>
    <t>Специя №1/43</t>
  </si>
  <si>
    <t>Разбивка брутто Курин. грудки на:</t>
  </si>
  <si>
    <t>Стейк   грудка.</t>
  </si>
  <si>
    <t xml:space="preserve">Стикенсы </t>
  </si>
  <si>
    <t>Специя № 1/44 ( стик)</t>
  </si>
  <si>
    <t>Куриная Грудка</t>
  </si>
  <si>
    <t>Чикано дропс</t>
  </si>
  <si>
    <t>Кран/о.</t>
  </si>
  <si>
    <t>Крост.</t>
  </si>
  <si>
    <t>Салься</t>
  </si>
  <si>
    <t>Соус Кавказки</t>
  </si>
  <si>
    <t>С. Говядина</t>
  </si>
  <si>
    <t>С. Курица</t>
  </si>
  <si>
    <t>Бул. От Дог</t>
  </si>
  <si>
    <t>Кетчуп Gripper</t>
  </si>
  <si>
    <t>Филе после оттайки</t>
  </si>
  <si>
    <t>Павильон Изумруд</t>
  </si>
  <si>
    <t>Изумруд</t>
  </si>
  <si>
    <r>
      <t xml:space="preserve">Павильон </t>
    </r>
    <r>
      <rPr>
        <b/>
        <sz val="12"/>
        <rFont val="Arial"/>
        <family val="2"/>
        <charset val="204"/>
      </rPr>
      <t>Оазис Изумруд</t>
    </r>
  </si>
  <si>
    <t>Оазис  Изумруд</t>
  </si>
  <si>
    <t>Оазис Изумруд</t>
  </si>
  <si>
    <t>Оазис   Изумруд</t>
  </si>
  <si>
    <t>павильон "Изумруд"</t>
  </si>
  <si>
    <t>Перец  Чили(переработка)</t>
  </si>
  <si>
    <t>Оттайка №1</t>
  </si>
  <si>
    <t>Филе нетто(нарезка)</t>
  </si>
  <si>
    <t>Оттайка №2</t>
  </si>
  <si>
    <t>Обрез</t>
  </si>
  <si>
    <t>Кляр неострый</t>
  </si>
  <si>
    <t>Кляр острый</t>
  </si>
  <si>
    <t>Грудка куринная</t>
  </si>
  <si>
    <t>Масло рас., (в казане)</t>
  </si>
  <si>
    <t>Продукция +/- на 05:30</t>
  </si>
  <si>
    <t>Продукция +/- на 13:30</t>
  </si>
  <si>
    <t>Продукция +/- на 19:00</t>
  </si>
  <si>
    <t>Сулугуни</t>
  </si>
  <si>
    <t>Мясо говядина</t>
  </si>
  <si>
    <t>Мясо курица</t>
  </si>
  <si>
    <t>Драник</t>
  </si>
  <si>
    <t>Кабачки</t>
  </si>
  <si>
    <t>Время:</t>
  </si>
  <si>
    <t xml:space="preserve"> Горчичный </t>
  </si>
  <si>
    <t xml:space="preserve"> Французкий</t>
  </si>
  <si>
    <t>Дополнительно</t>
  </si>
  <si>
    <t>Соус классический</t>
  </si>
  <si>
    <t>Соус фирменный</t>
  </si>
  <si>
    <t>Классический</t>
  </si>
  <si>
    <t>Фирменный</t>
  </si>
  <si>
    <t>Аламедин</t>
  </si>
  <si>
    <t>Драники</t>
  </si>
  <si>
    <t xml:space="preserve">Классический </t>
  </si>
  <si>
    <t>Технологи</t>
  </si>
  <si>
    <t>Соус  Классический</t>
  </si>
  <si>
    <t>Соус Фирменный</t>
  </si>
  <si>
    <t>Соус Классический 1/63</t>
  </si>
  <si>
    <t>Смесь Кабачки №1/74</t>
  </si>
  <si>
    <t>Смесь специи №1/75(кляр)</t>
  </si>
  <si>
    <t>Смесь специи №1/76 (драники)</t>
  </si>
  <si>
    <t>Зав. Произв. ________________________</t>
  </si>
  <si>
    <t>Павильон Аламедин</t>
  </si>
  <si>
    <t xml:space="preserve">          Gipper                            </t>
  </si>
  <si>
    <t xml:space="preserve">           Gipper                            </t>
  </si>
  <si>
    <t xml:space="preserve">       Люля                           </t>
  </si>
  <si>
    <t xml:space="preserve">        Люля                            </t>
  </si>
  <si>
    <r>
      <t xml:space="preserve">Павильон </t>
    </r>
    <r>
      <rPr>
        <b/>
        <sz val="12"/>
        <rFont val="Arial"/>
        <family val="2"/>
        <charset val="204"/>
      </rPr>
      <t>Оазис Восток-5</t>
    </r>
  </si>
  <si>
    <t>Оазис  Восток-5</t>
  </si>
  <si>
    <t>Оазис Восток-5</t>
  </si>
  <si>
    <t>Оазис Восок-5</t>
  </si>
  <si>
    <t>Оазис Восток 5</t>
  </si>
  <si>
    <t>Оазис  Восток 5</t>
  </si>
  <si>
    <t>Оазис  12 мкр</t>
  </si>
  <si>
    <t>Оазис 12 Мкр</t>
  </si>
  <si>
    <t>12 Мкр</t>
  </si>
  <si>
    <t xml:space="preserve">Кабачки </t>
  </si>
  <si>
    <t>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</si>
</sst>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р_._-;\-* #,##0.00_р_._-;_-* &quot;-&quot;??_р_._-;_-@_-"/>
    <numFmt numFmtId="165" formatCode="0.000"/>
    <numFmt numFmtId="166" formatCode="0.0"/>
    <numFmt numFmtId="167" formatCode="0.00000"/>
    <numFmt numFmtId="168" formatCode="dd/mm/yy;@"/>
    <numFmt numFmtId="169" formatCode="h:mm;@"/>
  </numFmts>
  <fonts count="103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Arial Cyr"/>
      <charset val="204"/>
    </font>
    <font>
      <b/>
      <sz val="11"/>
      <name val="Arial Cyr"/>
      <charset val="204"/>
    </font>
    <font>
      <sz val="11"/>
      <name val="Arial Cyr"/>
      <charset val="204"/>
    </font>
    <font>
      <b/>
      <sz val="16"/>
      <name val="Arial Cyr"/>
      <charset val="204"/>
    </font>
    <font>
      <b/>
      <sz val="14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4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9"/>
      <name val="Arial"/>
      <family val="2"/>
      <charset val="204"/>
    </font>
    <font>
      <b/>
      <sz val="8"/>
      <name val="Arial"/>
      <family val="2"/>
      <charset val="204"/>
    </font>
    <font>
      <b/>
      <sz val="1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26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48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26"/>
      <color theme="1"/>
      <name val="Calibri"/>
      <family val="2"/>
      <charset val="204"/>
      <scheme val="minor"/>
    </font>
    <font>
      <b/>
      <sz val="14"/>
      <name val="Arial Cyr"/>
      <charset val="204"/>
    </font>
    <font>
      <b/>
      <sz val="12"/>
      <name val="Arial Cyr"/>
      <charset val="204"/>
    </font>
    <font>
      <b/>
      <sz val="28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2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u/>
      <sz val="14"/>
      <color theme="1"/>
      <name val="Calibri"/>
      <family val="2"/>
      <charset val="204"/>
      <scheme val="minor"/>
    </font>
    <font>
      <b/>
      <sz val="42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b/>
      <i/>
      <sz val="14"/>
      <color theme="1"/>
      <name val="Calibri"/>
      <family val="2"/>
      <charset val="204"/>
      <scheme val="minor"/>
    </font>
    <font>
      <sz val="12"/>
      <name val="Arial Cyr"/>
      <charset val="204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b/>
      <sz val="11"/>
      <color rgb="FFFF0000"/>
      <name val="Arial Cyr"/>
      <charset val="204"/>
    </font>
    <font>
      <sz val="11"/>
      <name val="Calibri"/>
      <family val="2"/>
      <charset val="204"/>
      <scheme val="minor"/>
    </font>
    <font>
      <b/>
      <sz val="10"/>
      <color rgb="FFFF0000"/>
      <name val="Arial Cyr"/>
      <charset val="204"/>
    </font>
    <font>
      <b/>
      <i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9"/>
      <name val="Arial Cyr"/>
      <charset val="204"/>
    </font>
    <font>
      <b/>
      <sz val="10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b/>
      <sz val="18"/>
      <name val="Arial Cyr"/>
      <charset val="204"/>
    </font>
    <font>
      <b/>
      <sz val="14"/>
      <name val="Calibri"/>
      <family val="2"/>
      <charset val="204"/>
    </font>
    <font>
      <sz val="14"/>
      <color theme="1"/>
      <name val="Calibri"/>
      <family val="2"/>
      <charset val="204"/>
    </font>
    <font>
      <sz val="14"/>
      <name val="Arial Cyr"/>
      <charset val="204"/>
    </font>
    <font>
      <b/>
      <sz val="14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b/>
      <sz val="8"/>
      <name val="Arial Cyr"/>
      <charset val="204"/>
    </font>
    <font>
      <sz val="14"/>
      <color rgb="FFFF0000"/>
      <name val="Calibri"/>
      <family val="2"/>
      <charset val="204"/>
      <scheme val="minor"/>
    </font>
    <font>
      <sz val="16"/>
      <name val="Arial Cyr"/>
      <charset val="204"/>
    </font>
    <font>
      <b/>
      <sz val="8"/>
      <name val="Calibri"/>
      <family val="2"/>
      <charset val="204"/>
      <scheme val="minor"/>
    </font>
    <font>
      <sz val="9"/>
      <name val="Arial Cyr"/>
      <charset val="204"/>
    </font>
    <font>
      <u/>
      <sz val="10"/>
      <color theme="10"/>
      <name val="Arial Cyr"/>
      <charset val="204"/>
    </font>
    <font>
      <b/>
      <sz val="10"/>
      <color theme="0"/>
      <name val="Arial Cyr"/>
      <charset val="204"/>
    </font>
    <font>
      <b/>
      <sz val="24"/>
      <name val="Arial Cyr"/>
      <charset val="204"/>
    </font>
    <font>
      <b/>
      <sz val="18"/>
      <color theme="1"/>
      <name val="Arial"/>
      <family val="2"/>
      <charset val="204"/>
    </font>
    <font>
      <b/>
      <sz val="11"/>
      <name val="Arial Cyr"/>
      <charset val="1"/>
    </font>
    <font>
      <b/>
      <sz val="12"/>
      <name val="Arial Cyr"/>
      <charset val="1"/>
    </font>
    <font>
      <b/>
      <sz val="10"/>
      <name val="Arial Cyr"/>
      <charset val="1"/>
    </font>
    <font>
      <b/>
      <sz val="11"/>
      <color theme="0"/>
      <name val="Arial Cyr"/>
      <charset val="204"/>
    </font>
    <font>
      <b/>
      <sz val="12"/>
      <color theme="0"/>
      <name val="Arial Cyr"/>
      <charset val="204"/>
    </font>
    <font>
      <b/>
      <sz val="12"/>
      <color theme="0"/>
      <name val="Arial Cyr"/>
      <charset val="1"/>
    </font>
    <font>
      <b/>
      <sz val="14"/>
      <color theme="0"/>
      <name val="Calibri"/>
      <family val="2"/>
      <charset val="204"/>
      <scheme val="minor"/>
    </font>
    <font>
      <b/>
      <i/>
      <sz val="14"/>
      <color theme="0"/>
      <name val="Calibri"/>
      <family val="2"/>
      <charset val="204"/>
      <scheme val="minor"/>
    </font>
    <font>
      <sz val="14"/>
      <color theme="0"/>
      <name val="Calibri"/>
      <family val="2"/>
      <charset val="204"/>
      <scheme val="minor"/>
    </font>
    <font>
      <sz val="10"/>
      <color theme="0"/>
      <name val="Arial Cyr"/>
      <charset val="204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b/>
      <sz val="14"/>
      <name val="Arial Cyr"/>
      <charset val="1"/>
    </font>
    <font>
      <b/>
      <sz val="20"/>
      <name val="Calibri"/>
      <family val="2"/>
      <charset val="204"/>
      <scheme val="minor"/>
    </font>
    <font>
      <b/>
      <sz val="18"/>
      <name val="Calibri"/>
      <family val="2"/>
      <charset val="204"/>
      <scheme val="minor"/>
    </font>
    <font>
      <b/>
      <sz val="16"/>
      <name val="Times New Roman"/>
      <family val="1"/>
      <charset val="204"/>
    </font>
    <font>
      <sz val="1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i/>
      <sz val="18"/>
      <color theme="1"/>
      <name val="Times New Roman"/>
      <family val="1"/>
      <charset val="204"/>
    </font>
    <font>
      <b/>
      <i/>
      <sz val="18"/>
      <name val="Times New Roman"/>
      <family val="1"/>
      <charset val="204"/>
    </font>
    <font>
      <b/>
      <sz val="20"/>
      <name val="Arial Cyr"/>
      <charset val="204"/>
    </font>
    <font>
      <b/>
      <sz val="12"/>
      <color rgb="FFFF0000"/>
      <name val="Calibri"/>
      <family val="2"/>
      <charset val="204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8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8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164" fontId="33" fillId="0" borderId="0" applyFont="0" applyFill="0" applyBorder="0" applyAlignment="0" applyProtection="0"/>
    <xf numFmtId="0" fontId="5" fillId="0" borderId="0"/>
    <xf numFmtId="0" fontId="7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  <xf numFmtId="0" fontId="1" fillId="0" borderId="0"/>
  </cellStyleXfs>
  <cellXfs count="5762">
    <xf numFmtId="0" fontId="0" fillId="0" borderId="0" xfId="0"/>
    <xf numFmtId="0" fontId="0" fillId="0" borderId="6" xfId="0" applyBorder="1"/>
    <xf numFmtId="0" fontId="0" fillId="0" borderId="1" xfId="0" applyBorder="1"/>
    <xf numFmtId="0" fontId="0" fillId="0" borderId="0" xfId="0" applyBorder="1"/>
    <xf numFmtId="0" fontId="15" fillId="0" borderId="0" xfId="0" applyFont="1" applyBorder="1" applyAlignment="1">
      <alignment horizontal="center" vertical="center" wrapText="1"/>
    </xf>
    <xf numFmtId="0" fontId="15" fillId="0" borderId="42" xfId="0" applyFont="1" applyFill="1" applyBorder="1" applyAlignment="1">
      <alignment horizontal="center" vertical="center"/>
    </xf>
    <xf numFmtId="0" fontId="0" fillId="0" borderId="30" xfId="0" applyBorder="1"/>
    <xf numFmtId="0" fontId="0" fillId="0" borderId="32" xfId="0" applyBorder="1"/>
    <xf numFmtId="0" fontId="22" fillId="0" borderId="4" xfId="0" applyFont="1" applyBorder="1" applyAlignment="1">
      <alignment horizontal="center" vertical="center"/>
    </xf>
    <xf numFmtId="0" fontId="22" fillId="0" borderId="10" xfId="0" applyFont="1" applyBorder="1"/>
    <xf numFmtId="0" fontId="22" fillId="0" borderId="14" xfId="0" applyFont="1" applyBorder="1"/>
    <xf numFmtId="0" fontId="22" fillId="0" borderId="14" xfId="0" applyFont="1" applyFill="1" applyBorder="1"/>
    <xf numFmtId="0" fontId="25" fillId="0" borderId="11" xfId="0" applyFont="1" applyFill="1" applyBorder="1"/>
    <xf numFmtId="0" fontId="25" fillId="0" borderId="15" xfId="0" applyFont="1" applyFill="1" applyBorder="1"/>
    <xf numFmtId="0" fontId="24" fillId="0" borderId="14" xfId="0" applyFont="1" applyBorder="1" applyAlignment="1">
      <alignment horizontal="left"/>
    </xf>
    <xf numFmtId="0" fontId="24" fillId="3" borderId="14" xfId="0" applyFont="1" applyFill="1" applyBorder="1" applyAlignment="1">
      <alignment horizontal="left"/>
    </xf>
    <xf numFmtId="0" fontId="24" fillId="3" borderId="8" xfId="0" applyFont="1" applyFill="1" applyBorder="1" applyAlignment="1">
      <alignment horizontal="left"/>
    </xf>
    <xf numFmtId="0" fontId="24" fillId="0" borderId="8" xfId="0" applyFont="1" applyBorder="1" applyAlignment="1">
      <alignment horizontal="left"/>
    </xf>
    <xf numFmtId="0" fontId="28" fillId="0" borderId="27" xfId="0" applyFont="1" applyBorder="1"/>
    <xf numFmtId="0" fontId="25" fillId="0" borderId="31" xfId="0" applyFont="1" applyFill="1" applyBorder="1"/>
    <xf numFmtId="0" fontId="24" fillId="0" borderId="19" xfId="0" applyFont="1" applyBorder="1" applyAlignment="1">
      <alignment horizontal="left"/>
    </xf>
    <xf numFmtId="0" fontId="22" fillId="0" borderId="1" xfId="0" applyFont="1" applyBorder="1"/>
    <xf numFmtId="0" fontId="25" fillId="0" borderId="0" xfId="0" applyFont="1" applyBorder="1"/>
    <xf numFmtId="0" fontId="25" fillId="0" borderId="6" xfId="0" applyFont="1" applyBorder="1"/>
    <xf numFmtId="0" fontId="26" fillId="0" borderId="27" xfId="0" applyFont="1" applyBorder="1"/>
    <xf numFmtId="0" fontId="26" fillId="0" borderId="2" xfId="0" applyFont="1" applyBorder="1"/>
    <xf numFmtId="0" fontId="24" fillId="0" borderId="2" xfId="0" applyFont="1" applyBorder="1" applyAlignment="1">
      <alignment horizontal="right"/>
    </xf>
    <xf numFmtId="0" fontId="26" fillId="0" borderId="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0" fillId="0" borderId="26" xfId="0" applyBorder="1"/>
    <xf numFmtId="0" fontId="0" fillId="0" borderId="0" xfId="0" applyFill="1" applyBorder="1"/>
    <xf numFmtId="14" fontId="32" fillId="0" borderId="4" xfId="0" applyNumberFormat="1" applyFont="1" applyBorder="1" applyAlignment="1">
      <alignment horizontal="center"/>
    </xf>
    <xf numFmtId="0" fontId="35" fillId="0" borderId="33" xfId="0" applyFont="1" applyBorder="1" applyAlignment="1">
      <alignment horizontal="left" vertical="center"/>
    </xf>
    <xf numFmtId="0" fontId="35" fillId="0" borderId="34" xfId="0" applyFont="1" applyBorder="1" applyAlignment="1">
      <alignment horizontal="left" vertical="center"/>
    </xf>
    <xf numFmtId="0" fontId="0" fillId="0" borderId="4" xfId="0" applyBorder="1" applyAlignment="1">
      <alignment horizontal="center"/>
    </xf>
    <xf numFmtId="0" fontId="37" fillId="0" borderId="8" xfId="0" applyFont="1" applyBorder="1" applyAlignment="1"/>
    <xf numFmtId="0" fontId="37" fillId="0" borderId="20" xfId="0" applyFont="1" applyBorder="1" applyAlignment="1"/>
    <xf numFmtId="0" fontId="0" fillId="0" borderId="4" xfId="0" applyBorder="1" applyAlignment="1"/>
    <xf numFmtId="0" fontId="37" fillId="0" borderId="0" xfId="0" applyFont="1" applyBorder="1" applyAlignment="1"/>
    <xf numFmtId="0" fontId="35" fillId="0" borderId="64" xfId="0" applyFont="1" applyBorder="1" applyAlignment="1">
      <alignment vertical="center" wrapText="1"/>
    </xf>
    <xf numFmtId="0" fontId="0" fillId="0" borderId="28" xfId="0" applyBorder="1"/>
    <xf numFmtId="0" fontId="0" fillId="0" borderId="14" xfId="0" applyBorder="1"/>
    <xf numFmtId="0" fontId="0" fillId="0" borderId="31" xfId="0" applyBorder="1"/>
    <xf numFmtId="0" fontId="34" fillId="0" borderId="0" xfId="0" applyFont="1" applyBorder="1" applyAlignment="1"/>
    <xf numFmtId="0" fontId="15" fillId="0" borderId="0" xfId="0" applyFont="1" applyBorder="1" applyAlignment="1"/>
    <xf numFmtId="0" fontId="19" fillId="0" borderId="0" xfId="0" applyFont="1"/>
    <xf numFmtId="0" fontId="19" fillId="0" borderId="1" xfId="0" applyFont="1" applyBorder="1"/>
    <xf numFmtId="0" fontId="19" fillId="0" borderId="0" xfId="0" applyFont="1" applyBorder="1"/>
    <xf numFmtId="0" fontId="19" fillId="0" borderId="6" xfId="0" applyFont="1" applyBorder="1"/>
    <xf numFmtId="20" fontId="38" fillId="0" borderId="56" xfId="0" applyNumberFormat="1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39" fillId="0" borderId="0" xfId="0" applyFont="1" applyBorder="1" applyAlignment="1">
      <alignment horizontal="left" vertical="center"/>
    </xf>
    <xf numFmtId="0" fontId="37" fillId="0" borderId="6" xfId="0" applyFont="1" applyBorder="1" applyAlignment="1">
      <alignment horizontal="center" vertical="center"/>
    </xf>
    <xf numFmtId="0" fontId="0" fillId="0" borderId="59" xfId="0" applyBorder="1" applyAlignment="1"/>
    <xf numFmtId="0" fontId="0" fillId="0" borderId="0" xfId="0" applyBorder="1" applyAlignment="1"/>
    <xf numFmtId="0" fontId="0" fillId="0" borderId="57" xfId="0" applyBorder="1" applyAlignment="1"/>
    <xf numFmtId="0" fontId="34" fillId="0" borderId="0" xfId="0" applyFont="1" applyBorder="1" applyAlignment="1">
      <alignment horizontal="left" vertical="center"/>
    </xf>
    <xf numFmtId="0" fontId="34" fillId="0" borderId="34" xfId="0" applyFont="1" applyBorder="1"/>
    <xf numFmtId="0" fontId="0" fillId="0" borderId="16" xfId="0" applyBorder="1" applyAlignment="1"/>
    <xf numFmtId="0" fontId="0" fillId="0" borderId="34" xfId="0" applyBorder="1" applyAlignment="1"/>
    <xf numFmtId="0" fontId="0" fillId="0" borderId="6" xfId="0" applyBorder="1" applyAlignment="1"/>
    <xf numFmtId="0" fontId="0" fillId="0" borderId="44" xfId="0" applyBorder="1" applyAlignment="1"/>
    <xf numFmtId="0" fontId="0" fillId="0" borderId="77" xfId="0" applyBorder="1" applyAlignment="1"/>
    <xf numFmtId="0" fontId="0" fillId="0" borderId="56" xfId="0" applyBorder="1" applyAlignment="1"/>
    <xf numFmtId="0" fontId="0" fillId="0" borderId="53" xfId="0" applyBorder="1" applyAlignment="1"/>
    <xf numFmtId="0" fontId="34" fillId="0" borderId="0" xfId="0" applyFont="1" applyBorder="1" applyAlignment="1">
      <alignment horizontal="left"/>
    </xf>
    <xf numFmtId="0" fontId="34" fillId="0" borderId="57" xfId="0" applyFont="1" applyBorder="1" applyAlignment="1"/>
    <xf numFmtId="0" fontId="0" fillId="0" borderId="25" xfId="0" applyBorder="1" applyAlignment="1"/>
    <xf numFmtId="0" fontId="0" fillId="0" borderId="35" xfId="0" applyBorder="1" applyAlignment="1"/>
    <xf numFmtId="0" fontId="15" fillId="0" borderId="2" xfId="0" applyFont="1" applyBorder="1" applyAlignment="1">
      <alignment vertical="center"/>
    </xf>
    <xf numFmtId="0" fontId="40" fillId="0" borderId="43" xfId="0" applyFont="1" applyBorder="1" applyAlignment="1">
      <alignment horizontal="center"/>
    </xf>
    <xf numFmtId="0" fontId="24" fillId="0" borderId="4" xfId="0" applyFont="1" applyBorder="1" applyAlignment="1">
      <alignment horizontal="left"/>
    </xf>
    <xf numFmtId="0" fontId="0" fillId="0" borderId="10" xfId="0" applyBorder="1"/>
    <xf numFmtId="0" fontId="0" fillId="0" borderId="4" xfId="0" applyBorder="1"/>
    <xf numFmtId="0" fontId="25" fillId="0" borderId="4" xfId="0" applyFont="1" applyFill="1" applyBorder="1"/>
    <xf numFmtId="0" fontId="34" fillId="0" borderId="42" xfId="0" applyFont="1" applyBorder="1"/>
    <xf numFmtId="0" fontId="0" fillId="0" borderId="34" xfId="0" applyBorder="1" applyAlignment="1">
      <alignment horizontal="center" vertical="center"/>
    </xf>
    <xf numFmtId="0" fontId="0" fillId="0" borderId="47" xfId="0" applyBorder="1" applyAlignment="1"/>
    <xf numFmtId="0" fontId="0" fillId="0" borderId="42" xfId="0" applyBorder="1" applyAlignment="1"/>
    <xf numFmtId="0" fontId="35" fillId="0" borderId="47" xfId="0" applyFont="1" applyBorder="1" applyAlignment="1"/>
    <xf numFmtId="0" fontId="34" fillId="0" borderId="22" xfId="0" applyFont="1" applyBorder="1" applyAlignment="1"/>
    <xf numFmtId="0" fontId="34" fillId="0" borderId="16" xfId="0" applyFont="1" applyBorder="1" applyAlignment="1"/>
    <xf numFmtId="0" fontId="0" fillId="0" borderId="35" xfId="0" applyBorder="1" applyAlignment="1">
      <alignment horizontal="center" vertical="center"/>
    </xf>
    <xf numFmtId="0" fontId="0" fillId="0" borderId="48" xfId="0" applyBorder="1" applyAlignment="1"/>
    <xf numFmtId="0" fontId="0" fillId="0" borderId="39" xfId="0" applyBorder="1" applyAlignment="1"/>
    <xf numFmtId="0" fontId="35" fillId="0" borderId="48" xfId="0" applyFont="1" applyBorder="1" applyAlignment="1"/>
    <xf numFmtId="0" fontId="35" fillId="0" borderId="23" xfId="0" applyFont="1" applyBorder="1" applyAlignment="1"/>
    <xf numFmtId="0" fontId="35" fillId="0" borderId="25" xfId="0" applyFont="1" applyBorder="1" applyAlignment="1"/>
    <xf numFmtId="0" fontId="0" fillId="0" borderId="57" xfId="0" applyBorder="1" applyAlignment="1">
      <alignment horizontal="center" vertical="center"/>
    </xf>
    <xf numFmtId="0" fontId="0" fillId="3" borderId="36" xfId="0" applyFill="1" applyBorder="1"/>
    <xf numFmtId="0" fontId="0" fillId="0" borderId="75" xfId="0" applyBorder="1" applyAlignment="1"/>
    <xf numFmtId="0" fontId="0" fillId="3" borderId="42" xfId="0" applyFill="1" applyBorder="1"/>
    <xf numFmtId="0" fontId="0" fillId="3" borderId="58" xfId="0" applyFill="1" applyBorder="1" applyAlignment="1">
      <alignment horizontal="left" vertical="center" wrapText="1"/>
    </xf>
    <xf numFmtId="0" fontId="0" fillId="3" borderId="43" xfId="0" applyFill="1" applyBorder="1"/>
    <xf numFmtId="0" fontId="19" fillId="4" borderId="43" xfId="0" applyFont="1" applyFill="1" applyBorder="1"/>
    <xf numFmtId="0" fontId="0" fillId="0" borderId="40" xfId="0" applyFill="1" applyBorder="1" applyAlignment="1">
      <alignment horizontal="left" vertical="center" wrapText="1"/>
    </xf>
    <xf numFmtId="0" fontId="35" fillId="0" borderId="58" xfId="0" applyFont="1" applyFill="1" applyBorder="1" applyAlignment="1">
      <alignment horizontal="left" vertical="center" wrapText="1"/>
    </xf>
    <xf numFmtId="0" fontId="35" fillId="0" borderId="58" xfId="0" applyFont="1" applyFill="1" applyBorder="1"/>
    <xf numFmtId="0" fontId="35" fillId="0" borderId="42" xfId="0" applyFont="1" applyFill="1" applyBorder="1"/>
    <xf numFmtId="0" fontId="35" fillId="0" borderId="39" xfId="0" applyFont="1" applyFill="1" applyBorder="1"/>
    <xf numFmtId="0" fontId="35" fillId="0" borderId="10" xfId="0" applyFont="1" applyBorder="1"/>
    <xf numFmtId="0" fontId="0" fillId="0" borderId="8" xfId="0" applyBorder="1"/>
    <xf numFmtId="0" fontId="35" fillId="0" borderId="20" xfId="0" applyFont="1" applyBorder="1" applyAlignment="1"/>
    <xf numFmtId="0" fontId="26" fillId="0" borderId="28" xfId="0" applyFont="1" applyBorder="1" applyAlignment="1">
      <alignment horizontal="left"/>
    </xf>
    <xf numFmtId="0" fontId="25" fillId="0" borderId="34" xfId="0" applyFont="1" applyBorder="1"/>
    <xf numFmtId="0" fontId="25" fillId="0" borderId="62" xfId="0" applyFont="1" applyFill="1" applyBorder="1"/>
    <xf numFmtId="0" fontId="26" fillId="0" borderId="22" xfId="0" applyFont="1" applyBorder="1" applyAlignment="1">
      <alignment horizontal="left"/>
    </xf>
    <xf numFmtId="0" fontId="42" fillId="0" borderId="33" xfId="0" applyFont="1" applyFill="1" applyBorder="1" applyAlignment="1">
      <alignment horizontal="center"/>
    </xf>
    <xf numFmtId="0" fontId="42" fillId="0" borderId="12" xfId="0" applyFont="1" applyFill="1" applyBorder="1" applyAlignment="1">
      <alignment horizontal="center"/>
    </xf>
    <xf numFmtId="0" fontId="42" fillId="0" borderId="61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Border="1"/>
    <xf numFmtId="0" fontId="42" fillId="0" borderId="6" xfId="0" applyFont="1" applyBorder="1"/>
    <xf numFmtId="0" fontId="42" fillId="0" borderId="57" xfId="0" applyFont="1" applyBorder="1" applyAlignment="1">
      <alignment horizontal="center"/>
    </xf>
    <xf numFmtId="0" fontId="42" fillId="0" borderId="59" xfId="0" applyFont="1" applyBorder="1" applyAlignment="1">
      <alignment horizontal="center"/>
    </xf>
    <xf numFmtId="0" fontId="42" fillId="0" borderId="76" xfId="0" applyFont="1" applyBorder="1" applyAlignment="1">
      <alignment horizontal="center"/>
    </xf>
    <xf numFmtId="0" fontId="42" fillId="0" borderId="77" xfId="0" applyFont="1" applyBorder="1" applyAlignment="1">
      <alignment horizontal="center"/>
    </xf>
    <xf numFmtId="0" fontId="42" fillId="0" borderId="44" xfId="0" applyFont="1" applyBorder="1" applyAlignment="1">
      <alignment horizontal="center"/>
    </xf>
    <xf numFmtId="0" fontId="42" fillId="0" borderId="80" xfId="0" applyFont="1" applyBorder="1" applyAlignment="1">
      <alignment horizontal="center"/>
    </xf>
    <xf numFmtId="0" fontId="35" fillId="0" borderId="0" xfId="0" applyFont="1" applyBorder="1" applyAlignment="1"/>
    <xf numFmtId="0" fontId="22" fillId="0" borderId="0" xfId="0" applyFont="1" applyBorder="1" applyAlignment="1">
      <alignment vertical="center"/>
    </xf>
    <xf numFmtId="0" fontId="25" fillId="0" borderId="27" xfId="0" applyFont="1" applyBorder="1"/>
    <xf numFmtId="0" fontId="25" fillId="0" borderId="2" xfId="0" applyFont="1" applyBorder="1"/>
    <xf numFmtId="0" fontId="22" fillId="0" borderId="2" xfId="0" applyFont="1" applyBorder="1" applyAlignment="1">
      <alignment horizontal="right"/>
    </xf>
    <xf numFmtId="0" fontId="15" fillId="0" borderId="16" xfId="0" applyFont="1" applyBorder="1" applyAlignment="1">
      <alignment horizontal="center"/>
    </xf>
    <xf numFmtId="0" fontId="15" fillId="0" borderId="25" xfId="0" applyFont="1" applyBorder="1" applyAlignment="1">
      <alignment horizontal="center"/>
    </xf>
    <xf numFmtId="14" fontId="43" fillId="0" borderId="58" xfId="0" applyNumberFormat="1" applyFont="1" applyBorder="1" applyAlignment="1">
      <alignment horizontal="center"/>
    </xf>
    <xf numFmtId="0" fontId="22" fillId="0" borderId="6" xfId="0" applyFont="1" applyFill="1" applyBorder="1" applyAlignment="1">
      <alignment horizontal="center" vertical="center" wrapText="1"/>
    </xf>
    <xf numFmtId="0" fontId="24" fillId="0" borderId="0" xfId="0" applyFont="1" applyFill="1" applyBorder="1"/>
    <xf numFmtId="0" fontId="26" fillId="0" borderId="6" xfId="0" applyFont="1" applyFill="1" applyBorder="1"/>
    <xf numFmtId="0" fontId="24" fillId="0" borderId="0" xfId="0" quotePrefix="1" applyFont="1" applyFill="1" applyBorder="1" applyAlignment="1">
      <alignment horizontal="left"/>
    </xf>
    <xf numFmtId="0" fontId="22" fillId="0" borderId="13" xfId="0" applyFont="1" applyFill="1" applyBorder="1"/>
    <xf numFmtId="0" fontId="0" fillId="0" borderId="6" xfId="0" applyFill="1" applyBorder="1"/>
    <xf numFmtId="0" fontId="26" fillId="0" borderId="0" xfId="0" applyFont="1" applyBorder="1"/>
    <xf numFmtId="0" fontId="15" fillId="0" borderId="6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2" fillId="4" borderId="5" xfId="0" applyFont="1" applyFill="1" applyBorder="1"/>
    <xf numFmtId="0" fontId="22" fillId="4" borderId="32" xfId="0" applyFont="1" applyFill="1" applyBorder="1"/>
    <xf numFmtId="0" fontId="22" fillId="0" borderId="1" xfId="0" applyFont="1" applyFill="1" applyBorder="1"/>
    <xf numFmtId="0" fontId="26" fillId="0" borderId="2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2" fillId="0" borderId="0" xfId="0" applyFont="1" applyFill="1" applyBorder="1" applyAlignment="1">
      <alignment horizontal="left"/>
    </xf>
    <xf numFmtId="0" fontId="25" fillId="0" borderId="0" xfId="0" applyFont="1" applyFill="1" applyBorder="1"/>
    <xf numFmtId="0" fontId="25" fillId="0" borderId="6" xfId="0" applyFont="1" applyFill="1" applyBorder="1"/>
    <xf numFmtId="0" fontId="22" fillId="0" borderId="20" xfId="0" applyFont="1" applyBorder="1"/>
    <xf numFmtId="0" fontId="24" fillId="0" borderId="6" xfId="0" applyFont="1" applyFill="1" applyBorder="1" applyAlignment="1">
      <alignment horizontal="left"/>
    </xf>
    <xf numFmtId="0" fontId="24" fillId="0" borderId="10" xfId="0" applyFont="1" applyFill="1" applyBorder="1"/>
    <xf numFmtId="0" fontId="24" fillId="0" borderId="6" xfId="0" applyFont="1" applyFill="1" applyBorder="1" applyAlignment="1"/>
    <xf numFmtId="0" fontId="24" fillId="0" borderId="20" xfId="0" applyFont="1" applyFill="1" applyBorder="1"/>
    <xf numFmtId="0" fontId="22" fillId="3" borderId="9" xfId="0" applyFont="1" applyFill="1" applyBorder="1" applyAlignment="1">
      <alignment horizontal="center" vertical="center"/>
    </xf>
    <xf numFmtId="0" fontId="22" fillId="3" borderId="13" xfId="0" applyFont="1" applyFill="1" applyBorder="1" applyAlignment="1">
      <alignment horizontal="center" vertical="center"/>
    </xf>
    <xf numFmtId="0" fontId="22" fillId="3" borderId="17" xfId="0" applyFont="1" applyFill="1" applyBorder="1" applyAlignment="1">
      <alignment horizontal="center" vertical="center"/>
    </xf>
    <xf numFmtId="0" fontId="42" fillId="0" borderId="6" xfId="0" applyFont="1" applyFill="1" applyBorder="1"/>
    <xf numFmtId="0" fontId="22" fillId="0" borderId="20" xfId="0" applyFont="1" applyFill="1" applyBorder="1" applyAlignment="1">
      <alignment wrapText="1"/>
    </xf>
    <xf numFmtId="0" fontId="22" fillId="0" borderId="1" xfId="0" quotePrefix="1" applyFont="1" applyFill="1" applyBorder="1" applyAlignment="1">
      <alignment horizontal="left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left" vertical="center" wrapText="1"/>
    </xf>
    <xf numFmtId="0" fontId="22" fillId="0" borderId="0" xfId="0" quotePrefix="1" applyFont="1" applyFill="1" applyBorder="1" applyAlignment="1">
      <alignment horizontal="left" wrapText="1"/>
    </xf>
    <xf numFmtId="0" fontId="22" fillId="0" borderId="0" xfId="0" applyFont="1" applyFill="1" applyBorder="1" applyAlignment="1">
      <alignment horizontal="left" wrapText="1"/>
    </xf>
    <xf numFmtId="0" fontId="24" fillId="0" borderId="0" xfId="0" applyFont="1" applyFill="1" applyBorder="1" applyAlignment="1">
      <alignment vertical="center" wrapText="1"/>
    </xf>
    <xf numFmtId="0" fontId="22" fillId="3" borderId="27" xfId="0" applyFont="1" applyFill="1" applyBorder="1" applyAlignment="1">
      <alignment horizontal="center" vertical="center" wrapText="1"/>
    </xf>
    <xf numFmtId="0" fontId="22" fillId="3" borderId="2" xfId="0" applyFont="1" applyFill="1" applyBorder="1" applyAlignment="1">
      <alignment horizontal="center" vertical="center" wrapText="1"/>
    </xf>
    <xf numFmtId="0" fontId="22" fillId="3" borderId="2" xfId="0" applyFont="1" applyFill="1" applyBorder="1" applyAlignment="1">
      <alignment vertical="center" wrapText="1"/>
    </xf>
    <xf numFmtId="0" fontId="22" fillId="0" borderId="0" xfId="0" applyFont="1" applyBorder="1" applyAlignment="1">
      <alignment horizontal="left"/>
    </xf>
    <xf numFmtId="0" fontId="26" fillId="0" borderId="0" xfId="0" applyFont="1" applyFill="1" applyBorder="1" applyAlignment="1"/>
    <xf numFmtId="0" fontId="39" fillId="0" borderId="10" xfId="0" applyFont="1" applyBorder="1"/>
    <xf numFmtId="0" fontId="0" fillId="0" borderId="53" xfId="0" applyBorder="1"/>
    <xf numFmtId="0" fontId="0" fillId="0" borderId="55" xfId="0" applyBorder="1"/>
    <xf numFmtId="0" fontId="0" fillId="0" borderId="54" xfId="0" applyBorder="1"/>
    <xf numFmtId="0" fontId="39" fillId="0" borderId="0" xfId="0" applyFont="1" applyFill="1" applyBorder="1" applyAlignment="1">
      <alignment horizontal="center" vertical="center" wrapText="1"/>
    </xf>
    <xf numFmtId="0" fontId="15" fillId="0" borderId="26" xfId="0" applyFont="1" applyBorder="1" applyAlignment="1">
      <alignment horizontal="center"/>
    </xf>
    <xf numFmtId="0" fontId="15" fillId="0" borderId="34" xfId="0" applyFont="1" applyBorder="1" applyAlignment="1">
      <alignment horizontal="center"/>
    </xf>
    <xf numFmtId="0" fontId="26" fillId="0" borderId="16" xfId="0" applyFont="1" applyBorder="1" applyAlignment="1"/>
    <xf numFmtId="0" fontId="26" fillId="0" borderId="77" xfId="0" applyFont="1" applyBorder="1" applyAlignment="1">
      <alignment horizontal="center"/>
    </xf>
    <xf numFmtId="0" fontId="26" fillId="0" borderId="53" xfId="0" applyFont="1" applyBorder="1" applyAlignment="1">
      <alignment horizontal="center"/>
    </xf>
    <xf numFmtId="0" fontId="26" fillId="0" borderId="19" xfId="0" applyFont="1" applyFill="1" applyBorder="1"/>
    <xf numFmtId="0" fontId="15" fillId="0" borderId="35" xfId="0" applyFont="1" applyBorder="1" applyAlignment="1">
      <alignment horizontal="center"/>
    </xf>
    <xf numFmtId="0" fontId="26" fillId="0" borderId="0" xfId="0" applyFont="1" applyBorder="1" applyAlignment="1"/>
    <xf numFmtId="0" fontId="0" fillId="0" borderId="12" xfId="0" applyBorder="1" applyAlignment="1"/>
    <xf numFmtId="0" fontId="15" fillId="0" borderId="34" xfId="0" applyFont="1" applyBorder="1" applyAlignment="1">
      <alignment horizontal="right"/>
    </xf>
    <xf numFmtId="0" fontId="34" fillId="0" borderId="42" xfId="0" applyFont="1" applyBorder="1" applyAlignment="1"/>
    <xf numFmtId="0" fontId="15" fillId="0" borderId="34" xfId="0" applyFont="1" applyBorder="1" applyAlignment="1"/>
    <xf numFmtId="0" fontId="15" fillId="0" borderId="35" xfId="0" applyFont="1" applyBorder="1" applyAlignment="1"/>
    <xf numFmtId="0" fontId="26" fillId="0" borderId="13" xfId="0" applyFont="1" applyBorder="1" applyAlignment="1"/>
    <xf numFmtId="0" fontId="26" fillId="0" borderId="17" xfId="0" applyFont="1" applyBorder="1" applyAlignment="1"/>
    <xf numFmtId="0" fontId="15" fillId="0" borderId="1" xfId="0" applyFont="1" applyBorder="1" applyAlignment="1"/>
    <xf numFmtId="0" fontId="15" fillId="0" borderId="2" xfId="0" applyFont="1" applyBorder="1" applyAlignment="1">
      <alignment horizontal="center"/>
    </xf>
    <xf numFmtId="0" fontId="26" fillId="0" borderId="50" xfId="0" applyFont="1" applyBorder="1" applyAlignment="1"/>
    <xf numFmtId="0" fontId="0" fillId="0" borderId="26" xfId="0" applyBorder="1" applyAlignment="1"/>
    <xf numFmtId="0" fontId="27" fillId="0" borderId="50" xfId="0" applyFont="1" applyBorder="1" applyAlignment="1"/>
    <xf numFmtId="0" fontId="22" fillId="0" borderId="50" xfId="0" applyFont="1" applyBorder="1" applyAlignment="1"/>
    <xf numFmtId="0" fontId="22" fillId="0" borderId="46" xfId="0" applyFont="1" applyBorder="1" applyAlignment="1"/>
    <xf numFmtId="0" fontId="15" fillId="0" borderId="5" xfId="0" applyFont="1" applyBorder="1" applyAlignment="1">
      <alignment vertical="center"/>
    </xf>
    <xf numFmtId="0" fontId="15" fillId="0" borderId="9" xfId="0" quotePrefix="1" applyFont="1" applyBorder="1" applyAlignment="1"/>
    <xf numFmtId="0" fontId="15" fillId="0" borderId="11" xfId="0" quotePrefix="1" applyFont="1" applyBorder="1" applyAlignment="1"/>
    <xf numFmtId="0" fontId="15" fillId="0" borderId="9" xfId="0" applyFont="1" applyBorder="1" applyAlignment="1"/>
    <xf numFmtId="0" fontId="15" fillId="0" borderId="11" xfId="0" applyFont="1" applyBorder="1" applyAlignment="1"/>
    <xf numFmtId="0" fontId="15" fillId="0" borderId="24" xfId="0" applyFont="1" applyBorder="1" applyAlignment="1"/>
    <xf numFmtId="0" fontId="15" fillId="0" borderId="8" xfId="0" applyFont="1" applyBorder="1" applyAlignment="1">
      <alignment vertical="center"/>
    </xf>
    <xf numFmtId="0" fontId="15" fillId="0" borderId="13" xfId="0" applyFont="1" applyBorder="1" applyAlignment="1"/>
    <xf numFmtId="0" fontId="15" fillId="0" borderId="22" xfId="0" applyFont="1" applyBorder="1" applyAlignment="1"/>
    <xf numFmtId="0" fontId="15" fillId="0" borderId="15" xfId="0" applyFont="1" applyBorder="1" applyAlignment="1"/>
    <xf numFmtId="0" fontId="26" fillId="0" borderId="34" xfId="0" applyFont="1" applyBorder="1" applyAlignment="1"/>
    <xf numFmtId="0" fontId="26" fillId="0" borderId="57" xfId="0" applyFont="1" applyBorder="1" applyAlignment="1"/>
    <xf numFmtId="0" fontId="26" fillId="0" borderId="13" xfId="0" applyFont="1" applyFill="1" applyBorder="1" applyAlignment="1"/>
    <xf numFmtId="0" fontId="26" fillId="0" borderId="17" xfId="0" applyFont="1" applyFill="1" applyBorder="1" applyAlignment="1"/>
    <xf numFmtId="0" fontId="26" fillId="0" borderId="77" xfId="0" applyFont="1" applyBorder="1" applyAlignment="1"/>
    <xf numFmtId="0" fontId="26" fillId="0" borderId="44" xfId="0" applyFont="1" applyBorder="1" applyAlignment="1"/>
    <xf numFmtId="0" fontId="26" fillId="4" borderId="3" xfId="0" applyFont="1" applyFill="1" applyBorder="1" applyAlignment="1"/>
    <xf numFmtId="0" fontId="26" fillId="3" borderId="53" xfId="0" applyFont="1" applyFill="1" applyBorder="1" applyAlignment="1"/>
    <xf numFmtId="0" fontId="26" fillId="3" borderId="34" xfId="0" applyFont="1" applyFill="1" applyBorder="1" applyAlignment="1"/>
    <xf numFmtId="0" fontId="15" fillId="0" borderId="19" xfId="0" applyFont="1" applyBorder="1" applyAlignment="1"/>
    <xf numFmtId="0" fontId="15" fillId="0" borderId="23" xfId="0" applyFont="1" applyBorder="1" applyAlignment="1"/>
    <xf numFmtId="0" fontId="15" fillId="0" borderId="21" xfId="0" applyFont="1" applyBorder="1" applyAlignment="1"/>
    <xf numFmtId="0" fontId="26" fillId="0" borderId="35" xfId="0" applyFont="1" applyBorder="1" applyAlignment="1"/>
    <xf numFmtId="0" fontId="26" fillId="0" borderId="35" xfId="0" applyFont="1" applyFill="1" applyBorder="1" applyAlignment="1">
      <alignment horizontal="center"/>
    </xf>
    <xf numFmtId="0" fontId="26" fillId="0" borderId="25" xfId="0" applyFont="1" applyBorder="1" applyAlignment="1"/>
    <xf numFmtId="0" fontId="35" fillId="0" borderId="13" xfId="0" applyFont="1" applyBorder="1" applyAlignment="1"/>
    <xf numFmtId="0" fontId="35" fillId="0" borderId="15" xfId="0" applyFont="1" applyBorder="1" applyAlignment="1"/>
    <xf numFmtId="0" fontId="26" fillId="0" borderId="18" xfId="0" applyFont="1" applyBorder="1" applyAlignment="1">
      <alignment vertical="center"/>
    </xf>
    <xf numFmtId="0" fontId="15" fillId="0" borderId="17" xfId="0" applyFont="1" applyBorder="1" applyAlignment="1"/>
    <xf numFmtId="0" fontId="15" fillId="0" borderId="49" xfId="0" applyFont="1" applyBorder="1" applyAlignment="1"/>
    <xf numFmtId="0" fontId="26" fillId="0" borderId="49" xfId="0" applyFont="1" applyBorder="1" applyAlignment="1"/>
    <xf numFmtId="0" fontId="26" fillId="0" borderId="8" xfId="0" applyFont="1" applyBorder="1" applyAlignment="1">
      <alignment vertical="center"/>
    </xf>
    <xf numFmtId="0" fontId="15" fillId="0" borderId="7" xfId="0" applyFont="1" applyBorder="1" applyAlignment="1"/>
    <xf numFmtId="0" fontId="15" fillId="0" borderId="78" xfId="0" applyFont="1" applyBorder="1" applyAlignment="1"/>
    <xf numFmtId="0" fontId="26" fillId="0" borderId="7" xfId="0" applyFont="1" applyBorder="1" applyAlignment="1"/>
    <xf numFmtId="0" fontId="26" fillId="0" borderId="78" xfId="0" applyFont="1" applyBorder="1" applyAlignment="1"/>
    <xf numFmtId="0" fontId="26" fillId="0" borderId="19" xfId="0" applyFont="1" applyFill="1" applyBorder="1" applyAlignment="1"/>
    <xf numFmtId="0" fontId="15" fillId="0" borderId="33" xfId="0" applyFont="1" applyBorder="1" applyAlignment="1">
      <alignment horizontal="center" vertical="center"/>
    </xf>
    <xf numFmtId="0" fontId="26" fillId="0" borderId="42" xfId="0" applyFont="1" applyBorder="1" applyAlignment="1"/>
    <xf numFmtId="0" fontId="39" fillId="0" borderId="0" xfId="0" applyFont="1" applyBorder="1" applyAlignment="1"/>
    <xf numFmtId="0" fontId="26" fillId="0" borderId="39" xfId="0" applyFont="1" applyBorder="1" applyAlignment="1"/>
    <xf numFmtId="0" fontId="26" fillId="0" borderId="6" xfId="0" applyFont="1" applyBorder="1" applyAlignment="1"/>
    <xf numFmtId="0" fontId="26" fillId="0" borderId="0" xfId="0" applyFont="1" applyBorder="1" applyAlignment="1">
      <alignment horizontal="left" vertical="top"/>
    </xf>
    <xf numFmtId="0" fontId="26" fillId="0" borderId="6" xfId="0" applyFont="1" applyBorder="1" applyAlignment="1">
      <alignment vertical="top"/>
    </xf>
    <xf numFmtId="0" fontId="15" fillId="0" borderId="31" xfId="0" applyFont="1" applyBorder="1" applyAlignment="1">
      <alignment vertical="center"/>
    </xf>
    <xf numFmtId="0" fontId="26" fillId="0" borderId="10" xfId="0" applyFont="1" applyBorder="1" applyAlignment="1"/>
    <xf numFmtId="20" fontId="15" fillId="4" borderId="53" xfId="0" applyNumberFormat="1" applyFont="1" applyFill="1" applyBorder="1" applyAlignment="1">
      <alignment horizontal="center" vertical="center"/>
    </xf>
    <xf numFmtId="0" fontId="15" fillId="0" borderId="56" xfId="0" applyFont="1" applyBorder="1" applyAlignment="1">
      <alignment horizontal="center" vertical="center"/>
    </xf>
    <xf numFmtId="0" fontId="26" fillId="0" borderId="33" xfId="0" applyFont="1" applyBorder="1" applyAlignment="1"/>
    <xf numFmtId="0" fontId="26" fillId="0" borderId="36" xfId="0" applyFont="1" applyBorder="1" applyAlignment="1"/>
    <xf numFmtId="0" fontId="26" fillId="0" borderId="24" xfId="0" applyFont="1" applyBorder="1" applyAlignment="1"/>
    <xf numFmtId="0" fontId="26" fillId="0" borderId="12" xfId="0" applyFont="1" applyBorder="1" applyAlignment="1"/>
    <xf numFmtId="0" fontId="26" fillId="0" borderId="22" xfId="0" applyFont="1" applyBorder="1" applyAlignment="1"/>
    <xf numFmtId="0" fontId="26" fillId="0" borderId="43" xfId="0" applyFont="1" applyBorder="1" applyAlignment="1"/>
    <xf numFmtId="0" fontId="26" fillId="0" borderId="51" xfId="0" applyFont="1" applyBorder="1" applyAlignment="1"/>
    <xf numFmtId="0" fontId="15" fillId="0" borderId="3" xfId="0" applyFont="1" applyBorder="1" applyAlignment="1"/>
    <xf numFmtId="0" fontId="26" fillId="0" borderId="3" xfId="0" applyFont="1" applyBorder="1" applyAlignment="1"/>
    <xf numFmtId="0" fontId="26" fillId="0" borderId="69" xfId="0" applyFont="1" applyBorder="1" applyAlignment="1"/>
    <xf numFmtId="0" fontId="26" fillId="0" borderId="56" xfId="0" applyFont="1" applyBorder="1" applyAlignment="1"/>
    <xf numFmtId="0" fontId="26" fillId="0" borderId="58" xfId="0" applyFont="1" applyBorder="1" applyAlignment="1"/>
    <xf numFmtId="0" fontId="26" fillId="0" borderId="28" xfId="0" applyFont="1" applyBorder="1" applyAlignment="1"/>
    <xf numFmtId="0" fontId="26" fillId="0" borderId="59" xfId="0" applyFont="1" applyBorder="1" applyAlignment="1"/>
    <xf numFmtId="0" fontId="26" fillId="0" borderId="18" xfId="0" applyFont="1" applyBorder="1" applyAlignment="1"/>
    <xf numFmtId="0" fontId="39" fillId="0" borderId="20" xfId="0" applyFont="1" applyBorder="1" applyAlignment="1"/>
    <xf numFmtId="0" fontId="26" fillId="0" borderId="19" xfId="0" applyFont="1" applyBorder="1" applyAlignment="1"/>
    <xf numFmtId="0" fontId="26" fillId="0" borderId="23" xfId="0" applyFont="1" applyBorder="1" applyAlignment="1"/>
    <xf numFmtId="0" fontId="26" fillId="0" borderId="21" xfId="0" applyFont="1" applyBorder="1" applyAlignment="1"/>
    <xf numFmtId="0" fontId="39" fillId="0" borderId="1" xfId="0" applyFont="1" applyBorder="1" applyAlignment="1"/>
    <xf numFmtId="0" fontId="39" fillId="0" borderId="3" xfId="0" applyFont="1" applyBorder="1" applyAlignment="1"/>
    <xf numFmtId="0" fontId="39" fillId="0" borderId="50" xfId="0" applyFont="1" applyBorder="1" applyAlignment="1"/>
    <xf numFmtId="0" fontId="39" fillId="0" borderId="46" xfId="0" applyFont="1" applyBorder="1" applyAlignment="1"/>
    <xf numFmtId="0" fontId="15" fillId="0" borderId="70" xfId="0" applyFont="1" applyBorder="1" applyAlignment="1"/>
    <xf numFmtId="0" fontId="15" fillId="0" borderId="37" xfId="0" applyFont="1" applyBorder="1" applyAlignment="1"/>
    <xf numFmtId="0" fontId="15" fillId="0" borderId="38" xfId="0" applyFont="1" applyBorder="1" applyAlignment="1"/>
    <xf numFmtId="0" fontId="26" fillId="0" borderId="46" xfId="0" applyFont="1" applyBorder="1" applyAlignment="1"/>
    <xf numFmtId="0" fontId="0" fillId="0" borderId="0" xfId="0" applyAlignment="1"/>
    <xf numFmtId="0" fontId="22" fillId="0" borderId="30" xfId="0" applyFont="1" applyBorder="1" applyAlignment="1">
      <alignment horizontal="left"/>
    </xf>
    <xf numFmtId="0" fontId="34" fillId="0" borderId="26" xfId="0" applyFont="1" applyBorder="1" applyAlignment="1">
      <alignment horizontal="center"/>
    </xf>
    <xf numFmtId="0" fontId="22" fillId="0" borderId="4" xfId="0" applyFont="1" applyBorder="1" applyAlignment="1">
      <alignment horizontal="left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9" fillId="0" borderId="6" xfId="0" applyFont="1" applyBorder="1" applyAlignment="1">
      <alignment horizontal="center"/>
    </xf>
    <xf numFmtId="0" fontId="39" fillId="0" borderId="13" xfId="0" applyFont="1" applyBorder="1" applyAlignment="1">
      <alignment horizontal="left"/>
    </xf>
    <xf numFmtId="0" fontId="39" fillId="0" borderId="19" xfId="0" applyFont="1" applyBorder="1" applyAlignment="1">
      <alignment horizontal="left"/>
    </xf>
    <xf numFmtId="0" fontId="22" fillId="0" borderId="27" xfId="0" applyFont="1" applyBorder="1" applyAlignment="1">
      <alignment horizontal="left"/>
    </xf>
    <xf numFmtId="0" fontId="39" fillId="0" borderId="4" xfId="0" applyFont="1" applyBorder="1" applyAlignment="1">
      <alignment horizontal="left"/>
    </xf>
    <xf numFmtId="20" fontId="35" fillId="3" borderId="53" xfId="0" applyNumberFormat="1" applyFont="1" applyFill="1" applyBorder="1" applyAlignment="1">
      <alignment horizontal="center" vertical="center"/>
    </xf>
    <xf numFmtId="20" fontId="35" fillId="3" borderId="3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26" fillId="0" borderId="47" xfId="0" applyFont="1" applyFill="1" applyBorder="1" applyAlignment="1"/>
    <xf numFmtId="0" fontId="26" fillId="0" borderId="75" xfId="0" applyFont="1" applyFill="1" applyBorder="1" applyAlignment="1"/>
    <xf numFmtId="0" fontId="26" fillId="0" borderId="79" xfId="0" applyFont="1" applyBorder="1" applyAlignment="1"/>
    <xf numFmtId="0" fontId="26" fillId="0" borderId="45" xfId="0" applyFont="1" applyBorder="1" applyAlignment="1"/>
    <xf numFmtId="0" fontId="26" fillId="0" borderId="4" xfId="0" applyFont="1" applyBorder="1" applyAlignment="1"/>
    <xf numFmtId="0" fontId="26" fillId="0" borderId="4" xfId="0" applyFont="1" applyBorder="1" applyAlignment="1">
      <alignment horizontal="center"/>
    </xf>
    <xf numFmtId="0" fontId="26" fillId="0" borderId="75" xfId="0" applyFont="1" applyBorder="1" applyAlignment="1"/>
    <xf numFmtId="0" fontId="39" fillId="0" borderId="4" xfId="0" applyFont="1" applyBorder="1" applyAlignment="1"/>
    <xf numFmtId="0" fontId="39" fillId="0" borderId="27" xfId="0" applyFont="1" applyBorder="1" applyAlignment="1"/>
    <xf numFmtId="0" fontId="22" fillId="0" borderId="1" xfId="0" applyFont="1" applyBorder="1" applyAlignment="1">
      <alignment horizontal="center"/>
    </xf>
    <xf numFmtId="0" fontId="0" fillId="0" borderId="78" xfId="0" applyBorder="1"/>
    <xf numFmtId="0" fontId="15" fillId="0" borderId="36" xfId="0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34" fillId="0" borderId="12" xfId="0" applyFont="1" applyBorder="1" applyAlignment="1">
      <alignment vertical="center"/>
    </xf>
    <xf numFmtId="0" fontId="0" fillId="0" borderId="58" xfId="0" applyBorder="1"/>
    <xf numFmtId="0" fontId="0" fillId="0" borderId="43" xfId="0" applyBorder="1"/>
    <xf numFmtId="0" fontId="0" fillId="0" borderId="67" xfId="0" applyBorder="1"/>
    <xf numFmtId="20" fontId="30" fillId="0" borderId="67" xfId="0" applyNumberFormat="1" applyFont="1" applyBorder="1"/>
    <xf numFmtId="0" fontId="0" fillId="0" borderId="43" xfId="0" applyBorder="1" applyAlignment="1">
      <alignment horizontal="left"/>
    </xf>
    <xf numFmtId="0" fontId="0" fillId="0" borderId="58" xfId="0" applyBorder="1" applyAlignment="1">
      <alignment horizontal="left"/>
    </xf>
    <xf numFmtId="0" fontId="0" fillId="0" borderId="58" xfId="0" applyBorder="1"/>
    <xf numFmtId="0" fontId="0" fillId="0" borderId="43" xfId="0" applyBorder="1"/>
    <xf numFmtId="20" fontId="31" fillId="0" borderId="67" xfId="0" applyNumberFormat="1" applyFont="1" applyBorder="1"/>
    <xf numFmtId="0" fontId="47" fillId="0" borderId="0" xfId="0" applyFont="1"/>
    <xf numFmtId="0" fontId="0" fillId="0" borderId="58" xfId="0" applyBorder="1"/>
    <xf numFmtId="0" fontId="0" fillId="0" borderId="43" xfId="0" applyBorder="1"/>
    <xf numFmtId="0" fontId="0" fillId="0" borderId="0" xfId="0" applyBorder="1" applyAlignment="1">
      <alignment horizontal="center"/>
    </xf>
    <xf numFmtId="0" fontId="0" fillId="0" borderId="58" xfId="0" applyBorder="1" applyAlignment="1">
      <alignment horizontal="left"/>
    </xf>
    <xf numFmtId="0" fontId="0" fillId="0" borderId="43" xfId="0" applyBorder="1" applyAlignment="1">
      <alignment horizontal="left"/>
    </xf>
    <xf numFmtId="0" fontId="0" fillId="0" borderId="58" xfId="0" applyBorder="1"/>
    <xf numFmtId="0" fontId="0" fillId="0" borderId="43" xfId="0" applyBorder="1"/>
    <xf numFmtId="0" fontId="0" fillId="0" borderId="42" xfId="0" applyBorder="1"/>
    <xf numFmtId="0" fontId="0" fillId="0" borderId="0" xfId="0" applyBorder="1" applyAlignment="1">
      <alignment horizontal="center"/>
    </xf>
    <xf numFmtId="0" fontId="41" fillId="0" borderId="0" xfId="0" applyFont="1" applyBorder="1" applyAlignment="1">
      <alignment horizontal="left"/>
    </xf>
    <xf numFmtId="0" fontId="0" fillId="0" borderId="42" xfId="0" applyFill="1" applyBorder="1"/>
    <xf numFmtId="20" fontId="40" fillId="0" borderId="67" xfId="0" applyNumberFormat="1" applyFont="1" applyBorder="1"/>
    <xf numFmtId="0" fontId="40" fillId="0" borderId="67" xfId="0" applyFont="1" applyBorder="1"/>
    <xf numFmtId="0" fontId="0" fillId="3" borderId="27" xfId="0" applyFill="1" applyBorder="1"/>
    <xf numFmtId="0" fontId="0" fillId="0" borderId="58" xfId="0" applyBorder="1"/>
    <xf numFmtId="0" fontId="0" fillId="0" borderId="43" xfId="0" applyBorder="1"/>
    <xf numFmtId="0" fontId="0" fillId="0" borderId="0" xfId="0" applyBorder="1" applyAlignment="1">
      <alignment horizontal="center"/>
    </xf>
    <xf numFmtId="0" fontId="36" fillId="5" borderId="4" xfId="0" applyFont="1" applyFill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22" fillId="0" borderId="0" xfId="0" applyFont="1" applyBorder="1"/>
    <xf numFmtId="0" fontId="28" fillId="0" borderId="0" xfId="0" applyFont="1" applyFill="1" applyBorder="1" applyAlignment="1">
      <alignment horizontal="left"/>
    </xf>
    <xf numFmtId="0" fontId="0" fillId="0" borderId="9" xfId="0" applyBorder="1"/>
    <xf numFmtId="0" fontId="0" fillId="0" borderId="13" xfId="0" applyBorder="1"/>
    <xf numFmtId="0" fontId="28" fillId="0" borderId="3" xfId="0" applyFont="1" applyBorder="1" applyAlignment="1">
      <alignment horizontal="right"/>
    </xf>
    <xf numFmtId="0" fontId="22" fillId="0" borderId="1" xfId="0" quotePrefix="1" applyFont="1" applyFill="1" applyBorder="1" applyAlignment="1">
      <alignment horizontal="left" vertical="center"/>
    </xf>
    <xf numFmtId="0" fontId="46" fillId="5" borderId="4" xfId="0" applyFont="1" applyFill="1" applyBorder="1" applyAlignment="1">
      <alignment horizontal="center"/>
    </xf>
    <xf numFmtId="0" fontId="25" fillId="0" borderId="2" xfId="0" applyFont="1" applyFill="1" applyBorder="1"/>
    <xf numFmtId="0" fontId="35" fillId="0" borderId="1" xfId="0" applyFont="1" applyBorder="1" applyAlignment="1"/>
    <xf numFmtId="0" fontId="0" fillId="0" borderId="43" xfId="0" applyBorder="1"/>
    <xf numFmtId="0" fontId="15" fillId="0" borderId="34" xfId="0" applyFont="1" applyBorder="1" applyAlignment="1">
      <alignment horizontal="center" vertical="center"/>
    </xf>
    <xf numFmtId="0" fontId="15" fillId="0" borderId="77" xfId="0" applyFont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46" fillId="5" borderId="4" xfId="0" applyFont="1" applyFill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5" borderId="27" xfId="0" applyFont="1" applyFill="1" applyBorder="1" applyAlignment="1">
      <alignment horizontal="center" vertical="center"/>
    </xf>
    <xf numFmtId="0" fontId="15" fillId="0" borderId="62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5" fillId="0" borderId="22" xfId="0" applyFont="1" applyFill="1" applyBorder="1" applyAlignment="1">
      <alignment horizontal="center" vertical="center"/>
    </xf>
    <xf numFmtId="0" fontId="42" fillId="0" borderId="24" xfId="0" applyFont="1" applyFill="1" applyBorder="1" applyAlignment="1">
      <alignment horizontal="center"/>
    </xf>
    <xf numFmtId="0" fontId="42" fillId="0" borderId="28" xfId="0" applyFont="1" applyBorder="1" applyAlignment="1">
      <alignment horizontal="center"/>
    </xf>
    <xf numFmtId="0" fontId="42" fillId="0" borderId="51" xfId="0" applyFont="1" applyBorder="1" applyAlignment="1">
      <alignment horizontal="center"/>
    </xf>
    <xf numFmtId="0" fontId="15" fillId="0" borderId="0" xfId="0" applyFont="1" applyBorder="1" applyAlignment="1">
      <alignment vertical="center"/>
    </xf>
    <xf numFmtId="0" fontId="24" fillId="0" borderId="1" xfId="0" applyFont="1" applyBorder="1" applyAlignment="1"/>
    <xf numFmtId="0" fontId="39" fillId="0" borderId="14" xfId="0" applyFont="1" applyFill="1" applyBorder="1" applyAlignment="1"/>
    <xf numFmtId="0" fontId="22" fillId="4" borderId="10" xfId="0" applyFont="1" applyFill="1" applyBorder="1" applyAlignment="1">
      <alignment horizontal="center" vertical="center"/>
    </xf>
    <xf numFmtId="0" fontId="22" fillId="4" borderId="4" xfId="0" applyFont="1" applyFill="1" applyBorder="1" applyAlignment="1">
      <alignment horizontal="center" vertical="center"/>
    </xf>
    <xf numFmtId="14" fontId="15" fillId="0" borderId="30" xfId="0" applyNumberFormat="1" applyFont="1" applyBorder="1" applyAlignment="1">
      <alignment horizontal="center" vertical="center"/>
    </xf>
    <xf numFmtId="0" fontId="0" fillId="0" borderId="47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left"/>
    </xf>
    <xf numFmtId="0" fontId="0" fillId="0" borderId="58" xfId="0" applyBorder="1" applyAlignment="1">
      <alignment horizontal="left"/>
    </xf>
    <xf numFmtId="0" fontId="0" fillId="0" borderId="58" xfId="0" applyBorder="1" applyAlignment="1"/>
    <xf numFmtId="0" fontId="0" fillId="0" borderId="46" xfId="0" applyBorder="1"/>
    <xf numFmtId="0" fontId="0" fillId="0" borderId="34" xfId="0" applyBorder="1"/>
    <xf numFmtId="0" fontId="0" fillId="0" borderId="42" xfId="0" applyBorder="1"/>
    <xf numFmtId="0" fontId="0" fillId="0" borderId="2" xfId="0" applyBorder="1"/>
    <xf numFmtId="0" fontId="0" fillId="0" borderId="29" xfId="0" applyBorder="1"/>
    <xf numFmtId="0" fontId="0" fillId="0" borderId="58" xfId="0" applyBorder="1"/>
    <xf numFmtId="0" fontId="0" fillId="0" borderId="57" xfId="0" applyBorder="1"/>
    <xf numFmtId="0" fontId="0" fillId="0" borderId="43" xfId="0" applyBorder="1"/>
    <xf numFmtId="0" fontId="0" fillId="0" borderId="39" xfId="0" applyBorder="1"/>
    <xf numFmtId="0" fontId="0" fillId="0" borderId="25" xfId="0" applyBorder="1"/>
    <xf numFmtId="0" fontId="0" fillId="0" borderId="35" xfId="0" applyBorder="1"/>
    <xf numFmtId="0" fontId="0" fillId="0" borderId="33" xfId="0" applyBorder="1"/>
    <xf numFmtId="0" fontId="0" fillId="0" borderId="36" xfId="0" applyBorder="1"/>
    <xf numFmtId="0" fontId="0" fillId="0" borderId="12" xfId="0" applyBorder="1"/>
    <xf numFmtId="0" fontId="15" fillId="0" borderId="0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26" fillId="0" borderId="27" xfId="0" applyFont="1" applyBorder="1" applyAlignment="1"/>
    <xf numFmtId="0" fontId="26" fillId="0" borderId="2" xfId="0" applyFont="1" applyBorder="1" applyAlignment="1"/>
    <xf numFmtId="0" fontId="26" fillId="0" borderId="29" xfId="0" applyFont="1" applyBorder="1" applyAlignment="1"/>
    <xf numFmtId="0" fontId="0" fillId="0" borderId="2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34" fillId="0" borderId="42" xfId="0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0" fillId="0" borderId="47" xfId="0" applyBorder="1"/>
    <xf numFmtId="0" fontId="0" fillId="0" borderId="22" xfId="0" applyBorder="1"/>
    <xf numFmtId="0" fontId="0" fillId="0" borderId="15" xfId="0" applyBorder="1"/>
    <xf numFmtId="0" fontId="26" fillId="0" borderId="16" xfId="0" applyFont="1" applyFill="1" applyBorder="1" applyAlignment="1"/>
    <xf numFmtId="0" fontId="41" fillId="0" borderId="10" xfId="0" applyFont="1" applyBorder="1" applyAlignment="1">
      <alignment horizontal="center" vertical="center"/>
    </xf>
    <xf numFmtId="0" fontId="41" fillId="0" borderId="14" xfId="0" applyFont="1" applyBorder="1" applyAlignment="1">
      <alignment horizontal="center" vertical="center"/>
    </xf>
    <xf numFmtId="0" fontId="15" fillId="5" borderId="4" xfId="0" applyFont="1" applyFill="1" applyBorder="1" applyAlignment="1">
      <alignment horizontal="center" vertical="center"/>
    </xf>
    <xf numFmtId="0" fontId="24" fillId="0" borderId="7" xfId="0" applyFont="1" applyBorder="1" applyAlignment="1">
      <alignment horizontal="left"/>
    </xf>
    <xf numFmtId="0" fontId="0" fillId="0" borderId="46" xfId="0" applyBorder="1" applyAlignment="1"/>
    <xf numFmtId="0" fontId="40" fillId="0" borderId="42" xfId="0" applyFont="1" applyBorder="1" applyAlignment="1">
      <alignment horizontal="center" vertical="center"/>
    </xf>
    <xf numFmtId="0" fontId="25" fillId="0" borderId="18" xfId="0" applyFont="1" applyBorder="1" applyAlignment="1">
      <alignment horizontal="center"/>
    </xf>
    <xf numFmtId="0" fontId="22" fillId="0" borderId="51" xfId="0" applyFont="1" applyBorder="1" applyAlignment="1">
      <alignment horizontal="center"/>
    </xf>
    <xf numFmtId="0" fontId="15" fillId="0" borderId="24" xfId="0" quotePrefix="1" applyFont="1" applyBorder="1" applyAlignment="1"/>
    <xf numFmtId="0" fontId="35" fillId="0" borderId="22" xfId="0" applyFont="1" applyBorder="1" applyAlignment="1"/>
    <xf numFmtId="0" fontId="15" fillId="0" borderId="51" xfId="0" applyFont="1" applyBorder="1" applyAlignment="1"/>
    <xf numFmtId="0" fontId="15" fillId="0" borderId="28" xfId="0" applyFont="1" applyBorder="1" applyAlignment="1"/>
    <xf numFmtId="165" fontId="39" fillId="0" borderId="0" xfId="0" applyNumberFormat="1" applyFont="1" applyBorder="1" applyAlignment="1">
      <alignment horizontal="center" vertical="center"/>
    </xf>
    <xf numFmtId="2" fontId="15" fillId="0" borderId="0" xfId="0" applyNumberFormat="1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/>
    </xf>
    <xf numFmtId="0" fontId="15" fillId="0" borderId="62" xfId="0" applyFont="1" applyBorder="1" applyAlignment="1">
      <alignment horizontal="center" vertical="center"/>
    </xf>
    <xf numFmtId="0" fontId="15" fillId="0" borderId="80" xfId="0" applyFont="1" applyBorder="1" applyAlignment="1">
      <alignment horizontal="center" vertical="center"/>
    </xf>
    <xf numFmtId="0" fontId="26" fillId="0" borderId="76" xfId="0" applyFont="1" applyBorder="1" applyAlignment="1"/>
    <xf numFmtId="0" fontId="26" fillId="0" borderId="80" xfId="0" applyFont="1" applyBorder="1" applyAlignment="1"/>
    <xf numFmtId="0" fontId="15" fillId="0" borderId="62" xfId="0" applyFont="1" applyBorder="1" applyAlignment="1">
      <alignment horizontal="right"/>
    </xf>
    <xf numFmtId="0" fontId="15" fillId="0" borderId="62" xfId="0" applyFont="1" applyBorder="1" applyAlignment="1"/>
    <xf numFmtId="0" fontId="15" fillId="0" borderId="63" xfId="0" applyFont="1" applyBorder="1" applyAlignment="1"/>
    <xf numFmtId="0" fontId="15" fillId="0" borderId="76" xfId="0" applyFont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28" fillId="0" borderId="0" xfId="0" applyFont="1" applyBorder="1" applyAlignment="1">
      <alignment horizontal="center" vertical="center"/>
    </xf>
    <xf numFmtId="0" fontId="25" fillId="0" borderId="2" xfId="0" applyFont="1" applyBorder="1"/>
    <xf numFmtId="0" fontId="39" fillId="0" borderId="3" xfId="0" applyFont="1" applyBorder="1" applyAlignment="1">
      <alignment vertical="center"/>
    </xf>
    <xf numFmtId="20" fontId="34" fillId="0" borderId="69" xfId="0" applyNumberFormat="1" applyFont="1" applyBorder="1" applyAlignment="1">
      <alignment horizontal="center" vertical="center"/>
    </xf>
    <xf numFmtId="0" fontId="34" fillId="0" borderId="3" xfId="0" applyFont="1" applyBorder="1"/>
    <xf numFmtId="0" fontId="0" fillId="0" borderId="22" xfId="0" applyBorder="1" applyAlignment="1"/>
    <xf numFmtId="0" fontId="0" fillId="0" borderId="76" xfId="0" applyBorder="1" applyAlignment="1"/>
    <xf numFmtId="0" fontId="35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20" fontId="34" fillId="0" borderId="4" xfId="0" applyNumberFormat="1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26" fillId="0" borderId="28" xfId="0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25" fillId="0" borderId="2" xfId="0" applyFont="1" applyBorder="1"/>
    <xf numFmtId="0" fontId="35" fillId="0" borderId="42" xfId="0" applyFont="1" applyBorder="1"/>
    <xf numFmtId="0" fontId="47" fillId="0" borderId="42" xfId="0" applyFont="1" applyBorder="1"/>
    <xf numFmtId="0" fontId="47" fillId="0" borderId="39" xfId="0" applyFont="1" applyBorder="1"/>
    <xf numFmtId="0" fontId="47" fillId="3" borderId="36" xfId="0" applyFont="1" applyFill="1" applyBorder="1"/>
    <xf numFmtId="0" fontId="47" fillId="3" borderId="42" xfId="0" applyFont="1" applyFill="1" applyBorder="1"/>
    <xf numFmtId="0" fontId="47" fillId="3" borderId="58" xfId="0" applyFont="1" applyFill="1" applyBorder="1" applyAlignment="1">
      <alignment horizontal="left" vertical="center" wrapText="1"/>
    </xf>
    <xf numFmtId="0" fontId="47" fillId="3" borderId="43" xfId="0" applyFont="1" applyFill="1" applyBorder="1"/>
    <xf numFmtId="0" fontId="41" fillId="4" borderId="43" xfId="0" applyFont="1" applyFill="1" applyBorder="1"/>
    <xf numFmtId="0" fontId="47" fillId="0" borderId="40" xfId="0" applyFont="1" applyFill="1" applyBorder="1" applyAlignment="1">
      <alignment horizontal="left" vertical="center" wrapText="1"/>
    </xf>
    <xf numFmtId="0" fontId="0" fillId="0" borderId="43" xfId="0" applyBorder="1" applyAlignment="1">
      <alignment horizontal="left"/>
    </xf>
    <xf numFmtId="0" fontId="0" fillId="0" borderId="58" xfId="0" applyBorder="1" applyAlignment="1">
      <alignment horizontal="left"/>
    </xf>
    <xf numFmtId="0" fontId="0" fillId="0" borderId="58" xfId="0" applyBorder="1"/>
    <xf numFmtId="0" fontId="0" fillId="0" borderId="43" xfId="0" applyBorder="1"/>
    <xf numFmtId="0" fontId="0" fillId="0" borderId="0" xfId="0" applyBorder="1" applyAlignment="1">
      <alignment horizontal="center"/>
    </xf>
    <xf numFmtId="0" fontId="38" fillId="5" borderId="3" xfId="0" applyFont="1" applyFill="1" applyBorder="1" applyAlignment="1">
      <alignment vertical="center" wrapText="1"/>
    </xf>
    <xf numFmtId="0" fontId="36" fillId="5" borderId="4" xfId="0" applyFont="1" applyFill="1" applyBorder="1" applyAlignment="1">
      <alignment horizontal="center" vertical="center" wrapText="1"/>
    </xf>
    <xf numFmtId="0" fontId="38" fillId="5" borderId="4" xfId="0" applyFont="1" applyFill="1" applyBorder="1" applyAlignment="1">
      <alignment horizontal="center" vertical="center" wrapText="1"/>
    </xf>
    <xf numFmtId="20" fontId="37" fillId="4" borderId="33" xfId="0" applyNumberFormat="1" applyFont="1" applyFill="1" applyBorder="1" applyAlignment="1">
      <alignment horizontal="center"/>
    </xf>
    <xf numFmtId="0" fontId="37" fillId="4" borderId="60" xfId="0" applyFont="1" applyFill="1" applyBorder="1" applyAlignment="1">
      <alignment horizontal="center"/>
    </xf>
    <xf numFmtId="0" fontId="0" fillId="3" borderId="10" xfId="0" applyFill="1" applyBorder="1"/>
    <xf numFmtId="0" fontId="0" fillId="3" borderId="9" xfId="0" applyFill="1" applyBorder="1"/>
    <xf numFmtId="20" fontId="37" fillId="4" borderId="45" xfId="0" applyNumberFormat="1" applyFont="1" applyFill="1" applyBorder="1" applyAlignment="1">
      <alignment horizontal="center"/>
    </xf>
    <xf numFmtId="0" fontId="37" fillId="4" borderId="73" xfId="0" applyFont="1" applyFill="1" applyBorder="1" applyAlignment="1">
      <alignment horizontal="center"/>
    </xf>
    <xf numFmtId="0" fontId="0" fillId="3" borderId="31" xfId="0" applyFill="1" applyBorder="1"/>
    <xf numFmtId="20" fontId="37" fillId="4" borderId="57" xfId="0" applyNumberFormat="1" applyFont="1" applyFill="1" applyBorder="1" applyAlignment="1">
      <alignment horizontal="center"/>
    </xf>
    <xf numFmtId="0" fontId="37" fillId="4" borderId="75" xfId="0" applyFont="1" applyFill="1" applyBorder="1" applyAlignment="1">
      <alignment horizontal="center"/>
    </xf>
    <xf numFmtId="0" fontId="0" fillId="3" borderId="8" xfId="0" applyFill="1" applyBorder="1"/>
    <xf numFmtId="0" fontId="0" fillId="3" borderId="7" xfId="0" applyFill="1" applyBorder="1"/>
    <xf numFmtId="20" fontId="37" fillId="4" borderId="64" xfId="0" applyNumberFormat="1" applyFont="1" applyFill="1" applyBorder="1" applyAlignment="1">
      <alignment horizontal="center"/>
    </xf>
    <xf numFmtId="0" fontId="37" fillId="4" borderId="65" xfId="0" applyFont="1" applyFill="1" applyBorder="1" applyAlignment="1">
      <alignment horizontal="center"/>
    </xf>
    <xf numFmtId="0" fontId="0" fillId="3" borderId="52" xfId="0" applyFill="1" applyBorder="1"/>
    <xf numFmtId="0" fontId="0" fillId="3" borderId="1" xfId="0" applyFill="1" applyBorder="1"/>
    <xf numFmtId="0" fontId="37" fillId="4" borderId="71" xfId="0" applyFont="1" applyFill="1" applyBorder="1" applyAlignment="1">
      <alignment horizontal="center"/>
    </xf>
    <xf numFmtId="0" fontId="0" fillId="3" borderId="30" xfId="0" applyFill="1" applyBorder="1"/>
    <xf numFmtId="20" fontId="37" fillId="4" borderId="33" xfId="0" applyNumberFormat="1" applyFont="1" applyFill="1" applyBorder="1" applyAlignment="1">
      <alignment horizontal="center" vertical="center"/>
    </xf>
    <xf numFmtId="20" fontId="37" fillId="4" borderId="64" xfId="0" applyNumberFormat="1" applyFont="1" applyFill="1" applyBorder="1" applyAlignment="1">
      <alignment horizontal="center" vertical="center"/>
    </xf>
    <xf numFmtId="0" fontId="38" fillId="0" borderId="8" xfId="0" applyFont="1" applyBorder="1" applyAlignment="1">
      <alignment horizontal="left" vertical="center" wrapText="1"/>
    </xf>
    <xf numFmtId="0" fontId="38" fillId="0" borderId="14" xfId="0" applyFont="1" applyBorder="1" applyAlignment="1">
      <alignment horizontal="left" vertical="center" wrapText="1"/>
    </xf>
    <xf numFmtId="20" fontId="37" fillId="4" borderId="34" xfId="0" applyNumberFormat="1" applyFont="1" applyFill="1" applyBorder="1" applyAlignment="1">
      <alignment horizontal="center"/>
    </xf>
    <xf numFmtId="0" fontId="37" fillId="4" borderId="47" xfId="0" applyFont="1" applyFill="1" applyBorder="1" applyAlignment="1">
      <alignment horizontal="center"/>
    </xf>
    <xf numFmtId="0" fontId="0" fillId="3" borderId="13" xfId="0" applyFill="1" applyBorder="1"/>
    <xf numFmtId="0" fontId="10" fillId="3" borderId="10" xfId="0" applyFont="1" applyFill="1" applyBorder="1" applyAlignment="1">
      <alignment horizontal="center" vertical="center"/>
    </xf>
    <xf numFmtId="0" fontId="10" fillId="3" borderId="24" xfId="0" applyFont="1" applyFill="1" applyBorder="1" applyAlignment="1">
      <alignment horizontal="center" vertical="center"/>
    </xf>
    <xf numFmtId="0" fontId="10" fillId="3" borderId="31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3" borderId="52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0" borderId="78" xfId="0" applyFont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36" fillId="5" borderId="50" xfId="0" applyFont="1" applyFill="1" applyBorder="1" applyAlignment="1">
      <alignment horizontal="center" vertical="center" wrapText="1"/>
    </xf>
    <xf numFmtId="0" fontId="38" fillId="5" borderId="50" xfId="0" applyFont="1" applyFill="1" applyBorder="1" applyAlignment="1">
      <alignment horizontal="center" vertical="center" wrapText="1"/>
    </xf>
    <xf numFmtId="0" fontId="38" fillId="5" borderId="4" xfId="0" applyFont="1" applyFill="1" applyBorder="1" applyAlignment="1">
      <alignment horizontal="center" vertical="center"/>
    </xf>
    <xf numFmtId="0" fontId="38" fillId="5" borderId="46" xfId="0" applyFont="1" applyFill="1" applyBorder="1" applyAlignment="1">
      <alignment horizontal="center" vertical="center"/>
    </xf>
    <xf numFmtId="0" fontId="37" fillId="5" borderId="4" xfId="0" applyFont="1" applyFill="1" applyBorder="1" applyAlignment="1">
      <alignment horizontal="center" vertical="center"/>
    </xf>
    <xf numFmtId="165" fontId="19" fillId="4" borderId="14" xfId="2" applyNumberFormat="1" applyFont="1" applyFill="1" applyBorder="1" applyAlignment="1" applyProtection="1">
      <alignment horizontal="center"/>
      <protection locked="0"/>
    </xf>
    <xf numFmtId="165" fontId="19" fillId="5" borderId="10" xfId="2" applyNumberFormat="1" applyFont="1" applyFill="1" applyBorder="1" applyAlignment="1" applyProtection="1">
      <alignment horizontal="center"/>
      <protection locked="0"/>
    </xf>
    <xf numFmtId="165" fontId="19" fillId="5" borderId="14" xfId="2" applyNumberFormat="1" applyFont="1" applyFill="1" applyBorder="1" applyAlignment="1" applyProtection="1">
      <alignment horizontal="center"/>
      <protection locked="0"/>
    </xf>
    <xf numFmtId="165" fontId="19" fillId="5" borderId="8" xfId="2" applyNumberFormat="1" applyFont="1" applyFill="1" applyBorder="1" applyAlignment="1" applyProtection="1">
      <alignment horizontal="center"/>
      <protection locked="0"/>
    </xf>
    <xf numFmtId="165" fontId="19" fillId="5" borderId="31" xfId="2" applyNumberFormat="1" applyFont="1" applyFill="1" applyBorder="1" applyAlignment="1" applyProtection="1">
      <alignment horizontal="center"/>
      <protection locked="0"/>
    </xf>
    <xf numFmtId="2" fontId="19" fillId="5" borderId="10" xfId="2" applyNumberFormat="1" applyFont="1" applyFill="1" applyBorder="1" applyAlignment="1" applyProtection="1">
      <alignment horizontal="center"/>
      <protection locked="0"/>
    </xf>
    <xf numFmtId="2" fontId="19" fillId="5" borderId="14" xfId="2" applyNumberFormat="1" applyFont="1" applyFill="1" applyBorder="1" applyAlignment="1" applyProtection="1">
      <alignment horizontal="center"/>
      <protection locked="0"/>
    </xf>
    <xf numFmtId="2" fontId="19" fillId="5" borderId="8" xfId="2" applyNumberFormat="1" applyFont="1" applyFill="1" applyBorder="1" applyAlignment="1" applyProtection="1">
      <alignment horizontal="center"/>
      <protection locked="0"/>
    </xf>
    <xf numFmtId="0" fontId="19" fillId="5" borderId="20" xfId="2" applyNumberFormat="1" applyFont="1" applyFill="1" applyBorder="1" applyAlignment="1" applyProtection="1">
      <alignment horizontal="center"/>
      <protection locked="0"/>
    </xf>
    <xf numFmtId="0" fontId="19" fillId="5" borderId="10" xfId="2" applyNumberFormat="1" applyFont="1" applyFill="1" applyBorder="1" applyAlignment="1" applyProtection="1">
      <alignment horizontal="center"/>
      <protection locked="0"/>
    </xf>
    <xf numFmtId="0" fontId="19" fillId="5" borderId="14" xfId="2" applyNumberFormat="1" applyFont="1" applyFill="1" applyBorder="1" applyAlignment="1" applyProtection="1">
      <alignment horizontal="center"/>
      <protection locked="0"/>
    </xf>
    <xf numFmtId="0" fontId="19" fillId="5" borderId="8" xfId="2" applyNumberFormat="1" applyFont="1" applyFill="1" applyBorder="1" applyAlignment="1" applyProtection="1">
      <alignment horizontal="center"/>
      <protection locked="0"/>
    </xf>
    <xf numFmtId="0" fontId="19" fillId="5" borderId="31" xfId="2" applyNumberFormat="1" applyFont="1" applyFill="1" applyBorder="1" applyAlignment="1" applyProtection="1">
      <alignment horizontal="center"/>
      <protection locked="0"/>
    </xf>
    <xf numFmtId="0" fontId="54" fillId="5" borderId="22" xfId="2" applyFont="1" applyFill="1" applyBorder="1" applyAlignment="1" applyProtection="1">
      <alignment horizontal="center" vertical="center"/>
    </xf>
    <xf numFmtId="0" fontId="5" fillId="0" borderId="0" xfId="2" applyProtection="1"/>
    <xf numFmtId="165" fontId="5" fillId="0" borderId="0" xfId="2" applyNumberFormat="1" applyFill="1" applyBorder="1" applyProtection="1"/>
    <xf numFmtId="20" fontId="34" fillId="0" borderId="24" xfId="2" applyNumberFormat="1" applyFont="1" applyBorder="1" applyAlignment="1" applyProtection="1">
      <alignment horizontal="center" vertical="center"/>
    </xf>
    <xf numFmtId="20" fontId="34" fillId="0" borderId="61" xfId="2" applyNumberFormat="1" applyFont="1" applyFill="1" applyBorder="1" applyAlignment="1" applyProtection="1">
      <alignment horizontal="center" vertical="center"/>
    </xf>
    <xf numFmtId="20" fontId="34" fillId="15" borderId="36" xfId="2" applyNumberFormat="1" applyFont="1" applyFill="1" applyBorder="1" applyAlignment="1" applyProtection="1">
      <alignment horizontal="center" vertical="center" wrapText="1"/>
    </xf>
    <xf numFmtId="20" fontId="34" fillId="0" borderId="60" xfId="2" applyNumberFormat="1" applyFont="1" applyFill="1" applyBorder="1" applyAlignment="1" applyProtection="1">
      <alignment horizontal="center" vertical="center" wrapText="1"/>
    </xf>
    <xf numFmtId="0" fontId="19" fillId="0" borderId="12" xfId="2" applyFont="1" applyBorder="1" applyProtection="1"/>
    <xf numFmtId="0" fontId="19" fillId="0" borderId="0" xfId="2" applyFont="1" applyProtection="1"/>
    <xf numFmtId="165" fontId="19" fillId="0" borderId="0" xfId="2" applyNumberFormat="1" applyFont="1" applyFill="1" applyBorder="1" applyProtection="1"/>
    <xf numFmtId="0" fontId="34" fillId="5" borderId="34" xfId="2" applyFont="1" applyFill="1" applyBorder="1" applyAlignment="1" applyProtection="1">
      <alignment horizontal="center"/>
    </xf>
    <xf numFmtId="9" fontId="34" fillId="5" borderId="22" xfId="2" applyNumberFormat="1" applyFont="1" applyFill="1" applyBorder="1" applyAlignment="1" applyProtection="1">
      <alignment horizontal="center"/>
    </xf>
    <xf numFmtId="0" fontId="54" fillId="5" borderId="76" xfId="2" applyNumberFormat="1" applyFont="1" applyFill="1" applyBorder="1" applyAlignment="1" applyProtection="1">
      <alignment horizontal="center" vertical="center"/>
    </xf>
    <xf numFmtId="0" fontId="54" fillId="5" borderId="58" xfId="2" applyFont="1" applyFill="1" applyBorder="1" applyAlignment="1" applyProtection="1">
      <alignment horizontal="center" vertical="center" wrapText="1"/>
    </xf>
    <xf numFmtId="0" fontId="54" fillId="5" borderId="47" xfId="2" applyFont="1" applyFill="1" applyBorder="1" applyAlignment="1" applyProtection="1">
      <alignment horizontal="center" vertical="center" wrapText="1"/>
    </xf>
    <xf numFmtId="0" fontId="19" fillId="0" borderId="16" xfId="2" applyFont="1" applyBorder="1" applyProtection="1"/>
    <xf numFmtId="0" fontId="34" fillId="5" borderId="34" xfId="2" applyFont="1" applyFill="1" applyBorder="1" applyProtection="1"/>
    <xf numFmtId="1" fontId="5" fillId="0" borderId="22" xfId="2" applyNumberFormat="1" applyFont="1" applyFill="1" applyBorder="1" applyAlignment="1" applyProtection="1">
      <alignment horizontal="center" vertical="center"/>
    </xf>
    <xf numFmtId="1" fontId="5" fillId="0" borderId="62" xfId="2" applyNumberFormat="1" applyFont="1" applyFill="1" applyBorder="1" applyAlignment="1" applyProtection="1">
      <alignment horizontal="center" vertical="center"/>
    </xf>
    <xf numFmtId="1" fontId="5" fillId="0" borderId="42" xfId="2" applyNumberFormat="1" applyFont="1" applyFill="1" applyBorder="1" applyAlignment="1" applyProtection="1">
      <alignment horizontal="center" vertical="center"/>
    </xf>
    <xf numFmtId="9" fontId="19" fillId="0" borderId="16" xfId="2" applyNumberFormat="1" applyFont="1" applyFill="1" applyBorder="1" applyAlignment="1" applyProtection="1">
      <alignment horizontal="center"/>
    </xf>
    <xf numFmtId="0" fontId="34" fillId="5" borderId="35" xfId="2" applyFont="1" applyFill="1" applyBorder="1" applyProtection="1"/>
    <xf numFmtId="9" fontId="34" fillId="5" borderId="23" xfId="2" applyNumberFormat="1" applyFont="1" applyFill="1" applyBorder="1" applyAlignment="1" applyProtection="1">
      <alignment horizontal="center"/>
    </xf>
    <xf numFmtId="1" fontId="5" fillId="0" borderId="23" xfId="2" applyNumberFormat="1" applyFont="1" applyFill="1" applyBorder="1" applyAlignment="1" applyProtection="1">
      <alignment horizontal="center" vertical="center"/>
    </xf>
    <xf numFmtId="1" fontId="5" fillId="0" borderId="63" xfId="2" applyNumberFormat="1" applyFont="1" applyFill="1" applyBorder="1" applyAlignment="1" applyProtection="1">
      <alignment horizontal="center" vertical="center"/>
    </xf>
    <xf numFmtId="1" fontId="5" fillId="0" borderId="39" xfId="2" applyNumberFormat="1" applyFont="1" applyFill="1" applyBorder="1" applyAlignment="1" applyProtection="1">
      <alignment horizontal="center" vertical="center"/>
    </xf>
    <xf numFmtId="9" fontId="19" fillId="0" borderId="25" xfId="2" applyNumberFormat="1" applyFont="1" applyFill="1" applyBorder="1" applyAlignment="1" applyProtection="1">
      <alignment horizontal="center"/>
    </xf>
    <xf numFmtId="0" fontId="34" fillId="5" borderId="53" xfId="2" applyFont="1" applyFill="1" applyBorder="1" applyAlignment="1" applyProtection="1">
      <alignment horizontal="center"/>
    </xf>
    <xf numFmtId="9" fontId="34" fillId="5" borderId="50" xfId="2" applyNumberFormat="1" applyFont="1" applyFill="1" applyBorder="1" applyAlignment="1" applyProtection="1">
      <alignment horizontal="center"/>
    </xf>
    <xf numFmtId="0" fontId="34" fillId="3" borderId="4" xfId="2" applyFont="1" applyFill="1" applyBorder="1" applyAlignment="1" applyProtection="1">
      <alignment horizontal="center" vertical="center"/>
    </xf>
    <xf numFmtId="0" fontId="54" fillId="5" borderId="50" xfId="2" applyFont="1" applyFill="1" applyBorder="1" applyAlignment="1" applyProtection="1">
      <alignment horizontal="center"/>
    </xf>
    <xf numFmtId="0" fontId="54" fillId="5" borderId="69" xfId="2" applyNumberFormat="1" applyFont="1" applyFill="1" applyBorder="1" applyAlignment="1" applyProtection="1">
      <alignment horizontal="center"/>
    </xf>
    <xf numFmtId="0" fontId="54" fillId="5" borderId="55" xfId="2" applyFont="1" applyFill="1" applyBorder="1" applyAlignment="1" applyProtection="1">
      <alignment horizontal="center" wrapText="1"/>
    </xf>
    <xf numFmtId="0" fontId="54" fillId="5" borderId="54" xfId="2" applyFont="1" applyFill="1" applyBorder="1" applyAlignment="1" applyProtection="1">
      <alignment horizontal="center" wrapText="1"/>
    </xf>
    <xf numFmtId="0" fontId="5" fillId="0" borderId="56" xfId="2" applyBorder="1" applyProtection="1"/>
    <xf numFmtId="0" fontId="34" fillId="5" borderId="57" xfId="2" applyFont="1" applyFill="1" applyBorder="1" applyProtection="1"/>
    <xf numFmtId="9" fontId="34" fillId="5" borderId="28" xfId="2" applyNumberFormat="1" applyFont="1" applyFill="1" applyBorder="1" applyAlignment="1" applyProtection="1">
      <alignment horizontal="center"/>
    </xf>
    <xf numFmtId="0" fontId="34" fillId="3" borderId="52" xfId="2" applyFont="1" applyFill="1" applyBorder="1" applyAlignment="1" applyProtection="1">
      <alignment vertical="center"/>
    </xf>
    <xf numFmtId="1" fontId="5" fillId="0" borderId="28" xfId="2" applyNumberFormat="1" applyFill="1" applyBorder="1" applyAlignment="1" applyProtection="1">
      <alignment horizontal="center" vertical="center"/>
    </xf>
    <xf numFmtId="1" fontId="5" fillId="0" borderId="76" xfId="2" applyNumberFormat="1" applyFill="1" applyBorder="1" applyAlignment="1" applyProtection="1">
      <alignment horizontal="center" vertical="center"/>
    </xf>
    <xf numFmtId="1" fontId="5" fillId="0" borderId="58" xfId="2" applyNumberFormat="1" applyFill="1" applyBorder="1" applyAlignment="1" applyProtection="1">
      <alignment horizontal="center" vertical="center"/>
    </xf>
    <xf numFmtId="9" fontId="5" fillId="0" borderId="59" xfId="2" applyNumberFormat="1" applyFill="1" applyBorder="1" applyAlignment="1" applyProtection="1">
      <alignment horizontal="center"/>
    </xf>
    <xf numFmtId="0" fontId="34" fillId="3" borderId="31" xfId="2" applyFont="1" applyFill="1" applyBorder="1" applyAlignment="1" applyProtection="1">
      <alignment vertical="center"/>
    </xf>
    <xf numFmtId="1" fontId="5" fillId="0" borderId="22" xfId="2" applyNumberFormat="1" applyFill="1" applyBorder="1" applyAlignment="1" applyProtection="1">
      <alignment horizontal="center" vertical="center"/>
    </xf>
    <xf numFmtId="1" fontId="5" fillId="0" borderId="62" xfId="2" applyNumberFormat="1" applyFill="1" applyBorder="1" applyAlignment="1" applyProtection="1">
      <alignment horizontal="center" vertical="center"/>
    </xf>
    <xf numFmtId="1" fontId="5" fillId="0" borderId="42" xfId="2" applyNumberFormat="1" applyFill="1" applyBorder="1" applyAlignment="1" applyProtection="1">
      <alignment horizontal="center" vertical="center"/>
    </xf>
    <xf numFmtId="9" fontId="5" fillId="0" borderId="16" xfId="2" applyNumberFormat="1" applyFill="1" applyBorder="1" applyAlignment="1" applyProtection="1">
      <alignment horizontal="center"/>
    </xf>
    <xf numFmtId="0" fontId="19" fillId="4" borderId="10" xfId="2" applyNumberFormat="1" applyFont="1" applyFill="1" applyBorder="1" applyAlignment="1" applyProtection="1">
      <alignment horizontal="center"/>
    </xf>
    <xf numFmtId="165" fontId="19" fillId="4" borderId="24" xfId="2" applyNumberFormat="1" applyFont="1" applyFill="1" applyBorder="1" applyAlignment="1" applyProtection="1">
      <alignment horizontal="center"/>
    </xf>
    <xf numFmtId="165" fontId="19" fillId="4" borderId="61" xfId="2" applyNumberFormat="1" applyFont="1" applyFill="1" applyBorder="1" applyAlignment="1" applyProtection="1">
      <alignment horizontal="center"/>
    </xf>
    <xf numFmtId="165" fontId="19" fillId="4" borderId="36" xfId="2" applyNumberFormat="1" applyFont="1" applyFill="1" applyBorder="1" applyAlignment="1" applyProtection="1">
      <alignment horizontal="center"/>
    </xf>
    <xf numFmtId="165" fontId="19" fillId="4" borderId="12" xfId="2" applyNumberFormat="1" applyFont="1" applyFill="1" applyBorder="1" applyAlignment="1" applyProtection="1">
      <alignment horizontal="center"/>
    </xf>
    <xf numFmtId="0" fontId="19" fillId="3" borderId="14" xfId="2" applyFont="1" applyFill="1" applyBorder="1" applyAlignment="1" applyProtection="1">
      <alignment horizontal="center"/>
    </xf>
    <xf numFmtId="165" fontId="19" fillId="0" borderId="22" xfId="2" applyNumberFormat="1" applyFont="1" applyBorder="1" applyAlignment="1" applyProtection="1">
      <alignment horizontal="center"/>
    </xf>
    <xf numFmtId="165" fontId="19" fillId="0" borderId="62" xfId="2" applyNumberFormat="1" applyFont="1" applyBorder="1" applyAlignment="1" applyProtection="1">
      <alignment horizontal="center"/>
    </xf>
    <xf numFmtId="165" fontId="19" fillId="0" borderId="42" xfId="2" applyNumberFormat="1" applyFont="1" applyBorder="1" applyAlignment="1" applyProtection="1">
      <alignment horizontal="center"/>
    </xf>
    <xf numFmtId="165" fontId="19" fillId="0" borderId="59" xfId="2" applyNumberFormat="1" applyFont="1" applyBorder="1" applyAlignment="1" applyProtection="1">
      <alignment horizontal="center"/>
    </xf>
    <xf numFmtId="0" fontId="19" fillId="4" borderId="14" xfId="2" applyFont="1" applyFill="1" applyBorder="1" applyAlignment="1" applyProtection="1">
      <alignment horizontal="center"/>
    </xf>
    <xf numFmtId="165" fontId="19" fillId="4" borderId="22" xfId="2" applyNumberFormat="1" applyFont="1" applyFill="1" applyBorder="1" applyAlignment="1" applyProtection="1">
      <alignment horizontal="center"/>
    </xf>
    <xf numFmtId="165" fontId="19" fillId="4" borderId="62" xfId="2" applyNumberFormat="1" applyFont="1" applyFill="1" applyBorder="1" applyAlignment="1" applyProtection="1">
      <alignment horizontal="center"/>
    </xf>
    <xf numFmtId="165" fontId="19" fillId="4" borderId="42" xfId="2" applyNumberFormat="1" applyFont="1" applyFill="1" applyBorder="1" applyAlignment="1" applyProtection="1">
      <alignment horizontal="center"/>
    </xf>
    <xf numFmtId="165" fontId="19" fillId="4" borderId="16" xfId="2" applyNumberFormat="1" applyFont="1" applyFill="1" applyBorder="1" applyAlignment="1" applyProtection="1">
      <alignment horizontal="center"/>
    </xf>
    <xf numFmtId="0" fontId="19" fillId="4" borderId="8" xfId="2" applyFont="1" applyFill="1" applyBorder="1" applyAlignment="1" applyProtection="1">
      <alignment horizontal="center"/>
    </xf>
    <xf numFmtId="165" fontId="19" fillId="4" borderId="28" xfId="2" applyNumberFormat="1" applyFont="1" applyFill="1" applyBorder="1" applyAlignment="1" applyProtection="1">
      <alignment horizontal="center"/>
    </xf>
    <xf numFmtId="165" fontId="19" fillId="4" borderId="76" xfId="2" applyNumberFormat="1" applyFont="1" applyFill="1" applyBorder="1" applyAlignment="1" applyProtection="1">
      <alignment horizontal="center"/>
    </xf>
    <xf numFmtId="165" fontId="19" fillId="4" borderId="58" xfId="2" applyNumberFormat="1" applyFont="1" applyFill="1" applyBorder="1" applyAlignment="1" applyProtection="1">
      <alignment horizontal="center"/>
    </xf>
    <xf numFmtId="165" fontId="19" fillId="4" borderId="59" xfId="2" applyNumberFormat="1" applyFont="1" applyFill="1" applyBorder="1" applyAlignment="1" applyProtection="1">
      <alignment horizontal="center"/>
    </xf>
    <xf numFmtId="0" fontId="19" fillId="4" borderId="52" xfId="2" applyFont="1" applyFill="1" applyBorder="1" applyAlignment="1" applyProtection="1">
      <alignment horizontal="center"/>
    </xf>
    <xf numFmtId="165" fontId="19" fillId="4" borderId="0" xfId="2" applyNumberFormat="1" applyFont="1" applyFill="1" applyBorder="1" applyAlignment="1" applyProtection="1">
      <alignment horizontal="center"/>
    </xf>
    <xf numFmtId="165" fontId="19" fillId="4" borderId="66" xfId="2" applyNumberFormat="1" applyFont="1" applyFill="1" applyBorder="1" applyAlignment="1" applyProtection="1">
      <alignment horizontal="center"/>
    </xf>
    <xf numFmtId="165" fontId="19" fillId="4" borderId="67" xfId="2" applyNumberFormat="1" applyFont="1" applyFill="1" applyBorder="1" applyAlignment="1" applyProtection="1">
      <alignment horizontal="center"/>
    </xf>
    <xf numFmtId="0" fontId="19" fillId="4" borderId="18" xfId="2" applyFont="1" applyFill="1" applyBorder="1" applyAlignment="1" applyProtection="1">
      <alignment horizontal="center"/>
    </xf>
    <xf numFmtId="165" fontId="19" fillId="4" borderId="51" xfId="2" applyNumberFormat="1" applyFont="1" applyFill="1" applyBorder="1" applyAlignment="1" applyProtection="1">
      <alignment horizontal="center"/>
    </xf>
    <xf numFmtId="165" fontId="19" fillId="4" borderId="80" xfId="2" applyNumberFormat="1" applyFont="1" applyFill="1" applyBorder="1" applyAlignment="1" applyProtection="1">
      <alignment horizontal="center"/>
    </xf>
    <xf numFmtId="165" fontId="19" fillId="4" borderId="43" xfId="2" applyNumberFormat="1" applyFont="1" applyFill="1" applyBorder="1" applyAlignment="1" applyProtection="1">
      <alignment horizontal="center"/>
    </xf>
    <xf numFmtId="0" fontId="19" fillId="2" borderId="31" xfId="2" applyFont="1" applyFill="1" applyBorder="1" applyAlignment="1" applyProtection="1">
      <alignment horizontal="center"/>
    </xf>
    <xf numFmtId="165" fontId="19" fillId="2" borderId="2" xfId="2" applyNumberFormat="1" applyFont="1" applyFill="1" applyBorder="1" applyAlignment="1" applyProtection="1">
      <alignment horizontal="center"/>
    </xf>
    <xf numFmtId="165" fontId="19" fillId="2" borderId="74" xfId="2" applyNumberFormat="1" applyFont="1" applyFill="1" applyBorder="1" applyAlignment="1" applyProtection="1">
      <alignment horizontal="center"/>
    </xf>
    <xf numFmtId="165" fontId="19" fillId="2" borderId="40" xfId="2" applyNumberFormat="1" applyFont="1" applyFill="1" applyBorder="1" applyAlignment="1" applyProtection="1">
      <alignment horizontal="center"/>
    </xf>
    <xf numFmtId="165" fontId="19" fillId="2" borderId="41" xfId="2" applyNumberFormat="1" applyFont="1" applyFill="1" applyBorder="1" applyAlignment="1" applyProtection="1">
      <alignment horizontal="center"/>
    </xf>
    <xf numFmtId="0" fontId="34" fillId="5" borderId="35" xfId="2" applyFont="1" applyFill="1" applyBorder="1" applyAlignment="1" applyProtection="1">
      <alignment horizontal="center"/>
    </xf>
    <xf numFmtId="9" fontId="34" fillId="5" borderId="48" xfId="2" applyNumberFormat="1" applyFont="1" applyFill="1" applyBorder="1" applyAlignment="1" applyProtection="1">
      <alignment horizontal="center"/>
    </xf>
    <xf numFmtId="0" fontId="54" fillId="5" borderId="23" xfId="2" applyFont="1" applyFill="1" applyBorder="1" applyAlignment="1" applyProtection="1">
      <alignment horizontal="center"/>
    </xf>
    <xf numFmtId="0" fontId="54" fillId="5" borderId="63" xfId="2" applyFont="1" applyFill="1" applyBorder="1" applyAlignment="1" applyProtection="1">
      <alignment horizontal="center"/>
    </xf>
    <xf numFmtId="0" fontId="54" fillId="5" borderId="39" xfId="2" applyFont="1" applyFill="1" applyBorder="1" applyAlignment="1" applyProtection="1">
      <alignment horizontal="center"/>
    </xf>
    <xf numFmtId="0" fontId="54" fillId="5" borderId="39" xfId="2" applyNumberFormat="1" applyFont="1" applyFill="1" applyBorder="1" applyAlignment="1" applyProtection="1">
      <alignment horizontal="center"/>
    </xf>
    <xf numFmtId="0" fontId="5" fillId="0" borderId="25" xfId="2" applyBorder="1" applyProtection="1"/>
    <xf numFmtId="2" fontId="19" fillId="4" borderId="60" xfId="2" applyNumberFormat="1" applyFont="1" applyFill="1" applyBorder="1" applyAlignment="1" applyProtection="1">
      <alignment horizontal="center"/>
    </xf>
    <xf numFmtId="2" fontId="19" fillId="4" borderId="61" xfId="2" applyNumberFormat="1" applyFont="1" applyFill="1" applyBorder="1" applyAlignment="1" applyProtection="1">
      <alignment horizontal="center"/>
    </xf>
    <xf numFmtId="2" fontId="19" fillId="4" borderId="36" xfId="2" applyNumberFormat="1" applyFont="1" applyFill="1" applyBorder="1" applyAlignment="1" applyProtection="1">
      <alignment horizontal="center"/>
    </xf>
    <xf numFmtId="165" fontId="19" fillId="3" borderId="42" xfId="2" applyNumberFormat="1" applyFont="1" applyFill="1" applyBorder="1" applyAlignment="1" applyProtection="1">
      <alignment horizontal="center"/>
    </xf>
    <xf numFmtId="2" fontId="19" fillId="3" borderId="47" xfId="2" applyNumberFormat="1" applyFont="1" applyFill="1" applyBorder="1" applyAlignment="1" applyProtection="1">
      <alignment horizontal="center"/>
    </xf>
    <xf numFmtId="2" fontId="19" fillId="3" borderId="62" xfId="2" applyNumberFormat="1" applyFont="1" applyFill="1" applyBorder="1" applyAlignment="1" applyProtection="1">
      <alignment horizontal="center"/>
    </xf>
    <xf numFmtId="2" fontId="19" fillId="3" borderId="42" xfId="2" applyNumberFormat="1" applyFont="1" applyFill="1" applyBorder="1" applyAlignment="1" applyProtection="1">
      <alignment horizontal="center"/>
    </xf>
    <xf numFmtId="165" fontId="19" fillId="3" borderId="16" xfId="2" applyNumberFormat="1" applyFont="1" applyFill="1" applyBorder="1" applyAlignment="1" applyProtection="1">
      <alignment horizontal="center"/>
    </xf>
    <xf numFmtId="165" fontId="19" fillId="2" borderId="42" xfId="2" applyNumberFormat="1" applyFont="1" applyFill="1" applyBorder="1" applyAlignment="1" applyProtection="1">
      <alignment horizontal="center"/>
    </xf>
    <xf numFmtId="2" fontId="19" fillId="2" borderId="47" xfId="2" applyNumberFormat="1" applyFont="1" applyFill="1" applyBorder="1" applyAlignment="1" applyProtection="1">
      <alignment horizontal="center"/>
    </xf>
    <xf numFmtId="2" fontId="19" fillId="2" borderId="62" xfId="2" applyNumberFormat="1" applyFont="1" applyFill="1" applyBorder="1" applyAlignment="1" applyProtection="1">
      <alignment horizontal="center"/>
    </xf>
    <xf numFmtId="2" fontId="19" fillId="2" borderId="42" xfId="2" applyNumberFormat="1" applyFont="1" applyFill="1" applyBorder="1" applyAlignment="1" applyProtection="1">
      <alignment horizontal="center"/>
    </xf>
    <xf numFmtId="165" fontId="19" fillId="2" borderId="16" xfId="2" applyNumberFormat="1" applyFont="1" applyFill="1" applyBorder="1" applyAlignment="1" applyProtection="1">
      <alignment horizontal="center"/>
    </xf>
    <xf numFmtId="2" fontId="19" fillId="4" borderId="75" xfId="2" applyNumberFormat="1" applyFont="1" applyFill="1" applyBorder="1" applyAlignment="1" applyProtection="1">
      <alignment horizontal="center"/>
    </xf>
    <xf numFmtId="2" fontId="19" fillId="4" borderId="76" xfId="2" applyNumberFormat="1" applyFont="1" applyFill="1" applyBorder="1" applyAlignment="1" applyProtection="1">
      <alignment horizontal="center"/>
    </xf>
    <xf numFmtId="2" fontId="19" fillId="4" borderId="58" xfId="2" applyNumberFormat="1" applyFont="1" applyFill="1" applyBorder="1" applyAlignment="1" applyProtection="1">
      <alignment horizontal="center"/>
    </xf>
    <xf numFmtId="2" fontId="19" fillId="0" borderId="75" xfId="2" applyNumberFormat="1" applyFont="1" applyBorder="1" applyAlignment="1" applyProtection="1">
      <alignment horizontal="center"/>
    </xf>
    <xf numFmtId="2" fontId="19" fillId="0" borderId="76" xfId="2" applyNumberFormat="1" applyFont="1" applyBorder="1" applyAlignment="1" applyProtection="1">
      <alignment horizontal="center"/>
    </xf>
    <xf numFmtId="2" fontId="19" fillId="0" borderId="58" xfId="2" applyNumberFormat="1" applyFont="1" applyBorder="1" applyAlignment="1" applyProtection="1">
      <alignment horizontal="center"/>
    </xf>
    <xf numFmtId="0" fontId="19" fillId="3" borderId="12" xfId="2" applyNumberFormat="1" applyFont="1" applyFill="1" applyBorder="1" applyAlignment="1" applyProtection="1">
      <alignment horizontal="center"/>
    </xf>
    <xf numFmtId="165" fontId="19" fillId="0" borderId="24" xfId="2" applyNumberFormat="1" applyFont="1" applyBorder="1" applyAlignment="1" applyProtection="1">
      <alignment horizontal="center"/>
    </xf>
    <xf numFmtId="165" fontId="19" fillId="0" borderId="33" xfId="2" applyNumberFormat="1" applyFont="1" applyBorder="1" applyAlignment="1" applyProtection="1">
      <alignment horizontal="center"/>
    </xf>
    <xf numFmtId="165" fontId="19" fillId="0" borderId="36" xfId="2" applyNumberFormat="1" applyFont="1" applyBorder="1" applyAlignment="1" applyProtection="1">
      <alignment horizontal="center"/>
    </xf>
    <xf numFmtId="0" fontId="19" fillId="3" borderId="16" xfId="2" applyFont="1" applyFill="1" applyBorder="1" applyAlignment="1" applyProtection="1">
      <alignment horizontal="center"/>
    </xf>
    <xf numFmtId="165" fontId="19" fillId="0" borderId="34" xfId="2" applyNumberFormat="1" applyFont="1" applyBorder="1" applyAlignment="1" applyProtection="1">
      <alignment horizontal="center"/>
    </xf>
    <xf numFmtId="165" fontId="19" fillId="3" borderId="22" xfId="2" applyNumberFormat="1" applyFont="1" applyFill="1" applyBorder="1" applyAlignment="1" applyProtection="1">
      <alignment horizontal="center"/>
    </xf>
    <xf numFmtId="165" fontId="19" fillId="3" borderId="34" xfId="2" applyNumberFormat="1" applyFont="1" applyFill="1" applyBorder="1" applyAlignment="1" applyProtection="1">
      <alignment horizontal="center"/>
    </xf>
    <xf numFmtId="0" fontId="19" fillId="3" borderId="59" xfId="2" applyNumberFormat="1" applyFont="1" applyFill="1" applyBorder="1" applyAlignment="1" applyProtection="1">
      <alignment horizontal="center"/>
    </xf>
    <xf numFmtId="165" fontId="19" fillId="0" borderId="7" xfId="2" applyNumberFormat="1" applyFont="1" applyBorder="1" applyAlignment="1" applyProtection="1">
      <alignment horizontal="center"/>
    </xf>
    <xf numFmtId="165" fontId="19" fillId="0" borderId="57" xfId="2" applyNumberFormat="1" applyFont="1" applyBorder="1" applyAlignment="1" applyProtection="1">
      <alignment horizontal="center"/>
    </xf>
    <xf numFmtId="165" fontId="19" fillId="0" borderId="58" xfId="2" applyNumberFormat="1" applyFont="1" applyBorder="1" applyAlignment="1" applyProtection="1">
      <alignment horizontal="center"/>
    </xf>
    <xf numFmtId="165" fontId="19" fillId="3" borderId="13" xfId="2" applyNumberFormat="1" applyFont="1" applyFill="1" applyBorder="1" applyAlignment="1" applyProtection="1">
      <alignment horizontal="center"/>
    </xf>
    <xf numFmtId="165" fontId="19" fillId="0" borderId="13" xfId="2" applyNumberFormat="1" applyFont="1" applyBorder="1" applyAlignment="1" applyProtection="1">
      <alignment horizontal="center"/>
    </xf>
    <xf numFmtId="0" fontId="19" fillId="3" borderId="41" xfId="2" applyFont="1" applyFill="1" applyBorder="1" applyAlignment="1" applyProtection="1">
      <alignment horizontal="center"/>
    </xf>
    <xf numFmtId="165" fontId="19" fillId="0" borderId="27" xfId="2" applyNumberFormat="1" applyFont="1" applyBorder="1" applyAlignment="1" applyProtection="1">
      <alignment horizontal="center"/>
    </xf>
    <xf numFmtId="165" fontId="19" fillId="0" borderId="45" xfId="2" applyNumberFormat="1" applyFont="1" applyBorder="1" applyAlignment="1" applyProtection="1">
      <alignment horizontal="center"/>
    </xf>
    <xf numFmtId="165" fontId="19" fillId="0" borderId="40" xfId="2" applyNumberFormat="1" applyFont="1" applyBorder="1" applyAlignment="1" applyProtection="1">
      <alignment horizontal="center"/>
    </xf>
    <xf numFmtId="165" fontId="19" fillId="4" borderId="41" xfId="2" applyNumberFormat="1" applyFont="1" applyFill="1" applyBorder="1" applyAlignment="1" applyProtection="1">
      <alignment horizontal="center"/>
    </xf>
    <xf numFmtId="20" fontId="34" fillId="0" borderId="28" xfId="2" applyNumberFormat="1" applyFont="1" applyBorder="1" applyAlignment="1" applyProtection="1">
      <alignment horizontal="center" vertical="center"/>
    </xf>
    <xf numFmtId="20" fontId="34" fillId="0" borderId="58" xfId="2" applyNumberFormat="1" applyFont="1" applyFill="1" applyBorder="1" applyAlignment="1" applyProtection="1">
      <alignment horizontal="center" vertical="center"/>
    </xf>
    <xf numFmtId="0" fontId="19" fillId="0" borderId="59" xfId="2" applyFont="1" applyBorder="1" applyProtection="1"/>
    <xf numFmtId="0" fontId="34" fillId="5" borderId="33" xfId="2" applyFont="1" applyFill="1" applyBorder="1" applyAlignment="1" applyProtection="1">
      <alignment horizontal="center"/>
    </xf>
    <xf numFmtId="9" fontId="34" fillId="5" borderId="12" xfId="2" applyNumberFormat="1" applyFont="1" applyFill="1" applyBorder="1" applyAlignment="1" applyProtection="1">
      <alignment horizontal="center"/>
    </xf>
    <xf numFmtId="0" fontId="54" fillId="5" borderId="62" xfId="2" applyFont="1" applyFill="1" applyBorder="1" applyAlignment="1" applyProtection="1">
      <alignment horizontal="center" vertical="center"/>
    </xf>
    <xf numFmtId="0" fontId="54" fillId="5" borderId="42" xfId="2" applyFont="1" applyFill="1" applyBorder="1" applyAlignment="1" applyProtection="1">
      <alignment horizontal="center" vertical="center"/>
    </xf>
    <xf numFmtId="0" fontId="54" fillId="5" borderId="42" xfId="2" applyNumberFormat="1" applyFont="1" applyFill="1" applyBorder="1" applyAlignment="1" applyProtection="1">
      <alignment horizontal="center" vertical="center"/>
    </xf>
    <xf numFmtId="9" fontId="34" fillId="5" borderId="16" xfId="2" applyNumberFormat="1" applyFont="1" applyFill="1" applyBorder="1" applyAlignment="1" applyProtection="1">
      <alignment horizontal="center"/>
    </xf>
    <xf numFmtId="0" fontId="34" fillId="5" borderId="77" xfId="2" applyFont="1" applyFill="1" applyBorder="1" applyProtection="1"/>
    <xf numFmtId="9" fontId="34" fillId="5" borderId="44" xfId="2" applyNumberFormat="1" applyFont="1" applyFill="1" applyBorder="1" applyAlignment="1" applyProtection="1">
      <alignment horizontal="center"/>
    </xf>
    <xf numFmtId="1" fontId="5" fillId="0" borderId="51" xfId="2" applyNumberFormat="1" applyFont="1" applyFill="1" applyBorder="1" applyAlignment="1" applyProtection="1">
      <alignment horizontal="center" vertical="center"/>
    </xf>
    <xf numFmtId="1" fontId="5" fillId="0" borderId="80" xfId="2" applyNumberFormat="1" applyFont="1" applyFill="1" applyBorder="1" applyAlignment="1" applyProtection="1">
      <alignment horizontal="center" vertical="center"/>
    </xf>
    <xf numFmtId="1" fontId="5" fillId="0" borderId="43" xfId="2" applyNumberFormat="1" applyFont="1" applyFill="1" applyBorder="1" applyAlignment="1" applyProtection="1">
      <alignment horizontal="center" vertical="center"/>
    </xf>
    <xf numFmtId="0" fontId="19" fillId="0" borderId="44" xfId="2" applyFont="1" applyBorder="1" applyProtection="1"/>
    <xf numFmtId="1" fontId="54" fillId="5" borderId="24" xfId="2" applyNumberFormat="1" applyFont="1" applyFill="1" applyBorder="1" applyAlignment="1" applyProtection="1">
      <alignment horizontal="center" vertical="center"/>
    </xf>
    <xf numFmtId="1" fontId="54" fillId="5" borderId="61" xfId="2" applyNumberFormat="1" applyFont="1" applyFill="1" applyBorder="1" applyAlignment="1" applyProtection="1">
      <alignment horizontal="center" vertical="center"/>
    </xf>
    <xf numFmtId="1" fontId="54" fillId="5" borderId="36" xfId="2" applyNumberFormat="1" applyFont="1" applyFill="1" applyBorder="1" applyAlignment="1" applyProtection="1">
      <alignment horizontal="center" vertical="center"/>
    </xf>
    <xf numFmtId="1" fontId="54" fillId="5" borderId="23" xfId="2" applyNumberFormat="1" applyFont="1" applyFill="1" applyBorder="1" applyAlignment="1" applyProtection="1">
      <alignment horizontal="center" vertical="center"/>
    </xf>
    <xf numFmtId="1" fontId="54" fillId="5" borderId="63" xfId="2" applyNumberFormat="1" applyFont="1" applyFill="1" applyBorder="1" applyAlignment="1" applyProtection="1">
      <alignment horizontal="center" vertical="center"/>
    </xf>
    <xf numFmtId="0" fontId="19" fillId="0" borderId="25" xfId="2" applyFont="1" applyBorder="1" applyProtection="1"/>
    <xf numFmtId="1" fontId="54" fillId="5" borderId="22" xfId="2" applyNumberFormat="1" applyFont="1" applyFill="1" applyBorder="1" applyAlignment="1" applyProtection="1">
      <alignment horizontal="center" vertical="center"/>
    </xf>
    <xf numFmtId="1" fontId="54" fillId="5" borderId="62" xfId="2" applyNumberFormat="1" applyFont="1" applyFill="1" applyBorder="1" applyAlignment="1" applyProtection="1">
      <alignment horizontal="center" vertical="center"/>
    </xf>
    <xf numFmtId="1" fontId="54" fillId="5" borderId="42" xfId="2" applyNumberFormat="1" applyFont="1" applyFill="1" applyBorder="1" applyAlignment="1" applyProtection="1">
      <alignment horizontal="center" vertical="center"/>
    </xf>
    <xf numFmtId="0" fontId="5" fillId="0" borderId="16" xfId="2" applyBorder="1" applyProtection="1"/>
    <xf numFmtId="1" fontId="54" fillId="5" borderId="39" xfId="2" applyNumberFormat="1" applyFont="1" applyFill="1" applyBorder="1" applyAlignment="1" applyProtection="1">
      <alignment horizontal="center" vertical="center"/>
    </xf>
    <xf numFmtId="2" fontId="19" fillId="4" borderId="42" xfId="2" applyNumberFormat="1" applyFont="1" applyFill="1" applyBorder="1" applyAlignment="1" applyProtection="1">
      <alignment horizontal="center"/>
    </xf>
    <xf numFmtId="0" fontId="19" fillId="4" borderId="42" xfId="2" applyFont="1" applyFill="1" applyBorder="1" applyAlignment="1" applyProtection="1">
      <alignment horizontal="center"/>
    </xf>
    <xf numFmtId="0" fontId="19" fillId="3" borderId="42" xfId="2" applyFont="1" applyFill="1" applyBorder="1" applyAlignment="1" applyProtection="1">
      <alignment horizontal="center"/>
    </xf>
    <xf numFmtId="0" fontId="19" fillId="3" borderId="39" xfId="2" applyFont="1" applyFill="1" applyBorder="1" applyAlignment="1" applyProtection="1">
      <alignment horizontal="center"/>
    </xf>
    <xf numFmtId="2" fontId="19" fillId="0" borderId="40" xfId="2" applyNumberFormat="1" applyFont="1" applyBorder="1" applyAlignment="1" applyProtection="1">
      <alignment horizontal="center"/>
    </xf>
    <xf numFmtId="165" fontId="19" fillId="3" borderId="25" xfId="2" applyNumberFormat="1" applyFont="1" applyFill="1" applyBorder="1" applyAlignment="1" applyProtection="1">
      <alignment horizontal="center"/>
    </xf>
    <xf numFmtId="165" fontId="19" fillId="4" borderId="59" xfId="2" applyNumberFormat="1" applyFont="1" applyFill="1" applyBorder="1" applyAlignment="1" applyProtection="1">
      <alignment horizontal="center" vertical="center" wrapText="1"/>
    </xf>
    <xf numFmtId="165" fontId="36" fillId="4" borderId="28" xfId="2" applyNumberFormat="1" applyFont="1" applyFill="1" applyBorder="1" applyAlignment="1" applyProtection="1">
      <alignment horizontal="center" vertical="center"/>
    </xf>
    <xf numFmtId="165" fontId="36" fillId="4" borderId="76" xfId="2" applyNumberFormat="1" applyFont="1" applyFill="1" applyBorder="1" applyAlignment="1" applyProtection="1">
      <alignment horizontal="center" vertical="center"/>
    </xf>
    <xf numFmtId="165" fontId="36" fillId="4" borderId="58" xfId="2" applyNumberFormat="1" applyFont="1" applyFill="1" applyBorder="1" applyAlignment="1" applyProtection="1">
      <alignment horizontal="center" vertical="center"/>
    </xf>
    <xf numFmtId="165" fontId="36" fillId="4" borderId="59" xfId="2" applyNumberFormat="1" applyFont="1" applyFill="1" applyBorder="1" applyAlignment="1" applyProtection="1">
      <alignment horizontal="center" vertical="center" wrapText="1"/>
    </xf>
    <xf numFmtId="165" fontId="19" fillId="2" borderId="22" xfId="2" applyNumberFormat="1" applyFont="1" applyFill="1" applyBorder="1" applyAlignment="1" applyProtection="1">
      <alignment horizontal="center"/>
    </xf>
    <xf numFmtId="165" fontId="19" fillId="2" borderId="62" xfId="2" applyNumberFormat="1" applyFont="1" applyFill="1" applyBorder="1" applyAlignment="1" applyProtection="1">
      <alignment horizontal="center"/>
    </xf>
    <xf numFmtId="165" fontId="36" fillId="2" borderId="59" xfId="2" applyNumberFormat="1" applyFont="1" applyFill="1" applyBorder="1" applyAlignment="1" applyProtection="1">
      <alignment horizontal="center" vertical="center" wrapText="1"/>
    </xf>
    <xf numFmtId="0" fontId="19" fillId="4" borderId="13" xfId="2" applyFont="1" applyFill="1" applyBorder="1" applyAlignment="1" applyProtection="1"/>
    <xf numFmtId="165" fontId="19" fillId="4" borderId="42" xfId="2" applyNumberFormat="1" applyFont="1" applyFill="1" applyBorder="1" applyAlignment="1" applyProtection="1"/>
    <xf numFmtId="0" fontId="19" fillId="2" borderId="16" xfId="2" applyNumberFormat="1" applyFont="1" applyFill="1" applyBorder="1" applyAlignment="1" applyProtection="1">
      <alignment horizontal="center"/>
    </xf>
    <xf numFmtId="0" fontId="19" fillId="2" borderId="22" xfId="2" applyNumberFormat="1" applyFont="1" applyFill="1" applyBorder="1" applyAlignment="1" applyProtection="1">
      <alignment horizontal="center"/>
    </xf>
    <xf numFmtId="0" fontId="19" fillId="2" borderId="62" xfId="2" applyNumberFormat="1" applyFont="1" applyFill="1" applyBorder="1" applyAlignment="1" applyProtection="1">
      <alignment horizontal="center"/>
    </xf>
    <xf numFmtId="0" fontId="19" fillId="2" borderId="42" xfId="2" applyNumberFormat="1" applyFont="1" applyFill="1" applyBorder="1" applyAlignment="1" applyProtection="1">
      <alignment horizontal="center"/>
    </xf>
    <xf numFmtId="1" fontId="36" fillId="2" borderId="59" xfId="2" applyNumberFormat="1" applyFont="1" applyFill="1" applyBorder="1" applyAlignment="1" applyProtection="1">
      <alignment horizontal="center" vertical="center" wrapText="1"/>
    </xf>
    <xf numFmtId="0" fontId="19" fillId="4" borderId="41" xfId="2" applyNumberFormat="1" applyFont="1" applyFill="1" applyBorder="1" applyAlignment="1" applyProtection="1">
      <alignment horizontal="center"/>
    </xf>
    <xf numFmtId="0" fontId="19" fillId="4" borderId="2" xfId="2" applyNumberFormat="1" applyFont="1" applyFill="1" applyBorder="1" applyAlignment="1" applyProtection="1">
      <alignment horizontal="center"/>
    </xf>
    <xf numFmtId="0" fontId="19" fillId="4" borderId="74" xfId="2" applyNumberFormat="1" applyFont="1" applyFill="1" applyBorder="1" applyAlignment="1" applyProtection="1">
      <alignment horizontal="center"/>
    </xf>
    <xf numFmtId="0" fontId="19" fillId="4" borderId="39" xfId="2" applyNumberFormat="1" applyFont="1" applyFill="1" applyBorder="1" applyAlignment="1" applyProtection="1">
      <alignment horizontal="center"/>
    </xf>
    <xf numFmtId="2" fontId="19" fillId="4" borderId="38" xfId="2" applyNumberFormat="1" applyFont="1" applyFill="1" applyBorder="1" applyAlignment="1" applyProtection="1">
      <alignment horizontal="center"/>
    </xf>
    <xf numFmtId="2" fontId="19" fillId="4" borderId="30" xfId="2" applyNumberFormat="1" applyFont="1" applyFill="1" applyBorder="1" applyAlignment="1" applyProtection="1">
      <alignment horizontal="center"/>
    </xf>
    <xf numFmtId="2" fontId="19" fillId="4" borderId="72" xfId="2" applyNumberFormat="1" applyFont="1" applyFill="1" applyBorder="1" applyAlignment="1" applyProtection="1">
      <alignment horizontal="center"/>
    </xf>
    <xf numFmtId="2" fontId="19" fillId="4" borderId="37" xfId="2" applyNumberFormat="1" applyFont="1" applyFill="1" applyBorder="1" applyAlignment="1" applyProtection="1">
      <alignment horizontal="center"/>
    </xf>
    <xf numFmtId="165" fontId="19" fillId="4" borderId="38" xfId="2" applyNumberFormat="1" applyFont="1" applyFill="1" applyBorder="1" applyAlignment="1" applyProtection="1">
      <alignment horizontal="center"/>
    </xf>
    <xf numFmtId="2" fontId="19" fillId="3" borderId="12" xfId="2" applyNumberFormat="1" applyFont="1" applyFill="1" applyBorder="1" applyAlignment="1" applyProtection="1">
      <alignment horizontal="center"/>
    </xf>
    <xf numFmtId="2" fontId="19" fillId="0" borderId="9" xfId="2" applyNumberFormat="1" applyFont="1" applyBorder="1" applyAlignment="1" applyProtection="1">
      <alignment horizontal="center"/>
    </xf>
    <xf numFmtId="2" fontId="19" fillId="0" borderId="61" xfId="2" applyNumberFormat="1" applyFont="1" applyBorder="1" applyAlignment="1" applyProtection="1">
      <alignment horizontal="center"/>
    </xf>
    <xf numFmtId="2" fontId="19" fillId="0" borderId="36" xfId="2" applyNumberFormat="1" applyFont="1" applyBorder="1" applyAlignment="1" applyProtection="1">
      <alignment horizontal="center"/>
    </xf>
    <xf numFmtId="165" fontId="19" fillId="3" borderId="12" xfId="2" applyNumberFormat="1" applyFont="1" applyFill="1" applyBorder="1" applyAlignment="1" applyProtection="1">
      <alignment horizontal="center"/>
    </xf>
    <xf numFmtId="2" fontId="19" fillId="3" borderId="16" xfId="2" applyNumberFormat="1" applyFont="1" applyFill="1" applyBorder="1" applyAlignment="1" applyProtection="1">
      <alignment horizontal="center"/>
    </xf>
    <xf numFmtId="2" fontId="19" fillId="0" borderId="13" xfId="2" applyNumberFormat="1" applyFont="1" applyBorder="1" applyAlignment="1" applyProtection="1">
      <alignment horizontal="center"/>
    </xf>
    <xf numFmtId="2" fontId="19" fillId="0" borderId="62" xfId="2" applyNumberFormat="1" applyFont="1" applyBorder="1" applyAlignment="1" applyProtection="1">
      <alignment horizontal="center"/>
    </xf>
    <xf numFmtId="2" fontId="19" fillId="0" borderId="42" xfId="2" applyNumberFormat="1" applyFont="1" applyBorder="1" applyAlignment="1" applyProtection="1">
      <alignment horizontal="center"/>
    </xf>
    <xf numFmtId="2" fontId="19" fillId="0" borderId="7" xfId="2" applyNumberFormat="1" applyFont="1" applyBorder="1" applyAlignment="1" applyProtection="1">
      <alignment horizontal="center"/>
    </xf>
    <xf numFmtId="0" fontId="19" fillId="3" borderId="59" xfId="2" applyFont="1" applyFill="1" applyBorder="1" applyAlignment="1" applyProtection="1">
      <alignment horizontal="center"/>
    </xf>
    <xf numFmtId="165" fontId="19" fillId="3" borderId="59" xfId="2" applyNumberFormat="1" applyFont="1" applyFill="1" applyBorder="1" applyAlignment="1" applyProtection="1">
      <alignment horizontal="center"/>
    </xf>
    <xf numFmtId="165" fontId="19" fillId="4" borderId="13" xfId="2" applyNumberFormat="1" applyFont="1" applyFill="1" applyBorder="1" applyAlignment="1" applyProtection="1">
      <alignment horizontal="center"/>
    </xf>
    <xf numFmtId="165" fontId="19" fillId="3" borderId="62" xfId="2" applyNumberFormat="1" applyFont="1" applyFill="1" applyBorder="1" applyAlignment="1" applyProtection="1">
      <alignment horizontal="center"/>
    </xf>
    <xf numFmtId="165" fontId="19" fillId="0" borderId="16" xfId="2" applyNumberFormat="1" applyFont="1" applyBorder="1" applyAlignment="1" applyProtection="1">
      <alignment horizontal="center"/>
    </xf>
    <xf numFmtId="0" fontId="19" fillId="0" borderId="25" xfId="2" applyNumberFormat="1" applyFont="1" applyBorder="1" applyAlignment="1" applyProtection="1">
      <alignment horizontal="center"/>
    </xf>
    <xf numFmtId="0" fontId="19" fillId="3" borderId="23" xfId="2" applyNumberFormat="1" applyFont="1" applyFill="1" applyBorder="1" applyAlignment="1" applyProtection="1">
      <alignment horizontal="center"/>
    </xf>
    <xf numFmtId="0" fontId="19" fillId="3" borderId="63" xfId="2" applyNumberFormat="1" applyFont="1" applyFill="1" applyBorder="1" applyAlignment="1" applyProtection="1">
      <alignment horizontal="center"/>
    </xf>
    <xf numFmtId="0" fontId="19" fillId="3" borderId="39" xfId="2" applyNumberFormat="1" applyFont="1" applyFill="1" applyBorder="1" applyAlignment="1" applyProtection="1">
      <alignment horizontal="center"/>
    </xf>
    <xf numFmtId="1" fontId="36" fillId="2" borderId="41" xfId="2" applyNumberFormat="1" applyFont="1" applyFill="1" applyBorder="1" applyAlignment="1" applyProtection="1">
      <alignment horizontal="center" vertical="center" wrapText="1"/>
    </xf>
    <xf numFmtId="0" fontId="19" fillId="3" borderId="13" xfId="2" applyFont="1" applyFill="1" applyBorder="1" applyAlignment="1" applyProtection="1">
      <alignment horizontal="left"/>
    </xf>
    <xf numFmtId="0" fontId="19" fillId="3" borderId="62" xfId="2" applyFont="1" applyFill="1" applyBorder="1" applyAlignment="1" applyProtection="1">
      <alignment horizontal="left"/>
    </xf>
    <xf numFmtId="0" fontId="19" fillId="3" borderId="19" xfId="2" applyFont="1" applyFill="1" applyBorder="1" applyAlignment="1" applyProtection="1">
      <alignment horizontal="left"/>
    </xf>
    <xf numFmtId="0" fontId="19" fillId="3" borderId="63" xfId="2" applyFont="1" applyFill="1" applyBorder="1" applyAlignment="1" applyProtection="1">
      <alignment horizontal="left"/>
    </xf>
    <xf numFmtId="0" fontId="19" fillId="3" borderId="7" xfId="2" applyFont="1" applyFill="1" applyBorder="1" applyAlignment="1" applyProtection="1">
      <alignment horizontal="left"/>
    </xf>
    <xf numFmtId="0" fontId="19" fillId="3" borderId="76" xfId="2" applyFont="1" applyFill="1" applyBorder="1" applyAlignment="1" applyProtection="1">
      <alignment horizontal="left"/>
    </xf>
    <xf numFmtId="0" fontId="19" fillId="3" borderId="34" xfId="2" applyFont="1" applyFill="1" applyBorder="1" applyAlignment="1" applyProtection="1">
      <alignment horizontal="left"/>
    </xf>
    <xf numFmtId="0" fontId="19" fillId="3" borderId="42" xfId="2" applyFont="1" applyFill="1" applyBorder="1" applyAlignment="1" applyProtection="1">
      <alignment horizontal="left"/>
    </xf>
    <xf numFmtId="0" fontId="19" fillId="4" borderId="34" xfId="2" applyFont="1" applyFill="1" applyBorder="1" applyAlignment="1" applyProtection="1">
      <alignment horizontal="left"/>
    </xf>
    <xf numFmtId="0" fontId="19" fillId="4" borderId="42" xfId="2" applyFont="1" applyFill="1" applyBorder="1" applyAlignment="1" applyProtection="1">
      <alignment horizontal="left"/>
    </xf>
    <xf numFmtId="0" fontId="19" fillId="2" borderId="13" xfId="2" applyFont="1" applyFill="1" applyBorder="1" applyAlignment="1" applyProtection="1">
      <alignment horizontal="left"/>
    </xf>
    <xf numFmtId="0" fontId="19" fillId="2" borderId="62" xfId="2" applyFont="1" applyFill="1" applyBorder="1" applyAlignment="1" applyProtection="1">
      <alignment horizontal="left"/>
    </xf>
    <xf numFmtId="0" fontId="19" fillId="4" borderId="19" xfId="2" applyFont="1" applyFill="1" applyBorder="1" applyAlignment="1" applyProtection="1">
      <alignment horizontal="left"/>
    </xf>
    <xf numFmtId="0" fontId="19" fillId="4" borderId="63" xfId="2" applyFont="1" applyFill="1" applyBorder="1" applyAlignment="1" applyProtection="1">
      <alignment horizontal="left"/>
    </xf>
    <xf numFmtId="0" fontId="19" fillId="4" borderId="1" xfId="2" applyFont="1" applyFill="1" applyBorder="1" applyAlignment="1" applyProtection="1">
      <alignment horizontal="left"/>
    </xf>
    <xf numFmtId="0" fontId="19" fillId="4" borderId="66" xfId="2" applyFont="1" applyFill="1" applyBorder="1" applyAlignment="1" applyProtection="1">
      <alignment horizontal="left"/>
    </xf>
    <xf numFmtId="0" fontId="19" fillId="3" borderId="9" xfId="2" applyFont="1" applyFill="1" applyBorder="1" applyAlignment="1" applyProtection="1">
      <alignment horizontal="left"/>
    </xf>
    <xf numFmtId="0" fontId="19" fillId="3" borderId="61" xfId="2" applyFont="1" applyFill="1" applyBorder="1" applyAlignment="1" applyProtection="1">
      <alignment horizontal="left"/>
    </xf>
    <xf numFmtId="0" fontId="19" fillId="4" borderId="9" xfId="2" applyFont="1" applyFill="1" applyBorder="1" applyAlignment="1" applyProtection="1">
      <alignment horizontal="left" wrapText="1"/>
    </xf>
    <xf numFmtId="0" fontId="19" fillId="4" borderId="61" xfId="2" applyFont="1" applyFill="1" applyBorder="1" applyAlignment="1" applyProtection="1">
      <alignment horizontal="left" wrapText="1"/>
    </xf>
    <xf numFmtId="0" fontId="34" fillId="3" borderId="9" xfId="2" applyFont="1" applyFill="1" applyBorder="1" applyAlignment="1" applyProtection="1">
      <alignment horizontal="right"/>
    </xf>
    <xf numFmtId="0" fontId="34" fillId="3" borderId="24" xfId="2" applyFont="1" applyFill="1" applyBorder="1" applyAlignment="1" applyProtection="1">
      <alignment horizontal="right"/>
    </xf>
    <xf numFmtId="0" fontId="34" fillId="3" borderId="11" xfId="2" applyFont="1" applyFill="1" applyBorder="1" applyAlignment="1" applyProtection="1">
      <alignment horizontal="right"/>
    </xf>
    <xf numFmtId="0" fontId="34" fillId="3" borderId="19" xfId="2" applyFont="1" applyFill="1" applyBorder="1" applyAlignment="1" applyProtection="1">
      <alignment horizontal="right"/>
    </xf>
    <xf numFmtId="0" fontId="34" fillId="3" borderId="23" xfId="2" applyFont="1" applyFill="1" applyBorder="1" applyAlignment="1" applyProtection="1">
      <alignment horizontal="right"/>
    </xf>
    <xf numFmtId="0" fontId="34" fillId="3" borderId="21" xfId="2" applyFont="1" applyFill="1" applyBorder="1" applyAlignment="1" applyProtection="1">
      <alignment horizontal="right"/>
    </xf>
    <xf numFmtId="0" fontId="19" fillId="4" borderId="9" xfId="2" applyFont="1" applyFill="1" applyBorder="1" applyAlignment="1" applyProtection="1">
      <alignment horizontal="left"/>
    </xf>
    <xf numFmtId="0" fontId="19" fillId="4" borderId="61" xfId="2" applyFont="1" applyFill="1" applyBorder="1" applyAlignment="1" applyProtection="1">
      <alignment horizontal="left"/>
    </xf>
    <xf numFmtId="0" fontId="19" fillId="4" borderId="13" xfId="2" applyFont="1" applyFill="1" applyBorder="1" applyAlignment="1" applyProtection="1">
      <alignment horizontal="left"/>
    </xf>
    <xf numFmtId="0" fontId="19" fillId="4" borderId="62" xfId="2" applyFont="1" applyFill="1" applyBorder="1" applyAlignment="1" applyProtection="1">
      <alignment horizontal="left"/>
    </xf>
    <xf numFmtId="0" fontId="35" fillId="14" borderId="3" xfId="2" applyFont="1" applyFill="1" applyBorder="1" applyAlignment="1" applyProtection="1">
      <alignment horizontal="center"/>
    </xf>
    <xf numFmtId="0" fontId="35" fillId="14" borderId="50" xfId="2" applyFont="1" applyFill="1" applyBorder="1" applyAlignment="1" applyProtection="1">
      <alignment horizontal="center"/>
    </xf>
    <xf numFmtId="0" fontId="35" fillId="14" borderId="69" xfId="2" applyFont="1" applyFill="1" applyBorder="1" applyAlignment="1" applyProtection="1">
      <alignment horizontal="center"/>
    </xf>
    <xf numFmtId="0" fontId="34" fillId="0" borderId="3" xfId="2" applyFont="1" applyBorder="1" applyAlignment="1" applyProtection="1">
      <alignment horizontal="center"/>
    </xf>
    <xf numFmtId="0" fontId="34" fillId="0" borderId="50" xfId="2" applyFont="1" applyBorder="1" applyAlignment="1" applyProtection="1">
      <alignment horizontal="center"/>
    </xf>
    <xf numFmtId="0" fontId="34" fillId="3" borderId="5" xfId="2" applyFont="1" applyFill="1" applyBorder="1" applyAlignment="1" applyProtection="1">
      <alignment horizontal="center"/>
    </xf>
    <xf numFmtId="0" fontId="34" fillId="3" borderId="52" xfId="2" applyFont="1" applyFill="1" applyBorder="1" applyAlignment="1" applyProtection="1">
      <alignment horizontal="center"/>
    </xf>
    <xf numFmtId="0" fontId="34" fillId="3" borderId="31" xfId="2" applyFont="1" applyFill="1" applyBorder="1" applyAlignment="1" applyProtection="1">
      <alignment horizontal="center"/>
    </xf>
    <xf numFmtId="0" fontId="19" fillId="3" borderId="57" xfId="2" applyFont="1" applyFill="1" applyBorder="1" applyAlignment="1" applyProtection="1">
      <alignment horizontal="left"/>
    </xf>
    <xf numFmtId="0" fontId="19" fillId="3" borderId="58" xfId="2" applyFont="1" applyFill="1" applyBorder="1" applyAlignment="1" applyProtection="1">
      <alignment horizontal="left"/>
    </xf>
    <xf numFmtId="0" fontId="19" fillId="3" borderId="27" xfId="2" applyFont="1" applyFill="1" applyBorder="1" applyAlignment="1" applyProtection="1">
      <alignment horizontal="left"/>
    </xf>
    <xf numFmtId="0" fontId="19" fillId="3" borderId="74" xfId="2" applyFont="1" applyFill="1" applyBorder="1" applyAlignment="1" applyProtection="1">
      <alignment horizontal="left"/>
    </xf>
    <xf numFmtId="0" fontId="19" fillId="4" borderId="22" xfId="2" applyFont="1" applyFill="1" applyBorder="1" applyAlignment="1" applyProtection="1">
      <alignment horizontal="left"/>
    </xf>
    <xf numFmtId="0" fontId="19" fillId="2" borderId="27" xfId="2" applyFont="1" applyFill="1" applyBorder="1" applyAlignment="1" applyProtection="1">
      <alignment horizontal="left"/>
    </xf>
    <xf numFmtId="0" fontId="19" fillId="2" borderId="2" xfId="2" applyFont="1" applyFill="1" applyBorder="1" applyAlignment="1" applyProtection="1">
      <alignment horizontal="left"/>
    </xf>
    <xf numFmtId="0" fontId="19" fillId="4" borderId="24" xfId="2" applyFont="1" applyFill="1" applyBorder="1" applyAlignment="1" applyProtection="1">
      <alignment horizontal="left"/>
    </xf>
    <xf numFmtId="0" fontId="19" fillId="3" borderId="22" xfId="2" applyFont="1" applyFill="1" applyBorder="1" applyAlignment="1" applyProtection="1">
      <alignment horizontal="left"/>
    </xf>
    <xf numFmtId="0" fontId="19" fillId="4" borderId="7" xfId="2" applyFont="1" applyFill="1" applyBorder="1" applyAlignment="1" applyProtection="1">
      <alignment horizontal="left"/>
    </xf>
    <xf numFmtId="0" fontId="19" fillId="4" borderId="28" xfId="2" applyFont="1" applyFill="1" applyBorder="1" applyAlignment="1" applyProtection="1">
      <alignment horizontal="left"/>
    </xf>
    <xf numFmtId="0" fontId="34" fillId="5" borderId="9" xfId="2" applyFont="1" applyFill="1" applyBorder="1" applyAlignment="1" applyProtection="1">
      <alignment horizontal="center"/>
    </xf>
    <xf numFmtId="0" fontId="34" fillId="5" borderId="24" xfId="2" applyFont="1" applyFill="1" applyBorder="1" applyAlignment="1" applyProtection="1">
      <alignment horizontal="center"/>
    </xf>
    <xf numFmtId="0" fontId="0" fillId="0" borderId="0" xfId="0" applyProtection="1">
      <protection locked="0"/>
    </xf>
    <xf numFmtId="0" fontId="0" fillId="0" borderId="2" xfId="0" applyBorder="1" applyProtection="1">
      <protection locked="0"/>
    </xf>
    <xf numFmtId="14" fontId="56" fillId="4" borderId="26" xfId="0" applyNumberFormat="1" applyFont="1" applyFill="1" applyBorder="1" applyAlignment="1" applyProtection="1">
      <alignment horizontal="center"/>
    </xf>
    <xf numFmtId="14" fontId="12" fillId="7" borderId="50" xfId="0" applyNumberFormat="1" applyFont="1" applyFill="1" applyBorder="1" applyAlignment="1" applyProtection="1">
      <alignment vertical="center"/>
    </xf>
    <xf numFmtId="14" fontId="12" fillId="0" borderId="50" xfId="0" applyNumberFormat="1" applyFont="1" applyBorder="1" applyAlignment="1" applyProtection="1">
      <alignment vertical="center"/>
    </xf>
    <xf numFmtId="0" fontId="7" fillId="0" borderId="0" xfId="0" applyFont="1" applyAlignment="1" applyProtection="1">
      <alignment horizontal="center"/>
    </xf>
    <xf numFmtId="14" fontId="12" fillId="11" borderId="50" xfId="0" applyNumberFormat="1" applyFont="1" applyFill="1" applyBorder="1" applyAlignment="1" applyProtection="1"/>
    <xf numFmtId="20" fontId="31" fillId="7" borderId="26" xfId="0" applyNumberFormat="1" applyFont="1" applyFill="1" applyBorder="1" applyAlignment="1" applyProtection="1">
      <alignment horizontal="center" vertical="center"/>
    </xf>
    <xf numFmtId="20" fontId="31" fillId="7" borderId="26" xfId="0" applyNumberFormat="1" applyFont="1" applyFill="1" applyBorder="1" applyAlignment="1" applyProtection="1">
      <alignment vertical="center"/>
    </xf>
    <xf numFmtId="20" fontId="31" fillId="0" borderId="26" xfId="0" applyNumberFormat="1" applyFont="1" applyBorder="1" applyAlignment="1" applyProtection="1">
      <alignment vertical="center"/>
    </xf>
    <xf numFmtId="0" fontId="31" fillId="11" borderId="26" xfId="0" applyFont="1" applyFill="1" applyBorder="1" applyAlignment="1" applyProtection="1"/>
    <xf numFmtId="0" fontId="31" fillId="7" borderId="27" xfId="0" applyFont="1" applyFill="1" applyBorder="1" applyAlignment="1" applyProtection="1">
      <alignment horizontal="center"/>
    </xf>
    <xf numFmtId="0" fontId="31" fillId="7" borderId="2" xfId="0" applyFont="1" applyFill="1" applyBorder="1" applyAlignment="1" applyProtection="1">
      <alignment horizontal="center"/>
    </xf>
    <xf numFmtId="0" fontId="31" fillId="7" borderId="2" xfId="0" applyFont="1" applyFill="1" applyBorder="1" applyAlignment="1" applyProtection="1"/>
    <xf numFmtId="0" fontId="31" fillId="3" borderId="2" xfId="0" applyFont="1" applyFill="1" applyBorder="1" applyAlignment="1" applyProtection="1"/>
    <xf numFmtId="0" fontId="0" fillId="0" borderId="0" xfId="0" applyProtection="1"/>
    <xf numFmtId="0" fontId="31" fillId="11" borderId="2" xfId="0" applyFont="1" applyFill="1" applyBorder="1" applyAlignment="1" applyProtection="1"/>
    <xf numFmtId="20" fontId="10" fillId="4" borderId="36" xfId="0" applyNumberFormat="1" applyFont="1" applyFill="1" applyBorder="1" applyAlignment="1" applyProtection="1">
      <alignment horizontal="center" vertical="center" wrapText="1"/>
    </xf>
    <xf numFmtId="20" fontId="10" fillId="4" borderId="58" xfId="0" applyNumberFormat="1" applyFont="1" applyFill="1" applyBorder="1" applyAlignment="1" applyProtection="1">
      <alignment horizontal="center" vertical="center" wrapText="1"/>
    </xf>
    <xf numFmtId="0" fontId="11" fillId="4" borderId="42" xfId="0" applyFont="1" applyFill="1" applyBorder="1" applyAlignment="1" applyProtection="1">
      <alignment horizontal="center" vertical="center"/>
    </xf>
    <xf numFmtId="0" fontId="34" fillId="3" borderId="42" xfId="0" applyFont="1" applyFill="1" applyBorder="1" applyAlignment="1" applyProtection="1"/>
    <xf numFmtId="0" fontId="34" fillId="6" borderId="42" xfId="0" applyFont="1" applyFill="1" applyBorder="1" applyAlignment="1" applyProtection="1"/>
    <xf numFmtId="0" fontId="34" fillId="0" borderId="42" xfId="0" applyFont="1" applyBorder="1" applyAlignment="1" applyProtection="1"/>
    <xf numFmtId="0" fontId="34" fillId="3" borderId="39" xfId="0" applyFont="1" applyFill="1" applyBorder="1" applyAlignment="1" applyProtection="1"/>
    <xf numFmtId="0" fontId="40" fillId="0" borderId="0" xfId="0" applyFont="1" applyProtection="1"/>
    <xf numFmtId="0" fontId="0" fillId="0" borderId="27" xfId="0" applyBorder="1" applyProtection="1"/>
    <xf numFmtId="0" fontId="0" fillId="0" borderId="2" xfId="0" applyBorder="1" applyProtection="1"/>
    <xf numFmtId="0" fontId="7" fillId="0" borderId="0" xfId="0" applyFont="1" applyAlignment="1" applyProtection="1">
      <alignment horizontal="center" vertical="center"/>
    </xf>
    <xf numFmtId="0" fontId="7" fillId="3" borderId="0" xfId="0" applyFont="1" applyFill="1" applyBorder="1" applyAlignment="1" applyProtection="1">
      <alignment horizontal="center" vertical="center"/>
    </xf>
    <xf numFmtId="0" fontId="7" fillId="0" borderId="0" xfId="0" applyFont="1" applyBorder="1" applyAlignment="1" applyProtection="1">
      <alignment horizontal="center" vertical="center"/>
    </xf>
    <xf numFmtId="0" fontId="7" fillId="0" borderId="0" xfId="0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>
      <alignment horizontal="center" vertical="top"/>
    </xf>
    <xf numFmtId="0" fontId="7" fillId="0" borderId="0" xfId="0" applyFont="1" applyFill="1" applyAlignment="1" applyProtection="1">
      <alignment horizontal="center"/>
    </xf>
    <xf numFmtId="20" fontId="7" fillId="3" borderId="4" xfId="0" applyNumberFormat="1" applyFont="1" applyFill="1" applyBorder="1" applyAlignment="1" applyProtection="1">
      <alignment horizontal="center" vertical="center" wrapText="1"/>
    </xf>
    <xf numFmtId="0" fontId="7" fillId="0" borderId="0" xfId="0" applyFont="1" applyAlignment="1" applyProtection="1">
      <alignment horizontal="left" vertical="center"/>
    </xf>
    <xf numFmtId="0" fontId="0" fillId="0" borderId="0" xfId="0" applyFill="1" applyBorder="1" applyProtection="1"/>
    <xf numFmtId="0" fontId="7" fillId="0" borderId="0" xfId="0" applyFont="1" applyFill="1" applyBorder="1" applyAlignment="1" applyProtection="1">
      <alignment horizontal="center" vertical="center" wrapText="1"/>
    </xf>
    <xf numFmtId="20" fontId="10" fillId="0" borderId="0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center" vertical="center"/>
    </xf>
    <xf numFmtId="0" fontId="7" fillId="3" borderId="0" xfId="0" applyFont="1" applyFill="1" applyAlignment="1" applyProtection="1">
      <alignment horizontal="center"/>
    </xf>
    <xf numFmtId="0" fontId="31" fillId="0" borderId="60" xfId="0" applyFont="1" applyBorder="1" applyAlignment="1" applyProtection="1">
      <alignment vertical="center" wrapText="1"/>
    </xf>
    <xf numFmtId="0" fontId="31" fillId="0" borderId="61" xfId="0" applyFont="1" applyBorder="1" applyAlignment="1" applyProtection="1">
      <alignment vertical="center" wrapText="1"/>
    </xf>
    <xf numFmtId="14" fontId="57" fillId="0" borderId="50" xfId="0" applyNumberFormat="1" applyFont="1" applyBorder="1" applyAlignment="1" applyProtection="1">
      <alignment vertical="center"/>
    </xf>
    <xf numFmtId="14" fontId="57" fillId="7" borderId="50" xfId="0" applyNumberFormat="1" applyFont="1" applyFill="1" applyBorder="1" applyAlignment="1" applyProtection="1">
      <alignment vertical="center"/>
    </xf>
    <xf numFmtId="14" fontId="57" fillId="11" borderId="50" xfId="0" applyNumberFormat="1" applyFont="1" applyFill="1" applyBorder="1" applyAlignment="1" applyProtection="1"/>
    <xf numFmtId="0" fontId="35" fillId="14" borderId="50" xfId="2" applyFont="1" applyFill="1" applyBorder="1" applyAlignment="1" applyProtection="1">
      <alignment horizontal="center"/>
      <protection locked="0"/>
    </xf>
    <xf numFmtId="20" fontId="34" fillId="0" borderId="10" xfId="2" applyNumberFormat="1" applyFont="1" applyFill="1" applyBorder="1" applyAlignment="1" applyProtection="1">
      <alignment horizontal="center" vertical="center" wrapText="1"/>
      <protection locked="0"/>
    </xf>
    <xf numFmtId="0" fontId="54" fillId="5" borderId="14" xfId="2" applyNumberFormat="1" applyFont="1" applyFill="1" applyBorder="1" applyAlignment="1" applyProtection="1">
      <alignment horizontal="center" vertical="center"/>
      <protection locked="0"/>
    </xf>
    <xf numFmtId="1" fontId="5" fillId="0" borderId="14" xfId="2" applyNumberFormat="1" applyFont="1" applyFill="1" applyBorder="1" applyAlignment="1" applyProtection="1">
      <alignment horizontal="center" vertical="center"/>
      <protection locked="0"/>
    </xf>
    <xf numFmtId="1" fontId="5" fillId="0" borderId="20" xfId="2" applyNumberFormat="1" applyFont="1" applyFill="1" applyBorder="1" applyAlignment="1" applyProtection="1">
      <alignment horizontal="center" vertical="center"/>
      <protection locked="0"/>
    </xf>
    <xf numFmtId="0" fontId="54" fillId="5" borderId="4" xfId="2" applyNumberFormat="1" applyFont="1" applyFill="1" applyBorder="1" applyAlignment="1" applyProtection="1">
      <alignment horizontal="center"/>
      <protection locked="0"/>
    </xf>
    <xf numFmtId="1" fontId="5" fillId="0" borderId="8" xfId="2" applyNumberFormat="1" applyFill="1" applyBorder="1" applyAlignment="1" applyProtection="1">
      <alignment horizontal="center" vertical="center"/>
      <protection locked="0"/>
    </xf>
    <xf numFmtId="1" fontId="5" fillId="0" borderId="14" xfId="2" applyNumberFormat="1" applyFill="1" applyBorder="1" applyAlignment="1" applyProtection="1">
      <alignment horizontal="center" vertical="center"/>
      <protection locked="0"/>
    </xf>
    <xf numFmtId="165" fontId="19" fillId="4" borderId="10" xfId="2" applyNumberFormat="1" applyFont="1" applyFill="1" applyBorder="1" applyAlignment="1" applyProtection="1">
      <alignment horizontal="center"/>
      <protection locked="0"/>
    </xf>
    <xf numFmtId="165" fontId="19" fillId="0" borderId="14" xfId="2" applyNumberFormat="1" applyFont="1" applyBorder="1" applyAlignment="1" applyProtection="1">
      <alignment horizontal="center"/>
      <protection locked="0"/>
    </xf>
    <xf numFmtId="165" fontId="19" fillId="4" borderId="8" xfId="2" applyNumberFormat="1" applyFont="1" applyFill="1" applyBorder="1" applyAlignment="1" applyProtection="1">
      <alignment horizontal="center"/>
      <protection locked="0"/>
    </xf>
    <xf numFmtId="165" fontId="19" fillId="4" borderId="52" xfId="2" applyNumberFormat="1" applyFont="1" applyFill="1" applyBorder="1" applyAlignment="1" applyProtection="1">
      <alignment horizontal="center"/>
      <protection locked="0"/>
    </xf>
    <xf numFmtId="165" fontId="19" fillId="4" borderId="18" xfId="2" applyNumberFormat="1" applyFont="1" applyFill="1" applyBorder="1" applyAlignment="1" applyProtection="1">
      <alignment horizontal="center"/>
      <protection locked="0"/>
    </xf>
    <xf numFmtId="165" fontId="19" fillId="2" borderId="31" xfId="2" applyNumberFormat="1" applyFont="1" applyFill="1" applyBorder="1" applyAlignment="1" applyProtection="1">
      <alignment horizontal="center"/>
      <protection locked="0"/>
    </xf>
    <xf numFmtId="0" fontId="54" fillId="5" borderId="20" xfId="2" applyFont="1" applyFill="1" applyBorder="1" applyAlignment="1" applyProtection="1">
      <alignment horizontal="center"/>
      <protection locked="0"/>
    </xf>
    <xf numFmtId="2" fontId="19" fillId="4" borderId="10" xfId="2" applyNumberFormat="1" applyFont="1" applyFill="1" applyBorder="1" applyAlignment="1" applyProtection="1">
      <alignment horizontal="center"/>
      <protection locked="0"/>
    </xf>
    <xf numFmtId="2" fontId="19" fillId="3" borderId="14" xfId="2" applyNumberFormat="1" applyFont="1" applyFill="1" applyBorder="1" applyAlignment="1" applyProtection="1">
      <alignment horizontal="center"/>
      <protection locked="0"/>
    </xf>
    <xf numFmtId="2" fontId="19" fillId="2" borderId="14" xfId="2" applyNumberFormat="1" applyFont="1" applyFill="1" applyBorder="1" applyAlignment="1" applyProtection="1">
      <alignment horizontal="center"/>
      <protection locked="0"/>
    </xf>
    <xf numFmtId="2" fontId="19" fillId="4" borderId="8" xfId="2" applyNumberFormat="1" applyFont="1" applyFill="1" applyBorder="1" applyAlignment="1" applyProtection="1">
      <alignment horizontal="center"/>
      <protection locked="0"/>
    </xf>
    <xf numFmtId="2" fontId="19" fillId="0" borderId="8" xfId="2" applyNumberFormat="1" applyFont="1" applyBorder="1" applyAlignment="1" applyProtection="1">
      <alignment horizontal="center"/>
      <protection locked="0"/>
    </xf>
    <xf numFmtId="0" fontId="5" fillId="0" borderId="0" xfId="2" applyProtection="1">
      <protection locked="0"/>
    </xf>
    <xf numFmtId="0" fontId="54" fillId="5" borderId="14" xfId="2" applyFont="1" applyFill="1" applyBorder="1" applyAlignment="1" applyProtection="1">
      <alignment horizontal="center" vertical="center"/>
      <protection locked="0"/>
    </xf>
    <xf numFmtId="1" fontId="5" fillId="0" borderId="18" xfId="2" applyNumberFormat="1" applyFont="1" applyFill="1" applyBorder="1" applyAlignment="1" applyProtection="1">
      <alignment horizontal="center" vertical="center"/>
      <protection locked="0"/>
    </xf>
    <xf numFmtId="1" fontId="35" fillId="5" borderId="10" xfId="2" applyNumberFormat="1" applyFont="1" applyFill="1" applyBorder="1" applyAlignment="1" applyProtection="1">
      <alignment horizontal="center" vertical="center"/>
      <protection locked="0"/>
    </xf>
    <xf numFmtId="1" fontId="35" fillId="5" borderId="20" xfId="2" applyNumberFormat="1" applyFont="1" applyFill="1" applyBorder="1" applyAlignment="1" applyProtection="1">
      <alignment horizontal="center" vertical="center"/>
      <protection locked="0"/>
    </xf>
    <xf numFmtId="1" fontId="54" fillId="5" borderId="10" xfId="2" applyNumberFormat="1" applyFont="1" applyFill="1" applyBorder="1" applyAlignment="1" applyProtection="1">
      <alignment horizontal="center" vertical="center"/>
      <protection locked="0"/>
    </xf>
    <xf numFmtId="1" fontId="54" fillId="5" borderId="20" xfId="2" applyNumberFormat="1" applyFont="1" applyFill="1" applyBorder="1" applyAlignment="1" applyProtection="1">
      <alignment horizontal="center" vertical="center"/>
      <protection locked="0"/>
    </xf>
    <xf numFmtId="2" fontId="19" fillId="4" borderId="36" xfId="2" applyNumberFormat="1" applyFont="1" applyFill="1" applyBorder="1" applyAlignment="1" applyProtection="1">
      <alignment horizontal="center"/>
      <protection locked="0"/>
    </xf>
    <xf numFmtId="2" fontId="19" fillId="4" borderId="42" xfId="2" applyNumberFormat="1" applyFont="1" applyFill="1" applyBorder="1" applyAlignment="1" applyProtection="1">
      <alignment horizontal="center"/>
      <protection locked="0"/>
    </xf>
    <xf numFmtId="2" fontId="19" fillId="2" borderId="42" xfId="2" applyNumberFormat="1" applyFont="1" applyFill="1" applyBorder="1" applyAlignment="1" applyProtection="1">
      <alignment horizontal="center"/>
      <protection locked="0"/>
    </xf>
    <xf numFmtId="2" fontId="19" fillId="4" borderId="58" xfId="2" applyNumberFormat="1" applyFont="1" applyFill="1" applyBorder="1" applyAlignment="1" applyProtection="1">
      <alignment horizontal="center"/>
      <protection locked="0"/>
    </xf>
    <xf numFmtId="2" fontId="19" fillId="0" borderId="58" xfId="2" applyNumberFormat="1" applyFont="1" applyBorder="1" applyAlignment="1" applyProtection="1">
      <alignment horizontal="center"/>
      <protection locked="0"/>
    </xf>
    <xf numFmtId="2" fontId="19" fillId="0" borderId="40" xfId="2" applyNumberFormat="1" applyFont="1" applyBorder="1" applyAlignment="1" applyProtection="1">
      <alignment horizontal="center"/>
      <protection locked="0"/>
    </xf>
    <xf numFmtId="165" fontId="36" fillId="4" borderId="8" xfId="2" applyNumberFormat="1" applyFont="1" applyFill="1" applyBorder="1" applyAlignment="1" applyProtection="1">
      <alignment horizontal="center" vertical="center"/>
      <protection locked="0"/>
    </xf>
    <xf numFmtId="165" fontId="19" fillId="2" borderId="14" xfId="2" applyNumberFormat="1" applyFont="1" applyFill="1" applyBorder="1" applyAlignment="1" applyProtection="1">
      <alignment horizontal="center"/>
      <protection locked="0"/>
    </xf>
    <xf numFmtId="0" fontId="19" fillId="2" borderId="14" xfId="2" applyNumberFormat="1" applyFont="1" applyFill="1" applyBorder="1" applyAlignment="1" applyProtection="1">
      <alignment horizontal="center"/>
      <protection locked="0"/>
    </xf>
    <xf numFmtId="165" fontId="19" fillId="4" borderId="31" xfId="2" applyNumberFormat="1" applyFont="1" applyFill="1" applyBorder="1" applyAlignment="1" applyProtection="1">
      <alignment horizontal="center"/>
      <protection locked="0"/>
    </xf>
    <xf numFmtId="2" fontId="19" fillId="4" borderId="5" xfId="2" applyNumberFormat="1" applyFont="1" applyFill="1" applyBorder="1" applyAlignment="1" applyProtection="1">
      <alignment horizontal="center"/>
      <protection locked="0"/>
    </xf>
    <xf numFmtId="0" fontId="14" fillId="0" borderId="30" xfId="0" applyFont="1" applyBorder="1" applyAlignment="1" applyProtection="1"/>
    <xf numFmtId="0" fontId="14" fillId="0" borderId="26" xfId="0" applyFont="1" applyBorder="1" applyAlignment="1" applyProtection="1"/>
    <xf numFmtId="0" fontId="15" fillId="0" borderId="4" xfId="0" applyFont="1" applyBorder="1" applyAlignment="1" applyProtection="1">
      <alignment horizontal="center" vertical="center" wrapText="1"/>
    </xf>
    <xf numFmtId="0" fontId="15" fillId="0" borderId="0" xfId="0" applyFont="1" applyBorder="1" applyAlignment="1" applyProtection="1">
      <alignment horizontal="center" vertical="center" wrapText="1"/>
    </xf>
    <xf numFmtId="0" fontId="16" fillId="6" borderId="37" xfId="0" applyFont="1" applyFill="1" applyBorder="1" applyAlignment="1" applyProtection="1">
      <alignment horizontal="center" vertical="center"/>
    </xf>
    <xf numFmtId="0" fontId="16" fillId="6" borderId="40" xfId="0" applyFont="1" applyFill="1" applyBorder="1" applyAlignment="1" applyProtection="1">
      <alignment horizontal="center" vertical="center"/>
    </xf>
    <xf numFmtId="0" fontId="10" fillId="3" borderId="36" xfId="0" applyFont="1" applyFill="1" applyBorder="1" applyAlignment="1" applyProtection="1">
      <alignment horizontal="center" vertical="center"/>
    </xf>
    <xf numFmtId="0" fontId="18" fillId="3" borderId="36" xfId="0" applyFont="1" applyFill="1" applyBorder="1" applyAlignment="1" applyProtection="1">
      <alignment wrapText="1"/>
    </xf>
    <xf numFmtId="0" fontId="19" fillId="3" borderId="36" xfId="0" applyFont="1" applyFill="1" applyBorder="1" applyProtection="1"/>
    <xf numFmtId="0" fontId="19" fillId="3" borderId="12" xfId="0" applyFont="1" applyFill="1" applyBorder="1" applyProtection="1"/>
    <xf numFmtId="0" fontId="0" fillId="3" borderId="0" xfId="0" applyFill="1" applyProtection="1"/>
    <xf numFmtId="0" fontId="16" fillId="3" borderId="34" xfId="0" applyFont="1" applyFill="1" applyBorder="1" applyAlignment="1" applyProtection="1">
      <alignment horizontal="center" vertical="center"/>
    </xf>
    <xf numFmtId="0" fontId="16" fillId="3" borderId="42" xfId="0" applyFont="1" applyFill="1" applyBorder="1" applyAlignment="1" applyProtection="1">
      <alignment horizontal="center" vertical="center"/>
    </xf>
    <xf numFmtId="0" fontId="16" fillId="3" borderId="58" xfId="0" applyFont="1" applyFill="1" applyBorder="1" applyAlignment="1" applyProtection="1">
      <alignment horizontal="center" vertical="center"/>
    </xf>
    <xf numFmtId="0" fontId="18" fillId="3" borderId="42" xfId="0" applyFont="1" applyFill="1" applyBorder="1" applyAlignment="1" applyProtection="1">
      <alignment wrapText="1"/>
    </xf>
    <xf numFmtId="0" fontId="19" fillId="3" borderId="42" xfId="0" applyFont="1" applyFill="1" applyBorder="1" applyProtection="1"/>
    <xf numFmtId="0" fontId="19" fillId="3" borderId="16" xfId="0" applyFont="1" applyFill="1" applyBorder="1" applyProtection="1"/>
    <xf numFmtId="0" fontId="16" fillId="3" borderId="35" xfId="0" applyFont="1" applyFill="1" applyBorder="1" applyAlignment="1" applyProtection="1">
      <alignment horizontal="center" vertical="center" wrapText="1"/>
    </xf>
    <xf numFmtId="0" fontId="16" fillId="3" borderId="67" xfId="0" applyFont="1" applyFill="1" applyBorder="1" applyAlignment="1" applyProtection="1">
      <alignment horizontal="center" vertical="center"/>
    </xf>
    <xf numFmtId="0" fontId="18" fillId="3" borderId="39" xfId="0" applyFont="1" applyFill="1" applyBorder="1" applyAlignment="1" applyProtection="1">
      <alignment wrapText="1"/>
    </xf>
    <xf numFmtId="0" fontId="19" fillId="3" borderId="39" xfId="0" applyFont="1" applyFill="1" applyBorder="1" applyProtection="1"/>
    <xf numFmtId="0" fontId="19" fillId="3" borderId="25" xfId="0" applyFont="1" applyFill="1" applyBorder="1" applyProtection="1"/>
    <xf numFmtId="0" fontId="18" fillId="3" borderId="36" xfId="0" applyFont="1" applyFill="1" applyBorder="1" applyAlignment="1" applyProtection="1"/>
    <xf numFmtId="0" fontId="18" fillId="3" borderId="42" xfId="0" applyFont="1" applyFill="1" applyBorder="1" applyAlignment="1" applyProtection="1"/>
    <xf numFmtId="0" fontId="18" fillId="3" borderId="39" xfId="0" applyFont="1" applyFill="1" applyBorder="1" applyAlignment="1" applyProtection="1"/>
    <xf numFmtId="0" fontId="16" fillId="3" borderId="33" xfId="0" applyFont="1" applyFill="1" applyBorder="1" applyAlignment="1" applyProtection="1">
      <alignment horizontal="center" vertical="center" wrapText="1"/>
    </xf>
    <xf numFmtId="0" fontId="16" fillId="3" borderId="34" xfId="0" applyFont="1" applyFill="1" applyBorder="1" applyAlignment="1" applyProtection="1">
      <alignment horizontal="center" vertical="center" wrapText="1"/>
    </xf>
    <xf numFmtId="0" fontId="10" fillId="3" borderId="42" xfId="0" applyFont="1" applyFill="1" applyBorder="1" applyAlignment="1" applyProtection="1">
      <alignment horizontal="center" vertical="center"/>
    </xf>
    <xf numFmtId="0" fontId="16" fillId="3" borderId="43" xfId="0" applyFont="1" applyFill="1" applyBorder="1" applyAlignment="1" applyProtection="1">
      <alignment horizontal="center" vertical="center"/>
    </xf>
    <xf numFmtId="0" fontId="16" fillId="3" borderId="4" xfId="0" applyFont="1" applyFill="1" applyBorder="1" applyAlignment="1" applyProtection="1">
      <alignment horizontal="center" vertical="center" wrapText="1"/>
    </xf>
    <xf numFmtId="0" fontId="16" fillId="3" borderId="4" xfId="0" applyFont="1" applyFill="1" applyBorder="1" applyAlignment="1" applyProtection="1">
      <alignment horizontal="center" vertical="center"/>
    </xf>
    <xf numFmtId="0" fontId="16" fillId="3" borderId="26" xfId="0" applyFont="1" applyFill="1" applyBorder="1" applyAlignment="1" applyProtection="1">
      <alignment horizontal="center" vertical="center"/>
    </xf>
    <xf numFmtId="0" fontId="18" fillId="3" borderId="4" xfId="0" applyFont="1" applyFill="1" applyBorder="1" applyAlignment="1" applyProtection="1"/>
    <xf numFmtId="0" fontId="19" fillId="3" borderId="4" xfId="0" applyFont="1" applyFill="1" applyBorder="1" applyProtection="1"/>
    <xf numFmtId="0" fontId="16" fillId="3" borderId="0" xfId="0" applyFont="1" applyFill="1" applyBorder="1" applyAlignment="1" applyProtection="1">
      <alignment horizontal="center" vertical="center"/>
    </xf>
    <xf numFmtId="0" fontId="15" fillId="3" borderId="36" xfId="0" applyFont="1" applyFill="1" applyBorder="1" applyAlignment="1" applyProtection="1">
      <alignment horizontal="center" vertical="center"/>
    </xf>
    <xf numFmtId="0" fontId="50" fillId="3" borderId="33" xfId="0" applyFont="1" applyFill="1" applyBorder="1" applyAlignment="1" applyProtection="1">
      <alignment horizontal="center" vertical="center" wrapText="1"/>
    </xf>
    <xf numFmtId="0" fontId="50" fillId="3" borderId="42" xfId="0" applyFont="1" applyFill="1" applyBorder="1" applyAlignment="1" applyProtection="1">
      <alignment horizontal="center" vertical="center"/>
    </xf>
    <xf numFmtId="166" fontId="15" fillId="3" borderId="42" xfId="0" applyNumberFormat="1" applyFont="1" applyFill="1" applyBorder="1" applyAlignment="1" applyProtection="1">
      <alignment horizontal="center" vertical="center"/>
    </xf>
    <xf numFmtId="0" fontId="50" fillId="3" borderId="34" xfId="0" applyFont="1" applyFill="1" applyBorder="1" applyAlignment="1" applyProtection="1">
      <alignment horizontal="center" vertical="center" wrapText="1"/>
    </xf>
    <xf numFmtId="0" fontId="20" fillId="3" borderId="42" xfId="0" applyFont="1" applyFill="1" applyBorder="1" applyAlignment="1" applyProtection="1">
      <alignment horizontal="center" vertical="center"/>
    </xf>
    <xf numFmtId="0" fontId="21" fillId="3" borderId="42" xfId="0" applyFont="1" applyFill="1" applyBorder="1" applyAlignment="1" applyProtection="1">
      <alignment horizontal="center" vertical="center"/>
    </xf>
    <xf numFmtId="0" fontId="21" fillId="3" borderId="16" xfId="0" applyFont="1" applyFill="1" applyBorder="1" applyAlignment="1" applyProtection="1">
      <alignment horizontal="center" vertical="center"/>
    </xf>
    <xf numFmtId="166" fontId="50" fillId="3" borderId="42" xfId="0" applyNumberFormat="1" applyFont="1" applyFill="1" applyBorder="1" applyAlignment="1" applyProtection="1">
      <alignment horizontal="center" vertical="center"/>
    </xf>
    <xf numFmtId="2" fontId="15" fillId="3" borderId="42" xfId="0" applyNumberFormat="1" applyFont="1" applyFill="1" applyBorder="1" applyAlignment="1" applyProtection="1">
      <alignment horizontal="center" vertical="center"/>
    </xf>
    <xf numFmtId="1" fontId="15" fillId="3" borderId="42" xfId="0" applyNumberFormat="1" applyFont="1" applyFill="1" applyBorder="1" applyAlignment="1" applyProtection="1">
      <alignment horizontal="center" vertical="center"/>
    </xf>
    <xf numFmtId="0" fontId="50" fillId="3" borderId="43" xfId="0" applyFont="1" applyFill="1" applyBorder="1" applyAlignment="1" applyProtection="1">
      <alignment horizontal="center" vertical="center"/>
    </xf>
    <xf numFmtId="0" fontId="20" fillId="3" borderId="43" xfId="0" applyFont="1" applyFill="1" applyBorder="1" applyAlignment="1" applyProtection="1">
      <alignment horizontal="center" vertical="center"/>
    </xf>
    <xf numFmtId="0" fontId="21" fillId="3" borderId="43" xfId="0" applyFont="1" applyFill="1" applyBorder="1" applyAlignment="1" applyProtection="1">
      <alignment horizontal="center" vertical="center"/>
    </xf>
    <xf numFmtId="0" fontId="21" fillId="3" borderId="44" xfId="0" applyFont="1" applyFill="1" applyBorder="1" applyAlignment="1" applyProtection="1">
      <alignment horizontal="center" vertical="center"/>
    </xf>
    <xf numFmtId="0" fontId="50" fillId="3" borderId="77" xfId="0" applyFont="1" applyFill="1" applyBorder="1" applyAlignment="1" applyProtection="1">
      <alignment horizontal="center" vertical="center" wrapText="1"/>
    </xf>
    <xf numFmtId="166" fontId="15" fillId="3" borderId="43" xfId="0" applyNumberFormat="1" applyFont="1" applyFill="1" applyBorder="1" applyAlignment="1" applyProtection="1">
      <alignment horizontal="center" vertical="center"/>
    </xf>
    <xf numFmtId="0" fontId="50" fillId="3" borderId="36" xfId="0" applyFont="1" applyFill="1" applyBorder="1" applyAlignment="1" applyProtection="1">
      <alignment horizontal="center" vertical="center"/>
    </xf>
    <xf numFmtId="166" fontId="15" fillId="3" borderId="37" xfId="0" applyNumberFormat="1" applyFont="1" applyFill="1" applyBorder="1" applyAlignment="1" applyProtection="1">
      <alignment horizontal="center" vertical="center"/>
    </xf>
    <xf numFmtId="0" fontId="20" fillId="3" borderId="36" xfId="0" applyFont="1" applyFill="1" applyBorder="1" applyAlignment="1" applyProtection="1">
      <alignment horizontal="center" vertical="center"/>
    </xf>
    <xf numFmtId="0" fontId="21" fillId="3" borderId="36" xfId="0" applyFont="1" applyFill="1" applyBorder="1" applyAlignment="1" applyProtection="1">
      <alignment horizontal="center" vertical="center"/>
    </xf>
    <xf numFmtId="0" fontId="21" fillId="3" borderId="12" xfId="0" applyFont="1" applyFill="1" applyBorder="1" applyAlignment="1" applyProtection="1">
      <alignment horizontal="center" vertical="center"/>
    </xf>
    <xf numFmtId="2" fontId="50" fillId="3" borderId="42" xfId="0" applyNumberFormat="1" applyFont="1" applyFill="1" applyBorder="1" applyAlignment="1" applyProtection="1">
      <alignment horizontal="center" vertical="center"/>
    </xf>
    <xf numFmtId="0" fontId="50" fillId="3" borderId="45" xfId="0" applyFont="1" applyFill="1" applyBorder="1" applyAlignment="1" applyProtection="1">
      <alignment horizontal="center" vertical="center" wrapText="1"/>
    </xf>
    <xf numFmtId="0" fontId="50" fillId="3" borderId="40" xfId="0" applyFont="1" applyFill="1" applyBorder="1" applyAlignment="1" applyProtection="1">
      <alignment horizontal="center" vertical="center"/>
    </xf>
    <xf numFmtId="0" fontId="20" fillId="3" borderId="40" xfId="0" applyFont="1" applyFill="1" applyBorder="1" applyAlignment="1" applyProtection="1">
      <alignment horizontal="center" vertical="center"/>
    </xf>
    <xf numFmtId="0" fontId="21" fillId="3" borderId="40" xfId="0" applyFont="1" applyFill="1" applyBorder="1" applyAlignment="1" applyProtection="1">
      <alignment horizontal="center" vertical="center"/>
    </xf>
    <xf numFmtId="0" fontId="21" fillId="3" borderId="41" xfId="0" applyFont="1" applyFill="1" applyBorder="1" applyAlignment="1" applyProtection="1">
      <alignment horizontal="center" vertical="center"/>
    </xf>
    <xf numFmtId="0" fontId="0" fillId="0" borderId="29" xfId="0" applyBorder="1" applyProtection="1"/>
    <xf numFmtId="0" fontId="0" fillId="3" borderId="27" xfId="0" applyFill="1" applyBorder="1" applyProtection="1"/>
    <xf numFmtId="0" fontId="0" fillId="3" borderId="2" xfId="0" applyFill="1" applyBorder="1" applyProtection="1"/>
    <xf numFmtId="0" fontId="0" fillId="3" borderId="29" xfId="0" applyFill="1" applyBorder="1" applyProtection="1"/>
    <xf numFmtId="0" fontId="14" fillId="3" borderId="30" xfId="0" applyFont="1" applyFill="1" applyBorder="1" applyAlignment="1" applyProtection="1"/>
    <xf numFmtId="0" fontId="14" fillId="3" borderId="26" xfId="0" applyFont="1" applyFill="1" applyBorder="1" applyAlignment="1" applyProtection="1"/>
    <xf numFmtId="0" fontId="15" fillId="3" borderId="4" xfId="0" applyFont="1" applyFill="1" applyBorder="1" applyAlignment="1" applyProtection="1">
      <alignment horizontal="center" vertical="center" wrapText="1"/>
    </xf>
    <xf numFmtId="0" fontId="15" fillId="3" borderId="0" xfId="0" applyFont="1" applyFill="1" applyBorder="1" applyAlignment="1" applyProtection="1">
      <alignment horizontal="center" vertical="center" wrapText="1"/>
    </xf>
    <xf numFmtId="0" fontId="16" fillId="3" borderId="37" xfId="0" applyFont="1" applyFill="1" applyBorder="1" applyAlignment="1" applyProtection="1">
      <alignment horizontal="center" vertical="center"/>
    </xf>
    <xf numFmtId="0" fontId="16" fillId="3" borderId="40" xfId="0" applyFont="1" applyFill="1" applyBorder="1" applyAlignment="1" applyProtection="1">
      <alignment horizontal="center" vertical="center"/>
    </xf>
    <xf numFmtId="0" fontId="10" fillId="3" borderId="37" xfId="0" applyFont="1" applyFill="1" applyBorder="1" applyAlignment="1" applyProtection="1">
      <alignment horizontal="center" vertical="center"/>
    </xf>
    <xf numFmtId="0" fontId="10" fillId="3" borderId="39" xfId="0" applyFont="1" applyFill="1" applyBorder="1" applyAlignment="1" applyProtection="1">
      <alignment horizontal="center" vertical="center"/>
    </xf>
    <xf numFmtId="0" fontId="16" fillId="3" borderId="57" xfId="0" applyFont="1" applyFill="1" applyBorder="1" applyAlignment="1" applyProtection="1">
      <alignment horizontal="center" vertical="center"/>
    </xf>
    <xf numFmtId="0" fontId="10" fillId="3" borderId="58" xfId="0" applyFont="1" applyFill="1" applyBorder="1" applyAlignment="1" applyProtection="1">
      <alignment horizontal="center" vertical="center"/>
    </xf>
    <xf numFmtId="0" fontId="18" fillId="3" borderId="58" xfId="0" applyFont="1" applyFill="1" applyBorder="1" applyAlignment="1" applyProtection="1"/>
    <xf numFmtId="0" fontId="19" fillId="3" borderId="58" xfId="0" applyFont="1" applyFill="1" applyBorder="1" applyProtection="1"/>
    <xf numFmtId="0" fontId="19" fillId="3" borderId="59" xfId="0" applyFont="1" applyFill="1" applyBorder="1" applyProtection="1"/>
    <xf numFmtId="0" fontId="16" fillId="3" borderId="77" xfId="0" applyFont="1" applyFill="1" applyBorder="1" applyAlignment="1" applyProtection="1">
      <alignment horizontal="center" vertical="center"/>
    </xf>
    <xf numFmtId="0" fontId="10" fillId="3" borderId="43" xfId="0" applyFont="1" applyFill="1" applyBorder="1" applyAlignment="1" applyProtection="1">
      <alignment horizontal="center" vertical="center"/>
    </xf>
    <xf numFmtId="0" fontId="18" fillId="3" borderId="43" xfId="0" applyFont="1" applyFill="1" applyBorder="1" applyAlignment="1" applyProtection="1"/>
    <xf numFmtId="0" fontId="19" fillId="3" borderId="43" xfId="0" applyFont="1" applyFill="1" applyBorder="1" applyProtection="1"/>
    <xf numFmtId="0" fontId="19" fillId="3" borderId="44" xfId="0" applyFont="1" applyFill="1" applyBorder="1" applyProtection="1"/>
    <xf numFmtId="0" fontId="16" fillId="3" borderId="57" xfId="0" applyFont="1" applyFill="1" applyBorder="1" applyAlignment="1" applyProtection="1">
      <alignment horizontal="center" vertical="center" wrapText="1"/>
    </xf>
    <xf numFmtId="0" fontId="16" fillId="3" borderId="77" xfId="0" applyFont="1" applyFill="1" applyBorder="1" applyAlignment="1" applyProtection="1">
      <alignment horizontal="center" vertical="center" wrapText="1"/>
    </xf>
    <xf numFmtId="0" fontId="18" fillId="3" borderId="61" xfId="0" applyFont="1" applyFill="1" applyBorder="1" applyAlignment="1" applyProtection="1"/>
    <xf numFmtId="0" fontId="18" fillId="3" borderId="62" xfId="0" applyFont="1" applyFill="1" applyBorder="1" applyAlignment="1" applyProtection="1"/>
    <xf numFmtId="0" fontId="18" fillId="3" borderId="63" xfId="0" applyFont="1" applyFill="1" applyBorder="1" applyAlignment="1" applyProtection="1"/>
    <xf numFmtId="0" fontId="10" fillId="3" borderId="67" xfId="0" applyFont="1" applyFill="1" applyBorder="1" applyAlignment="1" applyProtection="1">
      <alignment horizontal="center" vertical="center"/>
    </xf>
    <xf numFmtId="0" fontId="15" fillId="3" borderId="42" xfId="0" applyFont="1" applyFill="1" applyBorder="1" applyAlignment="1" applyProtection="1">
      <alignment horizontal="center" vertical="center"/>
    </xf>
    <xf numFmtId="0" fontId="15" fillId="3" borderId="39" xfId="0" applyFont="1" applyFill="1" applyBorder="1" applyAlignment="1" applyProtection="1">
      <alignment horizontal="center" vertical="center"/>
    </xf>
    <xf numFmtId="2" fontId="50" fillId="3" borderId="36" xfId="0" applyNumberFormat="1" applyFont="1" applyFill="1" applyBorder="1" applyAlignment="1" applyProtection="1">
      <alignment horizontal="center" vertical="center"/>
    </xf>
    <xf numFmtId="0" fontId="16" fillId="4" borderId="33" xfId="0" applyFont="1" applyFill="1" applyBorder="1" applyAlignment="1" applyProtection="1">
      <alignment horizontal="center" vertical="center"/>
    </xf>
    <xf numFmtId="0" fontId="16" fillId="4" borderId="36" xfId="0" applyFont="1" applyFill="1" applyBorder="1" applyAlignment="1" applyProtection="1">
      <alignment horizontal="center" vertical="center"/>
    </xf>
    <xf numFmtId="0" fontId="10" fillId="4" borderId="36" xfId="0" applyFont="1" applyFill="1" applyBorder="1" applyAlignment="1" applyProtection="1">
      <alignment horizontal="center" vertical="center"/>
    </xf>
    <xf numFmtId="0" fontId="18" fillId="4" borderId="36" xfId="0" applyFont="1" applyFill="1" applyBorder="1" applyAlignment="1" applyProtection="1">
      <alignment wrapText="1"/>
    </xf>
    <xf numFmtId="0" fontId="19" fillId="4" borderId="36" xfId="0" applyFont="1" applyFill="1" applyBorder="1" applyProtection="1"/>
    <xf numFmtId="0" fontId="19" fillId="4" borderId="12" xfId="0" applyFont="1" applyFill="1" applyBorder="1" applyProtection="1"/>
    <xf numFmtId="0" fontId="0" fillId="4" borderId="0" xfId="0" applyFill="1" applyProtection="1"/>
    <xf numFmtId="0" fontId="16" fillId="4" borderId="34" xfId="0" applyFont="1" applyFill="1" applyBorder="1" applyAlignment="1" applyProtection="1">
      <alignment horizontal="center" vertical="center"/>
    </xf>
    <xf numFmtId="0" fontId="16" fillId="4" borderId="42" xfId="0" applyFont="1" applyFill="1" applyBorder="1" applyAlignment="1" applyProtection="1">
      <alignment horizontal="center" vertical="center"/>
    </xf>
    <xf numFmtId="0" fontId="10" fillId="4" borderId="42" xfId="0" applyFont="1" applyFill="1" applyBorder="1" applyAlignment="1" applyProtection="1">
      <alignment horizontal="center" vertical="center"/>
    </xf>
    <xf numFmtId="0" fontId="18" fillId="4" borderId="42" xfId="0" applyFont="1" applyFill="1" applyBorder="1" applyAlignment="1" applyProtection="1">
      <alignment wrapText="1"/>
    </xf>
    <xf numFmtId="0" fontId="19" fillId="4" borderId="42" xfId="0" applyFont="1" applyFill="1" applyBorder="1" applyProtection="1"/>
    <xf numFmtId="0" fontId="19" fillId="4" borderId="16" xfId="0" applyFont="1" applyFill="1" applyBorder="1" applyProtection="1"/>
    <xf numFmtId="0" fontId="16" fillId="4" borderId="35" xfId="0" applyFont="1" applyFill="1" applyBorder="1" applyAlignment="1" applyProtection="1">
      <alignment horizontal="center" vertical="center" wrapText="1"/>
    </xf>
    <xf numFmtId="0" fontId="16" fillId="4" borderId="39" xfId="0" applyFont="1" applyFill="1" applyBorder="1" applyAlignment="1" applyProtection="1">
      <alignment horizontal="center" vertical="center"/>
    </xf>
    <xf numFmtId="0" fontId="16" fillId="4" borderId="67" xfId="0" applyFont="1" applyFill="1" applyBorder="1" applyAlignment="1" applyProtection="1">
      <alignment horizontal="center" vertical="center"/>
    </xf>
    <xf numFmtId="0" fontId="10" fillId="4" borderId="58" xfId="0" applyFont="1" applyFill="1" applyBorder="1" applyAlignment="1" applyProtection="1">
      <alignment horizontal="center" vertical="center"/>
    </xf>
    <xf numFmtId="0" fontId="18" fillId="4" borderId="39" xfId="0" applyFont="1" applyFill="1" applyBorder="1" applyAlignment="1" applyProtection="1">
      <alignment wrapText="1"/>
    </xf>
    <xf numFmtId="0" fontId="19" fillId="4" borderId="39" xfId="0" applyFont="1" applyFill="1" applyBorder="1" applyProtection="1"/>
    <xf numFmtId="0" fontId="19" fillId="4" borderId="25" xfId="0" applyFont="1" applyFill="1" applyBorder="1" applyProtection="1"/>
    <xf numFmtId="0" fontId="16" fillId="5" borderId="33" xfId="0" applyFont="1" applyFill="1" applyBorder="1" applyAlignment="1" applyProtection="1">
      <alignment horizontal="center" vertical="center"/>
    </xf>
    <xf numFmtId="0" fontId="16" fillId="5" borderId="36" xfId="0" applyFont="1" applyFill="1" applyBorder="1" applyAlignment="1" applyProtection="1">
      <alignment horizontal="center" vertical="center"/>
    </xf>
    <xf numFmtId="0" fontId="10" fillId="5" borderId="36" xfId="0" applyFont="1" applyFill="1" applyBorder="1" applyAlignment="1" applyProtection="1">
      <alignment horizontal="center" vertical="center"/>
    </xf>
    <xf numFmtId="0" fontId="18" fillId="5" borderId="36" xfId="0" applyFont="1" applyFill="1" applyBorder="1" applyAlignment="1" applyProtection="1"/>
    <xf numFmtId="0" fontId="19" fillId="5" borderId="36" xfId="0" applyFont="1" applyFill="1" applyBorder="1" applyProtection="1"/>
    <xf numFmtId="0" fontId="19" fillId="5" borderId="12" xfId="0" applyFont="1" applyFill="1" applyBorder="1" applyProtection="1"/>
    <xf numFmtId="0" fontId="0" fillId="5" borderId="0" xfId="0" applyFill="1" applyProtection="1"/>
    <xf numFmtId="0" fontId="16" fillId="5" borderId="34" xfId="0" applyFont="1" applyFill="1" applyBorder="1" applyAlignment="1" applyProtection="1">
      <alignment horizontal="center" vertical="center"/>
    </xf>
    <xf numFmtId="0" fontId="16" fillId="5" borderId="42" xfId="0" applyFont="1" applyFill="1" applyBorder="1" applyAlignment="1" applyProtection="1">
      <alignment horizontal="center" vertical="center"/>
    </xf>
    <xf numFmtId="0" fontId="10" fillId="5" borderId="42" xfId="0" applyFont="1" applyFill="1" applyBorder="1" applyAlignment="1" applyProtection="1">
      <alignment horizontal="center" vertical="center"/>
    </xf>
    <xf numFmtId="0" fontId="18" fillId="5" borderId="42" xfId="0" applyFont="1" applyFill="1" applyBorder="1" applyAlignment="1" applyProtection="1"/>
    <xf numFmtId="0" fontId="19" fillId="5" borderId="42" xfId="0" applyFont="1" applyFill="1" applyBorder="1" applyProtection="1"/>
    <xf numFmtId="0" fontId="19" fillId="5" borderId="16" xfId="0" applyFont="1" applyFill="1" applyBorder="1" applyProtection="1"/>
    <xf numFmtId="0" fontId="16" fillId="5" borderId="35" xfId="0" applyFont="1" applyFill="1" applyBorder="1" applyAlignment="1" applyProtection="1">
      <alignment horizontal="center" vertical="center"/>
    </xf>
    <xf numFmtId="0" fontId="16" fillId="5" borderId="39" xfId="0" applyFont="1" applyFill="1" applyBorder="1" applyAlignment="1" applyProtection="1">
      <alignment horizontal="center" vertical="center"/>
    </xf>
    <xf numFmtId="0" fontId="16" fillId="5" borderId="67" xfId="0" applyFont="1" applyFill="1" applyBorder="1" applyAlignment="1" applyProtection="1">
      <alignment horizontal="center" vertical="center"/>
    </xf>
    <xf numFmtId="0" fontId="10" fillId="5" borderId="58" xfId="0" applyFont="1" applyFill="1" applyBorder="1" applyAlignment="1" applyProtection="1">
      <alignment horizontal="center" vertical="center"/>
    </xf>
    <xf numFmtId="0" fontId="18" fillId="5" borderId="39" xfId="0" applyFont="1" applyFill="1" applyBorder="1" applyAlignment="1" applyProtection="1"/>
    <xf numFmtId="0" fontId="19" fillId="5" borderId="39" xfId="0" applyFont="1" applyFill="1" applyBorder="1" applyProtection="1"/>
    <xf numFmtId="0" fontId="19" fillId="5" borderId="25" xfId="0" applyFont="1" applyFill="1" applyBorder="1" applyProtection="1"/>
    <xf numFmtId="0" fontId="16" fillId="0" borderId="33" xfId="0" applyFont="1" applyBorder="1" applyAlignment="1" applyProtection="1">
      <alignment horizontal="center" vertical="center"/>
    </xf>
    <xf numFmtId="0" fontId="16" fillId="0" borderId="36" xfId="0" applyFont="1" applyBorder="1" applyAlignment="1" applyProtection="1">
      <alignment horizontal="center" vertical="center"/>
    </xf>
    <xf numFmtId="0" fontId="10" fillId="0" borderId="36" xfId="0" applyFont="1" applyFill="1" applyBorder="1" applyAlignment="1" applyProtection="1">
      <alignment horizontal="center" vertical="center"/>
    </xf>
    <xf numFmtId="0" fontId="18" fillId="0" borderId="36" xfId="0" applyFont="1" applyBorder="1" applyAlignment="1" applyProtection="1"/>
    <xf numFmtId="0" fontId="19" fillId="0" borderId="36" xfId="0" applyFont="1" applyBorder="1" applyProtection="1"/>
    <xf numFmtId="0" fontId="19" fillId="0" borderId="12" xfId="0" applyFont="1" applyBorder="1" applyProtection="1"/>
    <xf numFmtId="0" fontId="16" fillId="0" borderId="35" xfId="0" applyFont="1" applyBorder="1" applyAlignment="1" applyProtection="1">
      <alignment horizontal="center" vertical="center"/>
    </xf>
    <xf numFmtId="0" fontId="16" fillId="0" borderId="39" xfId="0" applyFont="1" applyBorder="1" applyAlignment="1" applyProtection="1">
      <alignment horizontal="center" vertical="center"/>
    </xf>
    <xf numFmtId="0" fontId="16" fillId="0" borderId="67" xfId="0" applyFont="1" applyBorder="1" applyAlignment="1" applyProtection="1">
      <alignment horizontal="center" vertical="center"/>
    </xf>
    <xf numFmtId="0" fontId="10" fillId="0" borderId="58" xfId="0" applyFont="1" applyFill="1" applyBorder="1" applyAlignment="1" applyProtection="1">
      <alignment horizontal="center" vertical="center"/>
    </xf>
    <xf numFmtId="0" fontId="18" fillId="0" borderId="39" xfId="0" applyFont="1" applyBorder="1" applyAlignment="1" applyProtection="1"/>
    <xf numFmtId="0" fontId="19" fillId="0" borderId="39" xfId="0" applyFont="1" applyBorder="1" applyProtection="1"/>
    <xf numFmtId="0" fontId="19" fillId="0" borderId="25" xfId="0" applyFont="1" applyBorder="1" applyProtection="1"/>
    <xf numFmtId="0" fontId="16" fillId="7" borderId="33" xfId="0" applyFont="1" applyFill="1" applyBorder="1" applyAlignment="1" applyProtection="1">
      <alignment horizontal="center" vertical="center" wrapText="1"/>
    </xf>
    <xf numFmtId="0" fontId="16" fillId="7" borderId="36" xfId="0" applyFont="1" applyFill="1" applyBorder="1" applyAlignment="1" applyProtection="1">
      <alignment horizontal="center" vertical="center"/>
    </xf>
    <xf numFmtId="0" fontId="10" fillId="7" borderId="36" xfId="0" applyFont="1" applyFill="1" applyBorder="1" applyAlignment="1" applyProtection="1">
      <alignment horizontal="center" vertical="center"/>
    </xf>
    <xf numFmtId="0" fontId="18" fillId="7" borderId="36" xfId="0" applyFont="1" applyFill="1" applyBorder="1" applyAlignment="1" applyProtection="1"/>
    <xf numFmtId="0" fontId="19" fillId="7" borderId="36" xfId="0" applyFont="1" applyFill="1" applyBorder="1" applyProtection="1"/>
    <xf numFmtId="0" fontId="19" fillId="7" borderId="12" xfId="0" applyFont="1" applyFill="1" applyBorder="1" applyProtection="1"/>
    <xf numFmtId="0" fontId="0" fillId="7" borderId="0" xfId="0" applyFill="1" applyProtection="1"/>
    <xf numFmtId="0" fontId="16" fillId="7" borderId="34" xfId="0" applyFont="1" applyFill="1" applyBorder="1" applyAlignment="1" applyProtection="1">
      <alignment horizontal="center" vertical="center" wrapText="1"/>
    </xf>
    <xf numFmtId="0" fontId="16" fillId="7" borderId="42" xfId="0" applyFont="1" applyFill="1" applyBorder="1" applyAlignment="1" applyProtection="1">
      <alignment horizontal="center" vertical="center"/>
    </xf>
    <xf numFmtId="0" fontId="10" fillId="7" borderId="42" xfId="0" applyFont="1" applyFill="1" applyBorder="1" applyAlignment="1" applyProtection="1">
      <alignment horizontal="center" vertical="center"/>
    </xf>
    <xf numFmtId="0" fontId="18" fillId="7" borderId="42" xfId="0" applyFont="1" applyFill="1" applyBorder="1" applyAlignment="1" applyProtection="1"/>
    <xf numFmtId="0" fontId="19" fillId="7" borderId="42" xfId="0" applyFont="1" applyFill="1" applyBorder="1" applyProtection="1"/>
    <xf numFmtId="0" fontId="19" fillId="7" borderId="16" xfId="0" applyFont="1" applyFill="1" applyBorder="1" applyProtection="1"/>
    <xf numFmtId="0" fontId="16" fillId="7" borderId="35" xfId="0" applyFont="1" applyFill="1" applyBorder="1" applyAlignment="1" applyProtection="1">
      <alignment horizontal="center" vertical="center" wrapText="1"/>
    </xf>
    <xf numFmtId="0" fontId="16" fillId="7" borderId="39" xfId="0" applyFont="1" applyFill="1" applyBorder="1" applyAlignment="1" applyProtection="1">
      <alignment horizontal="center" vertical="center"/>
    </xf>
    <xf numFmtId="0" fontId="16" fillId="7" borderId="67" xfId="0" applyFont="1" applyFill="1" applyBorder="1" applyAlignment="1" applyProtection="1">
      <alignment horizontal="center" vertical="center"/>
    </xf>
    <xf numFmtId="0" fontId="10" fillId="7" borderId="58" xfId="0" applyFont="1" applyFill="1" applyBorder="1" applyAlignment="1" applyProtection="1">
      <alignment horizontal="center" vertical="center"/>
    </xf>
    <xf numFmtId="0" fontId="18" fillId="7" borderId="39" xfId="0" applyFont="1" applyFill="1" applyBorder="1" applyAlignment="1" applyProtection="1"/>
    <xf numFmtId="0" fontId="19" fillId="7" borderId="39" xfId="0" applyFont="1" applyFill="1" applyBorder="1" applyProtection="1"/>
    <xf numFmtId="0" fontId="19" fillId="7" borderId="25" xfId="0" applyFont="1" applyFill="1" applyBorder="1" applyProtection="1"/>
    <xf numFmtId="0" fontId="16" fillId="8" borderId="33" xfId="0" applyFont="1" applyFill="1" applyBorder="1" applyAlignment="1" applyProtection="1">
      <alignment horizontal="center" vertical="center"/>
    </xf>
    <xf numFmtId="0" fontId="16" fillId="8" borderId="36" xfId="0" applyFont="1" applyFill="1" applyBorder="1" applyAlignment="1" applyProtection="1">
      <alignment horizontal="center" vertical="center"/>
    </xf>
    <xf numFmtId="0" fontId="10" fillId="8" borderId="36" xfId="0" applyFont="1" applyFill="1" applyBorder="1" applyAlignment="1" applyProtection="1">
      <alignment horizontal="center" vertical="center"/>
    </xf>
    <xf numFmtId="0" fontId="18" fillId="8" borderId="36" xfId="0" applyFont="1" applyFill="1" applyBorder="1" applyAlignment="1" applyProtection="1"/>
    <xf numFmtId="0" fontId="19" fillId="8" borderId="36" xfId="0" applyFont="1" applyFill="1" applyBorder="1" applyProtection="1"/>
    <xf numFmtId="0" fontId="19" fillId="8" borderId="12" xfId="0" applyFont="1" applyFill="1" applyBorder="1" applyProtection="1"/>
    <xf numFmtId="0" fontId="0" fillId="8" borderId="0" xfId="0" applyFill="1" applyProtection="1"/>
    <xf numFmtId="0" fontId="16" fillId="0" borderId="34" xfId="0" applyFont="1" applyBorder="1" applyAlignment="1" applyProtection="1">
      <alignment horizontal="center" vertical="center" wrapText="1"/>
    </xf>
    <xf numFmtId="0" fontId="16" fillId="0" borderId="42" xfId="0" applyFont="1" applyBorder="1" applyAlignment="1" applyProtection="1">
      <alignment horizontal="center" vertical="center"/>
    </xf>
    <xf numFmtId="0" fontId="10" fillId="0" borderId="42" xfId="0" applyFont="1" applyFill="1" applyBorder="1" applyAlignment="1" applyProtection="1">
      <alignment horizontal="center" vertical="center"/>
    </xf>
    <xf numFmtId="0" fontId="18" fillId="0" borderId="42" xfId="0" applyFont="1" applyBorder="1" applyAlignment="1" applyProtection="1"/>
    <xf numFmtId="0" fontId="19" fillId="0" borderId="42" xfId="0" applyFont="1" applyBorder="1" applyProtection="1"/>
    <xf numFmtId="0" fontId="19" fillId="0" borderId="16" xfId="0" applyFont="1" applyBorder="1" applyProtection="1"/>
    <xf numFmtId="0" fontId="16" fillId="0" borderId="35" xfId="0" applyFont="1" applyBorder="1" applyAlignment="1" applyProtection="1">
      <alignment horizontal="center" vertical="center" wrapText="1"/>
    </xf>
    <xf numFmtId="0" fontId="16" fillId="0" borderId="43" xfId="0" applyFont="1" applyBorder="1" applyAlignment="1" applyProtection="1">
      <alignment horizontal="center" vertical="center"/>
    </xf>
    <xf numFmtId="0" fontId="16" fillId="0" borderId="4" xfId="0" applyFont="1" applyBorder="1" applyAlignment="1" applyProtection="1">
      <alignment horizontal="center" vertical="center" wrapText="1"/>
    </xf>
    <xf numFmtId="0" fontId="16" fillId="0" borderId="4" xfId="0" applyFont="1" applyBorder="1" applyAlignment="1" applyProtection="1">
      <alignment horizontal="center" vertical="center"/>
    </xf>
    <xf numFmtId="0" fontId="15" fillId="0" borderId="4" xfId="0" applyFont="1" applyFill="1" applyBorder="1" applyAlignment="1" applyProtection="1">
      <alignment horizontal="center" vertical="center"/>
    </xf>
    <xf numFmtId="0" fontId="18" fillId="0" borderId="4" xfId="0" applyFont="1" applyBorder="1" applyAlignment="1" applyProtection="1"/>
    <xf numFmtId="0" fontId="19" fillId="0" borderId="4" xfId="0" applyFont="1" applyBorder="1" applyProtection="1"/>
    <xf numFmtId="0" fontId="16" fillId="12" borderId="33" xfId="0" applyFont="1" applyFill="1" applyBorder="1" applyAlignment="1" applyProtection="1">
      <alignment horizontal="center" vertical="center" wrapText="1"/>
    </xf>
    <xf numFmtId="0" fontId="16" fillId="12" borderId="36" xfId="0" applyFont="1" applyFill="1" applyBorder="1" applyAlignment="1" applyProtection="1">
      <alignment horizontal="center" vertical="center"/>
    </xf>
    <xf numFmtId="0" fontId="16" fillId="12" borderId="58" xfId="0" applyFont="1" applyFill="1" applyBorder="1" applyAlignment="1" applyProtection="1">
      <alignment horizontal="center" vertical="center"/>
    </xf>
    <xf numFmtId="0" fontId="10" fillId="12" borderId="36" xfId="0" applyFont="1" applyFill="1" applyBorder="1" applyAlignment="1" applyProtection="1">
      <alignment horizontal="center" vertical="center"/>
    </xf>
    <xf numFmtId="0" fontId="18" fillId="12" borderId="36" xfId="0" applyFont="1" applyFill="1" applyBorder="1" applyAlignment="1" applyProtection="1"/>
    <xf numFmtId="0" fontId="19" fillId="12" borderId="36" xfId="0" applyFont="1" applyFill="1" applyBorder="1" applyProtection="1"/>
    <xf numFmtId="0" fontId="19" fillId="12" borderId="12" xfId="0" applyFont="1" applyFill="1" applyBorder="1" applyProtection="1"/>
    <xf numFmtId="0" fontId="0" fillId="12" borderId="0" xfId="0" applyFill="1" applyProtection="1"/>
    <xf numFmtId="0" fontId="16" fillId="5" borderId="34" xfId="0" applyFont="1" applyFill="1" applyBorder="1" applyAlignment="1" applyProtection="1">
      <alignment horizontal="center" vertical="center" wrapText="1"/>
    </xf>
    <xf numFmtId="0" fontId="16" fillId="9" borderId="34" xfId="0" applyFont="1" applyFill="1" applyBorder="1" applyAlignment="1" applyProtection="1">
      <alignment horizontal="center" vertical="center" wrapText="1"/>
    </xf>
    <xf numFmtId="0" fontId="16" fillId="9" borderId="42" xfId="0" applyFont="1" applyFill="1" applyBorder="1" applyAlignment="1" applyProtection="1">
      <alignment horizontal="center" vertical="center"/>
    </xf>
    <xf numFmtId="0" fontId="10" fillId="9" borderId="42" xfId="0" applyFont="1" applyFill="1" applyBorder="1" applyAlignment="1" applyProtection="1">
      <alignment horizontal="center" vertical="center"/>
    </xf>
    <xf numFmtId="0" fontId="18" fillId="9" borderId="42" xfId="0" applyFont="1" applyFill="1" applyBorder="1" applyAlignment="1" applyProtection="1"/>
    <xf numFmtId="0" fontId="19" fillId="9" borderId="42" xfId="0" applyFont="1" applyFill="1" applyBorder="1" applyProtection="1"/>
    <xf numFmtId="0" fontId="19" fillId="9" borderId="16" xfId="0" applyFont="1" applyFill="1" applyBorder="1" applyProtection="1"/>
    <xf numFmtId="0" fontId="0" fillId="9" borderId="0" xfId="0" applyFill="1" applyProtection="1"/>
    <xf numFmtId="0" fontId="16" fillId="9" borderId="35" xfId="0" applyFont="1" applyFill="1" applyBorder="1" applyAlignment="1" applyProtection="1">
      <alignment horizontal="center" vertical="center" wrapText="1"/>
    </xf>
    <xf numFmtId="0" fontId="16" fillId="9" borderId="39" xfId="0" applyFont="1" applyFill="1" applyBorder="1" applyAlignment="1" applyProtection="1">
      <alignment horizontal="center" vertical="center"/>
    </xf>
    <xf numFmtId="0" fontId="16" fillId="9" borderId="67" xfId="0" applyFont="1" applyFill="1" applyBorder="1" applyAlignment="1" applyProtection="1">
      <alignment horizontal="center" vertical="center"/>
    </xf>
    <xf numFmtId="0" fontId="10" fillId="9" borderId="58" xfId="0" applyFont="1" applyFill="1" applyBorder="1" applyAlignment="1" applyProtection="1">
      <alignment horizontal="center" vertical="center"/>
    </xf>
    <xf numFmtId="0" fontId="18" fillId="9" borderId="39" xfId="0" applyFont="1" applyFill="1" applyBorder="1" applyAlignment="1" applyProtection="1"/>
    <xf numFmtId="0" fontId="19" fillId="9" borderId="39" xfId="0" applyFont="1" applyFill="1" applyBorder="1" applyProtection="1"/>
    <xf numFmtId="0" fontId="19" fillId="9" borderId="25" xfId="0" applyFont="1" applyFill="1" applyBorder="1" applyProtection="1"/>
    <xf numFmtId="0" fontId="50" fillId="6" borderId="33" xfId="0" applyFont="1" applyFill="1" applyBorder="1" applyAlignment="1" applyProtection="1">
      <alignment horizontal="center" vertical="center" wrapText="1"/>
    </xf>
    <xf numFmtId="0" fontId="50" fillId="6" borderId="42" xfId="0" applyFont="1" applyFill="1" applyBorder="1" applyAlignment="1" applyProtection="1">
      <alignment horizontal="center" vertical="center"/>
    </xf>
    <xf numFmtId="166" fontId="15" fillId="6" borderId="42" xfId="0" applyNumberFormat="1" applyFont="1" applyFill="1" applyBorder="1" applyAlignment="1" applyProtection="1">
      <alignment horizontal="center" vertical="center"/>
    </xf>
    <xf numFmtId="0" fontId="50" fillId="6" borderId="34" xfId="0" applyFont="1" applyFill="1" applyBorder="1" applyAlignment="1" applyProtection="1">
      <alignment horizontal="center" vertical="center" wrapText="1"/>
    </xf>
    <xf numFmtId="0" fontId="20" fillId="0" borderId="42" xfId="0" applyFont="1" applyBorder="1" applyAlignment="1" applyProtection="1">
      <alignment horizontal="center" vertical="center"/>
    </xf>
    <xf numFmtId="0" fontId="21" fillId="0" borderId="42" xfId="0" applyFont="1" applyBorder="1" applyAlignment="1" applyProtection="1">
      <alignment horizontal="center" vertical="center"/>
    </xf>
    <xf numFmtId="0" fontId="21" fillId="0" borderId="16" xfId="0" applyFont="1" applyBorder="1" applyAlignment="1" applyProtection="1">
      <alignment horizontal="center" vertical="center"/>
    </xf>
    <xf numFmtId="0" fontId="50" fillId="0" borderId="34" xfId="0" applyFont="1" applyBorder="1" applyAlignment="1" applyProtection="1">
      <alignment horizontal="center" vertical="center" wrapText="1"/>
    </xf>
    <xf numFmtId="0" fontId="50" fillId="0" borderId="42" xfId="0" applyFont="1" applyBorder="1" applyAlignment="1" applyProtection="1">
      <alignment horizontal="center" vertical="center"/>
    </xf>
    <xf numFmtId="2" fontId="15" fillId="6" borderId="42" xfId="0" applyNumberFormat="1" applyFont="1" applyFill="1" applyBorder="1" applyAlignment="1" applyProtection="1">
      <alignment horizontal="center" vertical="center"/>
    </xf>
    <xf numFmtId="1" fontId="15" fillId="6" borderId="42" xfId="0" applyNumberFormat="1" applyFont="1" applyFill="1" applyBorder="1" applyAlignment="1" applyProtection="1">
      <alignment horizontal="center" vertical="center"/>
    </xf>
    <xf numFmtId="0" fontId="50" fillId="6" borderId="43" xfId="0" applyFont="1" applyFill="1" applyBorder="1" applyAlignment="1" applyProtection="1">
      <alignment horizontal="center" vertical="center"/>
    </xf>
    <xf numFmtId="0" fontId="50" fillId="0" borderId="43" xfId="0" applyFont="1" applyBorder="1" applyAlignment="1" applyProtection="1">
      <alignment horizontal="center" vertical="center"/>
    </xf>
    <xf numFmtId="0" fontId="20" fillId="0" borderId="43" xfId="0" applyFont="1" applyBorder="1" applyAlignment="1" applyProtection="1">
      <alignment horizontal="center" vertical="center"/>
    </xf>
    <xf numFmtId="0" fontId="21" fillId="0" borderId="43" xfId="0" applyFont="1" applyBorder="1" applyAlignment="1" applyProtection="1">
      <alignment horizontal="center" vertical="center"/>
    </xf>
    <xf numFmtId="0" fontId="21" fillId="0" borderId="44" xfId="0" applyFont="1" applyBorder="1" applyAlignment="1" applyProtection="1">
      <alignment horizontal="center" vertical="center"/>
    </xf>
    <xf numFmtId="0" fontId="50" fillId="0" borderId="77" xfId="0" applyFont="1" applyBorder="1" applyAlignment="1" applyProtection="1">
      <alignment horizontal="center" vertical="center" wrapText="1"/>
    </xf>
    <xf numFmtId="166" fontId="15" fillId="6" borderId="43" xfId="0" applyNumberFormat="1" applyFont="1" applyFill="1" applyBorder="1" applyAlignment="1" applyProtection="1">
      <alignment horizontal="center" vertical="center"/>
    </xf>
    <xf numFmtId="0" fontId="50" fillId="0" borderId="33" xfId="0" applyFont="1" applyBorder="1" applyAlignment="1" applyProtection="1">
      <alignment horizontal="center" vertical="center" wrapText="1"/>
    </xf>
    <xf numFmtId="0" fontId="50" fillId="6" borderId="36" xfId="0" applyFont="1" applyFill="1" applyBorder="1" applyAlignment="1" applyProtection="1">
      <alignment horizontal="center" vertical="center"/>
    </xf>
    <xf numFmtId="0" fontId="50" fillId="0" borderId="36" xfId="0" applyFont="1" applyBorder="1" applyAlignment="1" applyProtection="1">
      <alignment horizontal="center" vertical="center"/>
    </xf>
    <xf numFmtId="166" fontId="15" fillId="6" borderId="37" xfId="0" applyNumberFormat="1" applyFont="1" applyFill="1" applyBorder="1" applyAlignment="1" applyProtection="1">
      <alignment horizontal="center" vertical="center"/>
    </xf>
    <xf numFmtId="0" fontId="20" fillId="0" borderId="36" xfId="0" applyFont="1" applyBorder="1" applyAlignment="1" applyProtection="1">
      <alignment horizontal="center" vertical="center"/>
    </xf>
    <xf numFmtId="0" fontId="21" fillId="0" borderId="36" xfId="0" applyFont="1" applyBorder="1" applyAlignment="1" applyProtection="1">
      <alignment horizontal="center" vertical="center"/>
    </xf>
    <xf numFmtId="0" fontId="21" fillId="0" borderId="12" xfId="0" applyFont="1" applyBorder="1" applyAlignment="1" applyProtection="1">
      <alignment horizontal="center" vertical="center"/>
    </xf>
    <xf numFmtId="2" fontId="50" fillId="6" borderId="42" xfId="0" applyNumberFormat="1" applyFont="1" applyFill="1" applyBorder="1" applyAlignment="1" applyProtection="1">
      <alignment horizontal="center" vertical="center"/>
    </xf>
    <xf numFmtId="0" fontId="50" fillId="0" borderId="45" xfId="0" applyFont="1" applyBorder="1" applyAlignment="1" applyProtection="1">
      <alignment horizontal="center" vertical="center" wrapText="1"/>
    </xf>
    <xf numFmtId="0" fontId="50" fillId="6" borderId="40" xfId="0" applyFont="1" applyFill="1" applyBorder="1" applyAlignment="1" applyProtection="1">
      <alignment horizontal="center" vertical="center"/>
    </xf>
    <xf numFmtId="0" fontId="50" fillId="0" borderId="40" xfId="0" applyFont="1" applyBorder="1" applyAlignment="1" applyProtection="1">
      <alignment horizontal="center" vertical="center"/>
    </xf>
    <xf numFmtId="0" fontId="20" fillId="0" borderId="40" xfId="0" applyFont="1" applyBorder="1" applyAlignment="1" applyProtection="1">
      <alignment horizontal="center" vertical="center"/>
    </xf>
    <xf numFmtId="0" fontId="21" fillId="0" borderId="40" xfId="0" applyFont="1" applyBorder="1" applyAlignment="1" applyProtection="1">
      <alignment horizontal="center" vertical="center"/>
    </xf>
    <xf numFmtId="0" fontId="21" fillId="0" borderId="41" xfId="0" applyFont="1" applyBorder="1" applyAlignment="1" applyProtection="1">
      <alignment horizontal="center" vertical="center"/>
    </xf>
    <xf numFmtId="0" fontId="15" fillId="0" borderId="5" xfId="0" applyFont="1" applyBorder="1" applyAlignment="1" applyProtection="1">
      <alignment horizontal="center" vertical="center" wrapText="1"/>
    </xf>
    <xf numFmtId="0" fontId="15" fillId="3" borderId="58" xfId="0" applyFont="1" applyFill="1" applyBorder="1" applyAlignment="1" applyProtection="1">
      <alignment horizontal="center" vertical="center"/>
    </xf>
    <xf numFmtId="0" fontId="15" fillId="3" borderId="67" xfId="0" applyFont="1" applyFill="1" applyBorder="1" applyAlignment="1" applyProtection="1">
      <alignment horizontal="center" vertical="center"/>
    </xf>
    <xf numFmtId="14" fontId="56" fillId="4" borderId="26" xfId="0" applyNumberFormat="1" applyFont="1" applyFill="1" applyBorder="1" applyAlignment="1" applyProtection="1">
      <alignment horizontal="center"/>
      <protection locked="0"/>
    </xf>
    <xf numFmtId="20" fontId="31" fillId="7" borderId="30" xfId="0" applyNumberFormat="1" applyFont="1" applyFill="1" applyBorder="1" applyAlignment="1" applyProtection="1">
      <alignment horizontal="center" vertical="center"/>
      <protection locked="0"/>
    </xf>
    <xf numFmtId="20" fontId="31" fillId="7" borderId="26" xfId="0" applyNumberFormat="1" applyFont="1" applyFill="1" applyBorder="1" applyAlignment="1" applyProtection="1">
      <alignment horizontal="center" vertical="center"/>
      <protection locked="0"/>
    </xf>
    <xf numFmtId="0" fontId="31" fillId="7" borderId="27" xfId="0" applyFont="1" applyFill="1" applyBorder="1" applyAlignment="1" applyProtection="1">
      <alignment horizontal="center"/>
      <protection locked="0"/>
    </xf>
    <xf numFmtId="0" fontId="31" fillId="7" borderId="2" xfId="0" applyFont="1" applyFill="1" applyBorder="1" applyAlignment="1" applyProtection="1">
      <alignment horizontal="center"/>
      <protection locked="0"/>
    </xf>
    <xf numFmtId="20" fontId="7" fillId="5" borderId="36" xfId="0" applyNumberFormat="1" applyFont="1" applyFill="1" applyBorder="1" applyAlignment="1" applyProtection="1">
      <alignment horizontal="center" vertical="center" wrapText="1"/>
      <protection locked="0"/>
    </xf>
    <xf numFmtId="0" fontId="40" fillId="5" borderId="36" xfId="0" applyFont="1" applyFill="1" applyBorder="1" applyAlignment="1" applyProtection="1">
      <alignment horizontal="center" vertical="center" wrapText="1"/>
      <protection locked="0"/>
    </xf>
    <xf numFmtId="0" fontId="7" fillId="5" borderId="42" xfId="0" applyFont="1" applyFill="1" applyBorder="1" applyAlignment="1" applyProtection="1">
      <alignment horizontal="center" vertical="center"/>
      <protection locked="0"/>
    </xf>
    <xf numFmtId="0" fontId="13" fillId="5" borderId="42" xfId="0" applyFont="1" applyFill="1" applyBorder="1" applyAlignment="1" applyProtection="1">
      <alignment horizontal="center" vertical="center"/>
      <protection locked="0"/>
    </xf>
    <xf numFmtId="0" fontId="40" fillId="0" borderId="0" xfId="0" applyFont="1" applyProtection="1">
      <protection locked="0"/>
    </xf>
    <xf numFmtId="0" fontId="7" fillId="3" borderId="0" xfId="0" applyFont="1" applyFill="1" applyBorder="1" applyAlignment="1" applyProtection="1">
      <alignment horizontal="center" vertical="center"/>
      <protection locked="0"/>
    </xf>
    <xf numFmtId="0" fontId="7" fillId="0" borderId="0" xfId="0" applyFont="1" applyFill="1" applyBorder="1" applyAlignment="1" applyProtection="1">
      <alignment horizontal="center" vertical="center"/>
      <protection locked="0"/>
    </xf>
    <xf numFmtId="0" fontId="7" fillId="0" borderId="0" xfId="0" applyFont="1" applyFill="1" applyBorder="1" applyAlignment="1" applyProtection="1">
      <alignment horizontal="center"/>
      <protection locked="0"/>
    </xf>
    <xf numFmtId="20" fontId="9" fillId="0" borderId="0" xfId="0" applyNumberFormat="1" applyFont="1" applyFill="1" applyBorder="1" applyAlignment="1" applyProtection="1">
      <alignment horizontal="center"/>
      <protection locked="0"/>
    </xf>
    <xf numFmtId="20" fontId="7" fillId="0" borderId="4" xfId="0" applyNumberFormat="1" applyFont="1" applyBorder="1" applyAlignment="1" applyProtection="1">
      <alignment horizontal="center" vertical="center" wrapText="1"/>
      <protection locked="0"/>
    </xf>
    <xf numFmtId="20" fontId="7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7" fillId="3" borderId="10" xfId="0" applyNumberFormat="1" applyFont="1" applyFill="1" applyBorder="1" applyAlignment="1" applyProtection="1">
      <alignment horizontal="center" vertical="center"/>
      <protection locked="0"/>
    </xf>
    <xf numFmtId="0" fontId="7" fillId="3" borderId="20" xfId="0" applyNumberFormat="1" applyFont="1" applyFill="1" applyBorder="1" applyAlignment="1" applyProtection="1">
      <alignment horizontal="center" vertical="center"/>
      <protection locked="0"/>
    </xf>
    <xf numFmtId="0" fontId="7" fillId="3" borderId="31" xfId="0" applyNumberFormat="1" applyFont="1" applyFill="1" applyBorder="1" applyAlignment="1" applyProtection="1">
      <alignment horizontal="center" vertic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horizontal="center"/>
      <protection locked="0"/>
    </xf>
    <xf numFmtId="20" fontId="9" fillId="0" borderId="0" xfId="0" applyNumberFormat="1" applyFont="1" applyBorder="1" applyAlignment="1" applyProtection="1">
      <alignment horizontal="center"/>
      <protection locked="0"/>
    </xf>
    <xf numFmtId="20" fontId="7" fillId="11" borderId="5" xfId="0" applyNumberFormat="1" applyFont="1" applyFill="1" applyBorder="1" applyAlignment="1" applyProtection="1">
      <alignment horizontal="center" vertical="center" wrapText="1"/>
      <protection locked="0"/>
    </xf>
    <xf numFmtId="0" fontId="40" fillId="0" borderId="0" xfId="0" applyFont="1" applyFill="1" applyBorder="1" applyAlignment="1" applyProtection="1">
      <alignment horizontal="center" vertical="center" wrapText="1"/>
      <protection locked="0"/>
    </xf>
    <xf numFmtId="0" fontId="11" fillId="4" borderId="10" xfId="0" applyFont="1" applyFill="1" applyBorder="1" applyAlignment="1" applyProtection="1">
      <alignment horizontal="center" vertical="top"/>
      <protection locked="0"/>
    </xf>
    <xf numFmtId="0" fontId="8" fillId="0" borderId="0" xfId="0" applyFont="1" applyFill="1" applyBorder="1" applyAlignment="1" applyProtection="1">
      <alignment horizontal="center" vertical="center"/>
      <protection locked="0"/>
    </xf>
    <xf numFmtId="14" fontId="56" fillId="4" borderId="32" xfId="0" applyNumberFormat="1" applyFont="1" applyFill="1" applyBorder="1" applyAlignment="1" applyProtection="1">
      <alignment horizontal="center"/>
      <protection locked="0"/>
    </xf>
    <xf numFmtId="14" fontId="12" fillId="0" borderId="3" xfId="0" applyNumberFormat="1" applyFont="1" applyBorder="1" applyAlignment="1" applyProtection="1">
      <alignment horizontal="center" vertical="center"/>
      <protection locked="0"/>
    </xf>
    <xf numFmtId="14" fontId="12" fillId="0" borderId="50" xfId="0" applyNumberFormat="1" applyFont="1" applyBorder="1" applyAlignment="1" applyProtection="1">
      <alignment horizontal="center" vertical="center"/>
      <protection locked="0"/>
    </xf>
    <xf numFmtId="20" fontId="31" fillId="7" borderId="32" xfId="0" applyNumberFormat="1" applyFont="1" applyFill="1" applyBorder="1" applyAlignment="1" applyProtection="1">
      <alignment horizontal="center" vertical="center"/>
      <protection locked="0"/>
    </xf>
    <xf numFmtId="20" fontId="31" fillId="0" borderId="26" xfId="0" applyNumberFormat="1" applyFont="1" applyBorder="1" applyAlignment="1" applyProtection="1">
      <alignment horizontal="center" vertical="center"/>
      <protection locked="0"/>
    </xf>
    <xf numFmtId="20" fontId="31" fillId="0" borderId="30" xfId="0" applyNumberFormat="1" applyFont="1" applyBorder="1" applyAlignment="1" applyProtection="1">
      <alignment horizontal="center" vertical="center"/>
      <protection locked="0"/>
    </xf>
    <xf numFmtId="0" fontId="31" fillId="7" borderId="29" xfId="0" applyFont="1" applyFill="1" applyBorder="1" applyAlignment="1" applyProtection="1">
      <alignment horizontal="center"/>
      <protection locked="0"/>
    </xf>
    <xf numFmtId="0" fontId="31" fillId="3" borderId="2" xfId="0" applyFont="1" applyFill="1" applyBorder="1" applyAlignment="1" applyProtection="1">
      <alignment horizontal="center"/>
      <protection locked="0"/>
    </xf>
    <xf numFmtId="0" fontId="31" fillId="3" borderId="27" xfId="0" applyFont="1" applyFill="1" applyBorder="1" applyAlignment="1" applyProtection="1">
      <alignment horizontal="center"/>
      <protection locked="0"/>
    </xf>
    <xf numFmtId="0" fontId="31" fillId="0" borderId="12" xfId="0" applyFont="1" applyBorder="1" applyAlignment="1" applyProtection="1">
      <alignment horizontal="center" vertical="center" wrapText="1"/>
      <protection locked="0"/>
    </xf>
    <xf numFmtId="0" fontId="7" fillId="2" borderId="3" xfId="0" applyFont="1" applyFill="1" applyBorder="1" applyAlignment="1" applyProtection="1">
      <alignment horizontal="center" vertical="center" wrapText="1"/>
      <protection locked="0"/>
    </xf>
    <xf numFmtId="20" fontId="7" fillId="5" borderId="33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13" xfId="0" applyFont="1" applyFill="1" applyBorder="1" applyAlignment="1" applyProtection="1">
      <alignment horizontal="center" vertical="center"/>
      <protection locked="0"/>
    </xf>
    <xf numFmtId="20" fontId="49" fillId="3" borderId="26" xfId="0" applyNumberFormat="1" applyFont="1" applyFill="1" applyBorder="1" applyAlignment="1" applyProtection="1">
      <alignment horizontal="center"/>
      <protection locked="0"/>
    </xf>
    <xf numFmtId="0" fontId="31" fillId="3" borderId="0" xfId="0" applyFont="1" applyFill="1" applyBorder="1" applyAlignment="1" applyProtection="1">
      <alignment horizontal="center" vertical="center"/>
      <protection locked="0"/>
    </xf>
    <xf numFmtId="0" fontId="36" fillId="5" borderId="25" xfId="0" applyFont="1" applyFill="1" applyBorder="1" applyAlignment="1" applyProtection="1">
      <alignment horizontal="center"/>
      <protection locked="0"/>
    </xf>
    <xf numFmtId="0" fontId="7" fillId="5" borderId="34" xfId="0" applyFont="1" applyFill="1" applyBorder="1" applyAlignment="1" applyProtection="1">
      <alignment horizontal="center" vertical="center"/>
      <protection locked="0"/>
    </xf>
    <xf numFmtId="20" fontId="48" fillId="0" borderId="30" xfId="0" applyNumberFormat="1" applyFont="1" applyBorder="1" applyAlignment="1" applyProtection="1">
      <alignment horizontal="center" vertical="center"/>
      <protection locked="0"/>
    </xf>
    <xf numFmtId="20" fontId="48" fillId="0" borderId="26" xfId="0" applyNumberFormat="1" applyFont="1" applyBorder="1" applyAlignment="1" applyProtection="1">
      <alignment horizontal="center" vertical="center"/>
      <protection locked="0"/>
    </xf>
    <xf numFmtId="0" fontId="48" fillId="0" borderId="1" xfId="0" applyFont="1" applyBorder="1" applyAlignment="1" applyProtection="1">
      <alignment horizontal="center"/>
      <protection locked="0"/>
    </xf>
    <xf numFmtId="0" fontId="48" fillId="0" borderId="0" xfId="0" applyFont="1" applyBorder="1" applyAlignment="1" applyProtection="1">
      <alignment horizontal="center"/>
      <protection locked="0"/>
    </xf>
    <xf numFmtId="20" fontId="7" fillId="5" borderId="57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0" xfId="0" applyFont="1" applyFill="1" applyBorder="1" applyAlignment="1" applyProtection="1">
      <alignment horizontal="center" vertical="top"/>
      <protection locked="0"/>
    </xf>
    <xf numFmtId="0" fontId="7" fillId="0" borderId="0" xfId="0" applyFont="1" applyAlignment="1" applyProtection="1">
      <alignment horizontal="left" vertical="center"/>
      <protection locked="0"/>
    </xf>
    <xf numFmtId="0" fontId="7" fillId="2" borderId="10" xfId="0" applyFont="1" applyFill="1" applyBorder="1" applyAlignment="1" applyProtection="1">
      <alignment horizontal="center"/>
      <protection locked="0"/>
    </xf>
    <xf numFmtId="0" fontId="7" fillId="2" borderId="8" xfId="0" applyFont="1" applyFill="1" applyBorder="1" applyAlignment="1" applyProtection="1">
      <alignment horizontal="center"/>
      <protection locked="0"/>
    </xf>
    <xf numFmtId="0" fontId="7" fillId="2" borderId="14" xfId="0" applyFont="1" applyFill="1" applyBorder="1" applyAlignment="1" applyProtection="1">
      <alignment horizontal="center" vertical="center"/>
      <protection locked="0"/>
    </xf>
    <xf numFmtId="14" fontId="12" fillId="0" borderId="46" xfId="0" applyNumberFormat="1" applyFont="1" applyBorder="1" applyAlignment="1" applyProtection="1">
      <alignment horizontal="center" vertical="center"/>
      <protection locked="0"/>
    </xf>
    <xf numFmtId="14" fontId="12" fillId="7" borderId="3" xfId="0" applyNumberFormat="1" applyFont="1" applyFill="1" applyBorder="1" applyAlignment="1" applyProtection="1">
      <alignment vertical="center"/>
      <protection locked="0"/>
    </xf>
    <xf numFmtId="14" fontId="12" fillId="7" borderId="50" xfId="0" applyNumberFormat="1" applyFont="1" applyFill="1" applyBorder="1" applyAlignment="1" applyProtection="1">
      <alignment vertical="center"/>
      <protection locked="0"/>
    </xf>
    <xf numFmtId="20" fontId="31" fillId="0" borderId="32" xfId="0" applyNumberFormat="1" applyFont="1" applyBorder="1" applyAlignment="1" applyProtection="1">
      <alignment horizontal="center" vertical="center"/>
      <protection locked="0"/>
    </xf>
    <xf numFmtId="20" fontId="31" fillId="7" borderId="30" xfId="0" applyNumberFormat="1" applyFont="1" applyFill="1" applyBorder="1" applyAlignment="1" applyProtection="1">
      <alignment vertical="center"/>
      <protection locked="0"/>
    </xf>
    <xf numFmtId="20" fontId="31" fillId="7" borderId="26" xfId="0" applyNumberFormat="1" applyFont="1" applyFill="1" applyBorder="1" applyAlignment="1" applyProtection="1">
      <alignment vertical="center"/>
      <protection locked="0"/>
    </xf>
    <xf numFmtId="0" fontId="31" fillId="3" borderId="29" xfId="0" applyFont="1" applyFill="1" applyBorder="1" applyAlignment="1" applyProtection="1">
      <alignment horizontal="center"/>
      <protection locked="0"/>
    </xf>
    <xf numFmtId="0" fontId="31" fillId="7" borderId="27" xfId="0" applyFont="1" applyFill="1" applyBorder="1" applyAlignment="1" applyProtection="1">
      <protection locked="0"/>
    </xf>
    <xf numFmtId="0" fontId="31" fillId="7" borderId="2" xfId="0" applyFont="1" applyFill="1" applyBorder="1" applyAlignment="1" applyProtection="1">
      <protection locked="0"/>
    </xf>
    <xf numFmtId="0" fontId="36" fillId="5" borderId="16" xfId="0" applyFont="1" applyFill="1" applyBorder="1" applyAlignment="1" applyProtection="1">
      <alignment horizontal="center"/>
      <protection locked="0"/>
    </xf>
    <xf numFmtId="0" fontId="40" fillId="5" borderId="16" xfId="0" applyFont="1" applyFill="1" applyBorder="1" applyAlignment="1" applyProtection="1">
      <alignment horizontal="center"/>
      <protection locked="0"/>
    </xf>
    <xf numFmtId="20" fontId="49" fillId="3" borderId="32" xfId="0" applyNumberFormat="1" applyFont="1" applyFill="1" applyBorder="1" applyAlignment="1" applyProtection="1">
      <alignment horizontal="center"/>
      <protection locked="0"/>
    </xf>
    <xf numFmtId="0" fontId="31" fillId="3" borderId="6" xfId="0" applyFont="1" applyFill="1" applyBorder="1" applyAlignment="1" applyProtection="1">
      <alignment horizontal="center" vertical="center"/>
      <protection locked="0"/>
    </xf>
    <xf numFmtId="20" fontId="40" fillId="5" borderId="33" xfId="0" applyNumberFormat="1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/>
      <protection locked="0"/>
    </xf>
    <xf numFmtId="20" fontId="48" fillId="0" borderId="32" xfId="0" applyNumberFormat="1" applyFont="1" applyBorder="1" applyAlignment="1" applyProtection="1">
      <alignment horizontal="center" vertical="center"/>
      <protection locked="0"/>
    </xf>
    <xf numFmtId="20" fontId="48" fillId="7" borderId="30" xfId="0" applyNumberFormat="1" applyFont="1" applyFill="1" applyBorder="1" applyAlignment="1" applyProtection="1">
      <alignment vertical="center"/>
      <protection locked="0"/>
    </xf>
    <xf numFmtId="20" fontId="48" fillId="7" borderId="26" xfId="0" applyNumberFormat="1" applyFont="1" applyFill="1" applyBorder="1" applyAlignment="1" applyProtection="1">
      <alignment vertical="center"/>
      <protection locked="0"/>
    </xf>
    <xf numFmtId="20" fontId="40" fillId="0" borderId="33" xfId="0" applyNumberFormat="1" applyFont="1" applyBorder="1" applyAlignment="1" applyProtection="1">
      <alignment horizontal="center" vertical="center" wrapText="1"/>
      <protection locked="0"/>
    </xf>
    <xf numFmtId="0" fontId="48" fillId="0" borderId="6" xfId="0" applyFont="1" applyBorder="1" applyAlignment="1" applyProtection="1">
      <alignment horizontal="center"/>
      <protection locked="0"/>
    </xf>
    <xf numFmtId="0" fontId="48" fillId="7" borderId="1" xfId="0" applyFont="1" applyFill="1" applyBorder="1" applyAlignment="1" applyProtection="1">
      <protection locked="0"/>
    </xf>
    <xf numFmtId="0" fontId="48" fillId="7" borderId="0" xfId="0" applyFont="1" applyFill="1" applyBorder="1" applyAlignment="1" applyProtection="1">
      <protection locked="0"/>
    </xf>
    <xf numFmtId="20" fontId="7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 wrapText="1"/>
      <protection locked="0"/>
    </xf>
    <xf numFmtId="14" fontId="12" fillId="7" borderId="46" xfId="0" applyNumberFormat="1" applyFont="1" applyFill="1" applyBorder="1" applyAlignment="1" applyProtection="1">
      <alignment vertical="center"/>
      <protection locked="0"/>
    </xf>
    <xf numFmtId="14" fontId="12" fillId="0" borderId="50" xfId="0" applyNumberFormat="1" applyFont="1" applyBorder="1" applyAlignment="1" applyProtection="1">
      <alignment vertical="center"/>
      <protection locked="0"/>
    </xf>
    <xf numFmtId="14" fontId="12" fillId="0" borderId="3" xfId="0" applyNumberFormat="1" applyFont="1" applyBorder="1" applyAlignment="1" applyProtection="1">
      <alignment vertical="center"/>
      <protection locked="0"/>
    </xf>
    <xf numFmtId="20" fontId="31" fillId="7" borderId="32" xfId="0" applyNumberFormat="1" applyFont="1" applyFill="1" applyBorder="1" applyAlignment="1" applyProtection="1">
      <alignment vertical="center"/>
      <protection locked="0"/>
    </xf>
    <xf numFmtId="20" fontId="31" fillId="0" borderId="26" xfId="0" applyNumberFormat="1" applyFont="1" applyBorder="1" applyAlignment="1" applyProtection="1">
      <alignment vertical="center"/>
      <protection locked="0"/>
    </xf>
    <xf numFmtId="20" fontId="31" fillId="0" borderId="30" xfId="0" applyNumberFormat="1" applyFont="1" applyBorder="1" applyAlignment="1" applyProtection="1">
      <alignment vertical="center"/>
      <protection locked="0"/>
    </xf>
    <xf numFmtId="0" fontId="31" fillId="7" borderId="29" xfId="0" applyFont="1" applyFill="1" applyBorder="1" applyAlignment="1" applyProtection="1">
      <protection locked="0"/>
    </xf>
    <xf numFmtId="0" fontId="31" fillId="3" borderId="2" xfId="0" applyFont="1" applyFill="1" applyBorder="1" applyAlignment="1" applyProtection="1">
      <protection locked="0"/>
    </xf>
    <xf numFmtId="0" fontId="31" fillId="3" borderId="27" xfId="0" applyFont="1" applyFill="1" applyBorder="1" applyAlignment="1" applyProtection="1">
      <protection locked="0"/>
    </xf>
    <xf numFmtId="0" fontId="31" fillId="0" borderId="11" xfId="0" applyFont="1" applyBorder="1" applyAlignment="1" applyProtection="1">
      <alignment vertical="center" wrapText="1"/>
      <protection locked="0"/>
    </xf>
    <xf numFmtId="20" fontId="48" fillId="7" borderId="32" xfId="0" applyNumberFormat="1" applyFont="1" applyFill="1" applyBorder="1" applyAlignment="1" applyProtection="1">
      <alignment vertical="center"/>
      <protection locked="0"/>
    </xf>
    <xf numFmtId="0" fontId="48" fillId="7" borderId="6" xfId="0" applyFont="1" applyFill="1" applyBorder="1" applyAlignment="1" applyProtection="1">
      <protection locked="0"/>
    </xf>
    <xf numFmtId="0" fontId="48" fillId="0" borderId="1" xfId="0" applyFont="1" applyBorder="1" applyAlignment="1" applyProtection="1">
      <protection locked="0"/>
    </xf>
    <xf numFmtId="0" fontId="48" fillId="0" borderId="0" xfId="0" applyFont="1" applyBorder="1" applyAlignment="1" applyProtection="1">
      <protection locked="0"/>
    </xf>
    <xf numFmtId="0" fontId="7" fillId="0" borderId="0" xfId="0" applyFont="1" applyFill="1" applyAlignment="1" applyProtection="1">
      <alignment horizontal="center" vertical="center"/>
      <protection locked="0"/>
    </xf>
    <xf numFmtId="0" fontId="7" fillId="0" borderId="0" xfId="0" applyFont="1" applyFill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14" fontId="12" fillId="0" borderId="46" xfId="0" applyNumberFormat="1" applyFont="1" applyBorder="1" applyAlignment="1" applyProtection="1">
      <alignment vertical="center"/>
      <protection locked="0"/>
    </xf>
    <xf numFmtId="14" fontId="12" fillId="11" borderId="50" xfId="0" applyNumberFormat="1" applyFont="1" applyFill="1" applyBorder="1" applyAlignment="1" applyProtection="1">
      <protection locked="0"/>
    </xf>
    <xf numFmtId="20" fontId="31" fillId="0" borderId="32" xfId="0" applyNumberFormat="1" applyFont="1" applyBorder="1" applyAlignment="1" applyProtection="1">
      <alignment vertical="center"/>
      <protection locked="0"/>
    </xf>
    <xf numFmtId="0" fontId="31" fillId="11" borderId="26" xfId="0" applyFont="1" applyFill="1" applyBorder="1" applyAlignment="1" applyProtection="1">
      <protection locked="0"/>
    </xf>
    <xf numFmtId="0" fontId="31" fillId="3" borderId="29" xfId="0" applyFont="1" applyFill="1" applyBorder="1" applyAlignment="1" applyProtection="1">
      <protection locked="0"/>
    </xf>
    <xf numFmtId="0" fontId="31" fillId="11" borderId="2" xfId="0" applyFont="1" applyFill="1" applyBorder="1" applyAlignment="1" applyProtection="1">
      <protection locked="0"/>
    </xf>
    <xf numFmtId="0" fontId="31" fillId="3" borderId="0" xfId="0" applyFont="1" applyFill="1" applyBorder="1" applyAlignment="1" applyProtection="1">
      <alignment horizontal="center" vertical="center" wrapText="1"/>
      <protection locked="0"/>
    </xf>
    <xf numFmtId="0" fontId="36" fillId="5" borderId="16" xfId="0" applyFont="1" applyFill="1" applyBorder="1" applyAlignment="1" applyProtection="1">
      <alignment horizontal="center" vertical="center"/>
      <protection locked="0"/>
    </xf>
    <xf numFmtId="0" fontId="19" fillId="3" borderId="0" xfId="0" applyFont="1" applyFill="1" applyBorder="1" applyAlignment="1" applyProtection="1">
      <protection locked="0"/>
    </xf>
    <xf numFmtId="0" fontId="40" fillId="5" borderId="16" xfId="0" applyFont="1" applyFill="1" applyBorder="1" applyAlignment="1" applyProtection="1">
      <alignment horizontal="center" vertical="center"/>
      <protection locked="0"/>
    </xf>
    <xf numFmtId="0" fontId="0" fillId="3" borderId="0" xfId="0" applyFill="1" applyBorder="1" applyProtection="1">
      <protection locked="0"/>
    </xf>
    <xf numFmtId="0" fontId="36" fillId="5" borderId="25" xfId="0" applyFont="1" applyFill="1" applyBorder="1" applyAlignment="1" applyProtection="1">
      <alignment horizontal="center" vertical="center"/>
      <protection locked="0"/>
    </xf>
    <xf numFmtId="0" fontId="31" fillId="7" borderId="30" xfId="0" applyFont="1" applyFill="1" applyBorder="1" applyAlignment="1" applyProtection="1">
      <protection locked="0"/>
    </xf>
    <xf numFmtId="0" fontId="31" fillId="7" borderId="26" xfId="0" applyFont="1" applyFill="1" applyBorder="1" applyAlignment="1" applyProtection="1">
      <protection locked="0"/>
    </xf>
    <xf numFmtId="0" fontId="31" fillId="3" borderId="62" xfId="0" applyFont="1" applyFill="1" applyBorder="1" applyAlignment="1" applyProtection="1">
      <alignment horizontal="center" vertical="center" wrapText="1"/>
      <protection locked="0"/>
    </xf>
    <xf numFmtId="0" fontId="7" fillId="5" borderId="33" xfId="0" applyFont="1" applyFill="1" applyBorder="1" applyAlignment="1" applyProtection="1">
      <alignment horizontal="center" vertical="center" wrapText="1"/>
      <protection locked="0"/>
    </xf>
    <xf numFmtId="0" fontId="7" fillId="5" borderId="36" xfId="0" applyFont="1" applyFill="1" applyBorder="1" applyAlignment="1" applyProtection="1">
      <alignment horizontal="center" vertical="center" wrapText="1"/>
      <protection locked="0"/>
    </xf>
    <xf numFmtId="0" fontId="11" fillId="3" borderId="62" xfId="0" applyFont="1" applyFill="1" applyBorder="1" applyAlignment="1" applyProtection="1">
      <alignment horizontal="center" vertical="top"/>
      <protection locked="0"/>
    </xf>
    <xf numFmtId="0" fontId="11" fillId="3" borderId="0" xfId="0" applyFont="1" applyFill="1" applyBorder="1" applyAlignment="1" applyProtection="1">
      <alignment horizontal="center" vertical="top"/>
      <protection locked="0"/>
    </xf>
    <xf numFmtId="0" fontId="31" fillId="11" borderId="30" xfId="0" applyFont="1" applyFill="1" applyBorder="1" applyAlignment="1" applyProtection="1">
      <protection locked="0"/>
    </xf>
    <xf numFmtId="0" fontId="48" fillId="0" borderId="6" xfId="0" applyFont="1" applyBorder="1" applyAlignment="1" applyProtection="1">
      <protection locked="0"/>
    </xf>
    <xf numFmtId="0" fontId="0" fillId="0" borderId="0" xfId="0" applyFill="1" applyBorder="1" applyProtection="1">
      <protection locked="0"/>
    </xf>
    <xf numFmtId="0" fontId="31" fillId="0" borderId="0" xfId="0" applyFont="1" applyFill="1" applyBorder="1" applyAlignment="1" applyProtection="1">
      <alignment horizontal="center" vertical="center" wrapText="1"/>
      <protection locked="0"/>
    </xf>
    <xf numFmtId="20" fontId="10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7" fillId="3" borderId="0" xfId="0" applyFont="1" applyFill="1" applyBorder="1" applyAlignment="1" applyProtection="1">
      <alignment horizontal="center"/>
      <protection locked="0"/>
    </xf>
    <xf numFmtId="0" fontId="7" fillId="3" borderId="0" xfId="0" applyFont="1" applyFill="1" applyAlignment="1" applyProtection="1">
      <alignment horizontal="center"/>
      <protection locked="0"/>
    </xf>
    <xf numFmtId="14" fontId="12" fillId="11" borderId="46" xfId="0" applyNumberFormat="1" applyFont="1" applyFill="1" applyBorder="1" applyAlignment="1" applyProtection="1">
      <protection locked="0"/>
    </xf>
    <xf numFmtId="0" fontId="31" fillId="11" borderId="32" xfId="0" applyFont="1" applyFill="1" applyBorder="1" applyAlignment="1" applyProtection="1">
      <protection locked="0"/>
    </xf>
    <xf numFmtId="0" fontId="31" fillId="11" borderId="29" xfId="0" applyFont="1" applyFill="1" applyBorder="1" applyAlignment="1" applyProtection="1">
      <protection locked="0"/>
    </xf>
    <xf numFmtId="0" fontId="30" fillId="0" borderId="30" xfId="0" applyFont="1" applyBorder="1" applyAlignment="1" applyProtection="1">
      <alignment vertical="center"/>
      <protection locked="0"/>
    </xf>
    <xf numFmtId="0" fontId="30" fillId="0" borderId="26" xfId="0" applyFont="1" applyBorder="1" applyAlignment="1" applyProtection="1">
      <alignment vertical="center"/>
      <protection locked="0"/>
    </xf>
    <xf numFmtId="20" fontId="30" fillId="10" borderId="26" xfId="0" applyNumberFormat="1" applyFont="1" applyFill="1" applyBorder="1" applyAlignment="1" applyProtection="1">
      <alignment vertical="center"/>
      <protection locked="0"/>
    </xf>
    <xf numFmtId="0" fontId="30" fillId="10" borderId="32" xfId="0" applyFont="1" applyFill="1" applyBorder="1" applyAlignment="1" applyProtection="1">
      <alignment vertical="center"/>
      <protection locked="0"/>
    </xf>
    <xf numFmtId="0" fontId="30" fillId="0" borderId="27" xfId="0" applyFont="1" applyBorder="1" applyAlignment="1" applyProtection="1">
      <alignment vertical="center"/>
      <protection locked="0"/>
    </xf>
    <xf numFmtId="0" fontId="30" fillId="0" borderId="2" xfId="0" applyFont="1" applyBorder="1" applyAlignment="1" applyProtection="1">
      <alignment vertical="center"/>
      <protection locked="0"/>
    </xf>
    <xf numFmtId="0" fontId="30" fillId="10" borderId="2" xfId="0" applyFont="1" applyFill="1" applyBorder="1" applyAlignment="1" applyProtection="1">
      <alignment vertical="center"/>
      <protection locked="0"/>
    </xf>
    <xf numFmtId="0" fontId="30" fillId="10" borderId="29" xfId="0" applyFont="1" applyFill="1" applyBorder="1" applyAlignment="1" applyProtection="1">
      <alignment vertical="center"/>
      <protection locked="0"/>
    </xf>
    <xf numFmtId="0" fontId="7" fillId="0" borderId="0" xfId="0" applyFont="1" applyAlignment="1" applyProtection="1">
      <alignment horizontal="center" vertical="center" wrapText="1"/>
      <protection locked="0"/>
    </xf>
    <xf numFmtId="0" fontId="40" fillId="5" borderId="4" xfId="0" applyFont="1" applyFill="1" applyBorder="1" applyAlignment="1" applyProtection="1">
      <alignment horizontal="center" vertical="center" wrapText="1"/>
      <protection locked="0"/>
    </xf>
    <xf numFmtId="0" fontId="30" fillId="0" borderId="3" xfId="0" applyFont="1" applyBorder="1" applyAlignment="1" applyProtection="1">
      <alignment horizontal="center" vertical="center" wrapText="1"/>
      <protection locked="0"/>
    </xf>
    <xf numFmtId="0" fontId="30" fillId="0" borderId="46" xfId="0" applyFont="1" applyBorder="1" applyAlignment="1" applyProtection="1">
      <alignment horizontal="center" vertical="center" wrapText="1"/>
      <protection locked="0"/>
    </xf>
    <xf numFmtId="0" fontId="30" fillId="0" borderId="3" xfId="0" applyFont="1" applyBorder="1" applyAlignment="1" applyProtection="1">
      <alignment vertical="center" wrapText="1"/>
      <protection locked="0"/>
    </xf>
    <xf numFmtId="0" fontId="30" fillId="0" borderId="46" xfId="0" applyFont="1" applyBorder="1" applyAlignment="1" applyProtection="1">
      <alignment vertical="center" wrapText="1"/>
      <protection locked="0"/>
    </xf>
    <xf numFmtId="0" fontId="7" fillId="5" borderId="10" xfId="0" applyFont="1" applyFill="1" applyBorder="1" applyAlignment="1" applyProtection="1">
      <alignment horizontal="center" vertical="center"/>
      <protection locked="0"/>
    </xf>
    <xf numFmtId="0" fontId="34" fillId="5" borderId="12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0" fontId="7" fillId="5" borderId="8" xfId="0" applyFont="1" applyFill="1" applyBorder="1" applyAlignment="1" applyProtection="1">
      <alignment horizontal="center" vertical="center"/>
      <protection locked="0"/>
    </xf>
    <xf numFmtId="0" fontId="34" fillId="3" borderId="34" xfId="0" applyFont="1" applyFill="1" applyBorder="1" applyAlignment="1" applyProtection="1">
      <protection locked="0"/>
    </xf>
    <xf numFmtId="0" fontId="34" fillId="5" borderId="16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5" borderId="18" xfId="0" applyFont="1" applyFill="1" applyBorder="1" applyAlignment="1" applyProtection="1">
      <alignment horizontal="center" vertical="center"/>
      <protection locked="0"/>
    </xf>
    <xf numFmtId="0" fontId="13" fillId="5" borderId="14" xfId="0" applyFont="1" applyFill="1" applyBorder="1" applyAlignment="1" applyProtection="1">
      <alignment horizontal="center" vertical="center"/>
      <protection locked="0"/>
    </xf>
    <xf numFmtId="0" fontId="34" fillId="5" borderId="25" xfId="0" applyFont="1" applyFill="1" applyBorder="1" applyAlignment="1" applyProtection="1">
      <alignment horizontal="center" vertical="center"/>
      <protection locked="0"/>
    </xf>
    <xf numFmtId="0" fontId="7" fillId="0" borderId="34" xfId="0" applyFont="1" applyBorder="1" applyAlignment="1" applyProtection="1">
      <alignment horizontal="left"/>
      <protection locked="0"/>
    </xf>
    <xf numFmtId="0" fontId="7" fillId="5" borderId="16" xfId="0" applyFont="1" applyFill="1" applyBorder="1" applyAlignment="1" applyProtection="1">
      <alignment horizontal="center" vertical="center"/>
      <protection locked="0"/>
    </xf>
    <xf numFmtId="0" fontId="7" fillId="0" borderId="34" xfId="0" applyFont="1" applyFill="1" applyBorder="1" applyAlignment="1" applyProtection="1">
      <alignment horizontal="left"/>
      <protection locked="0"/>
    </xf>
    <xf numFmtId="0" fontId="34" fillId="0" borderId="34" xfId="0" applyFont="1" applyBorder="1" applyAlignment="1" applyProtection="1">
      <protection locked="0"/>
    </xf>
    <xf numFmtId="0" fontId="34" fillId="3" borderId="35" xfId="0" applyFont="1" applyFill="1" applyBorder="1" applyAlignment="1" applyProtection="1">
      <protection locked="0"/>
    </xf>
    <xf numFmtId="0" fontId="30" fillId="10" borderId="2" xfId="0" applyFont="1" applyFill="1" applyBorder="1" applyAlignment="1" applyProtection="1">
      <alignment horizontal="center" vertical="center"/>
      <protection locked="0"/>
    </xf>
    <xf numFmtId="0" fontId="30" fillId="10" borderId="29" xfId="0" applyFont="1" applyFill="1" applyBorder="1" applyAlignment="1" applyProtection="1">
      <alignment horizontal="center" vertical="center"/>
      <protection locked="0"/>
    </xf>
    <xf numFmtId="0" fontId="18" fillId="0" borderId="36" xfId="0" applyFont="1" applyBorder="1" applyAlignment="1" applyProtection="1">
      <alignment wrapText="1"/>
    </xf>
    <xf numFmtId="0" fontId="16" fillId="0" borderId="34" xfId="0" applyFont="1" applyBorder="1" applyAlignment="1" applyProtection="1">
      <alignment horizontal="center" vertical="center"/>
    </xf>
    <xf numFmtId="0" fontId="18" fillId="0" borderId="42" xfId="0" applyFont="1" applyBorder="1" applyAlignment="1" applyProtection="1">
      <alignment wrapText="1"/>
    </xf>
    <xf numFmtId="0" fontId="18" fillId="0" borderId="39" xfId="0" applyFont="1" applyBorder="1" applyAlignment="1" applyProtection="1">
      <alignment wrapText="1"/>
    </xf>
    <xf numFmtId="0" fontId="16" fillId="0" borderId="33" xfId="0" applyFont="1" applyBorder="1" applyAlignment="1" applyProtection="1">
      <alignment horizontal="center" vertical="center" wrapText="1"/>
    </xf>
    <xf numFmtId="0" fontId="16" fillId="0" borderId="77" xfId="0" applyFont="1" applyBorder="1" applyAlignment="1" applyProtection="1">
      <alignment horizontal="center" vertical="center" wrapText="1"/>
    </xf>
    <xf numFmtId="0" fontId="10" fillId="0" borderId="67" xfId="0" applyFont="1" applyFill="1" applyBorder="1" applyAlignment="1" applyProtection="1">
      <alignment horizontal="center" vertical="center"/>
    </xf>
    <xf numFmtId="0" fontId="18" fillId="0" borderId="43" xfId="0" applyFont="1" applyBorder="1" applyAlignment="1" applyProtection="1"/>
    <xf numFmtId="0" fontId="19" fillId="0" borderId="43" xfId="0" applyFont="1" applyBorder="1" applyProtection="1"/>
    <xf numFmtId="0" fontId="19" fillId="0" borderId="44" xfId="0" applyFont="1" applyBorder="1" applyProtection="1"/>
    <xf numFmtId="166" fontId="15" fillId="3" borderId="36" xfId="0" applyNumberFormat="1" applyFont="1" applyFill="1" applyBorder="1" applyAlignment="1" applyProtection="1">
      <alignment horizontal="center" vertical="center"/>
    </xf>
    <xf numFmtId="0" fontId="50" fillId="3" borderId="35" xfId="0" applyFont="1" applyFill="1" applyBorder="1" applyAlignment="1" applyProtection="1">
      <alignment horizontal="center" vertical="center" wrapText="1"/>
    </xf>
    <xf numFmtId="0" fontId="50" fillId="3" borderId="39" xfId="0" applyFont="1" applyFill="1" applyBorder="1" applyAlignment="1" applyProtection="1">
      <alignment horizontal="center" vertical="center"/>
    </xf>
    <xf numFmtId="166" fontId="15" fillId="3" borderId="39" xfId="0" applyNumberFormat="1" applyFont="1" applyFill="1" applyBorder="1" applyAlignment="1" applyProtection="1">
      <alignment horizontal="center" vertical="center"/>
    </xf>
    <xf numFmtId="0" fontId="20" fillId="3" borderId="39" xfId="0" applyFont="1" applyFill="1" applyBorder="1" applyAlignment="1" applyProtection="1">
      <alignment horizontal="center" vertical="center"/>
    </xf>
    <xf numFmtId="0" fontId="21" fillId="3" borderId="39" xfId="0" applyFont="1" applyFill="1" applyBorder="1" applyAlignment="1" applyProtection="1">
      <alignment horizontal="center" vertical="center"/>
    </xf>
    <xf numFmtId="0" fontId="21" fillId="3" borderId="25" xfId="0" applyFont="1" applyFill="1" applyBorder="1" applyAlignment="1" applyProtection="1">
      <alignment horizontal="center" vertical="center"/>
    </xf>
    <xf numFmtId="0" fontId="50" fillId="3" borderId="57" xfId="0" applyFont="1" applyFill="1" applyBorder="1" applyAlignment="1" applyProtection="1">
      <alignment horizontal="center" vertical="center" wrapText="1"/>
    </xf>
    <xf numFmtId="0" fontId="50" fillId="3" borderId="58" xfId="0" applyFont="1" applyFill="1" applyBorder="1" applyAlignment="1" applyProtection="1">
      <alignment horizontal="center" vertical="center"/>
    </xf>
    <xf numFmtId="166" fontId="15" fillId="3" borderId="58" xfId="0" applyNumberFormat="1" applyFont="1" applyFill="1" applyBorder="1" applyAlignment="1" applyProtection="1">
      <alignment horizontal="center" vertical="center"/>
    </xf>
    <xf numFmtId="0" fontId="20" fillId="3" borderId="58" xfId="0" applyFont="1" applyFill="1" applyBorder="1" applyAlignment="1" applyProtection="1">
      <alignment horizontal="center" vertical="center"/>
    </xf>
    <xf numFmtId="0" fontId="21" fillId="3" borderId="58" xfId="0" applyFont="1" applyFill="1" applyBorder="1" applyAlignment="1" applyProtection="1">
      <alignment horizontal="center" vertical="center"/>
    </xf>
    <xf numFmtId="0" fontId="21" fillId="3" borderId="59" xfId="0" applyFont="1" applyFill="1" applyBorder="1" applyAlignment="1" applyProtection="1">
      <alignment horizontal="center" vertical="center"/>
    </xf>
    <xf numFmtId="0" fontId="34" fillId="5" borderId="4" xfId="0" applyFont="1" applyFill="1" applyBorder="1" applyAlignment="1">
      <alignment horizontal="center" vertical="center" wrapText="1"/>
    </xf>
    <xf numFmtId="0" fontId="36" fillId="5" borderId="46" xfId="0" applyFont="1" applyFill="1" applyBorder="1" applyAlignment="1">
      <alignment horizontal="center" vertical="center" wrapText="1"/>
    </xf>
    <xf numFmtId="0" fontId="37" fillId="4" borderId="10" xfId="0" applyFont="1" applyFill="1" applyBorder="1" applyAlignment="1">
      <alignment horizontal="center" vertical="center" wrapText="1"/>
    </xf>
    <xf numFmtId="0" fontId="52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37" fillId="4" borderId="24" xfId="0" applyFont="1" applyFill="1" applyBorder="1" applyAlignment="1">
      <alignment vertical="center"/>
    </xf>
    <xf numFmtId="0" fontId="36" fillId="5" borderId="3" xfId="0" applyFont="1" applyFill="1" applyBorder="1" applyAlignment="1">
      <alignment horizontal="center" vertical="center"/>
    </xf>
    <xf numFmtId="0" fontId="37" fillId="4" borderId="51" xfId="0" applyFont="1" applyFill="1" applyBorder="1" applyAlignment="1">
      <alignment vertical="center"/>
    </xf>
    <xf numFmtId="0" fontId="37" fillId="4" borderId="23" xfId="0" applyFont="1" applyFill="1" applyBorder="1" applyAlignment="1">
      <alignment vertical="center"/>
    </xf>
    <xf numFmtId="0" fontId="37" fillId="4" borderId="28" xfId="0" applyFont="1" applyFill="1" applyBorder="1" applyAlignment="1">
      <alignment vertical="center"/>
    </xf>
    <xf numFmtId="0" fontId="37" fillId="4" borderId="9" xfId="0" applyFont="1" applyFill="1" applyBorder="1" applyAlignment="1">
      <alignment vertical="center"/>
    </xf>
    <xf numFmtId="0" fontId="37" fillId="4" borderId="19" xfId="0" applyFont="1" applyFill="1" applyBorder="1" applyAlignment="1">
      <alignment vertical="center"/>
    </xf>
    <xf numFmtId="165" fontId="0" fillId="0" borderId="18" xfId="0" applyNumberFormat="1" applyFill="1" applyBorder="1" applyAlignment="1">
      <alignment horizontal="center" vertical="center"/>
    </xf>
    <xf numFmtId="165" fontId="0" fillId="0" borderId="17" xfId="0" applyNumberFormat="1" applyFill="1" applyBorder="1" applyAlignment="1">
      <alignment horizontal="center" vertical="center"/>
    </xf>
    <xf numFmtId="165" fontId="0" fillId="0" borderId="10" xfId="0" applyNumberFormat="1" applyFill="1" applyBorder="1" applyAlignment="1">
      <alignment horizontal="center" vertical="center"/>
    </xf>
    <xf numFmtId="165" fontId="0" fillId="0" borderId="24" xfId="0" applyNumberFormat="1" applyFill="1" applyBorder="1" applyAlignment="1">
      <alignment horizontal="center" vertical="center"/>
    </xf>
    <xf numFmtId="165" fontId="0" fillId="0" borderId="9" xfId="0" applyNumberFormat="1" applyFill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65" fontId="0" fillId="0" borderId="20" xfId="0" applyNumberFormat="1" applyFill="1" applyBorder="1" applyAlignment="1">
      <alignment horizontal="center" vertical="center"/>
    </xf>
    <xf numFmtId="165" fontId="0" fillId="0" borderId="23" xfId="0" applyNumberFormat="1" applyFill="1" applyBorder="1" applyAlignment="1">
      <alignment horizontal="center" vertical="center"/>
    </xf>
    <xf numFmtId="165" fontId="0" fillId="0" borderId="19" xfId="0" applyNumberFormat="1" applyFill="1" applyBorder="1" applyAlignment="1">
      <alignment horizontal="center" vertical="center"/>
    </xf>
    <xf numFmtId="165" fontId="0" fillId="0" borderId="8" xfId="0" applyNumberFormat="1" applyFill="1" applyBorder="1" applyAlignment="1">
      <alignment horizontal="center" vertical="center"/>
    </xf>
    <xf numFmtId="165" fontId="0" fillId="0" borderId="7" xfId="0" applyNumberFormat="1" applyFill="1" applyBorder="1" applyAlignment="1">
      <alignment horizontal="center" vertical="center"/>
    </xf>
    <xf numFmtId="165" fontId="0" fillId="0" borderId="52" xfId="0" applyNumberFormat="1" applyFill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  <xf numFmtId="165" fontId="0" fillId="0" borderId="31" xfId="0" applyNumberFormat="1" applyFill="1" applyBorder="1" applyAlignment="1">
      <alignment horizontal="center" vertical="center"/>
    </xf>
    <xf numFmtId="165" fontId="0" fillId="0" borderId="2" xfId="0" applyNumberFormat="1" applyFill="1" applyBorder="1" applyAlignment="1">
      <alignment horizontal="center" vertical="center"/>
    </xf>
    <xf numFmtId="165" fontId="0" fillId="0" borderId="27" xfId="0" applyNumberFormat="1" applyFill="1" applyBorder="1" applyAlignment="1">
      <alignment horizontal="center" vertical="center"/>
    </xf>
    <xf numFmtId="165" fontId="0" fillId="0" borderId="52" xfId="0" applyNumberForma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165" fontId="30" fillId="0" borderId="4" xfId="0" applyNumberFormat="1" applyFont="1" applyBorder="1" applyAlignment="1">
      <alignment horizontal="center" vertical="center"/>
    </xf>
    <xf numFmtId="165" fontId="30" fillId="0" borderId="50" xfId="0" applyNumberFormat="1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165" fontId="12" fillId="0" borderId="59" xfId="0" applyNumberFormat="1" applyFont="1" applyBorder="1" applyAlignment="1">
      <alignment horizontal="center" vertical="center"/>
    </xf>
    <xf numFmtId="1" fontId="10" fillId="3" borderId="24" xfId="0" applyNumberFormat="1" applyFont="1" applyFill="1" applyBorder="1" applyAlignment="1">
      <alignment horizontal="center" vertical="center"/>
    </xf>
    <xf numFmtId="0" fontId="10" fillId="3" borderId="27" xfId="0" applyFont="1" applyFill="1" applyBorder="1" applyAlignment="1">
      <alignment horizontal="center" vertical="center"/>
    </xf>
    <xf numFmtId="0" fontId="30" fillId="3" borderId="8" xfId="0" applyFont="1" applyFill="1" applyBorder="1" applyAlignment="1">
      <alignment horizontal="center" vertical="center"/>
    </xf>
    <xf numFmtId="0" fontId="30" fillId="3" borderId="28" xfId="0" applyFont="1" applyFill="1" applyBorder="1" applyAlignment="1">
      <alignment horizontal="center" vertical="center"/>
    </xf>
    <xf numFmtId="0" fontId="30" fillId="3" borderId="7" xfId="0" applyFont="1" applyFill="1" applyBorder="1" applyAlignment="1">
      <alignment horizontal="center" vertical="center"/>
    </xf>
    <xf numFmtId="0" fontId="30" fillId="3" borderId="52" xfId="0" applyFont="1" applyFill="1" applyBorder="1" applyAlignment="1">
      <alignment horizontal="center" vertical="center"/>
    </xf>
    <xf numFmtId="0" fontId="30" fillId="3" borderId="0" xfId="0" applyFont="1" applyFill="1" applyBorder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30" fillId="3" borderId="14" xfId="0" applyFont="1" applyFill="1" applyBorder="1" applyAlignment="1">
      <alignment horizontal="center" vertical="center"/>
    </xf>
    <xf numFmtId="0" fontId="30" fillId="3" borderId="22" xfId="0" applyFont="1" applyFill="1" applyBorder="1" applyAlignment="1">
      <alignment horizontal="center" vertical="center"/>
    </xf>
    <xf numFmtId="0" fontId="30" fillId="3" borderId="13" xfId="0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center" vertical="center"/>
    </xf>
    <xf numFmtId="0" fontId="10" fillId="11" borderId="24" xfId="0" applyFont="1" applyFill="1" applyBorder="1" applyAlignment="1">
      <alignment horizontal="center" vertical="center"/>
    </xf>
    <xf numFmtId="0" fontId="38" fillId="0" borderId="52" xfId="0" applyFont="1" applyBorder="1" applyAlignment="1">
      <alignment horizontal="left" vertical="center" wrapText="1"/>
    </xf>
    <xf numFmtId="0" fontId="53" fillId="0" borderId="55" xfId="0" applyFont="1" applyBorder="1" applyAlignment="1">
      <alignment horizontal="center" vertical="center"/>
    </xf>
    <xf numFmtId="0" fontId="53" fillId="0" borderId="56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0" fontId="30" fillId="3" borderId="78" xfId="0" applyFont="1" applyFill="1" applyBorder="1" applyAlignment="1">
      <alignment horizontal="center" vertical="center"/>
    </xf>
    <xf numFmtId="0" fontId="30" fillId="3" borderId="6" xfId="0" applyFont="1" applyFill="1" applyBorder="1" applyAlignment="1">
      <alignment horizontal="center" vertical="center"/>
    </xf>
    <xf numFmtId="0" fontId="30" fillId="3" borderId="15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69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1" fontId="13" fillId="0" borderId="55" xfId="0" applyNumberFormat="1" applyFont="1" applyBorder="1" applyAlignment="1">
      <alignment horizontal="center" vertical="center"/>
    </xf>
    <xf numFmtId="1" fontId="10" fillId="3" borderId="2" xfId="0" applyNumberFormat="1" applyFont="1" applyFill="1" applyBorder="1" applyAlignment="1">
      <alignment horizontal="center" vertical="center"/>
    </xf>
    <xf numFmtId="0" fontId="37" fillId="16" borderId="60" xfId="0" applyFont="1" applyFill="1" applyBorder="1" applyAlignment="1">
      <alignment horizontal="center"/>
    </xf>
    <xf numFmtId="0" fontId="0" fillId="16" borderId="9" xfId="0" applyFill="1" applyBorder="1"/>
    <xf numFmtId="0" fontId="10" fillId="16" borderId="10" xfId="0" applyFont="1" applyFill="1" applyBorder="1" applyAlignment="1">
      <alignment horizontal="center" vertical="center"/>
    </xf>
    <xf numFmtId="0" fontId="10" fillId="16" borderId="24" xfId="0" applyFont="1" applyFill="1" applyBorder="1" applyAlignment="1">
      <alignment horizontal="center" vertical="center"/>
    </xf>
    <xf numFmtId="0" fontId="37" fillId="16" borderId="34" xfId="0" applyFont="1" applyFill="1" applyBorder="1" applyAlignment="1"/>
    <xf numFmtId="0" fontId="37" fillId="16" borderId="75" xfId="0" applyFont="1" applyFill="1" applyBorder="1" applyAlignment="1">
      <alignment horizontal="center"/>
    </xf>
    <xf numFmtId="0" fontId="0" fillId="16" borderId="7" xfId="0" applyFill="1" applyBorder="1"/>
    <xf numFmtId="0" fontId="10" fillId="16" borderId="8" xfId="0" applyFont="1" applyFill="1" applyBorder="1" applyAlignment="1">
      <alignment horizontal="center" vertical="center"/>
    </xf>
    <xf numFmtId="0" fontId="10" fillId="16" borderId="28" xfId="0" applyFont="1" applyFill="1" applyBorder="1" applyAlignment="1">
      <alignment horizontal="center" vertical="center"/>
    </xf>
    <xf numFmtId="0" fontId="37" fillId="16" borderId="45" xfId="0" applyFont="1" applyFill="1" applyBorder="1" applyAlignment="1"/>
    <xf numFmtId="0" fontId="37" fillId="16" borderId="73" xfId="0" applyFont="1" applyFill="1" applyBorder="1" applyAlignment="1">
      <alignment horizontal="center"/>
    </xf>
    <xf numFmtId="0" fontId="0" fillId="16" borderId="27" xfId="0" applyFill="1" applyBorder="1"/>
    <xf numFmtId="0" fontId="10" fillId="16" borderId="31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20" fontId="37" fillId="16" borderId="33" xfId="0" applyNumberFormat="1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11" borderId="11" xfId="0" applyFont="1" applyFill="1" applyBorder="1" applyAlignment="1">
      <alignment horizontal="center" vertical="center"/>
    </xf>
    <xf numFmtId="0" fontId="10" fillId="11" borderId="9" xfId="0" applyFont="1" applyFill="1" applyBorder="1" applyAlignment="1">
      <alignment horizontal="center" vertical="center"/>
    </xf>
    <xf numFmtId="0" fontId="10" fillId="3" borderId="78" xfId="0" applyFont="1" applyFill="1" applyBorder="1" applyAlignment="1">
      <alignment horizontal="center" vertical="center"/>
    </xf>
    <xf numFmtId="1" fontId="10" fillId="3" borderId="28" xfId="0" applyNumberFormat="1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/>
    </xf>
    <xf numFmtId="0" fontId="10" fillId="16" borderId="11" xfId="0" applyFont="1" applyFill="1" applyBorder="1" applyAlignment="1">
      <alignment horizontal="center" vertical="center"/>
    </xf>
    <xf numFmtId="0" fontId="10" fillId="16" borderId="9" xfId="0" applyFont="1" applyFill="1" applyBorder="1" applyAlignment="1">
      <alignment horizontal="center" vertical="center"/>
    </xf>
    <xf numFmtId="0" fontId="10" fillId="16" borderId="78" xfId="0" applyFont="1" applyFill="1" applyBorder="1" applyAlignment="1">
      <alignment horizontal="center" vertical="center"/>
    </xf>
    <xf numFmtId="0" fontId="10" fillId="16" borderId="7" xfId="0" applyFont="1" applyFill="1" applyBorder="1" applyAlignment="1">
      <alignment horizontal="center" vertical="center"/>
    </xf>
    <xf numFmtId="0" fontId="10" fillId="16" borderId="29" xfId="0" applyFont="1" applyFill="1" applyBorder="1" applyAlignment="1">
      <alignment horizontal="center" vertical="center"/>
    </xf>
    <xf numFmtId="0" fontId="10" fillId="16" borderId="27" xfId="0" applyFont="1" applyFill="1" applyBorder="1" applyAlignment="1">
      <alignment horizontal="center" vertical="center"/>
    </xf>
    <xf numFmtId="0" fontId="10" fillId="3" borderId="10" xfId="0" applyNumberFormat="1" applyFont="1" applyFill="1" applyBorder="1" applyAlignment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7" fillId="3" borderId="42" xfId="0" applyFont="1" applyFill="1" applyBorder="1" applyAlignment="1" applyProtection="1">
      <alignment horizontal="center" vertical="center"/>
      <protection locked="0"/>
    </xf>
    <xf numFmtId="0" fontId="9" fillId="0" borderId="30" xfId="0" applyFont="1" applyBorder="1" applyAlignment="1" applyProtection="1">
      <alignment horizontal="center"/>
      <protection locked="0"/>
    </xf>
    <xf numFmtId="0" fontId="7" fillId="4" borderId="3" xfId="0" applyFont="1" applyFill="1" applyBorder="1" applyAlignment="1" applyProtection="1">
      <alignment horizontal="center"/>
      <protection locked="0"/>
    </xf>
    <xf numFmtId="14" fontId="56" fillId="4" borderId="46" xfId="0" applyNumberFormat="1" applyFont="1" applyFill="1" applyBorder="1" applyAlignment="1" applyProtection="1">
      <protection locked="0"/>
    </xf>
    <xf numFmtId="0" fontId="9" fillId="0" borderId="1" xfId="0" applyFont="1" applyBorder="1" applyAlignment="1" applyProtection="1">
      <alignment horizontal="center"/>
      <protection locked="0"/>
    </xf>
    <xf numFmtId="20" fontId="31" fillId="7" borderId="1" xfId="0" applyNumberFormat="1" applyFont="1" applyFill="1" applyBorder="1" applyAlignment="1" applyProtection="1">
      <alignment horizontal="center" vertical="center"/>
      <protection locked="0"/>
    </xf>
    <xf numFmtId="20" fontId="31" fillId="7" borderId="6" xfId="0" applyNumberFormat="1" applyFont="1" applyFill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/>
      <protection locked="0"/>
    </xf>
    <xf numFmtId="0" fontId="7" fillId="2" borderId="33" xfId="0" applyFont="1" applyFill="1" applyBorder="1" applyAlignment="1" applyProtection="1">
      <alignment horizontal="center" vertical="center" wrapText="1"/>
      <protection locked="0"/>
    </xf>
    <xf numFmtId="0" fontId="7" fillId="2" borderId="36" xfId="0" applyFont="1" applyFill="1" applyBorder="1" applyAlignment="1" applyProtection="1">
      <alignment horizontal="center" vertical="center" wrapText="1"/>
      <protection locked="0"/>
    </xf>
    <xf numFmtId="0" fontId="31" fillId="0" borderId="24" xfId="0" applyFont="1" applyBorder="1" applyAlignment="1" applyProtection="1">
      <alignment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7" fillId="2" borderId="34" xfId="0" applyFont="1" applyFill="1" applyBorder="1" applyAlignment="1" applyProtection="1">
      <alignment horizontal="center"/>
      <protection locked="0"/>
    </xf>
    <xf numFmtId="0" fontId="7" fillId="2" borderId="42" xfId="0" applyFont="1" applyFill="1" applyBorder="1" applyAlignment="1" applyProtection="1">
      <alignment horizontal="center" vertical="center"/>
      <protection locked="0"/>
    </xf>
    <xf numFmtId="0" fontId="34" fillId="3" borderId="42" xfId="0" applyFont="1" applyFill="1" applyBorder="1" applyAlignment="1" applyProtection="1">
      <protection locked="0"/>
    </xf>
    <xf numFmtId="0" fontId="34" fillId="0" borderId="42" xfId="0" applyFont="1" applyBorder="1" applyAlignment="1" applyProtection="1">
      <protection locked="0"/>
    </xf>
    <xf numFmtId="0" fontId="7" fillId="0" borderId="42" xfId="0" applyFont="1" applyBorder="1" applyAlignment="1" applyProtection="1">
      <alignment horizontal="left"/>
      <protection locked="0"/>
    </xf>
    <xf numFmtId="0" fontId="7" fillId="0" borderId="42" xfId="0" applyFont="1" applyFill="1" applyBorder="1" applyAlignment="1" applyProtection="1">
      <alignment horizontal="left"/>
      <protection locked="0"/>
    </xf>
    <xf numFmtId="0" fontId="7" fillId="3" borderId="42" xfId="0" applyFont="1" applyFill="1" applyBorder="1" applyAlignment="1" applyProtection="1">
      <alignment horizontal="left"/>
      <protection locked="0"/>
    </xf>
    <xf numFmtId="0" fontId="34" fillId="3" borderId="39" xfId="0" applyFont="1" applyFill="1" applyBorder="1" applyAlignment="1" applyProtection="1">
      <protection locked="0"/>
    </xf>
    <xf numFmtId="0" fontId="7" fillId="2" borderId="34" xfId="0" applyFont="1" applyFill="1" applyBorder="1" applyAlignment="1" applyProtection="1">
      <alignment horizontal="center" vertical="center"/>
      <protection locked="0"/>
    </xf>
    <xf numFmtId="0" fontId="7" fillId="2" borderId="4" xfId="0" applyFont="1" applyFill="1" applyBorder="1" applyAlignment="1" applyProtection="1">
      <alignment horizontal="left" vertical="center" wrapText="1"/>
      <protection locked="0"/>
    </xf>
    <xf numFmtId="0" fontId="7" fillId="0" borderId="0" xfId="0" applyFont="1" applyAlignment="1" applyProtection="1">
      <alignment horizontal="left"/>
      <protection locked="0"/>
    </xf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40" fillId="0" borderId="42" xfId="0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26" fillId="4" borderId="13" xfId="0" applyFont="1" applyFill="1" applyBorder="1" applyAlignment="1"/>
    <xf numFmtId="0" fontId="37" fillId="4" borderId="54" xfId="0" applyFont="1" applyFill="1" applyBorder="1" applyAlignment="1">
      <alignment horizontal="center"/>
    </xf>
    <xf numFmtId="0" fontId="0" fillId="3" borderId="4" xfId="0" applyFill="1" applyBorder="1"/>
    <xf numFmtId="0" fontId="10" fillId="3" borderId="4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6" fillId="3" borderId="33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5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0" fontId="7" fillId="5" borderId="59" xfId="0" applyFont="1" applyFill="1" applyBorder="1" applyAlignment="1" applyProtection="1">
      <alignment horizontal="center" vertical="center"/>
      <protection locked="0"/>
    </xf>
    <xf numFmtId="0" fontId="57" fillId="0" borderId="42" xfId="0" applyFont="1" applyBorder="1" applyAlignment="1" applyProtection="1">
      <alignment horizontal="left"/>
    </xf>
    <xf numFmtId="0" fontId="57" fillId="3" borderId="42" xfId="0" applyFont="1" applyFill="1" applyBorder="1" applyAlignment="1" applyProtection="1">
      <alignment horizontal="left"/>
    </xf>
    <xf numFmtId="0" fontId="34" fillId="5" borderId="59" xfId="0" applyFont="1" applyFill="1" applyBorder="1" applyAlignment="1" applyProtection="1">
      <alignment horizontal="center" vertical="center"/>
      <protection locked="0"/>
    </xf>
    <xf numFmtId="0" fontId="4" fillId="0" borderId="0" xfId="2" applyFont="1" applyProtection="1"/>
    <xf numFmtId="165" fontId="4" fillId="0" borderId="0" xfId="2" applyNumberFormat="1" applyFont="1" applyFill="1" applyBorder="1" applyProtection="1"/>
    <xf numFmtId="20" fontId="34" fillId="5" borderId="42" xfId="2" applyNumberFormat="1" applyFont="1" applyFill="1" applyBorder="1" applyAlignment="1" applyProtection="1">
      <alignment horizontal="center" vertical="center" wrapText="1"/>
      <protection locked="0"/>
    </xf>
    <xf numFmtId="20" fontId="34" fillId="0" borderId="76" xfId="2" applyNumberFormat="1" applyFont="1" applyFill="1" applyBorder="1" applyAlignment="1" applyProtection="1">
      <alignment horizontal="center" vertical="center"/>
    </xf>
    <xf numFmtId="20" fontId="34" fillId="15" borderId="58" xfId="2" applyNumberFormat="1" applyFont="1" applyFill="1" applyBorder="1" applyAlignment="1" applyProtection="1">
      <alignment horizontal="center" vertical="center" wrapText="1"/>
    </xf>
    <xf numFmtId="20" fontId="34" fillId="0" borderId="75" xfId="2" applyNumberFormat="1" applyFont="1" applyFill="1" applyBorder="1" applyAlignment="1" applyProtection="1">
      <alignment horizontal="center" vertical="center" wrapText="1"/>
    </xf>
    <xf numFmtId="0" fontId="4" fillId="0" borderId="0" xfId="2" applyFont="1" applyFill="1" applyBorder="1" applyAlignment="1" applyProtection="1">
      <alignment horizontal="left"/>
    </xf>
    <xf numFmtId="9" fontId="34" fillId="17" borderId="62" xfId="2" applyNumberFormat="1" applyFont="1" applyFill="1" applyBorder="1" applyAlignment="1" applyProtection="1"/>
    <xf numFmtId="0" fontId="35" fillId="17" borderId="42" xfId="2" applyFont="1" applyFill="1" applyBorder="1" applyAlignment="1" applyProtection="1">
      <alignment horizontal="center" vertical="center"/>
    </xf>
    <xf numFmtId="0" fontId="54" fillId="17" borderId="42" xfId="2" applyFont="1" applyFill="1" applyBorder="1" applyAlignment="1" applyProtection="1">
      <alignment horizontal="center"/>
    </xf>
    <xf numFmtId="0" fontId="54" fillId="5" borderId="42" xfId="2" applyFont="1" applyFill="1" applyBorder="1" applyAlignment="1" applyProtection="1">
      <alignment horizontal="center"/>
      <protection locked="0"/>
    </xf>
    <xf numFmtId="0" fontId="54" fillId="17" borderId="42" xfId="2" applyNumberFormat="1" applyFont="1" applyFill="1" applyBorder="1" applyAlignment="1" applyProtection="1">
      <alignment horizontal="center"/>
    </xf>
    <xf numFmtId="0" fontId="34" fillId="13" borderId="62" xfId="2" applyFont="1" applyFill="1" applyBorder="1" applyAlignment="1" applyProtection="1"/>
    <xf numFmtId="0" fontId="35" fillId="13" borderId="42" xfId="2" applyFont="1" applyFill="1" applyBorder="1" applyAlignment="1" applyProtection="1">
      <alignment horizontal="center" vertical="center"/>
    </xf>
    <xf numFmtId="0" fontId="54" fillId="13" borderId="42" xfId="2" applyFont="1" applyFill="1" applyBorder="1" applyAlignment="1" applyProtection="1">
      <alignment horizontal="center"/>
    </xf>
    <xf numFmtId="0" fontId="54" fillId="13" borderId="42" xfId="2" applyNumberFormat="1" applyFont="1" applyFill="1" applyBorder="1" applyAlignment="1" applyProtection="1">
      <alignment horizontal="center"/>
    </xf>
    <xf numFmtId="0" fontId="34" fillId="8" borderId="62" xfId="2" applyFont="1" applyFill="1" applyBorder="1" applyAlignment="1" applyProtection="1"/>
    <xf numFmtId="0" fontId="35" fillId="8" borderId="42" xfId="2" applyFont="1" applyFill="1" applyBorder="1" applyAlignment="1" applyProtection="1">
      <alignment horizontal="center" vertical="center"/>
    </xf>
    <xf numFmtId="0" fontId="54" fillId="8" borderId="42" xfId="2" applyFont="1" applyFill="1" applyBorder="1" applyAlignment="1" applyProtection="1">
      <alignment horizontal="center"/>
    </xf>
    <xf numFmtId="0" fontId="54" fillId="8" borderId="42" xfId="2" applyNumberFormat="1" applyFont="1" applyFill="1" applyBorder="1" applyAlignment="1" applyProtection="1">
      <alignment horizontal="center"/>
    </xf>
    <xf numFmtId="0" fontId="34" fillId="4" borderId="62" xfId="2" applyFont="1" applyFill="1" applyBorder="1" applyAlignment="1" applyProtection="1"/>
    <xf numFmtId="0" fontId="35" fillId="4" borderId="42" xfId="2" applyFont="1" applyFill="1" applyBorder="1" applyAlignment="1" applyProtection="1">
      <alignment horizontal="center" vertical="center"/>
    </xf>
    <xf numFmtId="0" fontId="54" fillId="4" borderId="42" xfId="2" applyFont="1" applyFill="1" applyBorder="1" applyAlignment="1" applyProtection="1">
      <alignment horizontal="center"/>
    </xf>
    <xf numFmtId="0" fontId="54" fillId="4" borderId="42" xfId="2" applyNumberFormat="1" applyFont="1" applyFill="1" applyBorder="1" applyAlignment="1" applyProtection="1">
      <alignment horizontal="center"/>
    </xf>
    <xf numFmtId="0" fontId="34" fillId="18" borderId="62" xfId="2" applyFont="1" applyFill="1" applyBorder="1" applyAlignment="1" applyProtection="1"/>
    <xf numFmtId="0" fontId="35" fillId="18" borderId="42" xfId="2" applyFont="1" applyFill="1" applyBorder="1" applyAlignment="1" applyProtection="1">
      <alignment horizontal="center"/>
    </xf>
    <xf numFmtId="0" fontId="54" fillId="18" borderId="42" xfId="2" applyFont="1" applyFill="1" applyBorder="1" applyAlignment="1" applyProtection="1">
      <alignment horizontal="center"/>
    </xf>
    <xf numFmtId="0" fontId="54" fillId="18" borderId="42" xfId="2" applyNumberFormat="1" applyFont="1" applyFill="1" applyBorder="1" applyAlignment="1" applyProtection="1">
      <alignment horizontal="center"/>
    </xf>
    <xf numFmtId="0" fontId="35" fillId="3" borderId="42" xfId="2" applyFont="1" applyFill="1" applyBorder="1" applyAlignment="1" applyProtection="1">
      <alignment horizontal="center"/>
    </xf>
    <xf numFmtId="0" fontId="54" fillId="3" borderId="42" xfId="2" applyFont="1" applyFill="1" applyBorder="1" applyAlignment="1" applyProtection="1">
      <alignment horizontal="center"/>
    </xf>
    <xf numFmtId="0" fontId="54" fillId="3" borderId="42" xfId="2" applyNumberFormat="1" applyFont="1" applyFill="1" applyBorder="1" applyAlignment="1" applyProtection="1">
      <alignment horizontal="center"/>
    </xf>
    <xf numFmtId="0" fontId="19" fillId="5" borderId="42" xfId="2" applyNumberFormat="1" applyFont="1" applyFill="1" applyBorder="1" applyAlignment="1" applyProtection="1">
      <alignment horizontal="center"/>
      <protection locked="0"/>
    </xf>
    <xf numFmtId="167" fontId="19" fillId="4" borderId="42" xfId="2" applyNumberFormat="1" applyFont="1" applyFill="1" applyBorder="1" applyAlignment="1" applyProtection="1">
      <alignment horizontal="center"/>
    </xf>
    <xf numFmtId="0" fontId="4" fillId="0" borderId="0" xfId="2" applyFont="1" applyProtection="1">
      <protection locked="0"/>
    </xf>
    <xf numFmtId="0" fontId="16" fillId="6" borderId="67" xfId="0" applyFont="1" applyFill="1" applyBorder="1" applyAlignment="1" applyProtection="1">
      <alignment horizontal="center" vertical="center"/>
    </xf>
    <xf numFmtId="2" fontId="16" fillId="3" borderId="42" xfId="0" applyNumberFormat="1" applyFont="1" applyFill="1" applyBorder="1" applyAlignment="1" applyProtection="1">
      <alignment horizontal="center" vertical="center"/>
    </xf>
    <xf numFmtId="0" fontId="34" fillId="3" borderId="42" xfId="0" applyFont="1" applyFill="1" applyBorder="1" applyAlignment="1" applyProtection="1">
      <alignment horizontal="center" vertical="center"/>
    </xf>
    <xf numFmtId="0" fontId="40" fillId="3" borderId="34" xfId="0" applyFont="1" applyFill="1" applyBorder="1" applyAlignment="1" applyProtection="1">
      <alignment horizontal="left" vertical="center"/>
      <protection locked="0"/>
    </xf>
    <xf numFmtId="0" fontId="40" fillId="3" borderId="34" xfId="0" applyFont="1" applyFill="1" applyBorder="1" applyAlignment="1" applyProtection="1">
      <alignment horizontal="left" vertical="center" wrapText="1"/>
      <protection locked="0"/>
    </xf>
    <xf numFmtId="0" fontId="36" fillId="3" borderId="34" xfId="0" applyFont="1" applyFill="1" applyBorder="1" applyAlignment="1" applyProtection="1">
      <alignment horizontal="left"/>
    </xf>
    <xf numFmtId="0" fontId="59" fillId="3" borderId="34" xfId="0" applyFont="1" applyFill="1" applyBorder="1" applyAlignment="1" applyProtection="1">
      <alignment horizontal="left"/>
    </xf>
    <xf numFmtId="165" fontId="15" fillId="3" borderId="42" xfId="0" applyNumberFormat="1" applyFont="1" applyFill="1" applyBorder="1" applyAlignment="1" applyProtection="1">
      <alignment horizontal="center" vertical="center"/>
    </xf>
    <xf numFmtId="0" fontId="55" fillId="4" borderId="42" xfId="0" applyFont="1" applyFill="1" applyBorder="1" applyAlignment="1" applyProtection="1">
      <alignment horizontal="center"/>
    </xf>
    <xf numFmtId="165" fontId="55" fillId="4" borderId="42" xfId="0" applyNumberFormat="1" applyFont="1" applyFill="1" applyBorder="1" applyAlignment="1" applyProtection="1">
      <alignment horizontal="center"/>
    </xf>
    <xf numFmtId="0" fontId="59" fillId="5" borderId="16" xfId="0" applyFont="1" applyFill="1" applyBorder="1" applyAlignment="1" applyProtection="1">
      <alignment horizontal="center" vertical="center"/>
      <protection locked="0"/>
    </xf>
    <xf numFmtId="0" fontId="59" fillId="5" borderId="16" xfId="0" applyFont="1" applyFill="1" applyBorder="1" applyAlignment="1" applyProtection="1">
      <alignment horizontal="center"/>
      <protection locked="0"/>
    </xf>
    <xf numFmtId="1" fontId="55" fillId="4" borderId="42" xfId="0" applyNumberFormat="1" applyFont="1" applyFill="1" applyBorder="1" applyAlignment="1" applyProtection="1">
      <alignment horizontal="center"/>
    </xf>
    <xf numFmtId="1" fontId="19" fillId="5" borderId="42" xfId="2" applyNumberFormat="1" applyFont="1" applyFill="1" applyBorder="1" applyAlignment="1" applyProtection="1">
      <alignment horizontal="center"/>
      <protection locked="0"/>
    </xf>
    <xf numFmtId="20" fontId="34" fillId="0" borderId="42" xfId="2" applyNumberFormat="1" applyFont="1" applyBorder="1" applyAlignment="1" applyProtection="1">
      <alignment horizontal="center" vertical="center"/>
    </xf>
    <xf numFmtId="0" fontId="35" fillId="14" borderId="24" xfId="2" applyFont="1" applyFill="1" applyBorder="1" applyAlignment="1" applyProtection="1"/>
    <xf numFmtId="0" fontId="35" fillId="14" borderId="61" xfId="2" applyFont="1" applyFill="1" applyBorder="1" applyAlignment="1" applyProtection="1"/>
    <xf numFmtId="9" fontId="34" fillId="17" borderId="13" xfId="2" applyNumberFormat="1" applyFont="1" applyFill="1" applyBorder="1" applyAlignment="1" applyProtection="1"/>
    <xf numFmtId="9" fontId="34" fillId="13" borderId="13" xfId="2" applyNumberFormat="1" applyFont="1" applyFill="1" applyBorder="1" applyAlignment="1" applyProtection="1"/>
    <xf numFmtId="9" fontId="34" fillId="8" borderId="13" xfId="2" applyNumberFormat="1" applyFont="1" applyFill="1" applyBorder="1" applyAlignment="1" applyProtection="1">
      <alignment horizontal="right"/>
    </xf>
    <xf numFmtId="9" fontId="34" fillId="4" borderId="13" xfId="2" applyNumberFormat="1" applyFont="1" applyFill="1" applyBorder="1" applyAlignment="1" applyProtection="1">
      <alignment horizontal="right"/>
    </xf>
    <xf numFmtId="9" fontId="34" fillId="18" borderId="13" xfId="2" applyNumberFormat="1" applyFont="1" applyFill="1" applyBorder="1" applyAlignment="1" applyProtection="1">
      <alignment horizontal="right"/>
    </xf>
    <xf numFmtId="14" fontId="35" fillId="5" borderId="59" xfId="2" applyNumberFormat="1" applyFont="1" applyFill="1" applyBorder="1" applyAlignment="1" applyProtection="1">
      <alignment horizontal="center" vertical="center"/>
    </xf>
    <xf numFmtId="165" fontId="19" fillId="0" borderId="39" xfId="2" applyNumberFormat="1" applyFont="1" applyBorder="1" applyAlignment="1" applyProtection="1">
      <alignment horizontal="center"/>
    </xf>
    <xf numFmtId="165" fontId="19" fillId="4" borderId="25" xfId="2" applyNumberFormat="1" applyFont="1" applyFill="1" applyBorder="1" applyAlignment="1" applyProtection="1">
      <alignment horizontal="center"/>
    </xf>
    <xf numFmtId="0" fontId="35" fillId="3" borderId="58" xfId="2" applyFont="1" applyFill="1" applyBorder="1" applyAlignment="1" applyProtection="1">
      <alignment horizontal="center"/>
    </xf>
    <xf numFmtId="0" fontId="54" fillId="3" borderId="58" xfId="2" applyFont="1" applyFill="1" applyBorder="1" applyAlignment="1" applyProtection="1">
      <alignment horizontal="center"/>
    </xf>
    <xf numFmtId="0" fontId="54" fillId="5" borderId="58" xfId="2" applyFont="1" applyFill="1" applyBorder="1" applyAlignment="1" applyProtection="1">
      <alignment horizontal="center"/>
      <protection locked="0"/>
    </xf>
    <xf numFmtId="0" fontId="54" fillId="3" borderId="58" xfId="2" applyNumberFormat="1" applyFont="1" applyFill="1" applyBorder="1" applyAlignment="1" applyProtection="1">
      <alignment horizontal="center"/>
    </xf>
    <xf numFmtId="9" fontId="34" fillId="3" borderId="19" xfId="2" applyNumberFormat="1" applyFont="1" applyFill="1" applyBorder="1" applyAlignment="1" applyProtection="1">
      <alignment horizontal="right"/>
    </xf>
    <xf numFmtId="0" fontId="57" fillId="3" borderId="63" xfId="0" applyFont="1" applyFill="1" applyBorder="1" applyAlignment="1" applyProtection="1">
      <alignment horizontal="left"/>
    </xf>
    <xf numFmtId="0" fontId="35" fillId="3" borderId="39" xfId="2" applyFont="1" applyFill="1" applyBorder="1" applyAlignment="1" applyProtection="1">
      <alignment horizontal="center"/>
    </xf>
    <xf numFmtId="0" fontId="54" fillId="3" borderId="39" xfId="2" applyFont="1" applyFill="1" applyBorder="1" applyAlignment="1" applyProtection="1">
      <alignment horizontal="center"/>
    </xf>
    <xf numFmtId="0" fontId="54" fillId="5" borderId="39" xfId="2" applyFont="1" applyFill="1" applyBorder="1" applyAlignment="1" applyProtection="1">
      <alignment horizontal="center"/>
      <protection locked="0"/>
    </xf>
    <xf numFmtId="0" fontId="54" fillId="3" borderId="39" xfId="2" applyNumberFormat="1" applyFont="1" applyFill="1" applyBorder="1" applyAlignment="1" applyProtection="1">
      <alignment horizontal="center"/>
    </xf>
    <xf numFmtId="0" fontId="35" fillId="3" borderId="43" xfId="2" applyFont="1" applyFill="1" applyBorder="1" applyAlignment="1" applyProtection="1">
      <alignment horizontal="center"/>
    </xf>
    <xf numFmtId="0" fontId="54" fillId="3" borderId="43" xfId="2" applyFont="1" applyFill="1" applyBorder="1" applyAlignment="1" applyProtection="1">
      <alignment horizontal="center"/>
    </xf>
    <xf numFmtId="0" fontId="54" fillId="5" borderId="43" xfId="2" applyFont="1" applyFill="1" applyBorder="1" applyAlignment="1" applyProtection="1">
      <alignment horizontal="center"/>
      <protection locked="0"/>
    </xf>
    <xf numFmtId="0" fontId="54" fillId="3" borderId="43" xfId="2" applyNumberFormat="1" applyFont="1" applyFill="1" applyBorder="1" applyAlignment="1" applyProtection="1">
      <alignment horizontal="center"/>
    </xf>
    <xf numFmtId="14" fontId="35" fillId="5" borderId="68" xfId="2" applyNumberFormat="1" applyFont="1" applyFill="1" applyBorder="1" applyAlignment="1" applyProtection="1">
      <alignment horizontal="center" vertical="center"/>
    </xf>
    <xf numFmtId="2" fontId="19" fillId="3" borderId="36" xfId="2" applyNumberFormat="1" applyFont="1" applyFill="1" applyBorder="1" applyAlignment="1" applyProtection="1">
      <alignment horizontal="center"/>
    </xf>
    <xf numFmtId="0" fontId="7" fillId="13" borderId="42" xfId="0" applyFont="1" applyFill="1" applyBorder="1" applyAlignment="1" applyProtection="1">
      <alignment horizontal="center" vertical="center"/>
      <protection locked="0"/>
    </xf>
    <xf numFmtId="0" fontId="7" fillId="8" borderId="42" xfId="0" applyFont="1" applyFill="1" applyBorder="1" applyAlignment="1" applyProtection="1">
      <alignment horizontal="center" vertical="center"/>
      <protection locked="0"/>
    </xf>
    <xf numFmtId="0" fontId="4" fillId="0" borderId="0" xfId="2" applyFont="1" applyFill="1" applyBorder="1" applyAlignment="1" applyProtection="1">
      <alignment horizontal="left"/>
    </xf>
    <xf numFmtId="165" fontId="19" fillId="13" borderId="42" xfId="2" applyNumberFormat="1" applyFont="1" applyFill="1" applyBorder="1" applyAlignment="1" applyProtection="1">
      <alignment horizontal="center"/>
    </xf>
    <xf numFmtId="1" fontId="3" fillId="0" borderId="62" xfId="2" applyNumberFormat="1" applyFont="1" applyFill="1" applyBorder="1" applyAlignment="1" applyProtection="1">
      <alignment horizontal="center" vertical="center"/>
    </xf>
    <xf numFmtId="1" fontId="3" fillId="0" borderId="42" xfId="2" applyNumberFormat="1" applyFont="1" applyFill="1" applyBorder="1" applyAlignment="1" applyProtection="1">
      <alignment horizontal="center" vertical="center"/>
    </xf>
    <xf numFmtId="9" fontId="34" fillId="5" borderId="51" xfId="2" applyNumberFormat="1" applyFont="1" applyFill="1" applyBorder="1" applyAlignment="1" applyProtection="1">
      <alignment horizontal="center"/>
    </xf>
    <xf numFmtId="2" fontId="19" fillId="3" borderId="58" xfId="2" applyNumberFormat="1" applyFont="1" applyFill="1" applyBorder="1" applyAlignment="1" applyProtection="1">
      <alignment horizontal="center"/>
    </xf>
    <xf numFmtId="1" fontId="19" fillId="5" borderId="58" xfId="2" applyNumberFormat="1" applyFont="1" applyFill="1" applyBorder="1" applyAlignment="1" applyProtection="1">
      <alignment horizontal="center"/>
      <protection locked="0"/>
    </xf>
    <xf numFmtId="0" fontId="34" fillId="5" borderId="42" xfId="2" applyFont="1" applyFill="1" applyBorder="1" applyProtection="1"/>
    <xf numFmtId="0" fontId="54" fillId="5" borderId="24" xfId="2" applyFont="1" applyFill="1" applyBorder="1" applyAlignment="1" applyProtection="1">
      <alignment horizontal="center" vertical="center"/>
    </xf>
    <xf numFmtId="0" fontId="54" fillId="5" borderId="10" xfId="2" applyNumberFormat="1" applyFont="1" applyFill="1" applyBorder="1" applyAlignment="1" applyProtection="1">
      <alignment horizontal="center" vertical="center"/>
      <protection locked="0"/>
    </xf>
    <xf numFmtId="0" fontId="54" fillId="5" borderId="61" xfId="2" applyNumberFormat="1" applyFont="1" applyFill="1" applyBorder="1" applyAlignment="1" applyProtection="1">
      <alignment horizontal="center" vertical="center"/>
    </xf>
    <xf numFmtId="0" fontId="54" fillId="5" borderId="36" xfId="2" applyFont="1" applyFill="1" applyBorder="1" applyAlignment="1" applyProtection="1">
      <alignment horizontal="center" vertical="center" wrapText="1"/>
    </xf>
    <xf numFmtId="0" fontId="54" fillId="5" borderId="60" xfId="2" applyFont="1" applyFill="1" applyBorder="1" applyAlignment="1" applyProtection="1">
      <alignment horizontal="center" vertical="center" wrapText="1"/>
    </xf>
    <xf numFmtId="167" fontId="19" fillId="4" borderId="39" xfId="2" applyNumberFormat="1" applyFont="1" applyFill="1" applyBorder="1" applyAlignment="1" applyProtection="1">
      <alignment horizontal="center"/>
    </xf>
    <xf numFmtId="2" fontId="19" fillId="5" borderId="36" xfId="2" applyNumberFormat="1" applyFont="1" applyFill="1" applyBorder="1" applyAlignment="1" applyProtection="1">
      <alignment horizontal="center"/>
      <protection locked="0"/>
    </xf>
    <xf numFmtId="2" fontId="19" fillId="5" borderId="42" xfId="2" applyNumberFormat="1" applyFont="1" applyFill="1" applyBorder="1" applyAlignment="1" applyProtection="1">
      <alignment horizontal="center"/>
      <protection locked="0"/>
    </xf>
    <xf numFmtId="2" fontId="19" fillId="5" borderId="39" xfId="2" applyNumberFormat="1" applyFont="1" applyFill="1" applyBorder="1" applyAlignment="1" applyProtection="1">
      <alignment horizontal="center"/>
      <protection locked="0"/>
    </xf>
    <xf numFmtId="165" fontId="59" fillId="5" borderId="16" xfId="0" applyNumberFormat="1" applyFont="1" applyFill="1" applyBorder="1" applyAlignment="1" applyProtection="1">
      <alignment horizontal="center"/>
      <protection locked="0"/>
    </xf>
    <xf numFmtId="0" fontId="0" fillId="0" borderId="42" xfId="0" applyBorder="1"/>
    <xf numFmtId="0" fontId="37" fillId="0" borderId="4" xfId="0" applyFont="1" applyBorder="1" applyAlignment="1">
      <alignment horizontal="center" vertical="center" wrapText="1"/>
    </xf>
    <xf numFmtId="0" fontId="34" fillId="0" borderId="10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43" xfId="0" applyBorder="1" applyAlignment="1">
      <alignment horizontal="left"/>
    </xf>
    <xf numFmtId="0" fontId="0" fillId="0" borderId="58" xfId="0" applyBorder="1" applyAlignment="1">
      <alignment horizontal="left"/>
    </xf>
    <xf numFmtId="0" fontId="0" fillId="0" borderId="58" xfId="0" applyBorder="1"/>
    <xf numFmtId="0" fontId="0" fillId="0" borderId="43" xfId="0" applyBorder="1"/>
    <xf numFmtId="0" fontId="39" fillId="0" borderId="7" xfId="0" applyFont="1" applyBorder="1" applyAlignment="1">
      <alignment horizontal="left"/>
    </xf>
    <xf numFmtId="0" fontId="26" fillId="0" borderId="42" xfId="0" applyFont="1" applyBorder="1" applyAlignment="1">
      <alignment horizontal="center"/>
    </xf>
    <xf numFmtId="0" fontId="22" fillId="0" borderId="17" xfId="0" applyFont="1" applyBorder="1"/>
    <xf numFmtId="0" fontId="22" fillId="0" borderId="0" xfId="0" applyFont="1" applyBorder="1" applyAlignment="1">
      <alignment horizontal="center" vertical="center"/>
    </xf>
    <xf numFmtId="0" fontId="22" fillId="0" borderId="0" xfId="0" applyFont="1" applyFill="1" applyBorder="1"/>
    <xf numFmtId="0" fontId="39" fillId="0" borderId="0" xfId="0" applyFont="1" applyBorder="1" applyAlignment="1">
      <alignment horizontal="center"/>
    </xf>
    <xf numFmtId="0" fontId="22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6" fillId="0" borderId="0" xfId="0" applyFont="1" applyBorder="1" applyAlignment="1">
      <alignment horizontal="center"/>
    </xf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25" fillId="0" borderId="58" xfId="0" applyFont="1" applyBorder="1"/>
    <xf numFmtId="0" fontId="25" fillId="0" borderId="75" xfId="0" applyFont="1" applyBorder="1"/>
    <xf numFmtId="0" fontId="25" fillId="0" borderId="47" xfId="0" applyFont="1" applyBorder="1"/>
    <xf numFmtId="0" fontId="24" fillId="3" borderId="27" xfId="0" applyFont="1" applyFill="1" applyBorder="1" applyAlignment="1">
      <alignment horizontal="left"/>
    </xf>
    <xf numFmtId="0" fontId="25" fillId="0" borderId="39" xfId="0" applyFont="1" applyBorder="1"/>
    <xf numFmtId="0" fontId="25" fillId="0" borderId="48" xfId="0" applyFont="1" applyBorder="1"/>
    <xf numFmtId="0" fontId="28" fillId="0" borderId="0" xfId="0" applyFont="1" applyFill="1" applyBorder="1"/>
    <xf numFmtId="0" fontId="27" fillId="0" borderId="0" xfId="0" applyFont="1" applyFill="1" applyBorder="1" applyAlignment="1">
      <alignment horizontal="left" vertical="top"/>
    </xf>
    <xf numFmtId="0" fontId="39" fillId="0" borderId="0" xfId="0" applyFont="1" applyFill="1" applyBorder="1" applyAlignment="1">
      <alignment horizontal="center"/>
    </xf>
    <xf numFmtId="0" fontId="24" fillId="0" borderId="0" xfId="0" applyFont="1" applyBorder="1" applyAlignment="1">
      <alignment horizontal="right"/>
    </xf>
    <xf numFmtId="0" fontId="28" fillId="0" borderId="4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14" fontId="22" fillId="0" borderId="4" xfId="0" applyNumberFormat="1" applyFont="1" applyBorder="1" applyAlignment="1">
      <alignment horizontal="center" vertical="center"/>
    </xf>
    <xf numFmtId="0" fontId="15" fillId="0" borderId="39" xfId="0" applyFont="1" applyBorder="1" applyAlignment="1">
      <alignment horizontal="center" vertical="center"/>
    </xf>
    <xf numFmtId="0" fontId="25" fillId="0" borderId="75" xfId="0" applyFont="1" applyFill="1" applyBorder="1"/>
    <xf numFmtId="0" fontId="25" fillId="0" borderId="47" xfId="0" applyFont="1" applyFill="1" applyBorder="1"/>
    <xf numFmtId="0" fontId="25" fillId="0" borderId="48" xfId="0" applyFont="1" applyFill="1" applyBorder="1"/>
    <xf numFmtId="0" fontId="22" fillId="0" borderId="0" xfId="0" applyFont="1" applyFill="1" applyBorder="1" applyAlignment="1">
      <alignment vertical="center"/>
    </xf>
    <xf numFmtId="0" fontId="22" fillId="0" borderId="6" xfId="0" applyFont="1" applyFill="1" applyBorder="1" applyAlignment="1">
      <alignment vertical="center"/>
    </xf>
    <xf numFmtId="0" fontId="22" fillId="0" borderId="2" xfId="0" applyFont="1" applyFill="1" applyBorder="1" applyAlignment="1">
      <alignment vertical="center"/>
    </xf>
    <xf numFmtId="0" fontId="22" fillId="0" borderId="29" xfId="0" applyFont="1" applyFill="1" applyBorder="1" applyAlignment="1">
      <alignment vertical="center"/>
    </xf>
    <xf numFmtId="165" fontId="31" fillId="0" borderId="42" xfId="0" applyNumberFormat="1" applyFont="1" applyBorder="1" applyAlignment="1">
      <alignment horizontal="center" vertical="center"/>
    </xf>
    <xf numFmtId="0" fontId="36" fillId="4" borderId="34" xfId="0" applyFont="1" applyFill="1" applyBorder="1" applyAlignment="1" applyProtection="1">
      <alignment horizontal="left"/>
    </xf>
    <xf numFmtId="0" fontId="50" fillId="4" borderId="42" xfId="0" applyFont="1" applyFill="1" applyBorder="1" applyAlignment="1" applyProtection="1">
      <alignment horizontal="center" vertical="center"/>
    </xf>
    <xf numFmtId="2" fontId="16" fillId="4" borderId="42" xfId="0" applyNumberFormat="1" applyFont="1" applyFill="1" applyBorder="1" applyAlignment="1" applyProtection="1">
      <alignment horizontal="center" vertical="center"/>
    </xf>
    <xf numFmtId="0" fontId="15" fillId="4" borderId="42" xfId="0" applyFont="1" applyFill="1" applyBorder="1" applyAlignment="1" applyProtection="1">
      <alignment horizontal="center" vertical="center"/>
    </xf>
    <xf numFmtId="0" fontId="18" fillId="4" borderId="42" xfId="0" applyFont="1" applyFill="1" applyBorder="1" applyAlignment="1" applyProtection="1"/>
    <xf numFmtId="0" fontId="0" fillId="0" borderId="42" xfId="0" applyBorder="1"/>
    <xf numFmtId="1" fontId="0" fillId="0" borderId="1" xfId="0" applyNumberFormat="1" applyFill="1" applyBorder="1" applyAlignment="1">
      <alignment horizontal="center" vertical="center"/>
    </xf>
    <xf numFmtId="20" fontId="37" fillId="4" borderId="33" xfId="0" applyNumberFormat="1" applyFont="1" applyFill="1" applyBorder="1" applyAlignment="1">
      <alignment horizontal="left"/>
    </xf>
    <xf numFmtId="20" fontId="37" fillId="4" borderId="34" xfId="0" applyNumberFormat="1" applyFont="1" applyFill="1" applyBorder="1" applyAlignment="1">
      <alignment horizontal="left"/>
    </xf>
    <xf numFmtId="0" fontId="37" fillId="4" borderId="16" xfId="0" applyFont="1" applyFill="1" applyBorder="1" applyAlignment="1">
      <alignment horizontal="center"/>
    </xf>
    <xf numFmtId="0" fontId="37" fillId="4" borderId="48" xfId="0" applyFont="1" applyFill="1" applyBorder="1" applyAlignment="1">
      <alignment horizontal="center"/>
    </xf>
    <xf numFmtId="0" fontId="37" fillId="4" borderId="79" xfId="0" applyFont="1" applyFill="1" applyBorder="1" applyAlignment="1">
      <alignment horizontal="center"/>
    </xf>
    <xf numFmtId="0" fontId="37" fillId="4" borderId="25" xfId="0" applyFont="1" applyFill="1" applyBorder="1" applyAlignment="1">
      <alignment horizontal="center"/>
    </xf>
    <xf numFmtId="0" fontId="37" fillId="4" borderId="12" xfId="0" applyFont="1" applyFill="1" applyBorder="1" applyAlignment="1">
      <alignment horizontal="center"/>
    </xf>
    <xf numFmtId="0" fontId="37" fillId="4" borderId="36" xfId="0" applyFont="1" applyFill="1" applyBorder="1" applyAlignment="1">
      <alignment horizontal="center"/>
    </xf>
    <xf numFmtId="0" fontId="36" fillId="0" borderId="4" xfId="0" applyFont="1" applyBorder="1" applyAlignment="1">
      <alignment horizontal="center" vertical="center" wrapText="1"/>
    </xf>
    <xf numFmtId="0" fontId="37" fillId="4" borderId="69" xfId="0" applyFont="1" applyFill="1" applyBorder="1" applyAlignment="1">
      <alignment horizontal="left"/>
    </xf>
    <xf numFmtId="0" fontId="31" fillId="0" borderId="0" xfId="0" applyFont="1" applyBorder="1" applyAlignment="1">
      <alignment horizontal="center" vertical="center"/>
    </xf>
    <xf numFmtId="165" fontId="30" fillId="0" borderId="0" xfId="0" applyNumberFormat="1" applyFont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20" fontId="37" fillId="4" borderId="57" xfId="0" applyNumberFormat="1" applyFont="1" applyFill="1" applyBorder="1" applyAlignment="1">
      <alignment horizontal="left"/>
    </xf>
    <xf numFmtId="20" fontId="37" fillId="4" borderId="35" xfId="0" applyNumberFormat="1" applyFont="1" applyFill="1" applyBorder="1" applyAlignment="1">
      <alignment horizontal="left"/>
    </xf>
    <xf numFmtId="0" fontId="22" fillId="0" borderId="13" xfId="0" applyFont="1" applyFill="1" applyBorder="1" applyAlignment="1"/>
    <xf numFmtId="0" fontId="18" fillId="3" borderId="42" xfId="0" applyFont="1" applyFill="1" applyBorder="1" applyAlignment="1" applyProtection="1">
      <alignment horizontal="left" vertical="center"/>
      <protection locked="0"/>
    </xf>
    <xf numFmtId="0" fontId="60" fillId="3" borderId="42" xfId="0" applyFont="1" applyFill="1" applyBorder="1" applyAlignment="1" applyProtection="1"/>
    <xf numFmtId="0" fontId="18" fillId="3" borderId="34" xfId="0" applyFont="1" applyFill="1" applyBorder="1" applyAlignment="1" applyProtection="1">
      <alignment horizontal="left" vertical="center"/>
      <protection locked="0"/>
    </xf>
    <xf numFmtId="0" fontId="60" fillId="3" borderId="34" xfId="0" applyFont="1" applyFill="1" applyBorder="1" applyAlignment="1" applyProtection="1"/>
    <xf numFmtId="166" fontId="55" fillId="4" borderId="42" xfId="0" applyNumberFormat="1" applyFont="1" applyFill="1" applyBorder="1" applyAlignment="1" applyProtection="1">
      <alignment horizontal="center"/>
    </xf>
    <xf numFmtId="0" fontId="0" fillId="0" borderId="58" xfId="0" applyBorder="1"/>
    <xf numFmtId="0" fontId="0" fillId="0" borderId="43" xfId="0" applyBorder="1"/>
    <xf numFmtId="165" fontId="31" fillId="0" borderId="42" xfId="0" applyNumberFormat="1" applyFont="1" applyBorder="1" applyAlignment="1">
      <alignment horizontal="center"/>
    </xf>
    <xf numFmtId="0" fontId="35" fillId="0" borderId="42" xfId="0" applyFont="1" applyBorder="1" applyAlignment="1">
      <alignment horizontal="center"/>
    </xf>
    <xf numFmtId="165" fontId="0" fillId="0" borderId="5" xfId="0" applyNumberFormat="1" applyFill="1" applyBorder="1" applyAlignment="1">
      <alignment horizontal="center" vertical="center"/>
    </xf>
    <xf numFmtId="0" fontId="37" fillId="4" borderId="42" xfId="0" applyFont="1" applyFill="1" applyBorder="1" applyAlignment="1">
      <alignment vertical="center"/>
    </xf>
    <xf numFmtId="165" fontId="0" fillId="0" borderId="42" xfId="0" applyNumberFormat="1" applyFill="1" applyBorder="1" applyAlignment="1">
      <alignment horizontal="center" vertical="center"/>
    </xf>
    <xf numFmtId="165" fontId="0" fillId="0" borderId="42" xfId="0" applyNumberFormat="1" applyBorder="1" applyAlignment="1">
      <alignment horizontal="center" vertical="center"/>
    </xf>
    <xf numFmtId="0" fontId="34" fillId="5" borderId="46" xfId="0" applyFont="1" applyFill="1" applyBorder="1" applyAlignment="1">
      <alignment horizontal="center" vertical="center" wrapText="1"/>
    </xf>
    <xf numFmtId="0" fontId="0" fillId="0" borderId="42" xfId="0" applyBorder="1"/>
    <xf numFmtId="1" fontId="10" fillId="3" borderId="31" xfId="0" applyNumberFormat="1" applyFont="1" applyFill="1" applyBorder="1" applyAlignment="1">
      <alignment horizontal="center" vertical="center"/>
    </xf>
    <xf numFmtId="1" fontId="10" fillId="3" borderId="52" xfId="0" applyNumberFormat="1" applyFont="1" applyFill="1" applyBorder="1" applyAlignment="1">
      <alignment horizontal="center" vertical="center"/>
    </xf>
    <xf numFmtId="1" fontId="10" fillId="3" borderId="8" xfId="0" applyNumberFormat="1" applyFont="1" applyFill="1" applyBorder="1" applyAlignment="1">
      <alignment horizontal="center" vertical="center"/>
    </xf>
    <xf numFmtId="1" fontId="10" fillId="3" borderId="4" xfId="0" applyNumberFormat="1" applyFont="1" applyFill="1" applyBorder="1" applyAlignment="1">
      <alignment horizontal="center" vertical="center"/>
    </xf>
    <xf numFmtId="0" fontId="37" fillId="5" borderId="50" xfId="0" applyFont="1" applyFill="1" applyBorder="1" applyAlignment="1">
      <alignment horizontal="center" vertical="center" wrapText="1"/>
    </xf>
    <xf numFmtId="0" fontId="0" fillId="4" borderId="16" xfId="0" applyFill="1" applyBorder="1" applyAlignment="1"/>
    <xf numFmtId="0" fontId="0" fillId="4" borderId="0" xfId="0" applyFill="1" applyBorder="1" applyAlignment="1"/>
    <xf numFmtId="0" fontId="0" fillId="4" borderId="34" xfId="0" applyFill="1" applyBorder="1" applyAlignment="1"/>
    <xf numFmtId="0" fontId="34" fillId="4" borderId="0" xfId="0" applyFont="1" applyFill="1" applyBorder="1" applyAlignment="1">
      <alignment horizontal="left" vertical="center"/>
    </xf>
    <xf numFmtId="0" fontId="39" fillId="0" borderId="10" xfId="0" applyFont="1" applyFill="1" applyBorder="1" applyAlignment="1"/>
    <xf numFmtId="0" fontId="24" fillId="0" borderId="20" xfId="0" applyFont="1" applyBorder="1" applyAlignment="1"/>
    <xf numFmtId="165" fontId="39" fillId="0" borderId="10" xfId="0" applyNumberFormat="1" applyFont="1" applyBorder="1" applyAlignment="1">
      <alignment horizontal="center" vertical="center"/>
    </xf>
    <xf numFmtId="165" fontId="39" fillId="0" borderId="14" xfId="0" applyNumberFormat="1" applyFont="1" applyBorder="1" applyAlignment="1">
      <alignment horizontal="center" vertical="center"/>
    </xf>
    <xf numFmtId="2" fontId="15" fillId="0" borderId="18" xfId="0" applyNumberFormat="1" applyFont="1" applyBorder="1" applyAlignment="1">
      <alignment horizontal="center" vertical="center"/>
    </xf>
    <xf numFmtId="0" fontId="26" fillId="0" borderId="20" xfId="0" applyFont="1" applyBorder="1" applyAlignment="1"/>
    <xf numFmtId="0" fontId="39" fillId="0" borderId="18" xfId="0" applyFont="1" applyFill="1" applyBorder="1" applyAlignment="1"/>
    <xf numFmtId="0" fontId="26" fillId="0" borderId="42" xfId="0" applyFont="1" applyBorder="1" applyAlignment="1">
      <alignment horizontal="center" vertical="center"/>
    </xf>
    <xf numFmtId="0" fontId="57" fillId="0" borderId="42" xfId="0" applyFont="1" applyBorder="1" applyAlignment="1" applyProtection="1">
      <alignment horizontal="left"/>
    </xf>
    <xf numFmtId="0" fontId="0" fillId="0" borderId="42" xfId="0" applyBorder="1"/>
    <xf numFmtId="0" fontId="34" fillId="2" borderId="42" xfId="0" applyFont="1" applyFill="1" applyBorder="1" applyAlignment="1" applyProtection="1"/>
    <xf numFmtId="0" fontId="40" fillId="4" borderId="34" xfId="0" applyFont="1" applyFill="1" applyBorder="1" applyAlignment="1" applyProtection="1">
      <alignment horizontal="left" vertical="center"/>
      <protection locked="0"/>
    </xf>
    <xf numFmtId="0" fontId="34" fillId="4" borderId="42" xfId="0" applyFont="1" applyFill="1" applyBorder="1" applyAlignment="1" applyProtection="1">
      <alignment horizontal="center" vertical="center"/>
    </xf>
    <xf numFmtId="166" fontId="15" fillId="4" borderId="42" xfId="0" applyNumberFormat="1" applyFont="1" applyFill="1" applyBorder="1" applyAlignment="1" applyProtection="1">
      <alignment horizontal="center" vertical="center"/>
    </xf>
    <xf numFmtId="0" fontId="20" fillId="4" borderId="42" xfId="0" applyFont="1" applyFill="1" applyBorder="1" applyAlignment="1" applyProtection="1">
      <alignment horizontal="center" vertical="center"/>
    </xf>
    <xf numFmtId="0" fontId="21" fillId="4" borderId="42" xfId="0" applyFont="1" applyFill="1" applyBorder="1" applyAlignment="1" applyProtection="1">
      <alignment horizontal="center" vertical="center"/>
    </xf>
    <xf numFmtId="0" fontId="21" fillId="4" borderId="16" xfId="0" applyFont="1" applyFill="1" applyBorder="1" applyAlignment="1" applyProtection="1">
      <alignment horizontal="center" vertical="center"/>
    </xf>
    <xf numFmtId="1" fontId="15" fillId="4" borderId="42" xfId="0" applyNumberFormat="1" applyFont="1" applyFill="1" applyBorder="1" applyAlignment="1" applyProtection="1">
      <alignment horizontal="center" vertical="center"/>
    </xf>
    <xf numFmtId="2" fontId="15" fillId="4" borderId="42" xfId="0" applyNumberFormat="1" applyFont="1" applyFill="1" applyBorder="1" applyAlignment="1" applyProtection="1">
      <alignment horizontal="center" vertical="center"/>
    </xf>
    <xf numFmtId="0" fontId="59" fillId="5" borderId="4" xfId="0" applyFont="1" applyFill="1" applyBorder="1" applyAlignment="1" applyProtection="1">
      <alignment horizontal="center" vertical="center" wrapText="1"/>
    </xf>
    <xf numFmtId="0" fontId="37" fillId="4" borderId="42" xfId="0" applyFont="1" applyFill="1" applyBorder="1" applyAlignment="1">
      <alignment horizontal="center" vertical="center" wrapText="1"/>
    </xf>
    <xf numFmtId="1" fontId="0" fillId="0" borderId="42" xfId="0" applyNumberFormat="1" applyFill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1" fillId="0" borderId="35" xfId="0" applyFont="1" applyBorder="1" applyAlignment="1">
      <alignment horizontal="center" vertical="center"/>
    </xf>
    <xf numFmtId="165" fontId="30" fillId="0" borderId="39" xfId="0" applyNumberFormat="1" applyFont="1" applyBorder="1" applyAlignment="1">
      <alignment horizontal="center" vertical="center"/>
    </xf>
    <xf numFmtId="0" fontId="30" fillId="0" borderId="39" xfId="0" applyFont="1" applyBorder="1" applyAlignment="1">
      <alignment horizontal="center" vertical="center"/>
    </xf>
    <xf numFmtId="165" fontId="30" fillId="0" borderId="25" xfId="0" applyNumberFormat="1" applyFont="1" applyBorder="1" applyAlignment="1">
      <alignment horizontal="center" vertical="center"/>
    </xf>
    <xf numFmtId="0" fontId="37" fillId="4" borderId="58" xfId="0" applyFont="1" applyFill="1" applyBorder="1" applyAlignment="1">
      <alignment vertical="center"/>
    </xf>
    <xf numFmtId="0" fontId="0" fillId="0" borderId="59" xfId="0" applyBorder="1" applyAlignment="1">
      <alignment horizontal="center" vertical="center"/>
    </xf>
    <xf numFmtId="0" fontId="36" fillId="5" borderId="53" xfId="0" applyFont="1" applyFill="1" applyBorder="1" applyAlignment="1" applyProtection="1">
      <alignment horizontal="center" vertical="center" wrapText="1"/>
    </xf>
    <xf numFmtId="0" fontId="36" fillId="5" borderId="53" xfId="0" applyFont="1" applyFill="1" applyBorder="1" applyAlignment="1" applyProtection="1">
      <alignment horizontal="center" vertical="center"/>
    </xf>
    <xf numFmtId="0" fontId="59" fillId="5" borderId="53" xfId="0" applyFont="1" applyFill="1" applyBorder="1" applyAlignment="1" applyProtection="1">
      <alignment horizontal="center" vertical="center" wrapText="1"/>
    </xf>
    <xf numFmtId="0" fontId="59" fillId="5" borderId="53" xfId="0" applyFont="1" applyFill="1" applyBorder="1" applyAlignment="1" applyProtection="1">
      <alignment horizontal="center" vertical="center"/>
    </xf>
    <xf numFmtId="0" fontId="59" fillId="5" borderId="3" xfId="0" applyFont="1" applyFill="1" applyBorder="1" applyAlignment="1" applyProtection="1">
      <alignment horizontal="center" vertical="center" wrapText="1"/>
    </xf>
    <xf numFmtId="0" fontId="59" fillId="5" borderId="3" xfId="0" applyFont="1" applyFill="1" applyBorder="1" applyAlignment="1" applyProtection="1">
      <alignment horizontal="center" vertical="center"/>
    </xf>
    <xf numFmtId="1" fontId="40" fillId="0" borderId="42" xfId="0" applyNumberFormat="1" applyFont="1" applyBorder="1" applyAlignment="1">
      <alignment horizontal="center" vertical="center"/>
    </xf>
    <xf numFmtId="0" fontId="0" fillId="0" borderId="42" xfId="0" applyBorder="1" applyAlignment="1"/>
    <xf numFmtId="0" fontId="0" fillId="0" borderId="42" xfId="0" applyBorder="1"/>
    <xf numFmtId="0" fontId="0" fillId="0" borderId="39" xfId="0" applyBorder="1"/>
    <xf numFmtId="0" fontId="0" fillId="0" borderId="27" xfId="0" applyBorder="1"/>
    <xf numFmtId="0" fontId="0" fillId="0" borderId="2" xfId="0" applyBorder="1"/>
    <xf numFmtId="0" fontId="0" fillId="0" borderId="58" xfId="0" applyBorder="1"/>
    <xf numFmtId="0" fontId="34" fillId="0" borderId="6" xfId="0" applyFont="1" applyBorder="1" applyAlignment="1">
      <alignment horizontal="center" vertical="center" wrapText="1"/>
    </xf>
    <xf numFmtId="20" fontId="34" fillId="0" borderId="56" xfId="1" applyNumberFormat="1" applyFont="1" applyBorder="1" applyAlignment="1">
      <alignment horizontal="center" vertical="center"/>
    </xf>
    <xf numFmtId="20" fontId="34" fillId="0" borderId="6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/>
    </xf>
    <xf numFmtId="0" fontId="15" fillId="0" borderId="29" xfId="0" applyFont="1" applyBorder="1" applyAlignment="1">
      <alignment vertical="center"/>
    </xf>
    <xf numFmtId="0" fontId="34" fillId="0" borderId="14" xfId="0" applyFont="1" applyBorder="1"/>
    <xf numFmtId="0" fontId="36" fillId="0" borderId="1" xfId="0" applyFont="1" applyBorder="1" applyAlignment="1">
      <alignment horizontal="center" vertical="center" wrapText="1"/>
    </xf>
    <xf numFmtId="0" fontId="7" fillId="0" borderId="59" xfId="0" applyFont="1" applyBorder="1" applyAlignment="1">
      <alignment horizontal="center" vertical="center"/>
    </xf>
    <xf numFmtId="0" fontId="0" fillId="0" borderId="42" xfId="0" applyFill="1" applyBorder="1" applyAlignment="1">
      <alignment horizontal="center"/>
    </xf>
    <xf numFmtId="0" fontId="0" fillId="0" borderId="58" xfId="0" applyBorder="1"/>
    <xf numFmtId="0" fontId="0" fillId="0" borderId="43" xfId="0" applyBorder="1"/>
    <xf numFmtId="0" fontId="0" fillId="0" borderId="0" xfId="0" applyBorder="1" applyAlignment="1">
      <alignment horizontal="center"/>
    </xf>
    <xf numFmtId="0" fontId="0" fillId="0" borderId="58" xfId="0" applyBorder="1"/>
    <xf numFmtId="0" fontId="0" fillId="0" borderId="42" xfId="0" applyBorder="1"/>
    <xf numFmtId="0" fontId="0" fillId="0" borderId="43" xfId="0" applyBorder="1"/>
    <xf numFmtId="20" fontId="30" fillId="0" borderId="0" xfId="0" applyNumberFormat="1" applyFont="1" applyBorder="1"/>
    <xf numFmtId="0" fontId="0" fillId="0" borderId="0" xfId="0" applyBorder="1" applyAlignment="1">
      <alignment horizontal="left"/>
    </xf>
    <xf numFmtId="20" fontId="31" fillId="0" borderId="0" xfId="0" applyNumberFormat="1" applyFont="1" applyBorder="1"/>
    <xf numFmtId="0" fontId="40" fillId="0" borderId="0" xfId="0" applyFont="1" applyBorder="1"/>
    <xf numFmtId="20" fontId="40" fillId="0" borderId="0" xfId="0" applyNumberFormat="1" applyFont="1" applyBorder="1"/>
    <xf numFmtId="2" fontId="40" fillId="0" borderId="42" xfId="0" applyNumberFormat="1" applyFont="1" applyBorder="1" applyAlignment="1">
      <alignment horizontal="center" vertical="center"/>
    </xf>
    <xf numFmtId="0" fontId="34" fillId="0" borderId="0" xfId="0" applyFont="1" applyFill="1" applyBorder="1" applyAlignment="1">
      <alignment horizontal="left" vertical="center"/>
    </xf>
    <xf numFmtId="0" fontId="0" fillId="0" borderId="0" xfId="0" applyFill="1" applyBorder="1" applyAlignment="1"/>
    <xf numFmtId="0" fontId="62" fillId="3" borderId="42" xfId="0" applyFont="1" applyFill="1" applyBorder="1" applyAlignment="1" applyProtection="1"/>
    <xf numFmtId="0" fontId="63" fillId="3" borderId="42" xfId="0" applyFont="1" applyFill="1" applyBorder="1" applyAlignment="1" applyProtection="1">
      <alignment horizontal="center" vertical="center"/>
    </xf>
    <xf numFmtId="0" fontId="63" fillId="4" borderId="42" xfId="0" applyFont="1" applyFill="1" applyBorder="1" applyAlignment="1" applyProtection="1">
      <alignment horizontal="center" vertical="center"/>
    </xf>
    <xf numFmtId="0" fontId="41" fillId="0" borderId="47" xfId="0" applyFont="1" applyBorder="1" applyAlignment="1">
      <alignment horizontal="center"/>
    </xf>
    <xf numFmtId="0" fontId="0" fillId="0" borderId="58" xfId="0" applyBorder="1"/>
    <xf numFmtId="0" fontId="0" fillId="0" borderId="43" xfId="0" applyBorder="1"/>
    <xf numFmtId="0" fontId="0" fillId="0" borderId="58" xfId="0" applyBorder="1"/>
    <xf numFmtId="0" fontId="0" fillId="0" borderId="42" xfId="0" applyBorder="1"/>
    <xf numFmtId="0" fontId="0" fillId="0" borderId="43" xfId="0" applyBorder="1"/>
    <xf numFmtId="0" fontId="15" fillId="0" borderId="0" xfId="0" applyFont="1" applyBorder="1" applyAlignment="1">
      <alignment horizontal="center"/>
    </xf>
    <xf numFmtId="0" fontId="31" fillId="7" borderId="0" xfId="0" applyFont="1" applyFill="1" applyBorder="1" applyAlignment="1" applyProtection="1">
      <alignment horizontal="center"/>
      <protection locked="0"/>
    </xf>
    <xf numFmtId="0" fontId="31" fillId="7" borderId="1" xfId="0" applyFont="1" applyFill="1" applyBorder="1" applyAlignment="1" applyProtection="1">
      <alignment horizontal="center"/>
      <protection locked="0"/>
    </xf>
    <xf numFmtId="0" fontId="31" fillId="7" borderId="6" xfId="0" applyFont="1" applyFill="1" applyBorder="1" applyAlignment="1" applyProtection="1">
      <alignment horizontal="center"/>
      <protection locked="0"/>
    </xf>
    <xf numFmtId="0" fontId="31" fillId="7" borderId="0" xfId="0" applyFont="1" applyFill="1" applyBorder="1" applyAlignment="1" applyProtection="1">
      <alignment horizontal="left"/>
    </xf>
    <xf numFmtId="0" fontId="31" fillId="7" borderId="0" xfId="0" applyFont="1" applyFill="1" applyBorder="1" applyAlignment="1" applyProtection="1">
      <alignment horizontal="center"/>
    </xf>
    <xf numFmtId="0" fontId="11" fillId="5" borderId="25" xfId="0" applyFont="1" applyFill="1" applyBorder="1" applyAlignment="1" applyProtection="1">
      <alignment horizontal="center" vertical="center"/>
      <protection locked="0"/>
    </xf>
    <xf numFmtId="0" fontId="58" fillId="0" borderId="36" xfId="0" applyFont="1" applyBorder="1" applyAlignment="1" applyProtection="1">
      <alignment horizontal="center" vertical="center" wrapText="1"/>
      <protection locked="0"/>
    </xf>
    <xf numFmtId="14" fontId="12" fillId="11" borderId="3" xfId="0" applyNumberFormat="1" applyFont="1" applyFill="1" applyBorder="1" applyAlignment="1" applyProtection="1">
      <protection locked="0"/>
    </xf>
    <xf numFmtId="0" fontId="31" fillId="11" borderId="27" xfId="0" applyFont="1" applyFill="1" applyBorder="1" applyAlignment="1" applyProtection="1">
      <protection locked="0"/>
    </xf>
    <xf numFmtId="0" fontId="7" fillId="2" borderId="12" xfId="0" applyFont="1" applyFill="1" applyBorder="1" applyAlignment="1" applyProtection="1">
      <alignment horizontal="center" vertical="center" wrapText="1"/>
      <protection locked="0"/>
    </xf>
    <xf numFmtId="0" fontId="7" fillId="2" borderId="16" xfId="0" applyFont="1" applyFill="1" applyBorder="1" applyAlignment="1" applyProtection="1">
      <alignment horizontal="center" vertical="center"/>
      <protection locked="0"/>
    </xf>
    <xf numFmtId="0" fontId="7" fillId="5" borderId="76" xfId="0" applyFont="1" applyFill="1" applyBorder="1" applyAlignment="1" applyProtection="1">
      <alignment horizontal="center" vertical="center"/>
      <protection locked="0"/>
    </xf>
    <xf numFmtId="0" fontId="0" fillId="0" borderId="66" xfId="0" applyBorder="1"/>
    <xf numFmtId="0" fontId="7" fillId="2" borderId="57" xfId="0" applyFont="1" applyFill="1" applyBorder="1" applyAlignment="1" applyProtection="1">
      <alignment horizontal="center" vertical="center"/>
      <protection locked="0"/>
    </xf>
    <xf numFmtId="0" fontId="40" fillId="5" borderId="61" xfId="0" applyFont="1" applyFill="1" applyBorder="1" applyAlignment="1" applyProtection="1">
      <alignment horizontal="center" vertical="center" wrapText="1"/>
      <protection locked="0"/>
    </xf>
    <xf numFmtId="0" fontId="30" fillId="0" borderId="24" xfId="0" applyFont="1" applyBorder="1" applyAlignment="1" applyProtection="1">
      <alignment horizontal="center" vertical="center" wrapText="1"/>
      <protection locked="0"/>
    </xf>
    <xf numFmtId="0" fontId="30" fillId="0" borderId="11" xfId="0" applyFont="1" applyBorder="1" applyAlignment="1" applyProtection="1">
      <alignment horizontal="center" vertical="center" wrapText="1"/>
      <protection locked="0"/>
    </xf>
    <xf numFmtId="0" fontId="30" fillId="0" borderId="11" xfId="0" applyFont="1" applyBorder="1" applyAlignment="1" applyProtection="1">
      <alignment vertical="center" wrapText="1"/>
      <protection locked="0"/>
    </xf>
    <xf numFmtId="0" fontId="30" fillId="0" borderId="24" xfId="0" applyFont="1" applyBorder="1" applyAlignment="1" applyProtection="1">
      <alignment vertical="center" wrapText="1"/>
      <protection locked="0"/>
    </xf>
    <xf numFmtId="0" fontId="7" fillId="2" borderId="33" xfId="0" applyFont="1" applyFill="1" applyBorder="1" applyAlignment="1" applyProtection="1">
      <alignment horizontal="center"/>
      <protection locked="0"/>
    </xf>
    <xf numFmtId="0" fontId="7" fillId="2" borderId="12" xfId="0" applyFont="1" applyFill="1" applyBorder="1" applyAlignment="1" applyProtection="1">
      <alignment horizontal="center" vertical="center"/>
      <protection locked="0"/>
    </xf>
    <xf numFmtId="0" fontId="7" fillId="2" borderId="35" xfId="0" applyFont="1" applyFill="1" applyBorder="1" applyAlignment="1" applyProtection="1">
      <alignment horizontal="center"/>
      <protection locked="0"/>
    </xf>
    <xf numFmtId="0" fontId="7" fillId="2" borderId="25" xfId="0" applyFont="1" applyFill="1" applyBorder="1" applyAlignment="1" applyProtection="1">
      <alignment horizontal="center" vertical="center"/>
      <protection locked="0"/>
    </xf>
    <xf numFmtId="0" fontId="11" fillId="4" borderId="31" xfId="0" applyFont="1" applyFill="1" applyBorder="1" applyAlignment="1" applyProtection="1">
      <alignment horizontal="center" vertical="top"/>
      <protection locked="0"/>
    </xf>
    <xf numFmtId="0" fontId="35" fillId="14" borderId="50" xfId="2" applyFont="1" applyFill="1" applyBorder="1" applyAlignment="1" applyProtection="1">
      <alignment horizontal="left"/>
    </xf>
    <xf numFmtId="2" fontId="15" fillId="3" borderId="39" xfId="0" applyNumberFormat="1" applyFont="1" applyFill="1" applyBorder="1" applyAlignment="1" applyProtection="1">
      <alignment horizontal="center" vertical="center"/>
    </xf>
    <xf numFmtId="0" fontId="10" fillId="3" borderId="33" xfId="0" applyFont="1" applyFill="1" applyBorder="1" applyAlignment="1" applyProtection="1">
      <alignment horizontal="left" vertical="center"/>
    </xf>
    <xf numFmtId="0" fontId="14" fillId="3" borderId="36" xfId="0" applyFont="1" applyFill="1" applyBorder="1" applyAlignment="1" applyProtection="1">
      <alignment horizontal="center" vertical="center"/>
    </xf>
    <xf numFmtId="0" fontId="14" fillId="3" borderId="36" xfId="0" applyFont="1" applyFill="1" applyBorder="1" applyAlignment="1" applyProtection="1">
      <alignment wrapText="1"/>
    </xf>
    <xf numFmtId="0" fontId="26" fillId="3" borderId="36" xfId="0" applyFont="1" applyFill="1" applyBorder="1" applyProtection="1"/>
    <xf numFmtId="0" fontId="26" fillId="3" borderId="12" xfId="0" applyFont="1" applyFill="1" applyBorder="1" applyProtection="1"/>
    <xf numFmtId="0" fontId="64" fillId="3" borderId="0" xfId="0" applyFont="1" applyFill="1" applyProtection="1"/>
    <xf numFmtId="0" fontId="10" fillId="3" borderId="35" xfId="0" applyFont="1" applyFill="1" applyBorder="1" applyAlignment="1" applyProtection="1">
      <alignment horizontal="left" vertical="center"/>
    </xf>
    <xf numFmtId="0" fontId="14" fillId="3" borderId="39" xfId="0" applyFont="1" applyFill="1" applyBorder="1" applyAlignment="1" applyProtection="1">
      <alignment horizontal="center" vertical="center"/>
    </xf>
    <xf numFmtId="0" fontId="14" fillId="3" borderId="39" xfId="0" applyFont="1" applyFill="1" applyBorder="1" applyAlignment="1" applyProtection="1">
      <alignment wrapText="1"/>
    </xf>
    <xf numFmtId="0" fontId="26" fillId="3" borderId="39" xfId="0" applyFont="1" applyFill="1" applyBorder="1" applyProtection="1"/>
    <xf numFmtId="0" fontId="26" fillId="3" borderId="25" xfId="0" applyFont="1" applyFill="1" applyBorder="1" applyProtection="1"/>
    <xf numFmtId="0" fontId="65" fillId="3" borderId="36" xfId="0" applyFont="1" applyFill="1" applyBorder="1" applyAlignment="1" applyProtection="1">
      <alignment horizontal="center" vertical="center"/>
    </xf>
    <xf numFmtId="0" fontId="14" fillId="3" borderId="36" xfId="0" applyFont="1" applyFill="1" applyBorder="1" applyAlignment="1" applyProtection="1"/>
    <xf numFmtId="0" fontId="65" fillId="3" borderId="42" xfId="0" applyFont="1" applyFill="1" applyBorder="1" applyAlignment="1" applyProtection="1">
      <alignment horizontal="center" vertical="center"/>
    </xf>
    <xf numFmtId="0" fontId="66" fillId="3" borderId="42" xfId="0" applyFont="1" applyFill="1" applyBorder="1" applyAlignment="1" applyProtection="1">
      <alignment horizontal="center" vertical="center"/>
    </xf>
    <xf numFmtId="0" fontId="65" fillId="3" borderId="16" xfId="0" applyFont="1" applyFill="1" applyBorder="1" applyAlignment="1" applyProtection="1">
      <alignment horizontal="center" vertical="center"/>
    </xf>
    <xf numFmtId="0" fontId="65" fillId="3" borderId="58" xfId="0" applyFont="1" applyFill="1" applyBorder="1" applyAlignment="1" applyProtection="1">
      <alignment horizontal="center" vertical="center"/>
    </xf>
    <xf numFmtId="0" fontId="65" fillId="3" borderId="39" xfId="0" applyFont="1" applyFill="1" applyBorder="1" applyAlignment="1" applyProtection="1">
      <alignment horizontal="center" vertical="center"/>
    </xf>
    <xf numFmtId="0" fontId="66" fillId="3" borderId="39" xfId="0" applyFont="1" applyFill="1" applyBorder="1" applyAlignment="1" applyProtection="1">
      <alignment horizontal="center" vertical="center"/>
    </xf>
    <xf numFmtId="0" fontId="65" fillId="3" borderId="25" xfId="0" applyFont="1" applyFill="1" applyBorder="1" applyAlignment="1" applyProtection="1">
      <alignment horizontal="center" vertical="center"/>
    </xf>
    <xf numFmtId="0" fontId="15" fillId="2" borderId="33" xfId="0" applyFont="1" applyFill="1" applyBorder="1" applyAlignment="1" applyProtection="1">
      <alignment horizontal="left" vertical="center"/>
    </xf>
    <xf numFmtId="0" fontId="15" fillId="2" borderId="34" xfId="0" applyFont="1" applyFill="1" applyBorder="1" applyAlignment="1" applyProtection="1">
      <alignment horizontal="left" vertical="center"/>
    </xf>
    <xf numFmtId="0" fontId="15" fillId="3" borderId="34" xfId="0" applyFont="1" applyFill="1" applyBorder="1" applyAlignment="1" applyProtection="1">
      <alignment horizontal="left" vertical="center"/>
    </xf>
    <xf numFmtId="0" fontId="15" fillId="3" borderId="35" xfId="0" applyFont="1" applyFill="1" applyBorder="1" applyAlignment="1" applyProtection="1">
      <alignment horizontal="left" vertical="center"/>
    </xf>
    <xf numFmtId="0" fontId="15" fillId="2" borderId="33" xfId="0" applyFont="1" applyFill="1" applyBorder="1" applyAlignment="1" applyProtection="1">
      <alignment vertical="center"/>
    </xf>
    <xf numFmtId="0" fontId="15" fillId="2" borderId="34" xfId="0" applyFont="1" applyFill="1" applyBorder="1" applyAlignment="1" applyProtection="1">
      <alignment vertical="center"/>
    </xf>
    <xf numFmtId="0" fontId="15" fillId="3" borderId="34" xfId="0" applyFont="1" applyFill="1" applyBorder="1" applyAlignment="1" applyProtection="1">
      <alignment vertical="center"/>
    </xf>
    <xf numFmtId="0" fontId="15" fillId="3" borderId="35" xfId="0" applyFont="1" applyFill="1" applyBorder="1" applyAlignment="1" applyProtection="1">
      <alignment vertical="center"/>
    </xf>
    <xf numFmtId="0" fontId="35" fillId="0" borderId="0" xfId="0" applyFont="1" applyBorder="1" applyAlignment="1" applyProtection="1">
      <alignment horizontal="center" vertical="center" wrapText="1"/>
    </xf>
    <xf numFmtId="0" fontId="55" fillId="4" borderId="39" xfId="0" applyFont="1" applyFill="1" applyBorder="1" applyAlignment="1" applyProtection="1">
      <alignment horizontal="center"/>
    </xf>
    <xf numFmtId="20" fontId="37" fillId="4" borderId="43" xfId="0" applyNumberFormat="1" applyFont="1" applyFill="1" applyBorder="1" applyAlignment="1">
      <alignment horizontal="center" vertical="center" wrapText="1"/>
    </xf>
    <xf numFmtId="165" fontId="0" fillId="0" borderId="43" xfId="0" applyNumberFormat="1" applyFill="1" applyBorder="1" applyAlignment="1">
      <alignment horizontal="center" vertical="center"/>
    </xf>
    <xf numFmtId="165" fontId="0" fillId="0" borderId="43" xfId="0" applyNumberFormat="1" applyBorder="1" applyAlignment="1">
      <alignment horizontal="center" vertical="center"/>
    </xf>
    <xf numFmtId="165" fontId="0" fillId="0" borderId="44" xfId="0" applyNumberFormat="1" applyBorder="1" applyAlignment="1">
      <alignment horizontal="center" vertical="center"/>
    </xf>
    <xf numFmtId="165" fontId="0" fillId="0" borderId="58" xfId="0" applyNumberFormat="1" applyFill="1" applyBorder="1" applyAlignment="1">
      <alignment horizontal="center" vertical="center"/>
    </xf>
    <xf numFmtId="165" fontId="0" fillId="0" borderId="58" xfId="0" applyNumberFormat="1" applyBorder="1" applyAlignment="1">
      <alignment horizontal="center" vertical="center"/>
    </xf>
    <xf numFmtId="165" fontId="0" fillId="0" borderId="59" xfId="0" applyNumberFormat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7" xfId="0" applyBorder="1"/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16" fillId="6" borderId="37" xfId="0" applyFont="1" applyFill="1" applyBorder="1" applyAlignment="1" applyProtection="1">
      <alignment horizontal="center" vertical="center"/>
    </xf>
    <xf numFmtId="0" fontId="4" fillId="0" borderId="0" xfId="2" applyFont="1" applyFill="1" applyBorder="1" applyAlignment="1" applyProtection="1">
      <alignment horizontal="left"/>
    </xf>
    <xf numFmtId="20" fontId="34" fillId="0" borderId="43" xfId="2" applyNumberFormat="1" applyFont="1" applyBorder="1" applyAlignment="1" applyProtection="1">
      <alignment horizontal="center" vertical="center"/>
    </xf>
    <xf numFmtId="20" fontId="34" fillId="5" borderId="43" xfId="2" applyNumberFormat="1" applyFont="1" applyFill="1" applyBorder="1" applyAlignment="1" applyProtection="1">
      <alignment horizontal="center" vertical="center" wrapText="1"/>
      <protection locked="0"/>
    </xf>
    <xf numFmtId="20" fontId="34" fillId="15" borderId="67" xfId="2" applyNumberFormat="1" applyFont="1" applyFill="1" applyBorder="1" applyAlignment="1" applyProtection="1">
      <alignment horizontal="center" vertical="center" wrapText="1"/>
    </xf>
    <xf numFmtId="20" fontId="34" fillId="0" borderId="65" xfId="2" applyNumberFormat="1" applyFont="1" applyFill="1" applyBorder="1" applyAlignment="1" applyProtection="1">
      <alignment horizontal="center" vertical="center" wrapText="1"/>
    </xf>
    <xf numFmtId="20" fontId="34" fillId="0" borderId="66" xfId="2" applyNumberFormat="1" applyFont="1" applyFill="1" applyBorder="1" applyAlignment="1" applyProtection="1">
      <alignment horizontal="center" vertical="center"/>
    </xf>
    <xf numFmtId="0" fontId="54" fillId="5" borderId="42" xfId="2" applyNumberFormat="1" applyFont="1" applyFill="1" applyBorder="1" applyAlignment="1" applyProtection="1">
      <alignment horizontal="center" vertical="center"/>
      <protection locked="0"/>
    </xf>
    <xf numFmtId="0" fontId="54" fillId="5" borderId="42" xfId="2" applyFont="1" applyFill="1" applyBorder="1" applyAlignment="1" applyProtection="1">
      <alignment horizontal="center" vertical="center" wrapText="1"/>
    </xf>
    <xf numFmtId="1" fontId="3" fillId="0" borderId="42" xfId="2" applyNumberFormat="1" applyFont="1" applyFill="1" applyBorder="1" applyAlignment="1" applyProtection="1">
      <alignment horizontal="center" vertical="center"/>
      <protection locked="0"/>
    </xf>
    <xf numFmtId="0" fontId="34" fillId="5" borderId="33" xfId="2" applyFont="1" applyFill="1" applyBorder="1" applyAlignment="1" applyProtection="1">
      <alignment wrapText="1"/>
    </xf>
    <xf numFmtId="9" fontId="34" fillId="5" borderId="12" xfId="2" applyNumberFormat="1" applyFont="1" applyFill="1" applyBorder="1" applyAlignment="1" applyProtection="1">
      <alignment horizontal="center" vertical="center"/>
    </xf>
    <xf numFmtId="9" fontId="34" fillId="5" borderId="25" xfId="2" applyNumberFormat="1" applyFont="1" applyFill="1" applyBorder="1" applyAlignment="1" applyProtection="1">
      <alignment horizontal="center"/>
    </xf>
    <xf numFmtId="0" fontId="34" fillId="13" borderId="33" xfId="2" applyFont="1" applyFill="1" applyBorder="1" applyProtection="1"/>
    <xf numFmtId="9" fontId="34" fillId="13" borderId="12" xfId="2" applyNumberFormat="1" applyFont="1" applyFill="1" applyBorder="1" applyAlignment="1" applyProtection="1">
      <alignment horizontal="center"/>
    </xf>
    <xf numFmtId="0" fontId="34" fillId="13" borderId="34" xfId="2" applyFont="1" applyFill="1" applyBorder="1" applyProtection="1"/>
    <xf numFmtId="9" fontId="34" fillId="13" borderId="16" xfId="2" applyNumberFormat="1" applyFont="1" applyFill="1" applyBorder="1" applyAlignment="1" applyProtection="1">
      <alignment horizontal="center"/>
    </xf>
    <xf numFmtId="0" fontId="34" fillId="13" borderId="35" xfId="2" applyFont="1" applyFill="1" applyBorder="1" applyProtection="1"/>
    <xf numFmtId="9" fontId="34" fillId="13" borderId="25" xfId="2" applyNumberFormat="1" applyFont="1" applyFill="1" applyBorder="1" applyAlignment="1" applyProtection="1">
      <alignment horizontal="center"/>
    </xf>
    <xf numFmtId="0" fontId="34" fillId="19" borderId="33" xfId="2" applyFont="1" applyFill="1" applyBorder="1" applyAlignment="1" applyProtection="1">
      <alignment wrapText="1"/>
    </xf>
    <xf numFmtId="9" fontId="34" fillId="19" borderId="12" xfId="2" applyNumberFormat="1" applyFont="1" applyFill="1" applyBorder="1" applyAlignment="1" applyProtection="1">
      <alignment horizontal="center"/>
    </xf>
    <xf numFmtId="0" fontId="34" fillId="19" borderId="34" xfId="2" applyFont="1" applyFill="1" applyBorder="1" applyProtection="1"/>
    <xf numFmtId="9" fontId="34" fillId="19" borderId="16" xfId="2" applyNumberFormat="1" applyFont="1" applyFill="1" applyBorder="1" applyAlignment="1" applyProtection="1">
      <alignment horizontal="center"/>
    </xf>
    <xf numFmtId="0" fontId="34" fillId="19" borderId="35" xfId="2" applyFont="1" applyFill="1" applyBorder="1" applyProtection="1"/>
    <xf numFmtId="9" fontId="34" fillId="19" borderId="25" xfId="2" applyNumberFormat="1" applyFont="1" applyFill="1" applyBorder="1" applyAlignment="1" applyProtection="1">
      <alignment horizontal="center"/>
    </xf>
    <xf numFmtId="9" fontId="34" fillId="5" borderId="47" xfId="2" applyNumberFormat="1" applyFont="1" applyFill="1" applyBorder="1" applyAlignment="1" applyProtection="1">
      <alignment horizontal="center"/>
    </xf>
    <xf numFmtId="0" fontId="19" fillId="3" borderId="6" xfId="0" applyFont="1" applyFill="1" applyBorder="1" applyProtection="1"/>
    <xf numFmtId="0" fontId="34" fillId="6" borderId="47" xfId="0" applyFont="1" applyFill="1" applyBorder="1" applyAlignment="1" applyProtection="1"/>
    <xf numFmtId="0" fontId="34" fillId="6" borderId="62" xfId="0" applyFont="1" applyFill="1" applyBorder="1" applyAlignment="1" applyProtection="1"/>
    <xf numFmtId="0" fontId="34" fillId="6" borderId="13" xfId="0" applyFont="1" applyFill="1" applyBorder="1" applyAlignment="1" applyProtection="1"/>
    <xf numFmtId="0" fontId="0" fillId="0" borderId="42" xfId="0" applyBorder="1"/>
    <xf numFmtId="0" fontId="0" fillId="0" borderId="67" xfId="0" applyBorder="1"/>
    <xf numFmtId="0" fontId="41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58" xfId="0" applyBorder="1"/>
    <xf numFmtId="0" fontId="0" fillId="0" borderId="43" xfId="0" applyBorder="1"/>
    <xf numFmtId="0" fontId="19" fillId="0" borderId="0" xfId="2" applyFont="1" applyFill="1" applyBorder="1" applyAlignment="1" applyProtection="1">
      <alignment horizontal="left"/>
    </xf>
    <xf numFmtId="0" fontId="0" fillId="0" borderId="27" xfId="0" applyBorder="1"/>
    <xf numFmtId="0" fontId="0" fillId="0" borderId="2" xfId="0" applyBorder="1"/>
    <xf numFmtId="0" fontId="36" fillId="5" borderId="44" xfId="0" applyFont="1" applyFill="1" applyBorder="1" applyAlignment="1" applyProtection="1">
      <alignment horizontal="center" vertical="center"/>
      <protection locked="0"/>
    </xf>
    <xf numFmtId="0" fontId="7" fillId="2" borderId="61" xfId="0" applyFont="1" applyFill="1" applyBorder="1" applyAlignment="1" applyProtection="1">
      <alignment horizontal="center" vertical="center" wrapText="1"/>
      <protection locked="0"/>
    </xf>
    <xf numFmtId="0" fontId="7" fillId="2" borderId="76" xfId="0" applyFont="1" applyFill="1" applyBorder="1" applyAlignment="1" applyProtection="1">
      <alignment horizontal="center" vertical="center"/>
      <protection locked="0"/>
    </xf>
    <xf numFmtId="0" fontId="7" fillId="2" borderId="62" xfId="0" applyFont="1" applyFill="1" applyBorder="1" applyAlignment="1" applyProtection="1">
      <alignment horizontal="center" vertical="center"/>
      <protection locked="0"/>
    </xf>
    <xf numFmtId="0" fontId="36" fillId="5" borderId="47" xfId="0" applyFont="1" applyFill="1" applyBorder="1" applyAlignment="1" applyProtection="1">
      <alignment horizontal="center"/>
      <protection locked="0"/>
    </xf>
    <xf numFmtId="0" fontId="31" fillId="0" borderId="60" xfId="0" applyFont="1" applyBorder="1" applyAlignment="1" applyProtection="1">
      <alignment horizontal="center" vertical="center" wrapText="1"/>
      <protection locked="0"/>
    </xf>
    <xf numFmtId="20" fontId="40" fillId="0" borderId="61" xfId="0" applyNumberFormat="1" applyFont="1" applyBorder="1" applyAlignment="1" applyProtection="1">
      <alignment horizontal="center" vertical="center" wrapText="1"/>
      <protection locked="0"/>
    </xf>
    <xf numFmtId="0" fontId="7" fillId="5" borderId="62" xfId="0" applyFont="1" applyFill="1" applyBorder="1" applyAlignment="1" applyProtection="1">
      <alignment horizontal="center" vertical="center"/>
      <protection locked="0"/>
    </xf>
    <xf numFmtId="0" fontId="30" fillId="0" borderId="36" xfId="0" applyFont="1" applyBorder="1" applyAlignment="1" applyProtection="1">
      <alignment horizontal="center" vertical="center" wrapText="1"/>
      <protection locked="0"/>
    </xf>
    <xf numFmtId="0" fontId="30" fillId="0" borderId="12" xfId="0" applyFont="1" applyBorder="1" applyAlignment="1" applyProtection="1">
      <alignment horizontal="center" vertical="center" wrapText="1"/>
      <protection locked="0"/>
    </xf>
    <xf numFmtId="0" fontId="11" fillId="5" borderId="59" xfId="0" applyFont="1" applyFill="1" applyBorder="1" applyAlignment="1" applyProtection="1">
      <alignment horizontal="center" vertical="center"/>
      <protection locked="0"/>
    </xf>
    <xf numFmtId="0" fontId="19" fillId="3" borderId="78" xfId="2" applyNumberFormat="1" applyFont="1" applyFill="1" applyBorder="1" applyAlignment="1" applyProtection="1">
      <alignment horizontal="center"/>
    </xf>
    <xf numFmtId="0" fontId="19" fillId="3" borderId="15" xfId="2" applyFont="1" applyFill="1" applyBorder="1" applyAlignment="1" applyProtection="1">
      <alignment horizontal="center"/>
    </xf>
    <xf numFmtId="0" fontId="34" fillId="5" borderId="61" xfId="2" applyFont="1" applyFill="1" applyBorder="1" applyAlignment="1" applyProtection="1">
      <alignment horizontal="center"/>
    </xf>
    <xf numFmtId="9" fontId="34" fillId="5" borderId="62" xfId="2" applyNumberFormat="1" applyFont="1" applyFill="1" applyBorder="1" applyAlignment="1" applyProtection="1">
      <alignment horizontal="center"/>
    </xf>
    <xf numFmtId="9" fontId="34" fillId="5" borderId="80" xfId="2" applyNumberFormat="1" applyFont="1" applyFill="1" applyBorder="1" applyAlignment="1" applyProtection="1">
      <alignment horizontal="center"/>
    </xf>
    <xf numFmtId="9" fontId="19" fillId="0" borderId="44" xfId="2" applyNumberFormat="1" applyFont="1" applyFill="1" applyBorder="1" applyAlignment="1" applyProtection="1">
      <alignment horizontal="center"/>
    </xf>
    <xf numFmtId="0" fontId="19" fillId="3" borderId="11" xfId="2" applyNumberFormat="1" applyFont="1" applyFill="1" applyBorder="1" applyAlignment="1" applyProtection="1">
      <alignment horizontal="center"/>
    </xf>
    <xf numFmtId="0" fontId="19" fillId="3" borderId="21" xfId="2" applyFont="1" applyFill="1" applyBorder="1" applyAlignment="1" applyProtection="1">
      <alignment horizontal="center"/>
    </xf>
    <xf numFmtId="165" fontId="19" fillId="0" borderId="19" xfId="2" applyNumberFormat="1" applyFont="1" applyBorder="1" applyAlignment="1" applyProtection="1">
      <alignment horizontal="center"/>
    </xf>
    <xf numFmtId="165" fontId="19" fillId="0" borderId="35" xfId="2" applyNumberFormat="1" applyFont="1" applyBorder="1" applyAlignment="1" applyProtection="1">
      <alignment horizontal="center"/>
    </xf>
    <xf numFmtId="1" fontId="65" fillId="3" borderId="42" xfId="0" applyNumberFormat="1" applyFont="1" applyFill="1" applyBorder="1" applyAlignment="1" applyProtection="1">
      <alignment horizontal="center" vertical="center"/>
    </xf>
    <xf numFmtId="0" fontId="67" fillId="0" borderId="26" xfId="0" applyFont="1" applyBorder="1"/>
    <xf numFmtId="0" fontId="31" fillId="0" borderId="26" xfId="0" applyFont="1" applyBorder="1" applyAlignment="1"/>
    <xf numFmtId="0" fontId="67" fillId="0" borderId="32" xfId="0" applyFont="1" applyBorder="1"/>
    <xf numFmtId="0" fontId="67" fillId="0" borderId="0" xfId="0" applyFont="1" applyBorder="1"/>
    <xf numFmtId="0" fontId="67" fillId="0" borderId="6" xfId="0" applyFont="1" applyBorder="1"/>
    <xf numFmtId="0" fontId="67" fillId="0" borderId="42" xfId="0" applyFont="1" applyBorder="1" applyAlignment="1"/>
    <xf numFmtId="0" fontId="67" fillId="0" borderId="6" xfId="0" applyFont="1" applyBorder="1" applyAlignment="1"/>
    <xf numFmtId="0" fontId="40" fillId="8" borderId="0" xfId="0" applyFont="1" applyFill="1" applyBorder="1" applyAlignment="1"/>
    <xf numFmtId="0" fontId="67" fillId="0" borderId="0" xfId="0" applyFont="1" applyBorder="1" applyAlignment="1"/>
    <xf numFmtId="0" fontId="67" fillId="0" borderId="0" xfId="0" applyFont="1" applyBorder="1" applyAlignment="1">
      <alignment horizontal="center"/>
    </xf>
    <xf numFmtId="0" fontId="67" fillId="0" borderId="6" xfId="0" applyFont="1" applyBorder="1" applyAlignment="1">
      <alignment horizontal="center"/>
    </xf>
    <xf numFmtId="0" fontId="67" fillId="0" borderId="42" xfId="0" applyFont="1" applyBorder="1"/>
    <xf numFmtId="3" fontId="67" fillId="11" borderId="42" xfId="0" applyNumberFormat="1" applyFont="1" applyFill="1" applyBorder="1"/>
    <xf numFmtId="1" fontId="67" fillId="11" borderId="42" xfId="0" applyNumberFormat="1" applyFont="1" applyFill="1" applyBorder="1"/>
    <xf numFmtId="0" fontId="67" fillId="8" borderId="0" xfId="0" applyFont="1" applyFill="1" applyBorder="1" applyAlignment="1"/>
    <xf numFmtId="0" fontId="67" fillId="0" borderId="1" xfId="0" applyFont="1" applyBorder="1"/>
    <xf numFmtId="0" fontId="67" fillId="0" borderId="27" xfId="0" applyFont="1" applyBorder="1"/>
    <xf numFmtId="0" fontId="40" fillId="0" borderId="42" xfId="0" applyFont="1" applyBorder="1" applyAlignment="1">
      <alignment vertical="center"/>
    </xf>
    <xf numFmtId="2" fontId="67" fillId="4" borderId="42" xfId="0" applyNumberFormat="1" applyFont="1" applyFill="1" applyBorder="1" applyAlignment="1">
      <alignment vertical="center"/>
    </xf>
    <xf numFmtId="3" fontId="0" fillId="0" borderId="0" xfId="0" applyNumberFormat="1"/>
    <xf numFmtId="0" fontId="35" fillId="3" borderId="12" xfId="0" applyFont="1" applyFill="1" applyBorder="1" applyAlignment="1" applyProtection="1">
      <alignment horizontal="center" vertical="center"/>
    </xf>
    <xf numFmtId="0" fontId="35" fillId="3" borderId="42" xfId="0" applyFont="1" applyFill="1" applyBorder="1" applyAlignment="1" applyProtection="1">
      <alignment horizontal="center" vertical="center"/>
    </xf>
    <xf numFmtId="0" fontId="35" fillId="3" borderId="16" xfId="0" applyFont="1" applyFill="1" applyBorder="1" applyAlignment="1" applyProtection="1">
      <alignment horizontal="center" vertical="center"/>
    </xf>
    <xf numFmtId="3" fontId="35" fillId="3" borderId="12" xfId="0" applyNumberFormat="1" applyFont="1" applyFill="1" applyBorder="1" applyAlignment="1" applyProtection="1">
      <alignment horizontal="center" vertical="center"/>
    </xf>
    <xf numFmtId="0" fontId="35" fillId="3" borderId="25" xfId="0" applyFont="1" applyFill="1" applyBorder="1" applyAlignment="1" applyProtection="1">
      <alignment horizontal="center" vertical="center"/>
    </xf>
    <xf numFmtId="1" fontId="35" fillId="3" borderId="25" xfId="0" applyNumberFormat="1" applyFont="1" applyFill="1" applyBorder="1" applyAlignment="1" applyProtection="1">
      <alignment horizontal="center" vertical="center"/>
    </xf>
    <xf numFmtId="3" fontId="35" fillId="6" borderId="36" xfId="0" applyNumberFormat="1" applyFont="1" applyFill="1" applyBorder="1" applyAlignment="1" applyProtection="1">
      <alignment horizontal="center" vertical="center"/>
    </xf>
    <xf numFmtId="1" fontId="35" fillId="6" borderId="39" xfId="0" applyNumberFormat="1" applyFont="1" applyFill="1" applyBorder="1" applyAlignment="1" applyProtection="1">
      <alignment horizontal="center" vertical="center"/>
    </xf>
    <xf numFmtId="0" fontId="35" fillId="6" borderId="36" xfId="0" applyFont="1" applyFill="1" applyBorder="1" applyAlignment="1" applyProtection="1">
      <alignment horizontal="center" vertical="center"/>
    </xf>
    <xf numFmtId="0" fontId="35" fillId="6" borderId="39" xfId="0" applyFont="1" applyFill="1" applyBorder="1" applyAlignment="1" applyProtection="1">
      <alignment horizontal="center" vertical="center"/>
    </xf>
    <xf numFmtId="3" fontId="35" fillId="6" borderId="39" xfId="0" applyNumberFormat="1" applyFont="1" applyFill="1" applyBorder="1" applyAlignment="1" applyProtection="1">
      <alignment horizontal="center" vertical="center"/>
    </xf>
    <xf numFmtId="3" fontId="35" fillId="3" borderId="25" xfId="0" applyNumberFormat="1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0" fontId="15" fillId="3" borderId="40" xfId="0" applyFont="1" applyFill="1" applyBorder="1" applyAlignment="1" applyProtection="1">
      <alignment horizontal="center" vertical="center"/>
    </xf>
    <xf numFmtId="0" fontId="18" fillId="3" borderId="40" xfId="0" applyFont="1" applyFill="1" applyBorder="1" applyAlignment="1" applyProtection="1"/>
    <xf numFmtId="0" fontId="19" fillId="3" borderId="40" xfId="0" applyFont="1" applyFill="1" applyBorder="1" applyProtection="1"/>
    <xf numFmtId="0" fontId="19" fillId="3" borderId="29" xfId="0" applyFont="1" applyFill="1" applyBorder="1" applyProtection="1"/>
    <xf numFmtId="0" fontId="19" fillId="3" borderId="11" xfId="0" applyFont="1" applyFill="1" applyBorder="1" applyProtection="1"/>
    <xf numFmtId="0" fontId="16" fillId="3" borderId="45" xfId="0" applyFont="1" applyFill="1" applyBorder="1" applyAlignment="1" applyProtection="1">
      <alignment horizontal="center" vertical="center" wrapText="1"/>
    </xf>
    <xf numFmtId="0" fontId="10" fillId="3" borderId="40" xfId="0" applyFont="1" applyFill="1" applyBorder="1" applyAlignment="1" applyProtection="1">
      <alignment horizontal="center" vertical="center"/>
    </xf>
    <xf numFmtId="0" fontId="16" fillId="3" borderId="24" xfId="0" applyFont="1" applyFill="1" applyBorder="1" applyAlignment="1" applyProtection="1">
      <alignment horizontal="center" vertical="center"/>
    </xf>
    <xf numFmtId="0" fontId="16" fillId="3" borderId="11" xfId="0" applyFont="1" applyFill="1" applyBorder="1" applyAlignment="1" applyProtection="1">
      <alignment horizontal="center" vertical="center"/>
    </xf>
    <xf numFmtId="0" fontId="16" fillId="3" borderId="29" xfId="0" applyFont="1" applyFill="1" applyBorder="1" applyAlignment="1" applyProtection="1">
      <alignment horizontal="center" vertical="center"/>
    </xf>
    <xf numFmtId="0" fontId="16" fillId="3" borderId="2" xfId="0" applyFont="1" applyFill="1" applyBorder="1" applyAlignment="1" applyProtection="1">
      <alignment horizontal="center" vertical="center"/>
    </xf>
    <xf numFmtId="0" fontId="16" fillId="3" borderId="27" xfId="0" applyFont="1" applyFill="1" applyBorder="1" applyAlignment="1" applyProtection="1">
      <alignment horizontal="center" vertical="center"/>
    </xf>
    <xf numFmtId="0" fontId="16" fillId="3" borderId="9" xfId="0" applyFont="1" applyFill="1" applyBorder="1" applyAlignment="1" applyProtection="1">
      <alignment horizontal="center" vertical="center"/>
    </xf>
    <xf numFmtId="0" fontId="16" fillId="3" borderId="9" xfId="0" applyFont="1" applyFill="1" applyBorder="1" applyAlignment="1" applyProtection="1">
      <alignment horizontal="center" vertical="center" wrapText="1"/>
    </xf>
    <xf numFmtId="0" fontId="0" fillId="0" borderId="42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7" xfId="0" applyBorder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41" fillId="0" borderId="0" xfId="0" applyFont="1" applyBorder="1" applyAlignment="1">
      <alignment horizontal="left" vertical="center"/>
    </xf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0" fillId="0" borderId="2" xfId="0" applyBorder="1"/>
    <xf numFmtId="0" fontId="0" fillId="0" borderId="29" xfId="0" applyBorder="1"/>
    <xf numFmtId="0" fontId="67" fillId="0" borderId="42" xfId="0" applyFont="1" applyBorder="1" applyAlignment="1">
      <alignment horizontal="center" vertical="center" wrapText="1"/>
    </xf>
    <xf numFmtId="0" fontId="40" fillId="5" borderId="42" xfId="0" applyFont="1" applyFill="1" applyBorder="1" applyAlignment="1" applyProtection="1">
      <protection locked="0"/>
    </xf>
    <xf numFmtId="0" fontId="40" fillId="5" borderId="42" xfId="0" applyFont="1" applyFill="1" applyBorder="1" applyProtection="1">
      <protection locked="0"/>
    </xf>
    <xf numFmtId="14" fontId="67" fillId="0" borderId="30" xfId="0" applyNumberFormat="1" applyFont="1" applyBorder="1" applyProtection="1"/>
    <xf numFmtId="0" fontId="67" fillId="0" borderId="26" xfId="0" applyFont="1" applyBorder="1" applyProtection="1"/>
    <xf numFmtId="0" fontId="0" fillId="0" borderId="26" xfId="0" applyBorder="1" applyProtection="1"/>
    <xf numFmtId="0" fontId="31" fillId="0" borderId="26" xfId="0" applyFont="1" applyBorder="1" applyAlignment="1" applyProtection="1"/>
    <xf numFmtId="0" fontId="67" fillId="0" borderId="32" xfId="0" applyFont="1" applyBorder="1" applyProtection="1"/>
    <xf numFmtId="0" fontId="0" fillId="0" borderId="1" xfId="0" applyBorder="1" applyProtection="1"/>
    <xf numFmtId="0" fontId="0" fillId="0" borderId="0" xfId="0" applyBorder="1" applyProtection="1"/>
    <xf numFmtId="0" fontId="67" fillId="0" borderId="0" xfId="0" applyFont="1" applyBorder="1" applyProtection="1"/>
    <xf numFmtId="0" fontId="67" fillId="0" borderId="6" xfId="0" applyFont="1" applyBorder="1" applyProtection="1"/>
    <xf numFmtId="0" fontId="40" fillId="0" borderId="0" xfId="0" applyFont="1" applyBorder="1" applyProtection="1"/>
    <xf numFmtId="0" fontId="0" fillId="0" borderId="6" xfId="0" applyBorder="1" applyProtection="1"/>
    <xf numFmtId="0" fontId="67" fillId="0" borderId="42" xfId="0" applyFont="1" applyBorder="1" applyAlignment="1" applyProtection="1"/>
    <xf numFmtId="0" fontId="67" fillId="0" borderId="6" xfId="0" applyFont="1" applyBorder="1" applyAlignment="1" applyProtection="1"/>
    <xf numFmtId="0" fontId="67" fillId="0" borderId="42" xfId="0" applyFont="1" applyBorder="1" applyProtection="1"/>
    <xf numFmtId="0" fontId="40" fillId="8" borderId="0" xfId="0" applyFont="1" applyFill="1" applyBorder="1" applyAlignment="1" applyProtection="1"/>
    <xf numFmtId="0" fontId="67" fillId="0" borderId="0" xfId="0" applyFont="1" applyBorder="1" applyAlignment="1" applyProtection="1"/>
    <xf numFmtId="0" fontId="67" fillId="0" borderId="42" xfId="0" applyFont="1" applyBorder="1" applyAlignment="1" applyProtection="1">
      <alignment horizontal="center" vertical="center" wrapText="1"/>
    </xf>
    <xf numFmtId="0" fontId="67" fillId="0" borderId="0" xfId="0" applyFont="1" applyBorder="1" applyAlignment="1" applyProtection="1">
      <alignment horizontal="center"/>
    </xf>
    <xf numFmtId="0" fontId="67" fillId="0" borderId="6" xfId="0" applyFont="1" applyBorder="1" applyAlignment="1" applyProtection="1">
      <alignment horizontal="center"/>
    </xf>
    <xf numFmtId="0" fontId="40" fillId="0" borderId="42" xfId="0" applyFont="1" applyBorder="1" applyAlignment="1" applyProtection="1">
      <alignment vertical="center"/>
    </xf>
    <xf numFmtId="2" fontId="67" fillId="4" borderId="42" xfId="0" applyNumberFormat="1" applyFont="1" applyFill="1" applyBorder="1" applyAlignment="1" applyProtection="1">
      <alignment vertical="center"/>
    </xf>
    <xf numFmtId="3" fontId="67" fillId="11" borderId="42" xfId="0" applyNumberFormat="1" applyFont="1" applyFill="1" applyBorder="1" applyProtection="1"/>
    <xf numFmtId="1" fontId="67" fillId="11" borderId="42" xfId="0" applyNumberFormat="1" applyFont="1" applyFill="1" applyBorder="1" applyProtection="1"/>
    <xf numFmtId="0" fontId="67" fillId="8" borderId="0" xfId="0" applyFont="1" applyFill="1" applyBorder="1" applyAlignment="1" applyProtection="1"/>
    <xf numFmtId="0" fontId="67" fillId="0" borderId="1" xfId="0" applyFont="1" applyBorder="1" applyProtection="1"/>
    <xf numFmtId="0" fontId="67" fillId="0" borderId="27" xfId="0" applyFont="1" applyBorder="1" applyProtection="1"/>
    <xf numFmtId="3" fontId="0" fillId="0" borderId="0" xfId="0" applyNumberFormat="1" applyProtection="1"/>
    <xf numFmtId="14" fontId="67" fillId="0" borderId="30" xfId="0" applyNumberFormat="1" applyFont="1" applyBorder="1"/>
    <xf numFmtId="0" fontId="34" fillId="5" borderId="46" xfId="0" applyFont="1" applyFill="1" applyBorder="1" applyAlignment="1">
      <alignment horizontal="center" vertical="center" wrapText="1"/>
    </xf>
    <xf numFmtId="0" fontId="0" fillId="0" borderId="42" xfId="0" applyBorder="1"/>
    <xf numFmtId="0" fontId="15" fillId="3" borderId="77" xfId="0" applyFont="1" applyFill="1" applyBorder="1" applyAlignment="1" applyProtection="1">
      <alignment horizontal="left" vertical="center"/>
    </xf>
    <xf numFmtId="0" fontId="65" fillId="3" borderId="43" xfId="0" applyFont="1" applyFill="1" applyBorder="1" applyAlignment="1" applyProtection="1">
      <alignment horizontal="center" vertical="center"/>
    </xf>
    <xf numFmtId="0" fontId="66" fillId="3" borderId="43" xfId="0" applyFont="1" applyFill="1" applyBorder="1" applyAlignment="1" applyProtection="1">
      <alignment horizontal="center" vertical="center"/>
    </xf>
    <xf numFmtId="0" fontId="65" fillId="3" borderId="44" xfId="0" applyFont="1" applyFill="1" applyBorder="1" applyAlignment="1" applyProtection="1">
      <alignment horizontal="center" vertical="center"/>
    </xf>
    <xf numFmtId="0" fontId="15" fillId="3" borderId="77" xfId="0" applyFont="1" applyFill="1" applyBorder="1" applyAlignment="1" applyProtection="1">
      <alignment vertical="center"/>
    </xf>
    <xf numFmtId="2" fontId="15" fillId="3" borderId="43" xfId="0" applyNumberFormat="1" applyFont="1" applyFill="1" applyBorder="1" applyAlignment="1" applyProtection="1">
      <alignment horizontal="center" vertical="center"/>
    </xf>
    <xf numFmtId="0" fontId="64" fillId="3" borderId="42" xfId="0" applyFont="1" applyFill="1" applyBorder="1" applyProtection="1"/>
    <xf numFmtId="165" fontId="52" fillId="3" borderId="10" xfId="0" applyNumberFormat="1" applyFont="1" applyFill="1" applyBorder="1" applyAlignment="1">
      <alignment horizontal="center" vertical="center"/>
    </xf>
    <xf numFmtId="165" fontId="52" fillId="3" borderId="9" xfId="0" applyNumberFormat="1" applyFont="1" applyFill="1" applyBorder="1" applyAlignment="1">
      <alignment horizontal="center" vertical="center"/>
    </xf>
    <xf numFmtId="165" fontId="0" fillId="3" borderId="10" xfId="0" applyNumberFormat="1" applyFont="1" applyFill="1" applyBorder="1" applyAlignment="1">
      <alignment horizontal="center" vertical="center"/>
    </xf>
    <xf numFmtId="165" fontId="0" fillId="3" borderId="11" xfId="0" applyNumberFormat="1" applyFont="1" applyFill="1" applyBorder="1" applyAlignment="1">
      <alignment horizontal="center" vertical="center"/>
    </xf>
    <xf numFmtId="165" fontId="0" fillId="3" borderId="11" xfId="0" applyNumberFormat="1" applyFont="1" applyFill="1" applyBorder="1"/>
    <xf numFmtId="165" fontId="0" fillId="3" borderId="18" xfId="0" applyNumberFormat="1" applyFont="1" applyFill="1" applyBorder="1" applyAlignment="1">
      <alignment horizontal="center" vertical="center"/>
    </xf>
    <xf numFmtId="165" fontId="0" fillId="3" borderId="51" xfId="0" applyNumberFormat="1" applyFont="1" applyFill="1" applyBorder="1" applyAlignment="1">
      <alignment horizontal="center" vertical="center"/>
    </xf>
    <xf numFmtId="165" fontId="0" fillId="3" borderId="17" xfId="0" applyNumberFormat="1" applyFont="1" applyFill="1" applyBorder="1" applyAlignment="1">
      <alignment horizontal="center" vertical="center"/>
    </xf>
    <xf numFmtId="165" fontId="0" fillId="3" borderId="49" xfId="0" applyNumberFormat="1" applyFont="1" applyFill="1" applyBorder="1" applyAlignment="1">
      <alignment horizontal="center" vertical="center"/>
    </xf>
    <xf numFmtId="165" fontId="0" fillId="3" borderId="20" xfId="0" applyNumberFormat="1" applyFont="1" applyFill="1" applyBorder="1" applyAlignment="1">
      <alignment horizontal="center" vertical="center"/>
    </xf>
    <xf numFmtId="165" fontId="0" fillId="3" borderId="23" xfId="0" applyNumberFormat="1" applyFont="1" applyFill="1" applyBorder="1" applyAlignment="1">
      <alignment horizontal="center" vertical="center"/>
    </xf>
    <xf numFmtId="165" fontId="0" fillId="3" borderId="19" xfId="0" applyNumberFormat="1" applyFont="1" applyFill="1" applyBorder="1" applyAlignment="1">
      <alignment horizontal="center" vertical="center"/>
    </xf>
    <xf numFmtId="165" fontId="0" fillId="3" borderId="21" xfId="0" applyNumberFormat="1" applyFont="1" applyFill="1" applyBorder="1" applyAlignment="1">
      <alignment horizontal="center" vertical="center"/>
    </xf>
    <xf numFmtId="165" fontId="0" fillId="3" borderId="24" xfId="0" applyNumberFormat="1" applyFont="1" applyFill="1" applyBorder="1" applyAlignment="1">
      <alignment horizontal="center" vertical="center"/>
    </xf>
    <xf numFmtId="165" fontId="0" fillId="3" borderId="9" xfId="0" applyNumberFormat="1" applyFont="1" applyFill="1" applyBorder="1" applyAlignment="1">
      <alignment horizontal="center" vertical="center"/>
    </xf>
    <xf numFmtId="165" fontId="0" fillId="3" borderId="52" xfId="0" applyNumberFormat="1" applyFont="1" applyFill="1" applyBorder="1" applyAlignment="1">
      <alignment horizontal="center" vertical="center"/>
    </xf>
    <xf numFmtId="165" fontId="0" fillId="3" borderId="0" xfId="0" applyNumberFormat="1" applyFont="1" applyFill="1" applyBorder="1" applyAlignment="1">
      <alignment horizontal="center" vertical="center"/>
    </xf>
    <xf numFmtId="165" fontId="0" fillId="3" borderId="1" xfId="0" applyNumberFormat="1" applyFont="1" applyFill="1" applyBorder="1" applyAlignment="1">
      <alignment horizontal="center" vertical="center"/>
    </xf>
    <xf numFmtId="165" fontId="0" fillId="3" borderId="6" xfId="0" applyNumberFormat="1" applyFont="1" applyFill="1" applyBorder="1" applyAlignment="1">
      <alignment horizontal="center" vertical="center"/>
    </xf>
    <xf numFmtId="165" fontId="0" fillId="3" borderId="8" xfId="0" applyNumberFormat="1" applyFont="1" applyFill="1" applyBorder="1" applyAlignment="1">
      <alignment horizontal="center" vertical="center"/>
    </xf>
    <xf numFmtId="165" fontId="0" fillId="3" borderId="28" xfId="0" applyNumberFormat="1" applyFont="1" applyFill="1" applyBorder="1" applyAlignment="1">
      <alignment horizontal="center" vertical="center"/>
    </xf>
    <xf numFmtId="165" fontId="0" fillId="3" borderId="7" xfId="0" applyNumberFormat="1" applyFont="1" applyFill="1" applyBorder="1" applyAlignment="1">
      <alignment horizontal="center" vertical="center"/>
    </xf>
    <xf numFmtId="165" fontId="0" fillId="3" borderId="78" xfId="0" applyNumberFormat="1" applyFont="1" applyFill="1" applyBorder="1" applyAlignment="1">
      <alignment horizontal="center" vertical="center"/>
    </xf>
    <xf numFmtId="165" fontId="0" fillId="3" borderId="4" xfId="0" applyNumberFormat="1" applyFont="1" applyFill="1" applyBorder="1" applyAlignment="1">
      <alignment horizontal="center" vertical="center"/>
    </xf>
    <xf numFmtId="165" fontId="0" fillId="3" borderId="50" xfId="0" applyNumberFormat="1" applyFont="1" applyFill="1" applyBorder="1" applyAlignment="1">
      <alignment horizontal="center" vertical="center"/>
    </xf>
    <xf numFmtId="165" fontId="0" fillId="3" borderId="3" xfId="0" applyNumberFormat="1" applyFont="1" applyFill="1" applyBorder="1" applyAlignment="1">
      <alignment horizontal="center" vertical="center"/>
    </xf>
    <xf numFmtId="165" fontId="0" fillId="3" borderId="14" xfId="0" applyNumberFormat="1" applyFont="1" applyFill="1" applyBorder="1" applyAlignment="1">
      <alignment horizontal="center" vertical="center"/>
    </xf>
    <xf numFmtId="165" fontId="0" fillId="3" borderId="22" xfId="0" applyNumberFormat="1" applyFont="1" applyFill="1" applyBorder="1" applyAlignment="1">
      <alignment horizontal="center" vertical="center"/>
    </xf>
    <xf numFmtId="165" fontId="0" fillId="3" borderId="13" xfId="0" applyNumberFormat="1" applyFont="1" applyFill="1" applyBorder="1" applyAlignment="1">
      <alignment horizontal="center" vertical="center"/>
    </xf>
    <xf numFmtId="165" fontId="0" fillId="3" borderId="15" xfId="0" applyNumberFormat="1" applyFont="1" applyFill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67" xfId="0" applyBorder="1"/>
    <xf numFmtId="0" fontId="0" fillId="0" borderId="58" xfId="0" applyBorder="1" applyAlignment="1">
      <alignment horizontal="center"/>
    </xf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0" fillId="0" borderId="27" xfId="0" applyBorder="1"/>
    <xf numFmtId="0" fontId="16" fillId="6" borderId="36" xfId="0" applyFont="1" applyFill="1" applyBorder="1" applyAlignment="1" applyProtection="1">
      <alignment horizontal="center" vertical="center"/>
    </xf>
    <xf numFmtId="0" fontId="16" fillId="6" borderId="37" xfId="0" applyFont="1" applyFill="1" applyBorder="1" applyAlignment="1" applyProtection="1">
      <alignment horizontal="center" vertical="center"/>
    </xf>
    <xf numFmtId="0" fontId="16" fillId="6" borderId="40" xfId="0" applyFont="1" applyFill="1" applyBorder="1" applyAlignment="1" applyProtection="1">
      <alignment horizontal="center" vertical="center"/>
    </xf>
    <xf numFmtId="0" fontId="16" fillId="3" borderId="33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5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0" fontId="0" fillId="0" borderId="27" xfId="0" applyBorder="1"/>
    <xf numFmtId="0" fontId="0" fillId="0" borderId="2" xfId="0" applyBorder="1"/>
    <xf numFmtId="0" fontId="67" fillId="0" borderId="42" xfId="0" applyFont="1" applyBorder="1" applyAlignment="1" applyProtection="1">
      <alignment horizontal="center" vertical="center" wrapText="1"/>
    </xf>
    <xf numFmtId="0" fontId="34" fillId="3" borderId="43" xfId="0" applyFont="1" applyFill="1" applyBorder="1" applyAlignment="1" applyProtection="1"/>
    <xf numFmtId="0" fontId="55" fillId="4" borderId="43" xfId="0" applyFont="1" applyFill="1" applyBorder="1" applyAlignment="1" applyProtection="1">
      <alignment horizontal="center"/>
    </xf>
    <xf numFmtId="0" fontId="64" fillId="3" borderId="62" xfId="0" applyFont="1" applyFill="1" applyBorder="1" applyProtection="1"/>
    <xf numFmtId="0" fontId="65" fillId="3" borderId="40" xfId="0" applyFont="1" applyFill="1" applyBorder="1" applyAlignment="1" applyProtection="1">
      <alignment horizontal="center" vertical="center"/>
    </xf>
    <xf numFmtId="166" fontId="50" fillId="3" borderId="39" xfId="0" applyNumberFormat="1" applyFont="1" applyFill="1" applyBorder="1" applyAlignment="1" applyProtection="1">
      <alignment horizontal="center" vertical="center"/>
    </xf>
    <xf numFmtId="0" fontId="38" fillId="5" borderId="5" xfId="0" applyFont="1" applyFill="1" applyBorder="1" applyAlignment="1">
      <alignment horizontal="center" vertical="center" wrapText="1"/>
    </xf>
    <xf numFmtId="0" fontId="38" fillId="5" borderId="5" xfId="0" applyFont="1" applyFill="1" applyBorder="1" applyAlignment="1">
      <alignment horizontal="center" vertical="center"/>
    </xf>
    <xf numFmtId="0" fontId="38" fillId="5" borderId="32" xfId="0" applyFont="1" applyFill="1" applyBorder="1" applyAlignment="1">
      <alignment horizontal="center" vertical="center" wrapText="1"/>
    </xf>
    <xf numFmtId="0" fontId="40" fillId="0" borderId="23" xfId="0" applyFont="1" applyFill="1" applyBorder="1" applyAlignment="1">
      <alignment horizontal="center"/>
    </xf>
    <xf numFmtId="0" fontId="0" fillId="0" borderId="67" xfId="0" applyBorder="1"/>
    <xf numFmtId="0" fontId="41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58" xfId="0" applyBorder="1"/>
    <xf numFmtId="0" fontId="0" fillId="0" borderId="43" xfId="0" applyBorder="1"/>
    <xf numFmtId="0" fontId="16" fillId="3" borderId="33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2" fontId="50" fillId="3" borderId="58" xfId="0" applyNumberFormat="1" applyFont="1" applyFill="1" applyBorder="1" applyAlignment="1" applyProtection="1">
      <alignment horizontal="center" vertical="center"/>
    </xf>
    <xf numFmtId="0" fontId="50" fillId="3" borderId="67" xfId="0" applyFont="1" applyFill="1" applyBorder="1" applyAlignment="1" applyProtection="1">
      <alignment horizontal="center" vertical="center"/>
    </xf>
    <xf numFmtId="166" fontId="15" fillId="3" borderId="67" xfId="0" applyNumberFormat="1" applyFont="1" applyFill="1" applyBorder="1" applyAlignment="1" applyProtection="1">
      <alignment horizontal="center" vertical="center"/>
    </xf>
    <xf numFmtId="0" fontId="50" fillId="3" borderId="64" xfId="0" applyFont="1" applyFill="1" applyBorder="1" applyAlignment="1" applyProtection="1">
      <alignment horizontal="center" vertical="center" wrapText="1"/>
    </xf>
    <xf numFmtId="2" fontId="50" fillId="3" borderId="67" xfId="0" applyNumberFormat="1" applyFont="1" applyFill="1" applyBorder="1" applyAlignment="1" applyProtection="1">
      <alignment horizontal="center" vertical="center"/>
    </xf>
    <xf numFmtId="0" fontId="20" fillId="3" borderId="67" xfId="0" applyFont="1" applyFill="1" applyBorder="1" applyAlignment="1" applyProtection="1">
      <alignment horizontal="center" vertical="center"/>
    </xf>
    <xf numFmtId="0" fontId="21" fillId="3" borderId="67" xfId="0" applyFont="1" applyFill="1" applyBorder="1" applyAlignment="1" applyProtection="1">
      <alignment horizontal="center" vertical="center"/>
    </xf>
    <xf numFmtId="0" fontId="21" fillId="3" borderId="68" xfId="0" applyFont="1" applyFill="1" applyBorder="1" applyAlignment="1" applyProtection="1">
      <alignment horizontal="center" vertical="center"/>
    </xf>
    <xf numFmtId="2" fontId="50" fillId="3" borderId="40" xfId="0" applyNumberFormat="1" applyFont="1" applyFill="1" applyBorder="1" applyAlignment="1" applyProtection="1">
      <alignment horizontal="center" vertical="center"/>
    </xf>
    <xf numFmtId="166" fontId="15" fillId="3" borderId="40" xfId="0" applyNumberFormat="1" applyFont="1" applyFill="1" applyBorder="1" applyAlignment="1" applyProtection="1">
      <alignment horizontal="center" vertical="center"/>
    </xf>
    <xf numFmtId="0" fontId="0" fillId="3" borderId="28" xfId="0" applyFill="1" applyBorder="1" applyProtection="1"/>
    <xf numFmtId="0" fontId="16" fillId="0" borderId="45" xfId="0" applyFont="1" applyBorder="1" applyAlignment="1" applyProtection="1">
      <alignment horizontal="center" vertical="center" wrapText="1"/>
    </xf>
    <xf numFmtId="0" fontId="16" fillId="0" borderId="40" xfId="0" applyFont="1" applyBorder="1" applyAlignment="1" applyProtection="1">
      <alignment horizontal="center" vertical="center"/>
    </xf>
    <xf numFmtId="0" fontId="10" fillId="0" borderId="40" xfId="0" applyFont="1" applyFill="1" applyBorder="1" applyAlignment="1" applyProtection="1">
      <alignment horizontal="center" vertical="center"/>
    </xf>
    <xf numFmtId="0" fontId="19" fillId="0" borderId="11" xfId="0" applyFont="1" applyBorder="1" applyProtection="1"/>
    <xf numFmtId="0" fontId="19" fillId="0" borderId="29" xfId="0" applyFont="1" applyBorder="1" applyProtection="1"/>
    <xf numFmtId="0" fontId="18" fillId="0" borderId="40" xfId="0" applyFont="1" applyBorder="1" applyAlignment="1" applyProtection="1"/>
    <xf numFmtId="0" fontId="19" fillId="0" borderId="40" xfId="0" applyFont="1" applyBorder="1" applyProtection="1"/>
    <xf numFmtId="0" fontId="7" fillId="2" borderId="57" xfId="0" applyFont="1" applyFill="1" applyBorder="1" applyAlignment="1" applyProtection="1">
      <alignment horizontal="center"/>
      <protection locked="0"/>
    </xf>
    <xf numFmtId="0" fontId="7" fillId="2" borderId="77" xfId="0" applyFont="1" applyFill="1" applyBorder="1" applyAlignment="1" applyProtection="1">
      <alignment horizontal="center"/>
      <protection locked="0"/>
    </xf>
    <xf numFmtId="0" fontId="7" fillId="2" borderId="45" xfId="0" applyFont="1" applyFill="1" applyBorder="1" applyAlignment="1" applyProtection="1">
      <alignment horizontal="center"/>
      <protection locked="0"/>
    </xf>
    <xf numFmtId="0" fontId="7" fillId="2" borderId="63" xfId="0" applyFont="1" applyFill="1" applyBorder="1" applyAlignment="1" applyProtection="1">
      <alignment horizontal="center" vertical="center"/>
      <protection locked="0"/>
    </xf>
    <xf numFmtId="0" fontId="7" fillId="5" borderId="39" xfId="0" applyFont="1" applyFill="1" applyBorder="1" applyAlignment="1" applyProtection="1">
      <alignment horizontal="center" vertical="center"/>
      <protection locked="0"/>
    </xf>
    <xf numFmtId="0" fontId="7" fillId="2" borderId="60" xfId="0" applyFont="1" applyFill="1" applyBorder="1" applyAlignment="1" applyProtection="1">
      <alignment horizontal="center" vertical="center" wrapText="1"/>
      <protection locked="0"/>
    </xf>
    <xf numFmtId="0" fontId="7" fillId="5" borderId="35" xfId="0" applyFont="1" applyFill="1" applyBorder="1" applyAlignment="1" applyProtection="1">
      <alignment horizontal="center" vertical="center"/>
      <protection locked="0"/>
    </xf>
    <xf numFmtId="0" fontId="7" fillId="2" borderId="35" xfId="0" applyFont="1" applyFill="1" applyBorder="1" applyAlignment="1" applyProtection="1">
      <alignment horizontal="center" vertical="center"/>
      <protection locked="0"/>
    </xf>
    <xf numFmtId="0" fontId="7" fillId="2" borderId="9" xfId="0" applyFont="1" applyFill="1" applyBorder="1" applyAlignment="1" applyProtection="1">
      <alignment horizontal="center" vertical="center" wrapText="1"/>
      <protection locked="0"/>
    </xf>
    <xf numFmtId="0" fontId="7" fillId="3" borderId="34" xfId="0" applyFont="1" applyFill="1" applyBorder="1" applyAlignment="1" applyProtection="1">
      <alignment horizontal="left"/>
      <protection locked="0"/>
    </xf>
    <xf numFmtId="0" fontId="11" fillId="3" borderId="16" xfId="0" applyFont="1" applyFill="1" applyBorder="1" applyAlignment="1" applyProtection="1">
      <alignment horizontal="center" vertical="center"/>
      <protection locked="0"/>
    </xf>
    <xf numFmtId="0" fontId="11" fillId="3" borderId="25" xfId="0" applyFont="1" applyFill="1" applyBorder="1" applyAlignment="1" applyProtection="1">
      <alignment horizontal="center"/>
      <protection locked="0"/>
    </xf>
    <xf numFmtId="0" fontId="19" fillId="4" borderId="3" xfId="2" applyFont="1" applyFill="1" applyBorder="1" applyAlignment="1" applyProtection="1">
      <alignment horizontal="left"/>
    </xf>
    <xf numFmtId="0" fontId="19" fillId="4" borderId="69" xfId="2" applyFont="1" applyFill="1" applyBorder="1" applyAlignment="1" applyProtection="1">
      <alignment horizontal="left"/>
    </xf>
    <xf numFmtId="2" fontId="19" fillId="4" borderId="56" xfId="2" applyNumberFormat="1" applyFont="1" applyFill="1" applyBorder="1" applyAlignment="1" applyProtection="1">
      <alignment horizontal="center"/>
    </xf>
    <xf numFmtId="2" fontId="19" fillId="4" borderId="3" xfId="2" applyNumberFormat="1" applyFont="1" applyFill="1" applyBorder="1" applyAlignment="1" applyProtection="1">
      <alignment horizontal="center"/>
    </xf>
    <xf numFmtId="2" fontId="19" fillId="4" borderId="4" xfId="2" applyNumberFormat="1" applyFont="1" applyFill="1" applyBorder="1" applyAlignment="1" applyProtection="1">
      <alignment horizontal="center"/>
      <protection locked="0"/>
    </xf>
    <xf numFmtId="2" fontId="19" fillId="4" borderId="69" xfId="2" applyNumberFormat="1" applyFont="1" applyFill="1" applyBorder="1" applyAlignment="1" applyProtection="1">
      <alignment horizontal="center"/>
    </xf>
    <xf numFmtId="2" fontId="19" fillId="4" borderId="55" xfId="2" applyNumberFormat="1" applyFont="1" applyFill="1" applyBorder="1" applyAlignment="1" applyProtection="1">
      <alignment horizontal="center"/>
    </xf>
    <xf numFmtId="165" fontId="19" fillId="4" borderId="56" xfId="2" applyNumberFormat="1" applyFont="1" applyFill="1" applyBorder="1" applyAlignment="1" applyProtection="1">
      <alignment horizontal="center"/>
    </xf>
    <xf numFmtId="2" fontId="19" fillId="5" borderId="52" xfId="2" applyNumberFormat="1" applyFont="1" applyFill="1" applyBorder="1" applyAlignment="1" applyProtection="1">
      <alignment horizontal="center"/>
      <protection locked="0"/>
    </xf>
    <xf numFmtId="2" fontId="19" fillId="5" borderId="66" xfId="2" applyNumberFormat="1" applyFont="1" applyFill="1" applyBorder="1" applyAlignment="1" applyProtection="1">
      <alignment horizontal="center"/>
    </xf>
    <xf numFmtId="2" fontId="19" fillId="5" borderId="67" xfId="2" applyNumberFormat="1" applyFont="1" applyFill="1" applyBorder="1" applyAlignment="1" applyProtection="1">
      <alignment horizontal="center"/>
    </xf>
    <xf numFmtId="165" fontId="19" fillId="5" borderId="68" xfId="2" applyNumberFormat="1" applyFont="1" applyFill="1" applyBorder="1" applyAlignment="1" applyProtection="1">
      <alignment horizontal="center"/>
    </xf>
    <xf numFmtId="2" fontId="19" fillId="5" borderId="61" xfId="2" applyNumberFormat="1" applyFont="1" applyFill="1" applyBorder="1" applyAlignment="1" applyProtection="1">
      <alignment horizontal="center"/>
    </xf>
    <xf numFmtId="2" fontId="19" fillId="5" borderId="36" xfId="2" applyNumberFormat="1" applyFont="1" applyFill="1" applyBorder="1" applyAlignment="1" applyProtection="1">
      <alignment horizontal="center"/>
    </xf>
    <xf numFmtId="165" fontId="19" fillId="5" borderId="12" xfId="2" applyNumberFormat="1" applyFont="1" applyFill="1" applyBorder="1" applyAlignment="1" applyProtection="1">
      <alignment horizontal="center"/>
    </xf>
    <xf numFmtId="0" fontId="19" fillId="20" borderId="7" xfId="2" applyFont="1" applyFill="1" applyBorder="1" applyAlignment="1" applyProtection="1">
      <alignment horizontal="left"/>
    </xf>
    <xf numFmtId="0" fontId="19" fillId="20" borderId="76" xfId="2" applyFont="1" applyFill="1" applyBorder="1" applyAlignment="1" applyProtection="1">
      <alignment horizontal="left"/>
    </xf>
    <xf numFmtId="0" fontId="19" fillId="20" borderId="59" xfId="2" applyFont="1" applyFill="1" applyBorder="1" applyAlignment="1" applyProtection="1">
      <alignment horizontal="center"/>
    </xf>
    <xf numFmtId="0" fontId="34" fillId="20" borderId="19" xfId="2" applyFont="1" applyFill="1" applyBorder="1" applyAlignment="1" applyProtection="1">
      <alignment horizontal="right"/>
    </xf>
    <xf numFmtId="0" fontId="34" fillId="20" borderId="23" xfId="2" applyFont="1" applyFill="1" applyBorder="1" applyAlignment="1" applyProtection="1">
      <alignment horizontal="right"/>
    </xf>
    <xf numFmtId="0" fontId="34" fillId="20" borderId="21" xfId="2" applyFont="1" applyFill="1" applyBorder="1" applyAlignment="1" applyProtection="1">
      <alignment horizontal="right"/>
    </xf>
    <xf numFmtId="0" fontId="34" fillId="20" borderId="9" xfId="2" applyFont="1" applyFill="1" applyBorder="1" applyAlignment="1" applyProtection="1">
      <alignment horizontal="right"/>
    </xf>
    <xf numFmtId="0" fontId="34" fillId="20" borderId="24" xfId="2" applyFont="1" applyFill="1" applyBorder="1" applyAlignment="1" applyProtection="1">
      <alignment horizontal="right"/>
    </xf>
    <xf numFmtId="0" fontId="34" fillId="20" borderId="11" xfId="2" applyFont="1" applyFill="1" applyBorder="1" applyAlignment="1" applyProtection="1">
      <alignment horizontal="right"/>
    </xf>
    <xf numFmtId="1" fontId="54" fillId="5" borderId="9" xfId="2" applyNumberFormat="1" applyFont="1" applyFill="1" applyBorder="1" applyAlignment="1" applyProtection="1">
      <alignment horizontal="center" vertical="center"/>
    </xf>
    <xf numFmtId="1" fontId="46" fillId="5" borderId="9" xfId="2" applyNumberFormat="1" applyFont="1" applyFill="1" applyBorder="1" applyAlignment="1" applyProtection="1">
      <alignment horizontal="center" vertical="center"/>
    </xf>
    <xf numFmtId="1" fontId="46" fillId="5" borderId="1" xfId="2" applyNumberFormat="1" applyFont="1" applyFill="1" applyBorder="1" applyAlignment="1" applyProtection="1">
      <alignment horizontal="center" vertical="center"/>
    </xf>
    <xf numFmtId="1" fontId="54" fillId="5" borderId="27" xfId="2" applyNumberFormat="1" applyFont="1" applyFill="1" applyBorder="1" applyAlignment="1" applyProtection="1">
      <alignment horizontal="center" vertical="center"/>
    </xf>
    <xf numFmtId="2" fontId="19" fillId="5" borderId="31" xfId="2" applyNumberFormat="1" applyFont="1" applyFill="1" applyBorder="1" applyAlignment="1" applyProtection="1">
      <alignment horizontal="center"/>
      <protection locked="0"/>
    </xf>
    <xf numFmtId="2" fontId="19" fillId="5" borderId="74" xfId="2" applyNumberFormat="1" applyFont="1" applyFill="1" applyBorder="1" applyAlignment="1" applyProtection="1">
      <alignment horizontal="center"/>
    </xf>
    <xf numFmtId="2" fontId="19" fillId="5" borderId="40" xfId="2" applyNumberFormat="1" applyFont="1" applyFill="1" applyBorder="1" applyAlignment="1" applyProtection="1">
      <alignment horizontal="center"/>
    </xf>
    <xf numFmtId="165" fontId="19" fillId="5" borderId="41" xfId="2" applyNumberFormat="1" applyFont="1" applyFill="1" applyBorder="1" applyAlignment="1" applyProtection="1">
      <alignment horizontal="center"/>
    </xf>
    <xf numFmtId="2" fontId="19" fillId="3" borderId="59" xfId="2" applyNumberFormat="1" applyFont="1" applyFill="1" applyBorder="1" applyAlignment="1" applyProtection="1">
      <alignment horizontal="center"/>
    </xf>
    <xf numFmtId="0" fontId="34" fillId="20" borderId="12" xfId="2" applyFont="1" applyFill="1" applyBorder="1" applyAlignment="1" applyProtection="1">
      <alignment horizontal="right"/>
    </xf>
    <xf numFmtId="2" fontId="19" fillId="3" borderId="61" xfId="2" applyNumberFormat="1" applyFont="1" applyFill="1" applyBorder="1" applyAlignment="1" applyProtection="1">
      <alignment horizontal="center"/>
    </xf>
    <xf numFmtId="165" fontId="34" fillId="20" borderId="9" xfId="2" applyNumberFormat="1" applyFont="1" applyFill="1" applyBorder="1" applyAlignment="1" applyProtection="1">
      <alignment horizontal="center"/>
    </xf>
    <xf numFmtId="2" fontId="50" fillId="6" borderId="36" xfId="0" applyNumberFormat="1" applyFont="1" applyFill="1" applyBorder="1" applyAlignment="1" applyProtection="1">
      <alignment horizontal="center" vertical="center"/>
    </xf>
    <xf numFmtId="166" fontId="15" fillId="6" borderId="36" xfId="0" applyNumberFormat="1" applyFont="1" applyFill="1" applyBorder="1" applyAlignment="1" applyProtection="1">
      <alignment horizontal="center" vertical="center"/>
    </xf>
    <xf numFmtId="0" fontId="20" fillId="6" borderId="36" xfId="0" applyFont="1" applyFill="1" applyBorder="1" applyAlignment="1" applyProtection="1">
      <alignment horizontal="center" vertical="center"/>
    </xf>
    <xf numFmtId="0" fontId="21" fillId="6" borderId="36" xfId="0" applyFont="1" applyFill="1" applyBorder="1" applyAlignment="1" applyProtection="1">
      <alignment horizontal="center" vertical="center"/>
    </xf>
    <xf numFmtId="0" fontId="21" fillId="6" borderId="12" xfId="0" applyFont="1" applyFill="1" applyBorder="1" applyAlignment="1" applyProtection="1">
      <alignment horizontal="center" vertical="center"/>
    </xf>
    <xf numFmtId="0" fontId="50" fillId="6" borderId="45" xfId="0" applyFont="1" applyFill="1" applyBorder="1" applyAlignment="1" applyProtection="1">
      <alignment horizontal="center" vertical="center" wrapText="1"/>
    </xf>
    <xf numFmtId="2" fontId="50" fillId="6" borderId="40" xfId="0" applyNumberFormat="1" applyFont="1" applyFill="1" applyBorder="1" applyAlignment="1" applyProtection="1">
      <alignment horizontal="center" vertical="center"/>
    </xf>
    <xf numFmtId="0" fontId="20" fillId="6" borderId="40" xfId="0" applyFont="1" applyFill="1" applyBorder="1" applyAlignment="1" applyProtection="1">
      <alignment horizontal="center" vertical="center"/>
    </xf>
    <xf numFmtId="0" fontId="21" fillId="6" borderId="40" xfId="0" applyFont="1" applyFill="1" applyBorder="1" applyAlignment="1" applyProtection="1">
      <alignment horizontal="center" vertical="center"/>
    </xf>
    <xf numFmtId="0" fontId="21" fillId="6" borderId="41" xfId="0" applyFont="1" applyFill="1" applyBorder="1" applyAlignment="1" applyProtection="1">
      <alignment horizontal="center" vertical="center"/>
    </xf>
    <xf numFmtId="0" fontId="50" fillId="6" borderId="39" xfId="0" applyFont="1" applyFill="1" applyBorder="1" applyAlignment="1" applyProtection="1">
      <alignment horizontal="center" vertical="center"/>
    </xf>
    <xf numFmtId="166" fontId="15" fillId="6" borderId="39" xfId="0" applyNumberFormat="1" applyFont="1" applyFill="1" applyBorder="1" applyAlignment="1" applyProtection="1">
      <alignment horizontal="center" vertical="center"/>
    </xf>
    <xf numFmtId="0" fontId="20" fillId="6" borderId="39" xfId="0" applyFont="1" applyFill="1" applyBorder="1" applyAlignment="1" applyProtection="1">
      <alignment horizontal="center" vertical="center"/>
    </xf>
    <xf numFmtId="0" fontId="21" fillId="6" borderId="39" xfId="0" applyFont="1" applyFill="1" applyBorder="1" applyAlignment="1" applyProtection="1">
      <alignment horizontal="center" vertical="center"/>
    </xf>
    <xf numFmtId="0" fontId="21" fillId="6" borderId="25" xfId="0" applyFont="1" applyFill="1" applyBorder="1" applyAlignment="1" applyProtection="1">
      <alignment horizontal="center" vertical="center"/>
    </xf>
    <xf numFmtId="0" fontId="7" fillId="2" borderId="28" xfId="0" applyFont="1" applyFill="1" applyBorder="1" applyAlignment="1" applyProtection="1">
      <alignment horizontal="center" vertical="center"/>
      <protection locked="0"/>
    </xf>
    <xf numFmtId="0" fontId="7" fillId="2" borderId="22" xfId="0" applyFont="1" applyFill="1" applyBorder="1" applyAlignment="1" applyProtection="1">
      <alignment horizontal="center" vertical="center"/>
      <protection locked="0"/>
    </xf>
    <xf numFmtId="0" fontId="7" fillId="2" borderId="23" xfId="0" applyFont="1" applyFill="1" applyBorder="1" applyAlignment="1" applyProtection="1">
      <alignment horizontal="center" vertical="center"/>
      <protection locked="0"/>
    </xf>
    <xf numFmtId="0" fontId="7" fillId="2" borderId="2" xfId="0" applyFont="1" applyFill="1" applyBorder="1" applyAlignment="1" applyProtection="1">
      <alignment horizontal="center" vertical="center"/>
      <protection locked="0"/>
    </xf>
    <xf numFmtId="0" fontId="7" fillId="5" borderId="40" xfId="0" applyFont="1" applyFill="1" applyBorder="1" applyAlignment="1" applyProtection="1">
      <alignment horizontal="center" vertical="center"/>
      <protection locked="0"/>
    </xf>
    <xf numFmtId="0" fontId="21" fillId="6" borderId="11" xfId="0" applyFont="1" applyFill="1" applyBorder="1" applyAlignment="1" applyProtection="1">
      <alignment horizontal="center" vertical="center"/>
    </xf>
    <xf numFmtId="0" fontId="21" fillId="6" borderId="21" xfId="0" applyFont="1" applyFill="1" applyBorder="1" applyAlignment="1" applyProtection="1">
      <alignment horizontal="center" vertical="center"/>
    </xf>
    <xf numFmtId="0" fontId="0" fillId="0" borderId="42" xfId="0" applyBorder="1"/>
    <xf numFmtId="0" fontId="34" fillId="5" borderId="46" xfId="0" applyFont="1" applyFill="1" applyBorder="1" applyAlignment="1">
      <alignment horizontal="center" vertical="center" wrapText="1"/>
    </xf>
    <xf numFmtId="0" fontId="34" fillId="5" borderId="46" xfId="0" applyFont="1" applyFill="1" applyBorder="1" applyAlignment="1">
      <alignment horizontal="center" vertical="center" wrapText="1"/>
    </xf>
    <xf numFmtId="165" fontId="40" fillId="3" borderId="4" xfId="0" applyNumberFormat="1" applyFont="1" applyFill="1" applyBorder="1" applyAlignment="1">
      <alignment horizontal="center" vertical="center"/>
    </xf>
    <xf numFmtId="165" fontId="40" fillId="3" borderId="50" xfId="0" applyNumberFormat="1" applyFont="1" applyFill="1" applyBorder="1" applyAlignment="1">
      <alignment horizontal="center" vertical="center"/>
    </xf>
    <xf numFmtId="165" fontId="40" fillId="3" borderId="3" xfId="0" applyNumberFormat="1" applyFont="1" applyFill="1" applyBorder="1" applyAlignment="1">
      <alignment horizontal="center" vertical="center"/>
    </xf>
    <xf numFmtId="20" fontId="34" fillId="0" borderId="0" xfId="0" applyNumberFormat="1" applyFont="1" applyBorder="1" applyAlignment="1">
      <alignment horizontal="center" vertical="center"/>
    </xf>
    <xf numFmtId="20" fontId="38" fillId="0" borderId="0" xfId="0" applyNumberFormat="1" applyFont="1" applyBorder="1" applyAlignment="1">
      <alignment vertical="center"/>
    </xf>
    <xf numFmtId="0" fontId="0" fillId="0" borderId="19" xfId="0" applyBorder="1"/>
    <xf numFmtId="0" fontId="34" fillId="0" borderId="7" xfId="0" applyFont="1" applyBorder="1"/>
    <xf numFmtId="0" fontId="34" fillId="0" borderId="7" xfId="0" applyFont="1" applyBorder="1" applyAlignment="1"/>
    <xf numFmtId="0" fontId="16" fillId="0" borderId="64" xfId="0" applyFont="1" applyBorder="1" applyAlignment="1" applyProtection="1">
      <alignment horizontal="center" vertical="center" wrapText="1"/>
    </xf>
    <xf numFmtId="0" fontId="18" fillId="0" borderId="67" xfId="0" applyFont="1" applyBorder="1" applyAlignment="1" applyProtection="1"/>
    <xf numFmtId="0" fontId="19" fillId="0" borderId="67" xfId="0" applyFont="1" applyBorder="1" applyProtection="1"/>
    <xf numFmtId="0" fontId="19" fillId="0" borderId="6" xfId="0" applyFont="1" applyBorder="1" applyProtection="1"/>
    <xf numFmtId="0" fontId="16" fillId="0" borderId="57" xfId="0" applyFont="1" applyBorder="1" applyAlignment="1" applyProtection="1">
      <alignment horizontal="center" vertical="center" wrapText="1"/>
    </xf>
    <xf numFmtId="0" fontId="16" fillId="0" borderId="58" xfId="0" applyFont="1" applyBorder="1" applyAlignment="1" applyProtection="1">
      <alignment horizontal="center" vertical="center"/>
    </xf>
    <xf numFmtId="0" fontId="18" fillId="0" borderId="58" xfId="0" applyFont="1" applyBorder="1" applyAlignment="1" applyProtection="1"/>
    <xf numFmtId="0" fontId="19" fillId="0" borderId="58" xfId="0" applyFont="1" applyBorder="1" applyProtection="1"/>
    <xf numFmtId="0" fontId="19" fillId="0" borderId="78" xfId="0" applyFont="1" applyBorder="1" applyProtection="1"/>
    <xf numFmtId="0" fontId="19" fillId="0" borderId="59" xfId="0" applyFont="1" applyBorder="1" applyProtection="1"/>
    <xf numFmtId="0" fontId="11" fillId="3" borderId="42" xfId="0" applyFont="1" applyFill="1" applyBorder="1" applyAlignment="1" applyProtection="1">
      <alignment horizontal="center" vertical="center"/>
    </xf>
    <xf numFmtId="0" fontId="7" fillId="3" borderId="34" xfId="0" applyFont="1" applyFill="1" applyBorder="1" applyAlignment="1" applyProtection="1">
      <alignment horizontal="center"/>
      <protection locked="0"/>
    </xf>
    <xf numFmtId="0" fontId="13" fillId="3" borderId="42" xfId="0" applyFont="1" applyFill="1" applyBorder="1" applyAlignment="1" applyProtection="1">
      <alignment horizontal="center" vertical="center"/>
      <protection locked="0"/>
    </xf>
    <xf numFmtId="0" fontId="7" fillId="3" borderId="8" xfId="0" applyFont="1" applyFill="1" applyBorder="1" applyAlignment="1" applyProtection="1">
      <alignment horizontal="center" vertical="center"/>
      <protection locked="0"/>
    </xf>
    <xf numFmtId="0" fontId="13" fillId="3" borderId="14" xfId="0" applyFont="1" applyFill="1" applyBorder="1" applyAlignment="1" applyProtection="1">
      <alignment horizontal="center" vertical="center"/>
      <protection locked="0"/>
    </xf>
    <xf numFmtId="1" fontId="55" fillId="3" borderId="42" xfId="0" applyNumberFormat="1" applyFont="1" applyFill="1" applyBorder="1" applyAlignment="1" applyProtection="1">
      <alignment horizontal="center"/>
    </xf>
    <xf numFmtId="0" fontId="59" fillId="3" borderId="16" xfId="0" applyFont="1" applyFill="1" applyBorder="1" applyAlignment="1" applyProtection="1">
      <alignment horizontal="center" vertical="center"/>
      <protection locked="0"/>
    </xf>
    <xf numFmtId="0" fontId="55" fillId="3" borderId="42" xfId="0" applyFont="1" applyFill="1" applyBorder="1" applyAlignment="1" applyProtection="1">
      <alignment horizontal="center"/>
    </xf>
    <xf numFmtId="0" fontId="59" fillId="3" borderId="16" xfId="0" applyFont="1" applyFill="1" applyBorder="1" applyAlignment="1" applyProtection="1">
      <alignment horizontal="center"/>
      <protection locked="0"/>
    </xf>
    <xf numFmtId="0" fontId="34" fillId="3" borderId="16" xfId="0" applyFont="1" applyFill="1" applyBorder="1" applyAlignment="1" applyProtection="1">
      <alignment horizontal="center" vertical="center"/>
      <protection locked="0"/>
    </xf>
    <xf numFmtId="0" fontId="0" fillId="3" borderId="3" xfId="0" applyFill="1" applyBorder="1"/>
    <xf numFmtId="0" fontId="30" fillId="3" borderId="31" xfId="0" applyFont="1" applyFill="1" applyBorder="1" applyAlignment="1">
      <alignment horizontal="center" vertical="center"/>
    </xf>
    <xf numFmtId="0" fontId="30" fillId="3" borderId="29" xfId="0" applyFont="1" applyFill="1" applyBorder="1" applyAlignment="1">
      <alignment horizontal="center" vertical="center"/>
    </xf>
    <xf numFmtId="0" fontId="30" fillId="3" borderId="2" xfId="0" applyFont="1" applyFill="1" applyBorder="1" applyAlignment="1">
      <alignment horizontal="center" vertical="center"/>
    </xf>
    <xf numFmtId="0" fontId="30" fillId="3" borderId="27" xfId="0" applyFont="1" applyFill="1" applyBorder="1" applyAlignment="1">
      <alignment horizontal="center" vertical="center"/>
    </xf>
    <xf numFmtId="20" fontId="37" fillId="4" borderId="45" xfId="0" applyNumberFormat="1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40" fillId="0" borderId="10" xfId="0" applyFont="1" applyFill="1" applyBorder="1" applyAlignment="1">
      <alignment horizontal="center" vertical="center"/>
    </xf>
    <xf numFmtId="0" fontId="40" fillId="0" borderId="24" xfId="0" applyFont="1" applyFill="1" applyBorder="1" applyAlignment="1">
      <alignment horizontal="center" vertical="center"/>
    </xf>
    <xf numFmtId="0" fontId="40" fillId="0" borderId="14" xfId="0" applyFont="1" applyFill="1" applyBorder="1" applyAlignment="1">
      <alignment horizontal="center" vertical="center"/>
    </xf>
    <xf numFmtId="0" fontId="40" fillId="0" borderId="22" xfId="0" applyFont="1" applyFill="1" applyBorder="1" applyAlignment="1">
      <alignment horizontal="center" vertical="center"/>
    </xf>
    <xf numFmtId="165" fontId="40" fillId="0" borderId="14" xfId="0" applyNumberFormat="1" applyFont="1" applyFill="1" applyBorder="1" applyAlignment="1">
      <alignment horizontal="center" vertical="center"/>
    </xf>
    <xf numFmtId="1" fontId="0" fillId="0" borderId="43" xfId="0" applyNumberFormat="1" applyBorder="1" applyAlignment="1">
      <alignment horizontal="left"/>
    </xf>
    <xf numFmtId="1" fontId="0" fillId="0" borderId="58" xfId="0" applyNumberFormat="1" applyBorder="1" applyAlignment="1">
      <alignment horizontal="left"/>
    </xf>
    <xf numFmtId="1" fontId="0" fillId="0" borderId="0" xfId="0" applyNumberFormat="1"/>
    <xf numFmtId="0" fontId="0" fillId="0" borderId="0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7" xfId="0" applyBorder="1"/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0" fillId="0" borderId="2" xfId="0" applyBorder="1" applyAlignment="1"/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16" fillId="6" borderId="37" xfId="0" applyFont="1" applyFill="1" applyBorder="1" applyAlignment="1" applyProtection="1">
      <alignment horizontal="center" vertical="center"/>
    </xf>
    <xf numFmtId="0" fontId="4" fillId="0" borderId="0" xfId="2" applyFont="1" applyFill="1" applyBorder="1" applyAlignment="1" applyProtection="1">
      <alignment horizontal="left"/>
    </xf>
    <xf numFmtId="0" fontId="59" fillId="5" borderId="25" xfId="0" applyFont="1" applyFill="1" applyBorder="1" applyAlignment="1" applyProtection="1">
      <alignment horizontal="center" vertical="center"/>
      <protection locked="0"/>
    </xf>
    <xf numFmtId="0" fontId="59" fillId="5" borderId="25" xfId="0" applyFont="1" applyFill="1" applyBorder="1" applyAlignment="1" applyProtection="1">
      <alignment horizontal="center"/>
      <protection locked="0"/>
    </xf>
    <xf numFmtId="0" fontId="38" fillId="4" borderId="10" xfId="0" applyFont="1" applyFill="1" applyBorder="1" applyAlignment="1">
      <alignment horizontal="center" vertical="center"/>
    </xf>
    <xf numFmtId="20" fontId="38" fillId="4" borderId="20" xfId="0" applyNumberFormat="1" applyFont="1" applyFill="1" applyBorder="1" applyAlignment="1">
      <alignment horizontal="center" vertical="center"/>
    </xf>
    <xf numFmtId="165" fontId="40" fillId="0" borderId="8" xfId="0" applyNumberFormat="1" applyFont="1" applyFill="1" applyBorder="1" applyAlignment="1">
      <alignment horizontal="center" vertical="center"/>
    </xf>
    <xf numFmtId="0" fontId="40" fillId="0" borderId="22" xfId="0" applyFont="1" applyFill="1" applyBorder="1" applyAlignment="1">
      <alignment horizontal="center"/>
    </xf>
    <xf numFmtId="20" fontId="38" fillId="4" borderId="10" xfId="0" applyNumberFormat="1" applyFont="1" applyFill="1" applyBorder="1" applyAlignment="1">
      <alignment horizontal="center" vertical="center"/>
    </xf>
    <xf numFmtId="20" fontId="38" fillId="4" borderId="18" xfId="0" applyNumberFormat="1" applyFont="1" applyFill="1" applyBorder="1" applyAlignment="1">
      <alignment horizontal="center" vertical="center"/>
    </xf>
    <xf numFmtId="165" fontId="40" fillId="0" borderId="24" xfId="0" applyNumberFormat="1" applyFont="1" applyFill="1" applyBorder="1" applyAlignment="1">
      <alignment horizontal="center" vertical="center"/>
    </xf>
    <xf numFmtId="165" fontId="40" fillId="0" borderId="22" xfId="0" applyNumberFormat="1" applyFont="1" applyFill="1" applyBorder="1" applyAlignment="1">
      <alignment horizontal="center"/>
    </xf>
    <xf numFmtId="165" fontId="40" fillId="0" borderId="23" xfId="0" applyNumberFormat="1" applyFont="1" applyFill="1" applyBorder="1" applyAlignment="1">
      <alignment horizontal="center"/>
    </xf>
    <xf numFmtId="0" fontId="41" fillId="0" borderId="0" xfId="0" applyFont="1" applyBorder="1" applyAlignment="1">
      <alignment horizontal="left"/>
    </xf>
    <xf numFmtId="0" fontId="34" fillId="5" borderId="3" xfId="0" applyFont="1" applyFill="1" applyBorder="1" applyAlignment="1">
      <alignment horizontal="center" vertical="center" wrapText="1"/>
    </xf>
    <xf numFmtId="0" fontId="0" fillId="0" borderId="42" xfId="0" applyBorder="1"/>
    <xf numFmtId="0" fontId="0" fillId="0" borderId="39" xfId="0" applyBorder="1"/>
    <xf numFmtId="0" fontId="0" fillId="0" borderId="58" xfId="0" applyBorder="1"/>
    <xf numFmtId="0" fontId="0" fillId="0" borderId="43" xfId="0" applyBorder="1"/>
    <xf numFmtId="20" fontId="37" fillId="4" borderId="42" xfId="0" applyNumberFormat="1" applyFont="1" applyFill="1" applyBorder="1" applyAlignment="1">
      <alignment horizontal="center" vertical="center" wrapText="1"/>
    </xf>
    <xf numFmtId="0" fontId="37" fillId="0" borderId="45" xfId="0" applyFont="1" applyBorder="1" applyAlignment="1">
      <alignment horizontal="center" vertical="center"/>
    </xf>
    <xf numFmtId="20" fontId="37" fillId="4" borderId="40" xfId="0" applyNumberFormat="1" applyFont="1" applyFill="1" applyBorder="1" applyAlignment="1">
      <alignment horizontal="center" vertical="center" wrapText="1"/>
    </xf>
    <xf numFmtId="0" fontId="37" fillId="4" borderId="40" xfId="0" applyFont="1" applyFill="1" applyBorder="1" applyAlignment="1">
      <alignment vertical="center"/>
    </xf>
    <xf numFmtId="0" fontId="34" fillId="5" borderId="27" xfId="0" applyFont="1" applyFill="1" applyBorder="1" applyAlignment="1">
      <alignment horizontal="center" vertical="center" wrapText="1"/>
    </xf>
    <xf numFmtId="0" fontId="59" fillId="5" borderId="27" xfId="0" applyFont="1" applyFill="1" applyBorder="1" applyAlignment="1" applyProtection="1">
      <alignment horizontal="center" vertical="center"/>
    </xf>
    <xf numFmtId="0" fontId="59" fillId="5" borderId="31" xfId="0" applyFont="1" applyFill="1" applyBorder="1" applyAlignment="1" applyProtection="1">
      <alignment horizontal="center" vertical="center" wrapText="1"/>
    </xf>
    <xf numFmtId="0" fontId="36" fillId="5" borderId="45" xfId="0" applyFont="1" applyFill="1" applyBorder="1" applyAlignment="1" applyProtection="1">
      <alignment horizontal="center" vertical="center" wrapText="1"/>
    </xf>
    <xf numFmtId="0" fontId="59" fillId="5" borderId="45" xfId="0" applyFont="1" applyFill="1" applyBorder="1" applyAlignment="1" applyProtection="1">
      <alignment horizontal="center" vertical="center"/>
    </xf>
    <xf numFmtId="165" fontId="40" fillId="5" borderId="40" xfId="0" applyNumberFormat="1" applyFont="1" applyFill="1" applyBorder="1" applyAlignment="1">
      <alignment horizontal="center" vertical="center" wrapText="1"/>
    </xf>
    <xf numFmtId="165" fontId="40" fillId="5" borderId="40" xfId="0" applyNumberFormat="1" applyFont="1" applyFill="1" applyBorder="1" applyAlignment="1">
      <alignment horizontal="center" vertical="center"/>
    </xf>
    <xf numFmtId="165" fontId="0" fillId="0" borderId="40" xfId="0" applyNumberFormat="1" applyBorder="1" applyAlignment="1">
      <alignment horizontal="center" vertical="center"/>
    </xf>
    <xf numFmtId="165" fontId="0" fillId="0" borderId="41" xfId="0" applyNumberFormat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68" fillId="3" borderId="16" xfId="0" applyFont="1" applyFill="1" applyBorder="1" applyAlignment="1" applyProtection="1">
      <alignment horizontal="center" vertical="center"/>
      <protection locked="0"/>
    </xf>
    <xf numFmtId="0" fontId="37" fillId="0" borderId="31" xfId="0" applyFont="1" applyFill="1" applyBorder="1" applyAlignment="1">
      <alignment vertical="center" wrapText="1"/>
    </xf>
    <xf numFmtId="20" fontId="37" fillId="4" borderId="66" xfId="0" applyNumberFormat="1" applyFont="1" applyFill="1" applyBorder="1" applyAlignment="1">
      <alignment horizontal="center" vertical="center"/>
    </xf>
    <xf numFmtId="0" fontId="37" fillId="7" borderId="20" xfId="0" applyFont="1" applyFill="1" applyBorder="1" applyAlignment="1">
      <alignment horizontal="center" vertical="center" wrapText="1"/>
    </xf>
    <xf numFmtId="165" fontId="40" fillId="0" borderId="8" xfId="0" applyNumberFormat="1" applyFont="1" applyFill="1" applyBorder="1" applyAlignment="1">
      <alignment horizontal="center"/>
    </xf>
    <xf numFmtId="165" fontId="40" fillId="0" borderId="14" xfId="0" applyNumberFormat="1" applyFont="1" applyFill="1" applyBorder="1" applyAlignment="1">
      <alignment horizontal="center"/>
    </xf>
    <xf numFmtId="0" fontId="40" fillId="0" borderId="28" xfId="0" applyFont="1" applyFill="1" applyBorder="1" applyAlignment="1">
      <alignment horizontal="center" vertical="center"/>
    </xf>
    <xf numFmtId="0" fontId="40" fillId="0" borderId="23" xfId="0" applyFont="1" applyFill="1" applyBorder="1" applyAlignment="1">
      <alignment horizontal="center" vertical="center"/>
    </xf>
    <xf numFmtId="0" fontId="40" fillId="0" borderId="20" xfId="0" applyFont="1" applyFill="1" applyBorder="1" applyAlignment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9" fillId="3" borderId="78" xfId="0" applyFont="1" applyFill="1" applyBorder="1" applyProtection="1"/>
    <xf numFmtId="166" fontId="50" fillId="4" borderId="42" xfId="0" applyNumberFormat="1" applyFont="1" applyFill="1" applyBorder="1" applyAlignment="1" applyProtection="1">
      <alignment horizontal="center" vertical="center"/>
    </xf>
    <xf numFmtId="0" fontId="50" fillId="4" borderId="43" xfId="0" applyFont="1" applyFill="1" applyBorder="1" applyAlignment="1" applyProtection="1">
      <alignment horizontal="center" vertical="center"/>
    </xf>
    <xf numFmtId="0" fontId="50" fillId="4" borderId="36" xfId="0" applyFont="1" applyFill="1" applyBorder="1" applyAlignment="1" applyProtection="1">
      <alignment horizontal="center" vertical="center"/>
    </xf>
    <xf numFmtId="0" fontId="50" fillId="4" borderId="39" xfId="0" applyFont="1" applyFill="1" applyBorder="1" applyAlignment="1" applyProtection="1">
      <alignment horizontal="center" vertical="center"/>
    </xf>
    <xf numFmtId="0" fontId="50" fillId="4" borderId="58" xfId="0" applyFont="1" applyFill="1" applyBorder="1" applyAlignment="1" applyProtection="1">
      <alignment horizontal="center" vertical="center"/>
    </xf>
    <xf numFmtId="0" fontId="50" fillId="4" borderId="40" xfId="0" applyFont="1" applyFill="1" applyBorder="1" applyAlignment="1" applyProtection="1">
      <alignment horizontal="center" vertical="center"/>
    </xf>
    <xf numFmtId="0" fontId="16" fillId="4" borderId="43" xfId="0" applyFont="1" applyFill="1" applyBorder="1" applyAlignment="1" applyProtection="1">
      <alignment horizontal="center" vertical="center"/>
    </xf>
    <xf numFmtId="0" fontId="16" fillId="4" borderId="40" xfId="0" applyFont="1" applyFill="1" applyBorder="1" applyAlignment="1" applyProtection="1">
      <alignment horizontal="center" vertical="center"/>
    </xf>
    <xf numFmtId="0" fontId="16" fillId="4" borderId="58" xfId="0" applyFont="1" applyFill="1" applyBorder="1" applyAlignment="1" applyProtection="1">
      <alignment horizontal="center" vertical="center"/>
    </xf>
    <xf numFmtId="0" fontId="16" fillId="3" borderId="52" xfId="0" applyFont="1" applyFill="1" applyBorder="1" applyAlignment="1" applyProtection="1">
      <alignment horizontal="center" vertical="center"/>
    </xf>
    <xf numFmtId="0" fontId="16" fillId="3" borderId="8" xfId="0" applyFont="1" applyFill="1" applyBorder="1" applyAlignment="1" applyProtection="1">
      <alignment horizontal="center" vertical="center"/>
    </xf>
    <xf numFmtId="0" fontId="16" fillId="3" borderId="6" xfId="0" applyFont="1" applyFill="1" applyBorder="1" applyAlignment="1" applyProtection="1">
      <alignment horizontal="center" vertical="center"/>
    </xf>
    <xf numFmtId="0" fontId="16" fillId="3" borderId="78" xfId="0" applyFont="1" applyFill="1" applyBorder="1" applyAlignment="1" applyProtection="1">
      <alignment horizontal="center" vertical="center"/>
    </xf>
    <xf numFmtId="0" fontId="16" fillId="3" borderId="1" xfId="0" applyFont="1" applyFill="1" applyBorder="1" applyAlignment="1" applyProtection="1">
      <alignment horizontal="center" vertical="center"/>
    </xf>
    <xf numFmtId="0" fontId="50" fillId="4" borderId="67" xfId="0" applyFont="1" applyFill="1" applyBorder="1" applyAlignment="1" applyProtection="1">
      <alignment horizontal="center" vertical="center"/>
    </xf>
    <xf numFmtId="0" fontId="0" fillId="0" borderId="67" xfId="0" applyBorder="1"/>
    <xf numFmtId="0" fontId="41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42" xfId="0" applyBorder="1"/>
    <xf numFmtId="0" fontId="0" fillId="0" borderId="58" xfId="0" applyBorder="1"/>
    <xf numFmtId="0" fontId="0" fillId="0" borderId="43" xfId="0" applyBorder="1"/>
    <xf numFmtId="1" fontId="10" fillId="3" borderId="10" xfId="0" applyNumberFormat="1" applyFont="1" applyFill="1" applyBorder="1" applyAlignment="1">
      <alignment horizontal="center" vertical="center"/>
    </xf>
    <xf numFmtId="0" fontId="7" fillId="13" borderId="34" xfId="0" applyFont="1" applyFill="1" applyBorder="1" applyAlignment="1" applyProtection="1">
      <alignment horizontal="center"/>
      <protection locked="0"/>
    </xf>
    <xf numFmtId="0" fontId="13" fillId="13" borderId="42" xfId="0" applyFont="1" applyFill="1" applyBorder="1" applyAlignment="1" applyProtection="1">
      <alignment horizontal="center" vertical="center"/>
      <protection locked="0"/>
    </xf>
    <xf numFmtId="0" fontId="11" fillId="13" borderId="42" xfId="0" applyFont="1" applyFill="1" applyBorder="1" applyAlignment="1" applyProtection="1">
      <alignment horizontal="center" vertical="center"/>
    </xf>
    <xf numFmtId="0" fontId="34" fillId="13" borderId="42" xfId="0" applyFont="1" applyFill="1" applyBorder="1" applyAlignment="1" applyProtection="1"/>
    <xf numFmtId="1" fontId="55" fillId="13" borderId="42" xfId="0" applyNumberFormat="1" applyFont="1" applyFill="1" applyBorder="1" applyAlignment="1" applyProtection="1">
      <alignment horizontal="center"/>
    </xf>
    <xf numFmtId="0" fontId="59" fillId="13" borderId="16" xfId="0" applyFont="1" applyFill="1" applyBorder="1" applyAlignment="1" applyProtection="1">
      <alignment horizontal="center" vertical="center"/>
      <protection locked="0"/>
    </xf>
    <xf numFmtId="0" fontId="55" fillId="13" borderId="42" xfId="0" applyFont="1" applyFill="1" applyBorder="1" applyAlignment="1" applyProtection="1">
      <alignment horizontal="center"/>
    </xf>
    <xf numFmtId="0" fontId="59" fillId="13" borderId="16" xfId="0" applyFont="1" applyFill="1" applyBorder="1" applyAlignment="1" applyProtection="1">
      <alignment horizontal="center"/>
      <protection locked="0"/>
    </xf>
    <xf numFmtId="0" fontId="13" fillId="13" borderId="8" xfId="0" applyFont="1" applyFill="1" applyBorder="1" applyAlignment="1" applyProtection="1">
      <alignment horizontal="center" vertical="center"/>
      <protection locked="0"/>
    </xf>
    <xf numFmtId="0" fontId="34" fillId="13" borderId="16" xfId="0" applyFont="1" applyFill="1" applyBorder="1" applyAlignment="1" applyProtection="1">
      <alignment horizontal="center" vertical="center"/>
      <protection locked="0"/>
    </xf>
    <xf numFmtId="0" fontId="36" fillId="13" borderId="34" xfId="0" applyFont="1" applyFill="1" applyBorder="1" applyAlignment="1" applyProtection="1">
      <alignment horizontal="left"/>
    </xf>
    <xf numFmtId="0" fontId="50" fillId="13" borderId="42" xfId="0" applyFont="1" applyFill="1" applyBorder="1" applyAlignment="1" applyProtection="1">
      <alignment horizontal="center" vertical="center"/>
    </xf>
    <xf numFmtId="2" fontId="16" fillId="13" borderId="42" xfId="0" applyNumberFormat="1" applyFont="1" applyFill="1" applyBorder="1" applyAlignment="1" applyProtection="1">
      <alignment horizontal="center" vertical="center"/>
    </xf>
    <xf numFmtId="165" fontId="15" fillId="13" borderId="42" xfId="0" applyNumberFormat="1" applyFont="1" applyFill="1" applyBorder="1" applyAlignment="1" applyProtection="1">
      <alignment horizontal="center" vertical="center"/>
    </xf>
    <xf numFmtId="0" fontId="63" fillId="13" borderId="42" xfId="0" applyFont="1" applyFill="1" applyBorder="1" applyAlignment="1" applyProtection="1">
      <alignment horizontal="center" vertical="center"/>
    </xf>
    <xf numFmtId="0" fontId="21" fillId="13" borderId="42" xfId="0" applyFont="1" applyFill="1" applyBorder="1" applyAlignment="1" applyProtection="1">
      <alignment horizontal="center" vertical="center"/>
    </xf>
    <xf numFmtId="0" fontId="21" fillId="13" borderId="16" xfId="0" applyFont="1" applyFill="1" applyBorder="1" applyAlignment="1" applyProtection="1">
      <alignment horizontal="center" vertical="center"/>
    </xf>
    <xf numFmtId="0" fontId="15" fillId="13" borderId="42" xfId="0" applyFont="1" applyFill="1" applyBorder="1" applyAlignment="1" applyProtection="1">
      <alignment horizontal="center" vertical="center"/>
    </xf>
    <xf numFmtId="0" fontId="40" fillId="13" borderId="34" xfId="0" applyFont="1" applyFill="1" applyBorder="1" applyAlignment="1" applyProtection="1">
      <alignment horizontal="left" vertical="center"/>
      <protection locked="0"/>
    </xf>
    <xf numFmtId="0" fontId="16" fillId="13" borderId="42" xfId="0" applyFont="1" applyFill="1" applyBorder="1" applyAlignment="1" applyProtection="1">
      <alignment horizontal="center" vertical="center"/>
    </xf>
    <xf numFmtId="0" fontId="10" fillId="13" borderId="42" xfId="0" applyFont="1" applyFill="1" applyBorder="1" applyAlignment="1" applyProtection="1">
      <alignment horizontal="center" vertical="center"/>
    </xf>
    <xf numFmtId="0" fontId="18" fillId="13" borderId="42" xfId="0" applyFont="1" applyFill="1" applyBorder="1" applyAlignment="1" applyProtection="1"/>
    <xf numFmtId="0" fontId="19" fillId="13" borderId="42" xfId="0" applyFont="1" applyFill="1" applyBorder="1" applyProtection="1"/>
    <xf numFmtId="0" fontId="19" fillId="13" borderId="16" xfId="0" applyFont="1" applyFill="1" applyBorder="1" applyProtection="1"/>
    <xf numFmtId="0" fontId="20" fillId="13" borderId="42" xfId="0" applyFont="1" applyFill="1" applyBorder="1" applyAlignment="1" applyProtection="1">
      <alignment horizontal="center" vertical="center"/>
    </xf>
    <xf numFmtId="0" fontId="16" fillId="6" borderId="37" xfId="0" applyFont="1" applyFill="1" applyBorder="1" applyAlignment="1" applyProtection="1">
      <alignment horizontal="center" vertical="center"/>
    </xf>
    <xf numFmtId="0" fontId="4" fillId="0" borderId="0" xfId="2" applyFont="1" applyFill="1" applyBorder="1" applyAlignment="1" applyProtection="1">
      <alignment horizontal="left"/>
    </xf>
    <xf numFmtId="0" fontId="0" fillId="0" borderId="58" xfId="0" applyBorder="1"/>
    <xf numFmtId="0" fontId="0" fillId="0" borderId="43" xfId="0" applyBorder="1"/>
    <xf numFmtId="0" fontId="28" fillId="0" borderId="0" xfId="0" applyFont="1" applyBorder="1" applyAlignment="1">
      <alignment vertical="center"/>
    </xf>
    <xf numFmtId="0" fontId="28" fillId="0" borderId="2" xfId="0" applyFont="1" applyBorder="1" applyAlignment="1"/>
    <xf numFmtId="0" fontId="28" fillId="0" borderId="29" xfId="0" applyFont="1" applyBorder="1" applyAlignment="1"/>
    <xf numFmtId="0" fontId="39" fillId="0" borderId="8" xfId="0" applyFont="1" applyBorder="1" applyAlignment="1"/>
    <xf numFmtId="0" fontId="42" fillId="0" borderId="10" xfId="0" applyFont="1" applyBorder="1" applyAlignment="1"/>
    <xf numFmtId="0" fontId="39" fillId="0" borderId="2" xfId="0" applyFont="1" applyBorder="1" applyAlignment="1"/>
    <xf numFmtId="0" fontId="69" fillId="0" borderId="2" xfId="0" applyFont="1" applyBorder="1"/>
    <xf numFmtId="0" fontId="69" fillId="0" borderId="29" xfId="0" applyFont="1" applyBorder="1"/>
    <xf numFmtId="0" fontId="69" fillId="0" borderId="0" xfId="0" applyFont="1" applyBorder="1"/>
    <xf numFmtId="0" fontId="69" fillId="0" borderId="6" xfId="0" applyFont="1" applyBorder="1"/>
    <xf numFmtId="0" fontId="42" fillId="0" borderId="0" xfId="0" applyFont="1" applyBorder="1" applyAlignment="1">
      <alignment horizontal="center"/>
    </xf>
    <xf numFmtId="0" fontId="42" fillId="0" borderId="33" xfId="0" applyFont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165" fontId="41" fillId="0" borderId="36" xfId="0" applyNumberFormat="1" applyFont="1" applyBorder="1" applyAlignment="1">
      <alignment horizontal="center" vertical="center"/>
    </xf>
    <xf numFmtId="165" fontId="41" fillId="0" borderId="42" xfId="0" applyNumberFormat="1" applyFont="1" applyBorder="1" applyAlignment="1">
      <alignment horizontal="center" vertical="center"/>
    </xf>
    <xf numFmtId="20" fontId="38" fillId="4" borderId="14" xfId="0" applyNumberFormat="1" applyFont="1" applyFill="1" applyBorder="1" applyAlignment="1">
      <alignment horizontal="center" vertical="center"/>
    </xf>
    <xf numFmtId="20" fontId="38" fillId="4" borderId="8" xfId="0" applyNumberFormat="1" applyFont="1" applyFill="1" applyBorder="1" applyAlignment="1">
      <alignment horizontal="center" vertical="center"/>
    </xf>
    <xf numFmtId="0" fontId="38" fillId="4" borderId="14" xfId="0" applyFont="1" applyFill="1" applyBorder="1" applyAlignment="1">
      <alignment horizontal="center" vertical="center"/>
    </xf>
    <xf numFmtId="0" fontId="38" fillId="4" borderId="8" xfId="0" applyFont="1" applyFill="1" applyBorder="1" applyAlignment="1">
      <alignment horizontal="center" vertical="center"/>
    </xf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0" fillId="0" borderId="67" xfId="0" applyBorder="1"/>
    <xf numFmtId="0" fontId="41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0" fillId="0" borderId="0" xfId="0" applyAlignment="1">
      <alignment horizontal="left"/>
    </xf>
    <xf numFmtId="0" fontId="0" fillId="0" borderId="58" xfId="0" applyBorder="1"/>
    <xf numFmtId="0" fontId="0" fillId="0" borderId="43" xfId="0" applyBorder="1"/>
    <xf numFmtId="0" fontId="31" fillId="0" borderId="0" xfId="0" applyFont="1"/>
    <xf numFmtId="165" fontId="7" fillId="0" borderId="0" xfId="0" applyNumberFormat="1" applyFont="1"/>
    <xf numFmtId="0" fontId="7" fillId="0" borderId="0" xfId="0" applyFont="1"/>
    <xf numFmtId="0" fontId="0" fillId="0" borderId="0" xfId="0" applyFill="1" applyBorder="1" applyAlignment="1">
      <alignment horizontal="center"/>
    </xf>
    <xf numFmtId="0" fontId="0" fillId="0" borderId="67" xfId="0" applyFill="1" applyBorder="1"/>
    <xf numFmtId="0" fontId="0" fillId="0" borderId="58" xfId="0" applyFill="1" applyBorder="1"/>
    <xf numFmtId="0" fontId="0" fillId="0" borderId="0" xfId="0" applyFill="1"/>
    <xf numFmtId="0" fontId="0" fillId="0" borderId="43" xfId="0" applyFill="1" applyBorder="1"/>
    <xf numFmtId="20" fontId="30" fillId="0" borderId="67" xfId="0" applyNumberFormat="1" applyFont="1" applyFill="1" applyBorder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37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40" fillId="0" borderId="58" xfId="0" applyFont="1" applyBorder="1" applyAlignment="1">
      <alignment horizontal="center"/>
    </xf>
    <xf numFmtId="0" fontId="40" fillId="0" borderId="42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35" xfId="0" applyBorder="1"/>
    <xf numFmtId="0" fontId="0" fillId="0" borderId="27" xfId="0" applyBorder="1"/>
    <xf numFmtId="0" fontId="0" fillId="0" borderId="2" xfId="0" applyBorder="1"/>
    <xf numFmtId="0" fontId="15" fillId="0" borderId="0" xfId="0" applyFont="1" applyBorder="1" applyAlignment="1">
      <alignment horizontal="center"/>
    </xf>
    <xf numFmtId="0" fontId="34" fillId="0" borderId="6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/>
    </xf>
    <xf numFmtId="0" fontId="0" fillId="0" borderId="0" xfId="0" applyBorder="1"/>
    <xf numFmtId="0" fontId="34" fillId="0" borderId="35" xfId="0" applyFont="1" applyBorder="1" applyAlignment="1">
      <alignment horizontal="left" vertical="center"/>
    </xf>
    <xf numFmtId="0" fontId="36" fillId="0" borderId="1" xfId="0" applyFont="1" applyBorder="1" applyAlignment="1">
      <alignment horizontal="center" vertical="center" wrapText="1"/>
    </xf>
    <xf numFmtId="0" fontId="35" fillId="0" borderId="0" xfId="0" applyFont="1" applyBorder="1" applyAlignment="1"/>
    <xf numFmtId="0" fontId="39" fillId="0" borderId="33" xfId="0" applyFont="1" applyBorder="1" applyAlignment="1">
      <alignment horizontal="left" vertical="center"/>
    </xf>
    <xf numFmtId="0" fontId="27" fillId="0" borderId="0" xfId="0" applyFont="1" applyBorder="1" applyAlignment="1">
      <alignment vertical="center"/>
    </xf>
    <xf numFmtId="0" fontId="31" fillId="0" borderId="55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0" fontId="0" fillId="0" borderId="7" xfId="0" applyBorder="1" applyAlignment="1"/>
    <xf numFmtId="0" fontId="0" fillId="0" borderId="27" xfId="0" applyBorder="1"/>
    <xf numFmtId="0" fontId="35" fillId="0" borderId="69" xfId="0" applyFont="1" applyBorder="1" applyAlignment="1">
      <alignment horizontal="center" vertical="center"/>
    </xf>
    <xf numFmtId="20" fontId="34" fillId="0" borderId="55" xfId="0" applyNumberFormat="1" applyFont="1" applyBorder="1" applyAlignment="1">
      <alignment horizontal="center" vertical="center"/>
    </xf>
    <xf numFmtId="0" fontId="0" fillId="0" borderId="0" xfId="0" applyBorder="1"/>
    <xf numFmtId="0" fontId="15" fillId="3" borderId="33" xfId="0" applyFont="1" applyFill="1" applyBorder="1" applyAlignment="1" applyProtection="1">
      <alignment horizontal="left" vertical="center"/>
    </xf>
    <xf numFmtId="0" fontId="15" fillId="3" borderId="33" xfId="0" applyFont="1" applyFill="1" applyBorder="1" applyAlignment="1" applyProtection="1">
      <alignment vertical="center"/>
    </xf>
    <xf numFmtId="0" fontId="34" fillId="3" borderId="58" xfId="0" applyFont="1" applyFill="1" applyBorder="1" applyAlignment="1" applyProtection="1"/>
    <xf numFmtId="0" fontId="15" fillId="3" borderId="13" xfId="0" applyFont="1" applyFill="1" applyBorder="1" applyAlignment="1" applyProtection="1"/>
    <xf numFmtId="0" fontId="15" fillId="3" borderId="19" xfId="0" applyFont="1" applyFill="1" applyBorder="1" applyAlignment="1" applyProtection="1"/>
    <xf numFmtId="0" fontId="15" fillId="3" borderId="17" xfId="0" applyFont="1" applyFill="1" applyBorder="1" applyAlignment="1" applyProtection="1"/>
    <xf numFmtId="0" fontId="0" fillId="0" borderId="0" xfId="0" applyFill="1" applyBorder="1"/>
    <xf numFmtId="0" fontId="0" fillId="0" borderId="42" xfId="0" applyBorder="1"/>
    <xf numFmtId="20" fontId="10" fillId="4" borderId="36" xfId="0" applyNumberFormat="1" applyFont="1" applyFill="1" applyBorder="1" applyAlignment="1" applyProtection="1">
      <alignment horizontal="center" vertical="center" wrapText="1"/>
      <protection locked="0"/>
    </xf>
    <xf numFmtId="0" fontId="31" fillId="0" borderId="60" xfId="0" applyFont="1" applyBorder="1" applyAlignment="1" applyProtection="1">
      <alignment vertical="center" wrapText="1"/>
      <protection locked="0"/>
    </xf>
    <xf numFmtId="0" fontId="11" fillId="4" borderId="42" xfId="0" applyFont="1" applyFill="1" applyBorder="1" applyAlignment="1" applyProtection="1">
      <alignment horizontal="center" vertical="center"/>
      <protection locked="0"/>
    </xf>
    <xf numFmtId="0" fontId="34" fillId="6" borderId="42" xfId="0" applyFont="1" applyFill="1" applyBorder="1" applyAlignment="1" applyProtection="1">
      <protection locked="0"/>
    </xf>
    <xf numFmtId="0" fontId="55" fillId="4" borderId="42" xfId="0" applyFont="1" applyFill="1" applyBorder="1" applyAlignment="1" applyProtection="1">
      <protection locked="0"/>
    </xf>
    <xf numFmtId="165" fontId="55" fillId="4" borderId="42" xfId="0" applyNumberFormat="1" applyFont="1" applyFill="1" applyBorder="1" applyAlignment="1" applyProtection="1">
      <protection locked="0"/>
    </xf>
    <xf numFmtId="0" fontId="7" fillId="6" borderId="42" xfId="0" applyFont="1" applyFill="1" applyBorder="1" applyAlignment="1" applyProtection="1">
      <alignment horizontal="left"/>
      <protection locked="0"/>
    </xf>
    <xf numFmtId="0" fontId="51" fillId="4" borderId="42" xfId="0" applyFont="1" applyFill="1" applyBorder="1" applyAlignment="1" applyProtection="1">
      <alignment horizontal="right"/>
      <protection locked="0"/>
    </xf>
    <xf numFmtId="0" fontId="11" fillId="4" borderId="39" xfId="0" applyFont="1" applyFill="1" applyBorder="1" applyAlignment="1" applyProtection="1">
      <alignment horizontal="center" vertical="center"/>
      <protection locked="0"/>
    </xf>
    <xf numFmtId="0" fontId="11" fillId="4" borderId="40" xfId="0" applyFont="1" applyFill="1" applyBorder="1" applyAlignment="1" applyProtection="1">
      <alignment horizontal="center" vertical="center"/>
      <protection locked="0"/>
    </xf>
    <xf numFmtId="0" fontId="55" fillId="4" borderId="40" xfId="0" applyFont="1" applyFill="1" applyBorder="1" applyAlignment="1" applyProtection="1">
      <protection locked="0"/>
    </xf>
    <xf numFmtId="0" fontId="34" fillId="4" borderId="42" xfId="0" applyFont="1" applyFill="1" applyBorder="1" applyAlignment="1" applyProtection="1">
      <protection locked="0"/>
    </xf>
    <xf numFmtId="165" fontId="34" fillId="4" borderId="42" xfId="0" applyNumberFormat="1" applyFont="1" applyFill="1" applyBorder="1" applyAlignment="1" applyProtection="1">
      <protection locked="0"/>
    </xf>
    <xf numFmtId="0" fontId="7" fillId="4" borderId="42" xfId="0" applyFont="1" applyFill="1" applyBorder="1" applyAlignment="1" applyProtection="1">
      <alignment horizontal="left"/>
      <protection locked="0"/>
    </xf>
    <xf numFmtId="0" fontId="34" fillId="4" borderId="39" xfId="0" applyFont="1" applyFill="1" applyBorder="1" applyAlignment="1" applyProtection="1">
      <protection locked="0"/>
    </xf>
    <xf numFmtId="0" fontId="10" fillId="0" borderId="37" xfId="0" applyFont="1" applyFill="1" applyBorder="1" applyAlignment="1" applyProtection="1">
      <alignment horizontal="center" vertical="center"/>
    </xf>
    <xf numFmtId="0" fontId="16" fillId="0" borderId="57" xfId="0" applyFont="1" applyBorder="1" applyAlignment="1" applyProtection="1">
      <alignment horizontal="center" vertical="center"/>
    </xf>
    <xf numFmtId="0" fontId="10" fillId="0" borderId="39" xfId="0" applyFont="1" applyFill="1" applyBorder="1" applyAlignment="1" applyProtection="1">
      <alignment horizontal="center" vertical="center"/>
    </xf>
    <xf numFmtId="0" fontId="16" fillId="0" borderId="77" xfId="0" applyFont="1" applyBorder="1" applyAlignment="1" applyProtection="1">
      <alignment horizontal="center" vertical="center"/>
    </xf>
    <xf numFmtId="0" fontId="10" fillId="0" borderId="43" xfId="0" applyFont="1" applyFill="1" applyBorder="1" applyAlignment="1" applyProtection="1">
      <alignment horizontal="center" vertical="center"/>
    </xf>
    <xf numFmtId="0" fontId="0" fillId="0" borderId="67" xfId="0" applyBorder="1"/>
    <xf numFmtId="0" fontId="0" fillId="0" borderId="0" xfId="0" applyFill="1" applyBorder="1"/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0" fillId="0" borderId="39" xfId="0" applyBorder="1"/>
    <xf numFmtId="0" fontId="0" fillId="0" borderId="59" xfId="0" applyBorder="1"/>
    <xf numFmtId="165" fontId="70" fillId="5" borderId="42" xfId="0" applyNumberFormat="1" applyFont="1" applyFill="1" applyBorder="1" applyAlignment="1">
      <alignment horizontal="center" vertical="center" textRotation="90"/>
    </xf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35" fillId="0" borderId="34" xfId="0" applyFont="1" applyBorder="1" applyAlignment="1">
      <alignment horizontal="center" vertical="center"/>
    </xf>
    <xf numFmtId="0" fontId="0" fillId="0" borderId="0" xfId="0" applyFill="1" applyBorder="1"/>
    <xf numFmtId="0" fontId="0" fillId="0" borderId="42" xfId="0" applyBorder="1"/>
    <xf numFmtId="0" fontId="0" fillId="0" borderId="58" xfId="0" applyBorder="1"/>
    <xf numFmtId="0" fontId="0" fillId="0" borderId="43" xfId="0" applyBorder="1"/>
    <xf numFmtId="0" fontId="0" fillId="0" borderId="67" xfId="0" applyBorder="1"/>
    <xf numFmtId="0" fontId="0" fillId="0" borderId="58" xfId="0" applyBorder="1"/>
    <xf numFmtId="0" fontId="0" fillId="0" borderId="43" xfId="0" applyBorder="1"/>
    <xf numFmtId="0" fontId="7" fillId="0" borderId="10" xfId="0" applyFont="1" applyFill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2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5" fontId="40" fillId="3" borderId="10" xfId="0" applyNumberFormat="1" applyFont="1" applyFill="1" applyBorder="1" applyAlignment="1">
      <alignment horizontal="center" vertical="center"/>
    </xf>
    <xf numFmtId="165" fontId="40" fillId="3" borderId="52" xfId="0" applyNumberFormat="1" applyFont="1" applyFill="1" applyBorder="1" applyAlignment="1">
      <alignment horizontal="center" vertical="center"/>
    </xf>
    <xf numFmtId="165" fontId="40" fillId="3" borderId="20" xfId="0" applyNumberFormat="1" applyFont="1" applyFill="1" applyBorder="1" applyAlignment="1">
      <alignment horizontal="center" vertical="center"/>
    </xf>
    <xf numFmtId="165" fontId="7" fillId="0" borderId="31" xfId="0" applyNumberFormat="1" applyFont="1" applyFill="1" applyBorder="1" applyAlignment="1">
      <alignment horizontal="center" vertical="center"/>
    </xf>
    <xf numFmtId="2" fontId="7" fillId="0" borderId="52" xfId="0" applyNumberFormat="1" applyFont="1" applyFill="1" applyBorder="1" applyAlignment="1">
      <alignment horizontal="center" vertical="center"/>
    </xf>
    <xf numFmtId="165" fontId="7" fillId="0" borderId="52" xfId="0" applyNumberFormat="1" applyFont="1" applyFill="1" applyBorder="1" applyAlignment="1">
      <alignment horizontal="center" vertical="center"/>
    </xf>
    <xf numFmtId="165" fontId="40" fillId="0" borderId="20" xfId="0" applyNumberFormat="1" applyFont="1" applyFill="1" applyBorder="1" applyAlignment="1">
      <alignment horizontal="center" vertical="center"/>
    </xf>
    <xf numFmtId="1" fontId="40" fillId="0" borderId="8" xfId="0" applyNumberFormat="1" applyFont="1" applyBorder="1" applyAlignment="1">
      <alignment horizontal="center" vertical="center"/>
    </xf>
    <xf numFmtId="1" fontId="40" fillId="0" borderId="28" xfId="0" applyNumberFormat="1" applyFont="1" applyBorder="1" applyAlignment="1">
      <alignment horizontal="center" vertical="center"/>
    </xf>
    <xf numFmtId="1" fontId="40" fillId="0" borderId="14" xfId="0" applyNumberFormat="1" applyFont="1" applyBorder="1" applyAlignment="1">
      <alignment horizontal="center" vertical="center"/>
    </xf>
    <xf numFmtId="1" fontId="40" fillId="0" borderId="24" xfId="0" applyNumberFormat="1" applyFont="1" applyBorder="1" applyAlignment="1">
      <alignment horizontal="center" vertical="center"/>
    </xf>
    <xf numFmtId="1" fontId="40" fillId="0" borderId="22" xfId="0" applyNumberFormat="1" applyFont="1" applyBorder="1" applyAlignment="1">
      <alignment horizontal="center"/>
    </xf>
    <xf numFmtId="1" fontId="40" fillId="0" borderId="23" xfId="0" applyNumberFormat="1" applyFont="1" applyBorder="1" applyAlignment="1">
      <alignment horizontal="center"/>
    </xf>
    <xf numFmtId="1" fontId="40" fillId="0" borderId="22" xfId="0" applyNumberFormat="1" applyFont="1" applyBorder="1" applyAlignment="1">
      <alignment horizontal="center" vertical="center"/>
    </xf>
    <xf numFmtId="1" fontId="40" fillId="0" borderId="23" xfId="0" applyNumberFormat="1" applyFont="1" applyBorder="1" applyAlignment="1">
      <alignment horizontal="center" vertical="center"/>
    </xf>
    <xf numFmtId="1" fontId="40" fillId="0" borderId="20" xfId="0" applyNumberFormat="1" applyFont="1" applyBorder="1" applyAlignment="1">
      <alignment horizontal="center" vertical="center"/>
    </xf>
    <xf numFmtId="1" fontId="7" fillId="0" borderId="23" xfId="0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31" xfId="0" applyFont="1" applyFill="1" applyBorder="1" applyAlignment="1">
      <alignment horizontal="center" vertical="center"/>
    </xf>
    <xf numFmtId="165" fontId="7" fillId="0" borderId="31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65" fontId="7" fillId="0" borderId="10" xfId="0" applyNumberFormat="1" applyFont="1" applyFill="1" applyBorder="1" applyAlignment="1">
      <alignment horizontal="center" vertical="center"/>
    </xf>
    <xf numFmtId="165" fontId="7" fillId="0" borderId="20" xfId="0" applyNumberFormat="1" applyFont="1" applyFill="1" applyBorder="1" applyAlignment="1">
      <alignment horizontal="center" vertical="center"/>
    </xf>
    <xf numFmtId="165" fontId="7" fillId="0" borderId="20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52" xfId="0" applyFont="1" applyFill="1" applyBorder="1" applyAlignment="1">
      <alignment horizontal="center" vertical="center"/>
    </xf>
    <xf numFmtId="165" fontId="7" fillId="0" borderId="52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" fontId="7" fillId="0" borderId="23" xfId="0" applyNumberFormat="1" applyFont="1" applyFill="1" applyBorder="1" applyAlignment="1">
      <alignment horizontal="center" vertical="center"/>
    </xf>
    <xf numFmtId="0" fontId="40" fillId="3" borderId="24" xfId="0" applyFont="1" applyFill="1" applyBorder="1" applyAlignment="1">
      <alignment horizontal="center" vertical="center"/>
    </xf>
    <xf numFmtId="1" fontId="40" fillId="3" borderId="24" xfId="0" applyNumberFormat="1" applyFont="1" applyFill="1" applyBorder="1" applyAlignment="1">
      <alignment horizontal="center"/>
    </xf>
    <xf numFmtId="0" fontId="40" fillId="3" borderId="0" xfId="0" applyFont="1" applyFill="1" applyBorder="1" applyAlignment="1">
      <alignment horizontal="center" vertical="center"/>
    </xf>
    <xf numFmtId="1" fontId="40" fillId="3" borderId="0" xfId="0" applyNumberFormat="1" applyFont="1" applyFill="1" applyBorder="1" applyAlignment="1">
      <alignment horizontal="center"/>
    </xf>
    <xf numFmtId="0" fontId="40" fillId="3" borderId="23" xfId="0" applyFont="1" applyFill="1" applyBorder="1" applyAlignment="1">
      <alignment horizontal="center" vertical="center"/>
    </xf>
    <xf numFmtId="1" fontId="40" fillId="3" borderId="23" xfId="0" applyNumberFormat="1" applyFont="1" applyFill="1" applyBorder="1" applyAlignment="1">
      <alignment horizontal="center"/>
    </xf>
    <xf numFmtId="1" fontId="40" fillId="0" borderId="28" xfId="0" applyNumberFormat="1" applyFont="1" applyFill="1" applyBorder="1" applyAlignment="1">
      <alignment horizontal="center" vertical="center"/>
    </xf>
    <xf numFmtId="165" fontId="40" fillId="0" borderId="31" xfId="0" applyNumberFormat="1" applyFont="1" applyFill="1" applyBorder="1" applyAlignment="1">
      <alignment horizontal="center" vertical="center"/>
    </xf>
    <xf numFmtId="0" fontId="40" fillId="0" borderId="2" xfId="0" applyFont="1" applyFill="1" applyBorder="1" applyAlignment="1">
      <alignment horizontal="center" vertical="center"/>
    </xf>
    <xf numFmtId="1" fontId="40" fillId="0" borderId="2" xfId="0" applyNumberFormat="1" applyFont="1" applyBorder="1" applyAlignment="1">
      <alignment horizontal="center" vertical="center"/>
    </xf>
    <xf numFmtId="165" fontId="40" fillId="0" borderId="10" xfId="0" applyNumberFormat="1" applyFont="1" applyFill="1" applyBorder="1" applyAlignment="1">
      <alignment horizontal="center"/>
    </xf>
    <xf numFmtId="1" fontId="40" fillId="0" borderId="24" xfId="0" applyNumberFormat="1" applyFont="1" applyBorder="1" applyAlignment="1">
      <alignment horizontal="center"/>
    </xf>
    <xf numFmtId="1" fontId="40" fillId="0" borderId="2" xfId="0" applyNumberFormat="1" applyFont="1" applyFill="1" applyBorder="1" applyAlignment="1">
      <alignment horizontal="center" vertical="center"/>
    </xf>
    <xf numFmtId="1" fontId="40" fillId="0" borderId="0" xfId="0" applyNumberFormat="1" applyFont="1" applyBorder="1" applyAlignment="1">
      <alignment horizontal="center"/>
    </xf>
    <xf numFmtId="165" fontId="40" fillId="0" borderId="52" xfId="0" applyNumberFormat="1" applyFont="1" applyFill="1" applyBorder="1" applyAlignment="1">
      <alignment horizontal="center" vertical="center"/>
    </xf>
    <xf numFmtId="1" fontId="40" fillId="0" borderId="0" xfId="0" applyNumberFormat="1" applyFont="1" applyBorder="1" applyAlignment="1">
      <alignment horizontal="center" vertical="center"/>
    </xf>
    <xf numFmtId="0" fontId="0" fillId="0" borderId="42" xfId="0" applyBorder="1"/>
    <xf numFmtId="165" fontId="40" fillId="0" borderId="28" xfId="0" applyNumberFormat="1" applyFont="1" applyBorder="1" applyAlignment="1">
      <alignment horizontal="center" vertical="center"/>
    </xf>
    <xf numFmtId="165" fontId="40" fillId="0" borderId="22" xfId="0" applyNumberFormat="1" applyFont="1" applyBorder="1" applyAlignment="1">
      <alignment horizontal="center" vertical="center"/>
    </xf>
    <xf numFmtId="165" fontId="40" fillId="0" borderId="23" xfId="0" applyNumberFormat="1" applyFont="1" applyBorder="1" applyAlignment="1">
      <alignment horizontal="center" vertical="center"/>
    </xf>
    <xf numFmtId="0" fontId="0" fillId="0" borderId="58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/>
    </xf>
    <xf numFmtId="0" fontId="0" fillId="0" borderId="59" xfId="0" applyBorder="1" applyAlignment="1">
      <alignment horizontal="center"/>
    </xf>
    <xf numFmtId="0" fontId="0" fillId="2" borderId="36" xfId="0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2" borderId="41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53" xfId="0" applyBorder="1" applyAlignment="1">
      <alignment vertical="center"/>
    </xf>
    <xf numFmtId="0" fontId="6" fillId="2" borderId="62" xfId="0" applyFont="1" applyFill="1" applyBorder="1" applyAlignment="1">
      <alignment horizontal="center"/>
    </xf>
    <xf numFmtId="0" fontId="6" fillId="3" borderId="55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5" xfId="0" applyBorder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3" borderId="70" xfId="0" applyFill="1" applyBorder="1"/>
    <xf numFmtId="0" fontId="6" fillId="2" borderId="37" xfId="0" applyFont="1" applyFill="1" applyBorder="1" applyAlignment="1">
      <alignment horizontal="center"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14" fontId="71" fillId="0" borderId="2" xfId="0" applyNumberFormat="1" applyFont="1" applyBorder="1" applyAlignment="1"/>
    <xf numFmtId="0" fontId="6" fillId="2" borderId="38" xfId="0" applyFont="1" applyFill="1" applyBorder="1" applyAlignment="1">
      <alignment horizontal="center" vertical="center" wrapText="1"/>
    </xf>
    <xf numFmtId="0" fontId="6" fillId="2" borderId="37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2" borderId="38" xfId="0" applyFont="1" applyFill="1" applyBorder="1" applyAlignment="1">
      <alignment horizontal="center" vertical="center"/>
    </xf>
    <xf numFmtId="0" fontId="6" fillId="3" borderId="38" xfId="0" applyFont="1" applyFill="1" applyBorder="1" applyAlignment="1">
      <alignment horizontal="center" vertical="center" wrapText="1"/>
    </xf>
    <xf numFmtId="0" fontId="0" fillId="0" borderId="58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20" fontId="0" fillId="0" borderId="2" xfId="0" applyNumberFormat="1" applyBorder="1" applyAlignment="1">
      <alignment horizontal="center"/>
    </xf>
    <xf numFmtId="0" fontId="0" fillId="0" borderId="57" xfId="0" applyBorder="1" applyAlignment="1">
      <alignment vertical="center"/>
    </xf>
    <xf numFmtId="0" fontId="0" fillId="3" borderId="33" xfId="0" applyFill="1" applyBorder="1"/>
    <xf numFmtId="0" fontId="0" fillId="0" borderId="61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77" xfId="0" applyBorder="1" applyAlignment="1">
      <alignment vertical="center"/>
    </xf>
    <xf numFmtId="0" fontId="0" fillId="2" borderId="67" xfId="0" applyFill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 wrapText="1"/>
    </xf>
    <xf numFmtId="0" fontId="6" fillId="3" borderId="36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1" fontId="0" fillId="2" borderId="36" xfId="0" applyNumberFormat="1" applyFill="1" applyBorder="1" applyAlignment="1">
      <alignment horizontal="center" vertical="center"/>
    </xf>
    <xf numFmtId="1" fontId="0" fillId="0" borderId="36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2" borderId="40" xfId="0" applyNumberFormat="1" applyFill="1" applyBorder="1" applyAlignment="1">
      <alignment horizontal="center" vertical="center"/>
    </xf>
    <xf numFmtId="1" fontId="0" fillId="0" borderId="40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0" fontId="6" fillId="3" borderId="7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2" borderId="68" xfId="0" applyFill="1" applyBorder="1" applyAlignment="1">
      <alignment horizontal="center" vertical="center"/>
    </xf>
    <xf numFmtId="0" fontId="22" fillId="0" borderId="13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/>
    <xf numFmtId="0" fontId="0" fillId="0" borderId="46" xfId="0" applyBorder="1"/>
    <xf numFmtId="0" fontId="22" fillId="0" borderId="13" xfId="0" applyFont="1" applyFill="1" applyBorder="1" applyAlignment="1">
      <alignment horizontal="center"/>
    </xf>
    <xf numFmtId="0" fontId="22" fillId="0" borderId="5" xfId="0" applyFont="1" applyBorder="1" applyAlignment="1">
      <alignment horizontal="center" vertical="center"/>
    </xf>
    <xf numFmtId="0" fontId="26" fillId="0" borderId="42" xfId="0" applyFont="1" applyFill="1" applyBorder="1"/>
    <xf numFmtId="0" fontId="26" fillId="0" borderId="16" xfId="0" applyFont="1" applyFill="1" applyBorder="1"/>
    <xf numFmtId="0" fontId="0" fillId="0" borderId="34" xfId="0" applyBorder="1"/>
    <xf numFmtId="0" fontId="0" fillId="0" borderId="16" xfId="0" applyBorder="1"/>
    <xf numFmtId="0" fontId="22" fillId="0" borderId="34" xfId="0" applyFont="1" applyFill="1" applyBorder="1"/>
    <xf numFmtId="0" fontId="22" fillId="0" borderId="42" xfId="0" applyFont="1" applyFill="1" applyBorder="1"/>
    <xf numFmtId="0" fontId="22" fillId="0" borderId="0" xfId="0" applyFont="1" applyFill="1" applyBorder="1"/>
    <xf numFmtId="0" fontId="26" fillId="0" borderId="0" xfId="0" applyFont="1" applyFill="1" applyBorder="1"/>
    <xf numFmtId="0" fontId="24" fillId="0" borderId="6" xfId="0" applyFont="1" applyFill="1" applyBorder="1" applyAlignment="1">
      <alignment horizontal="center" vertical="center"/>
    </xf>
    <xf numFmtId="0" fontId="22" fillId="0" borderId="6" xfId="0" applyFont="1" applyFill="1" applyBorder="1"/>
    <xf numFmtId="0" fontId="0" fillId="0" borderId="33" xfId="0" applyBorder="1"/>
    <xf numFmtId="0" fontId="0" fillId="0" borderId="12" xfId="0" applyBorder="1"/>
    <xf numFmtId="0" fontId="0" fillId="0" borderId="2" xfId="0" applyBorder="1"/>
    <xf numFmtId="0" fontId="26" fillId="0" borderId="42" xfId="0" applyFont="1" applyBorder="1" applyAlignment="1">
      <alignment horizontal="center"/>
    </xf>
    <xf numFmtId="0" fontId="22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/>
    </xf>
    <xf numFmtId="0" fontId="39" fillId="0" borderId="0" xfId="0" applyFont="1" applyFill="1" applyBorder="1" applyAlignment="1">
      <alignment horizontal="center" vertical="center" wrapText="1"/>
    </xf>
    <xf numFmtId="0" fontId="24" fillId="0" borderId="10" xfId="0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0" fontId="24" fillId="0" borderId="14" xfId="0" applyFont="1" applyBorder="1" applyAlignment="1">
      <alignment horizontal="center"/>
    </xf>
    <xf numFmtId="0" fontId="26" fillId="0" borderId="42" xfId="0" applyFont="1" applyBorder="1"/>
    <xf numFmtId="0" fontId="24" fillId="0" borderId="0" xfId="0" applyFont="1" applyFill="1" applyBorder="1" applyAlignment="1">
      <alignment vertical="center"/>
    </xf>
    <xf numFmtId="0" fontId="22" fillId="0" borderId="0" xfId="0" applyFont="1" applyFill="1" applyBorder="1" applyAlignment="1"/>
    <xf numFmtId="0" fontId="22" fillId="0" borderId="33" xfId="0" applyFont="1" applyBorder="1"/>
    <xf numFmtId="0" fontId="22" fillId="0" borderId="36" xfId="0" applyFont="1" applyBorder="1"/>
    <xf numFmtId="0" fontId="26" fillId="0" borderId="36" xfId="0" applyFont="1" applyBorder="1"/>
    <xf numFmtId="0" fontId="26" fillId="0" borderId="36" xfId="0" applyFont="1" applyFill="1" applyBorder="1"/>
    <xf numFmtId="0" fontId="0" fillId="0" borderId="12" xfId="0" applyFill="1" applyBorder="1"/>
    <xf numFmtId="0" fontId="22" fillId="0" borderId="34" xfId="0" applyFont="1" applyBorder="1"/>
    <xf numFmtId="0" fontId="22" fillId="0" borderId="42" xfId="0" applyFont="1" applyBorder="1"/>
    <xf numFmtId="0" fontId="0" fillId="0" borderId="16" xfId="0" applyFill="1" applyBorder="1"/>
    <xf numFmtId="0" fontId="26" fillId="0" borderId="42" xfId="0" applyFont="1" applyFill="1" applyBorder="1" applyAlignment="1">
      <alignment horizontal="center"/>
    </xf>
    <xf numFmtId="0" fontId="24" fillId="0" borderId="16" xfId="0" applyFont="1" applyFill="1" applyBorder="1" applyAlignment="1">
      <alignment vertical="center"/>
    </xf>
    <xf numFmtId="0" fontId="22" fillId="0" borderId="34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22" fillId="0" borderId="35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center"/>
    </xf>
    <xf numFmtId="0" fontId="26" fillId="0" borderId="39" xfId="0" applyFont="1" applyFill="1" applyBorder="1" applyAlignment="1">
      <alignment horizontal="center"/>
    </xf>
    <xf numFmtId="0" fontId="26" fillId="0" borderId="25" xfId="0" applyFont="1" applyFill="1" applyBorder="1" applyAlignment="1"/>
    <xf numFmtId="0" fontId="22" fillId="4" borderId="30" xfId="0" applyFont="1" applyFill="1" applyBorder="1"/>
    <xf numFmtId="0" fontId="22" fillId="0" borderId="52" xfId="0" applyFont="1" applyFill="1" applyBorder="1" applyAlignment="1"/>
    <xf numFmtId="0" fontId="34" fillId="0" borderId="4" xfId="0" applyFont="1" applyBorder="1" applyAlignment="1">
      <alignment wrapText="1"/>
    </xf>
    <xf numFmtId="0" fontId="24" fillId="0" borderId="6" xfId="0" applyFont="1" applyFill="1" applyBorder="1" applyAlignment="1">
      <alignment vertical="center"/>
    </xf>
    <xf numFmtId="0" fontId="26" fillId="0" borderId="6" xfId="0" applyFont="1" applyFill="1" applyBorder="1" applyAlignment="1"/>
    <xf numFmtId="0" fontId="22" fillId="0" borderId="6" xfId="0" applyFont="1" applyFill="1" applyBorder="1" applyAlignment="1"/>
    <xf numFmtId="20" fontId="38" fillId="4" borderId="18" xfId="0" applyNumberFormat="1" applyFont="1" applyFill="1" applyBorder="1" applyAlignment="1">
      <alignment horizontal="center" vertical="center" wrapText="1"/>
    </xf>
    <xf numFmtId="0" fontId="37" fillId="4" borderId="58" xfId="0" applyFont="1" applyFill="1" applyBorder="1" applyAlignment="1">
      <alignment horizontal="center"/>
    </xf>
    <xf numFmtId="0" fontId="37" fillId="4" borderId="41" xfId="0" applyFont="1" applyFill="1" applyBorder="1" applyAlignment="1">
      <alignment horizontal="center"/>
    </xf>
    <xf numFmtId="165" fontId="0" fillId="3" borderId="31" xfId="0" applyNumberFormat="1" applyFont="1" applyFill="1" applyBorder="1" applyAlignment="1">
      <alignment horizontal="center" vertical="center"/>
    </xf>
    <xf numFmtId="165" fontId="0" fillId="3" borderId="2" xfId="0" applyNumberFormat="1" applyFont="1" applyFill="1" applyBorder="1" applyAlignment="1">
      <alignment horizontal="center" vertical="center"/>
    </xf>
    <xf numFmtId="165" fontId="0" fillId="3" borderId="27" xfId="0" applyNumberFormat="1" applyFont="1" applyFill="1" applyBorder="1" applyAlignment="1">
      <alignment horizontal="center" vertical="center"/>
    </xf>
    <xf numFmtId="165" fontId="0" fillId="3" borderId="39" xfId="0" applyNumberFormat="1" applyFont="1" applyFill="1" applyBorder="1" applyAlignment="1">
      <alignment horizontal="center" vertical="center"/>
    </xf>
    <xf numFmtId="165" fontId="0" fillId="3" borderId="29" xfId="0" applyNumberFormat="1" applyFont="1" applyFill="1" applyBorder="1" applyAlignment="1">
      <alignment horizontal="center" vertical="center"/>
    </xf>
    <xf numFmtId="0" fontId="0" fillId="0" borderId="42" xfId="0" applyBorder="1"/>
    <xf numFmtId="20" fontId="37" fillId="4" borderId="42" xfId="0" applyNumberFormat="1" applyFont="1" applyFill="1" applyBorder="1" applyAlignment="1">
      <alignment horizontal="center" vertical="center" wrapText="1"/>
    </xf>
    <xf numFmtId="0" fontId="37" fillId="4" borderId="58" xfId="0" applyFont="1" applyFill="1" applyBorder="1" applyAlignment="1">
      <alignment horizontal="center" vertical="center" wrapText="1"/>
    </xf>
    <xf numFmtId="165" fontId="40" fillId="5" borderId="3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" fontId="0" fillId="3" borderId="11" xfId="0" applyNumberFormat="1" applyFont="1" applyFill="1" applyBorder="1" applyAlignment="1">
      <alignment horizontal="center"/>
    </xf>
    <xf numFmtId="1" fontId="0" fillId="3" borderId="10" xfId="0" applyNumberFormat="1" applyFont="1" applyFill="1" applyBorder="1" applyAlignment="1">
      <alignment horizontal="center"/>
    </xf>
    <xf numFmtId="1" fontId="0" fillId="3" borderId="78" xfId="0" applyNumberFormat="1" applyFont="1" applyFill="1" applyBorder="1" applyAlignment="1">
      <alignment horizontal="center"/>
    </xf>
    <xf numFmtId="1" fontId="0" fillId="3" borderId="46" xfId="0" applyNumberFormat="1" applyFont="1" applyFill="1" applyBorder="1" applyAlignment="1">
      <alignment horizontal="center"/>
    </xf>
    <xf numFmtId="1" fontId="0" fillId="3" borderId="29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67" xfId="0" applyBorder="1"/>
    <xf numFmtId="0" fontId="0" fillId="0" borderId="58" xfId="0" applyBorder="1"/>
    <xf numFmtId="0" fontId="0" fillId="0" borderId="43" xfId="0" applyBorder="1"/>
    <xf numFmtId="0" fontId="39" fillId="0" borderId="18" xfId="0" applyFont="1" applyBorder="1" applyAlignment="1">
      <alignment horizontal="left"/>
    </xf>
    <xf numFmtId="0" fontId="41" fillId="0" borderId="0" xfId="0" applyFont="1" applyBorder="1" applyAlignment="1"/>
    <xf numFmtId="0" fontId="41" fillId="0" borderId="0" xfId="0" applyFont="1" applyFill="1" applyBorder="1" applyAlignment="1">
      <alignment vertical="center"/>
    </xf>
    <xf numFmtId="0" fontId="0" fillId="0" borderId="58" xfId="0" applyBorder="1"/>
    <xf numFmtId="0" fontId="0" fillId="0" borderId="43" xfId="0" applyBorder="1"/>
    <xf numFmtId="0" fontId="0" fillId="0" borderId="42" xfId="0" applyBorder="1"/>
    <xf numFmtId="0" fontId="15" fillId="0" borderId="2" xfId="0" applyFont="1" applyBorder="1" applyAlignment="1">
      <alignment horizontal="center"/>
    </xf>
    <xf numFmtId="0" fontId="0" fillId="0" borderId="41" xfId="0" applyBorder="1" applyAlignment="1"/>
    <xf numFmtId="0" fontId="26" fillId="0" borderId="45" xfId="0" applyFont="1" applyBorder="1" applyAlignment="1">
      <alignment horizontal="center"/>
    </xf>
    <xf numFmtId="0" fontId="26" fillId="0" borderId="41" xfId="0" applyFont="1" applyBorder="1" applyAlignment="1"/>
    <xf numFmtId="0" fontId="15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left"/>
    </xf>
    <xf numFmtId="0" fontId="31" fillId="4" borderId="30" xfId="0" applyFont="1" applyFill="1" applyBorder="1" applyAlignment="1">
      <alignment horizontal="left"/>
    </xf>
    <xf numFmtId="0" fontId="15" fillId="0" borderId="3" xfId="0" applyFont="1" applyBorder="1" applyAlignment="1">
      <alignment horizontal="left"/>
    </xf>
    <xf numFmtId="0" fontId="15" fillId="0" borderId="4" xfId="0" applyFont="1" applyBorder="1" applyAlignment="1">
      <alignment horizontal="center"/>
    </xf>
    <xf numFmtId="0" fontId="31" fillId="0" borderId="0" xfId="0" applyFont="1" applyFill="1" applyBorder="1" applyAlignment="1"/>
    <xf numFmtId="0" fontId="26" fillId="5" borderId="13" xfId="0" applyFont="1" applyFill="1" applyBorder="1" applyAlignment="1"/>
    <xf numFmtId="0" fontId="26" fillId="5" borderId="27" xfId="0" applyFont="1" applyFill="1" applyBorder="1" applyAlignment="1"/>
    <xf numFmtId="0" fontId="15" fillId="0" borderId="33" xfId="0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0" fontId="39" fillId="0" borderId="25" xfId="0" applyFont="1" applyBorder="1" applyAlignment="1"/>
    <xf numFmtId="20" fontId="34" fillId="0" borderId="55" xfId="1" applyNumberFormat="1" applyFont="1" applyFill="1" applyBorder="1" applyAlignment="1">
      <alignment horizontal="center" vertical="center"/>
    </xf>
    <xf numFmtId="20" fontId="34" fillId="0" borderId="56" xfId="1" applyNumberFormat="1" applyFont="1" applyFill="1" applyBorder="1" applyAlignment="1">
      <alignment horizontal="center" vertical="center"/>
    </xf>
    <xf numFmtId="0" fontId="0" fillId="0" borderId="14" xfId="0" applyFill="1" applyBorder="1" applyAlignment="1"/>
    <xf numFmtId="0" fontId="0" fillId="0" borderId="20" xfId="0" applyFill="1" applyBorder="1" applyAlignment="1"/>
    <xf numFmtId="0" fontId="0" fillId="0" borderId="22" xfId="0" applyFill="1" applyBorder="1"/>
    <xf numFmtId="0" fontId="0" fillId="0" borderId="23" xfId="0" applyFill="1" applyBorder="1"/>
    <xf numFmtId="0" fontId="0" fillId="0" borderId="14" xfId="0" applyFill="1" applyBorder="1"/>
    <xf numFmtId="0" fontId="0" fillId="0" borderId="20" xfId="0" applyFill="1" applyBorder="1"/>
    <xf numFmtId="0" fontId="0" fillId="0" borderId="10" xfId="0" applyFill="1" applyBorder="1" applyAlignment="1"/>
    <xf numFmtId="0" fontId="0" fillId="0" borderId="24" xfId="0" applyFill="1" applyBorder="1"/>
    <xf numFmtId="0" fontId="0" fillId="0" borderId="10" xfId="0" applyFill="1" applyBorder="1"/>
    <xf numFmtId="0" fontId="47" fillId="0" borderId="4" xfId="0" applyFont="1" applyFill="1" applyBorder="1" applyAlignment="1">
      <alignment vertical="center"/>
    </xf>
    <xf numFmtId="0" fontId="31" fillId="0" borderId="50" xfId="0" applyFont="1" applyFill="1" applyBorder="1" applyAlignment="1">
      <alignment horizontal="center" vertical="center"/>
    </xf>
    <xf numFmtId="0" fontId="35" fillId="0" borderId="27" xfId="0" applyFont="1" applyBorder="1" applyAlignment="1">
      <alignment vertical="center"/>
    </xf>
    <xf numFmtId="0" fontId="35" fillId="0" borderId="29" xfId="0" applyFont="1" applyBorder="1" applyAlignment="1">
      <alignment vertical="center"/>
    </xf>
    <xf numFmtId="0" fontId="38" fillId="7" borderId="52" xfId="0" applyFont="1" applyFill="1" applyBorder="1" applyAlignment="1">
      <alignment horizontal="center" vertical="center" wrapText="1"/>
    </xf>
    <xf numFmtId="20" fontId="0" fillId="0" borderId="2" xfId="0" applyNumberFormat="1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3" fillId="5" borderId="36" xfId="0" applyFont="1" applyFill="1" applyBorder="1" applyAlignment="1" applyProtection="1">
      <alignment horizontal="center" vertical="center" wrapText="1"/>
      <protection locked="0"/>
    </xf>
    <xf numFmtId="20" fontId="13" fillId="4" borderId="36" xfId="0" applyNumberFormat="1" applyFont="1" applyFill="1" applyBorder="1" applyAlignment="1" applyProtection="1">
      <alignment horizontal="center" vertical="center" wrapText="1"/>
      <protection locked="0"/>
    </xf>
    <xf numFmtId="0" fontId="34" fillId="3" borderId="58" xfId="0" applyFont="1" applyFill="1" applyBorder="1" applyAlignment="1" applyProtection="1">
      <protection locked="0"/>
    </xf>
    <xf numFmtId="20" fontId="0" fillId="0" borderId="0" xfId="0" applyNumberFormat="1" applyBorder="1" applyAlignment="1">
      <alignment horizontal="center"/>
    </xf>
    <xf numFmtId="0" fontId="36" fillId="5" borderId="47" xfId="0" applyFont="1" applyFill="1" applyBorder="1" applyAlignment="1" applyProtection="1">
      <alignment horizontal="center" vertical="center"/>
      <protection locked="0"/>
    </xf>
    <xf numFmtId="0" fontId="40" fillId="5" borderId="47" xfId="0" applyFont="1" applyFill="1" applyBorder="1" applyAlignment="1" applyProtection="1">
      <alignment horizontal="center" vertical="center"/>
      <protection locked="0"/>
    </xf>
    <xf numFmtId="0" fontId="36" fillId="5" borderId="48" xfId="0" applyFont="1" applyFill="1" applyBorder="1" applyAlignment="1" applyProtection="1">
      <alignment horizontal="center" vertical="center"/>
      <protection locked="0"/>
    </xf>
    <xf numFmtId="0" fontId="34" fillId="3" borderId="40" xfId="0" applyFont="1" applyFill="1" applyBorder="1" applyAlignment="1" applyProtection="1">
      <protection locked="0"/>
    </xf>
    <xf numFmtId="0" fontId="11" fillId="3" borderId="41" xfId="0" applyFont="1" applyFill="1" applyBorder="1" applyAlignment="1" applyProtection="1">
      <alignment horizontal="center"/>
      <protection locked="0"/>
    </xf>
    <xf numFmtId="0" fontId="11" fillId="3" borderId="16" xfId="0" applyFont="1" applyFill="1" applyBorder="1" applyAlignment="1" applyProtection="1">
      <alignment horizontal="center"/>
      <protection locked="0"/>
    </xf>
    <xf numFmtId="0" fontId="34" fillId="3" borderId="62" xfId="0" applyFont="1" applyFill="1" applyBorder="1" applyAlignment="1" applyProtection="1">
      <protection locked="0"/>
    </xf>
    <xf numFmtId="0" fontId="34" fillId="0" borderId="62" xfId="0" applyFont="1" applyBorder="1" applyAlignment="1" applyProtection="1">
      <protection locked="0"/>
    </xf>
    <xf numFmtId="0" fontId="7" fillId="2" borderId="74" xfId="0" applyFont="1" applyFill="1" applyBorder="1" applyAlignment="1" applyProtection="1">
      <alignment horizontal="center" vertical="center"/>
      <protection locked="0"/>
    </xf>
    <xf numFmtId="0" fontId="19" fillId="3" borderId="41" xfId="0" applyFont="1" applyFill="1" applyBorder="1" applyProtection="1"/>
    <xf numFmtId="1" fontId="35" fillId="3" borderId="16" xfId="0" applyNumberFormat="1" applyFont="1" applyFill="1" applyBorder="1" applyAlignment="1" applyProtection="1">
      <alignment horizontal="center" vertical="center"/>
    </xf>
    <xf numFmtId="3" fontId="35" fillId="3" borderId="16" xfId="0" applyNumberFormat="1" applyFont="1" applyFill="1" applyBorder="1" applyAlignment="1" applyProtection="1">
      <alignment horizontal="center" vertical="center"/>
    </xf>
    <xf numFmtId="0" fontId="18" fillId="3" borderId="67" xfId="0" applyFont="1" applyFill="1" applyBorder="1" applyAlignment="1" applyProtection="1"/>
    <xf numFmtId="0" fontId="50" fillId="3" borderId="42" xfId="0" applyFont="1" applyFill="1" applyBorder="1" applyAlignment="1" applyProtection="1">
      <alignment horizontal="center" vertical="center"/>
      <protection locked="0"/>
    </xf>
    <xf numFmtId="0" fontId="50" fillId="3" borderId="58" xfId="0" applyFont="1" applyFill="1" applyBorder="1" applyAlignment="1" applyProtection="1">
      <alignment horizontal="center" vertical="center"/>
      <protection locked="0"/>
    </xf>
    <xf numFmtId="0" fontId="36" fillId="3" borderId="16" xfId="0" applyFont="1" applyFill="1" applyBorder="1" applyAlignment="1" applyProtection="1">
      <alignment horizontal="center" vertical="center"/>
      <protection locked="0"/>
    </xf>
    <xf numFmtId="0" fontId="40" fillId="3" borderId="16" xfId="0" applyFont="1" applyFill="1" applyBorder="1" applyAlignment="1" applyProtection="1">
      <alignment horizontal="center" vertical="center"/>
      <protection locked="0"/>
    </xf>
    <xf numFmtId="0" fontId="16" fillId="3" borderId="19" xfId="0" applyFont="1" applyFill="1" applyBorder="1" applyAlignment="1" applyProtection="1">
      <alignment horizontal="center" vertical="center" wrapText="1"/>
    </xf>
    <xf numFmtId="0" fontId="18" fillId="3" borderId="60" xfId="0" applyFont="1" applyFill="1" applyBorder="1" applyAlignment="1" applyProtection="1"/>
    <xf numFmtId="0" fontId="18" fillId="3" borderId="73" xfId="0" applyFont="1" applyFill="1" applyBorder="1" applyAlignment="1" applyProtection="1"/>
    <xf numFmtId="0" fontId="0" fillId="0" borderId="0" xfId="0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0" fillId="0" borderId="48" xfId="0" applyBorder="1"/>
    <xf numFmtId="0" fontId="0" fillId="0" borderId="60" xfId="0" applyBorder="1"/>
    <xf numFmtId="0" fontId="0" fillId="0" borderId="2" xfId="0" applyBorder="1"/>
    <xf numFmtId="0" fontId="0" fillId="0" borderId="25" xfId="0" applyBorder="1"/>
    <xf numFmtId="0" fontId="26" fillId="0" borderId="60" xfId="0" applyFont="1" applyBorder="1" applyAlignment="1"/>
    <xf numFmtId="0" fontId="26" fillId="0" borderId="47" xfId="0" applyFont="1" applyBorder="1" applyAlignment="1"/>
    <xf numFmtId="0" fontId="25" fillId="0" borderId="34" xfId="0" applyFont="1" applyBorder="1" applyAlignment="1">
      <alignment horizontal="center"/>
    </xf>
    <xf numFmtId="0" fontId="25" fillId="0" borderId="47" xfId="0" applyFont="1" applyBorder="1" applyAlignment="1">
      <alignment horizontal="center"/>
    </xf>
    <xf numFmtId="0" fontId="25" fillId="0" borderId="42" xfId="0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0" fontId="35" fillId="0" borderId="58" xfId="0" applyFont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35" fillId="0" borderId="43" xfId="0" applyFont="1" applyBorder="1" applyAlignment="1">
      <alignment horizontal="center"/>
    </xf>
    <xf numFmtId="0" fontId="35" fillId="0" borderId="58" xfId="0" applyFont="1" applyBorder="1" applyAlignment="1">
      <alignment horizontal="center"/>
    </xf>
    <xf numFmtId="0" fontId="35" fillId="0" borderId="43" xfId="0" applyFont="1" applyBorder="1" applyAlignment="1">
      <alignment horizontal="center" vertical="center"/>
    </xf>
    <xf numFmtId="0" fontId="35" fillId="0" borderId="67" xfId="0" applyFont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15" fillId="0" borderId="47" xfId="0" applyFont="1" applyFill="1" applyBorder="1" applyAlignment="1">
      <alignment horizontal="center" vertical="center"/>
    </xf>
    <xf numFmtId="20" fontId="15" fillId="3" borderId="3" xfId="0" applyNumberFormat="1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35" fillId="0" borderId="34" xfId="0" applyFont="1" applyFill="1" applyBorder="1" applyAlignment="1">
      <alignment horizontal="center" vertical="center"/>
    </xf>
    <xf numFmtId="0" fontId="64" fillId="0" borderId="12" xfId="0" applyFont="1" applyBorder="1"/>
    <xf numFmtId="0" fontId="64" fillId="0" borderId="16" xfId="0" applyFont="1" applyBorder="1"/>
    <xf numFmtId="0" fontId="15" fillId="4" borderId="50" xfId="0" applyFont="1" applyFill="1" applyBorder="1" applyAlignment="1">
      <alignment horizontal="center" vertical="center"/>
    </xf>
    <xf numFmtId="0" fontId="10" fillId="4" borderId="4" xfId="0" applyFont="1" applyFill="1" applyBorder="1" applyAlignment="1">
      <alignment horizontal="center" vertical="center"/>
    </xf>
    <xf numFmtId="0" fontId="10" fillId="4" borderId="46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10" fillId="3" borderId="46" xfId="0" applyFont="1" applyFill="1" applyBorder="1" applyAlignment="1">
      <alignment horizontal="center" vertical="center"/>
    </xf>
    <xf numFmtId="0" fontId="38" fillId="5" borderId="3" xfId="0" applyFont="1" applyFill="1" applyBorder="1" applyAlignment="1">
      <alignment horizontal="center" vertical="center"/>
    </xf>
    <xf numFmtId="0" fontId="38" fillId="0" borderId="52" xfId="0" applyFont="1" applyBorder="1" applyAlignment="1">
      <alignment horizontal="center" vertical="center" wrapText="1"/>
    </xf>
    <xf numFmtId="0" fontId="56" fillId="0" borderId="54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0" fillId="0" borderId="37" xfId="0" applyBorder="1"/>
    <xf numFmtId="0" fontId="12" fillId="0" borderId="37" xfId="0" applyFont="1" applyBorder="1" applyAlignment="1">
      <alignment horizontal="center" vertical="center"/>
    </xf>
    <xf numFmtId="1" fontId="12" fillId="0" borderId="37" xfId="0" applyNumberFormat="1" applyFont="1" applyBorder="1" applyAlignment="1">
      <alignment horizontal="center" vertical="center"/>
    </xf>
    <xf numFmtId="0" fontId="10" fillId="0" borderId="7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41" fillId="0" borderId="42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0" fillId="0" borderId="58" xfId="0" applyBorder="1" applyAlignment="1"/>
    <xf numFmtId="0" fontId="0" fillId="0" borderId="0" xfId="0" applyBorder="1" applyAlignment="1"/>
    <xf numFmtId="0" fontId="0" fillId="0" borderId="58" xfId="0" applyBorder="1"/>
    <xf numFmtId="0" fontId="0" fillId="0" borderId="43" xfId="0" applyBorder="1"/>
    <xf numFmtId="0" fontId="0" fillId="0" borderId="42" xfId="0" applyBorder="1"/>
    <xf numFmtId="0" fontId="7" fillId="0" borderId="0" xfId="0" applyFont="1" applyBorder="1" applyAlignment="1">
      <alignment horizontal="center"/>
    </xf>
    <xf numFmtId="0" fontId="8" fillId="0" borderId="0" xfId="0" applyFont="1" applyBorder="1" applyAlignment="1"/>
    <xf numFmtId="0" fontId="8" fillId="0" borderId="14" xfId="0" applyFont="1" applyFill="1" applyBorder="1" applyAlignment="1">
      <alignment vertical="center"/>
    </xf>
    <xf numFmtId="0" fontId="7" fillId="0" borderId="22" xfId="0" applyFont="1" applyFill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76" xfId="0" applyFont="1" applyBorder="1" applyAlignment="1">
      <alignment horizontal="center" vertical="center"/>
    </xf>
    <xf numFmtId="0" fontId="7" fillId="0" borderId="51" xfId="0" applyFont="1" applyFill="1" applyBorder="1" applyAlignment="1">
      <alignment horizontal="center" vertical="center"/>
    </xf>
    <xf numFmtId="0" fontId="37" fillId="4" borderId="59" xfId="0" applyFont="1" applyFill="1" applyBorder="1" applyAlignment="1">
      <alignment horizontal="center"/>
    </xf>
    <xf numFmtId="0" fontId="38" fillId="5" borderId="3" xfId="0" applyFont="1" applyFill="1" applyBorder="1" applyAlignment="1">
      <alignment horizontal="center" vertical="center" wrapText="1"/>
    </xf>
    <xf numFmtId="0" fontId="38" fillId="5" borderId="42" xfId="0" applyFont="1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0" fillId="0" borderId="18" xfId="0" applyBorder="1"/>
    <xf numFmtId="0" fontId="0" fillId="0" borderId="3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center" vertical="center"/>
    </xf>
    <xf numFmtId="0" fontId="0" fillId="0" borderId="52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20" fontId="37" fillId="4" borderId="39" xfId="0" applyNumberFormat="1" applyFont="1" applyFill="1" applyBorder="1" applyAlignment="1">
      <alignment horizontal="left"/>
    </xf>
    <xf numFmtId="0" fontId="37" fillId="4" borderId="39" xfId="0" applyFont="1" applyFill="1" applyBorder="1" applyAlignment="1">
      <alignment horizontal="center"/>
    </xf>
    <xf numFmtId="1" fontId="0" fillId="3" borderId="39" xfId="0" applyNumberFormat="1" applyFont="1" applyFill="1" applyBorder="1" applyAlignment="1">
      <alignment horizontal="center"/>
    </xf>
    <xf numFmtId="165" fontId="0" fillId="0" borderId="18" xfId="0" applyNumberFormat="1" applyFont="1" applyFill="1" applyBorder="1" applyAlignment="1">
      <alignment horizontal="center" vertical="center"/>
    </xf>
    <xf numFmtId="165" fontId="0" fillId="0" borderId="17" xfId="0" applyNumberFormat="1" applyFont="1" applyFill="1" applyBorder="1" applyAlignment="1">
      <alignment horizontal="center" vertical="center"/>
    </xf>
    <xf numFmtId="165" fontId="0" fillId="0" borderId="20" xfId="0" applyNumberFormat="1" applyFont="1" applyFill="1" applyBorder="1" applyAlignment="1">
      <alignment horizontal="center" vertical="center"/>
    </xf>
    <xf numFmtId="165" fontId="0" fillId="0" borderId="19" xfId="0" applyNumberFormat="1" applyFont="1" applyFill="1" applyBorder="1" applyAlignment="1">
      <alignment horizontal="center" vertical="center"/>
    </xf>
    <xf numFmtId="20" fontId="37" fillId="4" borderId="45" xfId="0" applyNumberFormat="1" applyFont="1" applyFill="1" applyBorder="1" applyAlignment="1">
      <alignment horizontal="left"/>
    </xf>
    <xf numFmtId="0" fontId="34" fillId="2" borderId="42" xfId="0" applyFont="1" applyFill="1" applyBorder="1" applyAlignment="1" applyProtection="1">
      <alignment horizontal="center"/>
      <protection locked="0"/>
    </xf>
    <xf numFmtId="0" fontId="7" fillId="2" borderId="42" xfId="0" applyFont="1" applyFill="1" applyBorder="1" applyAlignment="1" applyProtection="1">
      <alignment horizontal="center"/>
      <protection locked="0"/>
    </xf>
    <xf numFmtId="0" fontId="55" fillId="4" borderId="42" xfId="0" applyFont="1" applyFill="1" applyBorder="1" applyAlignment="1" applyProtection="1">
      <alignment horizontal="center"/>
      <protection locked="0"/>
    </xf>
    <xf numFmtId="20" fontId="48" fillId="13" borderId="26" xfId="0" applyNumberFormat="1" applyFont="1" applyFill="1" applyBorder="1" applyAlignment="1" applyProtection="1">
      <alignment horizontal="center" vertical="center"/>
      <protection locked="0"/>
    </xf>
    <xf numFmtId="20" fontId="48" fillId="13" borderId="32" xfId="0" applyNumberFormat="1" applyFont="1" applyFill="1" applyBorder="1" applyAlignment="1" applyProtection="1">
      <alignment horizontal="center" vertical="center"/>
      <protection locked="0"/>
    </xf>
    <xf numFmtId="20" fontId="48" fillId="13" borderId="30" xfId="0" applyNumberFormat="1" applyFont="1" applyFill="1" applyBorder="1" applyAlignment="1" applyProtection="1">
      <alignment vertical="center"/>
      <protection locked="0"/>
    </xf>
    <xf numFmtId="20" fontId="48" fillId="13" borderId="26" xfId="0" applyNumberFormat="1" applyFont="1" applyFill="1" applyBorder="1" applyAlignment="1" applyProtection="1">
      <alignment vertical="center"/>
      <protection locked="0"/>
    </xf>
    <xf numFmtId="20" fontId="48" fillId="13" borderId="32" xfId="0" applyNumberFormat="1" applyFont="1" applyFill="1" applyBorder="1" applyAlignment="1" applyProtection="1">
      <alignment vertical="center"/>
      <protection locked="0"/>
    </xf>
    <xf numFmtId="20" fontId="31" fillId="13" borderId="30" xfId="0" applyNumberFormat="1" applyFont="1" applyFill="1" applyBorder="1" applyAlignment="1" applyProtection="1">
      <alignment vertical="center"/>
      <protection locked="0"/>
    </xf>
    <xf numFmtId="20" fontId="31" fillId="13" borderId="26" xfId="0" applyNumberFormat="1" applyFont="1" applyFill="1" applyBorder="1" applyAlignment="1" applyProtection="1">
      <alignment vertical="center"/>
      <protection locked="0"/>
    </xf>
    <xf numFmtId="20" fontId="31" fillId="13" borderId="32" xfId="0" applyNumberFormat="1" applyFont="1" applyFill="1" applyBorder="1" applyAlignment="1" applyProtection="1">
      <alignment vertical="center"/>
      <protection locked="0"/>
    </xf>
    <xf numFmtId="0" fontId="48" fillId="13" borderId="0" xfId="0" applyFont="1" applyFill="1" applyBorder="1" applyAlignment="1" applyProtection="1">
      <alignment horizontal="center"/>
      <protection locked="0"/>
    </xf>
    <xf numFmtId="0" fontId="48" fillId="13" borderId="6" xfId="0" applyFont="1" applyFill="1" applyBorder="1" applyAlignment="1" applyProtection="1">
      <alignment horizontal="center"/>
      <protection locked="0"/>
    </xf>
    <xf numFmtId="0" fontId="48" fillId="13" borderId="1" xfId="0" applyFont="1" applyFill="1" applyBorder="1" applyAlignment="1" applyProtection="1">
      <protection locked="0"/>
    </xf>
    <xf numFmtId="0" fontId="48" fillId="13" borderId="0" xfId="0" applyFont="1" applyFill="1" applyBorder="1" applyAlignment="1" applyProtection="1">
      <protection locked="0"/>
    </xf>
    <xf numFmtId="0" fontId="48" fillId="13" borderId="6" xfId="0" applyFont="1" applyFill="1" applyBorder="1" applyAlignment="1" applyProtection="1">
      <protection locked="0"/>
    </xf>
    <xf numFmtId="0" fontId="10" fillId="4" borderId="42" xfId="0" applyFont="1" applyFill="1" applyBorder="1" applyAlignment="1" applyProtection="1">
      <alignment horizontal="center" vertical="center"/>
      <protection locked="0"/>
    </xf>
    <xf numFmtId="0" fontId="75" fillId="3" borderId="34" xfId="0" applyFont="1" applyFill="1" applyBorder="1" applyAlignment="1" applyProtection="1"/>
    <xf numFmtId="0" fontId="0" fillId="0" borderId="76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80" xfId="0" applyBorder="1" applyAlignment="1">
      <alignment vertical="center"/>
    </xf>
    <xf numFmtId="0" fontId="0" fillId="0" borderId="61" xfId="0" applyBorder="1" applyAlignment="1">
      <alignment vertical="center"/>
    </xf>
    <xf numFmtId="0" fontId="0" fillId="0" borderId="74" xfId="0" applyBorder="1" applyAlignment="1">
      <alignment vertical="center"/>
    </xf>
    <xf numFmtId="0" fontId="0" fillId="3" borderId="72" xfId="0" applyFill="1" applyBorder="1"/>
    <xf numFmtId="0" fontId="0" fillId="0" borderId="63" xfId="0" applyBorder="1" applyAlignment="1">
      <alignment vertical="center"/>
    </xf>
    <xf numFmtId="0" fontId="0" fillId="0" borderId="58" xfId="0" applyBorder="1"/>
    <xf numFmtId="0" fontId="0" fillId="4" borderId="0" xfId="0" applyFill="1"/>
    <xf numFmtId="165" fontId="30" fillId="0" borderId="4" xfId="0" applyNumberFormat="1" applyFont="1" applyFill="1" applyBorder="1" applyAlignment="1">
      <alignment horizontal="center" vertical="center"/>
    </xf>
    <xf numFmtId="165" fontId="30" fillId="0" borderId="0" xfId="0" applyNumberFormat="1" applyFont="1" applyFill="1" applyBorder="1" applyAlignment="1">
      <alignment horizontal="center" vertical="center"/>
    </xf>
    <xf numFmtId="165" fontId="30" fillId="0" borderId="50" xfId="0" applyNumberFormat="1" applyFont="1" applyFill="1" applyBorder="1" applyAlignment="1">
      <alignment horizontal="center" vertical="center"/>
    </xf>
    <xf numFmtId="0" fontId="0" fillId="0" borderId="58" xfId="0" applyBorder="1"/>
    <xf numFmtId="0" fontId="7" fillId="0" borderId="76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0" fillId="0" borderId="67" xfId="0" applyBorder="1"/>
    <xf numFmtId="0" fontId="0" fillId="0" borderId="58" xfId="0" applyBorder="1"/>
    <xf numFmtId="0" fontId="76" fillId="0" borderId="10" xfId="0" applyFont="1" applyFill="1" applyBorder="1" applyAlignment="1">
      <alignment horizontal="center" vertical="center"/>
    </xf>
    <xf numFmtId="0" fontId="76" fillId="0" borderId="14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58" xfId="0" applyBorder="1"/>
    <xf numFmtId="0" fontId="37" fillId="0" borderId="57" xfId="0" applyFont="1" applyBorder="1" applyAlignment="1">
      <alignment horizontal="center" vertical="center"/>
    </xf>
    <xf numFmtId="20" fontId="37" fillId="4" borderId="42" xfId="0" applyNumberFormat="1" applyFont="1" applyFill="1" applyBorder="1" applyAlignment="1">
      <alignment horizontal="center" vertical="center" wrapText="1"/>
    </xf>
    <xf numFmtId="166" fontId="0" fillId="0" borderId="42" xfId="0" applyNumberFormat="1" applyBorder="1" applyAlignment="1">
      <alignment horizontal="center"/>
    </xf>
    <xf numFmtId="0" fontId="37" fillId="4" borderId="43" xfId="0" applyFont="1" applyFill="1" applyBorder="1" applyAlignment="1">
      <alignment vertical="center"/>
    </xf>
    <xf numFmtId="20" fontId="37" fillId="4" borderId="58" xfId="0" applyNumberFormat="1" applyFont="1" applyFill="1" applyBorder="1" applyAlignment="1">
      <alignment horizontal="center" vertical="center" wrapText="1"/>
    </xf>
    <xf numFmtId="165" fontId="0" fillId="0" borderId="55" xfId="0" applyNumberForma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165" fontId="0" fillId="0" borderId="76" xfId="0" applyNumberFormat="1" applyBorder="1" applyAlignment="1">
      <alignment horizontal="center" vertical="center"/>
    </xf>
    <xf numFmtId="165" fontId="40" fillId="5" borderId="55" xfId="0" applyNumberFormat="1" applyFont="1" applyFill="1" applyBorder="1" applyAlignment="1">
      <alignment horizontal="center" vertical="center" wrapText="1"/>
    </xf>
    <xf numFmtId="165" fontId="40" fillId="5" borderId="55" xfId="0" applyNumberFormat="1" applyFont="1" applyFill="1" applyBorder="1" applyAlignment="1">
      <alignment horizontal="center" vertical="center"/>
    </xf>
    <xf numFmtId="165" fontId="40" fillId="5" borderId="56" xfId="0" applyNumberFormat="1" applyFont="1" applyFill="1" applyBorder="1" applyAlignment="1">
      <alignment horizontal="center" vertical="center" wrapText="1"/>
    </xf>
    <xf numFmtId="165" fontId="78" fillId="5" borderId="55" xfId="0" applyNumberFormat="1" applyFont="1" applyFill="1" applyBorder="1" applyAlignment="1">
      <alignment horizontal="center" vertical="center"/>
    </xf>
    <xf numFmtId="165" fontId="0" fillId="23" borderId="55" xfId="0" applyNumberFormat="1" applyFill="1" applyBorder="1" applyAlignment="1">
      <alignment horizontal="center" vertical="center"/>
    </xf>
    <xf numFmtId="165" fontId="0" fillId="23" borderId="56" xfId="0" applyNumberFormat="1" applyFill="1" applyBorder="1" applyAlignment="1">
      <alignment horizontal="center" vertical="center"/>
    </xf>
    <xf numFmtId="0" fontId="0" fillId="23" borderId="55" xfId="0" applyFill="1" applyBorder="1"/>
    <xf numFmtId="0" fontId="0" fillId="23" borderId="56" xfId="0" applyFill="1" applyBorder="1"/>
    <xf numFmtId="0" fontId="36" fillId="0" borderId="33" xfId="0" applyFont="1" applyBorder="1" applyAlignment="1">
      <alignment horizontal="center" vertical="center"/>
    </xf>
    <xf numFmtId="20" fontId="37" fillId="4" borderId="36" xfId="0" applyNumberFormat="1" applyFont="1" applyFill="1" applyBorder="1" applyAlignment="1">
      <alignment horizontal="center" vertical="center" wrapText="1"/>
    </xf>
    <xf numFmtId="0" fontId="37" fillId="4" borderId="36" xfId="0" applyFont="1" applyFill="1" applyBorder="1" applyAlignment="1">
      <alignment vertical="center"/>
    </xf>
    <xf numFmtId="165" fontId="40" fillId="5" borderId="36" xfId="0" applyNumberFormat="1" applyFont="1" applyFill="1" applyBorder="1" applyAlignment="1">
      <alignment horizontal="center" vertical="center"/>
    </xf>
    <xf numFmtId="165" fontId="70" fillId="5" borderId="36" xfId="0" applyNumberFormat="1" applyFont="1" applyFill="1" applyBorder="1" applyAlignment="1">
      <alignment horizontal="center" vertical="center" textRotation="90"/>
    </xf>
    <xf numFmtId="165" fontId="7" fillId="5" borderId="36" xfId="0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center" vertical="center"/>
    </xf>
    <xf numFmtId="165" fontId="76" fillId="23" borderId="55" xfId="0" applyNumberFormat="1" applyFont="1" applyFill="1" applyBorder="1" applyAlignment="1">
      <alignment horizontal="center" vertical="center"/>
    </xf>
    <xf numFmtId="165" fontId="76" fillId="23" borderId="56" xfId="0" applyNumberFormat="1" applyFont="1" applyFill="1" applyBorder="1" applyAlignment="1">
      <alignment horizontal="center" vertical="center"/>
    </xf>
    <xf numFmtId="165" fontId="76" fillId="23" borderId="69" xfId="0" applyNumberFormat="1" applyFont="1" applyFill="1" applyBorder="1" applyAlignment="1">
      <alignment horizontal="center" vertical="center"/>
    </xf>
    <xf numFmtId="165" fontId="78" fillId="5" borderId="42" xfId="0" applyNumberFormat="1" applyFont="1" applyFill="1" applyBorder="1" applyAlignment="1">
      <alignment horizontal="center" vertical="center"/>
    </xf>
    <xf numFmtId="165" fontId="76" fillId="5" borderId="42" xfId="0" applyNumberFormat="1" applyFont="1" applyFill="1" applyBorder="1" applyAlignment="1">
      <alignment horizontal="center" vertical="center"/>
    </xf>
    <xf numFmtId="165" fontId="7" fillId="0" borderId="10" xfId="0" applyNumberFormat="1" applyFont="1" applyBorder="1" applyAlignment="1">
      <alignment horizontal="center" vertical="center"/>
    </xf>
    <xf numFmtId="165" fontId="40" fillId="0" borderId="10" xfId="0" applyNumberFormat="1" applyFont="1" applyFill="1" applyBorder="1" applyAlignment="1">
      <alignment horizontal="center" vertical="center"/>
    </xf>
    <xf numFmtId="165" fontId="40" fillId="0" borderId="18" xfId="0" applyNumberFormat="1" applyFont="1" applyFill="1" applyBorder="1" applyAlignment="1">
      <alignment horizontal="center" vertical="center"/>
    </xf>
    <xf numFmtId="0" fontId="40" fillId="0" borderId="51" xfId="0" applyFont="1" applyFill="1" applyBorder="1" applyAlignment="1">
      <alignment horizontal="center" vertical="center"/>
    </xf>
    <xf numFmtId="1" fontId="40" fillId="0" borderId="51" xfId="0" applyNumberFormat="1" applyFont="1" applyBorder="1" applyAlignment="1">
      <alignment horizontal="center" vertical="center"/>
    </xf>
    <xf numFmtId="0" fontId="0" fillId="7" borderId="55" xfId="0" applyFill="1" applyBorder="1" applyAlignment="1">
      <alignment vertical="center"/>
    </xf>
    <xf numFmtId="0" fontId="77" fillId="7" borderId="53" xfId="0" applyFont="1" applyFill="1" applyBorder="1" applyAlignment="1">
      <alignment vertical="center"/>
    </xf>
    <xf numFmtId="165" fontId="76" fillId="7" borderId="55" xfId="0" applyNumberFormat="1" applyFont="1" applyFill="1" applyBorder="1" applyAlignment="1">
      <alignment horizontal="center" vertical="center"/>
    </xf>
    <xf numFmtId="0" fontId="76" fillId="7" borderId="55" xfId="0" applyFont="1" applyFill="1" applyBorder="1" applyAlignment="1">
      <alignment horizontal="center" vertical="center"/>
    </xf>
    <xf numFmtId="1" fontId="76" fillId="7" borderId="55" xfId="0" applyNumberFormat="1" applyFont="1" applyFill="1" applyBorder="1" applyAlignment="1">
      <alignment horizontal="center" vertical="center"/>
    </xf>
    <xf numFmtId="0" fontId="0" fillId="0" borderId="58" xfId="0" applyBorder="1"/>
    <xf numFmtId="0" fontId="23" fillId="0" borderId="50" xfId="0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 wrapText="1"/>
    </xf>
    <xf numFmtId="0" fontId="39" fillId="0" borderId="50" xfId="0" applyFont="1" applyBorder="1" applyAlignment="1">
      <alignment horizontal="center" vertical="center"/>
    </xf>
    <xf numFmtId="0" fontId="42" fillId="0" borderId="15" xfId="0" applyFont="1" applyBorder="1" applyAlignment="1">
      <alignment horizontal="center"/>
    </xf>
    <xf numFmtId="0" fontId="39" fillId="0" borderId="5" xfId="0" applyFont="1" applyBorder="1" applyAlignment="1">
      <alignment horizontal="center" vertical="center"/>
    </xf>
    <xf numFmtId="0" fontId="39" fillId="0" borderId="26" xfId="0" applyFont="1" applyBorder="1" applyAlignment="1">
      <alignment horizontal="center" vertical="center"/>
    </xf>
    <xf numFmtId="0" fontId="39" fillId="0" borderId="13" xfId="0" applyFont="1" applyFill="1" applyBorder="1" applyAlignment="1">
      <alignment horizontal="center"/>
    </xf>
    <xf numFmtId="0" fontId="69" fillId="0" borderId="0" xfId="0" applyFont="1" applyBorder="1" applyAlignment="1">
      <alignment horizontal="center"/>
    </xf>
    <xf numFmtId="0" fontId="69" fillId="0" borderId="6" xfId="0" applyFont="1" applyBorder="1" applyAlignment="1">
      <alignment horizontal="center"/>
    </xf>
    <xf numFmtId="0" fontId="0" fillId="0" borderId="20" xfId="0" applyBorder="1"/>
    <xf numFmtId="20" fontId="34" fillId="0" borderId="0" xfId="1" applyNumberFormat="1" applyFont="1" applyBorder="1" applyAlignment="1">
      <alignment horizontal="center" vertical="center"/>
    </xf>
    <xf numFmtId="0" fontId="40" fillId="4" borderId="0" xfId="0" applyFont="1" applyFill="1" applyBorder="1" applyAlignment="1">
      <alignment horizontal="center" vertical="center"/>
    </xf>
    <xf numFmtId="0" fontId="40" fillId="4" borderId="0" xfId="0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34" fillId="0" borderId="24" xfId="0" applyFont="1" applyBorder="1" applyAlignment="1">
      <alignment vertical="center"/>
    </xf>
    <xf numFmtId="0" fontId="0" fillId="0" borderId="44" xfId="0" applyFill="1" applyBorder="1" applyAlignment="1"/>
    <xf numFmtId="0" fontId="0" fillId="0" borderId="77" xfId="0" applyFill="1" applyBorder="1" applyAlignment="1"/>
    <xf numFmtId="20" fontId="34" fillId="0" borderId="3" xfId="0" applyNumberFormat="1" applyFont="1" applyBorder="1" applyAlignment="1">
      <alignment horizontal="center" vertical="center"/>
    </xf>
    <xf numFmtId="0" fontId="34" fillId="4" borderId="13" xfId="0" applyFont="1" applyFill="1" applyBorder="1" applyAlignment="1"/>
    <xf numFmtId="0" fontId="34" fillId="0" borderId="17" xfId="0" applyFont="1" applyBorder="1"/>
    <xf numFmtId="0" fontId="34" fillId="0" borderId="17" xfId="0" applyFont="1" applyFill="1" applyBorder="1"/>
    <xf numFmtId="0" fontId="40" fillId="0" borderId="7" xfId="0" applyFont="1" applyBorder="1" applyAlignment="1">
      <alignment horizontal="center" vertical="center"/>
    </xf>
    <xf numFmtId="0" fontId="40" fillId="4" borderId="13" xfId="0" applyFont="1" applyFill="1" applyBorder="1" applyAlignment="1">
      <alignment horizontal="center" vertical="center"/>
    </xf>
    <xf numFmtId="0" fontId="40" fillId="0" borderId="13" xfId="0" applyFont="1" applyBorder="1" applyAlignment="1">
      <alignment horizontal="center" vertical="center"/>
    </xf>
    <xf numFmtId="0" fontId="40" fillId="0" borderId="17" xfId="0" applyFont="1" applyBorder="1" applyAlignment="1">
      <alignment horizontal="center" vertical="center"/>
    </xf>
    <xf numFmtId="0" fontId="40" fillId="0" borderId="17" xfId="0" applyFont="1" applyFill="1" applyBorder="1" applyAlignment="1">
      <alignment horizontal="center" vertical="center"/>
    </xf>
    <xf numFmtId="0" fontId="73" fillId="3" borderId="8" xfId="0" applyFont="1" applyFill="1" applyBorder="1" applyAlignment="1">
      <alignment horizontal="center" vertical="center"/>
    </xf>
    <xf numFmtId="0" fontId="73" fillId="3" borderId="14" xfId="0" applyFont="1" applyFill="1" applyBorder="1" applyAlignment="1">
      <alignment horizontal="center" vertical="center"/>
    </xf>
    <xf numFmtId="0" fontId="40" fillId="4" borderId="14" xfId="0" applyFont="1" applyFill="1" applyBorder="1" applyAlignment="1">
      <alignment horizontal="center" vertical="center"/>
    </xf>
    <xf numFmtId="0" fontId="40" fillId="0" borderId="14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/>
    </xf>
    <xf numFmtId="0" fontId="40" fillId="0" borderId="19" xfId="0" applyFont="1" applyFill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73" fillId="0" borderId="10" xfId="0" applyFont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73" fillId="0" borderId="14" xfId="0" applyFont="1" applyBorder="1" applyAlignment="1">
      <alignment horizontal="center" vertical="center"/>
    </xf>
    <xf numFmtId="0" fontId="73" fillId="0" borderId="4" xfId="0" applyFont="1" applyBorder="1" applyAlignment="1">
      <alignment horizontal="center" vertical="center"/>
    </xf>
    <xf numFmtId="20" fontId="34" fillId="0" borderId="50" xfId="0" applyNumberFormat="1" applyFont="1" applyBorder="1" applyAlignment="1">
      <alignment horizontal="center" vertical="center"/>
    </xf>
    <xf numFmtId="0" fontId="40" fillId="0" borderId="28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40" fillId="4" borderId="22" xfId="0" applyFont="1" applyFill="1" applyBorder="1" applyAlignment="1">
      <alignment horizontal="center" vertical="center"/>
    </xf>
    <xf numFmtId="0" fontId="40" fillId="0" borderId="51" xfId="0" applyFont="1" applyBorder="1" applyAlignment="1">
      <alignment horizontal="center" vertical="center"/>
    </xf>
    <xf numFmtId="20" fontId="38" fillId="0" borderId="4" xfId="0" applyNumberFormat="1" applyFont="1" applyBorder="1" applyAlignment="1">
      <alignment vertical="center"/>
    </xf>
    <xf numFmtId="0" fontId="0" fillId="0" borderId="8" xfId="0" applyBorder="1" applyAlignment="1"/>
    <xf numFmtId="0" fontId="0" fillId="0" borderId="14" xfId="0" applyBorder="1" applyAlignment="1"/>
    <xf numFmtId="0" fontId="0" fillId="4" borderId="14" xfId="0" applyFill="1" applyBorder="1" applyAlignment="1"/>
    <xf numFmtId="0" fontId="0" fillId="0" borderId="18" xfId="0" applyBorder="1" applyAlignment="1"/>
    <xf numFmtId="20" fontId="34" fillId="0" borderId="50" xfId="1" applyNumberFormat="1" applyFont="1" applyBorder="1" applyAlignment="1">
      <alignment horizontal="center" vertical="center"/>
    </xf>
    <xf numFmtId="0" fontId="0" fillId="4" borderId="14" xfId="0" applyFill="1" applyBorder="1"/>
    <xf numFmtId="0" fontId="40" fillId="0" borderId="50" xfId="0" applyFont="1" applyBorder="1" applyAlignment="1">
      <alignment horizontal="center" vertical="center"/>
    </xf>
    <xf numFmtId="20" fontId="34" fillId="0" borderId="54" xfId="1" applyNumberFormat="1" applyFont="1" applyBorder="1" applyAlignment="1">
      <alignment horizontal="center" vertical="center"/>
    </xf>
    <xf numFmtId="0" fontId="40" fillId="0" borderId="75" xfId="0" applyFont="1" applyBorder="1" applyAlignment="1">
      <alignment horizontal="center"/>
    </xf>
    <xf numFmtId="0" fontId="40" fillId="0" borderId="47" xfId="0" applyFont="1" applyBorder="1" applyAlignment="1">
      <alignment horizontal="center"/>
    </xf>
    <xf numFmtId="0" fontId="40" fillId="4" borderId="47" xfId="0" applyFont="1" applyFill="1" applyBorder="1" applyAlignment="1">
      <alignment horizontal="center"/>
    </xf>
    <xf numFmtId="0" fontId="40" fillId="0" borderId="79" xfId="0" applyFont="1" applyBorder="1" applyAlignment="1">
      <alignment horizontal="center"/>
    </xf>
    <xf numFmtId="0" fontId="40" fillId="0" borderId="79" xfId="0" applyFont="1" applyFill="1" applyBorder="1" applyAlignment="1">
      <alignment horizontal="center"/>
    </xf>
    <xf numFmtId="0" fontId="40" fillId="0" borderId="54" xfId="0" applyFont="1" applyBorder="1" applyAlignment="1">
      <alignment horizontal="center"/>
    </xf>
    <xf numFmtId="0" fontId="0" fillId="0" borderId="75" xfId="0" applyBorder="1"/>
    <xf numFmtId="0" fontId="0" fillId="0" borderId="18" xfId="0" applyFill="1" applyBorder="1"/>
    <xf numFmtId="0" fontId="40" fillId="0" borderId="76" xfId="0" applyFont="1" applyBorder="1" applyAlignment="1">
      <alignment horizontal="center"/>
    </xf>
    <xf numFmtId="0" fontId="40" fillId="0" borderId="62" xfId="0" applyFont="1" applyBorder="1" applyAlignment="1">
      <alignment horizontal="center"/>
    </xf>
    <xf numFmtId="0" fontId="40" fillId="4" borderId="62" xfId="0" applyFont="1" applyFill="1" applyBorder="1" applyAlignment="1">
      <alignment horizontal="center"/>
    </xf>
    <xf numFmtId="0" fontId="40" fillId="0" borderId="80" xfId="0" applyFont="1" applyBorder="1" applyAlignment="1">
      <alignment horizontal="center"/>
    </xf>
    <xf numFmtId="0" fontId="40" fillId="0" borderId="80" xfId="0" applyFont="1" applyFill="1" applyBorder="1" applyAlignment="1">
      <alignment horizontal="center"/>
    </xf>
    <xf numFmtId="0" fontId="40" fillId="0" borderId="69" xfId="0" applyFont="1" applyBorder="1" applyAlignment="1">
      <alignment horizontal="center"/>
    </xf>
    <xf numFmtId="0" fontId="0" fillId="0" borderId="76" xfId="0" applyBorder="1"/>
    <xf numFmtId="0" fontId="0" fillId="0" borderId="62" xfId="0" applyBorder="1"/>
    <xf numFmtId="0" fontId="0" fillId="0" borderId="63" xfId="0" applyBorder="1"/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34" fillId="0" borderId="8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81" fillId="0" borderId="4" xfId="0" applyFont="1" applyFill="1" applyBorder="1" applyAlignment="1">
      <alignment horizontal="center" vertical="center"/>
    </xf>
    <xf numFmtId="0" fontId="69" fillId="0" borderId="0" xfId="0" applyFont="1" applyBorder="1" applyAlignment="1"/>
    <xf numFmtId="0" fontId="42" fillId="0" borderId="49" xfId="0" applyFont="1" applyBorder="1" applyAlignment="1">
      <alignment horizontal="center"/>
    </xf>
    <xf numFmtId="0" fontId="39" fillId="0" borderId="13" xfId="0" applyFont="1" applyBorder="1" applyAlignment="1"/>
    <xf numFmtId="0" fontId="39" fillId="0" borderId="13" xfId="0" applyFont="1" applyFill="1" applyBorder="1" applyAlignment="1"/>
    <xf numFmtId="0" fontId="42" fillId="0" borderId="15" xfId="0" applyFont="1" applyBorder="1" applyAlignment="1"/>
    <xf numFmtId="0" fontId="39" fillId="0" borderId="10" xfId="0" applyFont="1" applyBorder="1" applyAlignment="1">
      <alignment horizontal="left"/>
    </xf>
    <xf numFmtId="0" fontId="39" fillId="0" borderId="14" xfId="0" applyFont="1" applyBorder="1" applyAlignment="1">
      <alignment horizontal="left"/>
    </xf>
    <xf numFmtId="0" fontId="39" fillId="3" borderId="31" xfId="0" applyFont="1" applyFill="1" applyBorder="1" applyAlignment="1">
      <alignment horizontal="left"/>
    </xf>
    <xf numFmtId="0" fontId="39" fillId="0" borderId="9" xfId="0" applyFont="1" applyBorder="1"/>
    <xf numFmtId="0" fontId="39" fillId="0" borderId="13" xfId="0" applyFont="1" applyBorder="1"/>
    <xf numFmtId="0" fontId="39" fillId="0" borderId="7" xfId="0" applyFont="1" applyBorder="1" applyAlignment="1">
      <alignment horizontal="left" wrapText="1"/>
    </xf>
    <xf numFmtId="0" fontId="39" fillId="0" borderId="13" xfId="0" applyFont="1" applyFill="1" applyBorder="1"/>
    <xf numFmtId="0" fontId="39" fillId="0" borderId="30" xfId="0" applyFont="1" applyBorder="1" applyAlignment="1">
      <alignment vertical="center"/>
    </xf>
    <xf numFmtId="0" fontId="39" fillId="0" borderId="9" xfId="0" applyFont="1" applyBorder="1" applyAlignment="1"/>
    <xf numFmtId="0" fontId="39" fillId="0" borderId="10" xfId="0" applyFont="1" applyBorder="1" applyAlignment="1">
      <alignment horizontal="center"/>
    </xf>
    <xf numFmtId="0" fontId="39" fillId="0" borderId="14" xfId="0" applyFont="1" applyBorder="1" applyAlignment="1"/>
    <xf numFmtId="0" fontId="39" fillId="0" borderId="14" xfId="0" applyFont="1" applyFill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42" fillId="0" borderId="22" xfId="0" applyFont="1" applyBorder="1" applyAlignment="1">
      <alignment horizontal="center"/>
    </xf>
    <xf numFmtId="0" fontId="42" fillId="0" borderId="11" xfId="0" applyFont="1" applyBorder="1"/>
    <xf numFmtId="0" fontId="42" fillId="0" borderId="14" xfId="0" applyFont="1" applyBorder="1" applyAlignment="1"/>
    <xf numFmtId="0" fontId="42" fillId="0" borderId="14" xfId="0" applyFont="1" applyBorder="1" applyAlignment="1">
      <alignment horizontal="center"/>
    </xf>
    <xf numFmtId="0" fontId="39" fillId="8" borderId="14" xfId="0" applyFont="1" applyFill="1" applyBorder="1" applyAlignment="1">
      <alignment horizontal="left" wrapText="1"/>
    </xf>
    <xf numFmtId="0" fontId="39" fillId="8" borderId="1" xfId="0" applyFont="1" applyFill="1" applyBorder="1" applyAlignment="1">
      <alignment horizontal="left" wrapText="1"/>
    </xf>
    <xf numFmtId="0" fontId="39" fillId="8" borderId="19" xfId="0" applyFont="1" applyFill="1" applyBorder="1"/>
    <xf numFmtId="0" fontId="39" fillId="8" borderId="13" xfId="0" applyFont="1" applyFill="1" applyBorder="1" applyAlignment="1">
      <alignment horizontal="center"/>
    </xf>
    <xf numFmtId="0" fontId="39" fillId="8" borderId="14" xfId="0" applyFont="1" applyFill="1" applyBorder="1" applyAlignment="1">
      <alignment horizontal="center"/>
    </xf>
    <xf numFmtId="0" fontId="42" fillId="8" borderId="22" xfId="0" applyFont="1" applyFill="1" applyBorder="1" applyAlignment="1">
      <alignment horizontal="center"/>
    </xf>
    <xf numFmtId="0" fontId="42" fillId="8" borderId="14" xfId="0" applyFont="1" applyFill="1" applyBorder="1" applyAlignment="1">
      <alignment horizontal="center"/>
    </xf>
    <xf numFmtId="0" fontId="42" fillId="8" borderId="15" xfId="0" applyFont="1" applyFill="1" applyBorder="1" applyAlignment="1">
      <alignment horizontal="center"/>
    </xf>
    <xf numFmtId="0" fontId="39" fillId="8" borderId="19" xfId="0" applyFont="1" applyFill="1" applyBorder="1" applyAlignment="1"/>
    <xf numFmtId="0" fontId="39" fillId="8" borderId="20" xfId="0" applyFont="1" applyFill="1" applyBorder="1" applyAlignment="1"/>
    <xf numFmtId="0" fontId="42" fillId="8" borderId="23" xfId="0" applyFont="1" applyFill="1" applyBorder="1" applyAlignment="1">
      <alignment horizontal="center"/>
    </xf>
    <xf numFmtId="0" fontId="42" fillId="8" borderId="20" xfId="0" applyFont="1" applyFill="1" applyBorder="1" applyAlignment="1"/>
    <xf numFmtId="0" fontId="42" fillId="8" borderId="21" xfId="0" applyFont="1" applyFill="1" applyBorder="1" applyAlignment="1"/>
    <xf numFmtId="0" fontId="42" fillId="0" borderId="0" xfId="0" applyFont="1" applyBorder="1" applyAlignment="1"/>
    <xf numFmtId="0" fontId="42" fillId="3" borderId="0" xfId="0" applyFont="1" applyFill="1" applyBorder="1" applyAlignment="1">
      <alignment horizontal="center"/>
    </xf>
    <xf numFmtId="0" fontId="42" fillId="3" borderId="2" xfId="0" applyFont="1" applyFill="1" applyBorder="1" applyAlignment="1"/>
    <xf numFmtId="0" fontId="69" fillId="0" borderId="16" xfId="0" applyFont="1" applyBorder="1"/>
    <xf numFmtId="0" fontId="69" fillId="0" borderId="59" xfId="0" applyFont="1" applyBorder="1"/>
    <xf numFmtId="0" fontId="69" fillId="0" borderId="76" xfId="0" applyFont="1" applyBorder="1"/>
    <xf numFmtId="0" fontId="69" fillId="0" borderId="62" xfId="0" applyFont="1" applyBorder="1"/>
    <xf numFmtId="0" fontId="69" fillId="0" borderId="75" xfId="0" applyFont="1" applyBorder="1"/>
    <xf numFmtId="0" fontId="69" fillId="0" borderId="47" xfId="0" applyFont="1" applyBorder="1"/>
    <xf numFmtId="0" fontId="69" fillId="0" borderId="57" xfId="0" applyFont="1" applyBorder="1"/>
    <xf numFmtId="0" fontId="69" fillId="0" borderId="34" xfId="0" applyFont="1" applyBorder="1"/>
    <xf numFmtId="0" fontId="28" fillId="0" borderId="3" xfId="0" applyFont="1" applyBorder="1" applyAlignment="1"/>
    <xf numFmtId="0" fontId="15" fillId="0" borderId="3" xfId="0" applyFont="1" applyBorder="1" applyAlignment="1">
      <alignment horizontal="center" vertical="center" wrapText="1"/>
    </xf>
    <xf numFmtId="0" fontId="22" fillId="0" borderId="64" xfId="0" applyFont="1" applyBorder="1" applyAlignment="1">
      <alignment horizontal="center" vertical="center"/>
    </xf>
    <xf numFmtId="0" fontId="42" fillId="0" borderId="18" xfId="0" applyFont="1" applyBorder="1" applyAlignment="1">
      <alignment horizontal="center"/>
    </xf>
    <xf numFmtId="0" fontId="42" fillId="0" borderId="8" xfId="0" applyFont="1" applyBorder="1" applyAlignment="1"/>
    <xf numFmtId="0" fontId="42" fillId="0" borderId="78" xfId="0" applyFont="1" applyBorder="1"/>
    <xf numFmtId="0" fontId="39" fillId="0" borderId="4" xfId="0" applyFont="1" applyBorder="1" applyAlignment="1">
      <alignment vertical="center"/>
    </xf>
    <xf numFmtId="0" fontId="39" fillId="8" borderId="13" xfId="0" applyFont="1" applyFill="1" applyBorder="1" applyAlignment="1">
      <alignment horizontal="left" wrapText="1"/>
    </xf>
    <xf numFmtId="0" fontId="39" fillId="0" borderId="10" xfId="0" applyFont="1" applyBorder="1" applyAlignment="1"/>
    <xf numFmtId="0" fontId="23" fillId="0" borderId="3" xfId="0" applyFont="1" applyBorder="1" applyAlignment="1">
      <alignment vertical="center"/>
    </xf>
    <xf numFmtId="0" fontId="23" fillId="0" borderId="50" xfId="0" applyFont="1" applyBorder="1" applyAlignment="1">
      <alignment vertical="center"/>
    </xf>
    <xf numFmtId="0" fontId="39" fillId="0" borderId="57" xfId="0" applyFont="1" applyBorder="1" applyAlignment="1">
      <alignment vertical="center"/>
    </xf>
    <xf numFmtId="0" fontId="35" fillId="0" borderId="53" xfId="0" applyFont="1" applyBorder="1" applyAlignment="1">
      <alignment horizontal="center" vertical="center"/>
    </xf>
    <xf numFmtId="0" fontId="47" fillId="0" borderId="56" xfId="0" applyFont="1" applyBorder="1" applyAlignment="1">
      <alignment horizontal="center" vertical="center"/>
    </xf>
    <xf numFmtId="20" fontId="57" fillId="0" borderId="4" xfId="0" applyNumberFormat="1" applyFont="1" applyBorder="1" applyAlignment="1">
      <alignment horizontal="center" vertical="center"/>
    </xf>
    <xf numFmtId="0" fontId="82" fillId="0" borderId="36" xfId="0" applyFont="1" applyBorder="1" applyAlignment="1">
      <alignment horizontal="center" vertical="center"/>
    </xf>
    <xf numFmtId="0" fontId="82" fillId="0" borderId="42" xfId="0" applyFont="1" applyBorder="1" applyAlignment="1">
      <alignment horizontal="center" vertical="center"/>
    </xf>
    <xf numFmtId="0" fontId="82" fillId="0" borderId="43" xfId="0" applyFont="1" applyBorder="1" applyAlignment="1">
      <alignment horizontal="center" vertical="center"/>
    </xf>
    <xf numFmtId="0" fontId="83" fillId="4" borderId="4" xfId="0" applyFont="1" applyFill="1" applyBorder="1" applyAlignment="1">
      <alignment horizontal="center"/>
    </xf>
    <xf numFmtId="0" fontId="83" fillId="4" borderId="4" xfId="0" applyFont="1" applyFill="1" applyBorder="1" applyAlignment="1">
      <alignment horizontal="center" vertical="center"/>
    </xf>
    <xf numFmtId="20" fontId="82" fillId="4" borderId="53" xfId="0" applyNumberFormat="1" applyFont="1" applyFill="1" applyBorder="1" applyAlignment="1">
      <alignment horizontal="center" vertical="center"/>
    </xf>
    <xf numFmtId="0" fontId="82" fillId="0" borderId="61" xfId="0" applyFont="1" applyBorder="1" applyAlignment="1">
      <alignment horizontal="center" vertical="center"/>
    </xf>
    <xf numFmtId="0" fontId="82" fillId="0" borderId="62" xfId="0" applyFont="1" applyBorder="1" applyAlignment="1">
      <alignment horizontal="center" vertical="center"/>
    </xf>
    <xf numFmtId="0" fontId="82" fillId="0" borderId="80" xfId="0" applyFont="1" applyBorder="1" applyAlignment="1">
      <alignment horizontal="center" vertical="center"/>
    </xf>
    <xf numFmtId="0" fontId="82" fillId="4" borderId="4" xfId="0" applyFont="1" applyFill="1" applyBorder="1" applyAlignment="1">
      <alignment horizontal="center" vertical="center"/>
    </xf>
    <xf numFmtId="0" fontId="84" fillId="0" borderId="33" xfId="0" applyFont="1" applyBorder="1" applyAlignment="1"/>
    <xf numFmtId="0" fontId="84" fillId="0" borderId="24" xfId="0" applyFont="1" applyBorder="1" applyAlignment="1"/>
    <xf numFmtId="0" fontId="84" fillId="0" borderId="60" xfId="0" applyFont="1" applyBorder="1" applyAlignment="1"/>
    <xf numFmtId="0" fontId="85" fillId="0" borderId="33" xfId="0" applyFont="1" applyBorder="1"/>
    <xf numFmtId="0" fontId="85" fillId="0" borderId="12" xfId="0" applyFont="1" applyBorder="1"/>
    <xf numFmtId="0" fontId="84" fillId="0" borderId="34" xfId="0" applyFont="1" applyBorder="1" applyAlignment="1"/>
    <xf numFmtId="0" fontId="84" fillId="0" borderId="22" xfId="0" applyFont="1" applyBorder="1" applyAlignment="1"/>
    <xf numFmtId="0" fontId="84" fillId="0" borderId="47" xfId="0" applyFont="1" applyBorder="1" applyAlignment="1"/>
    <xf numFmtId="0" fontId="85" fillId="0" borderId="34" xfId="0" applyFont="1" applyBorder="1"/>
    <xf numFmtId="0" fontId="85" fillId="0" borderId="16" xfId="0" applyFont="1" applyBorder="1"/>
    <xf numFmtId="0" fontId="84" fillId="0" borderId="16" xfId="0" applyFont="1" applyBorder="1" applyAlignment="1"/>
    <xf numFmtId="0" fontId="84" fillId="0" borderId="42" xfId="0" applyFont="1" applyFill="1" applyBorder="1" applyAlignment="1"/>
    <xf numFmtId="0" fontId="82" fillId="0" borderId="42" xfId="0" applyFont="1" applyFill="1" applyBorder="1" applyAlignment="1">
      <alignment horizontal="center" vertical="center"/>
    </xf>
    <xf numFmtId="0" fontId="84" fillId="0" borderId="16" xfId="0" applyFont="1" applyFill="1" applyBorder="1" applyAlignment="1"/>
    <xf numFmtId="0" fontId="84" fillId="0" borderId="47" xfId="0" applyFont="1" applyFill="1" applyBorder="1" applyAlignment="1"/>
    <xf numFmtId="0" fontId="84" fillId="0" borderId="34" xfId="0" applyFont="1" applyFill="1" applyBorder="1" applyAlignment="1"/>
    <xf numFmtId="0" fontId="84" fillId="0" borderId="75" xfId="0" applyFont="1" applyFill="1" applyBorder="1" applyAlignment="1"/>
    <xf numFmtId="0" fontId="84" fillId="0" borderId="57" xfId="0" applyFont="1" applyBorder="1" applyAlignment="1"/>
    <xf numFmtId="0" fontId="84" fillId="0" borderId="77" xfId="0" applyFont="1" applyBorder="1" applyAlignment="1"/>
    <xf numFmtId="0" fontId="84" fillId="0" borderId="51" xfId="0" applyFont="1" applyBorder="1" applyAlignment="1"/>
    <xf numFmtId="0" fontId="84" fillId="0" borderId="79" xfId="0" applyFont="1" applyBorder="1" applyAlignment="1"/>
    <xf numFmtId="0" fontId="84" fillId="0" borderId="50" xfId="0" applyFont="1" applyBorder="1" applyAlignment="1"/>
    <xf numFmtId="0" fontId="84" fillId="0" borderId="4" xfId="0" applyFont="1" applyBorder="1" applyAlignment="1">
      <alignment horizontal="center"/>
    </xf>
    <xf numFmtId="0" fontId="83" fillId="4" borderId="50" xfId="0" applyFont="1" applyFill="1" applyBorder="1" applyAlignment="1">
      <alignment horizontal="center" vertical="center"/>
    </xf>
    <xf numFmtId="0" fontId="84" fillId="0" borderId="4" xfId="0" applyFont="1" applyBorder="1" applyAlignment="1"/>
    <xf numFmtId="0" fontId="85" fillId="0" borderId="3" xfId="0" applyFont="1" applyBorder="1"/>
    <xf numFmtId="0" fontId="0" fillId="0" borderId="58" xfId="0" applyBorder="1"/>
    <xf numFmtId="0" fontId="7" fillId="2" borderId="62" xfId="0" applyFont="1" applyFill="1" applyBorder="1" applyAlignment="1" applyProtection="1">
      <alignment horizontal="center"/>
      <protection locked="0"/>
    </xf>
    <xf numFmtId="0" fontId="15" fillId="0" borderId="57" xfId="0" applyFont="1" applyBorder="1" applyAlignment="1">
      <alignment horizontal="center"/>
    </xf>
    <xf numFmtId="0" fontId="50" fillId="6" borderId="58" xfId="0" applyFont="1" applyFill="1" applyBorder="1" applyAlignment="1" applyProtection="1">
      <alignment horizontal="center" vertical="center"/>
    </xf>
    <xf numFmtId="0" fontId="16" fillId="6" borderId="42" xfId="0" applyFont="1" applyFill="1" applyBorder="1" applyAlignment="1" applyProtection="1">
      <alignment horizontal="center" vertical="center"/>
    </xf>
    <xf numFmtId="0" fontId="18" fillId="6" borderId="42" xfId="0" applyFont="1" applyFill="1" applyBorder="1" applyAlignment="1" applyProtection="1"/>
    <xf numFmtId="0" fontId="16" fillId="3" borderId="45" xfId="0" applyFont="1" applyFill="1" applyBorder="1" applyAlignment="1" applyProtection="1">
      <alignment horizontal="center" vertical="center"/>
    </xf>
    <xf numFmtId="1" fontId="35" fillId="3" borderId="41" xfId="0" applyNumberFormat="1" applyFont="1" applyFill="1" applyBorder="1" applyAlignment="1" applyProtection="1">
      <alignment horizontal="center" vertical="center"/>
    </xf>
    <xf numFmtId="0" fontId="34" fillId="2" borderId="62" xfId="0" applyFont="1" applyFill="1" applyBorder="1" applyAlignment="1" applyProtection="1">
      <alignment horizontal="center" vertical="center"/>
      <protection locked="0"/>
    </xf>
    <xf numFmtId="0" fontId="40" fillId="0" borderId="78" xfId="0" applyFont="1" applyBorder="1" applyAlignment="1" applyProtection="1">
      <alignment horizontal="center" vertical="center" wrapText="1"/>
      <protection locked="0"/>
    </xf>
    <xf numFmtId="0" fontId="7" fillId="5" borderId="78" xfId="0" applyFont="1" applyFill="1" applyBorder="1" applyAlignment="1" applyProtection="1">
      <alignment horizontal="center" vertical="center"/>
      <protection locked="0"/>
    </xf>
    <xf numFmtId="0" fontId="7" fillId="5" borderId="15" xfId="0" applyFont="1" applyFill="1" applyBorder="1" applyAlignment="1" applyProtection="1">
      <alignment horizontal="center" vertical="center"/>
      <protection locked="0"/>
    </xf>
    <xf numFmtId="0" fontId="7" fillId="5" borderId="49" xfId="0" applyFont="1" applyFill="1" applyBorder="1" applyAlignment="1" applyProtection="1">
      <alignment horizontal="center" vertical="center"/>
      <protection locked="0"/>
    </xf>
    <xf numFmtId="0" fontId="13" fillId="5" borderId="78" xfId="0" applyFont="1" applyFill="1" applyBorder="1" applyAlignment="1" applyProtection="1">
      <alignment horizontal="center" vertical="center"/>
      <protection locked="0"/>
    </xf>
    <xf numFmtId="0" fontId="13" fillId="5" borderId="15" xfId="0" applyFont="1" applyFill="1" applyBorder="1" applyAlignment="1" applyProtection="1">
      <alignment horizontal="center" vertical="center"/>
      <protection locked="0"/>
    </xf>
    <xf numFmtId="0" fontId="7" fillId="2" borderId="34" xfId="0" applyFont="1" applyFill="1" applyBorder="1" applyAlignment="1" applyProtection="1">
      <alignment horizontal="center" vertical="center" wrapText="1"/>
      <protection locked="0"/>
    </xf>
    <xf numFmtId="0" fontId="35" fillId="3" borderId="41" xfId="0" applyFont="1" applyFill="1" applyBorder="1" applyAlignment="1" applyProtection="1">
      <alignment horizontal="center" vertical="center"/>
    </xf>
    <xf numFmtId="0" fontId="18" fillId="3" borderId="40" xfId="0" applyFont="1" applyFill="1" applyBorder="1" applyAlignment="1" applyProtection="1">
      <alignment wrapText="1"/>
    </xf>
    <xf numFmtId="0" fontId="34" fillId="3" borderId="76" xfId="0" applyFont="1" applyFill="1" applyBorder="1" applyAlignment="1" applyProtection="1">
      <protection locked="0"/>
    </xf>
    <xf numFmtId="0" fontId="11" fillId="3" borderId="59" xfId="0" applyFont="1" applyFill="1" applyBorder="1" applyAlignment="1" applyProtection="1">
      <alignment horizontal="center"/>
      <protection locked="0"/>
    </xf>
    <xf numFmtId="3" fontId="35" fillId="3" borderId="41" xfId="0" applyNumberFormat="1" applyFont="1" applyFill="1" applyBorder="1" applyAlignment="1" applyProtection="1">
      <alignment horizontal="center" vertical="center"/>
    </xf>
    <xf numFmtId="0" fontId="36" fillId="3" borderId="59" xfId="0" applyFont="1" applyFill="1" applyBorder="1" applyAlignment="1" applyProtection="1">
      <alignment horizontal="center" vertical="center"/>
      <protection locked="0"/>
    </xf>
    <xf numFmtId="0" fontId="19" fillId="6" borderId="42" xfId="0" applyFont="1" applyFill="1" applyBorder="1" applyProtection="1"/>
    <xf numFmtId="0" fontId="19" fillId="6" borderId="16" xfId="0" applyFont="1" applyFill="1" applyBorder="1" applyProtection="1"/>
    <xf numFmtId="0" fontId="16" fillId="3" borderId="64" xfId="0" applyFont="1" applyFill="1" applyBorder="1" applyAlignment="1" applyProtection="1">
      <alignment horizontal="center" vertical="center"/>
    </xf>
    <xf numFmtId="0" fontId="19" fillId="3" borderId="68" xfId="0" applyFont="1" applyFill="1" applyBorder="1" applyProtection="1"/>
    <xf numFmtId="0" fontId="10" fillId="5" borderId="42" xfId="0" applyFont="1" applyFill="1" applyBorder="1" applyAlignment="1" applyProtection="1">
      <alignment horizontal="center" vertical="center"/>
      <protection locked="0"/>
    </xf>
    <xf numFmtId="0" fontId="0" fillId="0" borderId="9" xfId="0" applyFill="1" applyBorder="1"/>
    <xf numFmtId="0" fontId="0" fillId="0" borderId="7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165" fontId="0" fillId="3" borderId="24" xfId="0" applyNumberFormat="1" applyFont="1" applyFill="1" applyBorder="1"/>
    <xf numFmtId="1" fontId="0" fillId="3" borderId="24" xfId="0" applyNumberFormat="1" applyFont="1" applyFill="1" applyBorder="1" applyAlignment="1">
      <alignment horizontal="center"/>
    </xf>
    <xf numFmtId="1" fontId="0" fillId="3" borderId="9" xfId="0" applyNumberFormat="1" applyFont="1" applyFill="1" applyBorder="1" applyAlignment="1">
      <alignment horizontal="center"/>
    </xf>
    <xf numFmtId="1" fontId="0" fillId="3" borderId="28" xfId="0" applyNumberFormat="1" applyFont="1" applyFill="1" applyBorder="1" applyAlignment="1">
      <alignment horizontal="center"/>
    </xf>
    <xf numFmtId="1" fontId="0" fillId="3" borderId="50" xfId="0" applyNumberFormat="1" applyFont="1" applyFill="1" applyBorder="1" applyAlignment="1">
      <alignment horizontal="center"/>
    </xf>
    <xf numFmtId="1" fontId="0" fillId="3" borderId="48" xfId="0" applyNumberFormat="1" applyFont="1" applyFill="1" applyBorder="1" applyAlignment="1">
      <alignment horizontal="center"/>
    </xf>
    <xf numFmtId="1" fontId="0" fillId="3" borderId="2" xfId="0" applyNumberFormat="1" applyFont="1" applyFill="1" applyBorder="1" applyAlignment="1">
      <alignment horizontal="center"/>
    </xf>
    <xf numFmtId="0" fontId="78" fillId="5" borderId="1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42" xfId="0" applyBorder="1" applyAlignment="1">
      <alignment horizontal="center"/>
    </xf>
    <xf numFmtId="0" fontId="40" fillId="0" borderId="0" xfId="0" applyFont="1" applyBorder="1" applyAlignment="1">
      <alignment horizontal="center"/>
    </xf>
    <xf numFmtId="0" fontId="0" fillId="0" borderId="0" xfId="0" applyBorder="1" applyAlignment="1"/>
    <xf numFmtId="0" fontId="0" fillId="0" borderId="58" xfId="0" applyBorder="1"/>
    <xf numFmtId="0" fontId="0" fillId="0" borderId="39" xfId="0" applyBorder="1" applyAlignment="1">
      <alignment horizontal="center"/>
    </xf>
    <xf numFmtId="0" fontId="34" fillId="0" borderId="36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62" xfId="0" applyBorder="1" applyAlignment="1"/>
    <xf numFmtId="0" fontId="0" fillId="0" borderId="63" xfId="0" applyBorder="1" applyAlignment="1"/>
    <xf numFmtId="0" fontId="34" fillId="0" borderId="13" xfId="0" applyFont="1" applyBorder="1"/>
    <xf numFmtId="0" fontId="34" fillId="0" borderId="13" xfId="0" applyFont="1" applyBorder="1" applyAlignment="1"/>
    <xf numFmtId="20" fontId="34" fillId="0" borderId="53" xfId="0" applyNumberFormat="1" applyFont="1" applyBorder="1" applyAlignment="1">
      <alignment horizontal="center" vertical="center"/>
    </xf>
    <xf numFmtId="0" fontId="37" fillId="8" borderId="20" xfId="0" applyFont="1" applyFill="1" applyBorder="1" applyAlignment="1"/>
    <xf numFmtId="0" fontId="36" fillId="0" borderId="53" xfId="0" applyFont="1" applyBorder="1" applyAlignment="1">
      <alignment horizontal="left" vertical="center" wrapText="1"/>
    </xf>
    <xf numFmtId="0" fontId="38" fillId="0" borderId="0" xfId="0" applyFont="1" applyBorder="1" applyAlignment="1">
      <alignment horizontal="center" vertical="center" wrapText="1"/>
    </xf>
    <xf numFmtId="0" fontId="36" fillId="8" borderId="53" xfId="0" applyFont="1" applyFill="1" applyBorder="1" applyAlignment="1">
      <alignment vertical="center" wrapText="1"/>
    </xf>
    <xf numFmtId="0" fontId="36" fillId="0" borderId="55" xfId="0" applyFont="1" applyBorder="1" applyAlignment="1">
      <alignment vertical="center" wrapText="1"/>
    </xf>
    <xf numFmtId="0" fontId="36" fillId="0" borderId="56" xfId="0" applyFont="1" applyBorder="1" applyAlignment="1">
      <alignment vertical="center" wrapText="1"/>
    </xf>
    <xf numFmtId="0" fontId="36" fillId="3" borderId="3" xfId="0" applyFont="1" applyFill="1" applyBorder="1" applyAlignment="1">
      <alignment vertical="center" wrapText="1"/>
    </xf>
    <xf numFmtId="0" fontId="36" fillId="3" borderId="50" xfId="0" applyFont="1" applyFill="1" applyBorder="1" applyAlignment="1">
      <alignment vertical="center" wrapText="1"/>
    </xf>
    <xf numFmtId="0" fontId="36" fillId="3" borderId="50" xfId="0" applyFont="1" applyFill="1" applyBorder="1" applyAlignment="1">
      <alignment horizontal="center" vertical="center" wrapText="1"/>
    </xf>
    <xf numFmtId="0" fontId="36" fillId="3" borderId="46" xfId="0" applyFont="1" applyFill="1" applyBorder="1" applyAlignment="1">
      <alignment vertical="center" wrapText="1"/>
    </xf>
    <xf numFmtId="0" fontId="35" fillId="0" borderId="64" xfId="0" applyFont="1" applyBorder="1" applyAlignment="1">
      <alignment horizontal="left" vertical="center"/>
    </xf>
    <xf numFmtId="0" fontId="78" fillId="8" borderId="35" xfId="0" applyFont="1" applyFill="1" applyBorder="1"/>
    <xf numFmtId="0" fontId="15" fillId="0" borderId="39" xfId="0" applyFont="1" applyBorder="1" applyAlignment="1"/>
    <xf numFmtId="0" fontId="35" fillId="0" borderId="74" xfId="0" applyFont="1" applyBorder="1" applyAlignment="1">
      <alignment horizontal="center" vertical="center"/>
    </xf>
    <xf numFmtId="0" fontId="37" fillId="0" borderId="41" xfId="0" applyFont="1" applyBorder="1" applyAlignment="1">
      <alignment horizontal="center" vertical="center" wrapText="1"/>
    </xf>
    <xf numFmtId="0" fontId="36" fillId="0" borderId="0" xfId="0" applyFont="1" applyBorder="1" applyAlignment="1"/>
    <xf numFmtId="0" fontId="0" fillId="4" borderId="0" xfId="0" applyFill="1" applyBorder="1"/>
    <xf numFmtId="0" fontId="36" fillId="8" borderId="70" xfId="0" applyFont="1" applyFill="1" applyBorder="1" applyAlignment="1">
      <alignment vertical="center" wrapText="1"/>
    </xf>
    <xf numFmtId="0" fontId="35" fillId="0" borderId="57" xfId="0" applyFont="1" applyBorder="1" applyAlignment="1">
      <alignment horizontal="left" vertical="center"/>
    </xf>
    <xf numFmtId="0" fontId="35" fillId="0" borderId="77" xfId="0" applyFont="1" applyBorder="1" applyAlignment="1">
      <alignment horizontal="left" vertical="center"/>
    </xf>
    <xf numFmtId="0" fontId="76" fillId="8" borderId="35" xfId="0" applyFont="1" applyFill="1" applyBorder="1"/>
    <xf numFmtId="0" fontId="19" fillId="0" borderId="3" xfId="0" applyFont="1" applyBorder="1"/>
    <xf numFmtId="0" fontId="19" fillId="0" borderId="50" xfId="0" applyFont="1" applyBorder="1"/>
    <xf numFmtId="0" fontId="19" fillId="0" borderId="46" xfId="0" applyFont="1" applyBorder="1"/>
    <xf numFmtId="0" fontId="15" fillId="0" borderId="1" xfId="0" applyFont="1" applyFill="1" applyBorder="1" applyAlignment="1" applyProtection="1">
      <alignment horizontal="left"/>
    </xf>
    <xf numFmtId="0" fontId="15" fillId="0" borderId="0" xfId="0" applyFont="1" applyFill="1" applyBorder="1" applyAlignment="1" applyProtection="1">
      <alignment horizontal="left"/>
    </xf>
    <xf numFmtId="0" fontId="15" fillId="0" borderId="6" xfId="0" applyFont="1" applyFill="1" applyBorder="1" applyAlignment="1" applyProtection="1">
      <alignment horizontal="left"/>
    </xf>
    <xf numFmtId="20" fontId="31" fillId="7" borderId="32" xfId="0" applyNumberFormat="1" applyFont="1" applyFill="1" applyBorder="1" applyAlignment="1" applyProtection="1">
      <alignment horizontal="center" vertical="center"/>
      <protection locked="0"/>
    </xf>
    <xf numFmtId="0" fontId="15" fillId="0" borderId="1" xfId="0" applyFont="1" applyFill="1" applyBorder="1" applyAlignment="1" applyProtection="1">
      <alignment horizontal="left"/>
    </xf>
    <xf numFmtId="0" fontId="15" fillId="0" borderId="0" xfId="0" applyFont="1" applyFill="1" applyBorder="1" applyAlignment="1" applyProtection="1">
      <alignment horizontal="left"/>
    </xf>
    <xf numFmtId="0" fontId="15" fillId="0" borderId="6" xfId="0" applyFont="1" applyFill="1" applyBorder="1" applyAlignment="1" applyProtection="1">
      <alignment horizontal="left"/>
    </xf>
    <xf numFmtId="0" fontId="16" fillId="6" borderId="37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7" fillId="2" borderId="13" xfId="0" applyFont="1" applyFill="1" applyBorder="1" applyAlignment="1" applyProtection="1">
      <alignment horizontal="center"/>
      <protection locked="0"/>
    </xf>
    <xf numFmtId="20" fontId="31" fillId="7" borderId="5" xfId="0" applyNumberFormat="1" applyFont="1" applyFill="1" applyBorder="1" applyAlignment="1" applyProtection="1">
      <alignment horizontal="center" vertical="center"/>
      <protection locked="0"/>
    </xf>
    <xf numFmtId="0" fontId="31" fillId="7" borderId="52" xfId="0" applyFont="1" applyFill="1" applyBorder="1" applyAlignment="1" applyProtection="1">
      <alignment horizontal="center"/>
      <protection locked="0"/>
    </xf>
    <xf numFmtId="0" fontId="7" fillId="2" borderId="10" xfId="0" applyFont="1" applyFill="1" applyBorder="1" applyAlignment="1" applyProtection="1">
      <alignment horizontal="center" vertical="center" wrapText="1"/>
      <protection locked="0"/>
    </xf>
    <xf numFmtId="0" fontId="15" fillId="3" borderId="57" xfId="0" applyFont="1" applyFill="1" applyBorder="1" applyAlignment="1" applyProtection="1">
      <alignment vertical="center"/>
    </xf>
    <xf numFmtId="0" fontId="15" fillId="3" borderId="13" xfId="0" applyFont="1" applyFill="1" applyBorder="1" applyAlignment="1" applyProtection="1">
      <alignment vertical="center"/>
    </xf>
    <xf numFmtId="0" fontId="86" fillId="4" borderId="42" xfId="0" applyFont="1" applyFill="1" applyBorder="1" applyAlignment="1" applyProtection="1">
      <alignment horizontal="center"/>
    </xf>
    <xf numFmtId="0" fontId="86" fillId="4" borderId="39" xfId="0" applyFont="1" applyFill="1" applyBorder="1" applyAlignment="1" applyProtection="1">
      <alignment horizontal="center"/>
    </xf>
    <xf numFmtId="0" fontId="87" fillId="5" borderId="16" xfId="0" applyFont="1" applyFill="1" applyBorder="1" applyAlignment="1" applyProtection="1">
      <alignment horizontal="center" vertical="center"/>
      <protection locked="0"/>
    </xf>
    <xf numFmtId="0" fontId="87" fillId="5" borderId="25" xfId="0" applyFont="1" applyFill="1" applyBorder="1" applyAlignment="1" applyProtection="1">
      <alignment horizontal="center" vertical="center"/>
      <protection locked="0"/>
    </xf>
    <xf numFmtId="0" fontId="87" fillId="5" borderId="44" xfId="0" applyFont="1" applyFill="1" applyBorder="1" applyAlignment="1" applyProtection="1">
      <alignment horizontal="center" vertical="center"/>
      <protection locked="0"/>
    </xf>
    <xf numFmtId="0" fontId="21" fillId="5" borderId="16" xfId="0" applyFont="1" applyFill="1" applyBorder="1" applyAlignment="1" applyProtection="1">
      <alignment horizontal="center" vertical="center"/>
      <protection locked="0"/>
    </xf>
    <xf numFmtId="0" fontId="86" fillId="5" borderId="16" xfId="0" applyFont="1" applyFill="1" applyBorder="1" applyAlignment="1" applyProtection="1">
      <alignment horizontal="center" vertical="center"/>
      <protection locked="0"/>
    </xf>
    <xf numFmtId="0" fontId="86" fillId="5" borderId="25" xfId="0" applyFont="1" applyFill="1" applyBorder="1" applyAlignment="1" applyProtection="1">
      <alignment horizontal="center" vertical="center"/>
      <protection locked="0"/>
    </xf>
    <xf numFmtId="14" fontId="31" fillId="7" borderId="29" xfId="0" applyNumberFormat="1" applyFont="1" applyFill="1" applyBorder="1" applyAlignment="1" applyProtection="1">
      <alignment horizontal="center"/>
      <protection locked="0"/>
    </xf>
    <xf numFmtId="0" fontId="36" fillId="5" borderId="75" xfId="0" applyFont="1" applyFill="1" applyBorder="1" applyAlignment="1" applyProtection="1">
      <alignment horizontal="center" vertical="center"/>
      <protection locked="0"/>
    </xf>
    <xf numFmtId="0" fontId="86" fillId="5" borderId="47" xfId="0" applyFont="1" applyFill="1" applyBorder="1" applyAlignment="1" applyProtection="1">
      <alignment horizontal="center" vertical="center"/>
      <protection locked="0"/>
    </xf>
    <xf numFmtId="0" fontId="86" fillId="5" borderId="75" xfId="0" applyFont="1" applyFill="1" applyBorder="1" applyAlignment="1" applyProtection="1">
      <alignment horizontal="center" vertical="center"/>
      <protection locked="0"/>
    </xf>
    <xf numFmtId="0" fontId="86" fillId="5" borderId="48" xfId="0" applyFont="1" applyFill="1" applyBorder="1" applyAlignment="1" applyProtection="1">
      <alignment horizontal="center" vertical="center"/>
      <protection locked="0"/>
    </xf>
    <xf numFmtId="0" fontId="18" fillId="6" borderId="37" xfId="0" applyFont="1" applyFill="1" applyBorder="1" applyAlignment="1" applyProtection="1">
      <alignment horizontal="center" vertical="center"/>
    </xf>
    <xf numFmtId="0" fontId="18" fillId="6" borderId="40" xfId="0" applyFont="1" applyFill="1" applyBorder="1" applyAlignment="1" applyProtection="1">
      <alignment horizontal="center" vertical="center"/>
    </xf>
    <xf numFmtId="0" fontId="48" fillId="13" borderId="29" xfId="0" applyFont="1" applyFill="1" applyBorder="1" applyAlignment="1" applyProtection="1">
      <alignment horizontal="center"/>
      <protection locked="0"/>
    </xf>
    <xf numFmtId="0" fontId="59" fillId="5" borderId="48" xfId="0" applyFont="1" applyFill="1" applyBorder="1" applyAlignment="1" applyProtection="1">
      <alignment horizontal="center"/>
      <protection locked="0"/>
    </xf>
    <xf numFmtId="0" fontId="59" fillId="5" borderId="47" xfId="0" applyFont="1" applyFill="1" applyBorder="1" applyAlignment="1" applyProtection="1">
      <alignment horizontal="center"/>
      <protection locked="0"/>
    </xf>
    <xf numFmtId="0" fontId="7" fillId="0" borderId="27" xfId="0" applyFont="1" applyBorder="1" applyAlignment="1" applyProtection="1">
      <alignment horizontal="left"/>
      <protection locked="0"/>
    </xf>
    <xf numFmtId="0" fontId="7" fillId="0" borderId="2" xfId="0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left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7" fillId="0" borderId="27" xfId="0" applyFont="1" applyBorder="1" applyAlignment="1" applyProtection="1">
      <alignment horizontal="center" vertical="center"/>
      <protection locked="0"/>
    </xf>
    <xf numFmtId="0" fontId="7" fillId="0" borderId="27" xfId="0" applyFont="1" applyBorder="1" applyAlignment="1" applyProtection="1">
      <alignment horizontal="center"/>
      <protection locked="0"/>
    </xf>
    <xf numFmtId="0" fontId="34" fillId="3" borderId="13" xfId="0" applyFont="1" applyFill="1" applyBorder="1" applyAlignment="1" applyProtection="1"/>
    <xf numFmtId="0" fontId="60" fillId="6" borderId="34" xfId="0" applyFont="1" applyFill="1" applyBorder="1" applyAlignment="1" applyProtection="1"/>
    <xf numFmtId="2" fontId="16" fillId="6" borderId="42" xfId="0" applyNumberFormat="1" applyFont="1" applyFill="1" applyBorder="1" applyAlignment="1" applyProtection="1">
      <alignment horizontal="center" vertical="center"/>
    </xf>
    <xf numFmtId="0" fontId="34" fillId="6" borderId="62" xfId="0" applyFont="1" applyFill="1" applyBorder="1" applyAlignment="1" applyProtection="1">
      <protection locked="0"/>
    </xf>
    <xf numFmtId="1" fontId="55" fillId="4" borderId="42" xfId="0" applyNumberFormat="1" applyFont="1" applyFill="1" applyBorder="1" applyAlignment="1" applyProtection="1">
      <alignment horizontal="center"/>
      <protection locked="0"/>
    </xf>
    <xf numFmtId="2" fontId="55" fillId="4" borderId="42" xfId="0" applyNumberFormat="1" applyFont="1" applyFill="1" applyBorder="1" applyAlignment="1" applyProtection="1">
      <alignment horizontal="center"/>
      <protection locked="0"/>
    </xf>
    <xf numFmtId="166" fontId="55" fillId="4" borderId="42" xfId="0" applyNumberFormat="1" applyFont="1" applyFill="1" applyBorder="1" applyAlignment="1" applyProtection="1">
      <alignment horizontal="center"/>
      <protection locked="0"/>
    </xf>
    <xf numFmtId="0" fontId="0" fillId="0" borderId="1" xfId="0" applyBorder="1" applyProtection="1">
      <protection locked="0"/>
    </xf>
    <xf numFmtId="0" fontId="0" fillId="0" borderId="27" xfId="0" applyBorder="1" applyProtection="1">
      <protection locked="0"/>
    </xf>
    <xf numFmtId="0" fontId="34" fillId="6" borderId="39" xfId="0" applyFont="1" applyFill="1" applyBorder="1" applyAlignment="1" applyProtection="1">
      <protection locked="0"/>
    </xf>
    <xf numFmtId="0" fontId="34" fillId="6" borderId="47" xfId="0" applyFont="1" applyFill="1" applyBorder="1" applyAlignment="1" applyProtection="1">
      <protection locked="0"/>
    </xf>
    <xf numFmtId="0" fontId="34" fillId="6" borderId="43" xfId="0" applyFont="1" applyFill="1" applyBorder="1" applyAlignment="1" applyProtection="1">
      <protection locked="0"/>
    </xf>
    <xf numFmtId="0" fontId="7" fillId="0" borderId="0" xfId="0" applyFont="1" applyBorder="1" applyAlignment="1" applyProtection="1">
      <alignment horizontal="left" vertical="center"/>
      <protection locked="0"/>
    </xf>
    <xf numFmtId="0" fontId="7" fillId="0" borderId="2" xfId="0" applyFont="1" applyBorder="1" applyAlignment="1" applyProtection="1">
      <alignment horizontal="left" vertical="center"/>
      <protection locked="0"/>
    </xf>
    <xf numFmtId="1" fontId="24" fillId="3" borderId="42" xfId="0" applyNumberFormat="1" applyFont="1" applyFill="1" applyBorder="1" applyAlignment="1" applyProtection="1">
      <alignment horizontal="center" vertical="center"/>
    </xf>
    <xf numFmtId="0" fontId="39" fillId="3" borderId="62" xfId="0" applyFont="1" applyFill="1" applyBorder="1" applyAlignment="1" applyProtection="1">
      <alignment vertical="center"/>
    </xf>
    <xf numFmtId="0" fontId="12" fillId="3" borderId="62" xfId="0" applyFont="1" applyFill="1" applyBorder="1" applyAlignment="1" applyProtection="1">
      <alignment vertical="center"/>
    </xf>
    <xf numFmtId="0" fontId="0" fillId="6" borderId="0" xfId="0" applyFill="1" applyProtection="1"/>
    <xf numFmtId="0" fontId="0" fillId="6" borderId="0" xfId="0" applyFill="1"/>
    <xf numFmtId="0" fontId="60" fillId="3" borderId="57" xfId="0" applyFont="1" applyFill="1" applyBorder="1" applyAlignment="1" applyProtection="1"/>
    <xf numFmtId="2" fontId="16" fillId="3" borderId="58" xfId="0" applyNumberFormat="1" applyFont="1" applyFill="1" applyBorder="1" applyAlignment="1" applyProtection="1">
      <alignment horizontal="center" vertical="center"/>
    </xf>
    <xf numFmtId="0" fontId="18" fillId="3" borderId="35" xfId="0" applyFont="1" applyFill="1" applyBorder="1" applyAlignment="1" applyProtection="1">
      <alignment horizontal="left" vertical="center"/>
      <protection locked="0"/>
    </xf>
    <xf numFmtId="0" fontId="18" fillId="3" borderId="33" xfId="0" applyFont="1" applyFill="1" applyBorder="1" applyAlignment="1" applyProtection="1">
      <alignment horizontal="left" vertical="center"/>
      <protection locked="0"/>
    </xf>
    <xf numFmtId="0" fontId="15" fillId="6" borderId="42" xfId="0" applyFont="1" applyFill="1" applyBorder="1" applyAlignment="1" applyProtection="1">
      <alignment horizontal="center" vertical="center"/>
    </xf>
    <xf numFmtId="0" fontId="39" fillId="3" borderId="16" xfId="0" applyFont="1" applyFill="1" applyBorder="1" applyAlignment="1" applyProtection="1">
      <alignment horizontal="center" vertical="center"/>
    </xf>
    <xf numFmtId="0" fontId="39" fillId="0" borderId="3" xfId="0" applyFont="1" applyFill="1" applyBorder="1" applyAlignment="1"/>
    <xf numFmtId="0" fontId="39" fillId="0" borderId="50" xfId="0" applyFont="1" applyFill="1" applyBorder="1" applyAlignment="1"/>
    <xf numFmtId="0" fontId="39" fillId="0" borderId="46" xfId="0" applyFont="1" applyFill="1" applyBorder="1" applyAlignment="1"/>
    <xf numFmtId="0" fontId="42" fillId="0" borderId="60" xfId="0" applyFont="1" applyBorder="1" applyAlignment="1">
      <alignment horizontal="center" vertical="center"/>
    </xf>
    <xf numFmtId="0" fontId="42" fillId="0" borderId="47" xfId="0" applyFont="1" applyBorder="1" applyAlignment="1">
      <alignment horizontal="center" vertical="center"/>
    </xf>
    <xf numFmtId="0" fontId="39" fillId="0" borderId="76" xfId="0" applyFont="1" applyBorder="1" applyAlignment="1">
      <alignment vertical="center"/>
    </xf>
    <xf numFmtId="0" fontId="69" fillId="0" borderId="62" xfId="0" applyFont="1" applyBorder="1" applyAlignment="1"/>
    <xf numFmtId="0" fontId="69" fillId="0" borderId="9" xfId="0" applyFont="1" applyBorder="1" applyAlignment="1"/>
    <xf numFmtId="0" fontId="69" fillId="0" borderId="13" xfId="0" applyFont="1" applyBorder="1" applyAlignment="1"/>
    <xf numFmtId="0" fontId="69" fillId="0" borderId="13" xfId="0" applyFont="1" applyBorder="1" applyAlignment="1">
      <alignment horizontal="center"/>
    </xf>
    <xf numFmtId="0" fontId="42" fillId="0" borderId="13" xfId="0" applyFont="1" applyBorder="1" applyAlignment="1">
      <alignment horizontal="center"/>
    </xf>
    <xf numFmtId="0" fontId="39" fillId="0" borderId="19" xfId="0" applyFont="1" applyBorder="1" applyAlignment="1">
      <alignment horizontal="center" vertical="center"/>
    </xf>
    <xf numFmtId="0" fontId="69" fillId="0" borderId="14" xfId="0" applyFont="1" applyBorder="1"/>
    <xf numFmtId="0" fontId="69" fillId="0" borderId="20" xfId="0" applyFont="1" applyBorder="1"/>
    <xf numFmtId="0" fontId="39" fillId="0" borderId="30" xfId="0" applyFont="1" applyFill="1" applyBorder="1" applyAlignment="1"/>
    <xf numFmtId="0" fontId="39" fillId="0" borderId="26" xfId="0" applyFont="1" applyFill="1" applyBorder="1" applyAlignment="1"/>
    <xf numFmtId="0" fontId="39" fillId="0" borderId="32" xfId="0" applyFont="1" applyFill="1" applyBorder="1" applyAlignment="1"/>
    <xf numFmtId="166" fontId="47" fillId="0" borderId="33" xfId="0" applyNumberFormat="1" applyFont="1" applyBorder="1" applyAlignment="1">
      <alignment horizontal="center"/>
    </xf>
    <xf numFmtId="166" fontId="47" fillId="0" borderId="12" xfId="0" applyNumberFormat="1" applyFont="1" applyBorder="1" applyAlignment="1">
      <alignment horizontal="center"/>
    </xf>
    <xf numFmtId="166" fontId="47" fillId="0" borderId="34" xfId="0" applyNumberFormat="1" applyFont="1" applyBorder="1" applyAlignment="1">
      <alignment horizontal="center"/>
    </xf>
    <xf numFmtId="166" fontId="47" fillId="0" borderId="16" xfId="0" applyNumberFormat="1" applyFont="1" applyBorder="1" applyAlignment="1">
      <alignment horizontal="center"/>
    </xf>
    <xf numFmtId="166" fontId="47" fillId="0" borderId="10" xfId="0" applyNumberFormat="1" applyFont="1" applyBorder="1" applyAlignment="1">
      <alignment horizontal="center"/>
    </xf>
    <xf numFmtId="166" fontId="47" fillId="0" borderId="14" xfId="0" applyNumberFormat="1" applyFont="1" applyBorder="1" applyAlignment="1">
      <alignment horizontal="center"/>
    </xf>
    <xf numFmtId="165" fontId="0" fillId="23" borderId="53" xfId="0" applyNumberFormat="1" applyFill="1" applyBorder="1" applyAlignment="1">
      <alignment horizontal="center" vertical="center"/>
    </xf>
    <xf numFmtId="165" fontId="78" fillId="23" borderId="69" xfId="0" applyNumberFormat="1" applyFont="1" applyFill="1" applyBorder="1" applyAlignment="1">
      <alignment horizontal="center" vertical="center"/>
    </xf>
    <xf numFmtId="165" fontId="78" fillId="23" borderId="55" xfId="0" applyNumberFormat="1" applyFont="1" applyFill="1" applyBorder="1" applyAlignment="1">
      <alignment horizontal="center" vertical="center"/>
    </xf>
    <xf numFmtId="165" fontId="78" fillId="5" borderId="36" xfId="0" applyNumberFormat="1" applyFont="1" applyFill="1" applyBorder="1" applyAlignment="1">
      <alignment horizontal="center" vertical="center"/>
    </xf>
    <xf numFmtId="0" fontId="40" fillId="3" borderId="42" xfId="0" applyFont="1" applyFill="1" applyBorder="1" applyAlignment="1">
      <alignment horizontal="center"/>
    </xf>
    <xf numFmtId="0" fontId="40" fillId="3" borderId="42" xfId="0" applyFont="1" applyFill="1" applyBorder="1" applyAlignment="1">
      <alignment horizontal="center" vertical="center"/>
    </xf>
    <xf numFmtId="20" fontId="40" fillId="3" borderId="67" xfId="0" applyNumberFormat="1" applyFont="1" applyFill="1" applyBorder="1"/>
    <xf numFmtId="2" fontId="40" fillId="3" borderId="42" xfId="0" applyNumberFormat="1" applyFont="1" applyFill="1" applyBorder="1" applyAlignment="1">
      <alignment horizontal="center" vertical="center"/>
    </xf>
    <xf numFmtId="0" fontId="35" fillId="3" borderId="42" xfId="0" applyFont="1" applyFill="1" applyBorder="1" applyAlignment="1">
      <alignment horizontal="center"/>
    </xf>
    <xf numFmtId="1" fontId="40" fillId="3" borderId="42" xfId="0" applyNumberFormat="1" applyFont="1" applyFill="1" applyBorder="1" applyAlignment="1">
      <alignment horizontal="center" vertical="center"/>
    </xf>
    <xf numFmtId="0" fontId="40" fillId="3" borderId="67" xfId="0" applyFont="1" applyFill="1" applyBorder="1"/>
    <xf numFmtId="0" fontId="0" fillId="3" borderId="0" xfId="0" applyFill="1" applyBorder="1"/>
    <xf numFmtId="0" fontId="35" fillId="3" borderId="43" xfId="0" applyFont="1" applyFill="1" applyBorder="1" applyAlignment="1">
      <alignment horizontal="center"/>
    </xf>
    <xf numFmtId="0" fontId="0" fillId="3" borderId="58" xfId="0" applyFill="1" applyBorder="1"/>
    <xf numFmtId="0" fontId="35" fillId="3" borderId="58" xfId="0" applyFont="1" applyFill="1" applyBorder="1" applyAlignment="1">
      <alignment horizontal="center"/>
    </xf>
    <xf numFmtId="0" fontId="34" fillId="0" borderId="0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29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58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76" xfId="0" applyFill="1" applyBorder="1" applyAlignment="1">
      <alignment horizontal="center"/>
    </xf>
    <xf numFmtId="0" fontId="34" fillId="0" borderId="0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20" fontId="34" fillId="0" borderId="53" xfId="0" applyNumberFormat="1" applyFont="1" applyFill="1" applyBorder="1" applyAlignment="1">
      <alignment horizontal="center" vertical="center"/>
    </xf>
    <xf numFmtId="0" fontId="34" fillId="0" borderId="31" xfId="0" applyFont="1" applyBorder="1" applyAlignment="1">
      <alignment vertical="center"/>
    </xf>
    <xf numFmtId="0" fontId="35" fillId="0" borderId="0" xfId="0" applyFont="1" applyBorder="1" applyAlignment="1">
      <alignment horizontal="center" vertical="center"/>
    </xf>
    <xf numFmtId="0" fontId="34" fillId="0" borderId="34" xfId="0" applyFont="1" applyBorder="1" applyAlignment="1">
      <alignment vertical="center" wrapText="1"/>
    </xf>
    <xf numFmtId="0" fontId="34" fillId="0" borderId="7" xfId="0" applyFont="1" applyBorder="1" applyAlignment="1">
      <alignment vertical="center" wrapText="1"/>
    </xf>
    <xf numFmtId="0" fontId="35" fillId="0" borderId="35" xfId="0" applyFont="1" applyBorder="1" applyAlignment="1">
      <alignment horizontal="left" vertical="center"/>
    </xf>
    <xf numFmtId="0" fontId="34" fillId="0" borderId="14" xfId="0" applyFont="1" applyBorder="1" applyAlignment="1">
      <alignment vertical="center"/>
    </xf>
    <xf numFmtId="0" fontId="0" fillId="0" borderId="58" xfId="0" applyFill="1" applyBorder="1" applyAlignment="1">
      <alignment horizontal="center"/>
    </xf>
    <xf numFmtId="0" fontId="34" fillId="0" borderId="0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29" xfId="0" applyFont="1" applyBorder="1" applyAlignment="1">
      <alignment horizontal="center" vertical="center"/>
    </xf>
    <xf numFmtId="0" fontId="35" fillId="0" borderId="3" xfId="0" applyFont="1" applyBorder="1" applyAlignment="1">
      <alignment horizontal="center" vertical="center"/>
    </xf>
    <xf numFmtId="0" fontId="37" fillId="0" borderId="46" xfId="0" applyFont="1" applyBorder="1" applyAlignment="1">
      <alignment horizontal="center" vertical="center" wrapText="1"/>
    </xf>
    <xf numFmtId="0" fontId="35" fillId="0" borderId="30" xfId="0" applyFont="1" applyBorder="1" applyAlignment="1">
      <alignment horizontal="center" vertical="center"/>
    </xf>
    <xf numFmtId="0" fontId="35" fillId="0" borderId="32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/>
    </xf>
    <xf numFmtId="0" fontId="35" fillId="0" borderId="26" xfId="0" applyFont="1" applyBorder="1" applyAlignment="1">
      <alignment horizontal="center" vertical="center"/>
    </xf>
    <xf numFmtId="0" fontId="7" fillId="0" borderId="62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center" vertical="center"/>
    </xf>
    <xf numFmtId="20" fontId="34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34" fillId="0" borderId="0" xfId="0" applyFont="1" applyBorder="1"/>
    <xf numFmtId="0" fontId="7" fillId="0" borderId="42" xfId="0" applyFont="1" applyFill="1" applyBorder="1" applyAlignment="1">
      <alignment horizontal="center"/>
    </xf>
    <xf numFmtId="0" fontId="7" fillId="0" borderId="16" xfId="0" applyFont="1" applyFill="1" applyBorder="1" applyAlignment="1">
      <alignment horizontal="left"/>
    </xf>
    <xf numFmtId="0" fontId="34" fillId="0" borderId="16" xfId="0" applyFont="1" applyBorder="1"/>
    <xf numFmtId="0" fontId="0" fillId="0" borderId="16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7" fillId="0" borderId="59" xfId="0" applyFont="1" applyFill="1" applyBorder="1" applyAlignment="1">
      <alignment horizontal="left"/>
    </xf>
    <xf numFmtId="20" fontId="34" fillId="0" borderId="69" xfId="0" applyNumberFormat="1" applyFont="1" applyFill="1" applyBorder="1" applyAlignment="1">
      <alignment horizontal="center" vertical="center"/>
    </xf>
    <xf numFmtId="0" fontId="7" fillId="0" borderId="76" xfId="0" applyFont="1" applyFill="1" applyBorder="1" applyAlignment="1">
      <alignment horizontal="left"/>
    </xf>
    <xf numFmtId="0" fontId="34" fillId="0" borderId="62" xfId="0" applyFont="1" applyBorder="1"/>
    <xf numFmtId="0" fontId="0" fillId="0" borderId="62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0" fillId="0" borderId="69" xfId="0" applyFill="1" applyBorder="1" applyAlignment="1">
      <alignment horizontal="center"/>
    </xf>
    <xf numFmtId="0" fontId="0" fillId="0" borderId="56" xfId="0" applyFill="1" applyBorder="1" applyAlignment="1">
      <alignment horizontal="center"/>
    </xf>
    <xf numFmtId="20" fontId="39" fillId="0" borderId="3" xfId="0" applyNumberFormat="1" applyFont="1" applyBorder="1" applyAlignment="1">
      <alignment vertical="center"/>
    </xf>
    <xf numFmtId="0" fontId="7" fillId="0" borderId="58" xfId="0" applyFont="1" applyFill="1" applyBorder="1" applyAlignment="1">
      <alignment horizontal="center"/>
    </xf>
    <xf numFmtId="0" fontId="77" fillId="0" borderId="55" xfId="0" applyFont="1" applyFill="1" applyBorder="1" applyAlignment="1">
      <alignment horizontal="center" vertical="center"/>
    </xf>
    <xf numFmtId="0" fontId="34" fillId="0" borderId="8" xfId="0" applyFont="1" applyBorder="1" applyAlignment="1"/>
    <xf numFmtId="0" fontId="35" fillId="0" borderId="19" xfId="0" applyFont="1" applyBorder="1" applyAlignment="1">
      <alignment horizontal="left" vertical="center"/>
    </xf>
    <xf numFmtId="0" fontId="7" fillId="0" borderId="0" xfId="0" applyFont="1" applyFill="1" applyBorder="1" applyAlignment="1"/>
    <xf numFmtId="0" fontId="7" fillId="0" borderId="16" xfId="0" applyFont="1" applyFill="1" applyBorder="1" applyAlignment="1"/>
    <xf numFmtId="0" fontId="7" fillId="0" borderId="59" xfId="0" applyFont="1" applyFill="1" applyBorder="1" applyAlignment="1"/>
    <xf numFmtId="0" fontId="7" fillId="0" borderId="14" xfId="0" applyFont="1" applyFill="1" applyBorder="1" applyAlignment="1">
      <alignment horizontal="center" vertical="center"/>
    </xf>
    <xf numFmtId="0" fontId="31" fillId="0" borderId="4" xfId="0" applyFont="1" applyFill="1" applyBorder="1" applyAlignment="1">
      <alignment horizontal="center" vertical="center"/>
    </xf>
    <xf numFmtId="0" fontId="34" fillId="0" borderId="11" xfId="0" applyFont="1" applyBorder="1" applyAlignment="1">
      <alignment vertical="center"/>
    </xf>
    <xf numFmtId="0" fontId="34" fillId="0" borderId="15" xfId="0" applyFont="1" applyBorder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3" xfId="0" applyFont="1" applyBorder="1" applyAlignment="1"/>
    <xf numFmtId="0" fontId="34" fillId="0" borderId="46" xfId="0" applyFont="1" applyBorder="1" applyAlignment="1"/>
    <xf numFmtId="0" fontId="34" fillId="0" borderId="13" xfId="0" applyFont="1" applyBorder="1" applyAlignment="1">
      <alignment vertical="center" wrapText="1"/>
    </xf>
    <xf numFmtId="0" fontId="35" fillId="0" borderId="13" xfId="0" applyFont="1" applyBorder="1" applyAlignment="1">
      <alignment horizontal="left" vertical="center"/>
    </xf>
    <xf numFmtId="0" fontId="34" fillId="0" borderId="1" xfId="0" applyFont="1" applyBorder="1" applyAlignment="1">
      <alignment horizontal="center" vertical="center"/>
    </xf>
    <xf numFmtId="0" fontId="0" fillId="0" borderId="67" xfId="0" applyBorder="1"/>
    <xf numFmtId="0" fontId="0" fillId="0" borderId="58" xfId="0" applyBorder="1"/>
    <xf numFmtId="0" fontId="15" fillId="0" borderId="35" xfId="0" applyFont="1" applyBorder="1" applyAlignment="1">
      <alignment horizontal="left" vertical="center"/>
    </xf>
    <xf numFmtId="0" fontId="0" fillId="0" borderId="76" xfId="0" applyFill="1" applyBorder="1" applyAlignment="1">
      <alignment horizontal="center"/>
    </xf>
    <xf numFmtId="0" fontId="77" fillId="0" borderId="69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165" fontId="7" fillId="0" borderId="18" xfId="0" applyNumberFormat="1" applyFont="1" applyFill="1" applyBorder="1" applyAlignment="1">
      <alignment horizontal="center" vertical="center"/>
    </xf>
    <xf numFmtId="0" fontId="7" fillId="0" borderId="18" xfId="0" applyFont="1" applyFill="1" applyBorder="1" applyAlignment="1">
      <alignment horizontal="center" vertical="center"/>
    </xf>
    <xf numFmtId="165" fontId="7" fillId="0" borderId="18" xfId="0" applyNumberFormat="1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0" fillId="7" borderId="4" xfId="0" applyFill="1" applyBorder="1"/>
    <xf numFmtId="165" fontId="77" fillId="7" borderId="50" xfId="0" applyNumberFormat="1" applyFont="1" applyFill="1" applyBorder="1" applyAlignment="1">
      <alignment horizontal="center" vertical="center"/>
    </xf>
    <xf numFmtId="0" fontId="77" fillId="7" borderId="4" xfId="0" applyFont="1" applyFill="1" applyBorder="1" applyAlignment="1">
      <alignment horizontal="center" vertical="center"/>
    </xf>
    <xf numFmtId="0" fontId="0" fillId="7" borderId="50" xfId="0" applyFill="1" applyBorder="1"/>
    <xf numFmtId="165" fontId="77" fillId="7" borderId="4" xfId="0" applyNumberFormat="1" applyFont="1" applyFill="1" applyBorder="1" applyAlignment="1">
      <alignment horizontal="center" vertical="center"/>
    </xf>
    <xf numFmtId="0" fontId="77" fillId="7" borderId="50" xfId="0" applyFont="1" applyFill="1" applyBorder="1" applyAlignment="1">
      <alignment horizontal="center" vertical="center"/>
    </xf>
    <xf numFmtId="0" fontId="88" fillId="7" borderId="3" xfId="0" applyFont="1" applyFill="1" applyBorder="1" applyAlignment="1">
      <alignment horizontal="center" vertical="center"/>
    </xf>
    <xf numFmtId="1" fontId="78" fillId="3" borderId="10" xfId="0" applyNumberFormat="1" applyFont="1" applyFill="1" applyBorder="1" applyAlignment="1">
      <alignment horizontal="center" vertical="center"/>
    </xf>
    <xf numFmtId="1" fontId="78" fillId="3" borderId="52" xfId="0" applyNumberFormat="1" applyFont="1" applyFill="1" applyBorder="1" applyAlignment="1">
      <alignment horizontal="center" vertical="center"/>
    </xf>
    <xf numFmtId="1" fontId="78" fillId="3" borderId="20" xfId="0" applyNumberFormat="1" applyFont="1" applyFill="1" applyBorder="1" applyAlignment="1">
      <alignment horizontal="center" vertical="center"/>
    </xf>
    <xf numFmtId="1" fontId="78" fillId="0" borderId="8" xfId="0" applyNumberFormat="1" applyFont="1" applyBorder="1" applyAlignment="1">
      <alignment horizontal="center" vertical="center"/>
    </xf>
    <xf numFmtId="1" fontId="78" fillId="0" borderId="31" xfId="0" applyNumberFormat="1" applyFont="1" applyBorder="1" applyAlignment="1">
      <alignment horizontal="center" vertical="center"/>
    </xf>
    <xf numFmtId="1" fontId="78" fillId="0" borderId="10" xfId="0" applyNumberFormat="1" applyFont="1" applyBorder="1" applyAlignment="1">
      <alignment horizontal="center" vertical="center"/>
    </xf>
    <xf numFmtId="1" fontId="78" fillId="0" borderId="14" xfId="0" applyNumberFormat="1" applyFont="1" applyBorder="1" applyAlignment="1">
      <alignment horizontal="center" vertical="center"/>
    </xf>
    <xf numFmtId="1" fontId="78" fillId="0" borderId="31" xfId="0" applyNumberFormat="1" applyFont="1" applyFill="1" applyBorder="1" applyAlignment="1">
      <alignment horizontal="center" vertical="center"/>
    </xf>
    <xf numFmtId="1" fontId="78" fillId="0" borderId="52" xfId="0" applyNumberFormat="1" applyFont="1" applyBorder="1" applyAlignment="1">
      <alignment horizontal="center" vertical="center"/>
    </xf>
    <xf numFmtId="1" fontId="78" fillId="0" borderId="20" xfId="0" applyNumberFormat="1" applyFont="1" applyBorder="1" applyAlignment="1">
      <alignment horizontal="center" vertical="center"/>
    </xf>
    <xf numFmtId="1" fontId="78" fillId="0" borderId="78" xfId="0" applyNumberFormat="1" applyFont="1" applyBorder="1" applyAlignment="1">
      <alignment horizontal="center" vertical="center"/>
    </xf>
    <xf numFmtId="1" fontId="78" fillId="0" borderId="15" xfId="0" applyNumberFormat="1" applyFont="1" applyBorder="1" applyAlignment="1">
      <alignment horizontal="center" vertical="center"/>
    </xf>
    <xf numFmtId="1" fontId="78" fillId="0" borderId="21" xfId="0" applyNumberFormat="1" applyFont="1" applyBorder="1" applyAlignment="1">
      <alignment horizontal="center" vertical="center"/>
    </xf>
    <xf numFmtId="1" fontId="78" fillId="0" borderId="18" xfId="0" applyNumberFormat="1" applyFont="1" applyBorder="1" applyAlignment="1">
      <alignment horizontal="center" vertical="center"/>
    </xf>
    <xf numFmtId="1" fontId="78" fillId="7" borderId="56" xfId="0" applyNumberFormat="1" applyFont="1" applyFill="1" applyBorder="1" applyAlignment="1">
      <alignment horizontal="center" vertical="center"/>
    </xf>
    <xf numFmtId="0" fontId="26" fillId="0" borderId="43" xfId="0" applyFont="1" applyBorder="1" applyAlignment="1">
      <alignment horizontal="center"/>
    </xf>
    <xf numFmtId="0" fontId="25" fillId="0" borderId="79" xfId="0" applyFont="1" applyBorder="1"/>
    <xf numFmtId="0" fontId="25" fillId="0" borderId="79" xfId="0" applyFont="1" applyFill="1" applyBorder="1"/>
    <xf numFmtId="0" fontId="25" fillId="0" borderId="77" xfId="0" applyFont="1" applyBorder="1"/>
    <xf numFmtId="0" fontId="25" fillId="0" borderId="43" xfId="0" applyFont="1" applyBorder="1"/>
    <xf numFmtId="0" fontId="15" fillId="0" borderId="1" xfId="0" applyFont="1" applyFill="1" applyBorder="1" applyAlignment="1" applyProtection="1">
      <alignment horizontal="left"/>
    </xf>
    <xf numFmtId="0" fontId="15" fillId="0" borderId="0" xfId="0" applyFont="1" applyFill="1" applyBorder="1" applyAlignment="1" applyProtection="1">
      <alignment horizontal="left"/>
    </xf>
    <xf numFmtId="0" fontId="15" fillId="0" borderId="6" xfId="0" applyFont="1" applyFill="1" applyBorder="1" applyAlignment="1" applyProtection="1">
      <alignment horizontal="left"/>
    </xf>
    <xf numFmtId="0" fontId="16" fillId="6" borderId="37" xfId="0" applyFont="1" applyFill="1" applyBorder="1" applyAlignment="1" applyProtection="1">
      <alignment horizontal="center" vertical="center"/>
    </xf>
    <xf numFmtId="0" fontId="41" fillId="0" borderId="0" xfId="0" applyFont="1" applyBorder="1" applyAlignment="1">
      <alignment horizontal="left"/>
    </xf>
    <xf numFmtId="0" fontId="0" fillId="0" borderId="58" xfId="0" applyBorder="1"/>
    <xf numFmtId="0" fontId="31" fillId="0" borderId="0" xfId="0" applyFont="1" applyBorder="1" applyAlignment="1">
      <alignment horizontal="center"/>
    </xf>
    <xf numFmtId="165" fontId="7" fillId="0" borderId="0" xfId="0" applyNumberFormat="1" applyFont="1" applyBorder="1" applyAlignment="1"/>
    <xf numFmtId="0" fontId="7" fillId="0" borderId="0" xfId="0" applyFont="1" applyBorder="1" applyAlignment="1"/>
    <xf numFmtId="0" fontId="0" fillId="3" borderId="42" xfId="0" applyFill="1" applyBorder="1" applyAlignment="1">
      <alignment horizontal="center" vertical="center"/>
    </xf>
    <xf numFmtId="0" fontId="25" fillId="0" borderId="42" xfId="0" applyFont="1" applyBorder="1"/>
    <xf numFmtId="0" fontId="0" fillId="0" borderId="42" xfId="0" applyBorder="1" applyAlignment="1">
      <alignment horizontal="center"/>
    </xf>
    <xf numFmtId="0" fontId="0" fillId="0" borderId="67" xfId="0" applyBorder="1"/>
    <xf numFmtId="0" fontId="0" fillId="0" borderId="58" xfId="0" applyBorder="1"/>
    <xf numFmtId="0" fontId="0" fillId="0" borderId="42" xfId="0" applyFill="1" applyBorder="1" applyAlignment="1">
      <alignment horizontal="center"/>
    </xf>
    <xf numFmtId="0" fontId="7" fillId="0" borderId="76" xfId="0" applyFont="1" applyFill="1" applyBorder="1" applyAlignment="1">
      <alignment horizontal="center" vertical="center"/>
    </xf>
    <xf numFmtId="0" fontId="7" fillId="0" borderId="62" xfId="0" applyFont="1" applyFill="1" applyBorder="1" applyAlignment="1">
      <alignment horizontal="center" vertical="center"/>
    </xf>
    <xf numFmtId="0" fontId="7" fillId="0" borderId="58" xfId="0" applyFont="1" applyFill="1" applyBorder="1" applyAlignment="1">
      <alignment horizontal="center" vertical="top"/>
    </xf>
    <xf numFmtId="0" fontId="7" fillId="0" borderId="42" xfId="0" applyFont="1" applyFill="1" applyBorder="1" applyAlignment="1">
      <alignment horizontal="center" vertical="top"/>
    </xf>
    <xf numFmtId="0" fontId="8" fillId="3" borderId="10" xfId="0" applyFont="1" applyFill="1" applyBorder="1" applyAlignment="1">
      <alignment horizontal="center" vertical="center"/>
    </xf>
    <xf numFmtId="0" fontId="8" fillId="3" borderId="24" xfId="0" applyFont="1" applyFill="1" applyBorder="1" applyAlignment="1">
      <alignment horizontal="center" vertical="center"/>
    </xf>
    <xf numFmtId="0" fontId="0" fillId="0" borderId="58" xfId="0" applyBorder="1"/>
    <xf numFmtId="0" fontId="0" fillId="0" borderId="42" xfId="0" applyBorder="1" applyAlignment="1">
      <alignment horizontal="center"/>
    </xf>
    <xf numFmtId="0" fontId="0" fillId="0" borderId="58" xfId="0" applyBorder="1"/>
    <xf numFmtId="0" fontId="0" fillId="0" borderId="42" xfId="0" applyFill="1" applyBorder="1" applyAlignment="1">
      <alignment horizontal="center"/>
    </xf>
    <xf numFmtId="0" fontId="0" fillId="0" borderId="67" xfId="0" applyBorder="1"/>
    <xf numFmtId="0" fontId="0" fillId="0" borderId="58" xfId="0" applyBorder="1"/>
    <xf numFmtId="0" fontId="7" fillId="0" borderId="62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41" fillId="0" borderId="0" xfId="0" applyFon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40" fillId="0" borderId="0" xfId="0" applyFont="1" applyBorder="1" applyAlignment="1">
      <alignment horizontal="center"/>
    </xf>
    <xf numFmtId="0" fontId="0" fillId="0" borderId="0" xfId="0" applyBorder="1" applyAlignment="1"/>
    <xf numFmtId="0" fontId="0" fillId="0" borderId="58" xfId="0" applyBorder="1"/>
    <xf numFmtId="0" fontId="26" fillId="0" borderId="0" xfId="0" applyFont="1" applyBorder="1" applyAlignment="1">
      <alignment horizontal="center"/>
    </xf>
    <xf numFmtId="0" fontId="13" fillId="0" borderId="57" xfId="3" applyFont="1" applyBorder="1" applyAlignment="1" applyProtection="1">
      <alignment horizontal="center" vertical="center"/>
    </xf>
    <xf numFmtId="0" fontId="35" fillId="0" borderId="77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77" xfId="0" applyFont="1" applyBorder="1" applyAlignment="1">
      <alignment horizontal="center" vertical="center"/>
    </xf>
    <xf numFmtId="0" fontId="13" fillId="0" borderId="34" xfId="3" applyFont="1" applyBorder="1" applyAlignment="1" applyProtection="1">
      <alignment horizontal="center" vertical="center"/>
    </xf>
    <xf numFmtId="0" fontId="45" fillId="0" borderId="14" xfId="0" applyFont="1" applyBorder="1" applyAlignment="1">
      <alignment horizontal="left"/>
    </xf>
    <xf numFmtId="0" fontId="25" fillId="0" borderId="14" xfId="0" applyFont="1" applyBorder="1" applyAlignment="1">
      <alignment horizontal="left"/>
    </xf>
    <xf numFmtId="2" fontId="13" fillId="0" borderId="42" xfId="0" applyNumberFormat="1" applyFont="1" applyBorder="1" applyAlignment="1">
      <alignment horizontal="center" vertical="center"/>
    </xf>
    <xf numFmtId="2" fontId="10" fillId="0" borderId="42" xfId="0" applyNumberFormat="1" applyFont="1" applyBorder="1" applyAlignment="1">
      <alignment horizontal="center"/>
    </xf>
    <xf numFmtId="2" fontId="10" fillId="0" borderId="42" xfId="0" applyNumberFormat="1" applyFont="1" applyBorder="1" applyAlignment="1">
      <alignment horizontal="center" vertical="center"/>
    </xf>
    <xf numFmtId="2" fontId="13" fillId="0" borderId="62" xfId="0" applyNumberFormat="1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41" fillId="0" borderId="60" xfId="0" applyFont="1" applyBorder="1" applyAlignment="1">
      <alignment horizontal="center"/>
    </xf>
    <xf numFmtId="0" fontId="41" fillId="0" borderId="12" xfId="0" applyFont="1" applyFill="1" applyBorder="1" applyAlignment="1">
      <alignment horizontal="center"/>
    </xf>
    <xf numFmtId="0" fontId="41" fillId="0" borderId="16" xfId="0" applyFont="1" applyFill="1" applyBorder="1" applyAlignment="1">
      <alignment horizontal="center"/>
    </xf>
    <xf numFmtId="0" fontId="25" fillId="0" borderId="16" xfId="0" applyFont="1" applyFill="1" applyBorder="1"/>
    <xf numFmtId="0" fontId="25" fillId="0" borderId="44" xfId="0" applyFont="1" applyFill="1" applyBorder="1"/>
    <xf numFmtId="0" fontId="25" fillId="0" borderId="25" xfId="0" applyFont="1" applyFill="1" applyBorder="1"/>
    <xf numFmtId="0" fontId="24" fillId="3" borderId="7" xfId="0" applyFont="1" applyFill="1" applyBorder="1" applyAlignment="1">
      <alignment horizontal="left"/>
    </xf>
    <xf numFmtId="0" fontId="24" fillId="0" borderId="7" xfId="0" applyFont="1" applyBorder="1" applyAlignment="1">
      <alignment horizontal="center" vertical="center"/>
    </xf>
    <xf numFmtId="0" fontId="89" fillId="0" borderId="8" xfId="0" applyFont="1" applyBorder="1" applyAlignment="1">
      <alignment horizontal="center" vertical="center"/>
    </xf>
    <xf numFmtId="0" fontId="13" fillId="0" borderId="42" xfId="0" applyFont="1" applyBorder="1"/>
    <xf numFmtId="0" fontId="38" fillId="5" borderId="50" xfId="0" applyFont="1" applyFill="1" applyBorder="1" applyAlignment="1">
      <alignment horizontal="center" vertical="center"/>
    </xf>
    <xf numFmtId="0" fontId="12" fillId="0" borderId="71" xfId="0" applyFont="1" applyBorder="1" applyAlignment="1">
      <alignment horizontal="center" vertical="center"/>
    </xf>
    <xf numFmtId="0" fontId="12" fillId="0" borderId="54" xfId="0" applyFont="1" applyBorder="1" applyAlignment="1">
      <alignment horizontal="center" vertical="center"/>
    </xf>
    <xf numFmtId="1" fontId="10" fillId="0" borderId="55" xfId="0" applyNumberFormat="1" applyFont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58" xfId="0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" fontId="12" fillId="3" borderId="22" xfId="0" applyNumberFormat="1" applyFont="1" applyFill="1" applyBorder="1" applyAlignment="1" applyProtection="1">
      <alignment horizontal="center" vertical="center"/>
    </xf>
    <xf numFmtId="0" fontId="59" fillId="5" borderId="0" xfId="0" applyFont="1" applyFill="1" applyBorder="1" applyAlignment="1" applyProtection="1">
      <alignment horizontal="center" vertical="center"/>
      <protection locked="0"/>
    </xf>
    <xf numFmtId="0" fontId="59" fillId="5" borderId="2" xfId="0" applyFont="1" applyFill="1" applyBorder="1" applyAlignment="1" applyProtection="1">
      <alignment horizontal="center" vertical="center"/>
      <protection locked="0"/>
    </xf>
    <xf numFmtId="0" fontId="59" fillId="3" borderId="0" xfId="0" applyFont="1" applyFill="1" applyBorder="1" applyAlignment="1" applyProtection="1">
      <alignment horizontal="center" vertical="center"/>
      <protection locked="0"/>
    </xf>
    <xf numFmtId="0" fontId="59" fillId="3" borderId="2" xfId="0" applyFont="1" applyFill="1" applyBorder="1" applyAlignment="1" applyProtection="1">
      <alignment horizontal="center" vertical="center"/>
      <protection locked="0"/>
    </xf>
    <xf numFmtId="0" fontId="12" fillId="3" borderId="22" xfId="0" applyFont="1" applyFill="1" applyBorder="1" applyAlignment="1" applyProtection="1">
      <alignment vertical="center"/>
    </xf>
    <xf numFmtId="0" fontId="39" fillId="3" borderId="22" xfId="0" applyFont="1" applyFill="1" applyBorder="1" applyAlignment="1" applyProtection="1">
      <alignment vertical="center"/>
    </xf>
    <xf numFmtId="0" fontId="59" fillId="3" borderId="0" xfId="0" applyFont="1" applyFill="1" applyBorder="1" applyAlignment="1" applyProtection="1">
      <alignment horizontal="center"/>
      <protection locked="0"/>
    </xf>
    <xf numFmtId="0" fontId="0" fillId="3" borderId="0" xfId="0" applyFill="1" applyProtection="1">
      <protection locked="0"/>
    </xf>
    <xf numFmtId="0" fontId="12" fillId="3" borderId="42" xfId="0" applyFont="1" applyFill="1" applyBorder="1" applyAlignment="1" applyProtection="1">
      <alignment vertical="center"/>
    </xf>
    <xf numFmtId="0" fontId="34" fillId="13" borderId="42" xfId="0" applyFont="1" applyFill="1" applyBorder="1" applyAlignment="1" applyProtection="1">
      <protection locked="0"/>
    </xf>
    <xf numFmtId="1" fontId="36" fillId="13" borderId="16" xfId="0" applyNumberFormat="1" applyFont="1" applyFill="1" applyBorder="1" applyAlignment="1" applyProtection="1">
      <alignment horizontal="center" vertical="center"/>
      <protection locked="0"/>
    </xf>
    <xf numFmtId="0" fontId="50" fillId="3" borderId="40" xfId="0" applyFont="1" applyFill="1" applyBorder="1" applyAlignment="1" applyProtection="1">
      <alignment horizontal="center" vertical="center"/>
      <protection locked="0"/>
    </xf>
    <xf numFmtId="0" fontId="7" fillId="5" borderId="21" xfId="0" applyFont="1" applyFill="1" applyBorder="1" applyAlignment="1" applyProtection="1">
      <alignment horizontal="center" vertical="center"/>
      <protection locked="0"/>
    </xf>
    <xf numFmtId="0" fontId="18" fillId="3" borderId="67" xfId="0" applyFont="1" applyFill="1" applyBorder="1" applyAlignment="1" applyProtection="1">
      <alignment wrapText="1"/>
    </xf>
    <xf numFmtId="0" fontId="7" fillId="0" borderId="58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34" fillId="0" borderId="10" xfId="0" applyFont="1" applyBorder="1"/>
    <xf numFmtId="0" fontId="34" fillId="0" borderId="14" xfId="0" applyFont="1" applyBorder="1" applyAlignment="1"/>
    <xf numFmtId="0" fontId="34" fillId="0" borderId="31" xfId="0" applyFont="1" applyBorder="1" applyAlignment="1"/>
    <xf numFmtId="0" fontId="8" fillId="0" borderId="40" xfId="0" applyFont="1" applyBorder="1"/>
    <xf numFmtId="0" fontId="8" fillId="0" borderId="41" xfId="0" applyFont="1" applyBorder="1" applyAlignment="1"/>
    <xf numFmtId="0" fontId="34" fillId="0" borderId="1" xfId="0" applyFont="1" applyBorder="1" applyAlignment="1"/>
    <xf numFmtId="0" fontId="34" fillId="0" borderId="6" xfId="0" applyFont="1" applyBorder="1" applyAlignment="1"/>
    <xf numFmtId="0" fontId="34" fillId="0" borderId="66" xfId="0" applyFont="1" applyBorder="1" applyAlignment="1"/>
    <xf numFmtId="0" fontId="34" fillId="0" borderId="67" xfId="0" applyFont="1" applyBorder="1" applyAlignment="1">
      <alignment horizontal="center"/>
    </xf>
    <xf numFmtId="0" fontId="34" fillId="0" borderId="68" xfId="0" applyFont="1" applyBorder="1" applyAlignment="1"/>
    <xf numFmtId="0" fontId="8" fillId="0" borderId="52" xfId="0" applyFont="1" applyFill="1" applyBorder="1" applyAlignment="1">
      <alignment vertical="center"/>
    </xf>
    <xf numFmtId="0" fontId="8" fillId="0" borderId="73" xfId="0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34" fillId="0" borderId="67" xfId="0" applyFont="1" applyBorder="1" applyAlignment="1"/>
    <xf numFmtId="0" fontId="76" fillId="0" borderId="52" xfId="0" applyFont="1" applyFill="1" applyBorder="1" applyAlignment="1">
      <alignment horizontal="center" vertical="center"/>
    </xf>
    <xf numFmtId="0" fontId="8" fillId="0" borderId="42" xfId="0" applyFont="1" applyBorder="1"/>
    <xf numFmtId="0" fontId="8" fillId="0" borderId="16" xfId="0" applyFont="1" applyBorder="1" applyAlignment="1"/>
    <xf numFmtId="0" fontId="34" fillId="0" borderId="62" xfId="0" applyFont="1" applyBorder="1" applyAlignment="1"/>
    <xf numFmtId="0" fontId="34" fillId="0" borderId="28" xfId="0" applyFont="1" applyBorder="1" applyAlignment="1"/>
    <xf numFmtId="0" fontId="22" fillId="0" borderId="0" xfId="0" applyFont="1" applyBorder="1" applyAlignment="1">
      <alignment horizontal="center" vertical="center"/>
    </xf>
    <xf numFmtId="0" fontId="22" fillId="0" borderId="0" xfId="0" applyFont="1" applyFill="1" applyBorder="1"/>
    <xf numFmtId="0" fontId="25" fillId="0" borderId="15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5" fillId="0" borderId="0" xfId="0" applyFont="1" applyBorder="1" applyAlignment="1"/>
    <xf numFmtId="0" fontId="25" fillId="0" borderId="49" xfId="0" applyFont="1" applyFill="1" applyBorder="1"/>
    <xf numFmtId="0" fontId="24" fillId="0" borderId="11" xfId="0" applyFont="1" applyBorder="1" applyAlignment="1">
      <alignment horizontal="center"/>
    </xf>
    <xf numFmtId="0" fontId="24" fillId="0" borderId="78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25" fillId="0" borderId="49" xfId="0" applyFont="1" applyBorder="1" applyAlignment="1">
      <alignment horizontal="center"/>
    </xf>
    <xf numFmtId="0" fontId="0" fillId="0" borderId="50" xfId="0" applyBorder="1"/>
    <xf numFmtId="0" fontId="78" fillId="0" borderId="46" xfId="0" applyFont="1" applyBorder="1"/>
    <xf numFmtId="0" fontId="78" fillId="0" borderId="50" xfId="0" applyFont="1" applyBorder="1"/>
    <xf numFmtId="0" fontId="78" fillId="0" borderId="8" xfId="0" applyFont="1" applyBorder="1" applyAlignment="1">
      <alignment horizontal="left"/>
    </xf>
    <xf numFmtId="0" fontId="78" fillId="0" borderId="28" xfId="0" applyFont="1" applyBorder="1"/>
    <xf numFmtId="0" fontId="78" fillId="0" borderId="8" xfId="0" applyFont="1" applyBorder="1"/>
    <xf numFmtId="0" fontId="78" fillId="0" borderId="14" xfId="0" applyFont="1" applyBorder="1" applyAlignment="1">
      <alignment horizontal="left"/>
    </xf>
    <xf numFmtId="0" fontId="78" fillId="0" borderId="22" xfId="0" applyFont="1" applyBorder="1"/>
    <xf numFmtId="0" fontId="78" fillId="0" borderId="14" xfId="0" applyFont="1" applyBorder="1"/>
    <xf numFmtId="0" fontId="78" fillId="0" borderId="14" xfId="0" applyFont="1" applyBorder="1" applyAlignment="1"/>
    <xf numFmtId="0" fontId="78" fillId="0" borderId="20" xfId="0" applyFont="1" applyBorder="1"/>
    <xf numFmtId="0" fontId="78" fillId="0" borderId="23" xfId="0" applyFont="1" applyBorder="1"/>
    <xf numFmtId="0" fontId="78" fillId="0" borderId="28" xfId="0" applyFont="1" applyBorder="1" applyAlignment="1">
      <alignment horizontal="left"/>
    </xf>
    <xf numFmtId="0" fontId="78" fillId="0" borderId="22" xfId="0" applyFont="1" applyBorder="1" applyAlignment="1">
      <alignment horizontal="left"/>
    </xf>
    <xf numFmtId="0" fontId="78" fillId="0" borderId="22" xfId="0" applyFont="1" applyBorder="1" applyAlignment="1"/>
    <xf numFmtId="0" fontId="78" fillId="0" borderId="18" xfId="0" applyFont="1" applyBorder="1"/>
    <xf numFmtId="0" fontId="78" fillId="0" borderId="12" xfId="0" applyFont="1" applyBorder="1"/>
    <xf numFmtId="0" fontId="78" fillId="0" borderId="16" xfId="0" applyFont="1" applyBorder="1"/>
    <xf numFmtId="0" fontId="78" fillId="0" borderId="25" xfId="0" applyFont="1" applyBorder="1"/>
    <xf numFmtId="0" fontId="78" fillId="0" borderId="58" xfId="0" applyFont="1" applyBorder="1" applyAlignment="1">
      <alignment horizontal="center"/>
    </xf>
    <xf numFmtId="0" fontId="78" fillId="0" borderId="43" xfId="0" applyFont="1" applyBorder="1" applyAlignment="1">
      <alignment horizontal="center"/>
    </xf>
    <xf numFmtId="0" fontId="78" fillId="0" borderId="42" xfId="0" applyFont="1" applyBorder="1" applyAlignment="1">
      <alignment horizontal="center"/>
    </xf>
    <xf numFmtId="0" fontId="78" fillId="0" borderId="39" xfId="0" applyFont="1" applyBorder="1" applyAlignment="1">
      <alignment horizontal="center"/>
    </xf>
    <xf numFmtId="0" fontId="78" fillId="0" borderId="36" xfId="0" applyFont="1" applyBorder="1" applyAlignment="1">
      <alignment horizontal="center"/>
    </xf>
    <xf numFmtId="14" fontId="78" fillId="0" borderId="4" xfId="0" applyNumberFormat="1" applyFont="1" applyBorder="1"/>
    <xf numFmtId="0" fontId="78" fillId="0" borderId="62" xfId="0" applyFont="1" applyBorder="1" applyAlignment="1">
      <alignment horizontal="center"/>
    </xf>
    <xf numFmtId="0" fontId="78" fillId="0" borderId="47" xfId="0" applyFont="1" applyBorder="1" applyAlignment="1">
      <alignment horizontal="center"/>
    </xf>
    <xf numFmtId="0" fontId="78" fillId="0" borderId="80" xfId="0" applyFont="1" applyBorder="1" applyAlignment="1">
      <alignment horizontal="center"/>
    </xf>
    <xf numFmtId="0" fontId="78" fillId="0" borderId="79" xfId="0" applyFont="1" applyBorder="1" applyAlignment="1">
      <alignment horizontal="center"/>
    </xf>
    <xf numFmtId="165" fontId="78" fillId="0" borderId="42" xfId="0" applyNumberFormat="1" applyFont="1" applyBorder="1" applyAlignment="1">
      <alignment horizontal="center"/>
    </xf>
    <xf numFmtId="165" fontId="78" fillId="0" borderId="43" xfId="0" applyNumberFormat="1" applyFont="1" applyBorder="1" applyAlignment="1">
      <alignment horizontal="center"/>
    </xf>
    <xf numFmtId="0" fontId="78" fillId="0" borderId="0" xfId="0" applyFont="1" applyBorder="1"/>
    <xf numFmtId="0" fontId="78" fillId="0" borderId="6" xfId="0" applyFont="1" applyBorder="1"/>
    <xf numFmtId="0" fontId="78" fillId="0" borderId="76" xfId="0" applyFont="1" applyBorder="1" applyAlignment="1">
      <alignment horizontal="center"/>
    </xf>
    <xf numFmtId="165" fontId="78" fillId="0" borderId="58" xfId="0" applyNumberFormat="1" applyFont="1" applyBorder="1" applyAlignment="1">
      <alignment horizontal="center"/>
    </xf>
    <xf numFmtId="0" fontId="78" fillId="0" borderId="75" xfId="0" applyFont="1" applyBorder="1" applyAlignment="1">
      <alignment horizontal="center"/>
    </xf>
    <xf numFmtId="0" fontId="78" fillId="0" borderId="40" xfId="0" applyFont="1" applyBorder="1" applyAlignment="1">
      <alignment vertical="center"/>
    </xf>
    <xf numFmtId="0" fontId="78" fillId="0" borderId="40" xfId="0" applyFont="1" applyBorder="1" applyAlignment="1">
      <alignment vertical="center"/>
    </xf>
    <xf numFmtId="0" fontId="78" fillId="0" borderId="39" xfId="0" applyFont="1" applyBorder="1" applyAlignment="1">
      <alignment horizontal="center"/>
    </xf>
    <xf numFmtId="0" fontId="78" fillId="0" borderId="36" xfId="0" applyFont="1" applyBorder="1" applyAlignment="1">
      <alignment horizontal="center"/>
    </xf>
    <xf numFmtId="0" fontId="78" fillId="0" borderId="42" xfId="0" applyFont="1" applyBorder="1" applyAlignment="1">
      <alignment horizontal="center"/>
    </xf>
    <xf numFmtId="0" fontId="0" fillId="0" borderId="50" xfId="0" applyBorder="1"/>
    <xf numFmtId="0" fontId="16" fillId="3" borderId="39" xfId="0" applyFont="1" applyFill="1" applyBorder="1" applyAlignment="1" applyProtection="1">
      <alignment horizontal="center" vertical="center"/>
    </xf>
    <xf numFmtId="0" fontId="18" fillId="3" borderId="77" xfId="0" applyFont="1" applyFill="1" applyBorder="1" applyAlignment="1" applyProtection="1">
      <alignment horizontal="left" vertical="center"/>
      <protection locked="0"/>
    </xf>
    <xf numFmtId="0" fontId="18" fillId="3" borderId="39" xfId="0" applyFont="1" applyFill="1" applyBorder="1" applyAlignment="1" applyProtection="1">
      <alignment horizontal="left" vertical="center"/>
      <protection locked="0"/>
    </xf>
    <xf numFmtId="0" fontId="0" fillId="0" borderId="31" xfId="0" applyBorder="1" applyProtection="1"/>
    <xf numFmtId="0" fontId="0" fillId="3" borderId="42" xfId="0" applyFill="1" applyBorder="1" applyProtection="1"/>
    <xf numFmtId="0" fontId="0" fillId="3" borderId="39" xfId="0" applyFill="1" applyBorder="1" applyProtection="1"/>
    <xf numFmtId="0" fontId="22" fillId="0" borderId="0" xfId="0" applyFont="1" applyBorder="1" applyAlignment="1">
      <alignment horizontal="center" vertical="center"/>
    </xf>
    <xf numFmtId="0" fontId="23" fillId="0" borderId="50" xfId="0" applyFont="1" applyBorder="1" applyAlignment="1">
      <alignment horizontal="center"/>
    </xf>
    <xf numFmtId="0" fontId="22" fillId="0" borderId="6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5" fillId="0" borderId="5" xfId="0" applyFont="1" applyFill="1" applyBorder="1"/>
    <xf numFmtId="0" fontId="15" fillId="0" borderId="1" xfId="0" applyFont="1" applyFill="1" applyBorder="1"/>
    <xf numFmtId="165" fontId="78" fillId="5" borderId="36" xfId="0" applyNumberFormat="1" applyFont="1" applyFill="1" applyBorder="1" applyAlignment="1">
      <alignment horizontal="left" vertical="center"/>
    </xf>
    <xf numFmtId="0" fontId="40" fillId="0" borderId="0" xfId="0" applyFont="1" applyBorder="1" applyAlignment="1">
      <alignment horizontal="center"/>
    </xf>
    <xf numFmtId="0" fontId="0" fillId="0" borderId="0" xfId="0" applyBorder="1" applyAlignment="1"/>
    <xf numFmtId="0" fontId="0" fillId="0" borderId="3" xfId="0" applyBorder="1"/>
    <xf numFmtId="0" fontId="0" fillId="0" borderId="46" xfId="0" applyBorder="1"/>
    <xf numFmtId="0" fontId="0" fillId="0" borderId="3" xfId="0" applyBorder="1" applyAlignment="1"/>
    <xf numFmtId="0" fontId="78" fillId="0" borderId="30" xfId="0" applyFont="1" applyBorder="1" applyAlignment="1"/>
    <xf numFmtId="0" fontId="78" fillId="0" borderId="30" xfId="0" applyFont="1" applyBorder="1"/>
    <xf numFmtId="0" fontId="78" fillId="0" borderId="32" xfId="0" applyFont="1" applyBorder="1"/>
    <xf numFmtId="0" fontId="16" fillId="6" borderId="37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0" fontId="18" fillId="3" borderId="45" xfId="0" applyFont="1" applyFill="1" applyBorder="1" applyAlignment="1" applyProtection="1">
      <alignment horizontal="left" vertical="center"/>
      <protection locked="0"/>
    </xf>
    <xf numFmtId="0" fontId="35" fillId="3" borderId="59" xfId="0" applyFont="1" applyFill="1" applyBorder="1" applyAlignment="1" applyProtection="1">
      <alignment horizontal="center" vertical="center"/>
    </xf>
    <xf numFmtId="0" fontId="35" fillId="3" borderId="68" xfId="0" applyFont="1" applyFill="1" applyBorder="1" applyAlignment="1" applyProtection="1">
      <alignment horizontal="center" vertical="center"/>
    </xf>
    <xf numFmtId="0" fontId="28" fillId="0" borderId="52" xfId="0" applyFont="1" applyFill="1" applyBorder="1" applyAlignment="1">
      <alignment horizontal="left" vertical="center"/>
    </xf>
    <xf numFmtId="0" fontId="28" fillId="0" borderId="8" xfId="0" applyFont="1" applyFill="1" applyBorder="1" applyAlignment="1">
      <alignment horizontal="left" vertical="center"/>
    </xf>
    <xf numFmtId="0" fontId="28" fillId="0" borderId="52" xfId="0" applyFont="1" applyFill="1" applyBorder="1" applyAlignment="1">
      <alignment horizontal="left"/>
    </xf>
    <xf numFmtId="0" fontId="22" fillId="0" borderId="10" xfId="0" applyFont="1" applyFill="1" applyBorder="1" applyAlignment="1"/>
    <xf numFmtId="0" fontId="22" fillId="0" borderId="24" xfId="0" applyFont="1" applyFill="1" applyBorder="1"/>
    <xf numFmtId="0" fontId="22" fillId="0" borderId="8" xfId="0" applyFont="1" applyFill="1" applyBorder="1" applyAlignment="1"/>
    <xf numFmtId="0" fontId="22" fillId="0" borderId="28" xfId="0" applyFont="1" applyFill="1" applyBorder="1"/>
    <xf numFmtId="0" fontId="24" fillId="0" borderId="8" xfId="0" applyFont="1" applyFill="1" applyBorder="1" applyAlignment="1">
      <alignment vertical="center"/>
    </xf>
    <xf numFmtId="0" fontId="22" fillId="6" borderId="9" xfId="0" applyFont="1" applyFill="1" applyBorder="1"/>
    <xf numFmtId="0" fontId="22" fillId="0" borderId="10" xfId="0" applyFont="1" applyFill="1" applyBorder="1"/>
    <xf numFmtId="0" fontId="22" fillId="6" borderId="10" xfId="0" applyFont="1" applyFill="1" applyBorder="1"/>
    <xf numFmtId="0" fontId="28" fillId="0" borderId="10" xfId="0" applyFont="1" applyFill="1" applyBorder="1"/>
    <xf numFmtId="0" fontId="22" fillId="0" borderId="9" xfId="0" applyFont="1" applyBorder="1" applyAlignment="1">
      <alignment horizontal="center" vertical="center"/>
    </xf>
    <xf numFmtId="0" fontId="42" fillId="0" borderId="9" xfId="0" applyFont="1" applyBorder="1" applyAlignment="1"/>
    <xf numFmtId="165" fontId="41" fillId="0" borderId="9" xfId="0" applyNumberFormat="1" applyFont="1" applyBorder="1" applyAlignment="1">
      <alignment horizontal="center" vertical="center"/>
    </xf>
    <xf numFmtId="165" fontId="41" fillId="0" borderId="13" xfId="0" applyNumberFormat="1" applyFont="1" applyBorder="1" applyAlignment="1">
      <alignment horizontal="center" vertical="center"/>
    </xf>
    <xf numFmtId="165" fontId="41" fillId="0" borderId="17" xfId="0" applyNumberFormat="1" applyFont="1" applyBorder="1" applyAlignment="1">
      <alignment horizontal="center" vertical="center"/>
    </xf>
    <xf numFmtId="0" fontId="42" fillId="0" borderId="24" xfId="0" applyFont="1" applyBorder="1"/>
    <xf numFmtId="0" fontId="42" fillId="0" borderId="22" xfId="0" applyFont="1" applyBorder="1"/>
    <xf numFmtId="0" fontId="42" fillId="0" borderId="2" xfId="0" applyFont="1" applyBorder="1"/>
    <xf numFmtId="0" fontId="42" fillId="0" borderId="78" xfId="0" applyFont="1" applyBorder="1" applyAlignment="1"/>
    <xf numFmtId="2" fontId="35" fillId="0" borderId="27" xfId="0" applyNumberFormat="1" applyFont="1" applyBorder="1" applyAlignment="1">
      <alignment horizontal="center" vertical="center"/>
    </xf>
    <xf numFmtId="166" fontId="22" fillId="0" borderId="7" xfId="0" applyNumberFormat="1" applyFont="1" applyBorder="1" applyAlignment="1">
      <alignment horizontal="center"/>
    </xf>
    <xf numFmtId="166" fontId="22" fillId="0" borderId="59" xfId="0" applyNumberFormat="1" applyFont="1" applyBorder="1" applyAlignment="1">
      <alignment horizontal="center"/>
    </xf>
    <xf numFmtId="166" fontId="35" fillId="0" borderId="67" xfId="0" applyNumberFormat="1" applyFont="1" applyBorder="1" applyAlignment="1">
      <alignment horizontal="center" vertical="center"/>
    </xf>
    <xf numFmtId="0" fontId="35" fillId="0" borderId="65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166" fontId="61" fillId="0" borderId="10" xfId="0" applyNumberFormat="1" applyFont="1" applyBorder="1" applyAlignment="1">
      <alignment horizontal="center" vertical="center"/>
    </xf>
    <xf numFmtId="166" fontId="22" fillId="0" borderId="60" xfId="0" applyNumberFormat="1" applyFont="1" applyBorder="1" applyAlignment="1">
      <alignment horizontal="center" vertical="center"/>
    </xf>
    <xf numFmtId="2" fontId="22" fillId="0" borderId="7" xfId="0" applyNumberFormat="1" applyFont="1" applyBorder="1" applyAlignment="1">
      <alignment horizontal="center"/>
    </xf>
    <xf numFmtId="2" fontId="22" fillId="0" borderId="58" xfId="0" applyNumberFormat="1" applyFont="1" applyBorder="1" applyAlignment="1">
      <alignment horizontal="center"/>
    </xf>
    <xf numFmtId="0" fontId="34" fillId="0" borderId="62" xfId="0" applyFont="1" applyBorder="1" applyAlignment="1">
      <alignment horizontal="center"/>
    </xf>
    <xf numFmtId="0" fontId="22" fillId="0" borderId="9" xfId="0" applyFont="1" applyBorder="1" applyAlignment="1">
      <alignment horizontal="left"/>
    </xf>
    <xf numFmtId="0" fontId="0" fillId="0" borderId="51" xfId="0" applyBorder="1"/>
    <xf numFmtId="0" fontId="40" fillId="0" borderId="42" xfId="0" applyFont="1" applyBorder="1"/>
    <xf numFmtId="20" fontId="31" fillId="0" borderId="75" xfId="0" applyNumberFormat="1" applyFont="1" applyBorder="1"/>
    <xf numFmtId="20" fontId="37" fillId="4" borderId="42" xfId="0" applyNumberFormat="1" applyFont="1" applyFill="1" applyBorder="1" applyAlignment="1">
      <alignment horizontal="center" vertical="center" wrapText="1"/>
    </xf>
    <xf numFmtId="1" fontId="40" fillId="0" borderId="42" xfId="0" applyNumberFormat="1" applyFont="1" applyFill="1" applyBorder="1" applyAlignment="1">
      <alignment horizontal="center" vertical="center"/>
    </xf>
    <xf numFmtId="0" fontId="7" fillId="2" borderId="20" xfId="0" applyFont="1" applyFill="1" applyBorder="1" applyAlignment="1" applyProtection="1">
      <alignment horizontal="center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7" fillId="0" borderId="26" xfId="0" applyFont="1" applyBorder="1" applyAlignment="1" applyProtection="1">
      <alignment horizontal="center"/>
      <protection locked="0"/>
    </xf>
    <xf numFmtId="0" fontId="11" fillId="3" borderId="26" xfId="0" applyFont="1" applyFill="1" applyBorder="1" applyAlignment="1" applyProtection="1">
      <alignment horizontal="center" vertical="top"/>
      <protection locked="0"/>
    </xf>
    <xf numFmtId="0" fontId="7" fillId="0" borderId="26" xfId="0" applyFont="1" applyFill="1" applyBorder="1" applyAlignment="1" applyProtection="1">
      <alignment horizontal="center"/>
      <protection locked="0"/>
    </xf>
    <xf numFmtId="0" fontId="0" fillId="3" borderId="36" xfId="0" applyFill="1" applyBorder="1" applyAlignment="1" applyProtection="1">
      <alignment horizontal="center" vertical="center"/>
    </xf>
    <xf numFmtId="0" fontId="6" fillId="3" borderId="55" xfId="0" applyFont="1" applyFill="1" applyBorder="1" applyAlignment="1">
      <alignment horizontal="center" vertical="center" wrapText="1"/>
    </xf>
    <xf numFmtId="0" fontId="35" fillId="0" borderId="57" xfId="0" applyFont="1" applyBorder="1" applyAlignment="1">
      <alignment horizontal="center" vertical="center" wrapText="1"/>
    </xf>
    <xf numFmtId="0" fontId="59" fillId="5" borderId="42" xfId="0" applyFont="1" applyFill="1" applyBorder="1" applyAlignment="1" applyProtection="1">
      <alignment horizontal="center"/>
      <protection locked="0"/>
    </xf>
    <xf numFmtId="1" fontId="11" fillId="3" borderId="16" xfId="0" applyNumberFormat="1" applyFont="1" applyFill="1" applyBorder="1" applyAlignment="1" applyProtection="1">
      <alignment horizontal="center" vertical="center"/>
      <protection locked="0"/>
    </xf>
    <xf numFmtId="1" fontId="11" fillId="3" borderId="16" xfId="0" applyNumberFormat="1" applyFont="1" applyFill="1" applyBorder="1" applyAlignment="1" applyProtection="1">
      <alignment horizontal="center"/>
      <protection locked="0"/>
    </xf>
    <xf numFmtId="0" fontId="0" fillId="3" borderId="4" xfId="0" applyFill="1" applyBorder="1" applyAlignment="1">
      <alignment horizontal="center" wrapText="1"/>
    </xf>
    <xf numFmtId="0" fontId="6" fillId="3" borderId="55" xfId="0" applyFont="1" applyFill="1" applyBorder="1" applyAlignment="1" applyProtection="1">
      <alignment horizontal="center" vertical="center" wrapText="1"/>
      <protection locked="0"/>
    </xf>
    <xf numFmtId="0" fontId="0" fillId="3" borderId="10" xfId="0" applyFill="1" applyBorder="1" applyAlignment="1" applyProtection="1">
      <alignment horizontal="center" vertical="center"/>
      <protection locked="0"/>
    </xf>
    <xf numFmtId="0" fontId="0" fillId="3" borderId="36" xfId="0" applyFill="1" applyBorder="1" applyAlignment="1" applyProtection="1">
      <alignment horizontal="center" vertical="center"/>
      <protection locked="0"/>
    </xf>
    <xf numFmtId="0" fontId="0" fillId="3" borderId="20" xfId="0" applyFill="1" applyBorder="1" applyAlignment="1" applyProtection="1">
      <alignment horizontal="center" vertical="center"/>
      <protection locked="0"/>
    </xf>
    <xf numFmtId="0" fontId="0" fillId="3" borderId="40" xfId="0" applyFill="1" applyBorder="1" applyAlignment="1" applyProtection="1">
      <alignment horizontal="center" vertical="center"/>
      <protection locked="0"/>
    </xf>
    <xf numFmtId="0" fontId="0" fillId="3" borderId="14" xfId="0" applyFill="1" applyBorder="1" applyAlignment="1" applyProtection="1">
      <alignment horizontal="center" vertical="center"/>
      <protection locked="0"/>
    </xf>
    <xf numFmtId="0" fontId="0" fillId="3" borderId="42" xfId="0" applyFill="1" applyBorder="1" applyAlignment="1" applyProtection="1">
      <alignment horizontal="center" vertical="center"/>
    </xf>
    <xf numFmtId="0" fontId="0" fillId="3" borderId="42" xfId="0" applyFill="1" applyBorder="1" applyAlignment="1" applyProtection="1">
      <alignment horizontal="center" vertical="center"/>
      <protection locked="0"/>
    </xf>
    <xf numFmtId="0" fontId="0" fillId="3" borderId="55" xfId="0" applyFill="1" applyBorder="1" applyAlignment="1">
      <alignment horizontal="center" vertical="center"/>
    </xf>
    <xf numFmtId="0" fontId="0" fillId="3" borderId="55" xfId="0" applyFill="1" applyBorder="1" applyAlignment="1" applyProtection="1">
      <alignment horizontal="center" vertical="center"/>
    </xf>
    <xf numFmtId="0" fontId="0" fillId="3" borderId="55" xfId="0" applyFill="1" applyBorder="1" applyAlignment="1" applyProtection="1">
      <alignment horizontal="center" vertical="center"/>
      <protection locked="0"/>
    </xf>
    <xf numFmtId="0" fontId="0" fillId="3" borderId="40" xfId="0" applyFill="1" applyBorder="1" applyAlignment="1" applyProtection="1">
      <alignment horizontal="center" vertical="center"/>
    </xf>
    <xf numFmtId="0" fontId="6" fillId="2" borderId="55" xfId="0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7" fillId="0" borderId="31" xfId="0" applyNumberFormat="1" applyFont="1" applyFill="1" applyBorder="1" applyAlignment="1">
      <alignment horizontal="center" vertical="center"/>
    </xf>
    <xf numFmtId="2" fontId="7" fillId="0" borderId="8" xfId="0" applyNumberFormat="1" applyFont="1" applyFill="1" applyBorder="1" applyAlignment="1">
      <alignment horizontal="center" vertical="center"/>
    </xf>
    <xf numFmtId="2" fontId="7" fillId="0" borderId="18" xfId="0" applyNumberFormat="1" applyFont="1" applyFill="1" applyBorder="1" applyAlignment="1">
      <alignment horizontal="center" vertical="center"/>
    </xf>
    <xf numFmtId="2" fontId="8" fillId="3" borderId="10" xfId="0" applyNumberFormat="1" applyFont="1" applyFill="1" applyBorder="1" applyAlignment="1">
      <alignment horizontal="center" vertical="center"/>
    </xf>
    <xf numFmtId="2" fontId="76" fillId="7" borderId="4" xfId="0" applyNumberFormat="1" applyFont="1" applyFill="1" applyBorder="1" applyAlignment="1">
      <alignment horizontal="center" vertical="center"/>
    </xf>
    <xf numFmtId="0" fontId="0" fillId="3" borderId="9" xfId="0" applyFont="1" applyFill="1" applyBorder="1"/>
    <xf numFmtId="0" fontId="0" fillId="3" borderId="1" xfId="0" applyFont="1" applyFill="1" applyBorder="1"/>
    <xf numFmtId="0" fontId="0" fillId="3" borderId="19" xfId="0" applyFont="1" applyFill="1" applyBorder="1"/>
    <xf numFmtId="166" fontId="0" fillId="0" borderId="7" xfId="0" applyNumberFormat="1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 vertical="center"/>
    </xf>
    <xf numFmtId="0" fontId="40" fillId="0" borderId="7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40" fillId="0" borderId="13" xfId="0" applyFont="1" applyFill="1" applyBorder="1" applyAlignment="1">
      <alignment horizontal="center" vertical="center"/>
    </xf>
    <xf numFmtId="0" fontId="40" fillId="0" borderId="7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17" xfId="0" applyFont="1" applyFill="1" applyBorder="1" applyAlignment="1">
      <alignment horizontal="center" vertical="center"/>
    </xf>
    <xf numFmtId="0" fontId="76" fillId="7" borderId="54" xfId="0" applyFont="1" applyFill="1" applyBorder="1" applyAlignment="1">
      <alignment horizontal="center" vertical="center"/>
    </xf>
    <xf numFmtId="165" fontId="40" fillId="3" borderId="11" xfId="0" applyNumberFormat="1" applyFont="1" applyFill="1" applyBorder="1" applyAlignment="1">
      <alignment horizontal="center"/>
    </xf>
    <xf numFmtId="165" fontId="40" fillId="3" borderId="6" xfId="0" applyNumberFormat="1" applyFont="1" applyFill="1" applyBorder="1" applyAlignment="1">
      <alignment horizontal="center"/>
    </xf>
    <xf numFmtId="165" fontId="40" fillId="3" borderId="21" xfId="0" applyNumberFormat="1" applyFont="1" applyFill="1" applyBorder="1" applyAlignment="1">
      <alignment horizontal="center"/>
    </xf>
    <xf numFmtId="165" fontId="40" fillId="0" borderId="78" xfId="0" applyNumberFormat="1" applyFont="1" applyBorder="1" applyAlignment="1">
      <alignment horizontal="center" vertical="center"/>
    </xf>
    <xf numFmtId="165" fontId="40" fillId="0" borderId="29" xfId="0" applyNumberFormat="1" applyFont="1" applyBorder="1" applyAlignment="1">
      <alignment horizontal="center" vertical="center"/>
    </xf>
    <xf numFmtId="165" fontId="40" fillId="0" borderId="11" xfId="0" applyNumberFormat="1" applyFont="1" applyBorder="1" applyAlignment="1">
      <alignment horizontal="center"/>
    </xf>
    <xf numFmtId="165" fontId="40" fillId="0" borderId="15" xfId="0" applyNumberFormat="1" applyFont="1" applyBorder="1" applyAlignment="1">
      <alignment horizontal="center" vertical="center"/>
    </xf>
    <xf numFmtId="165" fontId="40" fillId="0" borderId="29" xfId="0" applyNumberFormat="1" applyFont="1" applyFill="1" applyBorder="1" applyAlignment="1">
      <alignment horizontal="center" vertical="center"/>
    </xf>
    <xf numFmtId="165" fontId="40" fillId="0" borderId="6" xfId="0" applyNumberFormat="1" applyFont="1" applyBorder="1" applyAlignment="1">
      <alignment horizontal="center" vertical="center"/>
    </xf>
    <xf numFmtId="165" fontId="40" fillId="0" borderId="11" xfId="0" applyNumberFormat="1" applyFont="1" applyBorder="1" applyAlignment="1">
      <alignment horizontal="center" vertical="center"/>
    </xf>
    <xf numFmtId="165" fontId="40" fillId="0" borderId="15" xfId="0" applyNumberFormat="1" applyFont="1" applyBorder="1" applyAlignment="1">
      <alignment horizontal="center"/>
    </xf>
    <xf numFmtId="165" fontId="40" fillId="0" borderId="21" xfId="0" applyNumberFormat="1" applyFont="1" applyBorder="1" applyAlignment="1">
      <alignment horizontal="center"/>
    </xf>
    <xf numFmtId="165" fontId="40" fillId="0" borderId="21" xfId="0" applyNumberFormat="1" applyFont="1" applyBorder="1" applyAlignment="1">
      <alignment horizontal="center" vertical="center"/>
    </xf>
    <xf numFmtId="165" fontId="40" fillId="0" borderId="49" xfId="0" applyNumberFormat="1" applyFont="1" applyBorder="1" applyAlignment="1">
      <alignment horizontal="center" vertical="center"/>
    </xf>
    <xf numFmtId="165" fontId="76" fillId="7" borderId="69" xfId="0" applyNumberFormat="1" applyFont="1" applyFill="1" applyBorder="1" applyAlignment="1">
      <alignment horizontal="center" vertical="center"/>
    </xf>
    <xf numFmtId="2" fontId="0" fillId="3" borderId="10" xfId="0" applyNumberFormat="1" applyFont="1" applyFill="1" applyBorder="1" applyAlignment="1">
      <alignment horizontal="center" vertical="center"/>
    </xf>
    <xf numFmtId="2" fontId="0" fillId="3" borderId="52" xfId="0" applyNumberFormat="1" applyFont="1" applyFill="1" applyBorder="1" applyAlignment="1">
      <alignment horizontal="center" vertical="center"/>
    </xf>
    <xf numFmtId="2" fontId="0" fillId="3" borderId="20" xfId="0" applyNumberFormat="1" applyFont="1" applyFill="1" applyBorder="1" applyAlignment="1">
      <alignment horizontal="center" vertical="center"/>
    </xf>
    <xf numFmtId="2" fontId="0" fillId="0" borderId="8" xfId="0" applyNumberFormat="1" applyFont="1" applyFill="1" applyBorder="1" applyAlignment="1">
      <alignment horizontal="center" vertical="center"/>
    </xf>
    <xf numFmtId="2" fontId="0" fillId="0" borderId="31" xfId="0" applyNumberFormat="1" applyFont="1" applyFill="1" applyBorder="1" applyAlignment="1">
      <alignment horizontal="center" vertical="center"/>
    </xf>
    <xf numFmtId="2" fontId="0" fillId="0" borderId="10" xfId="0" applyNumberFormat="1" applyFont="1" applyFill="1" applyBorder="1" applyAlignment="1">
      <alignment horizontal="center" vertical="center"/>
    </xf>
    <xf numFmtId="2" fontId="0" fillId="0" borderId="14" xfId="0" applyNumberFormat="1" applyFont="1" applyFill="1" applyBorder="1" applyAlignment="1">
      <alignment horizontal="center" vertical="center"/>
    </xf>
    <xf numFmtId="2" fontId="40" fillId="0" borderId="8" xfId="0" applyNumberFormat="1" applyFont="1" applyFill="1" applyBorder="1" applyAlignment="1">
      <alignment horizontal="center" vertical="center"/>
    </xf>
    <xf numFmtId="2" fontId="0" fillId="0" borderId="52" xfId="0" applyNumberFormat="1" applyFont="1" applyFill="1" applyBorder="1" applyAlignment="1">
      <alignment horizontal="center" vertical="center"/>
    </xf>
    <xf numFmtId="2" fontId="40" fillId="0" borderId="14" xfId="0" applyNumberFormat="1" applyFont="1" applyFill="1" applyBorder="1" applyAlignment="1">
      <alignment horizontal="center" vertical="center"/>
    </xf>
    <xf numFmtId="2" fontId="40" fillId="0" borderId="10" xfId="0" applyNumberFormat="1" applyFont="1" applyFill="1" applyBorder="1" applyAlignment="1">
      <alignment horizontal="center" vertical="center"/>
    </xf>
    <xf numFmtId="2" fontId="40" fillId="0" borderId="20" xfId="0" applyNumberFormat="1" applyFont="1" applyFill="1" applyBorder="1" applyAlignment="1">
      <alignment horizontal="center" vertical="center"/>
    </xf>
    <xf numFmtId="2" fontId="0" fillId="0" borderId="20" xfId="0" applyNumberFormat="1" applyFont="1" applyFill="1" applyBorder="1" applyAlignment="1">
      <alignment horizontal="center" vertical="center"/>
    </xf>
    <xf numFmtId="2" fontId="0" fillId="0" borderId="18" xfId="0" applyNumberFormat="1" applyFont="1" applyFill="1" applyBorder="1" applyAlignment="1">
      <alignment horizontal="center" vertical="center"/>
    </xf>
    <xf numFmtId="1" fontId="50" fillId="3" borderId="58" xfId="0" applyNumberFormat="1" applyFont="1" applyFill="1" applyBorder="1" applyAlignment="1" applyProtection="1">
      <alignment horizontal="center" vertical="center"/>
    </xf>
    <xf numFmtId="1" fontId="50" fillId="3" borderId="42" xfId="0" applyNumberFormat="1" applyFont="1" applyFill="1" applyBorder="1" applyAlignment="1" applyProtection="1">
      <alignment horizontal="center" vertical="center"/>
    </xf>
    <xf numFmtId="0" fontId="92" fillId="0" borderId="13" xfId="0" applyFont="1" applyBorder="1"/>
    <xf numFmtId="0" fontId="93" fillId="0" borderId="16" xfId="0" applyFont="1" applyBorder="1" applyAlignment="1">
      <alignment horizontal="center" vertical="center"/>
    </xf>
    <xf numFmtId="0" fontId="93" fillId="0" borderId="13" xfId="0" applyFont="1" applyBorder="1" applyAlignment="1">
      <alignment horizontal="center" vertical="center"/>
    </xf>
    <xf numFmtId="0" fontId="93" fillId="0" borderId="34" xfId="0" applyFont="1" applyBorder="1" applyAlignment="1">
      <alignment horizontal="center" vertical="center"/>
    </xf>
    <xf numFmtId="0" fontId="93" fillId="0" borderId="47" xfId="0" applyFont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0" fontId="94" fillId="0" borderId="47" xfId="0" applyFont="1" applyFill="1" applyBorder="1" applyAlignment="1">
      <alignment horizontal="center" vertical="center"/>
    </xf>
    <xf numFmtId="0" fontId="95" fillId="0" borderId="14" xfId="0" applyFont="1" applyFill="1" applyBorder="1" applyAlignment="1">
      <alignment horizontal="center" vertical="center"/>
    </xf>
    <xf numFmtId="0" fontId="95" fillId="0" borderId="47" xfId="0" applyFont="1" applyFill="1" applyBorder="1" applyAlignment="1">
      <alignment horizontal="center" vertical="center"/>
    </xf>
    <xf numFmtId="0" fontId="96" fillId="0" borderId="42" xfId="0" applyFont="1" applyFill="1" applyBorder="1" applyAlignment="1">
      <alignment horizontal="center"/>
    </xf>
    <xf numFmtId="0" fontId="91" fillId="0" borderId="15" xfId="0" applyFont="1" applyFill="1" applyBorder="1" applyAlignment="1">
      <alignment horizontal="center" vertical="center"/>
    </xf>
    <xf numFmtId="0" fontId="96" fillId="0" borderId="42" xfId="0" applyFont="1" applyBorder="1" applyAlignment="1">
      <alignment horizontal="center" vertical="center"/>
    </xf>
    <xf numFmtId="0" fontId="92" fillId="0" borderId="16" xfId="0" applyFont="1" applyBorder="1"/>
    <xf numFmtId="0" fontId="96" fillId="10" borderId="31" xfId="0" applyFont="1" applyFill="1" applyBorder="1" applyAlignment="1">
      <alignment horizontal="center"/>
    </xf>
    <xf numFmtId="0" fontId="96" fillId="10" borderId="31" xfId="0" applyFont="1" applyFill="1" applyBorder="1" applyAlignment="1">
      <alignment horizontal="center" vertical="center"/>
    </xf>
    <xf numFmtId="0" fontId="92" fillId="0" borderId="31" xfId="0" applyFont="1" applyBorder="1"/>
    <xf numFmtId="0" fontId="97" fillId="10" borderId="31" xfId="0" applyFont="1" applyFill="1" applyBorder="1" applyAlignment="1">
      <alignment horizontal="center"/>
    </xf>
    <xf numFmtId="0" fontId="96" fillId="0" borderId="36" xfId="0" applyFont="1" applyBorder="1" applyAlignment="1">
      <alignment horizontal="center" vertical="center"/>
    </xf>
    <xf numFmtId="0" fontId="96" fillId="0" borderId="12" xfId="0" applyFont="1" applyBorder="1" applyAlignment="1">
      <alignment horizontal="center" vertical="center"/>
    </xf>
    <xf numFmtId="0" fontId="98" fillId="0" borderId="60" xfId="0" applyFont="1" applyFill="1" applyBorder="1" applyAlignment="1">
      <alignment horizontal="center" vertical="center"/>
    </xf>
    <xf numFmtId="0" fontId="96" fillId="0" borderId="16" xfId="0" applyFont="1" applyBorder="1" applyAlignment="1">
      <alignment horizontal="center" vertical="center"/>
    </xf>
    <xf numFmtId="0" fontId="98" fillId="0" borderId="47" xfId="0" applyFont="1" applyFill="1" applyBorder="1" applyAlignment="1">
      <alignment horizontal="center" vertical="center"/>
    </xf>
    <xf numFmtId="0" fontId="96" fillId="0" borderId="58" xfId="0" applyFont="1" applyBorder="1" applyAlignment="1">
      <alignment horizontal="center" vertical="center"/>
    </xf>
    <xf numFmtId="0" fontId="98" fillId="0" borderId="47" xfId="0" applyFont="1" applyFill="1" applyBorder="1" applyAlignment="1">
      <alignment horizontal="center" vertical="center" wrapText="1"/>
    </xf>
    <xf numFmtId="0" fontId="96" fillId="0" borderId="9" xfId="0" applyFont="1" applyBorder="1"/>
    <xf numFmtId="0" fontId="96" fillId="0" borderId="9" xfId="0" applyFont="1" applyBorder="1" applyAlignment="1">
      <alignment horizontal="center" vertical="center"/>
    </xf>
    <xf numFmtId="0" fontId="96" fillId="0" borderId="33" xfId="0" applyFont="1" applyBorder="1" applyAlignment="1">
      <alignment horizontal="center" vertical="center"/>
    </xf>
    <xf numFmtId="0" fontId="96" fillId="0" borderId="60" xfId="0" applyFont="1" applyBorder="1" applyAlignment="1">
      <alignment horizontal="center" vertical="center"/>
    </xf>
    <xf numFmtId="0" fontId="96" fillId="0" borderId="10" xfId="0" applyFont="1" applyBorder="1" applyAlignment="1">
      <alignment horizontal="center" vertical="center"/>
    </xf>
    <xf numFmtId="0" fontId="98" fillId="0" borderId="10" xfId="0" applyFont="1" applyFill="1" applyBorder="1" applyAlignment="1">
      <alignment horizontal="center" vertical="center"/>
    </xf>
    <xf numFmtId="0" fontId="96" fillId="0" borderId="13" xfId="0" applyFont="1" applyBorder="1"/>
    <xf numFmtId="0" fontId="96" fillId="0" borderId="13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0" fontId="96" fillId="0" borderId="47" xfId="0" applyFont="1" applyBorder="1" applyAlignment="1">
      <alignment horizontal="center" vertical="center"/>
    </xf>
    <xf numFmtId="0" fontId="96" fillId="0" borderId="14" xfId="0" applyFont="1" applyBorder="1" applyAlignment="1">
      <alignment horizontal="center" vertical="center"/>
    </xf>
    <xf numFmtId="0" fontId="98" fillId="0" borderId="14" xfId="0" applyFont="1" applyFill="1" applyBorder="1" applyAlignment="1">
      <alignment horizontal="center" vertical="center"/>
    </xf>
    <xf numFmtId="0" fontId="96" fillId="0" borderId="8" xfId="0" applyFont="1" applyBorder="1" applyAlignment="1">
      <alignment horizontal="center" vertical="center"/>
    </xf>
    <xf numFmtId="0" fontId="99" fillId="10" borderId="27" xfId="0" applyFont="1" applyFill="1" applyBorder="1" applyAlignment="1">
      <alignment horizontal="center" vertical="center"/>
    </xf>
    <xf numFmtId="0" fontId="100" fillId="10" borderId="27" xfId="0" applyFont="1" applyFill="1" applyBorder="1" applyAlignment="1">
      <alignment horizontal="center" vertical="center"/>
    </xf>
    <xf numFmtId="0" fontId="100" fillId="10" borderId="31" xfId="0" applyFont="1" applyFill="1" applyBorder="1" applyAlignment="1">
      <alignment horizontal="center" vertical="center"/>
    </xf>
    <xf numFmtId="0" fontId="24" fillId="0" borderId="24" xfId="0" applyFont="1" applyBorder="1" applyAlignment="1">
      <alignment horizontal="center"/>
    </xf>
    <xf numFmtId="0" fontId="24" fillId="0" borderId="28" xfId="0" applyFont="1" applyBorder="1" applyAlignment="1">
      <alignment horizontal="center"/>
    </xf>
    <xf numFmtId="0" fontId="24" fillId="0" borderId="22" xfId="0" applyFont="1" applyBorder="1" applyAlignment="1">
      <alignment horizontal="center"/>
    </xf>
    <xf numFmtId="0" fontId="96" fillId="0" borderId="2" xfId="0" applyFont="1" applyFill="1" applyBorder="1" applyAlignment="1">
      <alignment horizontal="center"/>
    </xf>
    <xf numFmtId="0" fontId="96" fillId="0" borderId="29" xfId="0" applyFont="1" applyFill="1" applyBorder="1" applyAlignment="1">
      <alignment horizontal="center" vertical="center"/>
    </xf>
    <xf numFmtId="0" fontId="92" fillId="0" borderId="27" xfId="0" applyFont="1" applyFill="1" applyBorder="1"/>
    <xf numFmtId="0" fontId="100" fillId="0" borderId="2" xfId="0" applyFont="1" applyFill="1" applyBorder="1" applyAlignment="1">
      <alignment horizontal="center" vertical="center"/>
    </xf>
    <xf numFmtId="0" fontId="96" fillId="0" borderId="29" xfId="0" applyFont="1" applyFill="1" applyBorder="1" applyAlignment="1">
      <alignment horizontal="center"/>
    </xf>
    <xf numFmtId="0" fontId="99" fillId="0" borderId="2" xfId="0" applyFont="1" applyFill="1" applyBorder="1" applyAlignment="1">
      <alignment horizontal="center" vertical="center"/>
    </xf>
    <xf numFmtId="0" fontId="97" fillId="0" borderId="29" xfId="0" applyFont="1" applyFill="1" applyBorder="1" applyAlignment="1">
      <alignment horizontal="center"/>
    </xf>
    <xf numFmtId="0" fontId="96" fillId="0" borderId="58" xfId="0" applyFont="1" applyFill="1" applyBorder="1" applyAlignment="1">
      <alignment horizontal="center"/>
    </xf>
    <xf numFmtId="0" fontId="96" fillId="0" borderId="59" xfId="0" applyFont="1" applyFill="1" applyBorder="1" applyAlignment="1">
      <alignment horizontal="center"/>
    </xf>
    <xf numFmtId="0" fontId="96" fillId="0" borderId="13" xfId="0" applyFont="1" applyBorder="1" applyAlignment="1">
      <alignment horizontal="center"/>
    </xf>
    <xf numFmtId="0" fontId="38" fillId="0" borderId="4" xfId="0" applyFont="1" applyFill="1" applyBorder="1" applyAlignment="1">
      <alignment horizontal="center" vertical="center" wrapText="1"/>
    </xf>
    <xf numFmtId="0" fontId="39" fillId="0" borderId="0" xfId="0" applyFont="1" applyFill="1" applyBorder="1" applyAlignment="1">
      <alignment horizontal="center" vertical="center" wrapText="1"/>
    </xf>
    <xf numFmtId="0" fontId="28" fillId="0" borderId="18" xfId="0" applyFont="1" applyFill="1" applyBorder="1" applyAlignment="1">
      <alignment horizontal="left" wrapText="1"/>
    </xf>
    <xf numFmtId="0" fontId="28" fillId="0" borderId="10" xfId="0" applyFont="1" applyFill="1" applyBorder="1" applyAlignment="1">
      <alignment horizontal="left" wrapText="1"/>
    </xf>
    <xf numFmtId="0" fontId="28" fillId="0" borderId="14" xfId="0" applyFont="1" applyFill="1" applyBorder="1" applyAlignment="1">
      <alignment horizontal="left" wrapText="1"/>
    </xf>
    <xf numFmtId="0" fontId="24" fillId="0" borderId="20" xfId="0" applyFont="1" applyFill="1" applyBorder="1" applyAlignment="1">
      <alignment horizontal="left" vertical="center" wrapText="1"/>
    </xf>
    <xf numFmtId="0" fontId="22" fillId="0" borderId="77" xfId="0" applyFont="1" applyFill="1" applyBorder="1" applyAlignment="1">
      <alignment horizontal="center"/>
    </xf>
    <xf numFmtId="0" fontId="22" fillId="0" borderId="43" xfId="0" applyFont="1" applyFill="1" applyBorder="1" applyAlignment="1">
      <alignment horizontal="center"/>
    </xf>
    <xf numFmtId="0" fontId="26" fillId="0" borderId="43" xfId="0" applyFont="1" applyFill="1" applyBorder="1" applyAlignment="1">
      <alignment horizontal="center"/>
    </xf>
    <xf numFmtId="0" fontId="26" fillId="0" borderId="44" xfId="0" applyFont="1" applyFill="1" applyBorder="1"/>
    <xf numFmtId="0" fontId="22" fillId="0" borderId="14" xfId="0" applyFont="1" applyFill="1" applyBorder="1" applyAlignment="1"/>
    <xf numFmtId="0" fontId="26" fillId="6" borderId="8" xfId="0" applyFont="1" applyFill="1" applyBorder="1" applyAlignment="1"/>
    <xf numFmtId="0" fontId="28" fillId="6" borderId="52" xfId="0" applyFont="1" applyFill="1" applyBorder="1" applyAlignment="1">
      <alignment horizontal="left"/>
    </xf>
    <xf numFmtId="0" fontId="22" fillId="6" borderId="7" xfId="0" applyFont="1" applyFill="1" applyBorder="1" applyAlignment="1"/>
    <xf numFmtId="0" fontId="28" fillId="6" borderId="0" xfId="0" applyFont="1" applyFill="1" applyBorder="1" applyAlignment="1">
      <alignment horizontal="left"/>
    </xf>
    <xf numFmtId="0" fontId="22" fillId="0" borderId="1" xfId="0" applyFont="1" applyFill="1" applyBorder="1" applyAlignment="1"/>
    <xf numFmtId="0" fontId="7" fillId="0" borderId="46" xfId="0" applyFont="1" applyBorder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1" fillId="0" borderId="3" xfId="0" applyFont="1" applyBorder="1" applyAlignment="1" applyProtection="1">
      <alignment vertical="center"/>
      <protection locked="0"/>
    </xf>
    <xf numFmtId="0" fontId="31" fillId="0" borderId="50" xfId="0" applyFont="1" applyBorder="1" applyAlignment="1" applyProtection="1">
      <alignment vertical="center"/>
      <protection locked="0"/>
    </xf>
    <xf numFmtId="0" fontId="31" fillId="0" borderId="46" xfId="0" applyFont="1" applyBorder="1" applyAlignment="1" applyProtection="1">
      <alignment vertical="center"/>
      <protection locked="0"/>
    </xf>
    <xf numFmtId="0" fontId="34" fillId="13" borderId="3" xfId="0" applyFont="1" applyFill="1" applyBorder="1" applyAlignment="1" applyProtection="1">
      <protection locked="0"/>
    </xf>
    <xf numFmtId="1" fontId="36" fillId="13" borderId="46" xfId="0" applyNumberFormat="1" applyFont="1" applyFill="1" applyBorder="1" applyAlignment="1" applyProtection="1">
      <alignment horizontal="center" vertical="center"/>
      <protection locked="0"/>
    </xf>
    <xf numFmtId="0" fontId="34" fillId="6" borderId="76" xfId="0" applyFont="1" applyFill="1" applyBorder="1" applyAlignment="1" applyProtection="1">
      <protection locked="0"/>
    </xf>
    <xf numFmtId="1" fontId="55" fillId="4" borderId="58" xfId="0" applyNumberFormat="1" applyFont="1" applyFill="1" applyBorder="1" applyAlignment="1" applyProtection="1">
      <alignment horizontal="center"/>
      <protection locked="0"/>
    </xf>
    <xf numFmtId="0" fontId="59" fillId="5" borderId="59" xfId="0" applyFont="1" applyFill="1" applyBorder="1" applyAlignment="1" applyProtection="1">
      <alignment horizontal="center" vertical="center"/>
      <protection locked="0"/>
    </xf>
    <xf numFmtId="0" fontId="34" fillId="13" borderId="58" xfId="0" applyFont="1" applyFill="1" applyBorder="1" applyAlignment="1" applyProtection="1">
      <protection locked="0"/>
    </xf>
    <xf numFmtId="1" fontId="36" fillId="13" borderId="58" xfId="0" applyNumberFormat="1" applyFont="1" applyFill="1" applyBorder="1" applyAlignment="1" applyProtection="1">
      <alignment horizontal="center" vertical="center"/>
      <protection locked="0"/>
    </xf>
    <xf numFmtId="0" fontId="34" fillId="13" borderId="62" xfId="0" applyFont="1" applyFill="1" applyBorder="1" applyAlignment="1" applyProtection="1">
      <protection locked="0"/>
    </xf>
    <xf numFmtId="0" fontId="7" fillId="0" borderId="62" xfId="0" applyFont="1" applyBorder="1" applyAlignment="1" applyProtection="1">
      <alignment horizontal="left"/>
      <protection locked="0"/>
    </xf>
    <xf numFmtId="0" fontId="7" fillId="0" borderId="62" xfId="0" applyFont="1" applyFill="1" applyBorder="1" applyAlignment="1" applyProtection="1">
      <alignment horizontal="left"/>
      <protection locked="0"/>
    </xf>
    <xf numFmtId="0" fontId="7" fillId="3" borderId="62" xfId="0" applyFont="1" applyFill="1" applyBorder="1" applyAlignment="1" applyProtection="1">
      <alignment horizontal="left"/>
      <protection locked="0"/>
    </xf>
    <xf numFmtId="20" fontId="30" fillId="10" borderId="26" xfId="0" applyNumberFormat="1" applyFont="1" applyFill="1" applyBorder="1" applyAlignment="1" applyProtection="1">
      <alignment horizontal="center" vertical="center"/>
      <protection locked="0"/>
    </xf>
    <xf numFmtId="0" fontId="13" fillId="5" borderId="62" xfId="0" applyFont="1" applyFill="1" applyBorder="1" applyAlignment="1" applyProtection="1">
      <alignment horizontal="center" vertical="center"/>
      <protection locked="0"/>
    </xf>
    <xf numFmtId="0" fontId="7" fillId="2" borderId="19" xfId="0" applyFont="1" applyFill="1" applyBorder="1" applyAlignment="1" applyProtection="1">
      <alignment horizontal="center" vertical="center"/>
      <protection locked="0"/>
    </xf>
    <xf numFmtId="14" fontId="48" fillId="13" borderId="26" xfId="0" applyNumberFormat="1" applyFont="1" applyFill="1" applyBorder="1" applyAlignment="1" applyProtection="1">
      <protection locked="0"/>
    </xf>
    <xf numFmtId="14" fontId="48" fillId="13" borderId="2" xfId="0" applyNumberFormat="1" applyFont="1" applyFill="1" applyBorder="1" applyAlignment="1" applyProtection="1">
      <protection locked="0"/>
    </xf>
    <xf numFmtId="0" fontId="13" fillId="5" borderId="61" xfId="0" applyFont="1" applyFill="1" applyBorder="1" applyAlignment="1" applyProtection="1">
      <alignment horizontal="center" vertical="center" wrapText="1"/>
      <protection locked="0"/>
    </xf>
    <xf numFmtId="0" fontId="30" fillId="10" borderId="32" xfId="0" applyFont="1" applyFill="1" applyBorder="1" applyAlignment="1" applyProtection="1">
      <alignment horizontal="center" vertical="center"/>
      <protection locked="0"/>
    </xf>
    <xf numFmtId="0" fontId="15" fillId="3" borderId="43" xfId="0" applyFont="1" applyFill="1" applyBorder="1" applyAlignment="1" applyProtection="1">
      <alignment horizontal="center" vertical="center"/>
    </xf>
    <xf numFmtId="0" fontId="58" fillId="21" borderId="33" xfId="0" applyFont="1" applyFill="1" applyBorder="1" applyAlignment="1" applyProtection="1">
      <alignment horizontal="center" vertical="center"/>
      <protection locked="0"/>
    </xf>
    <xf numFmtId="0" fontId="16" fillId="21" borderId="61" xfId="0" applyFont="1" applyFill="1" applyBorder="1" applyAlignment="1" applyProtection="1">
      <alignment horizontal="center" vertical="center"/>
    </xf>
    <xf numFmtId="0" fontId="16" fillId="21" borderId="36" xfId="0" applyFont="1" applyFill="1" applyBorder="1" applyAlignment="1" applyProtection="1">
      <alignment horizontal="center" vertical="center"/>
    </xf>
    <xf numFmtId="0" fontId="15" fillId="21" borderId="36" xfId="0" applyFont="1" applyFill="1" applyBorder="1" applyAlignment="1" applyProtection="1">
      <alignment horizontal="center" vertical="center"/>
    </xf>
    <xf numFmtId="0" fontId="18" fillId="21" borderId="36" xfId="0" applyFont="1" applyFill="1" applyBorder="1" applyAlignment="1" applyProtection="1"/>
    <xf numFmtId="0" fontId="19" fillId="21" borderId="12" xfId="0" applyFont="1" applyFill="1" applyBorder="1" applyProtection="1"/>
    <xf numFmtId="0" fontId="58" fillId="21" borderId="34" xfId="0" applyFont="1" applyFill="1" applyBorder="1" applyAlignment="1" applyProtection="1">
      <alignment horizontal="center" vertical="center"/>
      <protection locked="0"/>
    </xf>
    <xf numFmtId="0" fontId="16" fillId="21" borderId="62" xfId="0" applyFont="1" applyFill="1" applyBorder="1" applyAlignment="1" applyProtection="1">
      <alignment horizontal="center" vertical="center"/>
    </xf>
    <xf numFmtId="0" fontId="16" fillId="21" borderId="42" xfId="0" applyFont="1" applyFill="1" applyBorder="1" applyAlignment="1" applyProtection="1">
      <alignment horizontal="center" vertical="center"/>
    </xf>
    <xf numFmtId="0" fontId="15" fillId="21" borderId="42" xfId="0" applyFont="1" applyFill="1" applyBorder="1" applyAlignment="1" applyProtection="1">
      <alignment horizontal="center" vertical="center"/>
    </xf>
    <xf numFmtId="0" fontId="18" fillId="21" borderId="42" xfId="0" applyFont="1" applyFill="1" applyBorder="1" applyAlignment="1" applyProtection="1"/>
    <xf numFmtId="0" fontId="19" fillId="21" borderId="16" xfId="0" applyFont="1" applyFill="1" applyBorder="1" applyProtection="1"/>
    <xf numFmtId="0" fontId="58" fillId="21" borderId="35" xfId="0" applyFont="1" applyFill="1" applyBorder="1" applyAlignment="1" applyProtection="1">
      <alignment horizontal="center" vertical="center"/>
      <protection locked="0"/>
    </xf>
    <xf numFmtId="0" fontId="16" fillId="21" borderId="63" xfId="0" applyFont="1" applyFill="1" applyBorder="1" applyAlignment="1" applyProtection="1">
      <alignment horizontal="center" vertical="center"/>
    </xf>
    <xf numFmtId="0" fontId="16" fillId="21" borderId="39" xfId="0" applyFont="1" applyFill="1" applyBorder="1" applyAlignment="1" applyProtection="1">
      <alignment horizontal="center" vertical="center"/>
    </xf>
    <xf numFmtId="0" fontId="15" fillId="21" borderId="39" xfId="0" applyFont="1" applyFill="1" applyBorder="1" applyAlignment="1" applyProtection="1">
      <alignment horizontal="center" vertical="center"/>
    </xf>
    <xf numFmtId="0" fontId="18" fillId="21" borderId="39" xfId="0" applyFont="1" applyFill="1" applyBorder="1" applyAlignment="1" applyProtection="1"/>
    <xf numFmtId="0" fontId="19" fillId="21" borderId="25" xfId="0" applyFont="1" applyFill="1" applyBorder="1" applyProtection="1"/>
    <xf numFmtId="0" fontId="50" fillId="3" borderId="36" xfId="0" applyFont="1" applyFill="1" applyBorder="1" applyAlignment="1" applyProtection="1">
      <alignment horizontal="center" vertical="center"/>
      <protection locked="0"/>
    </xf>
    <xf numFmtId="0" fontId="38" fillId="21" borderId="34" xfId="0" applyFont="1" applyFill="1" applyBorder="1" applyAlignment="1" applyProtection="1">
      <alignment horizontal="center" vertical="center"/>
      <protection locked="0"/>
    </xf>
    <xf numFmtId="0" fontId="50" fillId="21" borderId="58" xfId="0" applyFont="1" applyFill="1" applyBorder="1" applyAlignment="1" applyProtection="1">
      <alignment horizontal="center" vertical="center"/>
    </xf>
    <xf numFmtId="2" fontId="50" fillId="21" borderId="58" xfId="0" applyNumberFormat="1" applyFont="1" applyFill="1" applyBorder="1" applyAlignment="1" applyProtection="1">
      <alignment horizontal="center" vertical="center"/>
    </xf>
    <xf numFmtId="0" fontId="50" fillId="21" borderId="58" xfId="0" applyFont="1" applyFill="1" applyBorder="1" applyAlignment="1" applyProtection="1">
      <alignment horizontal="center" vertical="center"/>
      <protection locked="0"/>
    </xf>
    <xf numFmtId="0" fontId="50" fillId="21" borderId="42" xfId="0" applyFont="1" applyFill="1" applyBorder="1" applyAlignment="1" applyProtection="1">
      <alignment horizontal="center" vertical="center"/>
    </xf>
    <xf numFmtId="166" fontId="15" fillId="21" borderId="58" xfId="0" applyNumberFormat="1" applyFont="1" applyFill="1" applyBorder="1" applyAlignment="1" applyProtection="1">
      <alignment horizontal="center" vertical="center"/>
    </xf>
    <xf numFmtId="0" fontId="20" fillId="21" borderId="58" xfId="0" applyFont="1" applyFill="1" applyBorder="1" applyAlignment="1" applyProtection="1">
      <alignment horizontal="center" vertical="center"/>
    </xf>
    <xf numFmtId="0" fontId="21" fillId="21" borderId="59" xfId="0" applyFont="1" applyFill="1" applyBorder="1" applyAlignment="1" applyProtection="1">
      <alignment horizontal="center" vertical="center"/>
    </xf>
    <xf numFmtId="2" fontId="50" fillId="21" borderId="42" xfId="0" applyNumberFormat="1" applyFont="1" applyFill="1" applyBorder="1" applyAlignment="1" applyProtection="1">
      <alignment horizontal="center" vertical="center"/>
    </xf>
    <xf numFmtId="0" fontId="50" fillId="21" borderId="42" xfId="0" applyFont="1" applyFill="1" applyBorder="1" applyAlignment="1" applyProtection="1">
      <alignment horizontal="center" vertical="center"/>
      <protection locked="0"/>
    </xf>
    <xf numFmtId="166" fontId="15" fillId="21" borderId="42" xfId="0" applyNumberFormat="1" applyFont="1" applyFill="1" applyBorder="1" applyAlignment="1" applyProtection="1">
      <alignment horizontal="center" vertical="center"/>
    </xf>
    <xf numFmtId="0" fontId="20" fillId="21" borderId="42" xfId="0" applyFont="1" applyFill="1" applyBorder="1" applyAlignment="1" applyProtection="1">
      <alignment horizontal="center" vertical="center"/>
    </xf>
    <xf numFmtId="0" fontId="21" fillId="21" borderId="16" xfId="0" applyFont="1" applyFill="1" applyBorder="1" applyAlignment="1" applyProtection="1">
      <alignment horizontal="center" vertical="center"/>
    </xf>
    <xf numFmtId="0" fontId="50" fillId="3" borderId="57" xfId="0" applyFont="1" applyFill="1" applyBorder="1" applyAlignment="1" applyProtection="1">
      <alignment horizontal="center" vertical="center"/>
    </xf>
    <xf numFmtId="0" fontId="16" fillId="3" borderId="64" xfId="0" applyFont="1" applyFill="1" applyBorder="1" applyAlignment="1" applyProtection="1">
      <alignment horizontal="center" vertical="center" wrapText="1"/>
    </xf>
    <xf numFmtId="0" fontId="10" fillId="21" borderId="36" xfId="0" applyFont="1" applyFill="1" applyBorder="1" applyAlignment="1" applyProtection="1">
      <alignment horizontal="center" vertical="center"/>
    </xf>
    <xf numFmtId="0" fontId="10" fillId="21" borderId="42" xfId="0" applyFont="1" applyFill="1" applyBorder="1" applyAlignment="1" applyProtection="1">
      <alignment horizontal="center" vertical="center"/>
    </xf>
    <xf numFmtId="0" fontId="10" fillId="21" borderId="39" xfId="0" applyFont="1" applyFill="1" applyBorder="1" applyAlignment="1" applyProtection="1">
      <alignment horizontal="center" vertical="center"/>
    </xf>
    <xf numFmtId="0" fontId="16" fillId="3" borderId="53" xfId="0" applyFont="1" applyFill="1" applyBorder="1" applyAlignment="1" applyProtection="1">
      <alignment horizontal="center" vertical="center"/>
    </xf>
    <xf numFmtId="0" fontId="16" fillId="3" borderId="55" xfId="0" applyFont="1" applyFill="1" applyBorder="1" applyAlignment="1" applyProtection="1">
      <alignment horizontal="center" vertical="center"/>
    </xf>
    <xf numFmtId="0" fontId="10" fillId="3" borderId="55" xfId="0" applyFont="1" applyFill="1" applyBorder="1" applyAlignment="1" applyProtection="1">
      <alignment horizontal="center" vertical="center"/>
    </xf>
    <xf numFmtId="0" fontId="18" fillId="3" borderId="55" xfId="0" applyFont="1" applyFill="1" applyBorder="1" applyAlignment="1" applyProtection="1"/>
    <xf numFmtId="0" fontId="19" fillId="3" borderId="56" xfId="0" applyFont="1" applyFill="1" applyBorder="1" applyProtection="1"/>
    <xf numFmtId="3" fontId="35" fillId="3" borderId="59" xfId="0" applyNumberFormat="1" applyFont="1" applyFill="1" applyBorder="1" applyAlignment="1" applyProtection="1">
      <alignment horizontal="center" vertical="center"/>
    </xf>
    <xf numFmtId="0" fontId="18" fillId="3" borderId="58" xfId="0" applyFont="1" applyFill="1" applyBorder="1" applyAlignment="1" applyProtection="1">
      <alignment wrapText="1"/>
    </xf>
    <xf numFmtId="0" fontId="16" fillId="21" borderId="40" xfId="0" applyFont="1" applyFill="1" applyBorder="1" applyAlignment="1" applyProtection="1">
      <alignment horizontal="center" vertical="center"/>
    </xf>
    <xf numFmtId="0" fontId="10" fillId="21" borderId="40" xfId="0" applyFont="1" applyFill="1" applyBorder="1" applyAlignment="1" applyProtection="1">
      <alignment horizontal="center" vertical="center"/>
    </xf>
    <xf numFmtId="0" fontId="14" fillId="13" borderId="30" xfId="0" applyFont="1" applyFill="1" applyBorder="1" applyAlignment="1" applyProtection="1"/>
    <xf numFmtId="0" fontId="14" fillId="13" borderId="26" xfId="0" applyFont="1" applyFill="1" applyBorder="1" applyAlignment="1" applyProtection="1"/>
    <xf numFmtId="0" fontId="16" fillId="21" borderId="37" xfId="0" applyFont="1" applyFill="1" applyBorder="1" applyAlignment="1" applyProtection="1">
      <alignment horizontal="center" vertical="center"/>
    </xf>
    <xf numFmtId="0" fontId="10" fillId="21" borderId="37" xfId="0" applyFont="1" applyFill="1" applyBorder="1" applyAlignment="1" applyProtection="1">
      <alignment horizontal="center" vertical="center"/>
    </xf>
    <xf numFmtId="20" fontId="31" fillId="0" borderId="24" xfId="0" applyNumberFormat="1" applyFont="1" applyBorder="1" applyAlignment="1" applyProtection="1">
      <alignment vertical="center"/>
      <protection locked="0"/>
    </xf>
    <xf numFmtId="20" fontId="31" fillId="0" borderId="11" xfId="0" applyNumberFormat="1" applyFont="1" applyBorder="1" applyAlignment="1" applyProtection="1">
      <alignment vertical="center"/>
      <protection locked="0"/>
    </xf>
    <xf numFmtId="20" fontId="31" fillId="0" borderId="60" xfId="0" applyNumberFormat="1" applyFont="1" applyBorder="1" applyAlignment="1" applyProtection="1">
      <alignment horizontal="left" vertical="center"/>
      <protection locked="0"/>
    </xf>
    <xf numFmtId="0" fontId="7" fillId="5" borderId="63" xfId="0" applyFont="1" applyFill="1" applyBorder="1" applyAlignment="1" applyProtection="1">
      <alignment horizontal="center" vertical="center"/>
      <protection locked="0"/>
    </xf>
    <xf numFmtId="0" fontId="0" fillId="0" borderId="0" xfId="0" applyBorder="1" applyAlignment="1">
      <alignment horizontal="center"/>
    </xf>
    <xf numFmtId="20" fontId="48" fillId="13" borderId="26" xfId="0" applyNumberFormat="1" applyFont="1" applyFill="1" applyBorder="1" applyAlignment="1" applyProtection="1">
      <alignment horizontal="center" vertical="center"/>
      <protection locked="0"/>
    </xf>
    <xf numFmtId="0" fontId="48" fillId="13" borderId="2" xfId="0" applyFont="1" applyFill="1" applyBorder="1" applyAlignment="1" applyProtection="1">
      <alignment horizontal="center"/>
      <protection locked="0"/>
    </xf>
    <xf numFmtId="20" fontId="31" fillId="3" borderId="30" xfId="0" applyNumberFormat="1" applyFont="1" applyFill="1" applyBorder="1" applyAlignment="1" applyProtection="1">
      <alignment horizontal="center" vertical="center"/>
      <protection locked="0"/>
    </xf>
    <xf numFmtId="20" fontId="31" fillId="3" borderId="26" xfId="0" applyNumberFormat="1" applyFont="1" applyFill="1" applyBorder="1" applyAlignment="1" applyProtection="1">
      <alignment horizontal="center" vertical="center"/>
      <protection locked="0"/>
    </xf>
    <xf numFmtId="20" fontId="31" fillId="3" borderId="32" xfId="0" applyNumberFormat="1" applyFont="1" applyFill="1" applyBorder="1" applyAlignment="1" applyProtection="1">
      <alignment horizontal="center" vertical="center"/>
      <protection locked="0"/>
    </xf>
    <xf numFmtId="20" fontId="31" fillId="3" borderId="26" xfId="0" applyNumberFormat="1" applyFont="1" applyFill="1" applyBorder="1" applyAlignment="1" applyProtection="1">
      <alignment vertical="center"/>
      <protection locked="0"/>
    </xf>
    <xf numFmtId="20" fontId="31" fillId="3" borderId="30" xfId="0" applyNumberFormat="1" applyFont="1" applyFill="1" applyBorder="1" applyAlignment="1" applyProtection="1">
      <alignment vertical="center"/>
      <protection locked="0"/>
    </xf>
    <xf numFmtId="20" fontId="31" fillId="3" borderId="32" xfId="0" applyNumberFormat="1" applyFont="1" applyFill="1" applyBorder="1" applyAlignment="1" applyProtection="1">
      <alignment vertical="center"/>
      <protection locked="0"/>
    </xf>
    <xf numFmtId="0" fontId="7" fillId="3" borderId="30" xfId="0" applyFont="1" applyFill="1" applyBorder="1" applyAlignment="1" applyProtection="1">
      <alignment horizontal="center" vertical="center"/>
      <protection locked="0"/>
    </xf>
    <xf numFmtId="0" fontId="31" fillId="3" borderId="2" xfId="0" applyFont="1" applyFill="1" applyBorder="1" applyAlignment="1" applyProtection="1">
      <alignment horizontal="left"/>
      <protection locked="0"/>
    </xf>
    <xf numFmtId="0" fontId="7" fillId="3" borderId="27" xfId="0" applyFont="1" applyFill="1" applyBorder="1" applyAlignment="1" applyProtection="1">
      <alignment horizontal="center" vertical="center" wrapText="1"/>
      <protection locked="0"/>
    </xf>
    <xf numFmtId="0" fontId="7" fillId="3" borderId="26" xfId="0" applyFont="1" applyFill="1" applyBorder="1" applyAlignment="1" applyProtection="1">
      <alignment horizontal="center"/>
      <protection locked="0"/>
    </xf>
    <xf numFmtId="0" fontId="7" fillId="3" borderId="2" xfId="0" applyFont="1" applyFill="1" applyBorder="1" applyAlignment="1" applyProtection="1">
      <alignment horizontal="center"/>
      <protection locked="0"/>
    </xf>
    <xf numFmtId="0" fontId="11" fillId="3" borderId="42" xfId="0" applyFont="1" applyFill="1" applyBorder="1" applyAlignment="1" applyProtection="1">
      <alignment horizontal="center"/>
      <protection locked="0"/>
    </xf>
    <xf numFmtId="0" fontId="34" fillId="3" borderId="76" xfId="0" applyFont="1" applyFill="1" applyBorder="1" applyAlignment="1" applyProtection="1">
      <alignment horizontal="center" vertical="center"/>
      <protection locked="0"/>
    </xf>
    <xf numFmtId="0" fontId="34" fillId="3" borderId="62" xfId="0" applyFont="1" applyFill="1" applyBorder="1" applyAlignment="1" applyProtection="1">
      <alignment horizontal="center" vertical="center"/>
      <protection locked="0"/>
    </xf>
    <xf numFmtId="0" fontId="10" fillId="4" borderId="39" xfId="0" applyFont="1" applyFill="1" applyBorder="1" applyAlignment="1" applyProtection="1">
      <alignment horizontal="center" vertical="center"/>
      <protection locked="0"/>
    </xf>
    <xf numFmtId="0" fontId="7" fillId="2" borderId="76" xfId="0" applyFont="1" applyFill="1" applyBorder="1" applyAlignment="1" applyProtection="1">
      <alignment horizontal="center"/>
      <protection locked="0"/>
    </xf>
    <xf numFmtId="0" fontId="7" fillId="2" borderId="80" xfId="0" applyFont="1" applyFill="1" applyBorder="1" applyAlignment="1" applyProtection="1">
      <alignment horizontal="center"/>
      <protection locked="0"/>
    </xf>
    <xf numFmtId="0" fontId="7" fillId="2" borderId="74" xfId="0" applyFont="1" applyFill="1" applyBorder="1" applyAlignment="1" applyProtection="1">
      <alignment horizontal="center"/>
      <protection locked="0"/>
    </xf>
    <xf numFmtId="0" fontId="34" fillId="3" borderId="63" xfId="0" applyFont="1" applyFill="1" applyBorder="1" applyAlignment="1" applyProtection="1">
      <alignment horizontal="center" vertical="center"/>
      <protection locked="0"/>
    </xf>
    <xf numFmtId="0" fontId="36" fillId="3" borderId="25" xfId="0" applyFont="1" applyFill="1" applyBorder="1" applyAlignment="1" applyProtection="1">
      <alignment horizontal="center" vertical="center"/>
      <protection locked="0"/>
    </xf>
    <xf numFmtId="0" fontId="34" fillId="2" borderId="63" xfId="0" applyFont="1" applyFill="1" applyBorder="1" applyAlignment="1" applyProtection="1">
      <alignment horizontal="center" vertical="center"/>
      <protection locked="0"/>
    </xf>
    <xf numFmtId="20" fontId="48" fillId="3" borderId="24" xfId="0" applyNumberFormat="1" applyFont="1" applyFill="1" applyBorder="1" applyAlignment="1" applyProtection="1">
      <alignment horizontal="center"/>
      <protection locked="0"/>
    </xf>
    <xf numFmtId="20" fontId="48" fillId="3" borderId="60" xfId="0" applyNumberFormat="1" applyFont="1" applyFill="1" applyBorder="1" applyAlignment="1" applyProtection="1">
      <alignment horizontal="left" vertical="center"/>
      <protection locked="0"/>
    </xf>
    <xf numFmtId="20" fontId="48" fillId="3" borderId="24" xfId="0" applyNumberFormat="1" applyFont="1" applyFill="1" applyBorder="1" applyAlignment="1" applyProtection="1">
      <alignment vertical="center"/>
      <protection locked="0"/>
    </xf>
    <xf numFmtId="20" fontId="48" fillId="3" borderId="11" xfId="0" applyNumberFormat="1" applyFont="1" applyFill="1" applyBorder="1" applyAlignment="1" applyProtection="1">
      <alignment vertical="center"/>
      <protection locked="0"/>
    </xf>
    <xf numFmtId="20" fontId="48" fillId="3" borderId="26" xfId="0" applyNumberFormat="1" applyFont="1" applyFill="1" applyBorder="1" applyAlignment="1" applyProtection="1">
      <alignment horizontal="center"/>
      <protection locked="0"/>
    </xf>
    <xf numFmtId="20" fontId="48" fillId="3" borderId="26" xfId="0" applyNumberFormat="1" applyFont="1" applyFill="1" applyBorder="1" applyAlignment="1" applyProtection="1">
      <alignment horizontal="center" vertical="center"/>
      <protection locked="0"/>
    </xf>
    <xf numFmtId="20" fontId="48" fillId="3" borderId="32" xfId="0" applyNumberFormat="1" applyFont="1" applyFill="1" applyBorder="1" applyAlignment="1" applyProtection="1">
      <alignment horizontal="center" vertical="center"/>
      <protection locked="0"/>
    </xf>
    <xf numFmtId="20" fontId="48" fillId="3" borderId="0" xfId="0" applyNumberFormat="1" applyFont="1" applyFill="1" applyBorder="1" applyAlignment="1" applyProtection="1">
      <alignment horizontal="center"/>
      <protection locked="0"/>
    </xf>
    <xf numFmtId="0" fontId="48" fillId="3" borderId="0" xfId="0" applyFont="1" applyFill="1" applyBorder="1" applyAlignment="1" applyProtection="1">
      <alignment horizontal="center"/>
      <protection locked="0"/>
    </xf>
    <xf numFmtId="0" fontId="48" fillId="3" borderId="1" xfId="0" applyFont="1" applyFill="1" applyBorder="1" applyAlignment="1" applyProtection="1">
      <alignment horizontal="center"/>
      <protection locked="0"/>
    </xf>
    <xf numFmtId="0" fontId="48" fillId="3" borderId="6" xfId="0" applyFont="1" applyFill="1" applyBorder="1" applyAlignment="1" applyProtection="1">
      <alignment horizontal="center"/>
      <protection locked="0"/>
    </xf>
    <xf numFmtId="0" fontId="0" fillId="3" borderId="26" xfId="0" applyFill="1" applyBorder="1" applyProtection="1">
      <protection locked="0"/>
    </xf>
    <xf numFmtId="20" fontId="31" fillId="3" borderId="26" xfId="0" applyNumberFormat="1" applyFont="1" applyFill="1" applyBorder="1" applyProtection="1">
      <protection locked="0"/>
    </xf>
    <xf numFmtId="0" fontId="0" fillId="3" borderId="32" xfId="0" applyFill="1" applyBorder="1" applyProtection="1">
      <protection locked="0"/>
    </xf>
    <xf numFmtId="0" fontId="0" fillId="3" borderId="6" xfId="0" applyFill="1" applyBorder="1" applyProtection="1">
      <protection locked="0"/>
    </xf>
    <xf numFmtId="20" fontId="48" fillId="3" borderId="0" xfId="0" applyNumberFormat="1" applyFont="1" applyFill="1" applyBorder="1" applyAlignment="1" applyProtection="1">
      <alignment horizontal="center" vertical="center"/>
      <protection locked="0"/>
    </xf>
    <xf numFmtId="0" fontId="102" fillId="4" borderId="42" xfId="0" applyFont="1" applyFill="1" applyBorder="1" applyAlignment="1" applyProtection="1">
      <alignment horizontal="right"/>
      <protection locked="0"/>
    </xf>
    <xf numFmtId="0" fontId="102" fillId="4" borderId="39" xfId="0" applyFont="1" applyFill="1" applyBorder="1" applyAlignment="1" applyProtection="1">
      <alignment horizontal="right"/>
      <protection locked="0"/>
    </xf>
    <xf numFmtId="0" fontId="102" fillId="4" borderId="42" xfId="0" applyFont="1" applyFill="1" applyBorder="1" applyAlignment="1" applyProtection="1">
      <protection locked="0"/>
    </xf>
    <xf numFmtId="0" fontId="102" fillId="4" borderId="58" xfId="0" applyFont="1" applyFill="1" applyBorder="1" applyAlignment="1" applyProtection="1">
      <alignment horizontal="right"/>
      <protection locked="0"/>
    </xf>
    <xf numFmtId="0" fontId="102" fillId="4" borderId="42" xfId="0" applyFont="1" applyFill="1" applyBorder="1" applyAlignment="1" applyProtection="1">
      <alignment horizontal="center"/>
      <protection locked="0"/>
    </xf>
    <xf numFmtId="0" fontId="0" fillId="3" borderId="62" xfId="0" applyFill="1" applyBorder="1" applyAlignment="1">
      <alignment horizontal="center" vertical="center"/>
    </xf>
    <xf numFmtId="0" fontId="0" fillId="3" borderId="63" xfId="0" applyFill="1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0" fontId="0" fillId="3" borderId="76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69" xfId="0" applyFill="1" applyBorder="1" applyAlignment="1">
      <alignment horizontal="center" vertical="center"/>
    </xf>
    <xf numFmtId="0" fontId="0" fillId="3" borderId="60" xfId="0" applyFill="1" applyBorder="1" applyAlignment="1">
      <alignment horizontal="center" vertical="center"/>
    </xf>
    <xf numFmtId="0" fontId="0" fillId="3" borderId="48" xfId="0" applyFill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0" fontId="0" fillId="3" borderId="54" xfId="0" applyFill="1" applyBorder="1" applyAlignment="1">
      <alignment horizontal="center" vertical="center"/>
    </xf>
    <xf numFmtId="0" fontId="0" fillId="3" borderId="75" xfId="0" applyFill="1" applyBorder="1" applyAlignment="1">
      <alignment horizontal="center" vertical="center"/>
    </xf>
    <xf numFmtId="0" fontId="6" fillId="13" borderId="55" xfId="0" applyFont="1" applyFill="1" applyBorder="1" applyAlignment="1">
      <alignment horizontal="center" vertical="center"/>
    </xf>
    <xf numFmtId="0" fontId="58" fillId="3" borderId="69" xfId="0" applyFont="1" applyFill="1" applyBorder="1" applyAlignment="1">
      <alignment horizontal="center" vertical="center"/>
    </xf>
    <xf numFmtId="0" fontId="58" fillId="13" borderId="55" xfId="0" applyFont="1" applyFill="1" applyBorder="1" applyAlignment="1">
      <alignment horizontal="center" vertical="center"/>
    </xf>
    <xf numFmtId="0" fontId="58" fillId="3" borderId="55" xfId="0" applyFont="1" applyFill="1" applyBorder="1" applyAlignment="1">
      <alignment horizontal="center" vertical="center"/>
    </xf>
    <xf numFmtId="0" fontId="40" fillId="21" borderId="10" xfId="0" applyFont="1" applyFill="1" applyBorder="1" applyAlignment="1">
      <alignment vertical="center"/>
    </xf>
    <xf numFmtId="0" fontId="40" fillId="21" borderId="20" xfId="0" applyFont="1" applyFill="1" applyBorder="1" applyAlignment="1">
      <alignment vertical="center"/>
    </xf>
    <xf numFmtId="0" fontId="40" fillId="21" borderId="14" xfId="0" applyFont="1" applyFill="1" applyBorder="1" applyAlignment="1">
      <alignment vertical="center"/>
    </xf>
    <xf numFmtId="0" fontId="40" fillId="21" borderId="4" xfId="0" applyFont="1" applyFill="1" applyBorder="1" applyAlignment="1">
      <alignment vertical="center"/>
    </xf>
    <xf numFmtId="0" fontId="40" fillId="21" borderId="8" xfId="0" applyFont="1" applyFill="1" applyBorder="1" applyAlignment="1" applyProtection="1">
      <alignment horizontal="left" vertical="center"/>
      <protection locked="0"/>
    </xf>
    <xf numFmtId="0" fontId="40" fillId="21" borderId="14" xfId="0" applyFont="1" applyFill="1" applyBorder="1" applyAlignment="1" applyProtection="1">
      <alignment horizontal="left" vertical="center"/>
      <protection locked="0"/>
    </xf>
    <xf numFmtId="0" fontId="40" fillId="21" borderId="20" xfId="0" applyFont="1" applyFill="1" applyBorder="1" applyAlignment="1" applyProtection="1">
      <alignment horizontal="left" vertical="center"/>
      <protection locked="0"/>
    </xf>
    <xf numFmtId="0" fontId="58" fillId="21" borderId="55" xfId="0" applyFont="1" applyFill="1" applyBorder="1" applyAlignment="1">
      <alignment horizontal="center" vertical="center"/>
    </xf>
    <xf numFmtId="0" fontId="0" fillId="21" borderId="36" xfId="0" applyFill="1" applyBorder="1" applyAlignment="1">
      <alignment horizontal="center" vertical="center"/>
    </xf>
    <xf numFmtId="0" fontId="0" fillId="21" borderId="39" xfId="0" applyFill="1" applyBorder="1" applyAlignment="1">
      <alignment horizontal="center" vertical="center"/>
    </xf>
    <xf numFmtId="0" fontId="0" fillId="21" borderId="42" xfId="0" applyFill="1" applyBorder="1" applyAlignment="1">
      <alignment horizontal="center" vertical="center"/>
    </xf>
    <xf numFmtId="0" fontId="0" fillId="21" borderId="55" xfId="0" applyFill="1" applyBorder="1" applyAlignment="1">
      <alignment horizontal="center" vertical="center"/>
    </xf>
    <xf numFmtId="0" fontId="0" fillId="21" borderId="58" xfId="0" applyFill="1" applyBorder="1" applyAlignment="1">
      <alignment horizontal="center" vertical="center"/>
    </xf>
    <xf numFmtId="0" fontId="40" fillId="13" borderId="54" xfId="0" applyFont="1" applyFill="1" applyBorder="1" applyAlignment="1">
      <alignment horizontal="center" vertical="center"/>
    </xf>
    <xf numFmtId="0" fontId="40" fillId="3" borderId="55" xfId="0" applyFont="1" applyFill="1" applyBorder="1" applyAlignment="1">
      <alignment horizontal="center" vertical="center"/>
    </xf>
    <xf numFmtId="0" fontId="40" fillId="13" borderId="55" xfId="0" applyFont="1" applyFill="1" applyBorder="1" applyAlignment="1">
      <alignment horizontal="center" vertical="center"/>
    </xf>
    <xf numFmtId="0" fontId="40" fillId="21" borderId="55" xfId="0" applyFont="1" applyFill="1" applyBorder="1" applyAlignment="1">
      <alignment horizontal="center" vertical="center"/>
    </xf>
    <xf numFmtId="0" fontId="40" fillId="3" borderId="69" xfId="0" applyFont="1" applyFill="1" applyBorder="1" applyAlignment="1">
      <alignment horizontal="center" vertical="center"/>
    </xf>
    <xf numFmtId="0" fontId="0" fillId="3" borderId="33" xfId="0" applyFill="1" applyBorder="1" applyAlignment="1" applyProtection="1">
      <alignment horizontal="center" vertical="center"/>
      <protection locked="0"/>
    </xf>
    <xf numFmtId="0" fontId="0" fillId="3" borderId="34" xfId="0" applyFill="1" applyBorder="1" applyAlignment="1" applyProtection="1">
      <alignment horizontal="center" vertical="center"/>
      <protection locked="0"/>
    </xf>
    <xf numFmtId="0" fontId="0" fillId="3" borderId="35" xfId="0" applyFill="1" applyBorder="1" applyAlignment="1" applyProtection="1">
      <alignment horizontal="center" vertical="center"/>
      <protection locked="0"/>
    </xf>
    <xf numFmtId="0" fontId="0" fillId="3" borderId="39" xfId="0" applyFill="1" applyBorder="1" applyAlignment="1" applyProtection="1">
      <alignment horizontal="center" vertical="center"/>
    </xf>
    <xf numFmtId="0" fontId="0" fillId="3" borderId="39" xfId="0" applyFill="1" applyBorder="1" applyAlignment="1" applyProtection="1">
      <alignment horizontal="center" vertical="center"/>
      <protection locked="0"/>
    </xf>
    <xf numFmtId="0" fontId="40" fillId="2" borderId="14" xfId="0" applyFont="1" applyFill="1" applyBorder="1" applyAlignment="1" applyProtection="1">
      <alignment horizontal="left" vertical="center"/>
      <protection locked="0"/>
    </xf>
    <xf numFmtId="0" fontId="40" fillId="2" borderId="20" xfId="0" applyFont="1" applyFill="1" applyBorder="1" applyAlignment="1" applyProtection="1">
      <alignment horizontal="left" vertical="center"/>
      <protection locked="0"/>
    </xf>
    <xf numFmtId="0" fontId="0" fillId="3" borderId="52" xfId="0" applyFill="1" applyBorder="1" applyAlignment="1" applyProtection="1">
      <alignment horizontal="center" vertical="center"/>
      <protection locked="0"/>
    </xf>
    <xf numFmtId="0" fontId="0" fillId="3" borderId="74" xfId="0" applyFill="1" applyBorder="1" applyAlignment="1">
      <alignment horizontal="center" vertical="center"/>
    </xf>
    <xf numFmtId="0" fontId="40" fillId="2" borderId="4" xfId="0" applyFont="1" applyFill="1" applyBorder="1" applyAlignment="1">
      <alignment vertical="center"/>
    </xf>
    <xf numFmtId="0" fontId="40" fillId="2" borderId="10" xfId="0" applyFont="1" applyFill="1" applyBorder="1" applyAlignment="1">
      <alignment vertical="center"/>
    </xf>
    <xf numFmtId="0" fontId="40" fillId="2" borderId="31" xfId="0" applyFont="1" applyFill="1" applyBorder="1" applyAlignment="1">
      <alignment vertical="center"/>
    </xf>
    <xf numFmtId="0" fontId="40" fillId="2" borderId="14" xfId="0" applyFont="1" applyFill="1" applyBorder="1" applyAlignment="1">
      <alignment vertical="center"/>
    </xf>
    <xf numFmtId="0" fontId="40" fillId="2" borderId="20" xfId="0" applyFont="1" applyFill="1" applyBorder="1" applyAlignment="1">
      <alignment vertical="center"/>
    </xf>
    <xf numFmtId="0" fontId="40" fillId="2" borderId="5" xfId="0" applyFont="1" applyFill="1" applyBorder="1" applyAlignment="1">
      <alignment vertical="center"/>
    </xf>
    <xf numFmtId="0" fontId="40" fillId="2" borderId="10" xfId="0" applyFont="1" applyFill="1" applyBorder="1" applyAlignment="1" applyProtection="1">
      <alignment horizontal="left" vertical="center"/>
      <protection locked="0"/>
    </xf>
    <xf numFmtId="0" fontId="6" fillId="3" borderId="53" xfId="0" applyFont="1" applyFill="1" applyBorder="1" applyAlignment="1">
      <alignment horizontal="center" vertical="center" wrapText="1"/>
    </xf>
    <xf numFmtId="0" fontId="6" fillId="2" borderId="56" xfId="0" applyFont="1" applyFill="1" applyBorder="1" applyAlignment="1" applyProtection="1">
      <alignment horizontal="center" vertical="center" wrapText="1"/>
    </xf>
    <xf numFmtId="0" fontId="40" fillId="2" borderId="36" xfId="0" applyFont="1" applyFill="1" applyBorder="1" applyAlignment="1">
      <alignment horizontal="center" vertical="center"/>
    </xf>
    <xf numFmtId="0" fontId="40" fillId="2" borderId="39" xfId="0" applyFont="1" applyFill="1" applyBorder="1" applyAlignment="1">
      <alignment horizontal="center" vertical="center"/>
    </xf>
    <xf numFmtId="0" fontId="40" fillId="2" borderId="42" xfId="0" applyFont="1" applyFill="1" applyBorder="1" applyAlignment="1">
      <alignment horizontal="center" vertical="center"/>
    </xf>
    <xf numFmtId="0" fontId="40" fillId="2" borderId="55" xfId="0" applyFont="1" applyFill="1" applyBorder="1" applyAlignment="1">
      <alignment horizontal="center" vertical="center"/>
    </xf>
    <xf numFmtId="0" fontId="40" fillId="2" borderId="12" xfId="0" applyFont="1" applyFill="1" applyBorder="1" applyAlignment="1" applyProtection="1">
      <alignment horizontal="center" vertical="center"/>
    </xf>
    <xf numFmtId="0" fontId="40" fillId="2" borderId="25" xfId="0" applyFont="1" applyFill="1" applyBorder="1" applyAlignment="1" applyProtection="1">
      <alignment horizontal="center" vertical="center"/>
    </xf>
    <xf numFmtId="0" fontId="40" fillId="2" borderId="16" xfId="0" applyFont="1" applyFill="1" applyBorder="1" applyAlignment="1" applyProtection="1">
      <alignment horizontal="center" vertical="center"/>
    </xf>
    <xf numFmtId="0" fontId="40" fillId="2" borderId="56" xfId="0" applyFont="1" applyFill="1" applyBorder="1" applyAlignment="1" applyProtection="1">
      <alignment horizontal="center" vertical="center"/>
    </xf>
    <xf numFmtId="0" fontId="0" fillId="0" borderId="43" xfId="0" applyBorder="1" applyAlignment="1"/>
    <xf numFmtId="0" fontId="0" fillId="0" borderId="58" xfId="0" applyBorder="1" applyAlignment="1"/>
    <xf numFmtId="20" fontId="37" fillId="4" borderId="31" xfId="0" applyNumberFormat="1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79" xfId="0" applyBorder="1"/>
    <xf numFmtId="0" fontId="35" fillId="0" borderId="42" xfId="0" applyFont="1" applyBorder="1" applyAlignment="1">
      <alignment horizontal="center"/>
    </xf>
    <xf numFmtId="0" fontId="22" fillId="0" borderId="13" xfId="0" applyFont="1" applyBorder="1"/>
    <xf numFmtId="0" fontId="25" fillId="0" borderId="13" xfId="0" applyFont="1" applyBorder="1"/>
    <xf numFmtId="0" fontId="22" fillId="0" borderId="31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4" fillId="0" borderId="9" xfId="0" applyFont="1" applyBorder="1" applyAlignment="1">
      <alignment horizontal="left"/>
    </xf>
    <xf numFmtId="0" fontId="24" fillId="0" borderId="13" xfId="0" applyFont="1" applyBorder="1" applyAlignment="1">
      <alignment horizontal="left"/>
    </xf>
    <xf numFmtId="0" fontId="22" fillId="0" borderId="26" xfId="0" applyFont="1" applyFill="1" applyBorder="1" applyAlignment="1">
      <alignment horizontal="center" vertical="center"/>
    </xf>
    <xf numFmtId="0" fontId="22" fillId="0" borderId="32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0" fontId="22" fillId="0" borderId="29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center"/>
    </xf>
    <xf numFmtId="0" fontId="24" fillId="3" borderId="13" xfId="0" applyFont="1" applyFill="1" applyBorder="1" applyAlignment="1">
      <alignment horizontal="left"/>
    </xf>
    <xf numFmtId="0" fontId="15" fillId="0" borderId="0" xfId="0" applyFont="1" applyBorder="1" applyAlignment="1">
      <alignment horizontal="center"/>
    </xf>
    <xf numFmtId="14" fontId="32" fillId="0" borderId="3" xfId="0" applyNumberFormat="1" applyFont="1" applyBorder="1" applyAlignment="1">
      <alignment horizontal="center"/>
    </xf>
    <xf numFmtId="0" fontId="26" fillId="0" borderId="42" xfId="0" applyFont="1" applyBorder="1" applyAlignment="1">
      <alignment horizontal="center"/>
    </xf>
    <xf numFmtId="0" fontId="28" fillId="0" borderId="0" xfId="0" applyFont="1" applyBorder="1" applyAlignment="1">
      <alignment horizontal="center" vertical="center"/>
    </xf>
    <xf numFmtId="0" fontId="35" fillId="0" borderId="36" xfId="0" applyFont="1" applyBorder="1" applyAlignment="1">
      <alignment horizontal="center" vertical="center"/>
    </xf>
    <xf numFmtId="0" fontId="22" fillId="0" borderId="26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 wrapText="1"/>
    </xf>
    <xf numFmtId="0" fontId="26" fillId="0" borderId="19" xfId="0" applyFont="1" applyBorder="1" applyAlignment="1">
      <alignment horizontal="center"/>
    </xf>
    <xf numFmtId="0" fontId="35" fillId="0" borderId="58" xfId="0" applyFont="1" applyBorder="1" applyAlignment="1">
      <alignment horizontal="center" vertical="center"/>
    </xf>
    <xf numFmtId="0" fontId="35" fillId="0" borderId="42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5" fillId="0" borderId="9" xfId="0" applyFont="1" applyBorder="1"/>
    <xf numFmtId="0" fontId="41" fillId="0" borderId="43" xfId="0" applyFont="1" applyBorder="1" applyAlignment="1"/>
    <xf numFmtId="0" fontId="41" fillId="0" borderId="58" xfId="0" applyFont="1" applyBorder="1" applyAlignment="1"/>
    <xf numFmtId="0" fontId="6" fillId="0" borderId="42" xfId="0" applyFont="1" applyBorder="1"/>
    <xf numFmtId="20" fontId="40" fillId="0" borderId="65" xfId="0" applyNumberFormat="1" applyFont="1" applyBorder="1"/>
    <xf numFmtId="0" fontId="34" fillId="21" borderId="42" xfId="0" applyFont="1" applyFill="1" applyBorder="1" applyAlignment="1" applyProtection="1">
      <alignment horizontal="center" vertical="center"/>
      <protection locked="0"/>
    </xf>
    <xf numFmtId="0" fontId="7" fillId="21" borderId="42" xfId="0" applyFont="1" applyFill="1" applyBorder="1" applyAlignment="1" applyProtection="1">
      <alignment horizontal="center" vertical="center"/>
      <protection locked="0"/>
    </xf>
    <xf numFmtId="20" fontId="37" fillId="4" borderId="5" xfId="0" applyNumberFormat="1" applyFont="1" applyFill="1" applyBorder="1" applyAlignment="1">
      <alignment vertical="center" wrapText="1"/>
    </xf>
    <xf numFmtId="0" fontId="78" fillId="5" borderId="3" xfId="0" applyFont="1" applyFill="1" applyBorder="1" applyAlignment="1">
      <alignment horizontal="center" vertical="center"/>
    </xf>
    <xf numFmtId="0" fontId="0" fillId="0" borderId="52" xfId="0" applyBorder="1"/>
    <xf numFmtId="0" fontId="0" fillId="0" borderId="5" xfId="0" applyBorder="1"/>
    <xf numFmtId="0" fontId="0" fillId="0" borderId="27" xfId="0" applyBorder="1" applyAlignment="1">
      <alignment horizontal="center" vertical="center"/>
    </xf>
    <xf numFmtId="0" fontId="78" fillId="10" borderId="4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65" fontId="0" fillId="3" borderId="78" xfId="0" applyNumberFormat="1" applyFont="1" applyFill="1" applyBorder="1"/>
    <xf numFmtId="165" fontId="0" fillId="3" borderId="28" xfId="0" applyNumberFormat="1" applyFont="1" applyFill="1" applyBorder="1"/>
    <xf numFmtId="1" fontId="0" fillId="3" borderId="8" xfId="0" applyNumberFormat="1" applyFont="1" applyFill="1" applyBorder="1" applyAlignment="1">
      <alignment horizontal="center"/>
    </xf>
    <xf numFmtId="1" fontId="0" fillId="3" borderId="7" xfId="0" applyNumberFormat="1" applyFont="1" applyFill="1" applyBorder="1" applyAlignment="1">
      <alignment horizontal="center"/>
    </xf>
    <xf numFmtId="1" fontId="0" fillId="3" borderId="31" xfId="0" applyNumberFormat="1" applyFont="1" applyFill="1" applyBorder="1" applyAlignment="1">
      <alignment horizontal="center"/>
    </xf>
    <xf numFmtId="1" fontId="0" fillId="3" borderId="6" xfId="0" applyNumberFormat="1" applyFont="1" applyFill="1" applyBorder="1" applyAlignment="1">
      <alignment horizontal="center"/>
    </xf>
    <xf numFmtId="1" fontId="0" fillId="3" borderId="0" xfId="0" applyNumberFormat="1" applyFont="1" applyFill="1" applyBorder="1" applyAlignment="1">
      <alignment horizontal="center"/>
    </xf>
    <xf numFmtId="165" fontId="0" fillId="3" borderId="5" xfId="0" applyNumberFormat="1" applyFont="1" applyFill="1" applyBorder="1" applyAlignment="1">
      <alignment horizontal="center" vertical="center"/>
    </xf>
    <xf numFmtId="165" fontId="0" fillId="3" borderId="26" xfId="0" applyNumberFormat="1" applyFont="1" applyFill="1" applyBorder="1" applyAlignment="1">
      <alignment horizontal="center" vertical="center"/>
    </xf>
    <xf numFmtId="165" fontId="0" fillId="3" borderId="30" xfId="0" applyNumberFormat="1" applyFont="1" applyFill="1" applyBorder="1" applyAlignment="1">
      <alignment horizontal="center" vertical="center"/>
    </xf>
    <xf numFmtId="165" fontId="0" fillId="3" borderId="32" xfId="0" applyNumberFormat="1" applyFont="1" applyFill="1" applyBorder="1" applyAlignment="1">
      <alignment horizontal="center" vertical="center"/>
    </xf>
    <xf numFmtId="20" fontId="37" fillId="4" borderId="70" xfId="0" applyNumberFormat="1" applyFont="1" applyFill="1" applyBorder="1" applyAlignment="1">
      <alignment horizontal="left"/>
    </xf>
    <xf numFmtId="1" fontId="0" fillId="3" borderId="32" xfId="0" applyNumberFormat="1" applyFont="1" applyFill="1" applyBorder="1" applyAlignment="1">
      <alignment horizontal="center"/>
    </xf>
    <xf numFmtId="1" fontId="0" fillId="3" borderId="26" xfId="0" applyNumberFormat="1" applyFont="1" applyFill="1" applyBorder="1" applyAlignment="1">
      <alignment horizontal="center"/>
    </xf>
    <xf numFmtId="1" fontId="0" fillId="3" borderId="27" xfId="0" applyNumberFormat="1" applyFont="1" applyFill="1" applyBorder="1" applyAlignment="1">
      <alignment horizontal="center"/>
    </xf>
    <xf numFmtId="0" fontId="0" fillId="0" borderId="7" xfId="0" applyBorder="1"/>
    <xf numFmtId="20" fontId="37" fillId="4" borderId="77" xfId="0" applyNumberFormat="1" applyFont="1" applyFill="1" applyBorder="1" applyAlignment="1">
      <alignment horizontal="left"/>
    </xf>
    <xf numFmtId="0" fontId="37" fillId="4" borderId="60" xfId="0" applyFont="1" applyFill="1" applyBorder="1" applyAlignment="1">
      <alignment horizontal="center" vertical="center"/>
    </xf>
    <xf numFmtId="0" fontId="101" fillId="0" borderId="0" xfId="0" applyFont="1" applyBorder="1" applyAlignment="1">
      <alignment horizontal="center"/>
    </xf>
    <xf numFmtId="0" fontId="61" fillId="0" borderId="0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22" fillId="0" borderId="8" xfId="0" applyFont="1" applyBorder="1"/>
    <xf numFmtId="0" fontId="22" fillId="0" borderId="18" xfId="0" applyFont="1" applyBorder="1"/>
    <xf numFmtId="0" fontId="24" fillId="0" borderId="0" xfId="0" applyFont="1" applyBorder="1" applyAlignment="1">
      <alignment horizontal="left"/>
    </xf>
    <xf numFmtId="14" fontId="22" fillId="0" borderId="5" xfId="0" applyNumberFormat="1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15" fillId="0" borderId="1" xfId="0" applyFont="1" applyBorder="1"/>
    <xf numFmtId="0" fontId="15" fillId="0" borderId="27" xfId="0" applyFont="1" applyFill="1" applyBorder="1"/>
    <xf numFmtId="0" fontId="24" fillId="0" borderId="1" xfId="0" applyFont="1" applyBorder="1" applyAlignment="1">
      <alignment horizontal="left"/>
    </xf>
    <xf numFmtId="0" fontId="23" fillId="0" borderId="50" xfId="0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22" fillId="0" borderId="0" xfId="0" applyFont="1" applyFill="1" applyBorder="1"/>
    <xf numFmtId="0" fontId="26" fillId="0" borderId="0" xfId="0" applyFont="1" applyBorder="1" applyAlignment="1">
      <alignment horizontal="center"/>
    </xf>
    <xf numFmtId="0" fontId="22" fillId="0" borderId="0" xfId="0" applyFont="1" applyBorder="1"/>
    <xf numFmtId="0" fontId="25" fillId="0" borderId="0" xfId="0" applyFont="1" applyBorder="1"/>
    <xf numFmtId="0" fontId="25" fillId="0" borderId="0" xfId="0" applyFont="1" applyBorder="1" applyAlignment="1"/>
    <xf numFmtId="0" fontId="48" fillId="3" borderId="27" xfId="0" applyFont="1" applyFill="1" applyBorder="1" applyAlignment="1" applyProtection="1">
      <alignment vertical="center"/>
      <protection locked="0"/>
    </xf>
    <xf numFmtId="0" fontId="48" fillId="3" borderId="2" xfId="0" applyFont="1" applyFill="1" applyBorder="1" applyAlignment="1" applyProtection="1">
      <alignment vertical="center"/>
      <protection locked="0"/>
    </xf>
    <xf numFmtId="0" fontId="22" fillId="0" borderId="31" xfId="0" applyFont="1" applyFill="1" applyBorder="1"/>
    <xf numFmtId="0" fontId="78" fillId="0" borderId="10" xfId="0" applyFont="1" applyBorder="1"/>
    <xf numFmtId="0" fontId="40" fillId="0" borderId="35" xfId="0" applyFont="1" applyBorder="1" applyAlignment="1">
      <alignment horizontal="center" vertical="center"/>
    </xf>
    <xf numFmtId="0" fontId="40" fillId="0" borderId="25" xfId="0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78" fillId="0" borderId="42" xfId="0" applyFont="1" applyBorder="1" applyAlignment="1">
      <alignment horizontal="center"/>
    </xf>
    <xf numFmtId="0" fontId="78" fillId="0" borderId="51" xfId="0" applyFont="1" applyBorder="1"/>
    <xf numFmtId="1" fontId="78" fillId="0" borderId="42" xfId="0" applyNumberFormat="1" applyFont="1" applyBorder="1" applyAlignment="1">
      <alignment horizontal="center"/>
    </xf>
    <xf numFmtId="0" fontId="88" fillId="0" borderId="4" xfId="0" applyFont="1" applyBorder="1" applyAlignment="1">
      <alignment horizontal="center" vertical="center"/>
    </xf>
    <xf numFmtId="0" fontId="88" fillId="0" borderId="3" xfId="0" applyFont="1" applyBorder="1" applyAlignment="1">
      <alignment horizontal="center" vertical="center"/>
    </xf>
    <xf numFmtId="0" fontId="88" fillId="0" borderId="9" xfId="0" applyFont="1" applyBorder="1" applyAlignment="1">
      <alignment horizontal="center" vertical="center"/>
    </xf>
    <xf numFmtId="0" fontId="88" fillId="0" borderId="10" xfId="0" applyFont="1" applyBorder="1" applyAlignment="1">
      <alignment horizontal="center" vertical="center"/>
    </xf>
    <xf numFmtId="1" fontId="88" fillId="3" borderId="46" xfId="0" applyNumberFormat="1" applyFont="1" applyFill="1" applyBorder="1" applyAlignment="1">
      <alignment horizontal="center" vertical="center"/>
    </xf>
    <xf numFmtId="1" fontId="88" fillId="3" borderId="50" xfId="0" applyNumberFormat="1" applyFont="1" applyFill="1" applyBorder="1" applyAlignment="1">
      <alignment horizontal="center" vertical="center"/>
    </xf>
    <xf numFmtId="0" fontId="78" fillId="0" borderId="42" xfId="0" applyFont="1" applyBorder="1" applyAlignment="1">
      <alignment horizontal="center"/>
    </xf>
    <xf numFmtId="20" fontId="37" fillId="4" borderId="42" xfId="0" applyNumberFormat="1" applyFont="1" applyFill="1" applyBorder="1" applyAlignment="1">
      <alignment horizontal="center" vertical="center" wrapText="1"/>
    </xf>
    <xf numFmtId="0" fontId="34" fillId="0" borderId="20" xfId="0" applyFont="1" applyBorder="1" applyAlignment="1"/>
    <xf numFmtId="0" fontId="16" fillId="6" borderId="37" xfId="0" applyFont="1" applyFill="1" applyBorder="1" applyAlignment="1" applyProtection="1">
      <alignment horizontal="center" vertical="center"/>
    </xf>
    <xf numFmtId="0" fontId="16" fillId="6" borderId="40" xfId="0" applyFont="1" applyFill="1" applyBorder="1" applyAlignment="1" applyProtection="1">
      <alignment horizontal="center" vertical="center"/>
    </xf>
    <xf numFmtId="0" fontId="15" fillId="0" borderId="30" xfId="0" applyFont="1" applyFill="1" applyBorder="1" applyAlignment="1" applyProtection="1">
      <alignment horizontal="left"/>
    </xf>
    <xf numFmtId="0" fontId="15" fillId="0" borderId="26" xfId="0" applyFont="1" applyFill="1" applyBorder="1" applyAlignment="1" applyProtection="1">
      <alignment horizontal="left"/>
    </xf>
    <xf numFmtId="0" fontId="15" fillId="0" borderId="32" xfId="0" applyFont="1" applyFill="1" applyBorder="1" applyAlignment="1" applyProtection="1">
      <alignment horizontal="left"/>
    </xf>
    <xf numFmtId="0" fontId="30" fillId="0" borderId="7" xfId="0" applyFont="1" applyBorder="1" applyAlignment="1" applyProtection="1">
      <alignment horizontal="center" vertical="center" wrapText="1"/>
      <protection locked="0"/>
    </xf>
    <xf numFmtId="0" fontId="30" fillId="0" borderId="78" xfId="0" applyFont="1" applyBorder="1" applyAlignment="1" applyProtection="1">
      <alignment horizontal="center" vertical="center" wrapText="1"/>
      <protection locked="0"/>
    </xf>
    <xf numFmtId="0" fontId="15" fillId="3" borderId="26" xfId="0" applyFont="1" applyFill="1" applyBorder="1" applyAlignment="1" applyProtection="1">
      <alignment horizontal="left"/>
    </xf>
    <xf numFmtId="0" fontId="15" fillId="3" borderId="32" xfId="0" applyFont="1" applyFill="1" applyBorder="1" applyAlignment="1" applyProtection="1">
      <alignment horizontal="left"/>
    </xf>
    <xf numFmtId="0" fontId="16" fillId="3" borderId="33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5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0" fontId="15" fillId="0" borderId="30" xfId="0" applyFont="1" applyFill="1" applyBorder="1" applyAlignment="1" applyProtection="1">
      <alignment horizontal="left"/>
    </xf>
    <xf numFmtId="0" fontId="15" fillId="0" borderId="26" xfId="0" applyFont="1" applyFill="1" applyBorder="1" applyAlignment="1" applyProtection="1">
      <alignment horizontal="left"/>
    </xf>
    <xf numFmtId="0" fontId="15" fillId="0" borderId="32" xfId="0" applyFont="1" applyFill="1" applyBorder="1" applyAlignment="1" applyProtection="1">
      <alignment horizontal="left"/>
    </xf>
    <xf numFmtId="0" fontId="16" fillId="6" borderId="37" xfId="0" applyFont="1" applyFill="1" applyBorder="1" applyAlignment="1" applyProtection="1">
      <alignment horizontal="center" vertical="center"/>
    </xf>
    <xf numFmtId="0" fontId="16" fillId="6" borderId="40" xfId="0" applyFont="1" applyFill="1" applyBorder="1" applyAlignment="1" applyProtection="1">
      <alignment horizontal="center" vertical="center"/>
    </xf>
    <xf numFmtId="0" fontId="15" fillId="3" borderId="26" xfId="0" applyFont="1" applyFill="1" applyBorder="1" applyAlignment="1" applyProtection="1">
      <alignment horizontal="left"/>
    </xf>
    <xf numFmtId="0" fontId="15" fillId="3" borderId="32" xfId="0" applyFont="1" applyFill="1" applyBorder="1" applyAlignment="1" applyProtection="1">
      <alignment horizontal="left"/>
    </xf>
    <xf numFmtId="0" fontId="16" fillId="3" borderId="33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5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0" fontId="11" fillId="3" borderId="39" xfId="0" applyFont="1" applyFill="1" applyBorder="1" applyAlignment="1" applyProtection="1">
      <alignment horizontal="center"/>
      <protection locked="0"/>
    </xf>
    <xf numFmtId="20" fontId="10" fillId="0" borderId="31" xfId="0" applyNumberFormat="1" applyFont="1" applyBorder="1" applyAlignment="1" applyProtection="1">
      <alignment horizontal="center" vertical="center"/>
    </xf>
    <xf numFmtId="20" fontId="10" fillId="0" borderId="4" xfId="0" applyNumberFormat="1" applyFont="1" applyBorder="1" applyAlignment="1" applyProtection="1">
      <alignment horizontal="center" vertical="center"/>
    </xf>
    <xf numFmtId="20" fontId="10" fillId="0" borderId="5" xfId="0" applyNumberFormat="1" applyFont="1" applyBorder="1" applyAlignment="1" applyProtection="1">
      <alignment horizontal="center" vertical="center"/>
    </xf>
    <xf numFmtId="3" fontId="13" fillId="3" borderId="12" xfId="0" applyNumberFormat="1" applyFont="1" applyFill="1" applyBorder="1" applyAlignment="1" applyProtection="1">
      <alignment horizontal="center" vertical="center"/>
    </xf>
    <xf numFmtId="0" fontId="10" fillId="21" borderId="58" xfId="0" applyFont="1" applyFill="1" applyBorder="1" applyAlignment="1" applyProtection="1">
      <alignment horizontal="center" vertical="center"/>
    </xf>
    <xf numFmtId="169" fontId="10" fillId="0" borderId="4" xfId="0" applyNumberFormat="1" applyFont="1" applyBorder="1" applyAlignment="1" applyProtection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40" fillId="3" borderId="54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0" xfId="0" applyBorder="1" applyAlignment="1"/>
    <xf numFmtId="0" fontId="0" fillId="0" borderId="42" xfId="0" applyBorder="1" applyAlignment="1"/>
    <xf numFmtId="0" fontId="22" fillId="0" borderId="0" xfId="0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6" fillId="0" borderId="11" xfId="0" applyFont="1" applyBorder="1" applyAlignment="1"/>
    <xf numFmtId="0" fontId="26" fillId="0" borderId="15" xfId="0" applyFont="1" applyBorder="1" applyAlignment="1"/>
    <xf numFmtId="0" fontId="0" fillId="0" borderId="39" xfId="0" applyBorder="1" applyAlignment="1">
      <alignment horizontal="center"/>
    </xf>
    <xf numFmtId="0" fontId="26" fillId="0" borderId="27" xfId="0" applyFont="1" applyBorder="1" applyAlignment="1"/>
    <xf numFmtId="0" fontId="26" fillId="0" borderId="2" xfId="0" applyFont="1" applyBorder="1" applyAlignment="1"/>
    <xf numFmtId="0" fontId="26" fillId="0" borderId="29" xfId="0" applyFont="1" applyBorder="1" applyAlignment="1"/>
    <xf numFmtId="0" fontId="26" fillId="0" borderId="21" xfId="0" applyFont="1" applyBorder="1" applyAlignment="1"/>
    <xf numFmtId="0" fontId="0" fillId="0" borderId="25" xfId="0" applyBorder="1" applyAlignment="1">
      <alignment horizontal="center"/>
    </xf>
    <xf numFmtId="0" fontId="0" fillId="0" borderId="16" xfId="0" applyBorder="1" applyAlignment="1">
      <alignment horizontal="center"/>
    </xf>
    <xf numFmtId="0" fontId="34" fillId="0" borderId="42" xfId="0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34" fillId="0" borderId="42" xfId="0" applyFont="1" applyBorder="1" applyAlignment="1"/>
    <xf numFmtId="0" fontId="34" fillId="0" borderId="16" xfId="0" applyFont="1" applyBorder="1" applyAlignment="1"/>
    <xf numFmtId="0" fontId="26" fillId="0" borderId="1" xfId="0" applyFont="1" applyBorder="1" applyAlignment="1"/>
    <xf numFmtId="0" fontId="22" fillId="3" borderId="0" xfId="0" applyFont="1" applyFill="1" applyBorder="1" applyAlignment="1">
      <alignment horizontal="center"/>
    </xf>
    <xf numFmtId="0" fontId="22" fillId="3" borderId="1" xfId="0" applyFont="1" applyFill="1" applyBorder="1" applyAlignment="1">
      <alignment horizontal="center" vertical="center"/>
    </xf>
    <xf numFmtId="0" fontId="39" fillId="0" borderId="1" xfId="0" applyFont="1" applyFill="1" applyBorder="1" applyAlignment="1"/>
    <xf numFmtId="0" fontId="26" fillId="0" borderId="27" xfId="0" applyFont="1" applyFill="1" applyBorder="1" applyAlignment="1"/>
    <xf numFmtId="0" fontId="15" fillId="0" borderId="30" xfId="0" applyFont="1" applyBorder="1" applyAlignment="1">
      <alignment vertical="center"/>
    </xf>
    <xf numFmtId="0" fontId="15" fillId="0" borderId="7" xfId="0" applyFont="1" applyBorder="1" applyAlignment="1">
      <alignment vertical="center"/>
    </xf>
    <xf numFmtId="0" fontId="26" fillId="0" borderId="17" xfId="0" applyFont="1" applyBorder="1" applyAlignment="1">
      <alignment vertical="center"/>
    </xf>
    <xf numFmtId="0" fontId="26" fillId="0" borderId="7" xfId="0" applyFont="1" applyBorder="1" applyAlignment="1">
      <alignment vertical="center"/>
    </xf>
    <xf numFmtId="0" fontId="7" fillId="0" borderId="2" xfId="0" applyFont="1" applyBorder="1" applyAlignment="1" applyProtection="1">
      <alignment horizontal="center"/>
      <protection locked="0"/>
    </xf>
    <xf numFmtId="0" fontId="15" fillId="0" borderId="1" xfId="0" applyFont="1" applyFill="1" applyBorder="1" applyAlignment="1" applyProtection="1">
      <alignment horizontal="left"/>
    </xf>
    <xf numFmtId="0" fontId="15" fillId="0" borderId="0" xfId="0" applyFont="1" applyFill="1" applyBorder="1" applyAlignment="1" applyProtection="1">
      <alignment horizontal="left"/>
    </xf>
    <xf numFmtId="0" fontId="15" fillId="0" borderId="6" xfId="0" applyFont="1" applyFill="1" applyBorder="1" applyAlignment="1" applyProtection="1">
      <alignment horizontal="left"/>
    </xf>
    <xf numFmtId="0" fontId="16" fillId="6" borderId="37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  <protection locked="0"/>
    </xf>
    <xf numFmtId="20" fontId="37" fillId="4" borderId="42" xfId="0" applyNumberFormat="1" applyFont="1" applyFill="1" applyBorder="1" applyAlignment="1">
      <alignment horizontal="center" vertical="center" wrapText="1"/>
    </xf>
    <xf numFmtId="0" fontId="69" fillId="0" borderId="0" xfId="0" applyFont="1" applyBorder="1" applyAlignment="1">
      <alignment horizontal="center"/>
    </xf>
    <xf numFmtId="2" fontId="35" fillId="0" borderId="40" xfId="0" applyNumberFormat="1" applyFont="1" applyBorder="1" applyAlignment="1">
      <alignment horizontal="center" vertical="center"/>
    </xf>
    <xf numFmtId="166" fontId="77" fillId="0" borderId="45" xfId="0" applyNumberFormat="1" applyFont="1" applyBorder="1" applyAlignment="1">
      <alignment horizontal="center"/>
    </xf>
    <xf numFmtId="166" fontId="77" fillId="0" borderId="41" xfId="0" applyNumberFormat="1" applyFont="1" applyBorder="1" applyAlignment="1">
      <alignment horizontal="center"/>
    </xf>
    <xf numFmtId="0" fontId="47" fillId="0" borderId="27" xfId="0" applyFont="1" applyBorder="1" applyAlignment="1"/>
    <xf numFmtId="166" fontId="77" fillId="0" borderId="31" xfId="0" applyNumberFormat="1" applyFont="1" applyBorder="1" applyAlignment="1">
      <alignment horizontal="center"/>
    </xf>
    <xf numFmtId="1" fontId="78" fillId="0" borderId="11" xfId="0" applyNumberFormat="1" applyFont="1" applyBorder="1" applyAlignment="1">
      <alignment horizontal="center" vertical="center"/>
    </xf>
    <xf numFmtId="1" fontId="40" fillId="0" borderId="10" xfId="0" applyNumberFormat="1" applyFont="1" applyBorder="1" applyAlignment="1">
      <alignment horizontal="center" vertical="center"/>
    </xf>
    <xf numFmtId="165" fontId="40" fillId="0" borderId="24" xfId="0" applyNumberFormat="1" applyFont="1" applyBorder="1" applyAlignment="1">
      <alignment horizontal="center" vertical="center"/>
    </xf>
    <xf numFmtId="165" fontId="40" fillId="0" borderId="22" xfId="0" applyNumberFormat="1" applyFont="1" applyFill="1" applyBorder="1" applyAlignment="1">
      <alignment horizontal="center" vertical="center"/>
    </xf>
    <xf numFmtId="165" fontId="40" fillId="0" borderId="23" xfId="0" applyNumberFormat="1" applyFont="1" applyFill="1" applyBorder="1" applyAlignment="1">
      <alignment horizontal="center" vertical="center"/>
    </xf>
    <xf numFmtId="0" fontId="0" fillId="0" borderId="24" xfId="0" applyFont="1" applyFill="1" applyBorder="1" applyAlignment="1">
      <alignment horizontal="center" vertical="center"/>
    </xf>
    <xf numFmtId="0" fontId="0" fillId="0" borderId="22" xfId="0" applyFont="1" applyFill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/>
    </xf>
    <xf numFmtId="0" fontId="24" fillId="0" borderId="13" xfId="0" applyFont="1" applyBorder="1" applyAlignment="1">
      <alignment horizontal="left"/>
    </xf>
    <xf numFmtId="0" fontId="0" fillId="0" borderId="51" xfId="0" applyBorder="1"/>
    <xf numFmtId="0" fontId="45" fillId="0" borderId="10" xfId="0" applyFont="1" applyBorder="1" applyAlignment="1">
      <alignment horizontal="center"/>
    </xf>
    <xf numFmtId="0" fontId="45" fillId="0" borderId="8" xfId="0" applyFont="1" applyBorder="1" applyAlignment="1">
      <alignment horizontal="center"/>
    </xf>
    <xf numFmtId="0" fontId="45" fillId="0" borderId="14" xfId="0" applyFont="1" applyBorder="1" applyAlignment="1">
      <alignment horizontal="center"/>
    </xf>
    <xf numFmtId="0" fontId="0" fillId="0" borderId="21" xfId="0" applyBorder="1"/>
    <xf numFmtId="0" fontId="76" fillId="0" borderId="9" xfId="0" applyFont="1" applyBorder="1" applyAlignment="1">
      <alignment horizontal="center" vertical="center"/>
    </xf>
    <xf numFmtId="0" fontId="76" fillId="0" borderId="19" xfId="0" applyFont="1" applyBorder="1" applyAlignment="1">
      <alignment horizontal="center" vertical="center"/>
    </xf>
    <xf numFmtId="0" fontId="78" fillId="0" borderId="11" xfId="0" applyFont="1" applyBorder="1"/>
    <xf numFmtId="0" fontId="78" fillId="4" borderId="0" xfId="0" applyFont="1" applyFill="1" applyBorder="1"/>
    <xf numFmtId="0" fontId="76" fillId="4" borderId="3" xfId="0" applyFont="1" applyFill="1" applyBorder="1" applyAlignment="1">
      <alignment horizontal="center" vertical="center"/>
    </xf>
    <xf numFmtId="0" fontId="76" fillId="4" borderId="4" xfId="0" applyFont="1" applyFill="1" applyBorder="1" applyAlignment="1">
      <alignment horizontal="center" vertical="center"/>
    </xf>
    <xf numFmtId="0" fontId="76" fillId="0" borderId="20" xfId="0" applyFont="1" applyBorder="1" applyAlignment="1">
      <alignment horizontal="center" vertical="center"/>
    </xf>
    <xf numFmtId="0" fontId="76" fillId="0" borderId="8" xfId="0" applyFont="1" applyBorder="1" applyAlignment="1">
      <alignment horizontal="center" vertical="center"/>
    </xf>
    <xf numFmtId="0" fontId="78" fillId="0" borderId="7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78" fillId="0" borderId="8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78" fillId="4" borderId="4" xfId="0" applyFont="1" applyFill="1" applyBorder="1" applyAlignment="1">
      <alignment horizontal="center" vertical="center"/>
    </xf>
    <xf numFmtId="0" fontId="78" fillId="4" borderId="3" xfId="0" applyFont="1" applyFill="1" applyBorder="1" applyAlignment="1">
      <alignment horizontal="center" vertical="center"/>
    </xf>
    <xf numFmtId="20" fontId="48" fillId="3" borderId="26" xfId="0" applyNumberFormat="1" applyFont="1" applyFill="1" applyBorder="1" applyAlignment="1" applyProtection="1">
      <alignment horizontal="center" vertical="center"/>
      <protection locked="0"/>
    </xf>
    <xf numFmtId="1" fontId="12" fillId="3" borderId="47" xfId="0" applyNumberFormat="1" applyFont="1" applyFill="1" applyBorder="1" applyAlignment="1" applyProtection="1">
      <alignment horizontal="center" vertical="center"/>
    </xf>
    <xf numFmtId="1" fontId="12" fillId="3" borderId="15" xfId="0" applyNumberFormat="1" applyFont="1" applyFill="1" applyBorder="1" applyAlignment="1" applyProtection="1">
      <alignment horizontal="center" vertical="center"/>
    </xf>
    <xf numFmtId="2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0" fontId="0" fillId="0" borderId="0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7" fillId="0" borderId="2" xfId="0" applyFont="1" applyFill="1" applyBorder="1" applyAlignment="1" applyProtection="1">
      <alignment horizontal="center"/>
      <protection locked="0"/>
    </xf>
    <xf numFmtId="0" fontId="7" fillId="0" borderId="2" xfId="0" applyFont="1" applyBorder="1" applyAlignment="1" applyProtection="1">
      <alignment horizontal="center"/>
      <protection locked="0"/>
    </xf>
    <xf numFmtId="20" fontId="7" fillId="11" borderId="3" xfId="0" applyNumberFormat="1" applyFont="1" applyFill="1" applyBorder="1" applyAlignment="1" applyProtection="1">
      <alignment horizontal="center" vertical="center" wrapText="1"/>
      <protection locked="0"/>
    </xf>
    <xf numFmtId="20" fontId="7" fillId="11" borderId="46" xfId="0" applyNumberFormat="1" applyFont="1" applyFill="1" applyBorder="1" applyAlignment="1" applyProtection="1">
      <alignment horizontal="center" vertical="center" wrapText="1"/>
      <protection locked="0"/>
    </xf>
    <xf numFmtId="0" fontId="11" fillId="4" borderId="9" xfId="0" applyFont="1" applyFill="1" applyBorder="1" applyAlignment="1" applyProtection="1">
      <alignment horizontal="center" vertical="top"/>
      <protection locked="0"/>
    </xf>
    <xf numFmtId="0" fontId="11" fillId="4" borderId="11" xfId="0" applyFont="1" applyFill="1" applyBorder="1" applyAlignment="1" applyProtection="1">
      <alignment horizontal="center" vertical="top"/>
      <protection locked="0"/>
    </xf>
    <xf numFmtId="0" fontId="11" fillId="4" borderId="27" xfId="0" applyFont="1" applyFill="1" applyBorder="1" applyAlignment="1" applyProtection="1">
      <alignment horizontal="center" vertical="top"/>
      <protection locked="0"/>
    </xf>
    <xf numFmtId="0" fontId="11" fillId="4" borderId="29" xfId="0" applyFont="1" applyFill="1" applyBorder="1" applyAlignment="1" applyProtection="1">
      <alignment horizontal="center" vertical="top"/>
      <protection locked="0"/>
    </xf>
    <xf numFmtId="14" fontId="7" fillId="0" borderId="3" xfId="0" applyNumberFormat="1" applyFont="1" applyBorder="1" applyAlignment="1" applyProtection="1">
      <alignment horizontal="center"/>
      <protection locked="0"/>
    </xf>
    <xf numFmtId="0" fontId="7" fillId="0" borderId="50" xfId="0" applyFont="1" applyBorder="1" applyAlignment="1" applyProtection="1">
      <alignment horizontal="center"/>
      <protection locked="0"/>
    </xf>
    <xf numFmtId="0" fontId="7" fillId="0" borderId="46" xfId="0" applyFont="1" applyBorder="1" applyAlignment="1" applyProtection="1">
      <alignment horizontal="center"/>
      <protection locked="0"/>
    </xf>
    <xf numFmtId="0" fontId="30" fillId="0" borderId="30" xfId="0" applyFont="1" applyBorder="1" applyAlignment="1" applyProtection="1">
      <alignment horizontal="center" vertical="center"/>
      <protection locked="0"/>
    </xf>
    <xf numFmtId="0" fontId="30" fillId="0" borderId="32" xfId="0" applyFont="1" applyBorder="1" applyAlignment="1" applyProtection="1">
      <alignment horizontal="center" vertical="center"/>
      <protection locked="0"/>
    </xf>
    <xf numFmtId="0" fontId="30" fillId="0" borderId="27" xfId="0" applyFont="1" applyBorder="1" applyAlignment="1" applyProtection="1">
      <alignment horizontal="center" vertical="center"/>
      <protection locked="0"/>
    </xf>
    <xf numFmtId="0" fontId="30" fillId="0" borderId="29" xfId="0" applyFont="1" applyBorder="1" applyAlignment="1" applyProtection="1">
      <alignment horizontal="center" vertical="center"/>
      <protection locked="0"/>
    </xf>
    <xf numFmtId="20" fontId="30" fillId="5" borderId="30" xfId="0" applyNumberFormat="1" applyFont="1" applyFill="1" applyBorder="1" applyAlignment="1" applyProtection="1">
      <alignment horizontal="center" vertical="center"/>
      <protection locked="0"/>
    </xf>
    <xf numFmtId="20" fontId="30" fillId="5" borderId="32" xfId="0" applyNumberFormat="1" applyFont="1" applyFill="1" applyBorder="1" applyAlignment="1" applyProtection="1">
      <alignment horizontal="center" vertical="center"/>
      <protection locked="0"/>
    </xf>
    <xf numFmtId="20" fontId="30" fillId="5" borderId="27" xfId="0" applyNumberFormat="1" applyFont="1" applyFill="1" applyBorder="1" applyAlignment="1" applyProtection="1">
      <alignment horizontal="center" vertical="center"/>
      <protection locked="0"/>
    </xf>
    <xf numFmtId="20" fontId="30" fillId="5" borderId="29" xfId="0" applyNumberFormat="1" applyFont="1" applyFill="1" applyBorder="1" applyAlignment="1" applyProtection="1">
      <alignment horizontal="center" vertical="center"/>
      <protection locked="0"/>
    </xf>
    <xf numFmtId="14" fontId="87" fillId="0" borderId="3" xfId="0" applyNumberFormat="1" applyFont="1" applyBorder="1" applyAlignment="1" applyProtection="1">
      <alignment horizontal="center" vertical="center"/>
    </xf>
    <xf numFmtId="14" fontId="87" fillId="0" borderId="50" xfId="0" applyNumberFormat="1" applyFont="1" applyBorder="1" applyAlignment="1" applyProtection="1">
      <alignment horizontal="center" vertical="center"/>
    </xf>
    <xf numFmtId="14" fontId="87" fillId="0" borderId="46" xfId="0" applyNumberFormat="1" applyFont="1" applyBorder="1" applyAlignment="1" applyProtection="1">
      <alignment horizontal="center" vertical="center"/>
    </xf>
    <xf numFmtId="0" fontId="74" fillId="6" borderId="5" xfId="0" applyFont="1" applyFill="1" applyBorder="1" applyAlignment="1" applyProtection="1">
      <alignment horizontal="center" vertical="center" textRotation="90"/>
      <protection locked="0"/>
    </xf>
    <xf numFmtId="0" fontId="74" fillId="6" borderId="52" xfId="0" applyFont="1" applyFill="1" applyBorder="1" applyAlignment="1" applyProtection="1">
      <alignment horizontal="center" vertical="center" textRotation="90"/>
      <protection locked="0"/>
    </xf>
    <xf numFmtId="0" fontId="74" fillId="6" borderId="31" xfId="0" applyFont="1" applyFill="1" applyBorder="1" applyAlignment="1" applyProtection="1">
      <alignment horizontal="center" vertical="center" textRotation="90"/>
      <protection locked="0"/>
    </xf>
    <xf numFmtId="0" fontId="30" fillId="0" borderId="30" xfId="0" applyFont="1" applyBorder="1" applyAlignment="1" applyProtection="1">
      <alignment horizontal="center" vertical="center" wrapText="1"/>
      <protection locked="0"/>
    </xf>
    <xf numFmtId="0" fontId="30" fillId="0" borderId="32" xfId="0" applyFont="1" applyBorder="1" applyAlignment="1" applyProtection="1">
      <alignment horizontal="center" vertical="center" wrapText="1"/>
      <protection locked="0"/>
    </xf>
    <xf numFmtId="0" fontId="30" fillId="0" borderId="27" xfId="0" applyFont="1" applyBorder="1" applyAlignment="1" applyProtection="1">
      <alignment horizontal="center" vertical="center" wrapText="1"/>
      <protection locked="0"/>
    </xf>
    <xf numFmtId="0" fontId="30" fillId="0" borderId="29" xfId="0" applyFont="1" applyBorder="1" applyAlignment="1" applyProtection="1">
      <alignment horizontal="center" vertical="center" wrapText="1"/>
      <protection locked="0"/>
    </xf>
    <xf numFmtId="0" fontId="74" fillId="6" borderId="5" xfId="0" applyFont="1" applyFill="1" applyBorder="1" applyAlignment="1">
      <alignment horizontal="center" vertical="center" textRotation="90"/>
    </xf>
    <xf numFmtId="0" fontId="74" fillId="6" borderId="52" xfId="0" applyFont="1" applyFill="1" applyBorder="1" applyAlignment="1">
      <alignment horizontal="center" vertical="center" textRotation="90"/>
    </xf>
    <xf numFmtId="0" fontId="74" fillId="6" borderId="31" xfId="0" applyFont="1" applyFill="1" applyBorder="1" applyAlignment="1">
      <alignment horizontal="center" vertical="center" textRotation="90"/>
    </xf>
    <xf numFmtId="14" fontId="7" fillId="0" borderId="3" xfId="0" applyNumberFormat="1" applyFont="1" applyBorder="1" applyAlignment="1">
      <alignment horizontal="center"/>
    </xf>
    <xf numFmtId="0" fontId="7" fillId="0" borderId="50" xfId="0" applyFont="1" applyBorder="1" applyAlignment="1">
      <alignment horizontal="center"/>
    </xf>
    <xf numFmtId="0" fontId="7" fillId="0" borderId="46" xfId="0" applyFont="1" applyBorder="1" applyAlignment="1">
      <alignment horizontal="center"/>
    </xf>
    <xf numFmtId="0" fontId="34" fillId="2" borderId="19" xfId="0" applyFont="1" applyFill="1" applyBorder="1" applyAlignment="1" applyProtection="1">
      <alignment horizontal="left"/>
    </xf>
    <xf numFmtId="0" fontId="34" fillId="2" borderId="63" xfId="0" applyFont="1" applyFill="1" applyBorder="1" applyAlignment="1" applyProtection="1">
      <alignment horizontal="left"/>
    </xf>
    <xf numFmtId="0" fontId="34" fillId="3" borderId="5" xfId="2" applyFont="1" applyFill="1" applyBorder="1" applyAlignment="1" applyProtection="1">
      <alignment horizontal="center"/>
    </xf>
    <xf numFmtId="0" fontId="34" fillId="3" borderId="52" xfId="2" applyFont="1" applyFill="1" applyBorder="1" applyAlignment="1" applyProtection="1">
      <alignment horizontal="center"/>
    </xf>
    <xf numFmtId="0" fontId="34" fillId="2" borderId="13" xfId="0" applyFont="1" applyFill="1" applyBorder="1" applyAlignment="1" applyProtection="1">
      <alignment horizontal="left"/>
    </xf>
    <xf numFmtId="0" fontId="34" fillId="2" borderId="62" xfId="0" applyFont="1" applyFill="1" applyBorder="1" applyAlignment="1" applyProtection="1">
      <alignment horizontal="left"/>
    </xf>
    <xf numFmtId="0" fontId="34" fillId="2" borderId="9" xfId="0" applyFont="1" applyFill="1" applyBorder="1" applyAlignment="1" applyProtection="1">
      <alignment horizontal="left"/>
    </xf>
    <xf numFmtId="0" fontId="34" fillId="2" borderId="61" xfId="0" applyFont="1" applyFill="1" applyBorder="1" applyAlignment="1" applyProtection="1">
      <alignment horizontal="left"/>
    </xf>
    <xf numFmtId="0" fontId="34" fillId="3" borderId="13" xfId="0" applyFont="1" applyFill="1" applyBorder="1" applyAlignment="1" applyProtection="1">
      <alignment horizontal="left"/>
    </xf>
    <xf numFmtId="0" fontId="34" fillId="3" borderId="62" xfId="0" applyFont="1" applyFill="1" applyBorder="1" applyAlignment="1" applyProtection="1">
      <alignment horizontal="left"/>
    </xf>
    <xf numFmtId="0" fontId="34" fillId="3" borderId="38" xfId="2" applyFont="1" applyFill="1" applyBorder="1" applyAlignment="1" applyProtection="1">
      <alignment horizontal="center"/>
    </xf>
    <xf numFmtId="0" fontId="34" fillId="3" borderId="68" xfId="2" applyFont="1" applyFill="1" applyBorder="1" applyAlignment="1" applyProtection="1">
      <alignment horizontal="center"/>
    </xf>
    <xf numFmtId="14" fontId="35" fillId="5" borderId="54" xfId="2" applyNumberFormat="1" applyFont="1" applyFill="1" applyBorder="1" applyAlignment="1" applyProtection="1">
      <alignment horizontal="center" vertical="center"/>
    </xf>
    <xf numFmtId="14" fontId="35" fillId="5" borderId="50" xfId="2" applyNumberFormat="1" applyFont="1" applyFill="1" applyBorder="1" applyAlignment="1" applyProtection="1">
      <alignment horizontal="center" vertical="center"/>
    </xf>
    <xf numFmtId="14" fontId="35" fillId="5" borderId="46" xfId="2" applyNumberFormat="1" applyFont="1" applyFill="1" applyBorder="1" applyAlignment="1" applyProtection="1">
      <alignment horizontal="center" vertical="center"/>
    </xf>
    <xf numFmtId="0" fontId="5" fillId="0" borderId="0" xfId="2" applyFill="1" applyBorder="1" applyAlignment="1" applyProtection="1">
      <alignment horizontal="left"/>
    </xf>
    <xf numFmtId="0" fontId="19" fillId="0" borderId="0" xfId="2" applyFont="1" applyFill="1" applyBorder="1" applyAlignment="1" applyProtection="1">
      <alignment horizontal="left"/>
    </xf>
    <xf numFmtId="0" fontId="14" fillId="0" borderId="3" xfId="0" applyFont="1" applyBorder="1" applyAlignment="1" applyProtection="1">
      <alignment horizontal="center"/>
    </xf>
    <xf numFmtId="0" fontId="0" fillId="0" borderId="50" xfId="0" applyBorder="1" applyAlignment="1" applyProtection="1">
      <alignment horizontal="center"/>
    </xf>
    <xf numFmtId="0" fontId="0" fillId="0" borderId="46" xfId="0" applyBorder="1" applyAlignment="1" applyProtection="1">
      <alignment horizontal="center"/>
    </xf>
    <xf numFmtId="0" fontId="14" fillId="0" borderId="3" xfId="0" applyFont="1" applyBorder="1" applyAlignment="1" applyProtection="1">
      <alignment wrapText="1"/>
    </xf>
    <xf numFmtId="0" fontId="0" fillId="0" borderId="50" xfId="0" applyBorder="1" applyAlignment="1" applyProtection="1">
      <alignment wrapText="1"/>
    </xf>
    <xf numFmtId="0" fontId="14" fillId="0" borderId="3" xfId="0" applyFont="1" applyBorder="1" applyAlignment="1" applyProtection="1"/>
    <xf numFmtId="0" fontId="0" fillId="0" borderId="50" xfId="0" applyBorder="1" applyAlignment="1" applyProtection="1"/>
    <xf numFmtId="0" fontId="0" fillId="0" borderId="46" xfId="0" applyBorder="1" applyAlignment="1" applyProtection="1"/>
    <xf numFmtId="14" fontId="15" fillId="0" borderId="3" xfId="0" applyNumberFormat="1" applyFont="1" applyBorder="1" applyAlignment="1" applyProtection="1">
      <alignment horizontal="center" vertical="center" wrapText="1"/>
    </xf>
    <xf numFmtId="14" fontId="15" fillId="0" borderId="50" xfId="0" applyNumberFormat="1" applyFont="1" applyBorder="1" applyAlignment="1" applyProtection="1">
      <alignment horizontal="center" vertical="center" wrapText="1"/>
    </xf>
    <xf numFmtId="14" fontId="15" fillId="0" borderId="46" xfId="0" applyNumberFormat="1" applyFont="1" applyBorder="1" applyAlignment="1" applyProtection="1">
      <alignment horizontal="center" vertical="center" wrapText="1"/>
    </xf>
    <xf numFmtId="20" fontId="10" fillId="0" borderId="27" xfId="0" applyNumberFormat="1" applyFont="1" applyBorder="1" applyAlignment="1" applyProtection="1">
      <alignment horizontal="center" vertical="center"/>
    </xf>
    <xf numFmtId="0" fontId="10" fillId="0" borderId="29" xfId="0" applyFont="1" applyBorder="1" applyAlignment="1" applyProtection="1">
      <alignment horizontal="center" vertical="center"/>
    </xf>
    <xf numFmtId="20" fontId="10" fillId="0" borderId="3" xfId="0" applyNumberFormat="1" applyFont="1" applyBorder="1" applyAlignment="1" applyProtection="1">
      <alignment horizontal="center" vertical="center"/>
    </xf>
    <xf numFmtId="0" fontId="10" fillId="0" borderId="46" xfId="0" applyFont="1" applyBorder="1" applyAlignment="1" applyProtection="1">
      <alignment horizontal="center" vertical="center"/>
    </xf>
    <xf numFmtId="0" fontId="15" fillId="0" borderId="1" xfId="0" applyFont="1" applyFill="1" applyBorder="1" applyAlignment="1" applyProtection="1">
      <alignment horizontal="left"/>
    </xf>
    <xf numFmtId="0" fontId="15" fillId="0" borderId="0" xfId="0" applyFont="1" applyFill="1" applyBorder="1" applyAlignment="1" applyProtection="1">
      <alignment horizontal="left"/>
    </xf>
    <xf numFmtId="0" fontId="15" fillId="0" borderId="6" xfId="0" applyFont="1" applyFill="1" applyBorder="1" applyAlignment="1" applyProtection="1">
      <alignment horizontal="left"/>
    </xf>
    <xf numFmtId="0" fontId="18" fillId="6" borderId="33" xfId="0" applyFont="1" applyFill="1" applyBorder="1" applyAlignment="1" applyProtection="1">
      <alignment horizontal="center" vertical="center"/>
    </xf>
    <xf numFmtId="0" fontId="18" fillId="6" borderId="36" xfId="0" applyFont="1" applyFill="1" applyBorder="1" applyAlignment="1" applyProtection="1">
      <alignment horizontal="center" vertical="center"/>
    </xf>
    <xf numFmtId="0" fontId="18" fillId="6" borderId="35" xfId="0" applyFont="1" applyFill="1" applyBorder="1" applyAlignment="1" applyProtection="1">
      <alignment horizontal="center" vertical="center"/>
    </xf>
    <xf numFmtId="0" fontId="18" fillId="6" borderId="39" xfId="0" applyFont="1" applyFill="1" applyBorder="1" applyAlignment="1" applyProtection="1">
      <alignment horizontal="center" vertical="center"/>
    </xf>
    <xf numFmtId="0" fontId="18" fillId="6" borderId="37" xfId="0" applyFont="1" applyFill="1" applyBorder="1" applyAlignment="1" applyProtection="1">
      <alignment horizontal="center" vertical="center" wrapText="1"/>
    </xf>
    <xf numFmtId="0" fontId="18" fillId="6" borderId="40" xfId="0" applyFont="1" applyFill="1" applyBorder="1" applyAlignment="1" applyProtection="1">
      <alignment horizontal="center" vertical="center" wrapText="1"/>
    </xf>
    <xf numFmtId="0" fontId="18" fillId="6" borderId="38" xfId="0" applyFont="1" applyFill="1" applyBorder="1" applyAlignment="1" applyProtection="1">
      <alignment horizontal="center" vertical="center" wrapText="1"/>
    </xf>
    <xf numFmtId="0" fontId="18" fillId="6" borderId="41" xfId="0" applyFont="1" applyFill="1" applyBorder="1" applyAlignment="1" applyProtection="1">
      <alignment horizontal="center" vertical="center" wrapText="1"/>
    </xf>
    <xf numFmtId="0" fontId="16" fillId="6" borderId="33" xfId="0" applyFont="1" applyFill="1" applyBorder="1" applyAlignment="1" applyProtection="1">
      <alignment horizontal="center" vertical="center"/>
    </xf>
    <xf numFmtId="0" fontId="16" fillId="6" borderId="36" xfId="0" applyFont="1" applyFill="1" applyBorder="1" applyAlignment="1" applyProtection="1">
      <alignment horizontal="center" vertical="center"/>
    </xf>
    <xf numFmtId="0" fontId="16" fillId="6" borderId="35" xfId="0" applyFont="1" applyFill="1" applyBorder="1" applyAlignment="1" applyProtection="1">
      <alignment horizontal="center" vertical="center"/>
    </xf>
    <xf numFmtId="0" fontId="16" fillId="6" borderId="39" xfId="0" applyFont="1" applyFill="1" applyBorder="1" applyAlignment="1" applyProtection="1">
      <alignment horizontal="center" vertical="center"/>
    </xf>
    <xf numFmtId="0" fontId="17" fillId="6" borderId="37" xfId="0" applyFont="1" applyFill="1" applyBorder="1" applyAlignment="1" applyProtection="1">
      <alignment horizontal="center" vertical="center" wrapText="1"/>
    </xf>
    <xf numFmtId="0" fontId="17" fillId="6" borderId="40" xfId="0" applyFont="1" applyFill="1" applyBorder="1" applyAlignment="1" applyProtection="1">
      <alignment horizontal="center" vertical="center" wrapText="1"/>
    </xf>
    <xf numFmtId="0" fontId="18" fillId="6" borderId="37" xfId="0" applyFont="1" applyFill="1" applyBorder="1" applyAlignment="1" applyProtection="1">
      <alignment horizontal="center" vertical="center"/>
    </xf>
    <xf numFmtId="0" fontId="18" fillId="6" borderId="40" xfId="0" applyFont="1" applyFill="1" applyBorder="1" applyAlignment="1" applyProtection="1">
      <alignment horizontal="center" vertical="center"/>
    </xf>
    <xf numFmtId="0" fontId="16" fillId="6" borderId="37" xfId="0" applyFont="1" applyFill="1" applyBorder="1" applyAlignment="1" applyProtection="1">
      <alignment horizontal="center" vertical="center"/>
    </xf>
    <xf numFmtId="0" fontId="16" fillId="6" borderId="40" xfId="0" applyFont="1" applyFill="1" applyBorder="1" applyAlignment="1" applyProtection="1">
      <alignment horizontal="center" vertical="center"/>
    </xf>
    <xf numFmtId="0" fontId="15" fillId="0" borderId="30" xfId="0" applyFont="1" applyFill="1" applyBorder="1" applyAlignment="1" applyProtection="1">
      <alignment horizontal="left"/>
    </xf>
    <xf numFmtId="0" fontId="15" fillId="0" borderId="26" xfId="0" applyFont="1" applyFill="1" applyBorder="1" applyAlignment="1" applyProtection="1">
      <alignment horizontal="left"/>
    </xf>
    <xf numFmtId="0" fontId="15" fillId="0" borderId="32" xfId="0" applyFont="1" applyFill="1" applyBorder="1" applyAlignment="1" applyProtection="1">
      <alignment horizontal="left"/>
    </xf>
    <xf numFmtId="0" fontId="16" fillId="6" borderId="38" xfId="0" applyFont="1" applyFill="1" applyBorder="1" applyAlignment="1" applyProtection="1">
      <alignment horizontal="center" vertical="center" wrapText="1"/>
    </xf>
    <xf numFmtId="0" fontId="16" fillId="6" borderId="41" xfId="0" applyFont="1" applyFill="1" applyBorder="1" applyAlignment="1" applyProtection="1">
      <alignment horizontal="center" vertical="center" wrapText="1"/>
    </xf>
    <xf numFmtId="14" fontId="7" fillId="7" borderId="0" xfId="0" applyNumberFormat="1" applyFont="1" applyFill="1" applyBorder="1" applyAlignment="1" applyProtection="1">
      <alignment horizontal="center"/>
      <protection locked="0"/>
    </xf>
    <xf numFmtId="14" fontId="7" fillId="7" borderId="6" xfId="0" applyNumberFormat="1" applyFont="1" applyFill="1" applyBorder="1" applyAlignment="1" applyProtection="1">
      <alignment horizontal="center"/>
      <protection locked="0"/>
    </xf>
    <xf numFmtId="14" fontId="7" fillId="7" borderId="1" xfId="0" applyNumberFormat="1" applyFont="1" applyFill="1" applyBorder="1" applyAlignment="1" applyProtection="1">
      <alignment horizontal="center"/>
      <protection locked="0"/>
    </xf>
    <xf numFmtId="20" fontId="30" fillId="5" borderId="78" xfId="0" applyNumberFormat="1" applyFont="1" applyFill="1" applyBorder="1" applyAlignment="1" applyProtection="1">
      <alignment horizontal="center" vertical="center"/>
      <protection locked="0"/>
    </xf>
    <xf numFmtId="0" fontId="30" fillId="0" borderId="7" xfId="0" applyFont="1" applyBorder="1" applyAlignment="1" applyProtection="1">
      <alignment horizontal="center" vertical="center" wrapText="1"/>
      <protection locked="0"/>
    </xf>
    <xf numFmtId="0" fontId="30" fillId="0" borderId="78" xfId="0" applyFont="1" applyBorder="1" applyAlignment="1" applyProtection="1">
      <alignment horizontal="center" vertical="center" wrapText="1"/>
      <protection locked="0"/>
    </xf>
    <xf numFmtId="20" fontId="30" fillId="5" borderId="28" xfId="0" applyNumberFormat="1" applyFont="1" applyFill="1" applyBorder="1" applyAlignment="1" applyProtection="1">
      <alignment horizontal="center" vertical="center"/>
      <protection locked="0"/>
    </xf>
    <xf numFmtId="14" fontId="48" fillId="3" borderId="30" xfId="0" applyNumberFormat="1" applyFont="1" applyFill="1" applyBorder="1" applyAlignment="1" applyProtection="1">
      <alignment horizontal="center" vertical="center"/>
      <protection locked="0"/>
    </xf>
    <xf numFmtId="20" fontId="48" fillId="3" borderId="26" xfId="0" applyNumberFormat="1" applyFont="1" applyFill="1" applyBorder="1" applyAlignment="1" applyProtection="1">
      <alignment horizontal="center" vertical="center"/>
      <protection locked="0"/>
    </xf>
    <xf numFmtId="20" fontId="48" fillId="3" borderId="27" xfId="0" applyNumberFormat="1" applyFont="1" applyFill="1" applyBorder="1" applyAlignment="1" applyProtection="1">
      <alignment horizontal="center" vertical="center"/>
      <protection locked="0"/>
    </xf>
    <xf numFmtId="20" fontId="48" fillId="3" borderId="2" xfId="0" applyNumberFormat="1" applyFont="1" applyFill="1" applyBorder="1" applyAlignment="1" applyProtection="1">
      <alignment horizontal="center" vertical="center"/>
      <protection locked="0"/>
    </xf>
    <xf numFmtId="0" fontId="31" fillId="0" borderId="60" xfId="0" applyFont="1" applyBorder="1" applyAlignment="1" applyProtection="1">
      <alignment horizontal="center" vertical="center" wrapText="1"/>
      <protection locked="0"/>
    </xf>
    <xf numFmtId="0" fontId="31" fillId="0" borderId="24" xfId="0" applyFont="1" applyBorder="1" applyAlignment="1" applyProtection="1">
      <alignment horizontal="center" vertical="center" wrapText="1"/>
      <protection locked="0"/>
    </xf>
    <xf numFmtId="0" fontId="31" fillId="0" borderId="11" xfId="0" applyFont="1" applyBorder="1" applyAlignment="1" applyProtection="1">
      <alignment horizontal="center" vertical="center" wrapText="1"/>
      <protection locked="0"/>
    </xf>
    <xf numFmtId="0" fontId="48" fillId="0" borderId="60" xfId="0" applyFont="1" applyBorder="1" applyAlignment="1" applyProtection="1">
      <alignment horizontal="center" vertical="center" wrapText="1"/>
      <protection locked="0"/>
    </xf>
    <xf numFmtId="0" fontId="48" fillId="0" borderId="24" xfId="0" applyFont="1" applyBorder="1" applyAlignment="1" applyProtection="1">
      <alignment horizontal="center" vertical="center" wrapText="1"/>
      <protection locked="0"/>
    </xf>
    <xf numFmtId="0" fontId="48" fillId="0" borderId="11" xfId="0" applyFont="1" applyBorder="1" applyAlignment="1" applyProtection="1">
      <alignment horizontal="center" vertical="center" wrapText="1"/>
      <protection locked="0"/>
    </xf>
    <xf numFmtId="0" fontId="74" fillId="0" borderId="5" xfId="0" applyFont="1" applyBorder="1" applyAlignment="1" applyProtection="1">
      <alignment horizontal="center" vertical="center" textRotation="90"/>
      <protection locked="0"/>
    </xf>
    <xf numFmtId="0" fontId="74" fillId="0" borderId="52" xfId="0" applyFont="1" applyBorder="1" applyAlignment="1" applyProtection="1">
      <alignment horizontal="center" vertical="center" textRotation="90"/>
      <protection locked="0"/>
    </xf>
    <xf numFmtId="14" fontId="31" fillId="3" borderId="30" xfId="0" applyNumberFormat="1" applyFont="1" applyFill="1" applyBorder="1" applyAlignment="1" applyProtection="1">
      <alignment horizontal="center" vertical="center"/>
      <protection locked="0"/>
    </xf>
    <xf numFmtId="0" fontId="31" fillId="3" borderId="32" xfId="0" applyFont="1" applyFill="1" applyBorder="1" applyAlignment="1" applyProtection="1">
      <alignment horizontal="center" vertical="center"/>
      <protection locked="0"/>
    </xf>
    <xf numFmtId="0" fontId="31" fillId="3" borderId="27" xfId="0" applyFont="1" applyFill="1" applyBorder="1" applyAlignment="1" applyProtection="1">
      <alignment horizontal="center" vertical="center"/>
      <protection locked="0"/>
    </xf>
    <xf numFmtId="0" fontId="31" fillId="3" borderId="29" xfId="0" applyFont="1" applyFill="1" applyBorder="1" applyAlignment="1" applyProtection="1">
      <alignment horizontal="center" vertical="center"/>
      <protection locked="0"/>
    </xf>
    <xf numFmtId="0" fontId="40" fillId="7" borderId="3" xfId="0" applyFont="1" applyFill="1" applyBorder="1" applyAlignment="1" applyProtection="1">
      <alignment horizontal="center"/>
      <protection locked="0"/>
    </xf>
    <xf numFmtId="0" fontId="40" fillId="7" borderId="50" xfId="0" applyFont="1" applyFill="1" applyBorder="1" applyAlignment="1" applyProtection="1">
      <alignment horizontal="center"/>
      <protection locked="0"/>
    </xf>
    <xf numFmtId="0" fontId="40" fillId="7" borderId="46" xfId="0" applyFont="1" applyFill="1" applyBorder="1" applyAlignment="1" applyProtection="1">
      <alignment horizontal="center"/>
      <protection locked="0"/>
    </xf>
    <xf numFmtId="14" fontId="56" fillId="3" borderId="30" xfId="0" applyNumberFormat="1" applyFont="1" applyFill="1" applyBorder="1" applyAlignment="1" applyProtection="1">
      <alignment horizontal="center" vertical="center"/>
      <protection locked="0"/>
    </xf>
    <xf numFmtId="14" fontId="56" fillId="3" borderId="32" xfId="0" applyNumberFormat="1" applyFont="1" applyFill="1" applyBorder="1" applyAlignment="1" applyProtection="1">
      <alignment horizontal="center" vertical="center"/>
      <protection locked="0"/>
    </xf>
    <xf numFmtId="14" fontId="56" fillId="3" borderId="27" xfId="0" applyNumberFormat="1" applyFont="1" applyFill="1" applyBorder="1" applyAlignment="1" applyProtection="1">
      <alignment horizontal="center" vertical="center"/>
      <protection locked="0"/>
    </xf>
    <xf numFmtId="14" fontId="56" fillId="3" borderId="29" xfId="0" applyNumberFormat="1" applyFont="1" applyFill="1" applyBorder="1" applyAlignment="1" applyProtection="1">
      <alignment horizontal="center" vertical="center"/>
      <protection locked="0"/>
    </xf>
    <xf numFmtId="0" fontId="74" fillId="3" borderId="5" xfId="0" applyFont="1" applyFill="1" applyBorder="1" applyAlignment="1" applyProtection="1">
      <alignment horizontal="center" vertical="center" textRotation="90"/>
      <protection locked="0"/>
    </xf>
    <xf numFmtId="0" fontId="74" fillId="3" borderId="52" xfId="0" applyFont="1" applyFill="1" applyBorder="1" applyAlignment="1" applyProtection="1">
      <alignment horizontal="center" vertical="center" textRotation="90"/>
      <protection locked="0"/>
    </xf>
    <xf numFmtId="20" fontId="30" fillId="5" borderId="26" xfId="0" applyNumberFormat="1" applyFont="1" applyFill="1" applyBorder="1" applyAlignment="1" applyProtection="1">
      <alignment horizontal="center" vertical="center"/>
      <protection locked="0"/>
    </xf>
    <xf numFmtId="14" fontId="7" fillId="7" borderId="3" xfId="0" applyNumberFormat="1" applyFont="1" applyFill="1" applyBorder="1" applyAlignment="1" applyProtection="1">
      <alignment horizontal="center"/>
      <protection locked="0"/>
    </xf>
    <xf numFmtId="0" fontId="7" fillId="7" borderId="50" xfId="0" applyFont="1" applyFill="1" applyBorder="1" applyAlignment="1" applyProtection="1">
      <alignment horizontal="center"/>
      <protection locked="0"/>
    </xf>
    <xf numFmtId="0" fontId="7" fillId="7" borderId="46" xfId="0" applyFont="1" applyFill="1" applyBorder="1" applyAlignment="1" applyProtection="1">
      <alignment horizontal="center"/>
      <protection locked="0"/>
    </xf>
    <xf numFmtId="20" fontId="48" fillId="3" borderId="24" xfId="0" applyNumberFormat="1" applyFont="1" applyFill="1" applyBorder="1" applyAlignment="1" applyProtection="1">
      <alignment horizontal="right" vertical="center"/>
      <protection locked="0"/>
    </xf>
    <xf numFmtId="20" fontId="31" fillId="0" borderId="24" xfId="0" applyNumberFormat="1" applyFont="1" applyBorder="1" applyAlignment="1" applyProtection="1">
      <alignment horizontal="right" vertical="center"/>
      <protection locked="0"/>
    </xf>
    <xf numFmtId="0" fontId="48" fillId="0" borderId="23" xfId="0" applyFont="1" applyBorder="1" applyAlignment="1" applyProtection="1">
      <alignment horizontal="center"/>
      <protection locked="0"/>
    </xf>
    <xf numFmtId="0" fontId="48" fillId="0" borderId="21" xfId="0" applyFont="1" applyBorder="1" applyAlignment="1" applyProtection="1">
      <alignment horizontal="center"/>
      <protection locked="0"/>
    </xf>
    <xf numFmtId="0" fontId="48" fillId="3" borderId="23" xfId="0" applyFont="1" applyFill="1" applyBorder="1" applyAlignment="1" applyProtection="1">
      <alignment horizontal="center"/>
      <protection locked="0"/>
    </xf>
    <xf numFmtId="0" fontId="48" fillId="3" borderId="21" xfId="0" applyFont="1" applyFill="1" applyBorder="1" applyAlignment="1" applyProtection="1">
      <alignment horizontal="center"/>
      <protection locked="0"/>
    </xf>
    <xf numFmtId="0" fontId="13" fillId="0" borderId="24" xfId="0" applyFont="1" applyBorder="1" applyAlignment="1" applyProtection="1">
      <alignment horizontal="center" vertical="center" wrapText="1"/>
      <protection locked="0"/>
    </xf>
    <xf numFmtId="0" fontId="13" fillId="0" borderId="11" xfId="0" applyFont="1" applyBorder="1" applyAlignment="1" applyProtection="1">
      <alignment horizontal="center" vertical="center" wrapText="1"/>
      <protection locked="0"/>
    </xf>
    <xf numFmtId="20" fontId="48" fillId="13" borderId="26" xfId="0" applyNumberFormat="1" applyFont="1" applyFill="1" applyBorder="1" applyAlignment="1" applyProtection="1">
      <alignment horizontal="center" vertical="center"/>
      <protection locked="0"/>
    </xf>
    <xf numFmtId="0" fontId="48" fillId="13" borderId="2" xfId="0" applyFont="1" applyFill="1" applyBorder="1" applyAlignment="1" applyProtection="1">
      <alignment horizontal="center"/>
      <protection locked="0"/>
    </xf>
    <xf numFmtId="20" fontId="31" fillId="13" borderId="26" xfId="0" applyNumberFormat="1" applyFont="1" applyFill="1" applyBorder="1" applyAlignment="1" applyProtection="1">
      <alignment horizontal="center" vertical="center"/>
      <protection locked="0"/>
    </xf>
    <xf numFmtId="14" fontId="48" fillId="13" borderId="30" xfId="0" applyNumberFormat="1" applyFont="1" applyFill="1" applyBorder="1" applyAlignment="1" applyProtection="1">
      <alignment horizontal="center" vertical="center"/>
      <protection locked="0"/>
    </xf>
    <xf numFmtId="14" fontId="48" fillId="13" borderId="26" xfId="0" applyNumberFormat="1" applyFont="1" applyFill="1" applyBorder="1" applyAlignment="1" applyProtection="1">
      <alignment horizontal="center" vertical="center"/>
      <protection locked="0"/>
    </xf>
    <xf numFmtId="14" fontId="48" fillId="13" borderId="27" xfId="0" applyNumberFormat="1" applyFont="1" applyFill="1" applyBorder="1" applyAlignment="1" applyProtection="1">
      <alignment horizontal="center" vertical="center"/>
      <protection locked="0"/>
    </xf>
    <xf numFmtId="14" fontId="48" fillId="13" borderId="2" xfId="0" applyNumberFormat="1" applyFont="1" applyFill="1" applyBorder="1" applyAlignment="1" applyProtection="1">
      <alignment horizontal="center" vertical="center"/>
      <protection locked="0"/>
    </xf>
    <xf numFmtId="14" fontId="48" fillId="3" borderId="26" xfId="0" applyNumberFormat="1" applyFont="1" applyFill="1" applyBorder="1" applyAlignment="1" applyProtection="1">
      <alignment horizontal="center" vertical="center"/>
      <protection locked="0"/>
    </xf>
    <xf numFmtId="14" fontId="48" fillId="3" borderId="27" xfId="0" applyNumberFormat="1" applyFont="1" applyFill="1" applyBorder="1" applyAlignment="1" applyProtection="1">
      <alignment horizontal="center" vertical="center"/>
      <protection locked="0"/>
    </xf>
    <xf numFmtId="14" fontId="48" fillId="3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5" xfId="0" applyFont="1" applyBorder="1" applyAlignment="1">
      <alignment horizontal="center" vertical="center" textRotation="90"/>
    </xf>
    <xf numFmtId="0" fontId="74" fillId="0" borderId="52" xfId="0" applyFont="1" applyBorder="1" applyAlignment="1">
      <alignment horizontal="center" vertical="center" textRotation="90"/>
    </xf>
    <xf numFmtId="0" fontId="74" fillId="0" borderId="31" xfId="0" applyFont="1" applyBorder="1" applyAlignment="1">
      <alignment horizontal="center" vertical="center" textRotation="90"/>
    </xf>
    <xf numFmtId="14" fontId="7" fillId="7" borderId="3" xfId="0" applyNumberFormat="1" applyFont="1" applyFill="1" applyBorder="1" applyAlignment="1">
      <alignment horizontal="center"/>
    </xf>
    <xf numFmtId="0" fontId="7" fillId="7" borderId="50" xfId="0" applyFont="1" applyFill="1" applyBorder="1" applyAlignment="1">
      <alignment horizontal="center"/>
    </xf>
    <xf numFmtId="0" fontId="7" fillId="7" borderId="46" xfId="0" applyFont="1" applyFill="1" applyBorder="1" applyAlignment="1">
      <alignment horizontal="center"/>
    </xf>
    <xf numFmtId="14" fontId="35" fillId="0" borderId="54" xfId="2" applyNumberFormat="1" applyFont="1" applyBorder="1" applyAlignment="1" applyProtection="1">
      <alignment horizontal="center" vertical="center"/>
    </xf>
    <xf numFmtId="14" fontId="35" fillId="0" borderId="50" xfId="2" applyNumberFormat="1" applyFont="1" applyBorder="1" applyAlignment="1" applyProtection="1">
      <alignment horizontal="center" vertical="center"/>
    </xf>
    <xf numFmtId="14" fontId="35" fillId="0" borderId="46" xfId="2" applyNumberFormat="1" applyFont="1" applyBorder="1" applyAlignment="1" applyProtection="1">
      <alignment horizontal="center" vertical="center"/>
    </xf>
    <xf numFmtId="0" fontId="17" fillId="6" borderId="38" xfId="0" applyFont="1" applyFill="1" applyBorder="1" applyAlignment="1" applyProtection="1">
      <alignment horizontal="center" vertical="center" wrapText="1"/>
    </xf>
    <xf numFmtId="0" fontId="17" fillId="6" borderId="41" xfId="0" applyFont="1" applyFill="1" applyBorder="1" applyAlignment="1" applyProtection="1">
      <alignment horizontal="center" vertical="center" wrapText="1"/>
    </xf>
    <xf numFmtId="0" fontId="14" fillId="3" borderId="3" xfId="0" applyFont="1" applyFill="1" applyBorder="1" applyAlignment="1" applyProtection="1">
      <alignment horizontal="center"/>
    </xf>
    <xf numFmtId="0" fontId="0" fillId="3" borderId="46" xfId="0" applyFill="1" applyBorder="1" applyAlignment="1" applyProtection="1">
      <alignment horizontal="center"/>
    </xf>
    <xf numFmtId="0" fontId="14" fillId="13" borderId="3" xfId="0" applyFont="1" applyFill="1" applyBorder="1" applyAlignment="1" applyProtection="1">
      <alignment horizontal="center"/>
    </xf>
    <xf numFmtId="0" fontId="0" fillId="13" borderId="46" xfId="0" applyFill="1" applyBorder="1" applyAlignment="1" applyProtection="1">
      <alignment horizontal="center"/>
    </xf>
    <xf numFmtId="0" fontId="16" fillId="6" borderId="77" xfId="0" applyFont="1" applyFill="1" applyBorder="1" applyAlignment="1" applyProtection="1">
      <alignment horizontal="center" vertical="center"/>
    </xf>
    <xf numFmtId="0" fontId="16" fillId="6" borderId="43" xfId="0" applyFont="1" applyFill="1" applyBorder="1" applyAlignment="1" applyProtection="1">
      <alignment horizontal="center" vertical="center"/>
    </xf>
    <xf numFmtId="0" fontId="17" fillId="6" borderId="67" xfId="0" applyFont="1" applyFill="1" applyBorder="1" applyAlignment="1" applyProtection="1">
      <alignment horizontal="center" vertical="center" wrapText="1"/>
    </xf>
    <xf numFmtId="0" fontId="17" fillId="6" borderId="68" xfId="0" applyFont="1" applyFill="1" applyBorder="1" applyAlignment="1" applyProtection="1">
      <alignment horizontal="center" vertical="center" wrapText="1"/>
    </xf>
    <xf numFmtId="0" fontId="48" fillId="13" borderId="3" xfId="0" applyFont="1" applyFill="1" applyBorder="1" applyAlignment="1" applyProtection="1">
      <alignment horizontal="center"/>
    </xf>
    <xf numFmtId="0" fontId="47" fillId="13" borderId="46" xfId="0" applyFont="1" applyFill="1" applyBorder="1" applyAlignment="1" applyProtection="1">
      <alignment horizontal="center"/>
    </xf>
    <xf numFmtId="0" fontId="14" fillId="13" borderId="3" xfId="0" applyFont="1" applyFill="1" applyBorder="1" applyAlignment="1" applyProtection="1"/>
    <xf numFmtId="0" fontId="0" fillId="13" borderId="50" xfId="0" applyFill="1" applyBorder="1" applyAlignment="1" applyProtection="1"/>
    <xf numFmtId="0" fontId="0" fillId="13" borderId="46" xfId="0" applyFill="1" applyBorder="1" applyAlignment="1" applyProtection="1"/>
    <xf numFmtId="0" fontId="14" fillId="13" borderId="3" xfId="0" applyFont="1" applyFill="1" applyBorder="1" applyAlignment="1" applyProtection="1">
      <alignment wrapText="1"/>
    </xf>
    <xf numFmtId="0" fontId="0" fillId="13" borderId="50" xfId="0" applyFill="1" applyBorder="1" applyAlignment="1" applyProtection="1">
      <alignment wrapText="1"/>
    </xf>
    <xf numFmtId="0" fontId="14" fillId="3" borderId="3" xfId="0" applyFont="1" applyFill="1" applyBorder="1" applyAlignment="1" applyProtection="1">
      <alignment wrapText="1"/>
    </xf>
    <xf numFmtId="0" fontId="0" fillId="3" borderId="50" xfId="0" applyFill="1" applyBorder="1" applyAlignment="1" applyProtection="1">
      <alignment wrapText="1"/>
    </xf>
    <xf numFmtId="14" fontId="15" fillId="0" borderId="30" xfId="0" applyNumberFormat="1" applyFont="1" applyBorder="1" applyAlignment="1" applyProtection="1">
      <alignment horizontal="center" vertical="center" wrapText="1"/>
    </xf>
    <xf numFmtId="14" fontId="15" fillId="0" borderId="26" xfId="0" applyNumberFormat="1" applyFont="1" applyBorder="1" applyAlignment="1" applyProtection="1">
      <alignment horizontal="center" vertical="center" wrapText="1"/>
    </xf>
    <xf numFmtId="14" fontId="15" fillId="0" borderId="32" xfId="0" applyNumberFormat="1" applyFont="1" applyBorder="1" applyAlignment="1" applyProtection="1">
      <alignment horizontal="center" vertical="center" wrapText="1"/>
    </xf>
    <xf numFmtId="0" fontId="15" fillId="3" borderId="30" xfId="0" applyFont="1" applyFill="1" applyBorder="1" applyAlignment="1" applyProtection="1">
      <alignment horizontal="left"/>
    </xf>
    <xf numFmtId="0" fontId="15" fillId="3" borderId="26" xfId="0" applyFont="1" applyFill="1" applyBorder="1" applyAlignment="1" applyProtection="1">
      <alignment horizontal="left"/>
    </xf>
    <xf numFmtId="0" fontId="15" fillId="3" borderId="32" xfId="0" applyFont="1" applyFill="1" applyBorder="1" applyAlignment="1" applyProtection="1">
      <alignment horizontal="left"/>
    </xf>
    <xf numFmtId="0" fontId="15" fillId="3" borderId="1" xfId="0" applyFont="1" applyFill="1" applyBorder="1" applyAlignment="1" applyProtection="1">
      <alignment horizontal="left"/>
    </xf>
    <xf numFmtId="0" fontId="15" fillId="3" borderId="0" xfId="0" applyFont="1" applyFill="1" applyBorder="1" applyAlignment="1" applyProtection="1">
      <alignment horizontal="left"/>
    </xf>
    <xf numFmtId="0" fontId="15" fillId="3" borderId="6" xfId="0" applyFont="1" applyFill="1" applyBorder="1" applyAlignment="1" applyProtection="1">
      <alignment horizontal="left"/>
    </xf>
    <xf numFmtId="0" fontId="16" fillId="3" borderId="38" xfId="0" applyFont="1" applyFill="1" applyBorder="1" applyAlignment="1" applyProtection="1">
      <alignment horizontal="center" vertical="center" wrapText="1"/>
    </xf>
    <xf numFmtId="0" fontId="16" fillId="3" borderId="41" xfId="0" applyFont="1" applyFill="1" applyBorder="1" applyAlignment="1" applyProtection="1">
      <alignment horizontal="center" vertical="center" wrapText="1"/>
    </xf>
    <xf numFmtId="0" fontId="16" fillId="3" borderId="33" xfId="0" applyFont="1" applyFill="1" applyBorder="1" applyAlignment="1" applyProtection="1">
      <alignment horizontal="center" vertical="center"/>
    </xf>
    <xf numFmtId="0" fontId="16" fillId="3" borderId="36" xfId="0" applyFont="1" applyFill="1" applyBorder="1" applyAlignment="1" applyProtection="1">
      <alignment horizontal="center" vertical="center"/>
    </xf>
    <xf numFmtId="0" fontId="16" fillId="3" borderId="35" xfId="0" applyFont="1" applyFill="1" applyBorder="1" applyAlignment="1" applyProtection="1">
      <alignment horizontal="center" vertical="center"/>
    </xf>
    <xf numFmtId="0" fontId="16" fillId="3" borderId="39" xfId="0" applyFont="1" applyFill="1" applyBorder="1" applyAlignment="1" applyProtection="1">
      <alignment horizontal="center" vertical="center"/>
    </xf>
    <xf numFmtId="0" fontId="17" fillId="3" borderId="37" xfId="0" applyFont="1" applyFill="1" applyBorder="1" applyAlignment="1" applyProtection="1">
      <alignment horizontal="center" vertical="center" wrapText="1"/>
    </xf>
    <xf numFmtId="0" fontId="17" fillId="3" borderId="40" xfId="0" applyFont="1" applyFill="1" applyBorder="1" applyAlignment="1" applyProtection="1">
      <alignment horizontal="center" vertical="center" wrapText="1"/>
    </xf>
    <xf numFmtId="0" fontId="0" fillId="3" borderId="50" xfId="0" applyFill="1" applyBorder="1" applyAlignment="1" applyProtection="1">
      <alignment horizontal="center"/>
    </xf>
    <xf numFmtId="0" fontId="14" fillId="3" borderId="3" xfId="0" applyFont="1" applyFill="1" applyBorder="1" applyAlignment="1" applyProtection="1"/>
    <xf numFmtId="0" fontId="0" fillId="3" borderId="50" xfId="0" applyFill="1" applyBorder="1" applyAlignment="1" applyProtection="1"/>
    <xf numFmtId="0" fontId="0" fillId="3" borderId="46" xfId="0" applyFill="1" applyBorder="1" applyAlignment="1" applyProtection="1"/>
    <xf numFmtId="14" fontId="15" fillId="3" borderId="3" xfId="0" applyNumberFormat="1" applyFont="1" applyFill="1" applyBorder="1" applyAlignment="1" applyProtection="1">
      <alignment horizontal="center" vertical="center" wrapText="1"/>
    </xf>
    <xf numFmtId="14" fontId="15" fillId="3" borderId="50" xfId="0" applyNumberFormat="1" applyFont="1" applyFill="1" applyBorder="1" applyAlignment="1" applyProtection="1">
      <alignment horizontal="center" vertical="center" wrapText="1"/>
    </xf>
    <xf numFmtId="14" fontId="15" fillId="3" borderId="46" xfId="0" applyNumberFormat="1" applyFont="1" applyFill="1" applyBorder="1" applyAlignment="1" applyProtection="1">
      <alignment horizontal="center" vertical="center" wrapText="1"/>
    </xf>
    <xf numFmtId="20" fontId="10" fillId="3" borderId="27" xfId="0" applyNumberFormat="1" applyFont="1" applyFill="1" applyBorder="1" applyAlignment="1" applyProtection="1">
      <alignment horizontal="center" vertical="center"/>
    </xf>
    <xf numFmtId="0" fontId="10" fillId="3" borderId="29" xfId="0" applyFont="1" applyFill="1" applyBorder="1" applyAlignment="1" applyProtection="1">
      <alignment horizontal="center" vertical="center"/>
    </xf>
    <xf numFmtId="20" fontId="10" fillId="3" borderId="3" xfId="0" applyNumberFormat="1" applyFont="1" applyFill="1" applyBorder="1" applyAlignment="1" applyProtection="1">
      <alignment horizontal="center" vertical="center"/>
    </xf>
    <xf numFmtId="0" fontId="10" fillId="3" borderId="46" xfId="0" applyFont="1" applyFill="1" applyBorder="1" applyAlignment="1" applyProtection="1">
      <alignment horizontal="center" vertical="center"/>
    </xf>
    <xf numFmtId="0" fontId="0" fillId="0" borderId="42" xfId="0" applyBorder="1" applyAlignment="1">
      <alignment horizontal="center"/>
    </xf>
    <xf numFmtId="0" fontId="0" fillId="0" borderId="42" xfId="0" applyFill="1" applyBorder="1" applyAlignment="1">
      <alignment horizontal="left"/>
    </xf>
    <xf numFmtId="0" fontId="0" fillId="0" borderId="43" xfId="0" applyBorder="1" applyAlignment="1">
      <alignment horizontal="center"/>
    </xf>
    <xf numFmtId="0" fontId="0" fillId="0" borderId="58" xfId="0" applyBorder="1" applyAlignment="1">
      <alignment horizontal="center"/>
    </xf>
    <xf numFmtId="0" fontId="40" fillId="0" borderId="67" xfId="0" applyFont="1" applyBorder="1" applyAlignment="1">
      <alignment horizontal="center"/>
    </xf>
    <xf numFmtId="0" fontId="41" fillId="0" borderId="42" xfId="0" applyFont="1" applyBorder="1" applyAlignment="1">
      <alignment horizontal="left"/>
    </xf>
    <xf numFmtId="0" fontId="0" fillId="0" borderId="43" xfId="0" applyFill="1" applyBorder="1" applyAlignment="1">
      <alignment horizontal="center"/>
    </xf>
    <xf numFmtId="0" fontId="0" fillId="0" borderId="58" xfId="0" applyFill="1" applyBorder="1" applyAlignment="1">
      <alignment horizontal="center"/>
    </xf>
    <xf numFmtId="14" fontId="35" fillId="0" borderId="67" xfId="0" applyNumberFormat="1" applyFont="1" applyBorder="1" applyAlignment="1">
      <alignment horizontal="center" vertical="top"/>
    </xf>
    <xf numFmtId="0" fontId="35" fillId="0" borderId="67" xfId="0" applyFont="1" applyBorder="1" applyAlignment="1">
      <alignment horizontal="center" vertical="top"/>
    </xf>
    <xf numFmtId="0" fontId="0" fillId="0" borderId="47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43" xfId="0" applyBorder="1" applyAlignment="1">
      <alignment horizontal="left" vertical="center"/>
    </xf>
    <xf numFmtId="0" fontId="0" fillId="0" borderId="58" xfId="0" applyBorder="1" applyAlignment="1">
      <alignment horizontal="left" vertical="center"/>
    </xf>
    <xf numFmtId="20" fontId="40" fillId="0" borderId="67" xfId="0" applyNumberFormat="1" applyFont="1" applyBorder="1" applyAlignment="1">
      <alignment horizontal="center"/>
    </xf>
    <xf numFmtId="0" fontId="0" fillId="0" borderId="43" xfId="0" applyBorder="1" applyAlignment="1">
      <alignment horizontal="left"/>
    </xf>
    <xf numFmtId="0" fontId="0" fillId="0" borderId="58" xfId="0" applyBorder="1" applyAlignment="1">
      <alignment horizontal="left"/>
    </xf>
    <xf numFmtId="0" fontId="0" fillId="0" borderId="42" xfId="0" applyBorder="1" applyAlignment="1">
      <alignment horizontal="left"/>
    </xf>
    <xf numFmtId="0" fontId="41" fillId="0" borderId="43" xfId="0" applyFont="1" applyBorder="1" applyAlignment="1">
      <alignment horizontal="left"/>
    </xf>
    <xf numFmtId="0" fontId="41" fillId="0" borderId="58" xfId="0" applyFont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0" fillId="0" borderId="58" xfId="0" applyFill="1" applyBorder="1" applyAlignment="1">
      <alignment horizontal="left"/>
    </xf>
    <xf numFmtId="0" fontId="0" fillId="0" borderId="79" xfId="0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6" xfId="0" applyBorder="1" applyAlignment="1">
      <alignment horizontal="center"/>
    </xf>
    <xf numFmtId="0" fontId="40" fillId="0" borderId="67" xfId="0" applyFont="1" applyFill="1" applyBorder="1" applyAlignment="1">
      <alignment horizontal="center"/>
    </xf>
    <xf numFmtId="0" fontId="41" fillId="0" borderId="42" xfId="0" applyFont="1" applyBorder="1" applyAlignment="1">
      <alignment horizontal="left" vertical="center"/>
    </xf>
    <xf numFmtId="0" fontId="58" fillId="0" borderId="67" xfId="0" applyFont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42" xfId="0" applyFill="1" applyBorder="1" applyAlignment="1"/>
    <xf numFmtId="0" fontId="0" fillId="0" borderId="67" xfId="0" applyBorder="1"/>
    <xf numFmtId="0" fontId="41" fillId="0" borderId="43" xfId="0" applyFont="1" applyBorder="1" applyAlignment="1">
      <alignment horizontal="left" vertical="center"/>
    </xf>
    <xf numFmtId="0" fontId="41" fillId="0" borderId="67" xfId="0" applyFont="1" applyBorder="1" applyAlignment="1">
      <alignment horizontal="left" vertical="center"/>
    </xf>
    <xf numFmtId="0" fontId="41" fillId="0" borderId="58" xfId="0" applyFont="1" applyBorder="1" applyAlignment="1">
      <alignment horizontal="left" vertical="center"/>
    </xf>
    <xf numFmtId="0" fontId="7" fillId="0" borderId="67" xfId="0" applyFont="1" applyBorder="1" applyAlignment="1">
      <alignment horizontal="center"/>
    </xf>
    <xf numFmtId="1" fontId="0" fillId="0" borderId="43" xfId="0" applyNumberFormat="1" applyBorder="1" applyAlignment="1">
      <alignment horizontal="left"/>
    </xf>
    <xf numFmtId="1" fontId="0" fillId="0" borderId="43" xfId="0" applyNumberFormat="1" applyBorder="1" applyAlignment="1">
      <alignment horizontal="center"/>
    </xf>
    <xf numFmtId="1" fontId="0" fillId="0" borderId="58" xfId="0" applyNumberFormat="1" applyBorder="1" applyAlignment="1">
      <alignment horizontal="left"/>
    </xf>
    <xf numFmtId="3" fontId="0" fillId="0" borderId="43" xfId="0" applyNumberFormat="1" applyBorder="1" applyAlignment="1">
      <alignment horizontal="left"/>
    </xf>
    <xf numFmtId="3" fontId="0" fillId="0" borderId="43" xfId="0" applyNumberFormat="1" applyBorder="1" applyAlignment="1">
      <alignment horizontal="center"/>
    </xf>
    <xf numFmtId="0" fontId="0" fillId="0" borderId="79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43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79" xfId="0" applyFill="1" applyBorder="1" applyAlignment="1">
      <alignment horizontal="center" vertical="center"/>
    </xf>
    <xf numFmtId="0" fontId="0" fillId="0" borderId="80" xfId="0" applyFill="1" applyBorder="1" applyAlignment="1">
      <alignment horizontal="center" vertical="center"/>
    </xf>
    <xf numFmtId="0" fontId="0" fillId="0" borderId="75" xfId="0" applyFill="1" applyBorder="1" applyAlignment="1">
      <alignment horizontal="center" vertical="center"/>
    </xf>
    <xf numFmtId="0" fontId="0" fillId="0" borderId="76" xfId="0" applyFill="1" applyBorder="1" applyAlignment="1">
      <alignment horizontal="center" vertical="center"/>
    </xf>
    <xf numFmtId="0" fontId="0" fillId="0" borderId="43" xfId="0" applyFill="1" applyBorder="1" applyAlignment="1">
      <alignment horizontal="right"/>
    </xf>
    <xf numFmtId="0" fontId="0" fillId="0" borderId="58" xfId="0" applyFill="1" applyBorder="1" applyAlignment="1">
      <alignment horizontal="right"/>
    </xf>
    <xf numFmtId="1" fontId="0" fillId="0" borderId="43" xfId="0" applyNumberFormat="1" applyFill="1" applyBorder="1" applyAlignment="1">
      <alignment horizontal="left"/>
    </xf>
    <xf numFmtId="3" fontId="0" fillId="0" borderId="43" xfId="0" applyNumberFormat="1" applyFill="1" applyBorder="1" applyAlignment="1">
      <alignment horizontal="left"/>
    </xf>
    <xf numFmtId="1" fontId="0" fillId="0" borderId="58" xfId="0" applyNumberFormat="1" applyBorder="1" applyAlignment="1">
      <alignment horizontal="center"/>
    </xf>
    <xf numFmtId="0" fontId="41" fillId="0" borderId="0" xfId="0" applyFon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center"/>
    </xf>
    <xf numFmtId="14" fontId="35" fillId="0" borderId="0" xfId="0" applyNumberFormat="1" applyFont="1" applyBorder="1" applyAlignment="1">
      <alignment horizontal="center" vertical="top"/>
    </xf>
    <xf numFmtId="0" fontId="35" fillId="0" borderId="0" xfId="0" applyFont="1" applyBorder="1" applyAlignment="1">
      <alignment horizontal="center" vertical="top"/>
    </xf>
    <xf numFmtId="0" fontId="40" fillId="0" borderId="0" xfId="0" applyFont="1" applyBorder="1" applyAlignment="1">
      <alignment horizontal="center"/>
    </xf>
    <xf numFmtId="14" fontId="35" fillId="0" borderId="67" xfId="0" applyNumberFormat="1" applyFont="1" applyBorder="1" applyAlignment="1">
      <alignment horizontal="center"/>
    </xf>
    <xf numFmtId="0" fontId="35" fillId="0" borderId="67" xfId="0" applyFont="1" applyBorder="1" applyAlignment="1">
      <alignment horizontal="center"/>
    </xf>
    <xf numFmtId="0" fontId="0" fillId="0" borderId="79" xfId="0" applyBorder="1" applyAlignment="1">
      <alignment horizontal="left"/>
    </xf>
    <xf numFmtId="0" fontId="0" fillId="0" borderId="80" xfId="0" applyBorder="1" applyAlignment="1">
      <alignment horizontal="left"/>
    </xf>
    <xf numFmtId="0" fontId="0" fillId="0" borderId="75" xfId="0" applyBorder="1" applyAlignment="1">
      <alignment horizontal="left"/>
    </xf>
    <xf numFmtId="0" fontId="0" fillId="0" borderId="76" xfId="0" applyBorder="1" applyAlignment="1">
      <alignment horizontal="left"/>
    </xf>
    <xf numFmtId="0" fontId="0" fillId="0" borderId="43" xfId="0" applyBorder="1" applyAlignment="1"/>
    <xf numFmtId="0" fontId="0" fillId="0" borderId="58" xfId="0" applyBorder="1" applyAlignment="1"/>
    <xf numFmtId="0" fontId="0" fillId="0" borderId="79" xfId="0" applyFill="1" applyBorder="1" applyAlignment="1">
      <alignment horizontal="left"/>
    </xf>
    <xf numFmtId="0" fontId="0" fillId="0" borderId="80" xfId="0" applyFill="1" applyBorder="1" applyAlignment="1">
      <alignment horizontal="left"/>
    </xf>
    <xf numFmtId="0" fontId="0" fillId="0" borderId="75" xfId="0" applyFill="1" applyBorder="1" applyAlignment="1">
      <alignment horizontal="left"/>
    </xf>
    <xf numFmtId="0" fontId="0" fillId="0" borderId="76" xfId="0" applyFill="1" applyBorder="1" applyAlignment="1">
      <alignment horizontal="left"/>
    </xf>
    <xf numFmtId="0" fontId="0" fillId="0" borderId="0" xfId="0" applyBorder="1" applyAlignment="1"/>
    <xf numFmtId="14" fontId="35" fillId="0" borderId="0" xfId="0" applyNumberFormat="1" applyFont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0" fillId="0" borderId="42" xfId="0" applyBorder="1" applyAlignment="1"/>
    <xf numFmtId="0" fontId="40" fillId="0" borderId="58" xfId="0" applyFont="1" applyBorder="1" applyAlignment="1">
      <alignment horizontal="center"/>
    </xf>
    <xf numFmtId="0" fontId="40" fillId="0" borderId="42" xfId="0" applyFont="1" applyBorder="1" applyAlignment="1">
      <alignment horizontal="center"/>
    </xf>
    <xf numFmtId="165" fontId="0" fillId="0" borderId="42" xfId="0" applyNumberFormat="1" applyBorder="1" applyAlignment="1"/>
    <xf numFmtId="0" fontId="0" fillId="0" borderId="42" xfId="0" applyFill="1" applyBorder="1" applyAlignment="1">
      <alignment horizontal="center"/>
    </xf>
    <xf numFmtId="14" fontId="35" fillId="0" borderId="42" xfId="0" applyNumberFormat="1" applyFont="1" applyBorder="1" applyAlignment="1">
      <alignment horizontal="center"/>
    </xf>
    <xf numFmtId="0" fontId="35" fillId="0" borderId="42" xfId="0" applyFont="1" applyBorder="1" applyAlignment="1">
      <alignment horizontal="center"/>
    </xf>
    <xf numFmtId="0" fontId="0" fillId="0" borderId="79" xfId="0" applyFill="1" applyBorder="1" applyAlignment="1">
      <alignment horizontal="center"/>
    </xf>
    <xf numFmtId="0" fontId="0" fillId="0" borderId="80" xfId="0" applyFill="1" applyBorder="1" applyAlignment="1">
      <alignment horizontal="center"/>
    </xf>
    <xf numFmtId="0" fontId="0" fillId="0" borderId="75" xfId="0" applyFill="1" applyBorder="1" applyAlignment="1">
      <alignment horizontal="center"/>
    </xf>
    <xf numFmtId="0" fontId="0" fillId="0" borderId="76" xfId="0" applyFill="1" applyBorder="1" applyAlignment="1">
      <alignment horizontal="center"/>
    </xf>
    <xf numFmtId="165" fontId="0" fillId="0" borderId="43" xfId="0" applyNumberFormat="1" applyBorder="1" applyAlignment="1"/>
    <xf numFmtId="165" fontId="0" fillId="0" borderId="58" xfId="0" applyNumberFormat="1" applyBorder="1" applyAlignment="1"/>
    <xf numFmtId="0" fontId="35" fillId="0" borderId="42" xfId="0" applyFont="1" applyBorder="1" applyAlignment="1">
      <alignment horizontal="left"/>
    </xf>
    <xf numFmtId="0" fontId="35" fillId="0" borderId="43" xfId="0" applyFont="1" applyBorder="1" applyAlignment="1">
      <alignment horizontal="left"/>
    </xf>
    <xf numFmtId="0" fontId="0" fillId="0" borderId="58" xfId="0" applyBorder="1"/>
    <xf numFmtId="0" fontId="40" fillId="0" borderId="65" xfId="0" applyFont="1" applyBorder="1" applyAlignment="1">
      <alignment horizontal="center"/>
    </xf>
    <xf numFmtId="0" fontId="35" fillId="0" borderId="58" xfId="0" applyFont="1" applyBorder="1" applyAlignment="1">
      <alignment horizontal="left"/>
    </xf>
    <xf numFmtId="0" fontId="0" fillId="3" borderId="42" xfId="0" applyFill="1" applyBorder="1" applyAlignment="1">
      <alignment horizontal="center"/>
    </xf>
    <xf numFmtId="0" fontId="40" fillId="3" borderId="67" xfId="0" applyFont="1" applyFill="1" applyBorder="1" applyAlignment="1">
      <alignment horizontal="center"/>
    </xf>
    <xf numFmtId="0" fontId="41" fillId="3" borderId="42" xfId="0" applyFont="1" applyFill="1" applyBorder="1" applyAlignment="1">
      <alignment horizontal="left"/>
    </xf>
    <xf numFmtId="14" fontId="35" fillId="3" borderId="67" xfId="0" applyNumberFormat="1" applyFont="1" applyFill="1" applyBorder="1" applyAlignment="1">
      <alignment horizontal="center"/>
    </xf>
    <xf numFmtId="0" fontId="35" fillId="3" borderId="67" xfId="0" applyFont="1" applyFill="1" applyBorder="1" applyAlignment="1">
      <alignment horizontal="center"/>
    </xf>
    <xf numFmtId="0" fontId="41" fillId="3" borderId="43" xfId="0" applyFont="1" applyFill="1" applyBorder="1" applyAlignment="1">
      <alignment horizontal="left"/>
    </xf>
    <xf numFmtId="0" fontId="41" fillId="3" borderId="58" xfId="0" applyFont="1" applyFill="1" applyBorder="1" applyAlignment="1">
      <alignment horizontal="left"/>
    </xf>
    <xf numFmtId="0" fontId="40" fillId="0" borderId="67" xfId="0" applyFont="1" applyBorder="1" applyAlignment="1">
      <alignment horizontal="center" vertical="center"/>
    </xf>
    <xf numFmtId="0" fontId="31" fillId="0" borderId="79" xfId="0" applyFont="1" applyBorder="1" applyAlignment="1">
      <alignment horizontal="left"/>
    </xf>
    <xf numFmtId="0" fontId="31" fillId="0" borderId="80" xfId="0" applyFont="1" applyBorder="1" applyAlignment="1">
      <alignment horizontal="left"/>
    </xf>
    <xf numFmtId="0" fontId="31" fillId="0" borderId="75" xfId="0" applyFont="1" applyBorder="1" applyAlignment="1">
      <alignment horizontal="left"/>
    </xf>
    <xf numFmtId="0" fontId="31" fillId="0" borderId="76" xfId="0" applyFont="1" applyBorder="1" applyAlignment="1">
      <alignment horizontal="left"/>
    </xf>
    <xf numFmtId="0" fontId="7" fillId="0" borderId="43" xfId="0" applyFont="1" applyBorder="1" applyAlignment="1"/>
    <xf numFmtId="0" fontId="7" fillId="0" borderId="58" xfId="0" applyFont="1" applyBorder="1" applyAlignment="1"/>
    <xf numFmtId="0" fontId="31" fillId="0" borderId="79" xfId="0" applyFont="1" applyFill="1" applyBorder="1" applyAlignment="1">
      <alignment horizontal="left"/>
    </xf>
    <xf numFmtId="0" fontId="31" fillId="0" borderId="80" xfId="0" applyFont="1" applyFill="1" applyBorder="1" applyAlignment="1">
      <alignment horizontal="left"/>
    </xf>
    <xf numFmtId="0" fontId="31" fillId="0" borderId="75" xfId="0" applyFont="1" applyFill="1" applyBorder="1" applyAlignment="1">
      <alignment horizontal="left"/>
    </xf>
    <xf numFmtId="0" fontId="31" fillId="0" borderId="76" xfId="0" applyFont="1" applyFill="1" applyBorder="1" applyAlignment="1">
      <alignment horizontal="left"/>
    </xf>
    <xf numFmtId="165" fontId="7" fillId="0" borderId="43" xfId="0" applyNumberFormat="1" applyFont="1" applyBorder="1" applyAlignment="1"/>
    <xf numFmtId="165" fontId="7" fillId="0" borderId="58" xfId="0" applyNumberFormat="1" applyFont="1" applyBorder="1" applyAlignment="1"/>
    <xf numFmtId="0" fontId="31" fillId="0" borderId="79" xfId="0" applyFont="1" applyFill="1" applyBorder="1" applyAlignment="1">
      <alignment horizontal="center"/>
    </xf>
    <xf numFmtId="0" fontId="31" fillId="0" borderId="80" xfId="0" applyFont="1" applyFill="1" applyBorder="1" applyAlignment="1">
      <alignment horizontal="center"/>
    </xf>
    <xf numFmtId="0" fontId="31" fillId="0" borderId="75" xfId="0" applyFont="1" applyFill="1" applyBorder="1" applyAlignment="1">
      <alignment horizontal="center"/>
    </xf>
    <xf numFmtId="0" fontId="31" fillId="0" borderId="76" xfId="0" applyFont="1" applyFill="1" applyBorder="1" applyAlignment="1">
      <alignment horizontal="center"/>
    </xf>
    <xf numFmtId="0" fontId="31" fillId="0" borderId="79" xfId="0" applyFont="1" applyBorder="1" applyAlignment="1">
      <alignment horizontal="center"/>
    </xf>
    <xf numFmtId="0" fontId="31" fillId="0" borderId="80" xfId="0" applyFont="1" applyBorder="1" applyAlignment="1">
      <alignment horizontal="center"/>
    </xf>
    <xf numFmtId="0" fontId="31" fillId="0" borderId="75" xfId="0" applyFont="1" applyBorder="1" applyAlignment="1">
      <alignment horizontal="center"/>
    </xf>
    <xf numFmtId="0" fontId="31" fillId="0" borderId="76" xfId="0" applyFont="1" applyBorder="1" applyAlignment="1">
      <alignment horizontal="center"/>
    </xf>
    <xf numFmtId="0" fontId="34" fillId="0" borderId="5" xfId="0" applyFont="1" applyBorder="1" applyAlignment="1">
      <alignment horizontal="center" vertical="center" wrapText="1"/>
    </xf>
    <xf numFmtId="0" fontId="34" fillId="0" borderId="52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center" vertical="center" wrapText="1"/>
    </xf>
    <xf numFmtId="0" fontId="35" fillId="5" borderId="3" xfId="0" applyFont="1" applyFill="1" applyBorder="1" applyAlignment="1">
      <alignment horizontal="center" vertical="center" wrapText="1"/>
    </xf>
    <xf numFmtId="0" fontId="35" fillId="5" borderId="46" xfId="0" applyFont="1" applyFill="1" applyBorder="1" applyAlignment="1">
      <alignment horizontal="center" vertical="center" wrapText="1"/>
    </xf>
    <xf numFmtId="0" fontId="35" fillId="0" borderId="5" xfId="0" applyFont="1" applyBorder="1" applyAlignment="1">
      <alignment horizontal="center" vertical="center"/>
    </xf>
    <xf numFmtId="0" fontId="35" fillId="0" borderId="31" xfId="0" applyFont="1" applyBorder="1" applyAlignment="1">
      <alignment horizontal="center" vertical="center"/>
    </xf>
    <xf numFmtId="0" fontId="35" fillId="0" borderId="5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center" vertical="center" wrapText="1"/>
    </xf>
    <xf numFmtId="0" fontId="35" fillId="0" borderId="18" xfId="0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5" borderId="50" xfId="0" applyFont="1" applyFill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2" fillId="0" borderId="46" xfId="0" applyFont="1" applyBorder="1" applyAlignment="1">
      <alignment horizontal="center" vertical="center" wrapText="1"/>
    </xf>
    <xf numFmtId="0" fontId="34" fillId="0" borderId="5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0" fontId="34" fillId="0" borderId="31" xfId="0" applyFont="1" applyBorder="1" applyAlignment="1">
      <alignment horizontal="center" vertical="center"/>
    </xf>
    <xf numFmtId="0" fontId="78" fillId="0" borderId="38" xfId="0" applyFont="1" applyBorder="1" applyAlignment="1">
      <alignment vertical="center"/>
    </xf>
    <xf numFmtId="0" fontId="78" fillId="0" borderId="41" xfId="0" applyFont="1" applyBorder="1" applyAlignment="1">
      <alignment vertical="center"/>
    </xf>
    <xf numFmtId="0" fontId="76" fillId="0" borderId="5" xfId="0" applyFont="1" applyBorder="1" applyAlignment="1">
      <alignment horizontal="center" vertical="center"/>
    </xf>
    <xf numFmtId="0" fontId="76" fillId="0" borderId="31" xfId="0" applyFont="1" applyBorder="1" applyAlignment="1">
      <alignment horizontal="center" vertical="center"/>
    </xf>
    <xf numFmtId="0" fontId="78" fillId="0" borderId="70" xfId="0" applyFont="1" applyBorder="1" applyAlignment="1">
      <alignment vertical="center"/>
    </xf>
    <xf numFmtId="0" fontId="78" fillId="0" borderId="45" xfId="0" applyFont="1" applyBorder="1" applyAlignment="1">
      <alignment vertical="center"/>
    </xf>
    <xf numFmtId="0" fontId="78" fillId="0" borderId="37" xfId="0" applyFont="1" applyBorder="1" applyAlignment="1">
      <alignment vertical="center"/>
    </xf>
    <xf numFmtId="0" fontId="78" fillId="0" borderId="40" xfId="0" applyFont="1" applyBorder="1" applyAlignment="1">
      <alignment vertical="center"/>
    </xf>
    <xf numFmtId="0" fontId="78" fillId="0" borderId="37" xfId="0" applyFont="1" applyBorder="1" applyAlignment="1">
      <alignment horizontal="center" vertical="center" wrapText="1"/>
    </xf>
    <xf numFmtId="0" fontId="78" fillId="0" borderId="40" xfId="0" applyFont="1" applyBorder="1" applyAlignment="1">
      <alignment horizontal="center" vertical="center" wrapText="1"/>
    </xf>
    <xf numFmtId="0" fontId="88" fillId="0" borderId="3" xfId="0" applyFont="1" applyBorder="1" applyAlignment="1">
      <alignment horizontal="center"/>
    </xf>
    <xf numFmtId="0" fontId="88" fillId="0" borderId="50" xfId="0" applyFont="1" applyBorder="1" applyAlignment="1">
      <alignment horizontal="center"/>
    </xf>
    <xf numFmtId="0" fontId="88" fillId="0" borderId="46" xfId="0" applyFont="1" applyBorder="1" applyAlignment="1">
      <alignment horizontal="center"/>
    </xf>
    <xf numFmtId="0" fontId="76" fillId="0" borderId="3" xfId="0" applyFont="1" applyBorder="1" applyAlignment="1">
      <alignment horizontal="center"/>
    </xf>
    <xf numFmtId="0" fontId="76" fillId="0" borderId="50" xfId="0" applyFont="1" applyBorder="1" applyAlignment="1">
      <alignment horizontal="center"/>
    </xf>
    <xf numFmtId="0" fontId="76" fillId="0" borderId="46" xfId="0" applyFont="1" applyBorder="1" applyAlignment="1">
      <alignment horizontal="center"/>
    </xf>
    <xf numFmtId="0" fontId="77" fillId="0" borderId="32" xfId="0" applyFont="1" applyBorder="1" applyAlignment="1">
      <alignment horizontal="center" vertical="center"/>
    </xf>
    <xf numFmtId="0" fontId="77" fillId="0" borderId="29" xfId="0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1" xfId="0" applyBorder="1" applyAlignment="1">
      <alignment horizontal="center"/>
    </xf>
    <xf numFmtId="0" fontId="78" fillId="0" borderId="33" xfId="0" applyFont="1" applyBorder="1" applyAlignment="1">
      <alignment horizontal="center"/>
    </xf>
    <xf numFmtId="0" fontId="78" fillId="0" borderId="36" xfId="0" applyFont="1" applyBorder="1" applyAlignment="1">
      <alignment horizontal="center"/>
    </xf>
    <xf numFmtId="0" fontId="78" fillId="0" borderId="35" xfId="0" applyFont="1" applyBorder="1" applyAlignment="1">
      <alignment horizontal="center"/>
    </xf>
    <xf numFmtId="0" fontId="78" fillId="0" borderId="39" xfId="0" applyFont="1" applyBorder="1" applyAlignment="1">
      <alignment horizontal="center"/>
    </xf>
    <xf numFmtId="0" fontId="78" fillId="0" borderId="34" xfId="0" applyFont="1" applyBorder="1" applyAlignment="1">
      <alignment horizontal="center"/>
    </xf>
    <xf numFmtId="0" fontId="78" fillId="0" borderId="42" xfId="0" applyFont="1" applyBorder="1" applyAlignment="1">
      <alignment horizontal="center"/>
    </xf>
    <xf numFmtId="0" fontId="78" fillId="0" borderId="26" xfId="0" applyFont="1" applyBorder="1" applyAlignment="1">
      <alignment horizontal="center"/>
    </xf>
    <xf numFmtId="0" fontId="78" fillId="0" borderId="32" xfId="0" applyFont="1" applyBorder="1" applyAlignment="1">
      <alignment horizontal="center"/>
    </xf>
    <xf numFmtId="0" fontId="78" fillId="0" borderId="0" xfId="0" applyFont="1" applyBorder="1" applyAlignment="1">
      <alignment horizontal="center"/>
    </xf>
    <xf numFmtId="0" fontId="78" fillId="0" borderId="6" xfId="0" applyFont="1" applyBorder="1" applyAlignment="1">
      <alignment horizontal="center"/>
    </xf>
    <xf numFmtId="0" fontId="78" fillId="0" borderId="2" xfId="0" applyFont="1" applyBorder="1" applyAlignment="1">
      <alignment horizontal="center"/>
    </xf>
    <xf numFmtId="0" fontId="78" fillId="0" borderId="29" xfId="0" applyFont="1" applyBorder="1" applyAlignment="1">
      <alignment horizontal="center"/>
    </xf>
    <xf numFmtId="0" fontId="78" fillId="0" borderId="37" xfId="0" applyFont="1" applyBorder="1" applyAlignment="1">
      <alignment horizontal="center" vertical="center"/>
    </xf>
    <xf numFmtId="0" fontId="78" fillId="0" borderId="40" xfId="0" applyFont="1" applyBorder="1" applyAlignment="1">
      <alignment horizontal="center" vertical="center"/>
    </xf>
    <xf numFmtId="0" fontId="78" fillId="0" borderId="54" xfId="0" applyFont="1" applyBorder="1" applyAlignment="1">
      <alignment horizontal="center" vertical="center"/>
    </xf>
    <xf numFmtId="0" fontId="78" fillId="0" borderId="69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6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20" xfId="0" applyFont="1" applyBorder="1" applyAlignment="1">
      <alignment horizontal="center" vertical="center"/>
    </xf>
    <xf numFmtId="0" fontId="35" fillId="0" borderId="52" xfId="0" applyFont="1" applyBorder="1" applyAlignment="1">
      <alignment horizontal="center" vertical="center" wrapText="1"/>
    </xf>
    <xf numFmtId="0" fontId="36" fillId="0" borderId="5" xfId="0" applyFont="1" applyBorder="1" applyAlignment="1">
      <alignment horizontal="center" vertical="center" wrapText="1"/>
    </xf>
    <xf numFmtId="0" fontId="36" fillId="0" borderId="52" xfId="0" applyFont="1" applyBorder="1" applyAlignment="1">
      <alignment horizontal="center" vertical="center" wrapText="1"/>
    </xf>
    <xf numFmtId="0" fontId="36" fillId="0" borderId="27" xfId="0" applyFont="1" applyBorder="1" applyAlignment="1">
      <alignment horizontal="center" vertical="center" wrapText="1"/>
    </xf>
    <xf numFmtId="0" fontId="38" fillId="7" borderId="5" xfId="0" applyFont="1" applyFill="1" applyBorder="1" applyAlignment="1">
      <alignment horizontal="center" vertical="center" wrapText="1"/>
    </xf>
    <xf numFmtId="0" fontId="38" fillId="7" borderId="31" xfId="0" applyFont="1" applyFill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/>
    </xf>
    <xf numFmtId="0" fontId="38" fillId="0" borderId="31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6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 wrapText="1"/>
    </xf>
    <xf numFmtId="0" fontId="38" fillId="0" borderId="31" xfId="0" applyFont="1" applyBorder="1" applyAlignment="1">
      <alignment horizontal="center" vertical="center" wrapText="1"/>
    </xf>
    <xf numFmtId="0" fontId="38" fillId="0" borderId="8" xfId="0" applyFont="1" applyBorder="1" applyAlignment="1">
      <alignment horizontal="center" vertical="center"/>
    </xf>
    <xf numFmtId="0" fontId="38" fillId="0" borderId="52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7" borderId="52" xfId="0" applyFont="1" applyFill="1" applyBorder="1" applyAlignment="1">
      <alignment horizontal="center" vertical="center" wrapText="1"/>
    </xf>
    <xf numFmtId="0" fontId="38" fillId="0" borderId="52" xfId="0" applyFont="1" applyBorder="1" applyAlignment="1">
      <alignment horizontal="center" vertical="center" wrapText="1"/>
    </xf>
    <xf numFmtId="0" fontId="37" fillId="0" borderId="10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0" fontId="36" fillId="0" borderId="31" xfId="0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0" fontId="38" fillId="0" borderId="5" xfId="0" applyFont="1" applyFill="1" applyBorder="1" applyAlignment="1">
      <alignment horizontal="center" vertical="center" wrapText="1"/>
    </xf>
    <xf numFmtId="0" fontId="38" fillId="0" borderId="31" xfId="0" applyFont="1" applyFill="1" applyBorder="1" applyAlignment="1">
      <alignment horizontal="center" vertical="center" wrapText="1"/>
    </xf>
    <xf numFmtId="0" fontId="37" fillId="0" borderId="5" xfId="0" applyFont="1" applyBorder="1" applyAlignment="1">
      <alignment horizontal="center" vertical="center"/>
    </xf>
    <xf numFmtId="0" fontId="37" fillId="0" borderId="31" xfId="0" applyFont="1" applyBorder="1" applyAlignment="1">
      <alignment horizontal="center" vertical="center"/>
    </xf>
    <xf numFmtId="0" fontId="37" fillId="0" borderId="5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/>
    </xf>
    <xf numFmtId="0" fontId="23" fillId="0" borderId="5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22" fillId="0" borderId="13" xfId="0" applyFont="1" applyFill="1" applyBorder="1" applyAlignment="1">
      <alignment horizontal="center"/>
    </xf>
    <xf numFmtId="0" fontId="22" fillId="0" borderId="15" xfId="0" applyFont="1" applyFill="1" applyBorder="1" applyAlignment="1">
      <alignment horizontal="center"/>
    </xf>
    <xf numFmtId="0" fontId="22" fillId="0" borderId="19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0" fontId="25" fillId="0" borderId="13" xfId="0" applyFont="1" applyBorder="1"/>
    <xf numFmtId="0" fontId="25" fillId="0" borderId="15" xfId="0" applyFont="1" applyBorder="1"/>
    <xf numFmtId="0" fontId="26" fillId="0" borderId="19" xfId="0" applyFont="1" applyBorder="1" applyAlignment="1">
      <alignment horizontal="center"/>
    </xf>
    <xf numFmtId="0" fontId="26" fillId="0" borderId="21" xfId="0" applyFont="1" applyBorder="1" applyAlignment="1">
      <alignment horizontal="center"/>
    </xf>
    <xf numFmtId="0" fontId="15" fillId="0" borderId="22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22" fillId="0" borderId="13" xfId="0" applyFont="1" applyBorder="1"/>
    <xf numFmtId="0" fontId="22" fillId="0" borderId="15" xfId="0" applyFont="1" applyBorder="1"/>
    <xf numFmtId="0" fontId="25" fillId="0" borderId="13" xfId="0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2" fillId="0" borderId="13" xfId="0" applyFont="1" applyFill="1" applyBorder="1"/>
    <xf numFmtId="0" fontId="22" fillId="0" borderId="15" xfId="0" applyFont="1" applyFill="1" applyBorder="1"/>
    <xf numFmtId="0" fontId="22" fillId="0" borderId="13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25" fillId="0" borderId="13" xfId="0" applyFont="1" applyBorder="1" applyAlignment="1"/>
    <xf numFmtId="0" fontId="25" fillId="0" borderId="15" xfId="0" applyFont="1" applyBorder="1" applyAlignment="1"/>
    <xf numFmtId="0" fontId="22" fillId="0" borderId="9" xfId="0" applyFont="1" applyBorder="1"/>
    <xf numFmtId="0" fontId="22" fillId="0" borderId="11" xfId="0" applyFont="1" applyBorder="1"/>
    <xf numFmtId="0" fontId="22" fillId="0" borderId="5" xfId="0" applyFont="1" applyBorder="1" applyAlignment="1">
      <alignment horizontal="center" vertical="center"/>
    </xf>
    <xf numFmtId="0" fontId="22" fillId="0" borderId="31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29" xfId="0" applyFont="1" applyBorder="1" applyAlignment="1">
      <alignment horizontal="center" vertical="center"/>
    </xf>
    <xf numFmtId="0" fontId="22" fillId="0" borderId="50" xfId="0" applyFont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 wrapText="1"/>
    </xf>
    <xf numFmtId="0" fontId="15" fillId="0" borderId="31" xfId="0" applyFont="1" applyFill="1" applyBorder="1" applyAlignment="1">
      <alignment horizontal="center" vertical="center" wrapText="1"/>
    </xf>
    <xf numFmtId="20" fontId="35" fillId="0" borderId="5" xfId="0" applyNumberFormat="1" applyFont="1" applyBorder="1" applyAlignment="1">
      <alignment horizontal="center" vertical="center" wrapText="1"/>
    </xf>
    <xf numFmtId="20" fontId="35" fillId="0" borderId="31" xfId="0" applyNumberFormat="1" applyFont="1" applyBorder="1" applyAlignment="1">
      <alignment horizontal="center" vertical="center" wrapText="1"/>
    </xf>
    <xf numFmtId="0" fontId="24" fillId="0" borderId="9" xfId="0" applyFont="1" applyBorder="1" applyAlignment="1">
      <alignment horizontal="left"/>
    </xf>
    <xf numFmtId="0" fontId="24" fillId="0" borderId="24" xfId="0" applyFont="1" applyBorder="1" applyAlignment="1">
      <alignment horizontal="left"/>
    </xf>
    <xf numFmtId="0" fontId="24" fillId="0" borderId="11" xfId="0" applyFont="1" applyBorder="1" applyAlignment="1">
      <alignment horizontal="left"/>
    </xf>
    <xf numFmtId="0" fontId="24" fillId="0" borderId="13" xfId="0" applyFont="1" applyBorder="1" applyAlignment="1">
      <alignment horizontal="left"/>
    </xf>
    <xf numFmtId="0" fontId="24" fillId="0" borderId="22" xfId="0" applyFont="1" applyBorder="1" applyAlignment="1">
      <alignment horizontal="left"/>
    </xf>
    <xf numFmtId="0" fontId="24" fillId="0" borderId="15" xfId="0" applyFont="1" applyBorder="1" applyAlignment="1">
      <alignment horizontal="left"/>
    </xf>
    <xf numFmtId="0" fontId="24" fillId="0" borderId="27" xfId="0" applyFont="1" applyBorder="1" applyAlignment="1">
      <alignment horizontal="left"/>
    </xf>
    <xf numFmtId="0" fontId="24" fillId="0" borderId="2" xfId="0" applyFont="1" applyBorder="1" applyAlignment="1">
      <alignment horizontal="left"/>
    </xf>
    <xf numFmtId="0" fontId="24" fillId="0" borderId="29" xfId="0" applyFont="1" applyBorder="1" applyAlignment="1">
      <alignment horizontal="left"/>
    </xf>
    <xf numFmtId="0" fontId="29" fillId="0" borderId="30" xfId="0" applyFont="1" applyBorder="1" applyAlignment="1">
      <alignment horizontal="center" vertical="center" wrapText="1"/>
    </xf>
    <xf numFmtId="0" fontId="29" fillId="0" borderId="26" xfId="0" applyFont="1" applyBorder="1" applyAlignment="1">
      <alignment horizontal="center" vertical="center" wrapText="1"/>
    </xf>
    <xf numFmtId="0" fontId="29" fillId="0" borderId="32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29" fillId="0" borderId="0" xfId="0" applyFont="1" applyBorder="1" applyAlignment="1">
      <alignment horizontal="center" vertical="center" wrapText="1"/>
    </xf>
    <xf numFmtId="0" fontId="29" fillId="0" borderId="6" xfId="0" applyFont="1" applyBorder="1" applyAlignment="1">
      <alignment horizontal="center" vertical="center" wrapText="1"/>
    </xf>
    <xf numFmtId="0" fontId="29" fillId="0" borderId="27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/>
    </xf>
    <xf numFmtId="0" fontId="29" fillId="0" borderId="46" xfId="0" applyFont="1" applyBorder="1" applyAlignment="1">
      <alignment horizontal="center"/>
    </xf>
    <xf numFmtId="0" fontId="0" fillId="0" borderId="3" xfId="0" applyBorder="1"/>
    <xf numFmtId="0" fontId="0" fillId="0" borderId="50" xfId="0" applyBorder="1"/>
    <xf numFmtId="0" fontId="0" fillId="0" borderId="46" xfId="0" applyBorder="1"/>
    <xf numFmtId="0" fontId="22" fillId="0" borderId="52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24" fillId="0" borderId="30" xfId="0" applyFont="1" applyBorder="1" applyAlignment="1">
      <alignment horizontal="center" vertical="center" wrapText="1"/>
    </xf>
    <xf numFmtId="0" fontId="24" fillId="0" borderId="26" xfId="0" applyFont="1" applyBorder="1" applyAlignment="1">
      <alignment horizontal="center" vertical="center" wrapText="1"/>
    </xf>
    <xf numFmtId="0" fontId="24" fillId="0" borderId="32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29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/>
    </xf>
    <xf numFmtId="0" fontId="15" fillId="0" borderId="21" xfId="0" applyFont="1" applyBorder="1" applyAlignment="1">
      <alignment horizontal="center"/>
    </xf>
    <xf numFmtId="0" fontId="90" fillId="0" borderId="30" xfId="0" applyFont="1" applyBorder="1" applyAlignment="1">
      <alignment vertical="top"/>
    </xf>
    <xf numFmtId="0" fontId="90" fillId="0" borderId="32" xfId="0" applyFont="1" applyBorder="1" applyAlignment="1">
      <alignment vertical="top"/>
    </xf>
    <xf numFmtId="0" fontId="90" fillId="0" borderId="1" xfId="0" applyFont="1" applyBorder="1" applyAlignment="1">
      <alignment vertical="top"/>
    </xf>
    <xf numFmtId="0" fontId="90" fillId="0" borderId="6" xfId="0" applyFont="1" applyBorder="1" applyAlignment="1">
      <alignment vertical="top"/>
    </xf>
    <xf numFmtId="0" fontId="90" fillId="0" borderId="27" xfId="0" applyFont="1" applyBorder="1" applyAlignment="1">
      <alignment vertical="top"/>
    </xf>
    <xf numFmtId="0" fontId="90" fillId="0" borderId="29" xfId="0" applyFont="1" applyBorder="1" applyAlignment="1">
      <alignment vertical="top"/>
    </xf>
    <xf numFmtId="0" fontId="22" fillId="0" borderId="9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4" fillId="0" borderId="30" xfId="0" applyFont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/>
    </xf>
    <xf numFmtId="20" fontId="61" fillId="0" borderId="0" xfId="0" applyNumberFormat="1" applyFont="1" applyBorder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20" fontId="24" fillId="0" borderId="0" xfId="0" applyNumberFormat="1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/>
    </xf>
    <xf numFmtId="0" fontId="24" fillId="0" borderId="50" xfId="0" applyFont="1" applyBorder="1" applyAlignment="1">
      <alignment horizontal="left"/>
    </xf>
    <xf numFmtId="0" fontId="24" fillId="0" borderId="46" xfId="0" applyFont="1" applyBorder="1" applyAlignment="1">
      <alignment horizontal="left"/>
    </xf>
    <xf numFmtId="20" fontId="22" fillId="0" borderId="5" xfId="0" applyNumberFormat="1" applyFont="1" applyBorder="1" applyAlignment="1">
      <alignment horizontal="center" vertical="center"/>
    </xf>
    <xf numFmtId="20" fontId="22" fillId="0" borderId="52" xfId="0" applyNumberFormat="1" applyFont="1" applyBorder="1" applyAlignment="1">
      <alignment horizontal="center" vertical="center"/>
    </xf>
    <xf numFmtId="0" fontId="22" fillId="0" borderId="30" xfId="0" applyFont="1" applyBorder="1" applyAlignment="1">
      <alignment horizontal="left" vertical="center"/>
    </xf>
    <xf numFmtId="0" fontId="22" fillId="0" borderId="27" xfId="0" applyFont="1" applyBorder="1" applyAlignment="1">
      <alignment horizontal="left" vertical="center"/>
    </xf>
    <xf numFmtId="0" fontId="22" fillId="0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22" fillId="0" borderId="5" xfId="0" applyFont="1" applyFill="1" applyBorder="1" applyAlignment="1">
      <alignment horizontal="center" vertical="center"/>
    </xf>
    <xf numFmtId="0" fontId="22" fillId="0" borderId="31" xfId="0" applyFont="1" applyFill="1" applyBorder="1" applyAlignment="1">
      <alignment horizontal="center" vertical="center"/>
    </xf>
    <xf numFmtId="0" fontId="29" fillId="0" borderId="30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29" fillId="0" borderId="32" xfId="0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29" xfId="0" applyFont="1" applyFill="1" applyBorder="1" applyAlignment="1">
      <alignment horizontal="center" vertical="center"/>
    </xf>
    <xf numFmtId="0" fontId="24" fillId="3" borderId="13" xfId="0" applyFont="1" applyFill="1" applyBorder="1" applyAlignment="1">
      <alignment horizontal="left"/>
    </xf>
    <xf numFmtId="0" fontId="24" fillId="3" borderId="15" xfId="0" applyFont="1" applyFill="1" applyBorder="1" applyAlignment="1">
      <alignment horizontal="left"/>
    </xf>
    <xf numFmtId="0" fontId="24" fillId="0" borderId="30" xfId="0" applyFont="1" applyBorder="1" applyAlignment="1">
      <alignment horizontal="center" wrapText="1"/>
    </xf>
    <xf numFmtId="0" fontId="24" fillId="0" borderId="26" xfId="0" applyFont="1" applyBorder="1" applyAlignment="1">
      <alignment horizontal="center" wrapText="1"/>
    </xf>
    <xf numFmtId="0" fontId="24" fillId="0" borderId="27" xfId="0" applyFont="1" applyBorder="1" applyAlignment="1">
      <alignment horizontal="center" wrapText="1"/>
    </xf>
    <xf numFmtId="0" fontId="24" fillId="0" borderId="2" xfId="0" applyFont="1" applyBorder="1" applyAlignment="1">
      <alignment horizontal="center" wrapText="1"/>
    </xf>
    <xf numFmtId="0" fontId="28" fillId="0" borderId="30" xfId="0" applyFont="1" applyBorder="1" applyAlignment="1">
      <alignment horizontal="center" wrapText="1"/>
    </xf>
    <xf numFmtId="0" fontId="28" fillId="0" borderId="32" xfId="0" applyFont="1" applyBorder="1" applyAlignment="1">
      <alignment horizontal="center" wrapText="1"/>
    </xf>
    <xf numFmtId="0" fontId="28" fillId="0" borderId="27" xfId="0" applyFont="1" applyBorder="1" applyAlignment="1">
      <alignment horizontal="center" wrapText="1"/>
    </xf>
    <xf numFmtId="0" fontId="28" fillId="0" borderId="29" xfId="0" applyFont="1" applyBorder="1" applyAlignment="1">
      <alignment horizontal="center" wrapText="1"/>
    </xf>
    <xf numFmtId="0" fontId="22" fillId="0" borderId="1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22" fillId="0" borderId="30" xfId="0" applyFont="1" applyFill="1" applyBorder="1" applyAlignment="1">
      <alignment horizontal="center" vertical="center"/>
    </xf>
    <xf numFmtId="0" fontId="22" fillId="0" borderId="26" xfId="0" applyFont="1" applyFill="1" applyBorder="1" applyAlignment="1">
      <alignment horizontal="center" vertical="center"/>
    </xf>
    <xf numFmtId="0" fontId="22" fillId="0" borderId="32" xfId="0" applyFont="1" applyFill="1" applyBorder="1" applyAlignment="1">
      <alignment horizontal="center" vertical="center"/>
    </xf>
    <xf numFmtId="0" fontId="22" fillId="0" borderId="27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0" fontId="22" fillId="0" borderId="29" xfId="0" applyFont="1" applyFill="1" applyBorder="1" applyAlignment="1">
      <alignment horizontal="center" vertical="center"/>
    </xf>
    <xf numFmtId="0" fontId="22" fillId="0" borderId="0" xfId="0" applyFont="1" applyFill="1" applyBorder="1"/>
    <xf numFmtId="0" fontId="26" fillId="0" borderId="0" xfId="0" applyFont="1" applyBorder="1" applyAlignment="1">
      <alignment horizontal="center"/>
    </xf>
    <xf numFmtId="0" fontId="24" fillId="24" borderId="30" xfId="0" applyFont="1" applyFill="1" applyBorder="1" applyAlignment="1">
      <alignment horizontal="center" vertical="center"/>
    </xf>
    <xf numFmtId="0" fontId="24" fillId="24" borderId="32" xfId="0" applyFont="1" applyFill="1" applyBorder="1" applyAlignment="1">
      <alignment horizontal="center" vertical="center"/>
    </xf>
    <xf numFmtId="0" fontId="24" fillId="24" borderId="1" xfId="0" applyFont="1" applyFill="1" applyBorder="1" applyAlignment="1">
      <alignment horizontal="center" vertical="center"/>
    </xf>
    <xf numFmtId="0" fontId="24" fillId="24" borderId="6" xfId="0" applyFont="1" applyFill="1" applyBorder="1" applyAlignment="1">
      <alignment horizontal="center" vertical="center"/>
    </xf>
    <xf numFmtId="0" fontId="24" fillId="24" borderId="27" xfId="0" applyFont="1" applyFill="1" applyBorder="1" applyAlignment="1">
      <alignment horizontal="center" vertical="center"/>
    </xf>
    <xf numFmtId="0" fontId="24" fillId="24" borderId="29" xfId="0" applyFont="1" applyFill="1" applyBorder="1" applyAlignment="1">
      <alignment horizontal="center" vertical="center"/>
    </xf>
    <xf numFmtId="14" fontId="32" fillId="0" borderId="3" xfId="0" applyNumberFormat="1" applyFont="1" applyBorder="1" applyAlignment="1">
      <alignment horizontal="center"/>
    </xf>
    <xf numFmtId="14" fontId="32" fillId="0" borderId="46" xfId="0" applyNumberFormat="1" applyFont="1" applyBorder="1" applyAlignment="1">
      <alignment horizontal="center"/>
    </xf>
    <xf numFmtId="0" fontId="22" fillId="0" borderId="1" xfId="0" applyFont="1" applyBorder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2" fillId="0" borderId="1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22" fillId="0" borderId="0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2" fillId="24" borderId="5" xfId="0" applyFont="1" applyFill="1" applyBorder="1" applyAlignment="1">
      <alignment horizontal="center" vertical="center"/>
    </xf>
    <xf numFmtId="0" fontId="22" fillId="24" borderId="31" xfId="0" applyFont="1" applyFill="1" applyBorder="1" applyAlignment="1">
      <alignment horizontal="center" vertical="center"/>
    </xf>
    <xf numFmtId="20" fontId="22" fillId="24" borderId="5" xfId="0" applyNumberFormat="1" applyFont="1" applyFill="1" applyBorder="1" applyAlignment="1">
      <alignment horizontal="center" vertical="center"/>
    </xf>
    <xf numFmtId="0" fontId="22" fillId="24" borderId="52" xfId="0" applyFont="1" applyFill="1" applyBorder="1" applyAlignment="1">
      <alignment horizontal="center" vertical="center"/>
    </xf>
    <xf numFmtId="0" fontId="24" fillId="3" borderId="34" xfId="0" applyFont="1" applyFill="1" applyBorder="1" applyAlignment="1">
      <alignment horizontal="left"/>
    </xf>
    <xf numFmtId="0" fontId="24" fillId="3" borderId="16" xfId="0" applyFont="1" applyFill="1" applyBorder="1" applyAlignment="1">
      <alignment horizontal="left"/>
    </xf>
    <xf numFmtId="0" fontId="28" fillId="0" borderId="30" xfId="0" applyFont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2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28" fillId="0" borderId="29" xfId="0" applyFont="1" applyBorder="1" applyAlignment="1">
      <alignment horizontal="center" vertical="center"/>
    </xf>
    <xf numFmtId="0" fontId="24" fillId="0" borderId="34" xfId="0" applyFont="1" applyBorder="1" applyAlignment="1">
      <alignment horizontal="left"/>
    </xf>
    <xf numFmtId="0" fontId="24" fillId="0" borderId="16" xfId="0" applyFont="1" applyBorder="1" applyAlignment="1">
      <alignment horizontal="left"/>
    </xf>
    <xf numFmtId="0" fontId="24" fillId="3" borderId="35" xfId="0" applyFont="1" applyFill="1" applyBorder="1" applyAlignment="1">
      <alignment horizontal="left"/>
    </xf>
    <xf numFmtId="0" fontId="24" fillId="3" borderId="25" xfId="0" applyFont="1" applyFill="1" applyBorder="1" applyAlignment="1">
      <alignment horizontal="left"/>
    </xf>
    <xf numFmtId="0" fontId="28" fillId="0" borderId="30" xfId="0" applyFont="1" applyBorder="1"/>
    <xf numFmtId="0" fontId="28" fillId="0" borderId="32" xfId="0" applyFont="1" applyBorder="1"/>
    <xf numFmtId="0" fontId="24" fillId="22" borderId="30" xfId="0" applyFont="1" applyFill="1" applyBorder="1" applyAlignment="1">
      <alignment horizontal="center" vertical="center"/>
    </xf>
    <xf numFmtId="0" fontId="24" fillId="22" borderId="32" xfId="0" applyFont="1" applyFill="1" applyBorder="1" applyAlignment="1">
      <alignment horizontal="center" vertical="center"/>
    </xf>
    <xf numFmtId="0" fontId="24" fillId="22" borderId="1" xfId="0" applyFont="1" applyFill="1" applyBorder="1" applyAlignment="1">
      <alignment horizontal="center" vertical="center"/>
    </xf>
    <xf numFmtId="0" fontId="24" fillId="22" borderId="6" xfId="0" applyFont="1" applyFill="1" applyBorder="1" applyAlignment="1">
      <alignment horizontal="center" vertical="center"/>
    </xf>
    <xf numFmtId="0" fontId="24" fillId="22" borderId="27" xfId="0" applyFont="1" applyFill="1" applyBorder="1" applyAlignment="1">
      <alignment horizontal="center" vertical="center"/>
    </xf>
    <xf numFmtId="0" fontId="24" fillId="22" borderId="29" xfId="0" applyFont="1" applyFill="1" applyBorder="1" applyAlignment="1">
      <alignment horizontal="center" vertical="center"/>
    </xf>
    <xf numFmtId="0" fontId="22" fillId="24" borderId="3" xfId="0" applyFont="1" applyFill="1" applyBorder="1" applyAlignment="1">
      <alignment horizontal="center" vertical="center"/>
    </xf>
    <xf numFmtId="0" fontId="22" fillId="24" borderId="50" xfId="0" applyFont="1" applyFill="1" applyBorder="1" applyAlignment="1">
      <alignment horizontal="center" vertical="center"/>
    </xf>
    <xf numFmtId="0" fontId="22" fillId="24" borderId="46" xfId="0" applyFont="1" applyFill="1" applyBorder="1" applyAlignment="1">
      <alignment horizontal="center" vertical="center"/>
    </xf>
    <xf numFmtId="0" fontId="22" fillId="22" borderId="3" xfId="0" applyFont="1" applyFill="1" applyBorder="1" applyAlignment="1">
      <alignment horizontal="center" vertical="center"/>
    </xf>
    <xf numFmtId="0" fontId="22" fillId="22" borderId="50" xfId="0" applyFont="1" applyFill="1" applyBorder="1" applyAlignment="1">
      <alignment horizontal="center" vertical="center"/>
    </xf>
    <xf numFmtId="0" fontId="22" fillId="22" borderId="46" xfId="0" applyFont="1" applyFill="1" applyBorder="1" applyAlignment="1">
      <alignment horizontal="center" vertical="center"/>
    </xf>
    <xf numFmtId="20" fontId="22" fillId="22" borderId="5" xfId="0" applyNumberFormat="1" applyFont="1" applyFill="1" applyBorder="1" applyAlignment="1">
      <alignment horizontal="center" vertical="center"/>
    </xf>
    <xf numFmtId="0" fontId="22" fillId="22" borderId="31" xfId="0" applyFont="1" applyFill="1" applyBorder="1" applyAlignment="1">
      <alignment horizontal="center" vertical="center"/>
    </xf>
    <xf numFmtId="0" fontId="22" fillId="22" borderId="5" xfId="0" applyFont="1" applyFill="1" applyBorder="1" applyAlignment="1">
      <alignment horizontal="center" vertical="center"/>
    </xf>
    <xf numFmtId="0" fontId="22" fillId="22" borderId="52" xfId="0" applyFont="1" applyFill="1" applyBorder="1" applyAlignment="1">
      <alignment horizontal="center" vertical="center"/>
    </xf>
    <xf numFmtId="0" fontId="24" fillId="0" borderId="53" xfId="0" applyFont="1" applyBorder="1" applyAlignment="1">
      <alignment horizontal="left"/>
    </xf>
    <xf numFmtId="0" fontId="24" fillId="0" borderId="55" xfId="0" applyFont="1" applyBorder="1" applyAlignment="1">
      <alignment horizontal="left"/>
    </xf>
    <xf numFmtId="0" fontId="24" fillId="0" borderId="56" xfId="0" applyFont="1" applyBorder="1" applyAlignment="1">
      <alignment horizontal="left"/>
    </xf>
    <xf numFmtId="0" fontId="24" fillId="0" borderId="53" xfId="0" applyFont="1" applyBorder="1" applyAlignment="1">
      <alignment horizontal="center" vertical="center"/>
    </xf>
    <xf numFmtId="0" fontId="24" fillId="0" borderId="55" xfId="0" applyFont="1" applyBorder="1" applyAlignment="1">
      <alignment horizontal="center" vertical="center"/>
    </xf>
    <xf numFmtId="0" fontId="24" fillId="0" borderId="56" xfId="0" applyFont="1" applyBorder="1" applyAlignment="1">
      <alignment horizontal="center" vertical="center"/>
    </xf>
    <xf numFmtId="0" fontId="28" fillId="0" borderId="3" xfId="0" applyFont="1" applyBorder="1"/>
    <xf numFmtId="0" fontId="28" fillId="0" borderId="46" xfId="0" applyFont="1" applyBorder="1"/>
    <xf numFmtId="0" fontId="24" fillId="0" borderId="3" xfId="0" applyFont="1" applyBorder="1" applyAlignment="1">
      <alignment horizontal="left"/>
    </xf>
    <xf numFmtId="0" fontId="22" fillId="0" borderId="3" xfId="0" applyFont="1" applyFill="1" applyBorder="1" applyAlignment="1">
      <alignment horizontal="center" vertical="center"/>
    </xf>
    <xf numFmtId="0" fontId="22" fillId="0" borderId="50" xfId="0" applyFont="1" applyFill="1" applyBorder="1" applyAlignment="1">
      <alignment horizontal="center" vertical="center"/>
    </xf>
    <xf numFmtId="0" fontId="22" fillId="0" borderId="46" xfId="0" applyFont="1" applyFill="1" applyBorder="1" applyAlignment="1">
      <alignment horizontal="center" vertical="center"/>
    </xf>
    <xf numFmtId="20" fontId="22" fillId="4" borderId="5" xfId="0" applyNumberFormat="1" applyFont="1" applyFill="1" applyBorder="1" applyAlignment="1">
      <alignment horizontal="center" vertical="center"/>
    </xf>
    <xf numFmtId="0" fontId="22" fillId="4" borderId="52" xfId="0" applyFont="1" applyFill="1" applyBorder="1" applyAlignment="1">
      <alignment horizontal="center" vertical="center"/>
    </xf>
    <xf numFmtId="0" fontId="22" fillId="4" borderId="5" xfId="0" applyFont="1" applyFill="1" applyBorder="1" applyAlignment="1">
      <alignment horizontal="center" vertical="center"/>
    </xf>
    <xf numFmtId="0" fontId="22" fillId="4" borderId="31" xfId="0" applyFont="1" applyFill="1" applyBorder="1" applyAlignment="1">
      <alignment horizontal="center" vertical="center"/>
    </xf>
    <xf numFmtId="20" fontId="22" fillId="25" borderId="5" xfId="0" applyNumberFormat="1" applyFont="1" applyFill="1" applyBorder="1" applyAlignment="1">
      <alignment horizontal="center" vertical="center"/>
    </xf>
    <xf numFmtId="0" fontId="22" fillId="25" borderId="31" xfId="0" applyFont="1" applyFill="1" applyBorder="1" applyAlignment="1">
      <alignment horizontal="center" vertical="center"/>
    </xf>
    <xf numFmtId="0" fontId="22" fillId="25" borderId="52" xfId="0" applyFont="1" applyFill="1" applyBorder="1" applyAlignment="1">
      <alignment horizontal="center" vertical="center"/>
    </xf>
    <xf numFmtId="0" fontId="22" fillId="25" borderId="5" xfId="0" applyFont="1" applyFill="1" applyBorder="1" applyAlignment="1">
      <alignment horizontal="center" vertical="center"/>
    </xf>
    <xf numFmtId="0" fontId="24" fillId="25" borderId="30" xfId="0" applyFont="1" applyFill="1" applyBorder="1" applyAlignment="1">
      <alignment horizontal="center" vertical="center"/>
    </xf>
    <xf numFmtId="0" fontId="24" fillId="25" borderId="32" xfId="0" applyFont="1" applyFill="1" applyBorder="1" applyAlignment="1">
      <alignment horizontal="center" vertical="center"/>
    </xf>
    <xf numFmtId="0" fontId="24" fillId="25" borderId="1" xfId="0" applyFont="1" applyFill="1" applyBorder="1" applyAlignment="1">
      <alignment horizontal="center" vertical="center"/>
    </xf>
    <xf numFmtId="0" fontId="24" fillId="25" borderId="6" xfId="0" applyFont="1" applyFill="1" applyBorder="1" applyAlignment="1">
      <alignment horizontal="center" vertical="center"/>
    </xf>
    <xf numFmtId="0" fontId="24" fillId="25" borderId="27" xfId="0" applyFont="1" applyFill="1" applyBorder="1" applyAlignment="1">
      <alignment horizontal="center" vertical="center"/>
    </xf>
    <xf numFmtId="0" fontId="24" fillId="25" borderId="29" xfId="0" applyFont="1" applyFill="1" applyBorder="1" applyAlignment="1">
      <alignment horizontal="center" vertical="center"/>
    </xf>
    <xf numFmtId="0" fontId="22" fillId="25" borderId="3" xfId="0" applyFont="1" applyFill="1" applyBorder="1" applyAlignment="1">
      <alignment horizontal="center" vertical="center"/>
    </xf>
    <xf numFmtId="0" fontId="22" fillId="25" borderId="50" xfId="0" applyFont="1" applyFill="1" applyBorder="1" applyAlignment="1">
      <alignment horizontal="center" vertical="center"/>
    </xf>
    <xf numFmtId="0" fontId="22" fillId="25" borderId="46" xfId="0" applyFont="1" applyFill="1" applyBorder="1" applyAlignment="1">
      <alignment horizontal="center" vertical="center"/>
    </xf>
    <xf numFmtId="0" fontId="24" fillId="4" borderId="30" xfId="0" applyFont="1" applyFill="1" applyBorder="1" applyAlignment="1">
      <alignment horizontal="center" vertical="center"/>
    </xf>
    <xf numFmtId="0" fontId="24" fillId="4" borderId="32" xfId="0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4" fillId="4" borderId="27" xfId="0" applyFont="1" applyFill="1" applyBorder="1" applyAlignment="1">
      <alignment horizontal="center" vertical="center"/>
    </xf>
    <xf numFmtId="0" fontId="24" fillId="4" borderId="29" xfId="0" applyFont="1" applyFill="1" applyBorder="1" applyAlignment="1">
      <alignment horizontal="center" vertical="center"/>
    </xf>
    <xf numFmtId="0" fontId="22" fillId="4" borderId="3" xfId="0" applyFont="1" applyFill="1" applyBorder="1" applyAlignment="1">
      <alignment horizontal="center" vertical="center"/>
    </xf>
    <xf numFmtId="0" fontId="22" fillId="4" borderId="50" xfId="0" applyFont="1" applyFill="1" applyBorder="1" applyAlignment="1">
      <alignment horizontal="center" vertical="center"/>
    </xf>
    <xf numFmtId="0" fontId="22" fillId="4" borderId="46" xfId="0" applyFont="1" applyFill="1" applyBorder="1" applyAlignment="1">
      <alignment horizontal="center" vertical="center"/>
    </xf>
    <xf numFmtId="14" fontId="32" fillId="0" borderId="30" xfId="0" applyNumberFormat="1" applyFont="1" applyBorder="1" applyAlignment="1">
      <alignment horizontal="center"/>
    </xf>
    <xf numFmtId="14" fontId="32" fillId="0" borderId="32" xfId="0" applyNumberFormat="1" applyFont="1" applyBorder="1" applyAlignment="1">
      <alignment horizontal="center"/>
    </xf>
    <xf numFmtId="0" fontId="23" fillId="0" borderId="26" xfId="0" applyFont="1" applyBorder="1" applyAlignment="1">
      <alignment horizontal="center"/>
    </xf>
    <xf numFmtId="0" fontId="29" fillId="0" borderId="30" xfId="0" applyFont="1" applyBorder="1" applyAlignment="1">
      <alignment horizontal="center"/>
    </xf>
    <xf numFmtId="0" fontId="29" fillId="0" borderId="32" xfId="0" applyFont="1" applyBorder="1" applyAlignment="1">
      <alignment horizontal="center"/>
    </xf>
    <xf numFmtId="0" fontId="22" fillId="0" borderId="61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39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22" fillId="0" borderId="33" xfId="0" applyFont="1" applyBorder="1" applyAlignment="1">
      <alignment horizontal="left" vertical="center"/>
    </xf>
    <xf numFmtId="0" fontId="22" fillId="0" borderId="12" xfId="0" applyFont="1" applyBorder="1" applyAlignment="1">
      <alignment horizontal="left" vertical="center"/>
    </xf>
    <xf numFmtId="0" fontId="22" fillId="0" borderId="35" xfId="0" applyFont="1" applyBorder="1" applyAlignment="1">
      <alignment horizontal="left" vertical="center"/>
    </xf>
    <xf numFmtId="0" fontId="22" fillId="0" borderId="25" xfId="0" applyFont="1" applyBorder="1" applyAlignment="1">
      <alignment horizontal="left" vertical="center"/>
    </xf>
    <xf numFmtId="0" fontId="24" fillId="0" borderId="3" xfId="0" applyFont="1" applyBorder="1" applyAlignment="1">
      <alignment horizontal="center" vertical="center"/>
    </xf>
    <xf numFmtId="0" fontId="24" fillId="0" borderId="50" xfId="0" applyFont="1" applyBorder="1" applyAlignment="1">
      <alignment horizontal="center" vertical="center"/>
    </xf>
    <xf numFmtId="0" fontId="24" fillId="0" borderId="46" xfId="0" applyFont="1" applyBorder="1" applyAlignment="1">
      <alignment horizontal="center" vertical="center"/>
    </xf>
    <xf numFmtId="0" fontId="26" fillId="0" borderId="13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15" xfId="0" applyFont="1" applyFill="1" applyBorder="1" applyAlignment="1">
      <alignment horizontal="center"/>
    </xf>
    <xf numFmtId="20" fontId="24" fillId="0" borderId="5" xfId="0" quotePrefix="1" applyNumberFormat="1" applyFont="1" applyBorder="1" applyAlignment="1">
      <alignment horizontal="center" vertical="center"/>
    </xf>
    <xf numFmtId="20" fontId="24" fillId="0" borderId="31" xfId="0" quotePrefix="1" applyNumberFormat="1" applyFont="1" applyBorder="1" applyAlignment="1">
      <alignment horizontal="center" vertical="center"/>
    </xf>
    <xf numFmtId="20" fontId="24" fillId="0" borderId="5" xfId="0" applyNumberFormat="1" applyFont="1" applyBorder="1" applyAlignment="1">
      <alignment horizontal="center" vertical="center"/>
    </xf>
    <xf numFmtId="0" fontId="39" fillId="0" borderId="57" xfId="0" applyFont="1" applyFill="1" applyBorder="1" applyAlignment="1">
      <alignment horizontal="center" vertical="center" wrapText="1"/>
    </xf>
    <xf numFmtId="0" fontId="39" fillId="0" borderId="59" xfId="0" applyFont="1" applyFill="1" applyBorder="1" applyAlignment="1">
      <alignment horizontal="center" vertical="center" wrapText="1"/>
    </xf>
    <xf numFmtId="0" fontId="39" fillId="0" borderId="34" xfId="0" applyFont="1" applyFill="1" applyBorder="1" applyAlignment="1">
      <alignment horizontal="center" vertical="center" wrapText="1"/>
    </xf>
    <xf numFmtId="0" fontId="39" fillId="0" borderId="16" xfId="0" applyFont="1" applyFill="1" applyBorder="1" applyAlignment="1">
      <alignment horizontal="center" vertical="center" wrapText="1"/>
    </xf>
    <xf numFmtId="0" fontId="39" fillId="0" borderId="35" xfId="0" applyFont="1" applyFill="1" applyBorder="1" applyAlignment="1">
      <alignment horizontal="center" vertical="center" wrapText="1"/>
    </xf>
    <xf numFmtId="0" fontId="39" fillId="0" borderId="25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20" fontId="24" fillId="0" borderId="5" xfId="0" quotePrefix="1" applyNumberFormat="1" applyFont="1" applyBorder="1" applyAlignment="1">
      <alignment vertical="center"/>
    </xf>
    <xf numFmtId="20" fontId="24" fillId="0" borderId="31" xfId="0" quotePrefix="1" applyNumberFormat="1" applyFont="1" applyBorder="1" applyAlignment="1">
      <alignment vertical="center"/>
    </xf>
    <xf numFmtId="0" fontId="28" fillId="0" borderId="5" xfId="0" applyFont="1" applyFill="1" applyBorder="1" applyAlignment="1">
      <alignment horizontal="center" vertical="center"/>
    </xf>
    <xf numFmtId="0" fontId="28" fillId="0" borderId="31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 wrapText="1"/>
    </xf>
    <xf numFmtId="0" fontId="39" fillId="0" borderId="50" xfId="0" applyFont="1" applyFill="1" applyBorder="1" applyAlignment="1">
      <alignment horizontal="center" vertical="center" wrapText="1"/>
    </xf>
    <xf numFmtId="0" fontId="39" fillId="0" borderId="69" xfId="0" applyFont="1" applyFill="1" applyBorder="1" applyAlignment="1">
      <alignment horizontal="center" vertical="center" wrapText="1"/>
    </xf>
    <xf numFmtId="0" fontId="39" fillId="0" borderId="26" xfId="0" applyFont="1" applyFill="1" applyBorder="1" applyAlignment="1">
      <alignment horizontal="center" vertical="center"/>
    </xf>
    <xf numFmtId="0" fontId="39" fillId="0" borderId="32" xfId="0" applyFont="1" applyFill="1" applyBorder="1" applyAlignment="1">
      <alignment horizontal="center" vertical="center"/>
    </xf>
    <xf numFmtId="0" fontId="28" fillId="0" borderId="19" xfId="0" applyFont="1" applyFill="1" applyBorder="1" applyAlignment="1">
      <alignment horizontal="center" wrapText="1"/>
    </xf>
    <xf numFmtId="0" fontId="28" fillId="0" borderId="21" xfId="0" applyFont="1" applyFill="1" applyBorder="1" applyAlignment="1">
      <alignment horizontal="center" wrapText="1"/>
    </xf>
    <xf numFmtId="0" fontId="28" fillId="0" borderId="5" xfId="0" applyFont="1" applyFill="1" applyBorder="1" applyAlignment="1">
      <alignment horizontal="center" vertical="center" wrapText="1"/>
    </xf>
    <xf numFmtId="0" fontId="28" fillId="0" borderId="52" xfId="0" applyFont="1" applyFill="1" applyBorder="1" applyAlignment="1">
      <alignment horizontal="center" vertical="center" wrapText="1"/>
    </xf>
    <xf numFmtId="0" fontId="28" fillId="0" borderId="31" xfId="0" applyFont="1" applyFill="1" applyBorder="1" applyAlignment="1">
      <alignment horizontal="center" vertical="center" wrapText="1"/>
    </xf>
    <xf numFmtId="0" fontId="24" fillId="4" borderId="3" xfId="0" applyFont="1" applyFill="1" applyBorder="1" applyAlignment="1">
      <alignment horizontal="center" vertical="center"/>
    </xf>
    <xf numFmtId="0" fontId="24" fillId="4" borderId="50" xfId="0" applyFont="1" applyFill="1" applyBorder="1" applyAlignment="1">
      <alignment horizontal="center" vertical="center"/>
    </xf>
    <xf numFmtId="0" fontId="24" fillId="4" borderId="46" xfId="0" applyFont="1" applyFill="1" applyBorder="1" applyAlignment="1">
      <alignment horizontal="center" vertical="center"/>
    </xf>
    <xf numFmtId="0" fontId="24" fillId="5" borderId="3" xfId="0" applyFont="1" applyFill="1" applyBorder="1" applyAlignment="1">
      <alignment horizontal="center" vertical="center"/>
    </xf>
    <xf numFmtId="0" fontId="24" fillId="5" borderId="50" xfId="0" applyFont="1" applyFill="1" applyBorder="1" applyAlignment="1">
      <alignment horizontal="center" vertical="center"/>
    </xf>
    <xf numFmtId="0" fontId="24" fillId="5" borderId="46" xfId="0" applyFont="1" applyFill="1" applyBorder="1" applyAlignment="1">
      <alignment horizontal="center" vertical="center"/>
    </xf>
    <xf numFmtId="0" fontId="35" fillId="0" borderId="3" xfId="0" applyFont="1" applyBorder="1" applyAlignment="1">
      <alignment horizontal="center"/>
    </xf>
    <xf numFmtId="0" fontId="35" fillId="0" borderId="50" xfId="0" applyFont="1" applyBorder="1" applyAlignment="1">
      <alignment horizontal="center"/>
    </xf>
    <xf numFmtId="0" fontId="35" fillId="0" borderId="46" xfId="0" applyFont="1" applyBorder="1" applyAlignment="1">
      <alignment horizontal="center"/>
    </xf>
    <xf numFmtId="0" fontId="28" fillId="0" borderId="17" xfId="0" applyFont="1" applyFill="1" applyBorder="1" applyAlignment="1">
      <alignment horizontal="center" wrapText="1"/>
    </xf>
    <xf numFmtId="0" fontId="28" fillId="0" borderId="49" xfId="0" applyFont="1" applyFill="1" applyBorder="1" applyAlignment="1">
      <alignment horizontal="center" wrapText="1"/>
    </xf>
    <xf numFmtId="0" fontId="39" fillId="0" borderId="0" xfId="0" applyFont="1" applyFill="1" applyBorder="1" applyAlignment="1">
      <alignment horizontal="center" vertical="center" wrapText="1"/>
    </xf>
    <xf numFmtId="0" fontId="28" fillId="4" borderId="3" xfId="0" applyFont="1" applyFill="1" applyBorder="1" applyAlignment="1">
      <alignment horizontal="center" wrapText="1"/>
    </xf>
    <xf numFmtId="0" fontId="28" fillId="4" borderId="50" xfId="0" applyFont="1" applyFill="1" applyBorder="1" applyAlignment="1">
      <alignment horizontal="center" wrapText="1"/>
    </xf>
    <xf numFmtId="0" fontId="28" fillId="4" borderId="46" xfId="0" applyFont="1" applyFill="1" applyBorder="1" applyAlignment="1">
      <alignment horizontal="center" wrapText="1"/>
    </xf>
    <xf numFmtId="14" fontId="28" fillId="0" borderId="50" xfId="0" applyNumberFormat="1" applyFont="1" applyBorder="1" applyAlignment="1">
      <alignment horizontal="center" vertical="center"/>
    </xf>
    <xf numFmtId="0" fontId="28" fillId="0" borderId="50" xfId="0" applyFont="1" applyBorder="1" applyAlignment="1">
      <alignment horizontal="center" vertical="center"/>
    </xf>
    <xf numFmtId="0" fontId="44" fillId="0" borderId="50" xfId="0" applyFont="1" applyBorder="1" applyAlignment="1">
      <alignment horizontal="center" vertical="center"/>
    </xf>
    <xf numFmtId="0" fontId="44" fillId="0" borderId="26" xfId="0" applyFont="1" applyBorder="1" applyAlignment="1">
      <alignment horizontal="center" vertical="center"/>
    </xf>
    <xf numFmtId="0" fontId="39" fillId="3" borderId="3" xfId="0" applyFont="1" applyFill="1" applyBorder="1" applyAlignment="1"/>
    <xf numFmtId="0" fontId="39" fillId="3" borderId="50" xfId="0" applyFont="1" applyFill="1" applyBorder="1" applyAlignment="1"/>
    <xf numFmtId="0" fontId="39" fillId="3" borderId="46" xfId="0" applyFont="1" applyFill="1" applyBorder="1" applyAlignment="1"/>
    <xf numFmtId="0" fontId="39" fillId="0" borderId="3" xfId="0" applyFont="1" applyFill="1" applyBorder="1" applyAlignment="1"/>
    <xf numFmtId="0" fontId="39" fillId="0" borderId="50" xfId="0" applyFont="1" applyFill="1" applyBorder="1" applyAlignment="1"/>
    <xf numFmtId="0" fontId="39" fillId="0" borderId="46" xfId="0" applyFont="1" applyFill="1" applyBorder="1" applyAlignment="1"/>
    <xf numFmtId="0" fontId="39" fillId="0" borderId="3" xfId="0" applyFont="1" applyFill="1" applyBorder="1" applyAlignment="1">
      <alignment horizontal="center" vertical="center"/>
    </xf>
    <xf numFmtId="0" fontId="39" fillId="0" borderId="46" xfId="0" applyFont="1" applyFill="1" applyBorder="1" applyAlignment="1">
      <alignment horizontal="center" vertical="center"/>
    </xf>
    <xf numFmtId="0" fontId="35" fillId="0" borderId="27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0" borderId="29" xfId="0" applyFont="1" applyBorder="1" applyAlignment="1">
      <alignment horizontal="center"/>
    </xf>
    <xf numFmtId="0" fontId="22" fillId="0" borderId="26" xfId="0" applyFont="1" applyBorder="1" applyAlignment="1">
      <alignment horizontal="left"/>
    </xf>
    <xf numFmtId="0" fontId="22" fillId="0" borderId="32" xfId="0" applyFont="1" applyBorder="1" applyAlignment="1">
      <alignment horizontal="left"/>
    </xf>
    <xf numFmtId="0" fontId="22" fillId="4" borderId="33" xfId="0" applyFont="1" applyFill="1" applyBorder="1" applyAlignment="1">
      <alignment horizontal="center" vertical="center" wrapText="1"/>
    </xf>
    <xf numFmtId="0" fontId="22" fillId="4" borderId="36" xfId="0" applyFont="1" applyFill="1" applyBorder="1" applyAlignment="1">
      <alignment horizontal="center" vertical="center" wrapText="1"/>
    </xf>
    <xf numFmtId="0" fontId="22" fillId="4" borderId="12" xfId="0" applyFont="1" applyFill="1" applyBorder="1" applyAlignment="1">
      <alignment horizontal="center" vertical="center" wrapText="1"/>
    </xf>
    <xf numFmtId="0" fontId="22" fillId="4" borderId="35" xfId="0" applyFont="1" applyFill="1" applyBorder="1" applyAlignment="1">
      <alignment horizontal="center" vertical="center" wrapText="1"/>
    </xf>
    <xf numFmtId="0" fontId="22" fillId="4" borderId="39" xfId="0" applyFont="1" applyFill="1" applyBorder="1" applyAlignment="1">
      <alignment horizontal="center" vertical="center" wrapText="1"/>
    </xf>
    <xf numFmtId="0" fontId="22" fillId="4" borderId="25" xfId="0" applyFont="1" applyFill="1" applyBorder="1" applyAlignment="1">
      <alignment horizontal="center" vertical="center" wrapText="1"/>
    </xf>
    <xf numFmtId="0" fontId="15" fillId="0" borderId="34" xfId="0" quotePrefix="1" applyFont="1" applyBorder="1" applyAlignment="1">
      <alignment horizontal="left" vertical="center" wrapText="1"/>
    </xf>
    <xf numFmtId="0" fontId="15" fillId="0" borderId="47" xfId="0" quotePrefix="1" applyFont="1" applyBorder="1" applyAlignment="1">
      <alignment horizontal="left" vertical="center" wrapText="1"/>
    </xf>
    <xf numFmtId="0" fontId="42" fillId="0" borderId="34" xfId="0" applyFont="1" applyBorder="1" applyAlignment="1">
      <alignment horizontal="center" vertical="center" wrapText="1"/>
    </xf>
    <xf numFmtId="0" fontId="42" fillId="0" borderId="42" xfId="0" applyFont="1" applyBorder="1" applyAlignment="1">
      <alignment horizontal="center" vertical="center" wrapText="1"/>
    </xf>
    <xf numFmtId="0" fontId="42" fillId="0" borderId="16" xfId="0" applyFont="1" applyBorder="1" applyAlignment="1">
      <alignment horizontal="center" vertical="center" wrapText="1"/>
    </xf>
    <xf numFmtId="0" fontId="15" fillId="0" borderId="35" xfId="0" applyFont="1" applyBorder="1" applyAlignment="1">
      <alignment horizontal="left" vertical="center"/>
    </xf>
    <xf numFmtId="0" fontId="15" fillId="0" borderId="48" xfId="0" applyFont="1" applyBorder="1" applyAlignment="1">
      <alignment horizontal="left" vertical="center"/>
    </xf>
    <xf numFmtId="0" fontId="45" fillId="0" borderId="35" xfId="0" applyFont="1" applyBorder="1" applyAlignment="1">
      <alignment horizontal="center"/>
    </xf>
    <xf numFmtId="0" fontId="45" fillId="0" borderId="39" xfId="0" applyFont="1" applyBorder="1" applyAlignment="1">
      <alignment horizontal="center"/>
    </xf>
    <xf numFmtId="0" fontId="45" fillId="0" borderId="25" xfId="0" applyFont="1" applyBorder="1" applyAlignment="1">
      <alignment horizontal="center"/>
    </xf>
    <xf numFmtId="0" fontId="15" fillId="0" borderId="13" xfId="0" quotePrefix="1" applyFont="1" applyBorder="1" applyAlignment="1">
      <alignment horizontal="left" vertical="center"/>
    </xf>
    <xf numFmtId="0" fontId="15" fillId="0" borderId="15" xfId="0" quotePrefix="1" applyFont="1" applyBorder="1" applyAlignment="1">
      <alignment horizontal="left" vertical="center"/>
    </xf>
    <xf numFmtId="0" fontId="45" fillId="0" borderId="1" xfId="0" applyFont="1" applyBorder="1" applyAlignment="1">
      <alignment horizontal="center"/>
    </xf>
    <xf numFmtId="0" fontId="45" fillId="0" borderId="0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45" fillId="0" borderId="13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5" fillId="0" borderId="15" xfId="0" applyFont="1" applyBorder="1" applyAlignment="1">
      <alignment horizontal="center"/>
    </xf>
    <xf numFmtId="0" fontId="24" fillId="0" borderId="9" xfId="0" applyFont="1" applyFill="1" applyBorder="1" applyAlignment="1">
      <alignment horizontal="center" vertical="center" wrapText="1"/>
    </xf>
    <xf numFmtId="0" fontId="24" fillId="0" borderId="11" xfId="0" applyFont="1" applyFill="1" applyBorder="1" applyAlignment="1">
      <alignment horizontal="center" vertical="center" wrapText="1"/>
    </xf>
    <xf numFmtId="0" fontId="15" fillId="0" borderId="1" xfId="0" quotePrefix="1" applyFont="1" applyBorder="1" applyAlignment="1">
      <alignment horizontal="left" vertical="center"/>
    </xf>
    <xf numFmtId="0" fontId="15" fillId="0" borderId="6" xfId="0" quotePrefix="1" applyFont="1" applyBorder="1" applyAlignment="1">
      <alignment horizontal="left" vertical="center"/>
    </xf>
    <xf numFmtId="0" fontId="22" fillId="0" borderId="9" xfId="0" applyFont="1" applyFill="1" applyBorder="1" applyAlignment="1">
      <alignment horizontal="center" vertical="center" wrapText="1"/>
    </xf>
    <xf numFmtId="0" fontId="22" fillId="0" borderId="24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 wrapText="1"/>
    </xf>
    <xf numFmtId="165" fontId="24" fillId="0" borderId="13" xfId="0" applyNumberFormat="1" applyFont="1" applyBorder="1" applyAlignment="1">
      <alignment horizontal="center" vertical="center" wrapText="1"/>
    </xf>
    <xf numFmtId="165" fontId="24" fillId="0" borderId="22" xfId="0" applyNumberFormat="1" applyFont="1" applyBorder="1" applyAlignment="1">
      <alignment horizontal="center" vertical="center" wrapText="1"/>
    </xf>
    <xf numFmtId="165" fontId="24" fillId="0" borderId="15" xfId="0" applyNumberFormat="1" applyFont="1" applyBorder="1" applyAlignment="1">
      <alignment horizontal="center" vertical="center" wrapText="1"/>
    </xf>
    <xf numFmtId="165" fontId="39" fillId="0" borderId="13" xfId="0" applyNumberFormat="1" applyFont="1" applyBorder="1" applyAlignment="1">
      <alignment horizontal="center" vertical="center" wrapText="1"/>
    </xf>
    <xf numFmtId="165" fontId="39" fillId="0" borderId="15" xfId="0" applyNumberFormat="1" applyFont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2" fillId="0" borderId="22" xfId="0" applyFont="1" applyFill="1" applyBorder="1" applyAlignment="1">
      <alignment horizontal="center" vertical="center" wrapText="1"/>
    </xf>
    <xf numFmtId="0" fontId="22" fillId="0" borderId="15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left"/>
    </xf>
    <xf numFmtId="0" fontId="27" fillId="0" borderId="50" xfId="0" applyFont="1" applyBorder="1" applyAlignment="1">
      <alignment horizontal="left"/>
    </xf>
    <xf numFmtId="0" fontId="27" fillId="0" borderId="46" xfId="0" applyFont="1" applyBorder="1" applyAlignment="1">
      <alignment horizontal="left"/>
    </xf>
    <xf numFmtId="0" fontId="15" fillId="0" borderId="35" xfId="0" quotePrefix="1" applyFont="1" applyBorder="1" applyAlignment="1">
      <alignment horizontal="left" vertical="center" wrapText="1"/>
    </xf>
    <xf numFmtId="0" fontId="15" fillId="0" borderId="48" xfId="0" quotePrefix="1" applyFont="1" applyBorder="1" applyAlignment="1">
      <alignment horizontal="left" vertical="center" wrapText="1"/>
    </xf>
    <xf numFmtId="0" fontId="22" fillId="0" borderId="3" xfId="0" applyFont="1" applyFill="1" applyBorder="1" applyAlignment="1">
      <alignment horizontal="center"/>
    </xf>
    <xf numFmtId="0" fontId="22" fillId="0" borderId="50" xfId="0" applyFont="1" applyFill="1" applyBorder="1" applyAlignment="1">
      <alignment horizontal="center"/>
    </xf>
    <xf numFmtId="0" fontId="22" fillId="0" borderId="46" xfId="0" applyFont="1" applyFill="1" applyBorder="1" applyAlignment="1">
      <alignment horizontal="center"/>
    </xf>
    <xf numFmtId="0" fontId="26" fillId="0" borderId="9" xfId="0" applyFont="1" applyFill="1" applyBorder="1" applyAlignment="1">
      <alignment horizontal="center"/>
    </xf>
    <xf numFmtId="0" fontId="26" fillId="0" borderId="24" xfId="0" applyFont="1" applyFill="1" applyBorder="1" applyAlignment="1">
      <alignment horizontal="center"/>
    </xf>
    <xf numFmtId="0" fontId="26" fillId="0" borderId="11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5" xfId="0" applyBorder="1" applyAlignment="1">
      <alignment horizontal="center"/>
    </xf>
    <xf numFmtId="0" fontId="22" fillId="0" borderId="23" xfId="0" applyFont="1" applyFill="1" applyBorder="1" applyAlignment="1">
      <alignment horizontal="center"/>
    </xf>
    <xf numFmtId="0" fontId="28" fillId="4" borderId="3" xfId="0" applyFont="1" applyFill="1" applyBorder="1" applyAlignment="1">
      <alignment horizontal="center" vertical="center"/>
    </xf>
    <xf numFmtId="0" fontId="28" fillId="4" borderId="50" xfId="0" applyFont="1" applyFill="1" applyBorder="1" applyAlignment="1">
      <alignment horizontal="center" vertical="center"/>
    </xf>
    <xf numFmtId="0" fontId="28" fillId="4" borderId="46" xfId="0" applyFont="1" applyFill="1" applyBorder="1" applyAlignment="1">
      <alignment horizontal="center" vertical="center"/>
    </xf>
    <xf numFmtId="0" fontId="24" fillId="8" borderId="3" xfId="0" applyFont="1" applyFill="1" applyBorder="1" applyAlignment="1">
      <alignment horizontal="center"/>
    </xf>
    <xf numFmtId="0" fontId="24" fillId="8" borderId="50" xfId="0" applyFont="1" applyFill="1" applyBorder="1" applyAlignment="1">
      <alignment horizontal="center"/>
    </xf>
    <xf numFmtId="0" fontId="24" fillId="8" borderId="46" xfId="0" applyFont="1" applyFill="1" applyBorder="1" applyAlignment="1">
      <alignment horizontal="center"/>
    </xf>
    <xf numFmtId="165" fontId="24" fillId="0" borderId="64" xfId="0" applyNumberFormat="1" applyFont="1" applyBorder="1" applyAlignment="1">
      <alignment horizontal="center" vertical="center" wrapText="1"/>
    </xf>
    <xf numFmtId="165" fontId="24" fillId="0" borderId="67" xfId="0" applyNumberFormat="1" applyFont="1" applyBorder="1" applyAlignment="1">
      <alignment horizontal="center" vertical="center" wrapText="1"/>
    </xf>
    <xf numFmtId="165" fontId="24" fillId="0" borderId="68" xfId="0" applyNumberFormat="1" applyFont="1" applyBorder="1" applyAlignment="1">
      <alignment horizontal="center" vertical="center" wrapText="1"/>
    </xf>
    <xf numFmtId="0" fontId="15" fillId="0" borderId="33" xfId="0" applyFont="1" applyBorder="1" applyAlignment="1">
      <alignment horizontal="left" vertical="center"/>
    </xf>
    <xf numFmtId="0" fontId="15" fillId="0" borderId="60" xfId="0" applyFont="1" applyBorder="1" applyAlignment="1">
      <alignment horizontal="left" vertical="center"/>
    </xf>
    <xf numFmtId="0" fontId="45" fillId="0" borderId="33" xfId="0" applyFont="1" applyBorder="1" applyAlignment="1">
      <alignment horizontal="center"/>
    </xf>
    <xf numFmtId="0" fontId="45" fillId="0" borderId="36" xfId="0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15" fillId="0" borderId="34" xfId="0" quotePrefix="1" applyFont="1" applyBorder="1" applyAlignment="1">
      <alignment horizontal="left" vertical="center"/>
    </xf>
    <xf numFmtId="0" fontId="15" fillId="0" borderId="47" xfId="0" quotePrefix="1" applyFont="1" applyBorder="1" applyAlignment="1">
      <alignment horizontal="left" vertical="center"/>
    </xf>
    <xf numFmtId="0" fontId="45" fillId="0" borderId="34" xfId="0" applyFont="1" applyBorder="1" applyAlignment="1">
      <alignment horizontal="center"/>
    </xf>
    <xf numFmtId="0" fontId="45" fillId="0" borderId="42" xfId="0" applyFont="1" applyBorder="1" applyAlignment="1">
      <alignment horizontal="center"/>
    </xf>
    <xf numFmtId="0" fontId="45" fillId="0" borderId="16" xfId="0" applyFont="1" applyBorder="1" applyAlignment="1">
      <alignment horizontal="center"/>
    </xf>
    <xf numFmtId="0" fontId="15" fillId="0" borderId="54" xfId="0" applyFont="1" applyBorder="1" applyAlignment="1"/>
    <xf numFmtId="0" fontId="15" fillId="0" borderId="46" xfId="0" applyFont="1" applyBorder="1" applyAlignment="1"/>
    <xf numFmtId="0" fontId="26" fillId="0" borderId="60" xfId="0" applyFont="1" applyBorder="1" applyAlignment="1"/>
    <xf numFmtId="0" fontId="26" fillId="0" borderId="11" xfId="0" applyFont="1" applyBorder="1" applyAlignment="1"/>
    <xf numFmtId="0" fontId="26" fillId="0" borderId="47" xfId="0" applyFont="1" applyBorder="1" applyAlignment="1"/>
    <xf numFmtId="0" fontId="26" fillId="0" borderId="15" xfId="0" applyFont="1" applyBorder="1" applyAlignment="1"/>
    <xf numFmtId="0" fontId="26" fillId="0" borderId="47" xfId="0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26" fillId="0" borderId="48" xfId="0" applyFont="1" applyBorder="1" applyAlignment="1">
      <alignment horizontal="center"/>
    </xf>
    <xf numFmtId="0" fontId="26" fillId="0" borderId="30" xfId="0" applyFont="1" applyBorder="1" applyAlignment="1"/>
    <xf numFmtId="0" fontId="26" fillId="0" borderId="26" xfId="0" applyFont="1" applyBorder="1" applyAlignment="1"/>
    <xf numFmtId="0" fontId="26" fillId="0" borderId="32" xfId="0" applyFont="1" applyBorder="1" applyAlignment="1"/>
    <xf numFmtId="0" fontId="26" fillId="0" borderId="27" xfId="0" applyFont="1" applyBorder="1" applyAlignment="1"/>
    <xf numFmtId="0" fontId="26" fillId="0" borderId="2" xfId="0" applyFont="1" applyBorder="1" applyAlignment="1"/>
    <xf numFmtId="0" fontId="26" fillId="0" borderId="29" xfId="0" applyFont="1" applyBorder="1" applyAlignment="1"/>
    <xf numFmtId="0" fontId="0" fillId="0" borderId="39" xfId="0" applyBorder="1" applyAlignment="1">
      <alignment horizontal="center"/>
    </xf>
    <xf numFmtId="0" fontId="26" fillId="0" borderId="73" xfId="0" applyFont="1" applyBorder="1" applyAlignment="1">
      <alignment horizontal="center"/>
    </xf>
    <xf numFmtId="0" fontId="26" fillId="0" borderId="29" xfId="0" applyFont="1" applyBorder="1" applyAlignment="1">
      <alignment horizontal="center"/>
    </xf>
    <xf numFmtId="0" fontId="26" fillId="0" borderId="54" xfId="0" applyFont="1" applyBorder="1" applyAlignment="1">
      <alignment horizontal="center"/>
    </xf>
    <xf numFmtId="0" fontId="26" fillId="0" borderId="46" xfId="0" applyFont="1" applyBorder="1" applyAlignment="1">
      <alignment horizontal="center"/>
    </xf>
    <xf numFmtId="0" fontId="26" fillId="0" borderId="60" xfId="0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6" fillId="3" borderId="54" xfId="0" applyFont="1" applyFill="1" applyBorder="1" applyAlignment="1">
      <alignment horizontal="center"/>
    </xf>
    <xf numFmtId="0" fontId="26" fillId="3" borderId="46" xfId="0" applyFont="1" applyFill="1" applyBorder="1" applyAlignment="1">
      <alignment horizontal="center"/>
    </xf>
    <xf numFmtId="0" fontId="26" fillId="3" borderId="60" xfId="0" applyFont="1" applyFill="1" applyBorder="1" applyAlignment="1">
      <alignment horizontal="center"/>
    </xf>
    <xf numFmtId="0" fontId="26" fillId="3" borderId="11" xfId="0" applyFont="1" applyFill="1" applyBorder="1" applyAlignment="1">
      <alignment horizontal="center"/>
    </xf>
    <xf numFmtId="0" fontId="26" fillId="0" borderId="48" xfId="0" applyFont="1" applyBorder="1" applyAlignment="1"/>
    <xf numFmtId="0" fontId="26" fillId="0" borderId="21" xfId="0" applyFont="1" applyBorder="1" applyAlignment="1"/>
    <xf numFmtId="0" fontId="39" fillId="21" borderId="30" xfId="0" applyFont="1" applyFill="1" applyBorder="1" applyAlignment="1">
      <alignment horizontal="center" vertical="center"/>
    </xf>
    <xf numFmtId="0" fontId="39" fillId="21" borderId="32" xfId="0" applyFont="1" applyFill="1" applyBorder="1" applyAlignment="1">
      <alignment horizontal="center" vertical="center"/>
    </xf>
    <xf numFmtId="0" fontId="39" fillId="21" borderId="1" xfId="0" applyFont="1" applyFill="1" applyBorder="1" applyAlignment="1">
      <alignment horizontal="center" vertical="center"/>
    </xf>
    <xf numFmtId="0" fontId="39" fillId="21" borderId="6" xfId="0" applyFont="1" applyFill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61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15" fillId="0" borderId="42" xfId="0" applyFont="1" applyBorder="1" applyAlignment="1"/>
    <xf numFmtId="0" fontId="26" fillId="0" borderId="48" xfId="0" applyFont="1" applyFill="1" applyBorder="1" applyAlignment="1">
      <alignment horizontal="center"/>
    </xf>
    <xf numFmtId="0" fontId="26" fillId="0" borderId="2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2" xfId="0" applyFont="1" applyBorder="1" applyAlignment="1">
      <alignment horizontal="right"/>
    </xf>
    <xf numFmtId="0" fontId="26" fillId="0" borderId="42" xfId="0" applyFont="1" applyBorder="1" applyAlignment="1">
      <alignment horizontal="center"/>
    </xf>
    <xf numFmtId="0" fontId="15" fillId="0" borderId="47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46" xfId="0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26" fillId="0" borderId="50" xfId="0" applyFont="1" applyBorder="1" applyAlignment="1">
      <alignment horizontal="center"/>
    </xf>
    <xf numFmtId="0" fontId="36" fillId="0" borderId="5" xfId="0" applyFont="1" applyBorder="1" applyAlignment="1">
      <alignment horizontal="left" vertical="center"/>
    </xf>
    <xf numFmtId="0" fontId="36" fillId="0" borderId="31" xfId="0" applyFont="1" applyBorder="1" applyAlignment="1">
      <alignment horizontal="left" vertical="center"/>
    </xf>
    <xf numFmtId="0" fontId="43" fillId="0" borderId="30" xfId="0" applyFont="1" applyBorder="1" applyAlignment="1">
      <alignment horizontal="left"/>
    </xf>
    <xf numFmtId="0" fontId="43" fillId="0" borderId="26" xfId="0" applyFont="1" applyBorder="1" applyAlignment="1">
      <alignment horizontal="left"/>
    </xf>
    <xf numFmtId="0" fontId="43" fillId="0" borderId="32" xfId="0" applyFont="1" applyBorder="1" applyAlignment="1">
      <alignment horizontal="left"/>
    </xf>
    <xf numFmtId="0" fontId="43" fillId="0" borderId="27" xfId="0" applyFont="1" applyBorder="1" applyAlignment="1">
      <alignment horizontal="left"/>
    </xf>
    <xf numFmtId="0" fontId="43" fillId="0" borderId="2" xfId="0" applyFont="1" applyBorder="1" applyAlignment="1">
      <alignment horizontal="left"/>
    </xf>
    <xf numFmtId="0" fontId="43" fillId="0" borderId="29" xfId="0" applyFont="1" applyBorder="1" applyAlignment="1">
      <alignment horizontal="left"/>
    </xf>
    <xf numFmtId="0" fontId="25" fillId="0" borderId="35" xfId="0" applyFont="1" applyBorder="1" applyAlignment="1">
      <alignment horizontal="center"/>
    </xf>
    <xf numFmtId="0" fontId="25" fillId="0" borderId="48" xfId="0" applyFont="1" applyBorder="1" applyAlignment="1">
      <alignment horizontal="center"/>
    </xf>
    <xf numFmtId="0" fontId="25" fillId="0" borderId="25" xfId="0" applyFont="1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25" xfId="0" applyBorder="1" applyAlignment="1">
      <alignment horizontal="center"/>
    </xf>
    <xf numFmtId="0" fontId="35" fillId="0" borderId="52" xfId="0" applyFont="1" applyBorder="1" applyAlignment="1">
      <alignment vertical="center"/>
    </xf>
    <xf numFmtId="0" fontId="35" fillId="0" borderId="31" xfId="0" applyFont="1" applyBorder="1" applyAlignment="1">
      <alignment vertical="center"/>
    </xf>
    <xf numFmtId="0" fontId="43" fillId="0" borderId="1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43" fillId="0" borderId="6" xfId="0" applyFont="1" applyBorder="1" applyAlignment="1">
      <alignment horizontal="left"/>
    </xf>
    <xf numFmtId="0" fontId="22" fillId="0" borderId="26" xfId="0" applyFont="1" applyBorder="1" applyAlignment="1">
      <alignment horizontal="center"/>
    </xf>
    <xf numFmtId="0" fontId="25" fillId="0" borderId="34" xfId="0" applyFont="1" applyBorder="1" applyAlignment="1">
      <alignment horizontal="center"/>
    </xf>
    <xf numFmtId="0" fontId="25" fillId="0" borderId="47" xfId="0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38" fillId="0" borderId="53" xfId="0" applyFont="1" applyBorder="1" applyAlignment="1">
      <alignment horizontal="center"/>
    </xf>
    <xf numFmtId="0" fontId="38" fillId="0" borderId="54" xfId="0" applyFont="1" applyBorder="1" applyAlignment="1">
      <alignment horizontal="center"/>
    </xf>
    <xf numFmtId="0" fontId="36" fillId="0" borderId="53" xfId="0" applyFont="1" applyBorder="1" applyAlignment="1">
      <alignment horizontal="center"/>
    </xf>
    <xf numFmtId="0" fontId="36" fillId="0" borderId="54" xfId="0" applyFont="1" applyBorder="1" applyAlignment="1">
      <alignment horizontal="center"/>
    </xf>
    <xf numFmtId="0" fontId="36" fillId="0" borderId="56" xfId="0" applyFont="1" applyBorder="1" applyAlignment="1">
      <alignment horizontal="center"/>
    </xf>
    <xf numFmtId="0" fontId="25" fillId="0" borderId="33" xfId="0" applyFont="1" applyBorder="1"/>
    <xf numFmtId="0" fontId="25" fillId="0" borderId="60" xfId="0" applyFont="1" applyBorder="1"/>
    <xf numFmtId="0" fontId="25" fillId="0" borderId="33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42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25" fillId="0" borderId="58" xfId="0" applyFont="1" applyBorder="1" applyAlignment="1">
      <alignment horizontal="center"/>
    </xf>
    <xf numFmtId="0" fontId="25" fillId="0" borderId="59" xfId="0" applyFont="1" applyBorder="1" applyAlignment="1">
      <alignment horizontal="center"/>
    </xf>
    <xf numFmtId="0" fontId="39" fillId="0" borderId="26" xfId="0" applyFont="1" applyBorder="1" applyAlignment="1">
      <alignment horizontal="center"/>
    </xf>
    <xf numFmtId="0" fontId="39" fillId="0" borderId="32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43" fillId="0" borderId="30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43" fillId="0" borderId="32" xfId="0" applyFont="1" applyBorder="1" applyAlignment="1">
      <alignment horizontal="center"/>
    </xf>
    <xf numFmtId="0" fontId="43" fillId="0" borderId="2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0" fontId="43" fillId="0" borderId="29" xfId="0" applyFont="1" applyBorder="1" applyAlignment="1">
      <alignment horizontal="center"/>
    </xf>
    <xf numFmtId="0" fontId="40" fillId="0" borderId="47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37" fillId="0" borderId="5" xfId="0" applyFont="1" applyFill="1" applyBorder="1" applyAlignment="1">
      <alignment horizontal="center" vertical="center" wrapText="1"/>
    </xf>
    <xf numFmtId="0" fontId="37" fillId="0" borderId="31" xfId="0" applyFont="1" applyFill="1" applyBorder="1" applyAlignment="1">
      <alignment horizontal="center" vertical="center" wrapText="1"/>
    </xf>
    <xf numFmtId="0" fontId="40" fillId="0" borderId="30" xfId="0" applyFont="1" applyBorder="1" applyAlignment="1">
      <alignment horizontal="right" vertical="center"/>
    </xf>
    <xf numFmtId="0" fontId="40" fillId="0" borderId="72" xfId="0" applyFont="1" applyBorder="1" applyAlignment="1">
      <alignment horizontal="right" vertical="center"/>
    </xf>
    <xf numFmtId="0" fontId="34" fillId="0" borderId="58" xfId="0" applyFont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8" borderId="50" xfId="0" applyFont="1" applyFill="1" applyBorder="1" applyAlignment="1">
      <alignment horizontal="center"/>
    </xf>
    <xf numFmtId="0" fontId="36" fillId="8" borderId="46" xfId="0" applyFont="1" applyFill="1" applyBorder="1" applyAlignment="1">
      <alignment horizontal="center"/>
    </xf>
    <xf numFmtId="0" fontId="36" fillId="0" borderId="34" xfId="0" applyFont="1" applyBorder="1" applyAlignment="1">
      <alignment horizontal="left"/>
    </xf>
    <xf numFmtId="0" fontId="36" fillId="0" borderId="42" xfId="0" applyFont="1" applyBorder="1" applyAlignment="1">
      <alignment horizontal="left"/>
    </xf>
    <xf numFmtId="0" fontId="34" fillId="0" borderId="58" xfId="0" applyFont="1" applyBorder="1" applyAlignment="1">
      <alignment horizontal="center" vertical="center"/>
    </xf>
    <xf numFmtId="0" fontId="34" fillId="0" borderId="75" xfId="0" applyFont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0" borderId="76" xfId="0" applyFont="1" applyBorder="1" applyAlignment="1">
      <alignment horizontal="center" vertical="center"/>
    </xf>
    <xf numFmtId="0" fontId="34" fillId="0" borderId="79" xfId="0" applyFont="1" applyBorder="1" applyAlignment="1">
      <alignment horizontal="center" vertical="center"/>
    </xf>
    <xf numFmtId="0" fontId="34" fillId="0" borderId="51" xfId="0" applyFont="1" applyBorder="1" applyAlignment="1">
      <alignment horizontal="center" vertical="center"/>
    </xf>
    <xf numFmtId="0" fontId="34" fillId="0" borderId="80" xfId="0" applyFont="1" applyBorder="1" applyAlignment="1">
      <alignment horizontal="center" vertical="center"/>
    </xf>
    <xf numFmtId="0" fontId="34" fillId="0" borderId="78" xfId="0" applyFont="1" applyBorder="1" applyAlignment="1">
      <alignment horizontal="center" vertical="center"/>
    </xf>
    <xf numFmtId="0" fontId="34" fillId="0" borderId="49" xfId="0" applyFont="1" applyBorder="1" applyAlignment="1">
      <alignment horizontal="center" vertical="center"/>
    </xf>
    <xf numFmtId="0" fontId="36" fillId="0" borderId="70" xfId="0" applyFont="1" applyBorder="1" applyAlignment="1">
      <alignment horizontal="left" vertical="center" wrapText="1"/>
    </xf>
    <xf numFmtId="0" fontId="36" fillId="0" borderId="64" xfId="0" applyFont="1" applyBorder="1" applyAlignment="1">
      <alignment horizontal="left" vertical="center" wrapText="1"/>
    </xf>
    <xf numFmtId="0" fontId="34" fillId="0" borderId="71" xfId="0" applyFont="1" applyBorder="1" applyAlignment="1">
      <alignment horizontal="center" vertical="center"/>
    </xf>
    <xf numFmtId="0" fontId="34" fillId="0" borderId="26" xfId="0" applyFont="1" applyBorder="1" applyAlignment="1">
      <alignment horizontal="center" vertical="center"/>
    </xf>
    <xf numFmtId="0" fontId="34" fillId="0" borderId="72" xfId="0" applyFont="1" applyBorder="1" applyAlignment="1">
      <alignment horizontal="center" vertical="center"/>
    </xf>
    <xf numFmtId="0" fontId="34" fillId="0" borderId="6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66" xfId="0" applyFont="1" applyBorder="1" applyAlignment="1">
      <alignment horizontal="center" vertical="center"/>
    </xf>
    <xf numFmtId="0" fontId="34" fillId="0" borderId="32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74" xfId="0" applyFont="1" applyBorder="1" applyAlignment="1">
      <alignment horizontal="center" vertical="center"/>
    </xf>
    <xf numFmtId="0" fontId="35" fillId="0" borderId="2" xfId="0" applyFont="1" applyBorder="1" applyAlignment="1">
      <alignment horizontal="center" vertical="center"/>
    </xf>
    <xf numFmtId="0" fontId="35" fillId="0" borderId="74" xfId="0" applyFont="1" applyBorder="1" applyAlignment="1">
      <alignment horizontal="center" vertical="center"/>
    </xf>
    <xf numFmtId="0" fontId="37" fillId="0" borderId="73" xfId="0" applyFont="1" applyBorder="1" applyAlignment="1">
      <alignment horizontal="center" vertical="center" wrapText="1"/>
    </xf>
    <xf numFmtId="0" fontId="37" fillId="0" borderId="74" xfId="0" applyFont="1" applyBorder="1" applyAlignment="1">
      <alignment horizontal="center" vertical="center" wrapText="1"/>
    </xf>
    <xf numFmtId="0" fontId="35" fillId="0" borderId="55" xfId="0" applyFont="1" applyBorder="1" applyAlignment="1">
      <alignment horizontal="center" vertical="center"/>
    </xf>
    <xf numFmtId="0" fontId="35" fillId="0" borderId="56" xfId="0" applyFont="1" applyBorder="1" applyAlignment="1">
      <alignment horizontal="center" vertical="center"/>
    </xf>
    <xf numFmtId="0" fontId="36" fillId="0" borderId="33" xfId="0" applyFont="1" applyBorder="1" applyAlignment="1">
      <alignment horizontal="left" vertical="center"/>
    </xf>
    <xf numFmtId="0" fontId="36" fillId="0" borderId="36" xfId="0" applyFont="1" applyBorder="1" applyAlignment="1">
      <alignment horizontal="left" vertical="center"/>
    </xf>
    <xf numFmtId="0" fontId="34" fillId="0" borderId="36" xfId="0" applyFont="1" applyBorder="1" applyAlignment="1">
      <alignment horizontal="center" vertical="center"/>
    </xf>
    <xf numFmtId="0" fontId="34" fillId="0" borderId="60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61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6" fillId="0" borderId="0" xfId="0" applyFont="1" applyBorder="1" applyAlignment="1"/>
    <xf numFmtId="0" fontId="34" fillId="0" borderId="0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34" fillId="0" borderId="4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63" xfId="0" applyFont="1" applyBorder="1" applyAlignment="1">
      <alignment horizontal="center" vertical="center"/>
    </xf>
    <xf numFmtId="0" fontId="37" fillId="0" borderId="65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37" fillId="0" borderId="66" xfId="0" applyFont="1" applyBorder="1" applyAlignment="1">
      <alignment horizontal="center" vertical="center"/>
    </xf>
    <xf numFmtId="0" fontId="37" fillId="0" borderId="54" xfId="0" applyFont="1" applyBorder="1" applyAlignment="1">
      <alignment horizontal="center" vertical="center"/>
    </xf>
    <xf numFmtId="0" fontId="37" fillId="0" borderId="50" xfId="0" applyFont="1" applyBorder="1" applyAlignment="1">
      <alignment horizontal="center" vertical="center"/>
    </xf>
    <xf numFmtId="0" fontId="37" fillId="0" borderId="69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7" fillId="0" borderId="46" xfId="0" applyFont="1" applyBorder="1" applyAlignment="1">
      <alignment horizontal="center" vertical="center"/>
    </xf>
    <xf numFmtId="0" fontId="36" fillId="0" borderId="35" xfId="0" applyFont="1" applyBorder="1" applyAlignment="1">
      <alignment horizontal="left"/>
    </xf>
    <xf numFmtId="0" fontId="36" fillId="0" borderId="39" xfId="0" applyFont="1" applyBorder="1" applyAlignment="1">
      <alignment horizontal="left"/>
    </xf>
    <xf numFmtId="0" fontId="0" fillId="0" borderId="48" xfId="0" applyBorder="1" applyAlignment="1">
      <alignment horizontal="center"/>
    </xf>
    <xf numFmtId="0" fontId="0" fillId="0" borderId="23" xfId="0" applyBorder="1" applyAlignment="1">
      <alignment horizontal="center"/>
    </xf>
    <xf numFmtId="0" fontId="28" fillId="0" borderId="0" xfId="0" applyFont="1" applyBorder="1" applyAlignment="1">
      <alignment horizontal="center" vertical="center"/>
    </xf>
    <xf numFmtId="14" fontId="39" fillId="0" borderId="30" xfId="0" applyNumberFormat="1" applyFont="1" applyBorder="1" applyAlignment="1">
      <alignment horizontal="center"/>
    </xf>
    <xf numFmtId="0" fontId="24" fillId="0" borderId="26" xfId="0" applyFont="1" applyBorder="1" applyAlignment="1">
      <alignment vertical="center"/>
    </xf>
    <xf numFmtId="0" fontId="24" fillId="0" borderId="32" xfId="0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6" xfId="0" applyFont="1" applyBorder="1" applyAlignment="1">
      <alignment vertical="center"/>
    </xf>
    <xf numFmtId="0" fontId="35" fillId="0" borderId="6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61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34" fillId="0" borderId="46" xfId="0" applyFont="1" applyBorder="1" applyAlignment="1">
      <alignment horizontal="center" vertical="center"/>
    </xf>
    <xf numFmtId="0" fontId="34" fillId="0" borderId="62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/>
    </xf>
    <xf numFmtId="0" fontId="34" fillId="0" borderId="50" xfId="0" applyFont="1" applyBorder="1" applyAlignment="1">
      <alignment horizontal="center"/>
    </xf>
    <xf numFmtId="0" fontId="34" fillId="0" borderId="46" xfId="0" applyFont="1" applyBorder="1" applyAlignment="1">
      <alignment horizontal="center"/>
    </xf>
    <xf numFmtId="0" fontId="35" fillId="0" borderId="11" xfId="0" applyFont="1" applyBorder="1" applyAlignment="1">
      <alignment horizontal="center" vertical="center"/>
    </xf>
    <xf numFmtId="0" fontId="36" fillId="0" borderId="30" xfId="0" applyFont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36" fillId="0" borderId="32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6" xfId="0" applyFont="1" applyBorder="1" applyAlignment="1">
      <alignment horizontal="center" vertical="center"/>
    </xf>
    <xf numFmtId="0" fontId="36" fillId="0" borderId="27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29" xfId="0" applyFont="1" applyBorder="1" applyAlignment="1">
      <alignment horizontal="center" vertical="center"/>
    </xf>
    <xf numFmtId="0" fontId="34" fillId="0" borderId="67" xfId="0" applyFont="1" applyBorder="1" applyAlignment="1">
      <alignment horizontal="center" vertical="center"/>
    </xf>
    <xf numFmtId="0" fontId="34" fillId="0" borderId="68" xfId="0" applyFont="1" applyBorder="1" applyAlignment="1">
      <alignment horizontal="center" vertical="center"/>
    </xf>
    <xf numFmtId="0" fontId="15" fillId="0" borderId="48" xfId="0" applyFont="1" applyBorder="1" applyAlignment="1">
      <alignment horizontal="center"/>
    </xf>
    <xf numFmtId="0" fontId="15" fillId="0" borderId="63" xfId="0" applyFont="1" applyBorder="1" applyAlignment="1">
      <alignment horizontal="center"/>
    </xf>
    <xf numFmtId="0" fontId="34" fillId="0" borderId="43" xfId="0" applyFont="1" applyBorder="1" applyAlignment="1">
      <alignment horizontal="center" vertical="center"/>
    </xf>
    <xf numFmtId="0" fontId="34" fillId="0" borderId="44" xfId="0" applyFont="1" applyBorder="1" applyAlignment="1">
      <alignment horizontal="center" vertical="center"/>
    </xf>
    <xf numFmtId="0" fontId="36" fillId="0" borderId="55" xfId="0" applyFont="1" applyBorder="1" applyAlignment="1">
      <alignment horizontal="center" vertical="center" wrapText="1"/>
    </xf>
    <xf numFmtId="0" fontId="37" fillId="0" borderId="55" xfId="0" applyFont="1" applyBorder="1" applyAlignment="1">
      <alignment horizontal="center" vertical="center"/>
    </xf>
    <xf numFmtId="0" fontId="37" fillId="0" borderId="56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7" fillId="0" borderId="67" xfId="0" applyFont="1" applyBorder="1" applyAlignment="1">
      <alignment horizontal="center" vertical="center"/>
    </xf>
    <xf numFmtId="0" fontId="37" fillId="0" borderId="68" xfId="0" applyFont="1" applyBorder="1" applyAlignment="1">
      <alignment horizontal="center" vertical="center"/>
    </xf>
    <xf numFmtId="14" fontId="39" fillId="0" borderId="1" xfId="0" applyNumberFormat="1" applyFont="1" applyBorder="1" applyAlignment="1">
      <alignment horizontal="center"/>
    </xf>
    <xf numFmtId="0" fontId="39" fillId="0" borderId="0" xfId="0" applyFont="1" applyBorder="1" applyAlignment="1">
      <alignment horizontal="center"/>
    </xf>
    <xf numFmtId="0" fontId="35" fillId="0" borderId="36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78" fillId="0" borderId="3" xfId="0" applyFont="1" applyBorder="1" applyAlignment="1">
      <alignment horizontal="center"/>
    </xf>
    <xf numFmtId="0" fontId="78" fillId="0" borderId="46" xfId="0" applyFont="1" applyBorder="1" applyAlignment="1">
      <alignment horizontal="center"/>
    </xf>
    <xf numFmtId="0" fontId="40" fillId="0" borderId="2" xfId="0" applyFont="1" applyBorder="1" applyAlignment="1">
      <alignment horizontal="center" vertical="center"/>
    </xf>
    <xf numFmtId="0" fontId="36" fillId="0" borderId="37" xfId="0" applyFont="1" applyBorder="1" applyAlignment="1">
      <alignment horizontal="center" vertical="center" wrapText="1"/>
    </xf>
    <xf numFmtId="0" fontId="36" fillId="0" borderId="38" xfId="0" applyFont="1" applyBorder="1" applyAlignment="1">
      <alignment horizontal="center" vertical="center" wrapText="1"/>
    </xf>
    <xf numFmtId="0" fontId="36" fillId="0" borderId="56" xfId="0" applyFont="1" applyBorder="1" applyAlignment="1">
      <alignment horizontal="center" vertical="center" wrapText="1"/>
    </xf>
    <xf numFmtId="0" fontId="36" fillId="3" borderId="3" xfId="0" applyFont="1" applyFill="1" applyBorder="1" applyAlignment="1">
      <alignment horizontal="center" vertical="center" wrapText="1"/>
    </xf>
    <xf numFmtId="0" fontId="36" fillId="3" borderId="50" xfId="0" applyFont="1" applyFill="1" applyBorder="1" applyAlignment="1">
      <alignment horizontal="center" vertical="center" wrapText="1"/>
    </xf>
    <xf numFmtId="0" fontId="36" fillId="3" borderId="46" xfId="0" applyFont="1" applyFill="1" applyBorder="1" applyAlignment="1">
      <alignment horizontal="center" vertical="center" wrapText="1"/>
    </xf>
    <xf numFmtId="0" fontId="31" fillId="0" borderId="60" xfId="0" applyFont="1" applyBorder="1" applyAlignment="1" applyProtection="1">
      <alignment horizontal="center" vertical="center" wrapText="1"/>
    </xf>
    <xf numFmtId="0" fontId="31" fillId="0" borderId="24" xfId="0" applyFont="1" applyBorder="1" applyAlignment="1" applyProtection="1">
      <alignment horizontal="center" vertical="center" wrapText="1"/>
    </xf>
    <xf numFmtId="0" fontId="31" fillId="0" borderId="11" xfId="0" applyFont="1" applyBorder="1" applyAlignment="1" applyProtection="1">
      <alignment horizontal="center" vertical="center" wrapText="1"/>
    </xf>
    <xf numFmtId="0" fontId="34" fillId="3" borderId="47" xfId="0" applyFont="1" applyFill="1" applyBorder="1" applyAlignment="1" applyProtection="1">
      <alignment horizontal="center"/>
    </xf>
    <xf numFmtId="0" fontId="34" fillId="3" borderId="22" xfId="0" applyFont="1" applyFill="1" applyBorder="1" applyAlignment="1" applyProtection="1">
      <alignment horizontal="center"/>
    </xf>
    <xf numFmtId="0" fontId="34" fillId="3" borderId="15" xfId="0" applyFont="1" applyFill="1" applyBorder="1" applyAlignment="1" applyProtection="1">
      <alignment horizontal="center"/>
    </xf>
    <xf numFmtId="0" fontId="34" fillId="3" borderId="34" xfId="0" applyFont="1" applyFill="1" applyBorder="1" applyAlignment="1" applyProtection="1">
      <alignment horizontal="left"/>
    </xf>
    <xf numFmtId="0" fontId="34" fillId="3" borderId="42" xfId="0" applyFont="1" applyFill="1" applyBorder="1" applyAlignment="1" applyProtection="1">
      <alignment horizontal="left"/>
    </xf>
    <xf numFmtId="0" fontId="34" fillId="3" borderId="35" xfId="0" applyFont="1" applyFill="1" applyBorder="1" applyAlignment="1" applyProtection="1">
      <alignment horizontal="left"/>
    </xf>
    <xf numFmtId="0" fontId="34" fillId="3" borderId="39" xfId="0" applyFont="1" applyFill="1" applyBorder="1" applyAlignment="1" applyProtection="1">
      <alignment horizontal="left"/>
    </xf>
    <xf numFmtId="0" fontId="34" fillId="0" borderId="34" xfId="0" applyFont="1" applyBorder="1" applyAlignment="1" applyProtection="1">
      <alignment horizontal="left"/>
    </xf>
    <xf numFmtId="0" fontId="34" fillId="0" borderId="42" xfId="0" applyFont="1" applyBorder="1" applyAlignment="1" applyProtection="1">
      <alignment horizontal="left"/>
    </xf>
    <xf numFmtId="0" fontId="57" fillId="0" borderId="34" xfId="0" applyFont="1" applyBorder="1" applyAlignment="1" applyProtection="1">
      <alignment horizontal="left"/>
    </xf>
    <xf numFmtId="0" fontId="57" fillId="0" borderId="42" xfId="0" applyFont="1" applyBorder="1" applyAlignment="1" applyProtection="1">
      <alignment horizontal="left"/>
    </xf>
    <xf numFmtId="0" fontId="57" fillId="3" borderId="13" xfId="0" applyFont="1" applyFill="1" applyBorder="1" applyAlignment="1" applyProtection="1">
      <alignment horizontal="left"/>
    </xf>
    <xf numFmtId="0" fontId="57" fillId="3" borderId="62" xfId="0" applyFont="1" applyFill="1" applyBorder="1" applyAlignment="1" applyProtection="1">
      <alignment horizontal="left"/>
    </xf>
    <xf numFmtId="9" fontId="34" fillId="3" borderId="13" xfId="2" applyNumberFormat="1" applyFont="1" applyFill="1" applyBorder="1" applyAlignment="1" applyProtection="1">
      <alignment horizontal="center"/>
    </xf>
    <xf numFmtId="9" fontId="34" fillId="3" borderId="62" xfId="2" applyNumberFormat="1" applyFont="1" applyFill="1" applyBorder="1" applyAlignment="1" applyProtection="1">
      <alignment horizontal="center"/>
    </xf>
    <xf numFmtId="9" fontId="34" fillId="3" borderId="17" xfId="2" applyNumberFormat="1" applyFont="1" applyFill="1" applyBorder="1" applyAlignment="1" applyProtection="1">
      <alignment horizontal="center"/>
    </xf>
    <xf numFmtId="9" fontId="34" fillId="3" borderId="80" xfId="2" applyNumberFormat="1" applyFont="1" applyFill="1" applyBorder="1" applyAlignment="1" applyProtection="1">
      <alignment horizontal="center"/>
    </xf>
    <xf numFmtId="0" fontId="34" fillId="6" borderId="33" xfId="0" applyFont="1" applyFill="1" applyBorder="1" applyAlignment="1" applyProtection="1">
      <alignment horizontal="left"/>
    </xf>
    <xf numFmtId="0" fontId="34" fillId="6" borderId="36" xfId="0" applyFont="1" applyFill="1" applyBorder="1" applyAlignment="1" applyProtection="1">
      <alignment horizontal="left"/>
    </xf>
    <xf numFmtId="0" fontId="34" fillId="6" borderId="34" xfId="0" applyFont="1" applyFill="1" applyBorder="1" applyAlignment="1" applyProtection="1">
      <alignment horizontal="left"/>
    </xf>
    <xf numFmtId="0" fontId="34" fillId="6" borderId="42" xfId="0" applyFont="1" applyFill="1" applyBorder="1" applyAlignment="1" applyProtection="1">
      <alignment horizontal="left"/>
    </xf>
    <xf numFmtId="0" fontId="34" fillId="6" borderId="13" xfId="0" applyFont="1" applyFill="1" applyBorder="1" applyAlignment="1" applyProtection="1">
      <alignment horizontal="left"/>
    </xf>
    <xf numFmtId="0" fontId="34" fillId="6" borderId="62" xfId="0" applyFont="1" applyFill="1" applyBorder="1" applyAlignment="1" applyProtection="1">
      <alignment horizontal="left"/>
    </xf>
    <xf numFmtId="9" fontId="34" fillId="3" borderId="7" xfId="2" applyNumberFormat="1" applyFont="1" applyFill="1" applyBorder="1" applyAlignment="1" applyProtection="1">
      <alignment horizontal="center"/>
    </xf>
    <xf numFmtId="9" fontId="34" fillId="3" borderId="76" xfId="2" applyNumberFormat="1" applyFont="1" applyFill="1" applyBorder="1" applyAlignment="1" applyProtection="1">
      <alignment horizontal="center"/>
    </xf>
    <xf numFmtId="14" fontId="35" fillId="5" borderId="36" xfId="2" applyNumberFormat="1" applyFont="1" applyFill="1" applyBorder="1" applyAlignment="1" applyProtection="1">
      <alignment horizontal="center" vertical="center"/>
    </xf>
    <xf numFmtId="14" fontId="35" fillId="5" borderId="12" xfId="2" applyNumberFormat="1" applyFont="1" applyFill="1" applyBorder="1" applyAlignment="1" applyProtection="1">
      <alignment horizontal="center" vertical="center"/>
    </xf>
    <xf numFmtId="0" fontId="4" fillId="0" borderId="0" xfId="2" applyFont="1" applyFill="1" applyBorder="1" applyAlignment="1" applyProtection="1">
      <alignment horizontal="left"/>
    </xf>
    <xf numFmtId="14" fontId="35" fillId="5" borderId="44" xfId="2" applyNumberFormat="1" applyFont="1" applyFill="1" applyBorder="1" applyAlignment="1" applyProtection="1">
      <alignment horizontal="center" vertical="center"/>
    </xf>
    <xf numFmtId="14" fontId="35" fillId="5" borderId="68" xfId="2" applyNumberFormat="1" applyFont="1" applyFill="1" applyBorder="1" applyAlignment="1" applyProtection="1">
      <alignment horizontal="center" vertical="center"/>
    </xf>
    <xf numFmtId="14" fontId="35" fillId="5" borderId="41" xfId="2" applyNumberFormat="1" applyFont="1" applyFill="1" applyBorder="1" applyAlignment="1" applyProtection="1">
      <alignment horizontal="center" vertical="center"/>
    </xf>
    <xf numFmtId="0" fontId="34" fillId="4" borderId="34" xfId="0" applyFont="1" applyFill="1" applyBorder="1" applyAlignment="1" applyProtection="1">
      <alignment horizontal="left"/>
    </xf>
    <xf numFmtId="0" fontId="34" fillId="4" borderId="42" xfId="0" applyFont="1" applyFill="1" applyBorder="1" applyAlignment="1" applyProtection="1">
      <alignment horizontal="left"/>
    </xf>
    <xf numFmtId="0" fontId="57" fillId="18" borderId="13" xfId="0" applyFont="1" applyFill="1" applyBorder="1" applyAlignment="1" applyProtection="1">
      <alignment horizontal="left"/>
    </xf>
    <xf numFmtId="0" fontId="57" fillId="18" borderId="62" xfId="0" applyFont="1" applyFill="1" applyBorder="1" applyAlignment="1" applyProtection="1">
      <alignment horizontal="left"/>
    </xf>
    <xf numFmtId="0" fontId="15" fillId="14" borderId="30" xfId="2" applyFont="1" applyFill="1" applyBorder="1" applyAlignment="1" applyProtection="1">
      <alignment horizontal="center" vertical="center"/>
    </xf>
    <xf numFmtId="0" fontId="15" fillId="14" borderId="26" xfId="2" applyFont="1" applyFill="1" applyBorder="1" applyAlignment="1" applyProtection="1">
      <alignment horizontal="center" vertical="center"/>
    </xf>
    <xf numFmtId="0" fontId="15" fillId="14" borderId="7" xfId="2" applyFont="1" applyFill="1" applyBorder="1" applyAlignment="1" applyProtection="1">
      <alignment horizontal="center" vertical="center"/>
    </xf>
    <xf numFmtId="0" fontId="15" fillId="14" borderId="28" xfId="2" applyFont="1" applyFill="1" applyBorder="1" applyAlignment="1" applyProtection="1">
      <alignment horizontal="center" vertical="center"/>
    </xf>
    <xf numFmtId="0" fontId="15" fillId="0" borderId="17" xfId="0" applyFont="1" applyFill="1" applyBorder="1" applyAlignment="1" applyProtection="1">
      <alignment horizontal="left"/>
    </xf>
    <xf numFmtId="0" fontId="15" fillId="0" borderId="51" xfId="0" applyFont="1" applyFill="1" applyBorder="1" applyAlignment="1" applyProtection="1">
      <alignment horizontal="left"/>
    </xf>
    <xf numFmtId="0" fontId="15" fillId="0" borderId="49" xfId="0" applyFont="1" applyFill="1" applyBorder="1" applyAlignment="1" applyProtection="1">
      <alignment horizontal="left"/>
    </xf>
    <xf numFmtId="0" fontId="16" fillId="6" borderId="68" xfId="0" applyFont="1" applyFill="1" applyBorder="1" applyAlignment="1" applyProtection="1">
      <alignment horizontal="center" vertical="center" wrapText="1"/>
    </xf>
    <xf numFmtId="0" fontId="39" fillId="21" borderId="42" xfId="0" applyFont="1" applyFill="1" applyBorder="1" applyAlignment="1">
      <alignment horizontal="center" vertical="center"/>
    </xf>
    <xf numFmtId="0" fontId="15" fillId="0" borderId="75" xfId="0" applyFont="1" applyBorder="1" applyAlignment="1">
      <alignment horizontal="center"/>
    </xf>
    <xf numFmtId="0" fontId="15" fillId="0" borderId="76" xfId="0" applyFont="1" applyBorder="1" applyAlignment="1">
      <alignment horizontal="center"/>
    </xf>
    <xf numFmtId="0" fontId="15" fillId="0" borderId="62" xfId="0" applyFont="1" applyBorder="1" applyAlignment="1">
      <alignment horizontal="center"/>
    </xf>
    <xf numFmtId="0" fontId="42" fillId="0" borderId="77" xfId="0" applyFont="1" applyBorder="1" applyAlignment="1">
      <alignment horizontal="left"/>
    </xf>
    <xf numFmtId="0" fontId="42" fillId="0" borderId="79" xfId="0" applyFont="1" applyBorder="1" applyAlignment="1">
      <alignment horizontal="left"/>
    </xf>
    <xf numFmtId="0" fontId="34" fillId="0" borderId="19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25" fillId="0" borderId="27" xfId="0" applyFont="1" applyBorder="1"/>
    <xf numFmtId="0" fontId="25" fillId="0" borderId="2" xfId="0" applyFont="1" applyBorder="1"/>
    <xf numFmtId="0" fontId="25" fillId="0" borderId="29" xfId="0" applyFont="1" applyBorder="1"/>
    <xf numFmtId="20" fontId="15" fillId="0" borderId="0" xfId="0" applyNumberFormat="1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25" fillId="0" borderId="45" xfId="0" applyFont="1" applyBorder="1" applyAlignment="1">
      <alignment horizontal="left"/>
    </xf>
    <xf numFmtId="0" fontId="25" fillId="0" borderId="73" xfId="0" applyFont="1" applyBorder="1" applyAlignment="1">
      <alignment horizontal="left"/>
    </xf>
    <xf numFmtId="0" fontId="42" fillId="0" borderId="33" xfId="0" applyFont="1" applyFill="1" applyBorder="1" applyAlignment="1">
      <alignment horizontal="left"/>
    </xf>
    <xf numFmtId="0" fontId="42" fillId="0" borderId="60" xfId="0" applyFont="1" applyFill="1" applyBorder="1" applyAlignment="1">
      <alignment horizontal="left"/>
    </xf>
    <xf numFmtId="0" fontId="42" fillId="0" borderId="57" xfId="0" applyFont="1" applyBorder="1" applyAlignment="1">
      <alignment horizontal="left"/>
    </xf>
    <xf numFmtId="0" fontId="42" fillId="0" borderId="75" xfId="0" applyFont="1" applyBorder="1" applyAlignment="1">
      <alignment horizontal="left"/>
    </xf>
    <xf numFmtId="0" fontId="28" fillId="0" borderId="7" xfId="0" applyFont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20" fontId="15" fillId="4" borderId="5" xfId="0" applyNumberFormat="1" applyFont="1" applyFill="1" applyBorder="1" applyAlignment="1">
      <alignment horizontal="center" vertical="center"/>
    </xf>
    <xf numFmtId="20" fontId="15" fillId="4" borderId="31" xfId="0" applyNumberFormat="1" applyFont="1" applyFill="1" applyBorder="1" applyAlignment="1">
      <alignment horizontal="center" vertical="center"/>
    </xf>
    <xf numFmtId="20" fontId="15" fillId="0" borderId="38" xfId="0" applyNumberFormat="1" applyFont="1" applyBorder="1" applyAlignment="1">
      <alignment horizontal="center" vertical="center"/>
    </xf>
    <xf numFmtId="20" fontId="15" fillId="0" borderId="59" xfId="0" applyNumberFormat="1" applyFont="1" applyBorder="1" applyAlignment="1">
      <alignment horizontal="center" vertical="center"/>
    </xf>
    <xf numFmtId="20" fontId="15" fillId="4" borderId="70" xfId="0" applyNumberFormat="1" applyFont="1" applyFill="1" applyBorder="1" applyAlignment="1">
      <alignment horizontal="center" vertical="center"/>
    </xf>
    <xf numFmtId="20" fontId="15" fillId="4" borderId="45" xfId="0" applyNumberFormat="1" applyFont="1" applyFill="1" applyBorder="1" applyAlignment="1">
      <alignment horizontal="center" vertical="center"/>
    </xf>
    <xf numFmtId="20" fontId="15" fillId="0" borderId="37" xfId="0" applyNumberFormat="1" applyFont="1" applyBorder="1" applyAlignment="1">
      <alignment horizontal="center" vertical="center"/>
    </xf>
    <xf numFmtId="20" fontId="15" fillId="0" borderId="58" xfId="0" applyNumberFormat="1" applyFont="1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27" xfId="0" applyBorder="1" applyAlignment="1">
      <alignment horizontal="center"/>
    </xf>
    <xf numFmtId="0" fontId="15" fillId="0" borderId="53" xfId="0" applyFont="1" applyBorder="1" applyAlignment="1">
      <alignment horizontal="center"/>
    </xf>
    <xf numFmtId="0" fontId="15" fillId="0" borderId="50" xfId="0" applyFont="1" applyBorder="1" applyAlignment="1">
      <alignment horizontal="center"/>
    </xf>
    <xf numFmtId="0" fontId="15" fillId="0" borderId="56" xfId="0" applyFont="1" applyBorder="1" applyAlignment="1">
      <alignment horizontal="center"/>
    </xf>
    <xf numFmtId="0" fontId="15" fillId="0" borderId="69" xfId="0" applyFont="1" applyBorder="1" applyAlignment="1">
      <alignment horizontal="center"/>
    </xf>
    <xf numFmtId="0" fontId="39" fillId="0" borderId="70" xfId="0" applyFont="1" applyBorder="1" applyAlignment="1">
      <alignment horizontal="center" vertical="center"/>
    </xf>
    <xf numFmtId="0" fontId="39" fillId="0" borderId="45" xfId="0" applyFont="1" applyBorder="1" applyAlignment="1">
      <alignment horizontal="center" vertical="center"/>
    </xf>
    <xf numFmtId="0" fontId="0" fillId="0" borderId="48" xfId="0" applyBorder="1"/>
    <xf numFmtId="0" fontId="0" fillId="0" borderId="23" xfId="0" applyBorder="1"/>
    <xf numFmtId="0" fontId="0" fillId="0" borderId="21" xfId="0" applyBorder="1"/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79" xfId="0" applyBorder="1"/>
    <xf numFmtId="0" fontId="0" fillId="0" borderId="51" xfId="0" applyBorder="1"/>
    <xf numFmtId="0" fontId="0" fillId="0" borderId="49" xfId="0" applyBorder="1"/>
    <xf numFmtId="0" fontId="0" fillId="0" borderId="47" xfId="0" applyBorder="1"/>
    <xf numFmtId="0" fontId="0" fillId="0" borderId="22" xfId="0" applyBorder="1"/>
    <xf numFmtId="0" fontId="0" fillId="0" borderId="15" xfId="0" applyBorder="1"/>
    <xf numFmtId="0" fontId="0" fillId="0" borderId="47" xfId="0" applyBorder="1" applyAlignment="1"/>
    <xf numFmtId="0" fontId="0" fillId="0" borderId="62" xfId="0" applyBorder="1" applyAlignment="1"/>
    <xf numFmtId="0" fontId="0" fillId="0" borderId="60" xfId="0" applyBorder="1"/>
    <xf numFmtId="0" fontId="0" fillId="0" borderId="24" xfId="0" applyBorder="1"/>
    <xf numFmtId="0" fontId="0" fillId="0" borderId="11" xfId="0" applyBorder="1"/>
    <xf numFmtId="0" fontId="0" fillId="0" borderId="47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48" xfId="0" applyBorder="1" applyAlignment="1"/>
    <xf numFmtId="0" fontId="0" fillId="0" borderId="63" xfId="0" applyBorder="1" applyAlignment="1"/>
    <xf numFmtId="0" fontId="0" fillId="0" borderId="60" xfId="0" applyBorder="1" applyAlignment="1"/>
    <xf numFmtId="0" fontId="0" fillId="0" borderId="61" xfId="0" applyBorder="1" applyAlignment="1"/>
    <xf numFmtId="0" fontId="28" fillId="0" borderId="3" xfId="0" applyFont="1" applyBorder="1" applyAlignment="1">
      <alignment horizontal="center" vertical="center"/>
    </xf>
    <xf numFmtId="0" fontId="28" fillId="0" borderId="46" xfId="0" applyFont="1" applyBorder="1" applyAlignment="1">
      <alignment horizontal="center" vertical="center"/>
    </xf>
    <xf numFmtId="0" fontId="35" fillId="0" borderId="58" xfId="0" applyFont="1" applyBorder="1" applyAlignment="1">
      <alignment horizontal="center" vertical="center"/>
    </xf>
    <xf numFmtId="0" fontId="35" fillId="0" borderId="59" xfId="0" applyFont="1" applyBorder="1" applyAlignment="1">
      <alignment horizontal="center" vertical="center"/>
    </xf>
    <xf numFmtId="0" fontId="25" fillId="0" borderId="3" xfId="0" applyFont="1" applyBorder="1"/>
    <xf numFmtId="0" fontId="25" fillId="0" borderId="50" xfId="0" applyFont="1" applyBorder="1"/>
    <xf numFmtId="0" fontId="25" fillId="0" borderId="46" xfId="0" applyFont="1" applyBorder="1"/>
    <xf numFmtId="20" fontId="15" fillId="0" borderId="33" xfId="0" applyNumberFormat="1" applyFont="1" applyBorder="1" applyAlignment="1">
      <alignment horizontal="center" vertical="center"/>
    </xf>
    <xf numFmtId="20" fontId="15" fillId="0" borderId="34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31" fillId="0" borderId="3" xfId="0" applyFont="1" applyBorder="1" applyAlignment="1" applyProtection="1">
      <alignment horizontal="center" vertical="center" wrapText="1"/>
      <protection locked="0"/>
    </xf>
    <xf numFmtId="0" fontId="31" fillId="0" borderId="50" xfId="0" applyFont="1" applyBorder="1" applyAlignment="1" applyProtection="1">
      <alignment horizontal="center" vertical="center" wrapText="1"/>
      <protection locked="0"/>
    </xf>
    <xf numFmtId="0" fontId="31" fillId="0" borderId="46" xfId="0" applyFont="1" applyBorder="1" applyAlignment="1" applyProtection="1">
      <alignment horizontal="center" vertical="center" wrapText="1"/>
      <protection locked="0"/>
    </xf>
    <xf numFmtId="1" fontId="12" fillId="3" borderId="47" xfId="0" applyNumberFormat="1" applyFont="1" applyFill="1" applyBorder="1" applyAlignment="1" applyProtection="1">
      <alignment horizontal="center" vertical="center"/>
    </xf>
    <xf numFmtId="1" fontId="12" fillId="3" borderId="15" xfId="0" applyNumberFormat="1" applyFont="1" applyFill="1" applyBorder="1" applyAlignment="1" applyProtection="1">
      <alignment horizontal="center" vertical="center"/>
    </xf>
    <xf numFmtId="0" fontId="12" fillId="3" borderId="47" xfId="0" applyFont="1" applyFill="1" applyBorder="1" applyAlignment="1" applyProtection="1">
      <alignment horizontal="center" vertical="center"/>
    </xf>
    <xf numFmtId="0" fontId="12" fillId="3" borderId="15" xfId="0" applyFont="1" applyFill="1" applyBorder="1" applyAlignment="1" applyProtection="1">
      <alignment horizontal="center" vertical="center"/>
    </xf>
    <xf numFmtId="0" fontId="12" fillId="3" borderId="47" xfId="0" applyFont="1" applyFill="1" applyBorder="1" applyAlignment="1" applyProtection="1">
      <alignment horizontal="center" vertical="center"/>
      <protection locked="0"/>
    </xf>
    <xf numFmtId="0" fontId="12" fillId="3" borderId="15" xfId="0" applyFont="1" applyFill="1" applyBorder="1" applyAlignment="1" applyProtection="1">
      <alignment horizontal="center" vertical="center"/>
      <protection locked="0"/>
    </xf>
    <xf numFmtId="0" fontId="34" fillId="6" borderId="47" xfId="0" applyFont="1" applyFill="1" applyBorder="1" applyAlignment="1" applyProtection="1">
      <alignment horizontal="center"/>
    </xf>
    <xf numFmtId="0" fontId="34" fillId="6" borderId="62" xfId="0" applyFont="1" applyFill="1" applyBorder="1" applyAlignment="1" applyProtection="1">
      <alignment horizontal="center"/>
    </xf>
    <xf numFmtId="0" fontId="34" fillId="6" borderId="75" xfId="0" applyFont="1" applyFill="1" applyBorder="1" applyAlignment="1" applyProtection="1">
      <alignment horizontal="left"/>
    </xf>
    <xf numFmtId="0" fontId="34" fillId="6" borderId="76" xfId="0" applyFont="1" applyFill="1" applyBorder="1" applyAlignment="1" applyProtection="1">
      <alignment horizontal="left"/>
    </xf>
    <xf numFmtId="0" fontId="34" fillId="6" borderId="47" xfId="0" applyFont="1" applyFill="1" applyBorder="1" applyAlignment="1" applyProtection="1">
      <alignment horizontal="left"/>
    </xf>
    <xf numFmtId="9" fontId="34" fillId="5" borderId="9" xfId="2" applyNumberFormat="1" applyFont="1" applyFill="1" applyBorder="1" applyAlignment="1" applyProtection="1">
      <alignment horizontal="center"/>
    </xf>
    <xf numFmtId="9" fontId="34" fillId="5" borderId="24" xfId="2" applyNumberFormat="1" applyFont="1" applyFill="1" applyBorder="1" applyAlignment="1" applyProtection="1">
      <alignment horizontal="center"/>
    </xf>
    <xf numFmtId="0" fontId="34" fillId="3" borderId="42" xfId="2" applyFont="1" applyFill="1" applyBorder="1" applyAlignment="1" applyProtection="1">
      <alignment horizontal="center" vertical="center"/>
    </xf>
    <xf numFmtId="14" fontId="35" fillId="5" borderId="42" xfId="2" applyNumberFormat="1" applyFont="1" applyFill="1" applyBorder="1" applyAlignment="1" applyProtection="1">
      <alignment horizontal="center" vertical="center"/>
    </xf>
    <xf numFmtId="9" fontId="34" fillId="5" borderId="17" xfId="2" applyNumberFormat="1" applyFont="1" applyFill="1" applyBorder="1" applyAlignment="1" applyProtection="1">
      <alignment horizontal="center"/>
    </xf>
    <xf numFmtId="9" fontId="34" fillId="5" borderId="49" xfId="2" applyNumberFormat="1" applyFont="1" applyFill="1" applyBorder="1" applyAlignment="1" applyProtection="1">
      <alignment horizontal="center"/>
    </xf>
    <xf numFmtId="0" fontId="34" fillId="3" borderId="51" xfId="2" applyFont="1" applyFill="1" applyBorder="1" applyAlignment="1" applyProtection="1">
      <alignment horizontal="center" vertical="center"/>
    </xf>
    <xf numFmtId="0" fontId="34" fillId="3" borderId="0" xfId="2" applyFont="1" applyFill="1" applyBorder="1" applyAlignment="1" applyProtection="1">
      <alignment horizontal="center" vertical="center"/>
    </xf>
    <xf numFmtId="0" fontId="34" fillId="3" borderId="28" xfId="2" applyFont="1" applyFill="1" applyBorder="1" applyAlignment="1" applyProtection="1">
      <alignment horizontal="center" vertical="center"/>
    </xf>
    <xf numFmtId="168" fontId="35" fillId="5" borderId="36" xfId="2" applyNumberFormat="1" applyFont="1" applyFill="1" applyBorder="1" applyAlignment="1" applyProtection="1">
      <alignment horizontal="center" vertical="center"/>
    </xf>
    <xf numFmtId="168" fontId="35" fillId="5" borderId="12" xfId="2" applyNumberFormat="1" applyFont="1" applyFill="1" applyBorder="1" applyAlignment="1" applyProtection="1">
      <alignment horizontal="center" vertical="center"/>
    </xf>
    <xf numFmtId="0" fontId="17" fillId="6" borderId="58" xfId="0" applyFont="1" applyFill="1" applyBorder="1" applyAlignment="1" applyProtection="1">
      <alignment horizontal="center" vertical="center" wrapText="1"/>
    </xf>
    <xf numFmtId="0" fontId="38" fillId="0" borderId="34" xfId="0" applyFont="1" applyBorder="1" applyAlignment="1">
      <alignment horizontal="center" vertical="center"/>
    </xf>
    <xf numFmtId="0" fontId="37" fillId="0" borderId="77" xfId="0" applyFont="1" applyBorder="1" applyAlignment="1">
      <alignment horizontal="center" vertical="center"/>
    </xf>
    <xf numFmtId="0" fontId="37" fillId="0" borderId="64" xfId="0" applyFont="1" applyBorder="1" applyAlignment="1">
      <alignment horizontal="center" vertical="center"/>
    </xf>
    <xf numFmtId="0" fontId="37" fillId="0" borderId="57" xfId="0" applyFont="1" applyBorder="1" applyAlignment="1">
      <alignment horizontal="center" vertical="center"/>
    </xf>
    <xf numFmtId="0" fontId="38" fillId="0" borderId="77" xfId="0" applyFont="1" applyBorder="1" applyAlignment="1">
      <alignment horizontal="center" vertical="center"/>
    </xf>
    <xf numFmtId="0" fontId="38" fillId="0" borderId="64" xfId="0" applyFont="1" applyBorder="1" applyAlignment="1">
      <alignment horizontal="center" vertical="center"/>
    </xf>
    <xf numFmtId="0" fontId="38" fillId="0" borderId="57" xfId="0" applyFont="1" applyBorder="1" applyAlignment="1">
      <alignment horizontal="center" vertical="center"/>
    </xf>
    <xf numFmtId="0" fontId="35" fillId="23" borderId="3" xfId="0" applyFont="1" applyFill="1" applyBorder="1" applyAlignment="1">
      <alignment horizontal="center" vertical="center"/>
    </xf>
    <xf numFmtId="0" fontId="35" fillId="23" borderId="50" xfId="0" applyFont="1" applyFill="1" applyBorder="1" applyAlignment="1">
      <alignment horizontal="center" vertical="center"/>
    </xf>
    <xf numFmtId="0" fontId="35" fillId="23" borderId="69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77" xfId="0" applyFont="1" applyBorder="1" applyAlignment="1">
      <alignment horizontal="center" vertical="center" wrapText="1"/>
    </xf>
    <xf numFmtId="0" fontId="34" fillId="0" borderId="64" xfId="0" applyFont="1" applyBorder="1" applyAlignment="1">
      <alignment horizontal="center" vertical="center" wrapText="1"/>
    </xf>
    <xf numFmtId="0" fontId="36" fillId="0" borderId="77" xfId="0" applyFont="1" applyBorder="1" applyAlignment="1">
      <alignment horizontal="center" vertical="center"/>
    </xf>
    <xf numFmtId="0" fontId="36" fillId="0" borderId="64" xfId="0" applyFont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0" fontId="38" fillId="0" borderId="64" xfId="0" applyFont="1" applyBorder="1" applyAlignment="1">
      <alignment horizontal="center" vertical="center" wrapText="1"/>
    </xf>
    <xf numFmtId="0" fontId="38" fillId="0" borderId="34" xfId="0" applyFont="1" applyBorder="1" applyAlignment="1">
      <alignment horizontal="center" vertical="center" wrapText="1"/>
    </xf>
    <xf numFmtId="20" fontId="37" fillId="4" borderId="42" xfId="0" applyNumberFormat="1" applyFont="1" applyFill="1" applyBorder="1" applyAlignment="1">
      <alignment horizontal="center" vertical="center" wrapText="1"/>
    </xf>
    <xf numFmtId="0" fontId="37" fillId="0" borderId="43" xfId="0" applyFont="1" applyBorder="1" applyAlignment="1">
      <alignment horizontal="center" vertical="center"/>
    </xf>
    <xf numFmtId="0" fontId="37" fillId="0" borderId="58" xfId="0" applyFont="1" applyBorder="1" applyAlignment="1">
      <alignment horizontal="center" vertical="center"/>
    </xf>
    <xf numFmtId="0" fontId="36" fillId="0" borderId="77" xfId="0" applyFont="1" applyBorder="1" applyAlignment="1">
      <alignment horizontal="center" vertical="center" wrapText="1"/>
    </xf>
    <xf numFmtId="0" fontId="36" fillId="0" borderId="57" xfId="0" applyFont="1" applyBorder="1" applyAlignment="1">
      <alignment horizontal="center" vertical="center" wrapText="1"/>
    </xf>
    <xf numFmtId="0" fontId="37" fillId="0" borderId="70" xfId="0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28" xfId="0" applyFont="1" applyBorder="1" applyAlignment="1">
      <alignment horizontal="center" vertical="center" wrapText="1"/>
    </xf>
    <xf numFmtId="0" fontId="36" fillId="5" borderId="3" xfId="0" applyFont="1" applyFill="1" applyBorder="1" applyAlignment="1" applyProtection="1">
      <alignment horizontal="center" vertical="center"/>
    </xf>
    <xf numFmtId="0" fontId="36" fillId="5" borderId="46" xfId="0" applyFont="1" applyFill="1" applyBorder="1" applyAlignment="1" applyProtection="1">
      <alignment horizontal="center" vertical="center"/>
    </xf>
    <xf numFmtId="0" fontId="36" fillId="0" borderId="34" xfId="0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0" fontId="15" fillId="8" borderId="3" xfId="0" applyFont="1" applyFill="1" applyBorder="1" applyAlignment="1">
      <alignment horizontal="center"/>
    </xf>
    <xf numFmtId="0" fontId="15" fillId="8" borderId="46" xfId="0" applyFont="1" applyFill="1" applyBorder="1" applyAlignment="1">
      <alignment horizontal="center"/>
    </xf>
    <xf numFmtId="0" fontId="7" fillId="0" borderId="6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37" fillId="0" borderId="3" xfId="0" applyFont="1" applyBorder="1" applyAlignment="1">
      <alignment horizontal="center" vertical="center" wrapText="1"/>
    </xf>
    <xf numFmtId="0" fontId="37" fillId="0" borderId="46" xfId="0" applyFont="1" applyBorder="1" applyAlignment="1">
      <alignment horizontal="center" vertical="center" wrapText="1"/>
    </xf>
    <xf numFmtId="0" fontId="35" fillId="0" borderId="9" xfId="0" applyFont="1" applyBorder="1" applyAlignment="1"/>
    <xf numFmtId="0" fontId="35" fillId="0" borderId="24" xfId="0" applyFont="1" applyBorder="1" applyAlignment="1"/>
    <xf numFmtId="0" fontId="34" fillId="0" borderId="33" xfId="0" applyFont="1" applyBorder="1" applyAlignment="1">
      <alignment horizontal="center" vertical="center"/>
    </xf>
    <xf numFmtId="0" fontId="35" fillId="0" borderId="42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20" fontId="34" fillId="0" borderId="53" xfId="0" applyNumberFormat="1" applyFont="1" applyBorder="1" applyAlignment="1">
      <alignment horizontal="center" vertical="center"/>
    </xf>
    <xf numFmtId="0" fontId="34" fillId="0" borderId="55" xfId="0" applyFont="1" applyBorder="1" applyAlignment="1">
      <alignment horizontal="center" vertical="center"/>
    </xf>
    <xf numFmtId="0" fontId="27" fillId="0" borderId="3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 vertical="center"/>
    </xf>
    <xf numFmtId="0" fontId="27" fillId="0" borderId="32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14" fontId="24" fillId="0" borderId="1" xfId="0" applyNumberFormat="1" applyFont="1" applyBorder="1" applyAlignment="1">
      <alignment horizontal="center"/>
    </xf>
    <xf numFmtId="14" fontId="24" fillId="0" borderId="27" xfId="0" applyNumberFormat="1" applyFont="1" applyBorder="1" applyAlignment="1">
      <alignment horizontal="center"/>
    </xf>
    <xf numFmtId="0" fontId="35" fillId="0" borderId="13" xfId="0" applyFont="1" applyBorder="1" applyAlignment="1">
      <alignment vertical="center"/>
    </xf>
    <xf numFmtId="0" fontId="35" fillId="0" borderId="22" xfId="0" applyFont="1" applyBorder="1" applyAlignment="1">
      <alignment vertical="center"/>
    </xf>
    <xf numFmtId="0" fontId="36" fillId="0" borderId="27" xfId="0" applyFont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4" fillId="8" borderId="3" xfId="0" applyFont="1" applyFill="1" applyBorder="1" applyAlignment="1">
      <alignment horizontal="center"/>
    </xf>
    <xf numFmtId="0" fontId="34" fillId="8" borderId="46" xfId="0" applyFont="1" applyFill="1" applyBorder="1" applyAlignment="1">
      <alignment horizontal="center"/>
    </xf>
    <xf numFmtId="0" fontId="36" fillId="0" borderId="3" xfId="0" applyFont="1" applyBorder="1" applyAlignment="1">
      <alignment horizontal="center" vertical="center" wrapText="1"/>
    </xf>
    <xf numFmtId="0" fontId="36" fillId="0" borderId="50" xfId="0" applyFont="1" applyBorder="1" applyAlignment="1">
      <alignment horizontal="center" vertical="center" wrapText="1"/>
    </xf>
    <xf numFmtId="0" fontId="37" fillId="0" borderId="53" xfId="0" applyFont="1" applyBorder="1" applyAlignment="1">
      <alignment horizontal="center" vertical="center" wrapText="1"/>
    </xf>
    <xf numFmtId="0" fontId="37" fillId="0" borderId="56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/>
    </xf>
    <xf numFmtId="0" fontId="35" fillId="0" borderId="71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 vertical="center"/>
    </xf>
    <xf numFmtId="0" fontId="35" fillId="0" borderId="72" xfId="0" applyFont="1" applyBorder="1" applyAlignment="1">
      <alignment horizontal="center" vertical="center"/>
    </xf>
    <xf numFmtId="0" fontId="15" fillId="0" borderId="34" xfId="0" applyFont="1" applyBorder="1" applyAlignment="1">
      <alignment horizontal="left" vertical="center"/>
    </xf>
    <xf numFmtId="0" fontId="35" fillId="0" borderId="32" xfId="0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62" xfId="0" applyFont="1" applyBorder="1" applyAlignment="1">
      <alignment horizontal="center" vertical="center"/>
    </xf>
    <xf numFmtId="0" fontId="7" fillId="0" borderId="13" xfId="0" applyFont="1" applyFill="1" applyBorder="1" applyAlignment="1"/>
    <xf numFmtId="0" fontId="7" fillId="0" borderId="22" xfId="0" applyFont="1" applyFill="1" applyBorder="1" applyAlignment="1"/>
    <xf numFmtId="0" fontId="7" fillId="0" borderId="15" xfId="0" applyFont="1" applyFill="1" applyBorder="1" applyAlignment="1"/>
    <xf numFmtId="0" fontId="31" fillId="0" borderId="69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0" fontId="34" fillId="0" borderId="34" xfId="0" applyFont="1" applyBorder="1" applyAlignment="1">
      <alignment horizontal="left"/>
    </xf>
    <xf numFmtId="0" fontId="34" fillId="0" borderId="42" xfId="0" applyFont="1" applyBorder="1" applyAlignment="1">
      <alignment horizontal="left"/>
    </xf>
    <xf numFmtId="0" fontId="34" fillId="0" borderId="16" xfId="0" applyFont="1" applyBorder="1" applyAlignment="1">
      <alignment horizontal="left"/>
    </xf>
    <xf numFmtId="0" fontId="34" fillId="0" borderId="34" xfId="0" applyFont="1" applyBorder="1"/>
    <xf numFmtId="0" fontId="34" fillId="0" borderId="42" xfId="0" applyFont="1" applyBorder="1"/>
    <xf numFmtId="0" fontId="34" fillId="0" borderId="16" xfId="0" applyFont="1" applyBorder="1"/>
    <xf numFmtId="20" fontId="34" fillId="0" borderId="3" xfId="0" applyNumberFormat="1" applyFont="1" applyBorder="1" applyAlignment="1">
      <alignment horizontal="center" vertical="center"/>
    </xf>
    <xf numFmtId="20" fontId="34" fillId="0" borderId="69" xfId="0" applyNumberFormat="1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0" fontId="39" fillId="8" borderId="3" xfId="0" applyFont="1" applyFill="1" applyBorder="1" applyAlignment="1">
      <alignment horizontal="center"/>
    </xf>
    <xf numFmtId="0" fontId="39" fillId="8" borderId="50" xfId="0" applyFont="1" applyFill="1" applyBorder="1" applyAlignment="1">
      <alignment horizontal="center"/>
    </xf>
    <xf numFmtId="0" fontId="39" fillId="8" borderId="46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7" fillId="0" borderId="13" xfId="0" applyFont="1" applyFill="1" applyBorder="1" applyAlignment="1">
      <alignment horizontal="left"/>
    </xf>
    <xf numFmtId="0" fontId="7" fillId="0" borderId="22" xfId="0" applyFont="1" applyFill="1" applyBorder="1" applyAlignment="1">
      <alignment horizontal="left"/>
    </xf>
    <xf numFmtId="0" fontId="7" fillId="0" borderId="15" xfId="0" applyFont="1" applyFill="1" applyBorder="1" applyAlignment="1">
      <alignment horizontal="left"/>
    </xf>
    <xf numFmtId="0" fontId="34" fillId="0" borderId="76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78" xfId="0" applyFill="1" applyBorder="1" applyAlignment="1">
      <alignment horizontal="center"/>
    </xf>
    <xf numFmtId="0" fontId="8" fillId="0" borderId="34" xfId="0" applyFont="1" applyBorder="1" applyAlignment="1">
      <alignment horizontal="center"/>
    </xf>
    <xf numFmtId="0" fontId="8" fillId="0" borderId="42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63" xfId="0" applyFont="1" applyBorder="1" applyAlignment="1">
      <alignment horizontal="center"/>
    </xf>
    <xf numFmtId="0" fontId="15" fillId="0" borderId="70" xfId="0" applyFont="1" applyBorder="1" applyAlignment="1">
      <alignment horizontal="left" vertical="center"/>
    </xf>
    <xf numFmtId="0" fontId="15" fillId="0" borderId="57" xfId="0" applyFont="1" applyBorder="1" applyAlignment="1">
      <alignment horizontal="left" vertical="center"/>
    </xf>
    <xf numFmtId="0" fontId="35" fillId="0" borderId="48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63" xfId="0" applyFont="1" applyBorder="1" applyAlignment="1">
      <alignment horizontal="center" vertical="center"/>
    </xf>
    <xf numFmtId="0" fontId="35" fillId="0" borderId="39" xfId="0" applyFont="1" applyBorder="1" applyAlignment="1">
      <alignment horizontal="center" vertical="center"/>
    </xf>
    <xf numFmtId="0" fontId="35" fillId="0" borderId="16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34" fillId="8" borderId="50" xfId="0" applyFont="1" applyFill="1" applyBorder="1" applyAlignment="1">
      <alignment horizontal="center"/>
    </xf>
    <xf numFmtId="0" fontId="15" fillId="8" borderId="3" xfId="0" applyFont="1" applyFill="1" applyBorder="1" applyAlignment="1">
      <alignment horizontal="center" vertical="center"/>
    </xf>
    <xf numFmtId="0" fontId="15" fillId="8" borderId="50" xfId="0" applyFont="1" applyFill="1" applyBorder="1" applyAlignment="1">
      <alignment horizontal="center" vertical="center"/>
    </xf>
    <xf numFmtId="0" fontId="15" fillId="8" borderId="46" xfId="0" applyFont="1" applyFill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35" fillId="0" borderId="19" xfId="0" applyFont="1" applyBorder="1" applyAlignment="1">
      <alignment horizontal="left" vertical="center"/>
    </xf>
    <xf numFmtId="0" fontId="35" fillId="0" borderId="23" xfId="0" applyFont="1" applyBorder="1" applyAlignment="1">
      <alignment horizontal="left" vertical="center"/>
    </xf>
    <xf numFmtId="0" fontId="34" fillId="0" borderId="13" xfId="0" applyFont="1" applyBorder="1" applyAlignment="1"/>
    <xf numFmtId="0" fontId="34" fillId="0" borderId="22" xfId="0" applyFont="1" applyBorder="1" applyAlignment="1"/>
    <xf numFmtId="0" fontId="34" fillId="0" borderId="15" xfId="0" applyFont="1" applyBorder="1" applyAlignment="1"/>
    <xf numFmtId="0" fontId="0" fillId="0" borderId="53" xfId="0" applyFill="1" applyBorder="1" applyAlignment="1">
      <alignment horizontal="center"/>
    </xf>
    <xf numFmtId="0" fontId="0" fillId="0" borderId="55" xfId="0" applyFill="1" applyBorder="1" applyAlignment="1">
      <alignment horizontal="center"/>
    </xf>
    <xf numFmtId="0" fontId="0" fillId="0" borderId="56" xfId="0" applyFill="1" applyBorder="1" applyAlignment="1">
      <alignment horizontal="center"/>
    </xf>
    <xf numFmtId="0" fontId="0" fillId="0" borderId="57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20" fontId="39" fillId="0" borderId="3" xfId="0" applyNumberFormat="1" applyFont="1" applyFill="1" applyBorder="1" applyAlignment="1">
      <alignment horizontal="left" vertical="center"/>
    </xf>
    <xf numFmtId="20" fontId="39" fillId="0" borderId="50" xfId="0" applyNumberFormat="1" applyFont="1" applyFill="1" applyBorder="1" applyAlignment="1">
      <alignment horizontal="left" vertical="center"/>
    </xf>
    <xf numFmtId="20" fontId="39" fillId="0" borderId="46" xfId="0" applyNumberFormat="1" applyFont="1" applyFill="1" applyBorder="1" applyAlignment="1">
      <alignment horizontal="left" vertical="center"/>
    </xf>
    <xf numFmtId="0" fontId="7" fillId="0" borderId="7" xfId="0" applyFont="1" applyFill="1" applyBorder="1" applyAlignment="1"/>
    <xf numFmtId="0" fontId="7" fillId="0" borderId="28" xfId="0" applyFont="1" applyFill="1" applyBorder="1" applyAlignment="1"/>
    <xf numFmtId="0" fontId="7" fillId="0" borderId="78" xfId="0" applyFont="1" applyFill="1" applyBorder="1" applyAlignment="1"/>
    <xf numFmtId="0" fontId="8" fillId="0" borderId="62" xfId="0" applyFont="1" applyBorder="1" applyAlignment="1">
      <alignment horizontal="center"/>
    </xf>
    <xf numFmtId="0" fontId="80" fillId="0" borderId="69" xfId="0" applyFont="1" applyBorder="1" applyAlignment="1">
      <alignment horizontal="center" vertical="center"/>
    </xf>
    <xf numFmtId="0" fontId="80" fillId="0" borderId="55" xfId="0" applyFont="1" applyBorder="1" applyAlignment="1">
      <alignment horizontal="center" vertical="center"/>
    </xf>
    <xf numFmtId="20" fontId="34" fillId="0" borderId="54" xfId="0" applyNumberFormat="1" applyFont="1" applyBorder="1" applyAlignment="1">
      <alignment horizontal="center" vertical="center"/>
    </xf>
    <xf numFmtId="20" fontId="34" fillId="0" borderId="46" xfId="0" applyNumberFormat="1" applyFont="1" applyBorder="1" applyAlignment="1">
      <alignment horizontal="center" vertical="center"/>
    </xf>
    <xf numFmtId="0" fontId="34" fillId="0" borderId="13" xfId="0" applyFont="1" applyBorder="1"/>
    <xf numFmtId="0" fontId="34" fillId="0" borderId="22" xfId="0" applyFont="1" applyBorder="1"/>
    <xf numFmtId="0" fontId="34" fillId="0" borderId="15" xfId="0" applyFont="1" applyBorder="1"/>
    <xf numFmtId="0" fontId="0" fillId="0" borderId="34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34" fillId="0" borderId="34" xfId="0" applyFont="1" applyBorder="1" applyAlignment="1"/>
    <xf numFmtId="0" fontId="34" fillId="0" borderId="42" xfId="0" applyFont="1" applyBorder="1" applyAlignment="1"/>
    <xf numFmtId="0" fontId="34" fillId="0" borderId="16" xfId="0" applyFont="1" applyBorder="1" applyAlignment="1"/>
    <xf numFmtId="0" fontId="7" fillId="0" borderId="57" xfId="0" applyFont="1" applyFill="1" applyBorder="1" applyAlignment="1">
      <alignment horizontal="left"/>
    </xf>
    <xf numFmtId="0" fontId="7" fillId="0" borderId="58" xfId="0" applyFont="1" applyFill="1" applyBorder="1" applyAlignment="1">
      <alignment horizontal="left"/>
    </xf>
    <xf numFmtId="0" fontId="7" fillId="0" borderId="59" xfId="0" applyFont="1" applyFill="1" applyBorder="1" applyAlignment="1">
      <alignment horizontal="left"/>
    </xf>
    <xf numFmtId="0" fontId="34" fillId="0" borderId="19" xfId="0" applyFont="1" applyBorder="1" applyAlignment="1">
      <alignment horizontal="center"/>
    </xf>
    <xf numFmtId="0" fontId="34" fillId="0" borderId="23" xfId="0" applyFont="1" applyBorder="1" applyAlignment="1">
      <alignment horizontal="center"/>
    </xf>
    <xf numFmtId="0" fontId="34" fillId="0" borderId="21" xfId="0" applyFont="1" applyBorder="1" applyAlignment="1">
      <alignment horizontal="center"/>
    </xf>
    <xf numFmtId="0" fontId="31" fillId="0" borderId="54" xfId="0" applyFont="1" applyBorder="1" applyAlignment="1">
      <alignment horizontal="center" vertical="center"/>
    </xf>
    <xf numFmtId="0" fontId="31" fillId="0" borderId="46" xfId="0" applyFont="1" applyBorder="1" applyAlignment="1">
      <alignment horizontal="center" vertical="center"/>
    </xf>
    <xf numFmtId="20" fontId="39" fillId="3" borderId="3" xfId="0" applyNumberFormat="1" applyFont="1" applyFill="1" applyBorder="1" applyAlignment="1">
      <alignment horizontal="left" vertical="center"/>
    </xf>
    <xf numFmtId="20" fontId="39" fillId="3" borderId="50" xfId="0" applyNumberFormat="1" applyFont="1" applyFill="1" applyBorder="1" applyAlignment="1">
      <alignment horizontal="left" vertical="center"/>
    </xf>
    <xf numFmtId="20" fontId="39" fillId="3" borderId="46" xfId="0" applyNumberFormat="1" applyFont="1" applyFill="1" applyBorder="1" applyAlignment="1">
      <alignment horizontal="left" vertical="center"/>
    </xf>
    <xf numFmtId="0" fontId="79" fillId="0" borderId="76" xfId="0" applyFont="1" applyBorder="1" applyAlignment="1">
      <alignment horizontal="center" vertical="center"/>
    </xf>
    <xf numFmtId="0" fontId="79" fillId="0" borderId="58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20" fontId="34" fillId="0" borderId="70" xfId="0" applyNumberFormat="1" applyFont="1" applyBorder="1" applyAlignment="1">
      <alignment horizontal="center" vertical="center" wrapText="1"/>
    </xf>
    <xf numFmtId="20" fontId="34" fillId="0" borderId="45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/>
    </xf>
    <xf numFmtId="0" fontId="25" fillId="0" borderId="50" xfId="0" applyFont="1" applyBorder="1" applyAlignment="1">
      <alignment horizontal="center"/>
    </xf>
    <xf numFmtId="0" fontId="25" fillId="0" borderId="46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5" fillId="0" borderId="6" xfId="0" applyFont="1" applyBorder="1" applyAlignment="1">
      <alignment horizontal="center"/>
    </xf>
    <xf numFmtId="0" fontId="39" fillId="0" borderId="5" xfId="0" applyFont="1" applyBorder="1" applyAlignment="1">
      <alignment horizontal="center" vertical="center" wrapText="1"/>
    </xf>
    <xf numFmtId="0" fontId="39" fillId="0" borderId="52" xfId="0" applyFont="1" applyBorder="1" applyAlignment="1">
      <alignment horizontal="center" vertical="center" wrapText="1"/>
    </xf>
    <xf numFmtId="0" fontId="39" fillId="0" borderId="31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/>
    </xf>
    <xf numFmtId="0" fontId="22" fillId="0" borderId="27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20" fontId="15" fillId="0" borderId="35" xfId="0" applyNumberFormat="1" applyFont="1" applyBorder="1" applyAlignment="1">
      <alignment horizontal="center" vertical="center"/>
    </xf>
    <xf numFmtId="20" fontId="35" fillId="0" borderId="37" xfId="0" applyNumberFormat="1" applyFont="1" applyBorder="1" applyAlignment="1">
      <alignment horizontal="center" vertical="center"/>
    </xf>
    <xf numFmtId="20" fontId="35" fillId="0" borderId="40" xfId="0" applyNumberFormat="1" applyFont="1" applyBorder="1" applyAlignment="1">
      <alignment horizontal="center" vertical="center"/>
    </xf>
    <xf numFmtId="20" fontId="35" fillId="0" borderId="37" xfId="0" applyNumberFormat="1" applyFont="1" applyFill="1" applyBorder="1" applyAlignment="1">
      <alignment horizontal="center" vertical="center"/>
    </xf>
    <xf numFmtId="0" fontId="35" fillId="0" borderId="40" xfId="0" applyFont="1" applyFill="1" applyBorder="1" applyAlignment="1">
      <alignment horizontal="center" vertical="center"/>
    </xf>
    <xf numFmtId="20" fontId="34" fillId="0" borderId="5" xfId="0" applyNumberFormat="1" applyFont="1" applyBorder="1" applyAlignment="1">
      <alignment horizontal="center" vertical="center" wrapText="1"/>
    </xf>
    <xf numFmtId="20" fontId="34" fillId="0" borderId="31" xfId="0" applyNumberFormat="1" applyFont="1" applyBorder="1" applyAlignment="1">
      <alignment horizontal="center" vertical="center" wrapText="1"/>
    </xf>
    <xf numFmtId="0" fontId="22" fillId="0" borderId="2" xfId="0" applyFont="1" applyFill="1" applyBorder="1"/>
    <xf numFmtId="0" fontId="26" fillId="0" borderId="2" xfId="0" applyFont="1" applyBorder="1" applyAlignment="1">
      <alignment horizontal="center"/>
    </xf>
    <xf numFmtId="0" fontId="15" fillId="0" borderId="8" xfId="0" applyFont="1" applyBorder="1" applyAlignment="1">
      <alignment horizontal="center" vertical="center" wrapText="1"/>
    </xf>
    <xf numFmtId="0" fontId="15" fillId="0" borderId="20" xfId="0" applyFont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22" fillId="0" borderId="0" xfId="0" applyFont="1" applyBorder="1"/>
    <xf numFmtId="0" fontId="25" fillId="0" borderId="0" xfId="0" applyFont="1" applyBorder="1"/>
    <xf numFmtId="0" fontId="25" fillId="0" borderId="0" xfId="0" applyFont="1" applyBorder="1" applyAlignment="1"/>
    <xf numFmtId="0" fontId="23" fillId="0" borderId="30" xfId="0" applyFont="1" applyBorder="1" applyAlignment="1">
      <alignment horizontal="center" vertical="center"/>
    </xf>
    <xf numFmtId="0" fontId="23" fillId="0" borderId="26" xfId="0" applyFont="1" applyBorder="1" applyAlignment="1">
      <alignment horizontal="center" vertical="center"/>
    </xf>
    <xf numFmtId="0" fontId="39" fillId="0" borderId="26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5" fillId="0" borderId="48" xfId="0" applyFont="1" applyBorder="1" applyAlignment="1">
      <alignment horizontal="center" vertical="center"/>
    </xf>
    <xf numFmtId="20" fontId="15" fillId="0" borderId="37" xfId="0" applyNumberFormat="1" applyFont="1" applyFill="1" applyBorder="1" applyAlignment="1">
      <alignment horizontal="center" vertical="center"/>
    </xf>
    <xf numFmtId="0" fontId="15" fillId="0" borderId="67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22" fillId="0" borderId="27" xfId="0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 wrapText="1"/>
    </xf>
    <xf numFmtId="20" fontId="15" fillId="0" borderId="40" xfId="0" applyNumberFormat="1" applyFont="1" applyBorder="1" applyAlignment="1">
      <alignment horizontal="center" vertical="center"/>
    </xf>
    <xf numFmtId="0" fontId="15" fillId="0" borderId="40" xfId="0" applyFont="1" applyFill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50" xfId="0" applyFont="1" applyBorder="1" applyAlignment="1">
      <alignment horizontal="center" vertical="center"/>
    </xf>
    <xf numFmtId="0" fontId="38" fillId="3" borderId="52" xfId="0" applyFont="1" applyFill="1" applyBorder="1" applyAlignment="1">
      <alignment horizontal="center" vertical="center" wrapText="1"/>
    </xf>
    <xf numFmtId="0" fontId="38" fillId="0" borderId="5" xfId="0" applyFont="1" applyFill="1" applyBorder="1" applyAlignment="1">
      <alignment horizontal="center" vertical="center"/>
    </xf>
    <xf numFmtId="0" fontId="38" fillId="0" borderId="31" xfId="0" applyFont="1" applyFill="1" applyBorder="1" applyAlignment="1">
      <alignment horizontal="center" vertical="center"/>
    </xf>
    <xf numFmtId="14" fontId="22" fillId="0" borderId="3" xfId="0" applyNumberFormat="1" applyFont="1" applyBorder="1" applyAlignment="1">
      <alignment horizontal="center" vertical="center"/>
    </xf>
    <xf numFmtId="0" fontId="38" fillId="3" borderId="31" xfId="0" applyFont="1" applyFill="1" applyBorder="1" applyAlignment="1">
      <alignment horizontal="center" vertical="center" wrapText="1"/>
    </xf>
    <xf numFmtId="0" fontId="38" fillId="3" borderId="5" xfId="0" applyFont="1" applyFill="1" applyBorder="1" applyAlignment="1">
      <alignment horizontal="center" vertical="center" wrapText="1"/>
    </xf>
    <xf numFmtId="0" fontId="27" fillId="0" borderId="50" xfId="0" applyFont="1" applyBorder="1" applyAlignment="1">
      <alignment horizontal="center"/>
    </xf>
    <xf numFmtId="0" fontId="27" fillId="0" borderId="46" xfId="0" applyFont="1" applyBorder="1" applyAlignment="1">
      <alignment horizontal="center"/>
    </xf>
    <xf numFmtId="0" fontId="22" fillId="0" borderId="30" xfId="0" applyFont="1" applyBorder="1" applyAlignment="1">
      <alignment horizontal="center" vertical="center"/>
    </xf>
    <xf numFmtId="0" fontId="39" fillId="0" borderId="30" xfId="0" applyFont="1" applyFill="1" applyBorder="1" applyAlignment="1">
      <alignment horizontal="center" vertical="center"/>
    </xf>
    <xf numFmtId="0" fontId="39" fillId="0" borderId="27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22" fillId="8" borderId="61" xfId="0" applyFont="1" applyFill="1" applyBorder="1" applyAlignment="1">
      <alignment horizontal="center" vertical="center" wrapText="1"/>
    </xf>
    <xf numFmtId="0" fontId="22" fillId="8" borderId="36" xfId="0" applyFont="1" applyFill="1" applyBorder="1" applyAlignment="1">
      <alignment horizontal="center" vertical="center" wrapText="1"/>
    </xf>
    <xf numFmtId="0" fontId="22" fillId="8" borderId="12" xfId="0" applyFont="1" applyFill="1" applyBorder="1" applyAlignment="1">
      <alignment horizontal="center" vertical="center" wrapText="1"/>
    </xf>
    <xf numFmtId="0" fontId="22" fillId="8" borderId="63" xfId="0" applyFont="1" applyFill="1" applyBorder="1" applyAlignment="1">
      <alignment horizontal="center" vertical="center" wrapText="1"/>
    </xf>
    <xf numFmtId="0" fontId="22" fillId="8" borderId="39" xfId="0" applyFont="1" applyFill="1" applyBorder="1" applyAlignment="1">
      <alignment horizontal="center" vertical="center" wrapText="1"/>
    </xf>
    <xf numFmtId="0" fontId="22" fillId="8" borderId="25" xfId="0" applyFont="1" applyFill="1" applyBorder="1" applyAlignment="1">
      <alignment horizontal="center" vertical="center" wrapText="1"/>
    </xf>
    <xf numFmtId="0" fontId="34" fillId="8" borderId="61" xfId="0" applyFont="1" applyFill="1" applyBorder="1" applyAlignment="1">
      <alignment horizontal="center" vertical="center" wrapText="1"/>
    </xf>
    <xf numFmtId="0" fontId="34" fillId="8" borderId="12" xfId="0" applyFont="1" applyFill="1" applyBorder="1" applyAlignment="1">
      <alignment horizontal="center" vertical="center" wrapText="1"/>
    </xf>
    <xf numFmtId="0" fontId="34" fillId="8" borderId="63" xfId="0" applyFont="1" applyFill="1" applyBorder="1" applyAlignment="1">
      <alignment horizontal="center" vertical="center" wrapText="1"/>
    </xf>
    <xf numFmtId="0" fontId="34" fillId="8" borderId="25" xfId="0" applyFont="1" applyFill="1" applyBorder="1" applyAlignment="1">
      <alignment horizontal="center" vertical="center" wrapText="1"/>
    </xf>
    <xf numFmtId="0" fontId="34" fillId="8" borderId="61" xfId="0" applyFont="1" applyFill="1" applyBorder="1" applyAlignment="1">
      <alignment horizontal="center" vertical="center"/>
    </xf>
    <xf numFmtId="0" fontId="34" fillId="8" borderId="60" xfId="0" applyFont="1" applyFill="1" applyBorder="1" applyAlignment="1">
      <alignment horizontal="center" vertical="center"/>
    </xf>
    <xf numFmtId="0" fontId="34" fillId="8" borderId="63" xfId="0" applyFont="1" applyFill="1" applyBorder="1" applyAlignment="1">
      <alignment horizontal="center" vertical="center"/>
    </xf>
    <xf numFmtId="0" fontId="34" fillId="8" borderId="48" xfId="0" applyFont="1" applyFill="1" applyBorder="1" applyAlignment="1">
      <alignment horizontal="center" vertical="center"/>
    </xf>
    <xf numFmtId="0" fontId="34" fillId="8" borderId="33" xfId="0" applyFont="1" applyFill="1" applyBorder="1" applyAlignment="1">
      <alignment horizontal="center" vertical="center"/>
    </xf>
    <xf numFmtId="0" fontId="34" fillId="8" borderId="12" xfId="0" applyFont="1" applyFill="1" applyBorder="1" applyAlignment="1">
      <alignment horizontal="center" vertical="center"/>
    </xf>
    <xf numFmtId="0" fontId="34" fillId="8" borderId="35" xfId="0" applyFont="1" applyFill="1" applyBorder="1" applyAlignment="1">
      <alignment horizontal="center" vertical="center"/>
    </xf>
    <xf numFmtId="0" fontId="34" fillId="8" borderId="25" xfId="0" applyFont="1" applyFill="1" applyBorder="1" applyAlignment="1">
      <alignment horizontal="center" vertical="center"/>
    </xf>
    <xf numFmtId="0" fontId="39" fillId="0" borderId="9" xfId="0" applyFont="1" applyBorder="1" applyAlignment="1">
      <alignment horizontal="center" vertical="center"/>
    </xf>
    <xf numFmtId="0" fontId="39" fillId="0" borderId="24" xfId="0" applyFont="1" applyBorder="1" applyAlignment="1">
      <alignment horizontal="center" vertical="center"/>
    </xf>
    <xf numFmtId="0" fontId="39" fillId="0" borderId="13" xfId="0" applyFont="1" applyBorder="1" applyAlignment="1">
      <alignment horizontal="center"/>
    </xf>
    <xf numFmtId="0" fontId="39" fillId="0" borderId="22" xfId="0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39" fillId="0" borderId="23" xfId="0" applyFont="1" applyBorder="1" applyAlignment="1">
      <alignment horizontal="center"/>
    </xf>
    <xf numFmtId="0" fontId="39" fillId="0" borderId="11" xfId="0" applyFont="1" applyBorder="1" applyAlignment="1">
      <alignment horizontal="center" vertical="center"/>
    </xf>
    <xf numFmtId="0" fontId="39" fillId="0" borderId="15" xfId="0" applyFont="1" applyBorder="1" applyAlignment="1">
      <alignment horizontal="center"/>
    </xf>
    <xf numFmtId="0" fontId="39" fillId="0" borderId="10" xfId="0" applyFont="1" applyBorder="1" applyAlignment="1">
      <alignment horizontal="center" vertical="center" wrapText="1"/>
    </xf>
    <xf numFmtId="0" fontId="39" fillId="0" borderId="20" xfId="0" applyFont="1" applyBorder="1" applyAlignment="1">
      <alignment horizontal="center" vertical="center" wrapText="1"/>
    </xf>
    <xf numFmtId="0" fontId="39" fillId="0" borderId="29" xfId="0" applyFont="1" applyFill="1" applyBorder="1" applyAlignment="1">
      <alignment horizontal="center" vertical="center"/>
    </xf>
    <xf numFmtId="0" fontId="69" fillId="0" borderId="0" xfId="0" applyFont="1" applyBorder="1" applyAlignment="1">
      <alignment horizontal="center"/>
    </xf>
    <xf numFmtId="0" fontId="69" fillId="0" borderId="6" xfId="0" applyFont="1" applyBorder="1" applyAlignment="1">
      <alignment horizontal="center"/>
    </xf>
    <xf numFmtId="0" fontId="39" fillId="0" borderId="18" xfId="0" applyFont="1" applyBorder="1" applyAlignment="1">
      <alignment horizontal="center" vertical="center" wrapText="1"/>
    </xf>
    <xf numFmtId="0" fontId="34" fillId="8" borderId="33" xfId="0" applyFont="1" applyFill="1" applyBorder="1" applyAlignment="1">
      <alignment horizontal="center" vertical="center" wrapText="1"/>
    </xf>
    <xf numFmtId="0" fontId="34" fillId="8" borderId="35" xfId="0" applyFont="1" applyFill="1" applyBorder="1" applyAlignment="1">
      <alignment horizontal="center" vertical="center" wrapText="1"/>
    </xf>
    <xf numFmtId="0" fontId="22" fillId="8" borderId="33" xfId="0" applyFont="1" applyFill="1" applyBorder="1" applyAlignment="1">
      <alignment horizontal="center" vertical="center" wrapText="1"/>
    </xf>
    <xf numFmtId="0" fontId="22" fillId="8" borderId="35" xfId="0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/>
    </xf>
    <xf numFmtId="0" fontId="39" fillId="0" borderId="50" xfId="0" applyFont="1" applyFill="1" applyBorder="1" applyAlignment="1">
      <alignment horizontal="center"/>
    </xf>
    <xf numFmtId="0" fontId="39" fillId="0" borderId="46" xfId="0" applyFont="1" applyFill="1" applyBorder="1" applyAlignment="1">
      <alignment horizontal="center"/>
    </xf>
    <xf numFmtId="0" fontId="39" fillId="0" borderId="21" xfId="0" applyFont="1" applyBorder="1" applyAlignment="1">
      <alignment horizontal="center"/>
    </xf>
    <xf numFmtId="0" fontId="39" fillId="0" borderId="7" xfId="0" applyFont="1" applyBorder="1" applyAlignment="1">
      <alignment horizontal="center"/>
    </xf>
    <xf numFmtId="0" fontId="39" fillId="0" borderId="28" xfId="0" applyFont="1" applyBorder="1" applyAlignment="1">
      <alignment horizontal="center"/>
    </xf>
    <xf numFmtId="0" fontId="39" fillId="0" borderId="78" xfId="0" applyFont="1" applyBorder="1" applyAlignment="1">
      <alignment horizontal="center"/>
    </xf>
    <xf numFmtId="0" fontId="39" fillId="0" borderId="5" xfId="0" applyFont="1" applyBorder="1" applyAlignment="1">
      <alignment horizontal="center" vertical="center"/>
    </xf>
    <xf numFmtId="0" fontId="39" fillId="0" borderId="31" xfId="0" applyFont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46" xfId="0" applyFont="1" applyBorder="1" applyAlignment="1">
      <alignment horizontal="center" vertical="center"/>
    </xf>
    <xf numFmtId="0" fontId="39" fillId="0" borderId="30" xfId="0" applyFont="1" applyBorder="1" applyAlignment="1">
      <alignment horizontal="center" vertical="center"/>
    </xf>
    <xf numFmtId="0" fontId="39" fillId="0" borderId="27" xfId="0" applyFont="1" applyBorder="1" applyAlignment="1">
      <alignment horizontal="center" vertical="center"/>
    </xf>
    <xf numFmtId="20" fontId="39" fillId="0" borderId="33" xfId="0" applyNumberFormat="1" applyFont="1" applyBorder="1" applyAlignment="1">
      <alignment horizontal="center" vertical="center"/>
    </xf>
    <xf numFmtId="20" fontId="39" fillId="0" borderId="77" xfId="0" applyNumberFormat="1" applyFont="1" applyBorder="1" applyAlignment="1">
      <alignment horizontal="center" vertical="center"/>
    </xf>
    <xf numFmtId="20" fontId="39" fillId="0" borderId="37" xfId="0" applyNumberFormat="1" applyFont="1" applyFill="1" applyBorder="1" applyAlignment="1">
      <alignment horizontal="center" vertical="center"/>
    </xf>
    <xf numFmtId="0" fontId="69" fillId="0" borderId="67" xfId="0" applyFont="1" applyBorder="1"/>
    <xf numFmtId="20" fontId="39" fillId="0" borderId="38" xfId="0" applyNumberFormat="1" applyFont="1" applyFill="1" applyBorder="1" applyAlignment="1">
      <alignment horizontal="center" vertical="center"/>
    </xf>
    <xf numFmtId="0" fontId="69" fillId="0" borderId="68" xfId="0" applyFont="1" applyBorder="1"/>
    <xf numFmtId="0" fontId="28" fillId="0" borderId="1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 wrapText="1"/>
    </xf>
    <xf numFmtId="0" fontId="42" fillId="0" borderId="34" xfId="0" applyFont="1" applyBorder="1" applyAlignment="1">
      <alignment horizontal="center"/>
    </xf>
    <xf numFmtId="0" fontId="42" fillId="0" borderId="42" xfId="0" applyFont="1" applyBorder="1" applyAlignment="1">
      <alignment horizontal="center"/>
    </xf>
    <xf numFmtId="0" fontId="42" fillId="0" borderId="47" xfId="0" applyFont="1" applyBorder="1" applyAlignment="1">
      <alignment horizontal="center"/>
    </xf>
    <xf numFmtId="0" fontId="39" fillId="0" borderId="35" xfId="0" applyFont="1" applyBorder="1" applyAlignment="1">
      <alignment horizontal="center" vertical="center"/>
    </xf>
    <xf numFmtId="0" fontId="39" fillId="0" borderId="39" xfId="0" applyFont="1" applyBorder="1" applyAlignment="1">
      <alignment horizontal="center" vertical="center"/>
    </xf>
    <xf numFmtId="0" fontId="39" fillId="0" borderId="48" xfId="0" applyFont="1" applyBorder="1" applyAlignment="1">
      <alignment horizontal="center" vertical="center"/>
    </xf>
    <xf numFmtId="0" fontId="39" fillId="0" borderId="30" xfId="0" applyFont="1" applyBorder="1" applyAlignment="1">
      <alignment horizontal="center"/>
    </xf>
    <xf numFmtId="0" fontId="39" fillId="0" borderId="32" xfId="0" applyFont="1" applyBorder="1" applyAlignment="1">
      <alignment horizontal="center" vertical="center"/>
    </xf>
    <xf numFmtId="20" fontId="39" fillId="0" borderId="35" xfId="0" applyNumberFormat="1" applyFont="1" applyBorder="1" applyAlignment="1">
      <alignment horizontal="center" vertical="center"/>
    </xf>
    <xf numFmtId="0" fontId="69" fillId="0" borderId="40" xfId="0" applyFont="1" applyBorder="1"/>
    <xf numFmtId="20" fontId="39" fillId="0" borderId="71" xfId="0" applyNumberFormat="1" applyFont="1" applyFill="1" applyBorder="1" applyAlignment="1">
      <alignment horizontal="center" vertical="center"/>
    </xf>
    <xf numFmtId="0" fontId="69" fillId="0" borderId="73" xfId="0" applyFont="1" applyBorder="1"/>
    <xf numFmtId="0" fontId="42" fillId="0" borderId="57" xfId="0" applyFont="1" applyBorder="1" applyAlignment="1">
      <alignment horizontal="center"/>
    </xf>
    <xf numFmtId="0" fontId="42" fillId="0" borderId="58" xfId="0" applyFont="1" applyBorder="1" applyAlignment="1">
      <alignment horizontal="center"/>
    </xf>
    <xf numFmtId="0" fontId="42" fillId="0" borderId="75" xfId="0" applyFont="1" applyBorder="1" applyAlignment="1">
      <alignment horizontal="center"/>
    </xf>
    <xf numFmtId="0" fontId="39" fillId="0" borderId="30" xfId="0" applyFont="1" applyFill="1" applyBorder="1" applyAlignment="1">
      <alignment horizontal="center" vertical="center" wrapText="1"/>
    </xf>
    <xf numFmtId="0" fontId="39" fillId="0" borderId="32" xfId="0" applyFont="1" applyFill="1" applyBorder="1" applyAlignment="1">
      <alignment horizontal="center" vertical="center" wrapText="1"/>
    </xf>
    <xf numFmtId="0" fontId="39" fillId="0" borderId="27" xfId="0" applyFont="1" applyFill="1" applyBorder="1" applyAlignment="1">
      <alignment horizontal="center" vertical="center" wrapText="1"/>
    </xf>
    <xf numFmtId="0" fontId="39" fillId="0" borderId="29" xfId="0" applyFont="1" applyFill="1" applyBorder="1" applyAlignment="1">
      <alignment horizontal="center" vertical="center" wrapText="1"/>
    </xf>
    <xf numFmtId="0" fontId="39" fillId="0" borderId="33" xfId="0" applyFont="1" applyFill="1" applyBorder="1" applyAlignment="1">
      <alignment horizontal="center" vertical="center" wrapText="1"/>
    </xf>
    <xf numFmtId="0" fontId="39" fillId="0" borderId="12" xfId="0" applyFont="1" applyFill="1" applyBorder="1" applyAlignment="1">
      <alignment horizontal="center" vertical="center" wrapText="1"/>
    </xf>
    <xf numFmtId="20" fontId="39" fillId="0" borderId="9" xfId="0" applyNumberFormat="1" applyFont="1" applyBorder="1" applyAlignment="1">
      <alignment horizontal="center" vertical="center"/>
    </xf>
    <xf numFmtId="20" fontId="39" fillId="0" borderId="19" xfId="0" applyNumberFormat="1" applyFont="1" applyBorder="1" applyAlignment="1">
      <alignment horizontal="center" vertical="center"/>
    </xf>
    <xf numFmtId="20" fontId="39" fillId="0" borderId="5" xfId="0" applyNumberFormat="1" applyFont="1" applyFill="1" applyBorder="1" applyAlignment="1">
      <alignment horizontal="center" vertical="center"/>
    </xf>
    <xf numFmtId="0" fontId="69" fillId="0" borderId="31" xfId="0" applyFont="1" applyBorder="1"/>
    <xf numFmtId="0" fontId="42" fillId="0" borderId="13" xfId="0" applyFont="1" applyBorder="1" applyAlignment="1">
      <alignment horizontal="center"/>
    </xf>
    <xf numFmtId="0" fontId="42" fillId="0" borderId="15" xfId="0" applyFont="1" applyBorder="1" applyAlignment="1">
      <alignment horizontal="center"/>
    </xf>
    <xf numFmtId="0" fontId="39" fillId="0" borderId="19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8" fillId="0" borderId="52" xfId="0" applyFont="1" applyFill="1" applyBorder="1" applyAlignment="1">
      <alignment horizontal="center" vertical="center" wrapText="1"/>
    </xf>
    <xf numFmtId="0" fontId="36" fillId="0" borderId="5" xfId="0" applyFont="1" applyFill="1" applyBorder="1" applyAlignment="1">
      <alignment horizontal="center" vertical="center" wrapText="1"/>
    </xf>
    <xf numFmtId="0" fontId="36" fillId="0" borderId="52" xfId="0" applyFont="1" applyFill="1" applyBorder="1" applyAlignment="1">
      <alignment horizontal="center" vertical="center" wrapText="1"/>
    </xf>
    <xf numFmtId="0" fontId="40" fillId="0" borderId="31" xfId="0" applyFont="1" applyBorder="1" applyAlignment="1">
      <alignment wrapText="1"/>
    </xf>
    <xf numFmtId="0" fontId="36" fillId="0" borderId="31" xfId="0" applyFont="1" applyFill="1" applyBorder="1" applyAlignment="1">
      <alignment horizontal="center" vertical="center" wrapText="1"/>
    </xf>
    <xf numFmtId="0" fontId="38" fillId="0" borderId="52" xfId="0" applyFont="1" applyFill="1" applyBorder="1" applyAlignment="1">
      <alignment horizontal="center" vertical="center"/>
    </xf>
    <xf numFmtId="0" fontId="38" fillId="0" borderId="68" xfId="0" applyFont="1" applyFill="1" applyBorder="1" applyAlignment="1">
      <alignment horizontal="center" vertical="center" wrapText="1"/>
    </xf>
    <xf numFmtId="0" fontId="38" fillId="0" borderId="59" xfId="0" applyFont="1" applyFill="1" applyBorder="1" applyAlignment="1">
      <alignment horizontal="center" vertical="center" wrapText="1"/>
    </xf>
    <xf numFmtId="0" fontId="38" fillId="0" borderId="30" xfId="0" applyFont="1" applyFill="1" applyBorder="1" applyAlignment="1">
      <alignment horizontal="center" vertical="center" wrapText="1"/>
    </xf>
    <xf numFmtId="0" fontId="38" fillId="0" borderId="1" xfId="0" applyFont="1" applyFill="1" applyBorder="1" applyAlignment="1">
      <alignment horizontal="center" vertical="center" wrapText="1"/>
    </xf>
    <xf numFmtId="0" fontId="38" fillId="0" borderId="27" xfId="0" applyFont="1" applyFill="1" applyBorder="1" applyAlignment="1">
      <alignment horizontal="center" vertical="center" wrapText="1"/>
    </xf>
    <xf numFmtId="0" fontId="67" fillId="0" borderId="42" xfId="0" applyFont="1" applyBorder="1" applyAlignment="1" applyProtection="1">
      <alignment horizontal="center" vertical="center" wrapText="1"/>
    </xf>
    <xf numFmtId="0" fontId="67" fillId="0" borderId="42" xfId="0" applyFont="1" applyBorder="1" applyAlignment="1" applyProtection="1">
      <alignment horizontal="center"/>
    </xf>
    <xf numFmtId="0" fontId="40" fillId="0" borderId="1" xfId="0" applyFont="1" applyBorder="1" applyAlignment="1" applyProtection="1">
      <alignment horizontal="center"/>
    </xf>
    <xf numFmtId="0" fontId="40" fillId="0" borderId="0" xfId="0" applyFont="1" applyBorder="1" applyAlignment="1" applyProtection="1">
      <alignment horizontal="center"/>
    </xf>
    <xf numFmtId="0" fontId="40" fillId="0" borderId="47" xfId="0" applyFont="1" applyBorder="1" applyAlignment="1" applyProtection="1">
      <alignment horizontal="right"/>
    </xf>
    <xf numFmtId="0" fontId="40" fillId="0" borderId="62" xfId="0" applyFont="1" applyBorder="1" applyAlignment="1" applyProtection="1">
      <alignment horizontal="right"/>
    </xf>
    <xf numFmtId="0" fontId="67" fillId="0" borderId="47" xfId="0" applyFont="1" applyBorder="1" applyAlignment="1" applyProtection="1">
      <alignment horizontal="center"/>
    </xf>
    <xf numFmtId="0" fontId="67" fillId="0" borderId="62" xfId="0" applyFont="1" applyBorder="1" applyAlignment="1" applyProtection="1">
      <alignment horizontal="center"/>
    </xf>
    <xf numFmtId="0" fontId="67" fillId="0" borderId="42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40" fillId="0" borderId="47" xfId="0" applyFont="1" applyBorder="1" applyAlignment="1">
      <alignment horizontal="right"/>
    </xf>
    <xf numFmtId="0" fontId="40" fillId="0" borderId="62" xfId="0" applyFont="1" applyBorder="1" applyAlignment="1">
      <alignment horizontal="right"/>
    </xf>
    <xf numFmtId="0" fontId="67" fillId="0" borderId="47" xfId="0" applyFont="1" applyBorder="1" applyAlignment="1">
      <alignment horizontal="center"/>
    </xf>
    <xf numFmtId="0" fontId="67" fillId="0" borderId="62" xfId="0" applyFont="1" applyBorder="1" applyAlignment="1">
      <alignment horizontal="center"/>
    </xf>
    <xf numFmtId="20" fontId="0" fillId="0" borderId="28" xfId="0" applyNumberFormat="1" applyBorder="1" applyAlignment="1">
      <alignment horizontal="center"/>
    </xf>
    <xf numFmtId="14" fontId="57" fillId="3" borderId="3" xfId="0" applyNumberFormat="1" applyFont="1" applyFill="1" applyBorder="1" applyAlignment="1" applyProtection="1">
      <alignment horizontal="center" vertical="center"/>
      <protection locked="0"/>
    </xf>
    <xf numFmtId="14" fontId="57" fillId="3" borderId="50" xfId="0" applyNumberFormat="1" applyFont="1" applyFill="1" applyBorder="1" applyAlignment="1" applyProtection="1">
      <alignment horizontal="center" vertical="center"/>
      <protection locked="0"/>
    </xf>
    <xf numFmtId="14" fontId="57" fillId="3" borderId="46" xfId="0" applyNumberFormat="1" applyFont="1" applyFill="1" applyBorder="1" applyAlignment="1" applyProtection="1">
      <alignment horizontal="center" vertical="center"/>
      <protection locked="0"/>
    </xf>
    <xf numFmtId="0" fontId="7" fillId="3" borderId="3" xfId="0" applyFont="1" applyFill="1" applyBorder="1" applyAlignment="1" applyProtection="1">
      <alignment horizontal="center"/>
      <protection locked="0"/>
    </xf>
    <xf numFmtId="14" fontId="12" fillId="3" borderId="50" xfId="0" applyNumberFormat="1" applyFont="1" applyFill="1" applyBorder="1" applyAlignment="1" applyProtection="1">
      <protection locked="0"/>
    </xf>
    <xf numFmtId="14" fontId="57" fillId="3" borderId="50" xfId="0" applyNumberFormat="1" applyFont="1" applyFill="1" applyBorder="1" applyAlignment="1" applyProtection="1">
      <protection locked="0"/>
    </xf>
    <xf numFmtId="14" fontId="12" fillId="3" borderId="46" xfId="0" applyNumberFormat="1" applyFont="1" applyFill="1" applyBorder="1" applyAlignment="1" applyProtection="1">
      <protection locked="0"/>
    </xf>
    <xf numFmtId="14" fontId="7" fillId="3" borderId="30" xfId="0" applyNumberFormat="1" applyFont="1" applyFill="1" applyBorder="1" applyAlignment="1" applyProtection="1">
      <alignment horizontal="center"/>
      <protection locked="0"/>
    </xf>
    <xf numFmtId="14" fontId="7" fillId="3" borderId="26" xfId="0" applyNumberFormat="1" applyFont="1" applyFill="1" applyBorder="1" applyAlignment="1" applyProtection="1">
      <alignment horizontal="center"/>
      <protection locked="0"/>
    </xf>
    <xf numFmtId="14" fontId="7" fillId="3" borderId="32" xfId="0" applyNumberFormat="1" applyFont="1" applyFill="1" applyBorder="1" applyAlignment="1" applyProtection="1">
      <alignment horizontal="center"/>
      <protection locked="0"/>
    </xf>
    <xf numFmtId="14" fontId="7" fillId="3" borderId="9" xfId="0" applyNumberFormat="1" applyFont="1" applyFill="1" applyBorder="1" applyAlignment="1" applyProtection="1">
      <alignment horizontal="center"/>
      <protection locked="0"/>
    </xf>
    <xf numFmtId="0" fontId="7" fillId="3" borderId="24" xfId="0" applyFont="1" applyFill="1" applyBorder="1" applyAlignment="1" applyProtection="1">
      <alignment horizontal="center"/>
      <protection locked="0"/>
    </xf>
    <xf numFmtId="0" fontId="7" fillId="3" borderId="11" xfId="0" applyFont="1" applyFill="1" applyBorder="1" applyAlignment="1" applyProtection="1">
      <alignment horizontal="center"/>
      <protection locked="0"/>
    </xf>
    <xf numFmtId="14" fontId="7" fillId="3" borderId="24" xfId="0" applyNumberFormat="1" applyFont="1" applyFill="1" applyBorder="1" applyAlignment="1" applyProtection="1">
      <alignment horizontal="center"/>
      <protection locked="0"/>
    </xf>
    <xf numFmtId="14" fontId="7" fillId="3" borderId="11" xfId="0" applyNumberFormat="1" applyFont="1" applyFill="1" applyBorder="1" applyAlignment="1" applyProtection="1">
      <alignment horizontal="center"/>
      <protection locked="0"/>
    </xf>
    <xf numFmtId="0" fontId="7" fillId="3" borderId="30" xfId="0" applyFont="1" applyFill="1" applyBorder="1" applyAlignment="1" applyProtection="1">
      <alignment horizontal="center"/>
      <protection locked="0"/>
    </xf>
    <xf numFmtId="0" fontId="31" fillId="3" borderId="26" xfId="0" applyFont="1" applyFill="1" applyBorder="1" applyAlignment="1" applyProtection="1">
      <protection locked="0"/>
    </xf>
    <xf numFmtId="0" fontId="31" fillId="3" borderId="32" xfId="0" applyFont="1" applyFill="1" applyBorder="1" applyAlignment="1" applyProtection="1">
      <protection locked="0"/>
    </xf>
    <xf numFmtId="0" fontId="30" fillId="3" borderId="30" xfId="0" applyFont="1" applyFill="1" applyBorder="1" applyAlignment="1" applyProtection="1">
      <alignment horizontal="center" vertical="center" wrapText="1"/>
      <protection locked="0"/>
    </xf>
    <xf numFmtId="0" fontId="30" fillId="3" borderId="32" xfId="0" applyFont="1" applyFill="1" applyBorder="1" applyAlignment="1" applyProtection="1">
      <alignment horizontal="center" vertical="center" wrapText="1"/>
      <protection locked="0"/>
    </xf>
    <xf numFmtId="20" fontId="30" fillId="3" borderId="30" xfId="0" applyNumberFormat="1" applyFont="1" applyFill="1" applyBorder="1" applyAlignment="1" applyProtection="1">
      <alignment horizontal="center" vertical="center"/>
      <protection locked="0"/>
    </xf>
    <xf numFmtId="20" fontId="30" fillId="3" borderId="32" xfId="0" applyNumberFormat="1" applyFont="1" applyFill="1" applyBorder="1" applyAlignment="1" applyProtection="1">
      <alignment horizontal="center" vertical="center"/>
      <protection locked="0"/>
    </xf>
    <xf numFmtId="0" fontId="30" fillId="3" borderId="17" xfId="0" applyFont="1" applyFill="1" applyBorder="1" applyAlignment="1" applyProtection="1">
      <alignment horizontal="center" vertical="center" wrapText="1"/>
      <protection locked="0"/>
    </xf>
    <xf numFmtId="0" fontId="30" fillId="3" borderId="49" xfId="0" applyFont="1" applyFill="1" applyBorder="1" applyAlignment="1" applyProtection="1">
      <alignment horizontal="center" vertical="center" wrapText="1"/>
      <protection locked="0"/>
    </xf>
    <xf numFmtId="20" fontId="30" fillId="3" borderId="17" xfId="0" applyNumberFormat="1" applyFont="1" applyFill="1" applyBorder="1" applyAlignment="1" applyProtection="1">
      <alignment horizontal="center" vertical="center"/>
      <protection locked="0"/>
    </xf>
    <xf numFmtId="20" fontId="30" fillId="3" borderId="49" xfId="0" applyNumberFormat="1" applyFont="1" applyFill="1" applyBorder="1" applyAlignment="1" applyProtection="1">
      <alignment horizontal="center" vertical="center"/>
      <protection locked="0"/>
    </xf>
    <xf numFmtId="20" fontId="30" fillId="3" borderId="51" xfId="0" applyNumberFormat="1" applyFont="1" applyFill="1" applyBorder="1" applyAlignment="1" applyProtection="1">
      <alignment horizontal="center" vertical="center"/>
      <protection locked="0"/>
    </xf>
    <xf numFmtId="0" fontId="30" fillId="3" borderId="7" xfId="0" applyFont="1" applyFill="1" applyBorder="1" applyAlignment="1" applyProtection="1">
      <alignment horizontal="center" vertical="center" wrapText="1"/>
      <protection locked="0"/>
    </xf>
    <xf numFmtId="0" fontId="30" fillId="3" borderId="78" xfId="0" applyFont="1" applyFill="1" applyBorder="1" applyAlignment="1" applyProtection="1">
      <alignment horizontal="center" vertical="center" wrapText="1"/>
      <protection locked="0"/>
    </xf>
    <xf numFmtId="20" fontId="30" fillId="3" borderId="7" xfId="0" applyNumberFormat="1" applyFont="1" applyFill="1" applyBorder="1" applyAlignment="1" applyProtection="1">
      <alignment horizontal="center" vertical="center"/>
      <protection locked="0"/>
    </xf>
    <xf numFmtId="20" fontId="30" fillId="3" borderId="78" xfId="0" applyNumberFormat="1" applyFont="1" applyFill="1" applyBorder="1" applyAlignment="1" applyProtection="1">
      <alignment horizontal="center" vertical="center"/>
      <protection locked="0"/>
    </xf>
    <xf numFmtId="20" fontId="30" fillId="3" borderId="28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 wrapText="1"/>
      <protection locked="0"/>
    </xf>
    <xf numFmtId="0" fontId="7" fillId="3" borderId="33" xfId="0" applyFont="1" applyFill="1" applyBorder="1" applyAlignment="1" applyProtection="1">
      <alignment horizontal="center" vertical="center" wrapText="1"/>
      <protection locked="0"/>
    </xf>
    <xf numFmtId="0" fontId="7" fillId="3" borderId="12" xfId="0" applyFont="1" applyFill="1" applyBorder="1" applyAlignment="1" applyProtection="1">
      <alignment horizontal="center" vertical="center" wrapText="1"/>
      <protection locked="0"/>
    </xf>
    <xf numFmtId="0" fontId="7" fillId="3" borderId="10" xfId="0" applyFont="1" applyFill="1" applyBorder="1" applyAlignment="1" applyProtection="1">
      <alignment horizontal="center" vertical="center" wrapText="1"/>
      <protection locked="0"/>
    </xf>
    <xf numFmtId="0" fontId="13" fillId="3" borderId="36" xfId="0" applyFont="1" applyFill="1" applyBorder="1" applyAlignment="1" applyProtection="1">
      <alignment horizontal="center" vertical="center" wrapText="1"/>
      <protection locked="0"/>
    </xf>
    <xf numFmtId="20" fontId="13" fillId="3" borderId="36" xfId="0" applyNumberFormat="1" applyFont="1" applyFill="1" applyBorder="1" applyAlignment="1" applyProtection="1">
      <alignment horizontal="center" vertical="center" wrapText="1"/>
      <protection locked="0"/>
    </xf>
    <xf numFmtId="0" fontId="31" fillId="3" borderId="24" xfId="0" applyFont="1" applyFill="1" applyBorder="1" applyAlignment="1" applyProtection="1">
      <alignment horizontal="center" vertical="center" wrapText="1"/>
      <protection locked="0"/>
    </xf>
    <xf numFmtId="0" fontId="31" fillId="3" borderId="11" xfId="0" applyFont="1" applyFill="1" applyBorder="1" applyAlignment="1" applyProtection="1">
      <alignment horizontal="center" vertical="center" wrapText="1"/>
      <protection locked="0"/>
    </xf>
    <xf numFmtId="0" fontId="7" fillId="3" borderId="36" xfId="0" applyFont="1" applyFill="1" applyBorder="1" applyAlignment="1" applyProtection="1">
      <alignment horizontal="center" vertical="center" wrapText="1"/>
      <protection locked="0"/>
    </xf>
    <xf numFmtId="20" fontId="7" fillId="3" borderId="33" xfId="0" applyNumberFormat="1" applyFont="1" applyFill="1" applyBorder="1" applyAlignment="1" applyProtection="1">
      <alignment horizontal="center" vertical="center" wrapText="1"/>
      <protection locked="0"/>
    </xf>
    <xf numFmtId="0" fontId="40" fillId="3" borderId="36" xfId="0" applyFont="1" applyFill="1" applyBorder="1" applyAlignment="1" applyProtection="1">
      <alignment horizontal="center" vertical="center" wrapText="1"/>
      <protection locked="0"/>
    </xf>
    <xf numFmtId="20" fontId="10" fillId="3" borderId="36" xfId="0" applyNumberFormat="1" applyFont="1" applyFill="1" applyBorder="1" applyAlignment="1" applyProtection="1">
      <alignment horizontal="center" vertical="center" wrapText="1"/>
      <protection locked="0"/>
    </xf>
    <xf numFmtId="0" fontId="31" fillId="3" borderId="60" xfId="0" applyFont="1" applyFill="1" applyBorder="1" applyAlignment="1" applyProtection="1">
      <alignment horizontal="center" vertical="center" wrapText="1"/>
      <protection locked="0"/>
    </xf>
    <xf numFmtId="20" fontId="40" fillId="3" borderId="33" xfId="0" applyNumberFormat="1" applyFont="1" applyFill="1" applyBorder="1" applyAlignment="1" applyProtection="1">
      <alignment horizontal="center" vertical="center" wrapText="1"/>
      <protection locked="0"/>
    </xf>
    <xf numFmtId="0" fontId="7" fillId="3" borderId="60" xfId="0" applyFont="1" applyFill="1" applyBorder="1" applyAlignment="1" applyProtection="1">
      <alignment horizontal="center" vertical="center" wrapText="1"/>
      <protection locked="0"/>
    </xf>
    <xf numFmtId="0" fontId="13" fillId="3" borderId="61" xfId="0" applyFont="1" applyFill="1" applyBorder="1" applyAlignment="1" applyProtection="1">
      <alignment horizontal="center" vertical="center" wrapText="1"/>
      <protection locked="0"/>
    </xf>
    <xf numFmtId="0" fontId="48" fillId="3" borderId="60" xfId="0" applyFont="1" applyFill="1" applyBorder="1" applyAlignment="1" applyProtection="1">
      <alignment horizontal="center" vertical="center" wrapText="1"/>
      <protection locked="0"/>
    </xf>
    <xf numFmtId="0" fontId="48" fillId="3" borderId="24" xfId="0" applyFont="1" applyFill="1" applyBorder="1" applyAlignment="1" applyProtection="1">
      <alignment horizontal="center" vertical="center" wrapText="1"/>
      <protection locked="0"/>
    </xf>
    <xf numFmtId="0" fontId="48" fillId="3" borderId="11" xfId="0" applyFont="1" applyFill="1" applyBorder="1" applyAlignment="1" applyProtection="1">
      <alignment horizontal="center" vertical="center" wrapText="1"/>
      <protection locked="0"/>
    </xf>
    <xf numFmtId="0" fontId="7" fillId="3" borderId="9" xfId="0" applyFont="1" applyFill="1" applyBorder="1" applyAlignment="1" applyProtection="1">
      <alignment horizontal="center" vertical="center" wrapText="1"/>
      <protection locked="0"/>
    </xf>
    <xf numFmtId="0" fontId="31" fillId="3" borderId="60" xfId="0" applyFont="1" applyFill="1" applyBorder="1" applyAlignment="1" applyProtection="1">
      <alignment vertical="center" wrapText="1"/>
      <protection locked="0"/>
    </xf>
    <xf numFmtId="0" fontId="31" fillId="3" borderId="24" xfId="0" applyFont="1" applyFill="1" applyBorder="1" applyAlignment="1" applyProtection="1">
      <alignment vertical="center" wrapText="1"/>
      <protection locked="0"/>
    </xf>
    <xf numFmtId="0" fontId="31" fillId="3" borderId="11" xfId="0" applyFont="1" applyFill="1" applyBorder="1" applyAlignment="1" applyProtection="1">
      <alignment vertical="center" wrapText="1"/>
      <protection locked="0"/>
    </xf>
    <xf numFmtId="0" fontId="7" fillId="3" borderId="34" xfId="0" applyFont="1" applyFill="1" applyBorder="1" applyAlignment="1" applyProtection="1">
      <alignment horizontal="center" vertical="center" wrapText="1"/>
      <protection locked="0"/>
    </xf>
    <xf numFmtId="0" fontId="40" fillId="3" borderId="78" xfId="0" applyFont="1" applyFill="1" applyBorder="1" applyAlignment="1" applyProtection="1">
      <alignment horizontal="center" vertical="center" wrapText="1"/>
      <protection locked="0"/>
    </xf>
    <xf numFmtId="0" fontId="30" fillId="3" borderId="7" xfId="0" applyFont="1" applyFill="1" applyBorder="1" applyAlignment="1" applyProtection="1">
      <alignment horizontal="center" vertical="center" wrapText="1"/>
      <protection locked="0"/>
    </xf>
    <xf numFmtId="0" fontId="30" fillId="3" borderId="78" xfId="0" applyFont="1" applyFill="1" applyBorder="1" applyAlignment="1" applyProtection="1">
      <alignment horizontal="center" vertical="center" wrapText="1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11" fillId="3" borderId="42" xfId="0" applyFont="1" applyFill="1" applyBorder="1" applyAlignment="1" applyProtection="1">
      <alignment horizontal="center" vertical="center"/>
      <protection locked="0"/>
    </xf>
    <xf numFmtId="0" fontId="34" fillId="3" borderId="62" xfId="0" applyFont="1" applyFill="1" applyBorder="1" applyAlignment="1" applyProtection="1">
      <alignment horizontal="center"/>
      <protection locked="0"/>
    </xf>
    <xf numFmtId="0" fontId="102" fillId="3" borderId="42" xfId="0" applyFont="1" applyFill="1" applyBorder="1" applyAlignment="1" applyProtection="1">
      <alignment horizontal="right"/>
      <protection locked="0"/>
    </xf>
    <xf numFmtId="0" fontId="7" fillId="3" borderId="57" xfId="0" applyFont="1" applyFill="1" applyBorder="1" applyAlignment="1" applyProtection="1">
      <alignment horizontal="center"/>
      <protection locked="0"/>
    </xf>
    <xf numFmtId="0" fontId="7" fillId="3" borderId="76" xfId="0" applyFont="1" applyFill="1" applyBorder="1" applyAlignment="1" applyProtection="1">
      <alignment horizontal="center" vertical="center"/>
      <protection locked="0"/>
    </xf>
    <xf numFmtId="0" fontId="55" fillId="3" borderId="42" xfId="0" applyFont="1" applyFill="1" applyBorder="1" applyAlignment="1" applyProtection="1">
      <protection locked="0"/>
    </xf>
    <xf numFmtId="0" fontId="7" fillId="3" borderId="28" xfId="0" applyFont="1" applyFill="1" applyBorder="1" applyAlignment="1" applyProtection="1">
      <alignment horizontal="center" vertical="center"/>
      <protection locked="0"/>
    </xf>
    <xf numFmtId="0" fontId="7" fillId="3" borderId="62" xfId="0" applyFont="1" applyFill="1" applyBorder="1" applyAlignment="1" applyProtection="1">
      <alignment horizontal="center" vertical="center"/>
      <protection locked="0"/>
    </xf>
    <xf numFmtId="0" fontId="7" fillId="3" borderId="34" xfId="0" applyFont="1" applyFill="1" applyBorder="1" applyAlignment="1" applyProtection="1">
      <alignment horizontal="center" vertical="center"/>
      <protection locked="0"/>
    </xf>
    <xf numFmtId="0" fontId="7" fillId="3" borderId="78" xfId="0" applyFont="1" applyFill="1" applyBorder="1" applyAlignment="1" applyProtection="1">
      <alignment horizontal="center" vertical="center"/>
      <protection locked="0"/>
    </xf>
    <xf numFmtId="0" fontId="34" fillId="3" borderId="59" xfId="0" applyFont="1" applyFill="1" applyBorder="1" applyAlignment="1" applyProtection="1">
      <alignment horizontal="center" vertical="center"/>
      <protection locked="0"/>
    </xf>
    <xf numFmtId="0" fontId="7" fillId="3" borderId="22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77" xfId="0" applyFont="1" applyFill="1" applyBorder="1" applyAlignment="1" applyProtection="1">
      <alignment horizontal="center"/>
      <protection locked="0"/>
    </xf>
    <xf numFmtId="165" fontId="55" fillId="3" borderId="42" xfId="0" applyNumberFormat="1" applyFont="1" applyFill="1" applyBorder="1" applyAlignment="1" applyProtection="1">
      <protection locked="0"/>
    </xf>
    <xf numFmtId="0" fontId="7" fillId="3" borderId="49" xfId="0" applyFont="1" applyFill="1" applyBorder="1" applyAlignment="1" applyProtection="1">
      <alignment horizontal="center" vertical="center"/>
      <protection locked="0"/>
    </xf>
    <xf numFmtId="0" fontId="7" fillId="3" borderId="59" xfId="0" applyFont="1" applyFill="1" applyBorder="1" applyAlignment="1" applyProtection="1">
      <alignment horizontal="center" vertical="center"/>
      <protection locked="0"/>
    </xf>
    <xf numFmtId="0" fontId="13" fillId="3" borderId="78" xfId="0" applyFont="1" applyFill="1" applyBorder="1" applyAlignment="1" applyProtection="1">
      <alignment horizontal="center" vertical="center"/>
      <protection locked="0"/>
    </xf>
    <xf numFmtId="0" fontId="7" fillId="3" borderId="62" xfId="0" applyFont="1" applyFill="1" applyBorder="1" applyAlignment="1" applyProtection="1">
      <alignment horizontal="center"/>
      <protection locked="0"/>
    </xf>
    <xf numFmtId="0" fontId="13" fillId="3" borderId="62" xfId="0" applyFont="1" applyFill="1" applyBorder="1" applyAlignment="1" applyProtection="1">
      <alignment horizontal="center" vertical="center"/>
      <protection locked="0"/>
    </xf>
    <xf numFmtId="0" fontId="13" fillId="3" borderId="15" xfId="0" applyFont="1" applyFill="1" applyBorder="1" applyAlignment="1" applyProtection="1">
      <alignment horizontal="center" vertical="center"/>
      <protection locked="0"/>
    </xf>
    <xf numFmtId="0" fontId="51" fillId="3" borderId="42" xfId="0" applyFont="1" applyFill="1" applyBorder="1" applyAlignment="1" applyProtection="1">
      <alignment horizontal="right"/>
      <protection locked="0"/>
    </xf>
    <xf numFmtId="0" fontId="0" fillId="3" borderId="16" xfId="0" applyFill="1" applyBorder="1"/>
    <xf numFmtId="0" fontId="7" fillId="3" borderId="35" xfId="0" applyFont="1" applyFill="1" applyBorder="1" applyAlignment="1" applyProtection="1">
      <alignment horizont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0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11" fillId="3" borderId="39" xfId="0" applyFont="1" applyFill="1" applyBorder="1" applyAlignment="1" applyProtection="1">
      <alignment horizontal="center" vertical="center"/>
      <protection locked="0"/>
    </xf>
    <xf numFmtId="0" fontId="34" fillId="3" borderId="63" xfId="0" applyFont="1" applyFill="1" applyBorder="1" applyAlignment="1" applyProtection="1">
      <alignment horizontal="center"/>
      <protection locked="0"/>
    </xf>
    <xf numFmtId="0" fontId="7" fillId="3" borderId="45" xfId="0" applyFont="1" applyFill="1" applyBorder="1" applyAlignment="1" applyProtection="1">
      <alignment horizontal="center"/>
      <protection locked="0"/>
    </xf>
    <xf numFmtId="0" fontId="7" fillId="3" borderId="63" xfId="0" applyFont="1" applyFill="1" applyBorder="1" applyAlignment="1" applyProtection="1">
      <alignment horizontal="center" vertical="center"/>
      <protection locked="0"/>
    </xf>
    <xf numFmtId="0" fontId="55" fillId="3" borderId="39" xfId="0" applyFont="1" applyFill="1" applyBorder="1" applyAlignment="1" applyProtection="1">
      <protection locked="0"/>
    </xf>
    <xf numFmtId="0" fontId="7" fillId="3" borderId="23" xfId="0" applyFont="1" applyFill="1" applyBorder="1" applyAlignment="1" applyProtection="1">
      <alignment horizontal="center" vertical="center"/>
      <protection locked="0"/>
    </xf>
    <xf numFmtId="0" fontId="0" fillId="3" borderId="39" xfId="0" applyFill="1" applyBorder="1"/>
    <xf numFmtId="0" fontId="102" fillId="3" borderId="39" xfId="0" applyFont="1" applyFill="1" applyBorder="1" applyAlignment="1" applyProtection="1">
      <alignment horizontal="right"/>
      <protection locked="0"/>
    </xf>
    <xf numFmtId="0" fontId="0" fillId="3" borderId="25" xfId="0" applyFill="1" applyBorder="1"/>
    <xf numFmtId="0" fontId="7" fillId="3" borderId="35" xfId="0" applyFont="1" applyFill="1" applyBorder="1" applyAlignment="1" applyProtection="1">
      <alignment horizontal="center" vertical="center"/>
      <protection locked="0"/>
    </xf>
    <xf numFmtId="0" fontId="40" fillId="3" borderId="3" xfId="0" applyFont="1" applyFill="1" applyBorder="1" applyAlignment="1" applyProtection="1">
      <alignment horizontal="center"/>
      <protection locked="0"/>
    </xf>
    <xf numFmtId="0" fontId="40" fillId="3" borderId="50" xfId="0" applyFont="1" applyFill="1" applyBorder="1" applyAlignment="1" applyProtection="1">
      <alignment horizontal="center"/>
      <protection locked="0"/>
    </xf>
    <xf numFmtId="0" fontId="40" fillId="3" borderId="46" xfId="0" applyFont="1" applyFill="1" applyBorder="1" applyAlignment="1" applyProtection="1">
      <alignment horizontal="center"/>
      <protection locked="0"/>
    </xf>
    <xf numFmtId="20" fontId="49" fillId="3" borderId="30" xfId="0" applyNumberFormat="1" applyFont="1" applyFill="1" applyBorder="1" applyAlignment="1" applyProtection="1">
      <protection locked="0"/>
    </xf>
    <xf numFmtId="20" fontId="49" fillId="3" borderId="26" xfId="0" applyNumberFormat="1" applyFont="1" applyFill="1" applyBorder="1" applyAlignment="1" applyProtection="1">
      <protection locked="0"/>
    </xf>
    <xf numFmtId="20" fontId="49" fillId="3" borderId="32" xfId="0" applyNumberFormat="1" applyFont="1" applyFill="1" applyBorder="1" applyAlignment="1" applyProtection="1">
      <protection locked="0"/>
    </xf>
    <xf numFmtId="0" fontId="31" fillId="3" borderId="30" xfId="0" applyFont="1" applyFill="1" applyBorder="1" applyAlignment="1" applyProtection="1">
      <protection locked="0"/>
    </xf>
    <xf numFmtId="0" fontId="30" fillId="3" borderId="17" xfId="0" applyFont="1" applyFill="1" applyBorder="1" applyAlignment="1" applyProtection="1">
      <alignment horizontal="center" vertical="center"/>
      <protection locked="0"/>
    </xf>
    <xf numFmtId="0" fontId="30" fillId="3" borderId="49" xfId="0" applyFont="1" applyFill="1" applyBorder="1" applyAlignment="1" applyProtection="1">
      <alignment horizontal="center" vertical="center"/>
      <protection locked="0"/>
    </xf>
    <xf numFmtId="0" fontId="30" fillId="3" borderId="51" xfId="0" applyFont="1" applyFill="1" applyBorder="1" applyAlignment="1" applyProtection="1">
      <alignment horizontal="center" vertical="center" wrapText="1"/>
      <protection locked="0"/>
    </xf>
    <xf numFmtId="0" fontId="31" fillId="3" borderId="1" xfId="0" applyFont="1" applyFill="1" applyBorder="1" applyAlignment="1" applyProtection="1">
      <alignment vertical="center"/>
      <protection locked="0"/>
    </xf>
    <xf numFmtId="0" fontId="31" fillId="3" borderId="0" xfId="0" applyFont="1" applyFill="1" applyBorder="1" applyAlignment="1" applyProtection="1">
      <alignment vertical="center"/>
      <protection locked="0"/>
    </xf>
    <xf numFmtId="0" fontId="31" fillId="3" borderId="6" xfId="0" applyFont="1" applyFill="1" applyBorder="1" applyAlignment="1" applyProtection="1">
      <alignment vertical="center"/>
      <protection locked="0"/>
    </xf>
    <xf numFmtId="0" fontId="31" fillId="3" borderId="1" xfId="0" applyFont="1" applyFill="1" applyBorder="1" applyAlignment="1" applyProtection="1">
      <protection locked="0"/>
    </xf>
    <xf numFmtId="0" fontId="31" fillId="3" borderId="0" xfId="0" applyFont="1" applyFill="1" applyBorder="1" applyAlignment="1" applyProtection="1">
      <protection locked="0"/>
    </xf>
    <xf numFmtId="0" fontId="31" fillId="3" borderId="6" xfId="0" applyFont="1" applyFill="1" applyBorder="1" applyAlignment="1" applyProtection="1">
      <protection locked="0"/>
    </xf>
    <xf numFmtId="0" fontId="30" fillId="3" borderId="7" xfId="0" applyFont="1" applyFill="1" applyBorder="1" applyAlignment="1" applyProtection="1">
      <alignment horizontal="center" vertical="center"/>
      <protection locked="0"/>
    </xf>
    <xf numFmtId="0" fontId="30" fillId="3" borderId="78" xfId="0" applyFont="1" applyFill="1" applyBorder="1" applyAlignment="1" applyProtection="1">
      <alignment horizontal="center" vertical="center"/>
      <protection locked="0"/>
    </xf>
    <xf numFmtId="0" fontId="30" fillId="3" borderId="28" xfId="0" applyFont="1" applyFill="1" applyBorder="1" applyAlignment="1" applyProtection="1">
      <alignment horizontal="center" vertical="center" wrapText="1"/>
      <protection locked="0"/>
    </xf>
    <xf numFmtId="0" fontId="7" fillId="3" borderId="61" xfId="0" applyFont="1" applyFill="1" applyBorder="1" applyAlignment="1" applyProtection="1">
      <alignment horizontal="center" vertical="center" wrapText="1"/>
      <protection locked="0"/>
    </xf>
    <xf numFmtId="0" fontId="34" fillId="3" borderId="42" xfId="0" applyFont="1" applyFill="1" applyBorder="1" applyAlignment="1" applyProtection="1">
      <alignment horizontal="center" vertical="center"/>
      <protection locked="0"/>
    </xf>
    <xf numFmtId="0" fontId="7" fillId="3" borderId="76" xfId="0" applyFont="1" applyFill="1" applyBorder="1" applyAlignment="1" applyProtection="1">
      <alignment horizontal="center"/>
      <protection locked="0"/>
    </xf>
    <xf numFmtId="0" fontId="102" fillId="3" borderId="42" xfId="0" applyFont="1" applyFill="1" applyBorder="1" applyAlignment="1" applyProtection="1">
      <protection locked="0"/>
    </xf>
    <xf numFmtId="0" fontId="36" fillId="3" borderId="47" xfId="0" applyFont="1" applyFill="1" applyBorder="1" applyAlignment="1" applyProtection="1">
      <alignment horizontal="center" vertical="center"/>
      <protection locked="0"/>
    </xf>
    <xf numFmtId="0" fontId="7" fillId="3" borderId="80" xfId="0" applyFont="1" applyFill="1" applyBorder="1" applyAlignment="1" applyProtection="1">
      <alignment horizontal="center"/>
      <protection locked="0"/>
    </xf>
    <xf numFmtId="0" fontId="40" fillId="3" borderId="47" xfId="0" applyFont="1" applyFill="1" applyBorder="1" applyAlignment="1" applyProtection="1">
      <alignment horizontal="center" vertical="center"/>
      <protection locked="0"/>
    </xf>
    <xf numFmtId="0" fontId="7" fillId="3" borderId="57" xfId="0" applyFont="1" applyFill="1" applyBorder="1" applyAlignment="1" applyProtection="1">
      <alignment horizontal="center" vertical="center"/>
      <protection locked="0"/>
    </xf>
    <xf numFmtId="0" fontId="7" fillId="3" borderId="58" xfId="0" applyFont="1" applyFill="1" applyBorder="1" applyAlignment="1" applyProtection="1">
      <alignment horizontal="center" vertical="center"/>
      <protection locked="0"/>
    </xf>
    <xf numFmtId="0" fontId="11" fillId="3" borderId="58" xfId="0" applyFont="1" applyFill="1" applyBorder="1" applyAlignment="1" applyProtection="1">
      <alignment horizontal="center" vertical="center"/>
      <protection locked="0"/>
    </xf>
    <xf numFmtId="0" fontId="55" fillId="3" borderId="58" xfId="0" applyFont="1" applyFill="1" applyBorder="1" applyAlignment="1" applyProtection="1">
      <protection locked="0"/>
    </xf>
    <xf numFmtId="0" fontId="0" fillId="3" borderId="62" xfId="0" applyFill="1" applyBorder="1" applyProtection="1">
      <protection locked="0"/>
    </xf>
    <xf numFmtId="0" fontId="36" fillId="3" borderId="48" xfId="0" applyFont="1" applyFill="1" applyBorder="1" applyAlignment="1" applyProtection="1">
      <alignment horizontal="center" vertical="center"/>
      <protection locked="0"/>
    </xf>
    <xf numFmtId="20" fontId="48" fillId="3" borderId="32" xfId="0" applyNumberFormat="1" applyFont="1" applyFill="1" applyBorder="1" applyAlignment="1" applyProtection="1">
      <alignment horizontal="center"/>
      <protection locked="0"/>
    </xf>
    <xf numFmtId="20" fontId="48" fillId="3" borderId="30" xfId="0" applyNumberFormat="1" applyFont="1" applyFill="1" applyBorder="1" applyAlignment="1" applyProtection="1">
      <protection locked="0"/>
    </xf>
    <xf numFmtId="20" fontId="48" fillId="3" borderId="26" xfId="0" applyNumberFormat="1" applyFont="1" applyFill="1" applyBorder="1" applyAlignment="1" applyProtection="1">
      <protection locked="0"/>
    </xf>
    <xf numFmtId="20" fontId="48" fillId="3" borderId="32" xfId="0" applyNumberFormat="1" applyFont="1" applyFill="1" applyBorder="1" applyAlignment="1" applyProtection="1">
      <protection locked="0"/>
    </xf>
    <xf numFmtId="0" fontId="48" fillId="3" borderId="0" xfId="0" applyFont="1" applyFill="1" applyBorder="1" applyAlignment="1" applyProtection="1">
      <alignment horizontal="center" vertical="center"/>
      <protection locked="0"/>
    </xf>
    <xf numFmtId="0" fontId="48" fillId="3" borderId="6" xfId="0" applyFont="1" applyFill="1" applyBorder="1" applyAlignment="1" applyProtection="1">
      <alignment horizontal="center" vertical="center"/>
      <protection locked="0"/>
    </xf>
    <xf numFmtId="0" fontId="48" fillId="3" borderId="1" xfId="0" applyFont="1" applyFill="1" applyBorder="1" applyAlignment="1" applyProtection="1">
      <alignment vertical="center"/>
      <protection locked="0"/>
    </xf>
    <xf numFmtId="0" fontId="48" fillId="3" borderId="0" xfId="0" applyFont="1" applyFill="1" applyBorder="1" applyAlignment="1" applyProtection="1">
      <alignment vertical="center"/>
      <protection locked="0"/>
    </xf>
    <xf numFmtId="0" fontId="48" fillId="3" borderId="6" xfId="0" applyFont="1" applyFill="1" applyBorder="1" applyAlignment="1" applyProtection="1">
      <alignment vertical="center"/>
      <protection locked="0"/>
    </xf>
    <xf numFmtId="0" fontId="48" fillId="3" borderId="1" xfId="0" applyFont="1" applyFill="1" applyBorder="1" applyAlignment="1" applyProtection="1">
      <protection locked="0"/>
    </xf>
    <xf numFmtId="0" fontId="48" fillId="3" borderId="0" xfId="0" applyFont="1" applyFill="1" applyBorder="1" applyAlignment="1" applyProtection="1">
      <protection locked="0"/>
    </xf>
    <xf numFmtId="0" fontId="48" fillId="3" borderId="6" xfId="0" applyFont="1" applyFill="1" applyBorder="1" applyAlignment="1" applyProtection="1">
      <protection locked="0"/>
    </xf>
    <xf numFmtId="0" fontId="51" fillId="3" borderId="42" xfId="0" applyFont="1" applyFill="1" applyBorder="1" applyAlignment="1" applyProtection="1">
      <alignment horizontal="left"/>
      <protection locked="0"/>
    </xf>
    <xf numFmtId="0" fontId="102" fillId="3" borderId="58" xfId="0" applyFont="1" applyFill="1" applyBorder="1" applyAlignment="1" applyProtection="1">
      <alignment horizontal="right"/>
      <protection locked="0"/>
    </xf>
    <xf numFmtId="20" fontId="48" fillId="3" borderId="30" xfId="0" applyNumberFormat="1" applyFont="1" applyFill="1" applyBorder="1" applyAlignment="1" applyProtection="1">
      <alignment horizontal="center" vertical="center"/>
      <protection locked="0"/>
    </xf>
    <xf numFmtId="20" fontId="48" fillId="3" borderId="30" xfId="0" applyNumberFormat="1" applyFont="1" applyFill="1" applyBorder="1" applyAlignment="1" applyProtection="1">
      <alignment vertical="center"/>
      <protection locked="0"/>
    </xf>
    <xf numFmtId="20" fontId="48" fillId="3" borderId="26" xfId="0" applyNumberFormat="1" applyFont="1" applyFill="1" applyBorder="1" applyAlignment="1" applyProtection="1">
      <alignment vertical="center"/>
      <protection locked="0"/>
    </xf>
    <xf numFmtId="20" fontId="48" fillId="3" borderId="32" xfId="0" applyNumberFormat="1" applyFont="1" applyFill="1" applyBorder="1" applyAlignment="1" applyProtection="1">
      <alignment vertical="center"/>
      <protection locked="0"/>
    </xf>
    <xf numFmtId="0" fontId="48" fillId="3" borderId="1" xfId="0" applyFont="1" applyFill="1" applyBorder="1" applyAlignment="1" applyProtection="1">
      <alignment horizontal="center" vertical="center"/>
      <protection locked="0"/>
    </xf>
    <xf numFmtId="0" fontId="34" fillId="3" borderId="42" xfId="0" applyFont="1" applyFill="1" applyBorder="1" applyAlignment="1" applyProtection="1">
      <alignment horizontal="center"/>
      <protection locked="0"/>
    </xf>
    <xf numFmtId="0" fontId="102" fillId="3" borderId="42" xfId="0" applyFont="1" applyFill="1" applyBorder="1" applyAlignment="1" applyProtection="1">
      <alignment horizontal="center"/>
      <protection locked="0"/>
    </xf>
    <xf numFmtId="0" fontId="7" fillId="3" borderId="42" xfId="0" applyFont="1" applyFill="1" applyBorder="1" applyAlignment="1" applyProtection="1">
      <alignment horizontal="center"/>
      <protection locked="0"/>
    </xf>
    <xf numFmtId="0" fontId="30" fillId="3" borderId="51" xfId="0" applyFont="1" applyFill="1" applyBorder="1" applyAlignment="1" applyProtection="1">
      <alignment horizontal="center" vertical="center"/>
      <protection locked="0"/>
    </xf>
    <xf numFmtId="0" fontId="30" fillId="3" borderId="28" xfId="0" applyFont="1" applyFill="1" applyBorder="1" applyAlignment="1" applyProtection="1">
      <alignment horizontal="center" vertical="center"/>
      <protection locked="0"/>
    </xf>
    <xf numFmtId="0" fontId="0" fillId="3" borderId="26" xfId="0" applyFill="1" applyBorder="1" applyAlignment="1" applyProtection="1">
      <protection locked="0"/>
    </xf>
    <xf numFmtId="0" fontId="0" fillId="3" borderId="32" xfId="0" applyFill="1" applyBorder="1" applyAlignment="1" applyProtection="1">
      <protection locked="0"/>
    </xf>
    <xf numFmtId="0" fontId="0" fillId="3" borderId="0" xfId="0" applyFill="1" applyBorder="1" applyAlignment="1" applyProtection="1">
      <protection locked="0"/>
    </xf>
    <xf numFmtId="0" fontId="0" fillId="3" borderId="6" xfId="0" applyFill="1" applyBorder="1" applyAlignment="1" applyProtection="1">
      <protection locked="0"/>
    </xf>
    <xf numFmtId="165" fontId="34" fillId="3" borderId="42" xfId="0" applyNumberFormat="1" applyFont="1" applyFill="1" applyBorder="1" applyAlignment="1" applyProtection="1">
      <protection locked="0"/>
    </xf>
    <xf numFmtId="0" fontId="34" fillId="3" borderId="76" xfId="0" applyFont="1" applyFill="1" applyBorder="1" applyAlignment="1" applyProtection="1">
      <alignment horizontal="center"/>
      <protection locked="0"/>
    </xf>
    <xf numFmtId="0" fontId="55" fillId="3" borderId="39" xfId="0" applyFont="1" applyFill="1" applyBorder="1" applyAlignment="1" applyProtection="1">
      <alignment horizontal="right"/>
      <protection locked="0"/>
    </xf>
    <xf numFmtId="0" fontId="102" fillId="3" borderId="58" xfId="0" applyFont="1" applyFill="1" applyBorder="1" applyAlignment="1" applyProtection="1">
      <protection locked="0"/>
    </xf>
    <xf numFmtId="0" fontId="40" fillId="3" borderId="26" xfId="0" applyFont="1" applyFill="1" applyBorder="1" applyAlignment="1" applyProtection="1">
      <alignment horizontal="center"/>
      <protection locked="0"/>
    </xf>
    <xf numFmtId="0" fontId="40" fillId="3" borderId="32" xfId="0" applyFont="1" applyFill="1" applyBorder="1" applyAlignment="1" applyProtection="1">
      <alignment horizontal="center"/>
      <protection locked="0"/>
    </xf>
    <xf numFmtId="0" fontId="48" fillId="3" borderId="29" xfId="0" applyFont="1" applyFill="1" applyBorder="1" applyAlignment="1" applyProtection="1">
      <alignment vertical="center"/>
      <protection locked="0"/>
    </xf>
    <xf numFmtId="0" fontId="7" fillId="3" borderId="8" xfId="0" applyFont="1" applyFill="1" applyBorder="1" applyAlignment="1" applyProtection="1">
      <alignment horizontal="center" vertical="center" wrapText="1"/>
      <protection locked="0"/>
    </xf>
    <xf numFmtId="0" fontId="13" fillId="3" borderId="58" xfId="0" applyFont="1" applyFill="1" applyBorder="1" applyAlignment="1" applyProtection="1">
      <alignment horizontal="center" vertical="center" wrapText="1"/>
      <protection locked="0"/>
    </xf>
    <xf numFmtId="20" fontId="13" fillId="3" borderId="58" xfId="0" applyNumberFormat="1" applyFont="1" applyFill="1" applyBorder="1" applyAlignment="1" applyProtection="1">
      <alignment horizontal="center" vertical="center" wrapText="1"/>
      <protection locked="0"/>
    </xf>
    <xf numFmtId="0" fontId="48" fillId="3" borderId="75" xfId="0" applyFont="1" applyFill="1" applyBorder="1" applyAlignment="1" applyProtection="1">
      <alignment horizontal="center" vertical="center" wrapText="1"/>
      <protection locked="0"/>
    </xf>
    <xf numFmtId="0" fontId="48" fillId="3" borderId="28" xfId="0" applyFont="1" applyFill="1" applyBorder="1" applyAlignment="1" applyProtection="1">
      <alignment horizontal="center" vertical="center" wrapText="1"/>
      <protection locked="0"/>
    </xf>
    <xf numFmtId="0" fontId="48" fillId="3" borderId="78" xfId="0" applyFont="1" applyFill="1" applyBorder="1" applyAlignment="1" applyProtection="1">
      <alignment horizontal="center" vertical="center" wrapText="1"/>
      <protection locked="0"/>
    </xf>
    <xf numFmtId="14" fontId="56" fillId="3" borderId="3" xfId="0" applyNumberFormat="1" applyFont="1" applyFill="1" applyBorder="1" applyAlignment="1" applyProtection="1">
      <alignment horizontal="center"/>
      <protection locked="0"/>
    </xf>
    <xf numFmtId="14" fontId="56" fillId="3" borderId="46" xfId="0" applyNumberFormat="1" applyFont="1" applyFill="1" applyBorder="1" applyAlignment="1" applyProtection="1">
      <alignment horizontal="center"/>
      <protection locked="0"/>
    </xf>
    <xf numFmtId="14" fontId="56" fillId="3" borderId="26" xfId="0" applyNumberFormat="1" applyFont="1" applyFill="1" applyBorder="1" applyAlignment="1" applyProtection="1">
      <alignment horizontal="center"/>
      <protection locked="0"/>
    </xf>
    <xf numFmtId="14" fontId="56" fillId="3" borderId="32" xfId="0" applyNumberFormat="1" applyFont="1" applyFill="1" applyBorder="1" applyAlignment="1" applyProtection="1">
      <alignment horizontal="center"/>
      <protection locked="0"/>
    </xf>
    <xf numFmtId="14" fontId="12" fillId="3" borderId="3" xfId="0" applyNumberFormat="1" applyFont="1" applyFill="1" applyBorder="1" applyAlignment="1" applyProtection="1">
      <alignment horizontal="center" vertical="center"/>
      <protection locked="0"/>
    </xf>
    <xf numFmtId="14" fontId="12" fillId="3" borderId="50" xfId="0" applyNumberFormat="1" applyFont="1" applyFill="1" applyBorder="1" applyAlignment="1" applyProtection="1">
      <alignment horizontal="center" vertical="center"/>
      <protection locked="0"/>
    </xf>
    <xf numFmtId="14" fontId="57" fillId="3" borderId="50" xfId="0" applyNumberFormat="1" applyFont="1" applyFill="1" applyBorder="1" applyAlignment="1" applyProtection="1">
      <alignment vertical="center"/>
      <protection locked="0"/>
    </xf>
    <xf numFmtId="14" fontId="12" fillId="3" borderId="50" xfId="0" applyNumberFormat="1" applyFont="1" applyFill="1" applyBorder="1" applyAlignment="1" applyProtection="1">
      <alignment vertical="center"/>
      <protection locked="0"/>
    </xf>
    <xf numFmtId="14" fontId="12" fillId="3" borderId="46" xfId="0" applyNumberFormat="1" applyFont="1" applyFill="1" applyBorder="1" applyAlignment="1" applyProtection="1">
      <alignment horizontal="center" vertical="center"/>
      <protection locked="0"/>
    </xf>
    <xf numFmtId="14" fontId="12" fillId="3" borderId="3" xfId="0" applyNumberFormat="1" applyFont="1" applyFill="1" applyBorder="1" applyAlignment="1" applyProtection="1">
      <alignment vertical="center"/>
      <protection locked="0"/>
    </xf>
    <xf numFmtId="14" fontId="12" fillId="3" borderId="46" xfId="0" applyNumberFormat="1" applyFont="1" applyFill="1" applyBorder="1" applyAlignment="1" applyProtection="1">
      <alignment vertical="center"/>
      <protection locked="0"/>
    </xf>
    <xf numFmtId="20" fontId="31" fillId="3" borderId="1" xfId="0" applyNumberFormat="1" applyFont="1" applyFill="1" applyBorder="1" applyAlignment="1" applyProtection="1">
      <alignment horizontal="center" vertical="center"/>
      <protection locked="0"/>
    </xf>
    <xf numFmtId="20" fontId="31" fillId="3" borderId="6" xfId="0" applyNumberFormat="1" applyFont="1" applyFill="1" applyBorder="1" applyAlignment="1" applyProtection="1">
      <alignment horizontal="center" vertical="center"/>
      <protection locked="0"/>
    </xf>
    <xf numFmtId="0" fontId="30" fillId="3" borderId="26" xfId="0" applyFont="1" applyFill="1" applyBorder="1" applyAlignment="1" applyProtection="1">
      <alignment horizontal="center" vertical="center" wrapText="1"/>
      <protection locked="0"/>
    </xf>
    <xf numFmtId="20" fontId="30" fillId="3" borderId="26" xfId="0" applyNumberFormat="1" applyFont="1" applyFill="1" applyBorder="1" applyAlignment="1" applyProtection="1">
      <alignment horizontal="center" vertical="center"/>
      <protection locked="0"/>
    </xf>
    <xf numFmtId="0" fontId="30" fillId="3" borderId="27" xfId="0" applyFont="1" applyFill="1" applyBorder="1" applyAlignment="1" applyProtection="1">
      <alignment horizontal="center" vertical="center" wrapText="1"/>
      <protection locked="0"/>
    </xf>
    <xf numFmtId="0" fontId="30" fillId="3" borderId="2" xfId="0" applyFont="1" applyFill="1" applyBorder="1" applyAlignment="1" applyProtection="1">
      <alignment horizontal="center" vertical="center" wrapText="1"/>
      <protection locked="0"/>
    </xf>
    <xf numFmtId="20" fontId="30" fillId="3" borderId="2" xfId="0" applyNumberFormat="1" applyFont="1" applyFill="1" applyBorder="1" applyAlignment="1" applyProtection="1">
      <alignment horizontal="center" vertical="center"/>
      <protection locked="0"/>
    </xf>
    <xf numFmtId="20" fontId="30" fillId="3" borderId="29" xfId="0" applyNumberFormat="1" applyFont="1" applyFill="1" applyBorder="1" applyAlignment="1" applyProtection="1">
      <alignment horizontal="center" vertical="center"/>
      <protection locked="0"/>
    </xf>
    <xf numFmtId="20" fontId="7" fillId="3" borderId="36" xfId="0" applyNumberFormat="1" applyFont="1" applyFill="1" applyBorder="1" applyAlignment="1" applyProtection="1">
      <alignment horizontal="center" vertical="center" wrapText="1"/>
      <protection locked="0"/>
    </xf>
    <xf numFmtId="0" fontId="31" fillId="3" borderId="24" xfId="0" applyFont="1" applyFill="1" applyBorder="1" applyAlignment="1" applyProtection="1">
      <alignment horizontal="center" vertical="center" wrapText="1"/>
      <protection locked="0"/>
    </xf>
    <xf numFmtId="20" fontId="7" fillId="3" borderId="61" xfId="0" applyNumberFormat="1" applyFont="1" applyFill="1" applyBorder="1" applyAlignment="1" applyProtection="1">
      <alignment horizontal="center" vertical="center" wrapText="1"/>
      <protection locked="0"/>
    </xf>
    <xf numFmtId="0" fontId="40" fillId="3" borderId="33" xfId="0" applyFont="1" applyFill="1" applyBorder="1" applyAlignment="1" applyProtection="1">
      <alignment horizontal="center" vertical="center" wrapText="1"/>
      <protection locked="0"/>
    </xf>
    <xf numFmtId="0" fontId="0" fillId="3" borderId="0" xfId="0" applyFill="1" applyAlignment="1" applyProtection="1">
      <alignment horizontal="center" vertical="center"/>
      <protection locked="0"/>
    </xf>
    <xf numFmtId="0" fontId="30" fillId="3" borderId="24" xfId="0" applyFont="1" applyFill="1" applyBorder="1" applyAlignment="1" applyProtection="1">
      <alignment horizontal="center" vertical="center" wrapText="1"/>
      <protection locked="0"/>
    </xf>
    <xf numFmtId="0" fontId="30" fillId="3" borderId="11" xfId="0" applyFont="1" applyFill="1" applyBorder="1" applyAlignment="1" applyProtection="1">
      <alignment horizontal="center" vertical="center" wrapText="1"/>
      <protection locked="0"/>
    </xf>
    <xf numFmtId="1" fontId="55" fillId="3" borderId="42" xfId="0" applyNumberFormat="1" applyFont="1" applyFill="1" applyBorder="1" applyAlignment="1" applyProtection="1">
      <alignment horizontal="center"/>
      <protection locked="0"/>
    </xf>
    <xf numFmtId="0" fontId="59" fillId="3" borderId="47" xfId="0" applyFont="1" applyFill="1" applyBorder="1" applyAlignment="1" applyProtection="1">
      <alignment horizontal="center" vertical="center"/>
      <protection locked="0"/>
    </xf>
    <xf numFmtId="0" fontId="55" fillId="3" borderId="42" xfId="0" applyFont="1" applyFill="1" applyBorder="1" applyAlignment="1" applyProtection="1">
      <alignment horizontal="center"/>
      <protection locked="0"/>
    </xf>
    <xf numFmtId="0" fontId="59" fillId="3" borderId="47" xfId="0" applyFont="1" applyFill="1" applyBorder="1" applyAlignment="1" applyProtection="1">
      <alignment horizontal="center"/>
      <protection locked="0"/>
    </xf>
    <xf numFmtId="0" fontId="59" fillId="3" borderId="22" xfId="0" applyFont="1" applyFill="1" applyBorder="1" applyAlignment="1" applyProtection="1">
      <alignment horizontal="center"/>
      <protection locked="0"/>
    </xf>
    <xf numFmtId="0" fontId="34" fillId="3" borderId="22" xfId="0" applyFont="1" applyFill="1" applyBorder="1" applyAlignment="1" applyProtection="1">
      <protection locked="0"/>
    </xf>
    <xf numFmtId="2" fontId="55" fillId="3" borderId="42" xfId="0" applyNumberFormat="1" applyFont="1" applyFill="1" applyBorder="1" applyAlignment="1" applyProtection="1">
      <alignment horizontal="center"/>
      <protection locked="0"/>
    </xf>
    <xf numFmtId="166" fontId="55" fillId="3" borderId="42" xfId="0" applyNumberFormat="1" applyFont="1" applyFill="1" applyBorder="1" applyAlignment="1" applyProtection="1">
      <alignment horizontal="center"/>
      <protection locked="0"/>
    </xf>
    <xf numFmtId="0" fontId="7" fillId="3" borderId="43" xfId="0" applyFont="1" applyFill="1" applyBorder="1" applyAlignment="1" applyProtection="1">
      <alignment horizontal="center" vertical="center"/>
      <protection locked="0"/>
    </xf>
    <xf numFmtId="0" fontId="11" fillId="3" borderId="62" xfId="0" applyFont="1" applyFill="1" applyBorder="1" applyAlignment="1" applyProtection="1">
      <alignment horizontal="center" vertical="center"/>
      <protection locked="0"/>
    </xf>
    <xf numFmtId="0" fontId="0" fillId="3" borderId="66" xfId="0" applyFill="1" applyBorder="1" applyProtection="1">
      <protection locked="0"/>
    </xf>
    <xf numFmtId="0" fontId="0" fillId="3" borderId="42" xfId="0" applyFill="1" applyBorder="1" applyProtection="1">
      <protection locked="0"/>
    </xf>
    <xf numFmtId="0" fontId="40" fillId="3" borderId="42" xfId="0" applyFont="1" applyFill="1" applyBorder="1" applyAlignment="1" applyProtection="1">
      <alignment horizontal="center"/>
      <protection locked="0"/>
    </xf>
    <xf numFmtId="0" fontId="40" fillId="3" borderId="42" xfId="0" applyFont="1" applyFill="1" applyBorder="1" applyProtection="1">
      <protection locked="0"/>
    </xf>
    <xf numFmtId="0" fontId="7" fillId="3" borderId="42" xfId="0" applyFont="1" applyFill="1" applyBorder="1" applyProtection="1">
      <protection locked="0"/>
    </xf>
    <xf numFmtId="0" fontId="0" fillId="3" borderId="1" xfId="0" applyFill="1" applyBorder="1" applyProtection="1">
      <protection locked="0"/>
    </xf>
    <xf numFmtId="0" fontId="34" fillId="3" borderId="47" xfId="0" applyFont="1" applyFill="1" applyBorder="1" applyAlignment="1" applyProtection="1">
      <protection locked="0"/>
    </xf>
    <xf numFmtId="0" fontId="0" fillId="3" borderId="2" xfId="0" applyFill="1" applyBorder="1" applyProtection="1">
      <protection locked="0"/>
    </xf>
    <xf numFmtId="0" fontId="0" fillId="3" borderId="74" xfId="0" applyFill="1" applyBorder="1" applyProtection="1">
      <protection locked="0"/>
    </xf>
    <xf numFmtId="0" fontId="34" fillId="3" borderId="23" xfId="0" applyFont="1" applyFill="1" applyBorder="1" applyAlignment="1" applyProtection="1">
      <protection locked="0"/>
    </xf>
    <xf numFmtId="1" fontId="55" fillId="3" borderId="39" xfId="0" applyNumberFormat="1" applyFont="1" applyFill="1" applyBorder="1" applyAlignment="1" applyProtection="1">
      <alignment horizontal="center"/>
      <protection locked="0"/>
    </xf>
    <xf numFmtId="0" fontId="59" fillId="3" borderId="48" xfId="0" applyFont="1" applyFill="1" applyBorder="1" applyAlignment="1" applyProtection="1">
      <alignment horizontal="center"/>
      <protection locked="0"/>
    </xf>
    <xf numFmtId="0" fontId="0" fillId="3" borderId="27" xfId="0" applyFill="1" applyBorder="1" applyProtection="1">
      <protection locked="0"/>
    </xf>
    <xf numFmtId="0" fontId="59" fillId="3" borderId="25" xfId="0" applyFont="1" applyFill="1" applyBorder="1" applyAlignment="1" applyProtection="1">
      <alignment horizontal="center" vertical="center"/>
      <protection locked="0"/>
    </xf>
    <xf numFmtId="0" fontId="34" fillId="3" borderId="48" xfId="0" applyFont="1" applyFill="1" applyBorder="1" applyAlignment="1" applyProtection="1">
      <protection locked="0"/>
    </xf>
    <xf numFmtId="0" fontId="59" fillId="3" borderId="25" xfId="0" applyFont="1" applyFill="1" applyBorder="1" applyAlignment="1" applyProtection="1">
      <alignment horizontal="center"/>
      <protection locked="0"/>
    </xf>
    <xf numFmtId="20" fontId="31" fillId="3" borderId="32" xfId="0" applyNumberFormat="1" applyFont="1" applyFill="1" applyBorder="1" applyAlignment="1" applyProtection="1">
      <alignment horizontal="center" vertical="center"/>
      <protection locked="0"/>
    </xf>
    <xf numFmtId="20" fontId="31" fillId="3" borderId="27" xfId="0" applyNumberFormat="1" applyFont="1" applyFill="1" applyBorder="1" applyAlignment="1" applyProtection="1">
      <alignment horizontal="center" vertical="center"/>
      <protection locked="0"/>
    </xf>
    <xf numFmtId="20" fontId="31" fillId="3" borderId="29" xfId="0" applyNumberFormat="1" applyFont="1" applyFill="1" applyBorder="1" applyAlignment="1" applyProtection="1">
      <alignment horizontal="center" vertical="center"/>
      <protection locked="0"/>
    </xf>
    <xf numFmtId="20" fontId="10" fillId="3" borderId="61" xfId="0" applyNumberFormat="1" applyFont="1" applyFill="1" applyBorder="1" applyAlignment="1" applyProtection="1">
      <alignment horizontal="center" vertical="center" wrapText="1"/>
      <protection locked="0"/>
    </xf>
    <xf numFmtId="0" fontId="31" fillId="3" borderId="36" xfId="0" applyFont="1" applyFill="1" applyBorder="1" applyAlignment="1" applyProtection="1">
      <alignment horizontal="center" vertical="center" wrapText="1"/>
      <protection locked="0"/>
    </xf>
    <xf numFmtId="0" fontId="34" fillId="3" borderId="43" xfId="0" applyFont="1" applyFill="1" applyBorder="1" applyAlignment="1" applyProtection="1">
      <protection locked="0"/>
    </xf>
    <xf numFmtId="0" fontId="7" fillId="3" borderId="0" xfId="0" applyFont="1" applyFill="1" applyAlignment="1" applyProtection="1">
      <alignment horizontal="left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left" vertical="center"/>
      <protection locked="0"/>
    </xf>
    <xf numFmtId="0" fontId="59" fillId="3" borderId="44" xfId="0" applyFont="1" applyFill="1" applyBorder="1" applyAlignment="1" applyProtection="1">
      <alignment horizontal="center" vertical="center"/>
      <protection locked="0"/>
    </xf>
    <xf numFmtId="0" fontId="40" fillId="3" borderId="70" xfId="0" applyFont="1" applyFill="1" applyBorder="1" applyAlignment="1" applyProtection="1">
      <alignment horizontal="center" vertical="center" wrapText="1"/>
      <protection locked="0"/>
    </xf>
    <xf numFmtId="0" fontId="40" fillId="3" borderId="37" xfId="0" applyFont="1" applyFill="1" applyBorder="1" applyAlignment="1" applyProtection="1">
      <alignment horizontal="center" vertical="center" wrapText="1"/>
      <protection locked="0"/>
    </xf>
    <xf numFmtId="20" fontId="10" fillId="3" borderId="37" xfId="0" applyNumberFormat="1" applyFont="1" applyFill="1" applyBorder="1" applyAlignment="1" applyProtection="1">
      <alignment horizontal="center" vertical="center" wrapText="1"/>
      <protection locked="0"/>
    </xf>
    <xf numFmtId="0" fontId="31" fillId="3" borderId="71" xfId="0" applyFont="1" applyFill="1" applyBorder="1" applyAlignment="1" applyProtection="1">
      <alignment vertical="center" wrapText="1"/>
      <protection locked="0"/>
    </xf>
    <xf numFmtId="0" fontId="31" fillId="3" borderId="32" xfId="0" applyFont="1" applyFill="1" applyBorder="1" applyAlignment="1" applyProtection="1">
      <alignment vertical="center" wrapText="1"/>
      <protection locked="0"/>
    </xf>
    <xf numFmtId="0" fontId="11" fillId="3" borderId="47" xfId="0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Alignment="1" applyProtection="1">
      <alignment horizontal="left"/>
      <protection locked="0"/>
    </xf>
    <xf numFmtId="0" fontId="7" fillId="3" borderId="0" xfId="0" applyFont="1" applyFill="1" applyBorder="1" applyAlignment="1" applyProtection="1">
      <alignment horizontal="left" vertical="center"/>
      <protection locked="0"/>
    </xf>
    <xf numFmtId="0" fontId="7" fillId="3" borderId="1" xfId="0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Alignment="1" applyProtection="1">
      <alignment horizontal="center"/>
      <protection locked="0"/>
    </xf>
    <xf numFmtId="0" fontId="7" fillId="3" borderId="27" xfId="0" applyFont="1" applyFill="1" applyBorder="1" applyAlignment="1" applyProtection="1">
      <alignment horizontal="left"/>
      <protection locked="0"/>
    </xf>
    <xf numFmtId="0" fontId="7" fillId="3" borderId="2" xfId="0" applyFont="1" applyFill="1" applyBorder="1" applyAlignment="1" applyProtection="1">
      <alignment horizontal="center" vertical="center"/>
      <protection locked="0"/>
    </xf>
    <xf numFmtId="0" fontId="7" fillId="3" borderId="2" xfId="0" applyFont="1" applyFill="1" applyBorder="1" applyAlignment="1" applyProtection="1">
      <alignment horizontal="left" vertical="center"/>
      <protection locked="0"/>
    </xf>
    <xf numFmtId="0" fontId="7" fillId="3" borderId="27" xfId="0" applyFont="1" applyFill="1" applyBorder="1" applyAlignment="1" applyProtection="1">
      <alignment horizontal="center" vertical="center"/>
      <protection locked="0"/>
    </xf>
    <xf numFmtId="0" fontId="7" fillId="3" borderId="27" xfId="0" applyFont="1" applyFill="1" applyBorder="1" applyAlignment="1" applyProtection="1">
      <alignment horizontal="center"/>
      <protection locked="0"/>
    </xf>
    <xf numFmtId="0" fontId="59" fillId="3" borderId="22" xfId="0" applyFont="1" applyFill="1" applyBorder="1" applyAlignment="1" applyProtection="1">
      <alignment horizontal="center" vertical="center"/>
      <protection locked="0"/>
    </xf>
    <xf numFmtId="0" fontId="59" fillId="3" borderId="42" xfId="0" applyFont="1" applyFill="1" applyBorder="1" applyAlignment="1" applyProtection="1">
      <alignment horizont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</cellXfs>
  <cellStyles count="7">
    <cellStyle name="Гиперссылка" xfId="3" builtinId="8"/>
    <cellStyle name="Обычный" xfId="0" builtinId="0"/>
    <cellStyle name="Обычный 2" xfId="2" xr:uid="{00000000-0005-0000-0000-000002000000}"/>
    <cellStyle name="Обычный 2 2" xfId="4" xr:uid="{00000000-0005-0000-0000-000003000000}"/>
    <cellStyle name="Обычный 2 2 2" xfId="6" xr:uid="{00000000-0005-0000-0000-000004000000}"/>
    <cellStyle name="Обычный 2 3" xfId="5" xr:uid="{00000000-0005-0000-0000-000005000000}"/>
    <cellStyle name="Финансовый" xfId="1" builtinId="3"/>
  </cellStyles>
  <dxfs count="0"/>
  <tableStyles count="0" defaultTableStyle="TableStyleMedium9" defaultPivotStyle="PivotStyleLight16"/>
  <colors>
    <mruColors>
      <color rgb="FFA8D050"/>
      <color rgb="FF60C077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18</xdr:row>
      <xdr:rowOff>457199</xdr:rowOff>
    </xdr:from>
    <xdr:to>
      <xdr:col>4</xdr:col>
      <xdr:colOff>1</xdr:colOff>
      <xdr:row>19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CxnSpPr/>
      </xdr:nvCxnSpPr>
      <xdr:spPr>
        <a:xfrm rot="10800000" flipV="1">
          <a:off x="2295528" y="5991224"/>
          <a:ext cx="571498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457199</xdr:rowOff>
    </xdr:from>
    <xdr:to>
      <xdr:col>4</xdr:col>
      <xdr:colOff>1</xdr:colOff>
      <xdr:row>21</xdr:row>
      <xdr:rowOff>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CxnSpPr/>
      </xdr:nvCxnSpPr>
      <xdr:spPr>
        <a:xfrm rot="10800000" flipV="1">
          <a:off x="2295528" y="6543674"/>
          <a:ext cx="571498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28574</xdr:rowOff>
    </xdr:from>
    <xdr:to>
      <xdr:col>4</xdr:col>
      <xdr:colOff>0</xdr:colOff>
      <xdr:row>1</xdr:row>
      <xdr:rowOff>247649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CxnSpPr/>
      </xdr:nvCxnSpPr>
      <xdr:spPr>
        <a:xfrm rot="10800000" flipV="1">
          <a:off x="1095375" y="447674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</xdr:row>
      <xdr:rowOff>28574</xdr:rowOff>
    </xdr:from>
    <xdr:to>
      <xdr:col>11</xdr:col>
      <xdr:colOff>0</xdr:colOff>
      <xdr:row>1</xdr:row>
      <xdr:rowOff>247649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CxnSpPr/>
      </xdr:nvCxnSpPr>
      <xdr:spPr>
        <a:xfrm rot="10800000" flipV="1">
          <a:off x="4686300" y="447674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28574</xdr:rowOff>
    </xdr:from>
    <xdr:to>
      <xdr:col>4</xdr:col>
      <xdr:colOff>0</xdr:colOff>
      <xdr:row>1</xdr:row>
      <xdr:rowOff>247649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CxnSpPr/>
      </xdr:nvCxnSpPr>
      <xdr:spPr>
        <a:xfrm rot="10800000" flipV="1">
          <a:off x="1095375" y="495299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</xdr:row>
      <xdr:rowOff>28574</xdr:rowOff>
    </xdr:from>
    <xdr:to>
      <xdr:col>9</xdr:col>
      <xdr:colOff>0</xdr:colOff>
      <xdr:row>1</xdr:row>
      <xdr:rowOff>247649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CxnSpPr/>
      </xdr:nvCxnSpPr>
      <xdr:spPr>
        <a:xfrm rot="10800000" flipV="1">
          <a:off x="4686300" y="495299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414800</xdr:colOff>
      <xdr:row>24</xdr:row>
      <xdr:rowOff>359491</xdr:rowOff>
    </xdr:from>
    <xdr:to>
      <xdr:col>3</xdr:col>
      <xdr:colOff>445525</xdr:colOff>
      <xdr:row>25</xdr:row>
      <xdr:rowOff>15362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CxnSpPr/>
      </xdr:nvCxnSpPr>
      <xdr:spPr>
        <a:xfrm rot="10800000" flipV="1">
          <a:off x="4147985" y="5767233"/>
          <a:ext cx="30725" cy="245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445523</xdr:colOff>
      <xdr:row>19</xdr:row>
      <xdr:rowOff>645242</xdr:rowOff>
    </xdr:from>
    <xdr:to>
      <xdr:col>3</xdr:col>
      <xdr:colOff>445524</xdr:colOff>
      <xdr:row>21</xdr:row>
      <xdr:rowOff>430162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CxnSpPr/>
      </xdr:nvCxnSpPr>
      <xdr:spPr>
        <a:xfrm rot="16200000" flipH="1">
          <a:off x="3739176" y="4943014"/>
          <a:ext cx="880295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445523</xdr:colOff>
      <xdr:row>19</xdr:row>
      <xdr:rowOff>645242</xdr:rowOff>
    </xdr:from>
    <xdr:to>
      <xdr:col>3</xdr:col>
      <xdr:colOff>445524</xdr:colOff>
      <xdr:row>21</xdr:row>
      <xdr:rowOff>430162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CxnSpPr/>
      </xdr:nvCxnSpPr>
      <xdr:spPr>
        <a:xfrm rot="16200000" flipH="1">
          <a:off x="4658339" y="7148051"/>
          <a:ext cx="68027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28574</xdr:rowOff>
    </xdr:from>
    <xdr:to>
      <xdr:col>4</xdr:col>
      <xdr:colOff>0</xdr:colOff>
      <xdr:row>1</xdr:row>
      <xdr:rowOff>247649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CxnSpPr/>
      </xdr:nvCxnSpPr>
      <xdr:spPr>
        <a:xfrm rot="10800000" flipV="1">
          <a:off x="1095375" y="476249"/>
          <a:ext cx="0" cy="219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9528</xdr:colOff>
      <xdr:row>8</xdr:row>
      <xdr:rowOff>457199</xdr:rowOff>
    </xdr:from>
    <xdr:to>
      <xdr:col>6</xdr:col>
      <xdr:colOff>1</xdr:colOff>
      <xdr:row>9</xdr:row>
      <xdr:rowOff>0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CxnSpPr/>
      </xdr:nvCxnSpPr>
      <xdr:spPr>
        <a:xfrm rot="10800000" flipV="1">
          <a:off x="2571753" y="3009899"/>
          <a:ext cx="761998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9528</xdr:colOff>
      <xdr:row>10</xdr:row>
      <xdr:rowOff>457199</xdr:rowOff>
    </xdr:from>
    <xdr:to>
      <xdr:col>6</xdr:col>
      <xdr:colOff>1</xdr:colOff>
      <xdr:row>11</xdr:row>
      <xdr:rowOff>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CxnSpPr/>
      </xdr:nvCxnSpPr>
      <xdr:spPr>
        <a:xfrm rot="10800000" flipV="1">
          <a:off x="2571753" y="3352799"/>
          <a:ext cx="761998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9528</xdr:colOff>
      <xdr:row>9</xdr:row>
      <xdr:rowOff>457199</xdr:rowOff>
    </xdr:from>
    <xdr:to>
      <xdr:col>5</xdr:col>
      <xdr:colOff>1</xdr:colOff>
      <xdr:row>10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CxnSpPr/>
      </xdr:nvCxnSpPr>
      <xdr:spPr>
        <a:xfrm rot="10800000" flipV="1">
          <a:off x="2762253" y="3276599"/>
          <a:ext cx="761998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9528</xdr:colOff>
      <xdr:row>29</xdr:row>
      <xdr:rowOff>457199</xdr:rowOff>
    </xdr:from>
    <xdr:to>
      <xdr:col>5</xdr:col>
      <xdr:colOff>1</xdr:colOff>
      <xdr:row>30</xdr:row>
      <xdr:rowOff>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CxnSpPr/>
      </xdr:nvCxnSpPr>
      <xdr:spPr>
        <a:xfrm rot="10800000" flipV="1">
          <a:off x="2762253" y="3952874"/>
          <a:ext cx="761998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B1:AG26"/>
  <sheetViews>
    <sheetView view="pageLayout" workbookViewId="0">
      <selection activeCell="Z20" sqref="Z20"/>
    </sheetView>
  </sheetViews>
  <sheetFormatPr defaultRowHeight="12.75"/>
  <cols>
    <col min="2" max="2" width="9.7109375" customWidth="1"/>
    <col min="3" max="23" width="6" customWidth="1"/>
    <col min="25" max="25" width="9.7109375" customWidth="1"/>
    <col min="26" max="33" width="8.42578125" customWidth="1"/>
    <col min="34" max="44" width="7" customWidth="1"/>
  </cols>
  <sheetData>
    <row r="1" spans="2:33" ht="13.5" thickBot="1">
      <c r="B1" s="3995">
        <f>'Основная продукция'!B2</f>
        <v>44606</v>
      </c>
      <c r="C1" s="3996"/>
      <c r="D1" s="3996"/>
      <c r="E1" s="3996"/>
      <c r="F1" s="3996" t="s">
        <v>680</v>
      </c>
      <c r="G1" s="3996"/>
      <c r="H1" s="3996"/>
      <c r="I1" s="3996"/>
      <c r="J1" s="3996"/>
      <c r="K1" s="3996"/>
      <c r="L1" s="3996"/>
      <c r="M1" s="3996"/>
      <c r="N1" s="3996"/>
      <c r="O1" s="3996"/>
      <c r="P1" s="3996"/>
      <c r="Q1" s="3997"/>
      <c r="R1" s="3996"/>
      <c r="S1" s="3996"/>
      <c r="T1" s="3993">
        <f>'Основная продукция'!P2</f>
        <v>0.5</v>
      </c>
      <c r="U1" s="3993"/>
      <c r="V1" s="3993"/>
      <c r="W1" s="3993"/>
      <c r="Y1" s="3998">
        <f>B1</f>
        <v>44606</v>
      </c>
      <c r="Z1" s="3998"/>
      <c r="AA1" s="3994" t="s">
        <v>461</v>
      </c>
      <c r="AB1" s="3994"/>
      <c r="AC1" s="3994"/>
      <c r="AD1" s="3994"/>
      <c r="AE1" s="3994"/>
      <c r="AF1" s="3993">
        <f>T1</f>
        <v>0.5</v>
      </c>
      <c r="AG1" s="3994"/>
    </row>
    <row r="2" spans="2:33" ht="27" customHeight="1" thickBot="1">
      <c r="B2" s="2412"/>
      <c r="C2" s="2418" t="s">
        <v>668</v>
      </c>
      <c r="D2" s="2419" t="s">
        <v>674</v>
      </c>
      <c r="E2" s="2418" t="s">
        <v>673</v>
      </c>
      <c r="F2" s="2419" t="s">
        <v>82</v>
      </c>
      <c r="G2" s="2418" t="s">
        <v>226</v>
      </c>
      <c r="H2" s="2419" t="s">
        <v>669</v>
      </c>
      <c r="I2" s="2418" t="s">
        <v>85</v>
      </c>
      <c r="J2" s="2419" t="s">
        <v>86</v>
      </c>
      <c r="K2" s="2418" t="s">
        <v>390</v>
      </c>
      <c r="L2" s="2419" t="s">
        <v>670</v>
      </c>
      <c r="M2" s="2418" t="s">
        <v>89</v>
      </c>
      <c r="N2" s="2419" t="s">
        <v>675</v>
      </c>
      <c r="O2" s="2418" t="s">
        <v>671</v>
      </c>
      <c r="P2" s="2419" t="s">
        <v>672</v>
      </c>
      <c r="Q2" s="2418" t="s">
        <v>92</v>
      </c>
      <c r="R2" s="2419" t="s">
        <v>676</v>
      </c>
      <c r="S2" s="2418" t="s">
        <v>542</v>
      </c>
      <c r="T2" s="2443" t="s">
        <v>677</v>
      </c>
      <c r="U2" s="2418" t="s">
        <v>678</v>
      </c>
      <c r="V2" s="2419" t="s">
        <v>689</v>
      </c>
      <c r="W2" s="2420" t="s">
        <v>610</v>
      </c>
      <c r="Y2" s="2412"/>
      <c r="Z2" s="2413" t="s">
        <v>681</v>
      </c>
      <c r="AA2" s="2414" t="s">
        <v>682</v>
      </c>
      <c r="AB2" s="2413" t="s">
        <v>683</v>
      </c>
      <c r="AC2" s="2414" t="s">
        <v>514</v>
      </c>
      <c r="AD2" s="2413" t="s">
        <v>598</v>
      </c>
      <c r="AE2" s="2414" t="s">
        <v>597</v>
      </c>
      <c r="AF2" s="2413" t="s">
        <v>684</v>
      </c>
      <c r="AG2" s="2421" t="s">
        <v>685</v>
      </c>
    </row>
    <row r="3" spans="2:33" ht="22.5" customHeight="1">
      <c r="B3" s="2402" t="s">
        <v>2</v>
      </c>
      <c r="C3" s="2391">
        <f>'Основная продукция'!P5</f>
        <v>0</v>
      </c>
      <c r="D3" s="2392">
        <f>'Основная продукция'!P33</f>
        <v>0</v>
      </c>
      <c r="E3" s="2391"/>
      <c r="F3" s="2392">
        <f>'Основная продукция'!P89</f>
        <v>0</v>
      </c>
      <c r="G3" s="2391">
        <f>'Основная продукция'!P117</f>
        <v>0</v>
      </c>
      <c r="H3" s="2392">
        <f>'Основная продукция'!P145</f>
        <v>0</v>
      </c>
      <c r="I3" s="2391"/>
      <c r="J3" s="2392">
        <f>'Основная продукция'!P201</f>
        <v>0</v>
      </c>
      <c r="K3" s="2391">
        <f>'Основная продукция'!P229</f>
        <v>0</v>
      </c>
      <c r="L3" s="2392">
        <f>'Основная продукция'!P257</f>
        <v>0</v>
      </c>
      <c r="M3" s="2391">
        <f>'Основная продукция'!P285</f>
        <v>0</v>
      </c>
      <c r="N3" s="2392">
        <f>'Основная продукция'!P313</f>
        <v>0</v>
      </c>
      <c r="O3" s="2391">
        <f>'Основная продукция'!P341</f>
        <v>0</v>
      </c>
      <c r="P3" s="2392">
        <f>'Основная продукция'!P369</f>
        <v>0</v>
      </c>
      <c r="Q3" s="2391">
        <f>'Основная продукция'!P397</f>
        <v>0</v>
      </c>
      <c r="R3" s="2392">
        <f>'Основная продукция'!P425</f>
        <v>0</v>
      </c>
      <c r="S3" s="2391">
        <f>'Основная продукция'!P453</f>
        <v>0</v>
      </c>
      <c r="T3" s="2427"/>
      <c r="U3" s="2391"/>
      <c r="V3" s="2392"/>
      <c r="W3" s="2393">
        <f>'Основная продукция'!P509</f>
        <v>0</v>
      </c>
      <c r="Y3" s="2402" t="s">
        <v>455</v>
      </c>
      <c r="Z3" s="2391">
        <f>'Оз Основная продукция'!N6</f>
        <v>320</v>
      </c>
      <c r="AA3" s="2392">
        <f>'Оз Основная продукция'!N24</f>
        <v>280</v>
      </c>
      <c r="AB3" s="2391">
        <f>'Оз Основная продукция'!N42</f>
        <v>180</v>
      </c>
      <c r="AC3" s="2392">
        <f>'Оз Основная продукция'!N60</f>
        <v>40</v>
      </c>
      <c r="AD3" s="2391">
        <f>'Оз Основная продукция'!N78</f>
        <v>280</v>
      </c>
      <c r="AE3" s="2392">
        <f>'Оз Основная продукция'!N96</f>
        <v>140</v>
      </c>
      <c r="AF3" s="2391">
        <f>'Оз Основная продукция'!N114</f>
        <v>0</v>
      </c>
      <c r="AG3" s="2408">
        <f>'Оз Основная продукция'!N132</f>
        <v>0</v>
      </c>
    </row>
    <row r="4" spans="2:33" ht="22.5" customHeight="1">
      <c r="B4" s="2403" t="s">
        <v>12</v>
      </c>
      <c r="C4" s="2394">
        <f>'Основная продукция'!P6</f>
        <v>0</v>
      </c>
      <c r="D4" s="2422">
        <f>'Основная продукция'!P34</f>
        <v>0</v>
      </c>
      <c r="E4" s="2394"/>
      <c r="F4" s="2422">
        <f>'Основная продукция'!P90</f>
        <v>0</v>
      </c>
      <c r="G4" s="2394">
        <f>'Основная продукция'!P118</f>
        <v>0</v>
      </c>
      <c r="H4" s="2422">
        <f>'Основная продукция'!P146</f>
        <v>0</v>
      </c>
      <c r="I4" s="2394"/>
      <c r="J4" s="2422">
        <f>'Основная продукция'!P202</f>
        <v>0</v>
      </c>
      <c r="K4" s="2394">
        <f>'Основная продукция'!P230</f>
        <v>0</v>
      </c>
      <c r="L4" s="2422">
        <f>'Основная продукция'!P258</f>
        <v>0</v>
      </c>
      <c r="M4" s="2394">
        <f>'Основная продукция'!P286</f>
        <v>0</v>
      </c>
      <c r="N4" s="2422">
        <f>'Основная продукция'!P314</f>
        <v>0</v>
      </c>
      <c r="O4" s="2394">
        <f>'Основная продукция'!P342</f>
        <v>0</v>
      </c>
      <c r="P4" s="2422">
        <f>'Основная продукция'!P370</f>
        <v>0</v>
      </c>
      <c r="Q4" s="2394">
        <f>'Основная продукция'!P398</f>
        <v>0</v>
      </c>
      <c r="R4" s="2422">
        <f>'Основная продукция'!P426</f>
        <v>0</v>
      </c>
      <c r="S4" s="2394">
        <f>'Основная продукция'!P454</f>
        <v>0</v>
      </c>
      <c r="T4" s="2423"/>
      <c r="U4" s="2394"/>
      <c r="V4" s="2422"/>
      <c r="W4" s="2395">
        <f>'Основная продукция'!P510</f>
        <v>0</v>
      </c>
      <c r="Y4" s="2403" t="s">
        <v>24</v>
      </c>
      <c r="Z4" s="2394">
        <f>'Оз Основная продукция'!N7</f>
        <v>10</v>
      </c>
      <c r="AA4" s="2422">
        <f>'Оз Основная продукция'!N25</f>
        <v>25</v>
      </c>
      <c r="AB4" s="2394">
        <f>'Оз Основная продукция'!N43</f>
        <v>15</v>
      </c>
      <c r="AC4" s="2422">
        <f>'Оз Основная продукция'!N61</f>
        <v>10</v>
      </c>
      <c r="AD4" s="2394">
        <f>'Оз Основная продукция'!N79</f>
        <v>20</v>
      </c>
      <c r="AE4" s="2422">
        <f>'Оз Основная продукция'!N97</f>
        <v>0</v>
      </c>
      <c r="AF4" s="2394">
        <f>'Оз Основная продукция'!N115</f>
        <v>0</v>
      </c>
      <c r="AG4" s="1629">
        <f>'Оз Основная продукция'!N133</f>
        <v>0</v>
      </c>
    </row>
    <row r="5" spans="2:33" ht="22.5" customHeight="1">
      <c r="B5" s="2403" t="s">
        <v>652</v>
      </c>
      <c r="C5" s="2394">
        <f>'Основная продукция'!P7</f>
        <v>0</v>
      </c>
      <c r="D5" s="2422">
        <f>'Основная продукция'!P35</f>
        <v>0</v>
      </c>
      <c r="E5" s="2394"/>
      <c r="F5" s="2422">
        <f>'Основная продукция'!P91</f>
        <v>0</v>
      </c>
      <c r="G5" s="2394">
        <f>'Основная продукция'!P119</f>
        <v>0</v>
      </c>
      <c r="H5" s="2422">
        <f>'Основная продукция'!P147</f>
        <v>0</v>
      </c>
      <c r="I5" s="2394"/>
      <c r="J5" s="2422">
        <f>'Основная продукция'!P203</f>
        <v>0</v>
      </c>
      <c r="K5" s="2394">
        <f>'Основная продукция'!P231</f>
        <v>0</v>
      </c>
      <c r="L5" s="2422">
        <f>'Основная продукция'!P259</f>
        <v>0</v>
      </c>
      <c r="M5" s="2394">
        <f>'Основная продукция'!P287</f>
        <v>0</v>
      </c>
      <c r="N5" s="2422">
        <f>'Основная продукция'!P315</f>
        <v>0</v>
      </c>
      <c r="O5" s="2394">
        <f>'Основная продукция'!P343</f>
        <v>0</v>
      </c>
      <c r="P5" s="2422">
        <f>'Основная продукция'!P371</f>
        <v>0</v>
      </c>
      <c r="Q5" s="2394">
        <f>'Основная продукция'!P399</f>
        <v>0</v>
      </c>
      <c r="R5" s="2422">
        <f>'Основная продукция'!P427</f>
        <v>0</v>
      </c>
      <c r="S5" s="2394">
        <f>'Основная продукция'!P455</f>
        <v>0</v>
      </c>
      <c r="T5" s="2423"/>
      <c r="U5" s="2394"/>
      <c r="V5" s="2422"/>
      <c r="W5" s="2395">
        <f>'Основная продукция'!P511</f>
        <v>0</v>
      </c>
      <c r="Y5" s="2403" t="s">
        <v>686</v>
      </c>
      <c r="Z5" s="2394">
        <f>'Оз Основная продукция'!N8</f>
        <v>240</v>
      </c>
      <c r="AA5" s="2422">
        <f>'Оз Основная продукция'!N26</f>
        <v>280</v>
      </c>
      <c r="AB5" s="2394">
        <f>'Оз Основная продукция'!N44</f>
        <v>120</v>
      </c>
      <c r="AC5" s="2422">
        <f>'Оз Основная продукция'!N62</f>
        <v>40</v>
      </c>
      <c r="AD5" s="2394">
        <f>'Оз Основная продукция'!N80</f>
        <v>220</v>
      </c>
      <c r="AE5" s="2422">
        <f>'Оз Основная продукция'!N98</f>
        <v>60</v>
      </c>
      <c r="AF5" s="2394">
        <f>'Оз Основная продукция'!N116</f>
        <v>0</v>
      </c>
      <c r="AG5" s="1629">
        <f>'Оз Основная продукция'!N134</f>
        <v>0</v>
      </c>
    </row>
    <row r="6" spans="2:33" ht="22.5" customHeight="1" thickBot="1">
      <c r="B6" s="2403" t="s">
        <v>653</v>
      </c>
      <c r="C6" s="2394">
        <f>'Основная продукция'!P8</f>
        <v>0</v>
      </c>
      <c r="D6" s="2422">
        <f>'Основная продукция'!P36</f>
        <v>0</v>
      </c>
      <c r="E6" s="2394"/>
      <c r="F6" s="2422">
        <f>'Основная продукция'!P92</f>
        <v>0</v>
      </c>
      <c r="G6" s="2394">
        <f>'Основная продукция'!P120</f>
        <v>0</v>
      </c>
      <c r="H6" s="2422">
        <f>'Основная продукция'!P148</f>
        <v>0</v>
      </c>
      <c r="I6" s="2394"/>
      <c r="J6" s="2422">
        <f>'Основная продукция'!P204</f>
        <v>0</v>
      </c>
      <c r="K6" s="2394">
        <f>'Основная продукция'!P232</f>
        <v>0</v>
      </c>
      <c r="L6" s="2422">
        <f>'Основная продукция'!P260</f>
        <v>0</v>
      </c>
      <c r="M6" s="2394">
        <f>'Основная продукция'!P288</f>
        <v>0</v>
      </c>
      <c r="N6" s="2422">
        <f>'Основная продукция'!P316</f>
        <v>0</v>
      </c>
      <c r="O6" s="2394">
        <f>'Основная продукция'!P344</f>
        <v>0</v>
      </c>
      <c r="P6" s="2422">
        <f>'Основная продукция'!P372</f>
        <v>0</v>
      </c>
      <c r="Q6" s="2394">
        <f>'Основная продукция'!P400</f>
        <v>0</v>
      </c>
      <c r="R6" s="2422">
        <f>'Основная продукция'!P428</f>
        <v>0</v>
      </c>
      <c r="S6" s="2394">
        <f>'Основная продукция'!P456</f>
        <v>0</v>
      </c>
      <c r="T6" s="2423"/>
      <c r="U6" s="2394"/>
      <c r="V6" s="2422"/>
      <c r="W6" s="2395">
        <f>'Основная продукция'!P512</f>
        <v>0</v>
      </c>
      <c r="Y6" s="2404" t="s">
        <v>457</v>
      </c>
      <c r="Z6" s="2396">
        <f>'Оз Основная продукция'!N9</f>
        <v>6</v>
      </c>
      <c r="AA6" s="2397">
        <f>'Оз Основная продукция'!N27</f>
        <v>7</v>
      </c>
      <c r="AB6" s="2396">
        <f>'Оз Основная продукция'!N45</f>
        <v>8</v>
      </c>
      <c r="AC6" s="2397">
        <f>'Оз Основная продукция'!N63</f>
        <v>2</v>
      </c>
      <c r="AD6" s="2396">
        <f>'Оз Основная продукция'!N81</f>
        <v>5</v>
      </c>
      <c r="AE6" s="2397">
        <f>'Оз Основная продукция'!N99</f>
        <v>3</v>
      </c>
      <c r="AF6" s="2396">
        <f>'Оз Основная продукция'!N117</f>
        <v>0</v>
      </c>
      <c r="AG6" s="2415">
        <f>'Оз Основная продукция'!N135</f>
        <v>0</v>
      </c>
    </row>
    <row r="7" spans="2:33" ht="22.5" customHeight="1" thickBot="1">
      <c r="B7" s="2404" t="s">
        <v>654</v>
      </c>
      <c r="C7" s="2396">
        <f>'Основная продукция'!P9</f>
        <v>0</v>
      </c>
      <c r="D7" s="2397">
        <f>'Основная продукция'!P37</f>
        <v>0</v>
      </c>
      <c r="E7" s="2396"/>
      <c r="F7" s="2397">
        <f>'Основная продукция'!P93</f>
        <v>0</v>
      </c>
      <c r="G7" s="2396">
        <f>'Основная продукция'!P121</f>
        <v>0</v>
      </c>
      <c r="H7" s="2397">
        <f>'Основная продукция'!P149</f>
        <v>0</v>
      </c>
      <c r="I7" s="2396"/>
      <c r="J7" s="2397">
        <f>'Основная продукция'!P205</f>
        <v>0</v>
      </c>
      <c r="K7" s="2396">
        <f>'Основная продукция'!P233</f>
        <v>0</v>
      </c>
      <c r="L7" s="2397">
        <f>'Основная продукция'!P261</f>
        <v>0</v>
      </c>
      <c r="M7" s="2396">
        <f>'Основная продукция'!P289</f>
        <v>0</v>
      </c>
      <c r="N7" s="2397">
        <f>'Основная продукция'!P317</f>
        <v>0</v>
      </c>
      <c r="O7" s="2396">
        <f>'Основная продукция'!P345</f>
        <v>0</v>
      </c>
      <c r="P7" s="2397">
        <f>'Основная продукция'!P373</f>
        <v>0</v>
      </c>
      <c r="Q7" s="2396">
        <f>'Основная продукция'!P401</f>
        <v>0</v>
      </c>
      <c r="R7" s="2397">
        <f>'Основная продукция'!P429</f>
        <v>0</v>
      </c>
      <c r="S7" s="2396">
        <f>'Основная продукция'!P457</f>
        <v>0</v>
      </c>
      <c r="T7" s="2428"/>
      <c r="U7" s="2396"/>
      <c r="V7" s="2397"/>
      <c r="W7" s="2398">
        <f>'Основная продукция'!P513</f>
        <v>0</v>
      </c>
      <c r="Y7" s="2402" t="s">
        <v>476</v>
      </c>
      <c r="Z7" s="2437">
        <f>'Оз Основная продукция'!Q10</f>
        <v>0</v>
      </c>
      <c r="AA7" s="2438">
        <f>'Оз Основная продукция'!Q28</f>
        <v>10</v>
      </c>
      <c r="AB7" s="2437">
        <f>'Оз Основная продукция'!Q46</f>
        <v>0</v>
      </c>
      <c r="AC7" s="2438">
        <f>'Оз Основная продукция'!Q64</f>
        <v>5</v>
      </c>
      <c r="AD7" s="2437">
        <f>'Оз Основная продукция'!Q82</f>
        <v>10</v>
      </c>
      <c r="AE7" s="2438">
        <f>'Оз Основная продукция'!Q100</f>
        <v>15</v>
      </c>
      <c r="AF7" s="2437">
        <f>'Оз Основная продукция'!Q118</f>
        <v>0</v>
      </c>
      <c r="AG7" s="2439">
        <f>'Оз Основная продукция'!Q136</f>
        <v>0</v>
      </c>
    </row>
    <row r="8" spans="2:33" ht="22.5" customHeight="1" thickBot="1">
      <c r="B8" s="2402" t="s">
        <v>3</v>
      </c>
      <c r="C8" s="2391">
        <f>'Основная продукция'!P11</f>
        <v>0</v>
      </c>
      <c r="D8" s="2392">
        <f>'Основная продукция'!P39</f>
        <v>0</v>
      </c>
      <c r="E8" s="2391"/>
      <c r="F8" s="2392">
        <f>'Основная продукция'!P95</f>
        <v>0</v>
      </c>
      <c r="G8" s="2391">
        <f>'Основная продукция'!P123</f>
        <v>0</v>
      </c>
      <c r="H8" s="2392">
        <f>'Основная продукция'!P151</f>
        <v>0</v>
      </c>
      <c r="I8" s="2391"/>
      <c r="J8" s="2392">
        <f>'Основная продукция'!P206</f>
        <v>0</v>
      </c>
      <c r="K8" s="2391">
        <f>'Основная продукция'!P235</f>
        <v>0</v>
      </c>
      <c r="L8" s="2392">
        <f>'Основная продукция'!P263</f>
        <v>0</v>
      </c>
      <c r="M8" s="2391">
        <f>'Основная продукция'!P291</f>
        <v>0</v>
      </c>
      <c r="N8" s="2392">
        <f>'Основная продукция'!P319</f>
        <v>0</v>
      </c>
      <c r="O8" s="2391">
        <f>'Основная продукция'!P347</f>
        <v>0</v>
      </c>
      <c r="P8" s="2392">
        <f>'Основная продукция'!P375</f>
        <v>0</v>
      </c>
      <c r="Q8" s="2391">
        <f>'Основная продукция'!P403</f>
        <v>0</v>
      </c>
      <c r="R8" s="2392">
        <f>'Основная продукция'!P431</f>
        <v>0</v>
      </c>
      <c r="S8" s="2391">
        <f>'Основная продукция'!P459</f>
        <v>0</v>
      </c>
      <c r="T8" s="2427"/>
      <c r="U8" s="2391"/>
      <c r="V8" s="2392"/>
      <c r="W8" s="2393">
        <f>'Основная продукция'!P515</f>
        <v>0</v>
      </c>
      <c r="Y8" s="2409" t="s">
        <v>500</v>
      </c>
      <c r="Z8" s="2440">
        <f>'Оз Основная продукция'!Q11</f>
        <v>0</v>
      </c>
      <c r="AA8" s="2441">
        <f>'Оз Основная продукция'!Q29</f>
        <v>0</v>
      </c>
      <c r="AB8" s="2440">
        <f>'Оз Основная продукция'!Q47</f>
        <v>0</v>
      </c>
      <c r="AC8" s="2441">
        <f>'Оз Основная продукция'!Q65</f>
        <v>0</v>
      </c>
      <c r="AD8" s="2440">
        <f>'Оз Основная продукция'!Q83</f>
        <v>0</v>
      </c>
      <c r="AE8" s="2441">
        <f>'Оз Основная продукция'!Q101</f>
        <v>0</v>
      </c>
      <c r="AF8" s="2440">
        <f>'Оз Основная продукция'!Q119</f>
        <v>0</v>
      </c>
      <c r="AG8" s="2442">
        <f>'Оз Основная продукция'!Q137</f>
        <v>0</v>
      </c>
    </row>
    <row r="9" spans="2:33" ht="22.5" customHeight="1">
      <c r="B9" s="2403" t="s">
        <v>655</v>
      </c>
      <c r="C9" s="2394">
        <f>'Основная продукция'!P12</f>
        <v>0</v>
      </c>
      <c r="D9" s="2422">
        <f>'Основная продукция'!P40</f>
        <v>0</v>
      </c>
      <c r="E9" s="2394"/>
      <c r="F9" s="2422">
        <f>'Основная продукция'!P96</f>
        <v>0</v>
      </c>
      <c r="G9" s="2394">
        <f>'Основная продукция'!P124</f>
        <v>0</v>
      </c>
      <c r="H9" s="2422">
        <f>'Основная продукция'!P152</f>
        <v>0</v>
      </c>
      <c r="I9" s="2394"/>
      <c r="J9" s="2422">
        <f>'Основная продукция'!P207</f>
        <v>0</v>
      </c>
      <c r="K9" s="2394">
        <f>'Основная продукция'!P236</f>
        <v>0</v>
      </c>
      <c r="L9" s="2422">
        <f>'Основная продукция'!P264</f>
        <v>0</v>
      </c>
      <c r="M9" s="2394">
        <f>'Основная продукция'!P292</f>
        <v>0</v>
      </c>
      <c r="N9" s="2422">
        <f>'Основная продукция'!P320</f>
        <v>0</v>
      </c>
      <c r="O9" s="2394">
        <f>'Основная продукция'!P348</f>
        <v>0</v>
      </c>
      <c r="P9" s="2422">
        <f>'Основная продукция'!P376</f>
        <v>0</v>
      </c>
      <c r="Q9" s="2394">
        <f>'Основная продукция'!P404</f>
        <v>0</v>
      </c>
      <c r="R9" s="2422">
        <f>'Основная продукция'!P432</f>
        <v>0</v>
      </c>
      <c r="S9" s="2394">
        <f>'Основная продукция'!P460</f>
        <v>0</v>
      </c>
      <c r="T9" s="2423"/>
      <c r="U9" s="2394"/>
      <c r="V9" s="2422"/>
      <c r="W9" s="2395">
        <f>'Основная продукция'!P516</f>
        <v>0</v>
      </c>
    </row>
    <row r="10" spans="2:33" ht="22.5" customHeight="1" thickBot="1">
      <c r="B10" s="2404" t="s">
        <v>4</v>
      </c>
      <c r="C10" s="2396">
        <f>'Основная продукция'!P13</f>
        <v>0</v>
      </c>
      <c r="D10" s="2397">
        <f>'Основная продукция'!P41</f>
        <v>0</v>
      </c>
      <c r="E10" s="2396"/>
      <c r="F10" s="2397">
        <f>'Основная продукция'!P97</f>
        <v>0</v>
      </c>
      <c r="G10" s="2396">
        <f>'Основная продукция'!P125</f>
        <v>0</v>
      </c>
      <c r="H10" s="2397">
        <f>'Основная продукция'!P153</f>
        <v>0</v>
      </c>
      <c r="I10" s="2396"/>
      <c r="J10" s="2397">
        <f>'Основная продукция'!P208</f>
        <v>0</v>
      </c>
      <c r="K10" s="2396">
        <f>'Основная продукция'!P237</f>
        <v>0</v>
      </c>
      <c r="L10" s="2397">
        <f>'Основная продукция'!P265</f>
        <v>0</v>
      </c>
      <c r="M10" s="2396">
        <f>'Основная продукция'!P293</f>
        <v>0</v>
      </c>
      <c r="N10" s="2397">
        <f>'Основная продукция'!P321</f>
        <v>0</v>
      </c>
      <c r="O10" s="2396">
        <f>'Основная продукция'!P349</f>
        <v>0</v>
      </c>
      <c r="P10" s="2397">
        <f>'Основная продукция'!P377</f>
        <v>0</v>
      </c>
      <c r="Q10" s="2396">
        <f>'Основная продукция'!P405</f>
        <v>0</v>
      </c>
      <c r="R10" s="2397">
        <f>'Основная продукция'!P433</f>
        <v>0</v>
      </c>
      <c r="S10" s="2396">
        <f>'Основная продукция'!P461</f>
        <v>0</v>
      </c>
      <c r="T10" s="2428"/>
      <c r="U10" s="2396"/>
      <c r="V10" s="2397"/>
      <c r="W10" s="2398">
        <f>'Основная продукция'!P517</f>
        <v>0</v>
      </c>
    </row>
    <row r="11" spans="2:33" ht="22.5" customHeight="1">
      <c r="B11" s="2402" t="s">
        <v>30</v>
      </c>
      <c r="C11" s="2391">
        <f>'Основная продукция'!P15</f>
        <v>0</v>
      </c>
      <c r="D11" s="2392">
        <f>'Основная продукция'!P43</f>
        <v>0</v>
      </c>
      <c r="E11" s="2391"/>
      <c r="F11" s="2392">
        <f>'Основная продукция'!P99</f>
        <v>0</v>
      </c>
      <c r="G11" s="2391">
        <f>'Основная продукция'!P127</f>
        <v>0</v>
      </c>
      <c r="H11" s="2392">
        <f>'Основная продукция'!P155</f>
        <v>0</v>
      </c>
      <c r="I11" s="2391"/>
      <c r="J11" s="2392">
        <f>'Основная продукция'!P209</f>
        <v>0</v>
      </c>
      <c r="K11" s="2391">
        <f>'Основная продукция'!P239</f>
        <v>0</v>
      </c>
      <c r="L11" s="2392">
        <f>'Основная продукция'!P267</f>
        <v>0</v>
      </c>
      <c r="M11" s="2391">
        <f>'Основная продукция'!P295</f>
        <v>0</v>
      </c>
      <c r="N11" s="2392">
        <f>'Основная продукция'!P323</f>
        <v>0</v>
      </c>
      <c r="O11" s="2391">
        <f>'Основная продукция'!P351</f>
        <v>0</v>
      </c>
      <c r="P11" s="2392">
        <f>'Основная продукция'!P379</f>
        <v>0</v>
      </c>
      <c r="Q11" s="2391">
        <f>'Основная продукция'!P407</f>
        <v>0</v>
      </c>
      <c r="R11" s="2392">
        <f>'Основная продукция'!P435</f>
        <v>0</v>
      </c>
      <c r="S11" s="2391">
        <f>'Основная продукция'!P463</f>
        <v>0</v>
      </c>
      <c r="T11" s="2427"/>
      <c r="U11" s="2391"/>
      <c r="V11" s="2392"/>
      <c r="W11" s="2393">
        <f>'Основная продукция'!P519</f>
        <v>0</v>
      </c>
    </row>
    <row r="12" spans="2:33" ht="22.5" customHeight="1" thickBot="1">
      <c r="B12" s="2404" t="s">
        <v>656</v>
      </c>
      <c r="C12" s="2396">
        <f>'Основная продукция'!P16</f>
        <v>0</v>
      </c>
      <c r="D12" s="2397">
        <f>'Основная продукция'!P44</f>
        <v>0</v>
      </c>
      <c r="E12" s="2396"/>
      <c r="F12" s="2397">
        <f>'Основная продукция'!P100</f>
        <v>0</v>
      </c>
      <c r="G12" s="2396">
        <f>'Основная продукция'!P128</f>
        <v>0</v>
      </c>
      <c r="H12" s="2397">
        <f>'Основная продукция'!P156</f>
        <v>0</v>
      </c>
      <c r="I12" s="2396"/>
      <c r="J12" s="2397">
        <f>'Основная продукция'!P210</f>
        <v>0</v>
      </c>
      <c r="K12" s="2396">
        <f>'Основная продукция'!P240</f>
        <v>0</v>
      </c>
      <c r="L12" s="2397">
        <f>'Основная продукция'!P268</f>
        <v>0</v>
      </c>
      <c r="M12" s="2396">
        <f>'Основная продукция'!P296</f>
        <v>0</v>
      </c>
      <c r="N12" s="2397">
        <f>'Основная продукция'!P324</f>
        <v>0</v>
      </c>
      <c r="O12" s="2396">
        <f>'Основная продукция'!P352</f>
        <v>0</v>
      </c>
      <c r="P12" s="2397">
        <f>'Основная продукция'!P380</f>
        <v>0</v>
      </c>
      <c r="Q12" s="2396">
        <f>'Основная продукция'!P408</f>
        <v>0</v>
      </c>
      <c r="R12" s="2397">
        <f>'Основная продукция'!P436</f>
        <v>0</v>
      </c>
      <c r="S12" s="2396">
        <f>'Основная продукция'!P464</f>
        <v>0</v>
      </c>
      <c r="T12" s="2428"/>
      <c r="U12" s="2396"/>
      <c r="V12" s="2397"/>
      <c r="W12" s="2398">
        <f>'Основная продукция'!P520</f>
        <v>0</v>
      </c>
      <c r="Y12" s="2416">
        <f>Y1</f>
        <v>44606</v>
      </c>
      <c r="Z12" s="3994" t="s">
        <v>526</v>
      </c>
      <c r="AA12" s="3994"/>
      <c r="AB12" s="2424">
        <f>AF1</f>
        <v>0.5</v>
      </c>
    </row>
    <row r="13" spans="2:33" ht="22.5" customHeight="1" thickBot="1">
      <c r="B13" s="2402" t="s">
        <v>657</v>
      </c>
      <c r="C13" s="2391">
        <f>'Основная продукция'!P17</f>
        <v>0</v>
      </c>
      <c r="D13" s="2392">
        <f>'Основная продукция'!P45</f>
        <v>0</v>
      </c>
      <c r="E13" s="2391"/>
      <c r="F13" s="2392">
        <f>'Основная продукция'!P101</f>
        <v>0</v>
      </c>
      <c r="G13" s="2391">
        <f>'Основная продукция'!P129</f>
        <v>0</v>
      </c>
      <c r="H13" s="2392">
        <f>'Основная продукция'!P157</f>
        <v>0</v>
      </c>
      <c r="I13" s="2391"/>
      <c r="J13" s="2392">
        <f>'Основная продукция'!P211</f>
        <v>0</v>
      </c>
      <c r="K13" s="2391">
        <f>'Основная продукция'!P241</f>
        <v>0</v>
      </c>
      <c r="L13" s="2392">
        <f>'Основная продукция'!P269</f>
        <v>0</v>
      </c>
      <c r="M13" s="2391">
        <f>'Основная продукция'!P297</f>
        <v>0</v>
      </c>
      <c r="N13" s="2392">
        <f>'Основная продукция'!P325</f>
        <v>0</v>
      </c>
      <c r="O13" s="2391">
        <f>'Основная продукция'!P353</f>
        <v>0</v>
      </c>
      <c r="P13" s="2392">
        <f>'Основная продукция'!P381</f>
        <v>0</v>
      </c>
      <c r="Q13" s="2391">
        <f>'Основная продукция'!P409</f>
        <v>0</v>
      </c>
      <c r="R13" s="2392">
        <f>'Основная продукция'!P437</f>
        <v>0</v>
      </c>
      <c r="S13" s="2391">
        <f>'Основная продукция'!P465</f>
        <v>0</v>
      </c>
      <c r="T13" s="2427"/>
      <c r="U13" s="2391"/>
      <c r="V13" s="2392"/>
      <c r="W13" s="2393">
        <f>'Основная продукция'!P521</f>
        <v>0</v>
      </c>
      <c r="Y13" s="2412"/>
      <c r="Z13" s="2413" t="s">
        <v>545</v>
      </c>
      <c r="AA13" s="2414" t="s">
        <v>687</v>
      </c>
      <c r="AB13" s="2417" t="s">
        <v>575</v>
      </c>
    </row>
    <row r="14" spans="2:33" ht="22.5" customHeight="1">
      <c r="B14" s="2403" t="s">
        <v>658</v>
      </c>
      <c r="C14" s="2394">
        <f>'Основная продукция'!P18</f>
        <v>0</v>
      </c>
      <c r="D14" s="2422">
        <f>'Основная продукция'!P46</f>
        <v>0</v>
      </c>
      <c r="E14" s="2394"/>
      <c r="F14" s="2422">
        <f>'Основная продукция'!P102</f>
        <v>0</v>
      </c>
      <c r="G14" s="2394">
        <f>'Основная продукция'!P130</f>
        <v>0</v>
      </c>
      <c r="H14" s="2422">
        <f>'Основная продукция'!P158</f>
        <v>0</v>
      </c>
      <c r="I14" s="2394"/>
      <c r="J14" s="2422">
        <f>'Основная продукция'!P212</f>
        <v>0</v>
      </c>
      <c r="K14" s="2394">
        <f>'Основная продукция'!P242</f>
        <v>0</v>
      </c>
      <c r="L14" s="2422">
        <f>'Основная продукция'!P270</f>
        <v>0</v>
      </c>
      <c r="M14" s="2394">
        <f>'Основная продукция'!P298</f>
        <v>0</v>
      </c>
      <c r="N14" s="2422">
        <f>'Основная продукция'!P326</f>
        <v>0</v>
      </c>
      <c r="O14" s="2394">
        <f>'Основная продукция'!P354</f>
        <v>0</v>
      </c>
      <c r="P14" s="2422">
        <f>'Основная продукция'!P382</f>
        <v>0</v>
      </c>
      <c r="Q14" s="2394">
        <f>'Основная продукция'!P410</f>
        <v>0</v>
      </c>
      <c r="R14" s="2422">
        <f>'Основная продукция'!P438</f>
        <v>0</v>
      </c>
      <c r="S14" s="2394">
        <f>'Основная продукция'!P466</f>
        <v>0</v>
      </c>
      <c r="T14" s="2423"/>
      <c r="U14" s="2394"/>
      <c r="V14" s="2422"/>
      <c r="W14" s="2395">
        <f>'Основная продукция'!P522</f>
        <v>0</v>
      </c>
      <c r="Y14" s="2402" t="s">
        <v>505</v>
      </c>
      <c r="Z14" s="2391">
        <f>'KD Основная продукция'!M5</f>
        <v>0</v>
      </c>
      <c r="AA14" s="2392">
        <f>'KD Основная продукция'!M27</f>
        <v>0</v>
      </c>
      <c r="AB14" s="2393">
        <f>'KD Основная продукция'!M49</f>
        <v>0</v>
      </c>
    </row>
    <row r="15" spans="2:33" ht="22.5" customHeight="1" thickBot="1">
      <c r="B15" s="2404" t="s">
        <v>659</v>
      </c>
      <c r="C15" s="2396">
        <f>'Основная продукция'!P19</f>
        <v>0</v>
      </c>
      <c r="D15" s="2397">
        <f>'Основная продукция'!P47</f>
        <v>0</v>
      </c>
      <c r="E15" s="2396"/>
      <c r="F15" s="2397">
        <f>'Основная продукция'!P103</f>
        <v>0</v>
      </c>
      <c r="G15" s="2396">
        <f>'Основная продукция'!P131</f>
        <v>0</v>
      </c>
      <c r="H15" s="2397">
        <f>'Основная продукция'!P159</f>
        <v>0</v>
      </c>
      <c r="I15" s="2396"/>
      <c r="J15" s="2397">
        <f>'Основная продукция'!P213</f>
        <v>0</v>
      </c>
      <c r="K15" s="2396">
        <f>'Основная продукция'!P243</f>
        <v>0</v>
      </c>
      <c r="L15" s="2397">
        <f>'Основная продукция'!P271</f>
        <v>0</v>
      </c>
      <c r="M15" s="2396">
        <f>'Основная продукция'!P299</f>
        <v>0</v>
      </c>
      <c r="N15" s="2397">
        <f>'Основная продукция'!P327</f>
        <v>0</v>
      </c>
      <c r="O15" s="2396">
        <f>'Основная продукция'!P355</f>
        <v>0</v>
      </c>
      <c r="P15" s="2397">
        <f>'Основная продукция'!P383</f>
        <v>0</v>
      </c>
      <c r="Q15" s="2396">
        <f>'Основная продукция'!P411</f>
        <v>0</v>
      </c>
      <c r="R15" s="2397">
        <f>'Основная продукция'!P439</f>
        <v>0</v>
      </c>
      <c r="S15" s="2396">
        <f>'Основная продукция'!P467</f>
        <v>0</v>
      </c>
      <c r="T15" s="2428"/>
      <c r="U15" s="2396"/>
      <c r="V15" s="2397"/>
      <c r="W15" s="2398">
        <f>'Основная продукция'!P523</f>
        <v>0</v>
      </c>
      <c r="Y15" s="2404" t="s">
        <v>688</v>
      </c>
      <c r="Z15" s="2396">
        <f>'KD Основная продукция'!M6</f>
        <v>0</v>
      </c>
      <c r="AA15" s="2397">
        <f>'KD Основная продукция'!M28</f>
        <v>0</v>
      </c>
      <c r="AB15" s="2398">
        <f>'KD Основная продукция'!M50</f>
        <v>0</v>
      </c>
    </row>
    <row r="16" spans="2:33" ht="22.5" customHeight="1" thickBot="1">
      <c r="B16" s="2405" t="s">
        <v>660</v>
      </c>
      <c r="C16" s="2399">
        <f>'Основная продукция'!P20</f>
        <v>0</v>
      </c>
      <c r="D16" s="2400">
        <f>'Основная продукция'!P48</f>
        <v>0</v>
      </c>
      <c r="E16" s="2399"/>
      <c r="F16" s="2400">
        <f>'Основная продукция'!P104</f>
        <v>0</v>
      </c>
      <c r="G16" s="2399">
        <f>'Основная продукция'!P132</f>
        <v>0</v>
      </c>
      <c r="H16" s="2400">
        <f>'Основная продукция'!P160</f>
        <v>0</v>
      </c>
      <c r="I16" s="2399"/>
      <c r="J16" s="2400">
        <f>'Основная продукция'!P214</f>
        <v>0</v>
      </c>
      <c r="K16" s="2399">
        <f>'Основная продукция'!P244</f>
        <v>0</v>
      </c>
      <c r="L16" s="2400">
        <f>'Основная продукция'!P272</f>
        <v>0</v>
      </c>
      <c r="M16" s="2399">
        <f>'Основная продукция'!P300</f>
        <v>0</v>
      </c>
      <c r="N16" s="2400">
        <f>'Основная продукция'!P328</f>
        <v>0</v>
      </c>
      <c r="O16" s="2399">
        <f>'Основная продукция'!P356</f>
        <v>0</v>
      </c>
      <c r="P16" s="2400">
        <f>'Основная продукция'!P384</f>
        <v>0</v>
      </c>
      <c r="Q16" s="2399">
        <f>'Основная продукция'!P412</f>
        <v>0</v>
      </c>
      <c r="R16" s="2400">
        <f>'Основная продукция'!P440</f>
        <v>0</v>
      </c>
      <c r="S16" s="2399">
        <f>'Основная продукция'!P468</f>
        <v>0</v>
      </c>
      <c r="T16" s="2432"/>
      <c r="U16" s="2399"/>
      <c r="V16" s="2400"/>
      <c r="W16" s="2401">
        <f>'Основная продукция'!P524</f>
        <v>0</v>
      </c>
    </row>
    <row r="17" spans="2:23" ht="22.5" customHeight="1">
      <c r="B17" s="2402" t="s">
        <v>226</v>
      </c>
      <c r="C17" s="2391" t="e">
        <f>'Основная продукция'!#REF!</f>
        <v>#REF!</v>
      </c>
      <c r="D17" s="2392" t="e">
        <f>'Основная продукция'!#REF!</f>
        <v>#REF!</v>
      </c>
      <c r="E17" s="2391"/>
      <c r="F17" s="2392" t="e">
        <f>'Основная продукция'!#REF!</f>
        <v>#REF!</v>
      </c>
      <c r="G17" s="2391" t="e">
        <f>'Основная продукция'!#REF!</f>
        <v>#REF!</v>
      </c>
      <c r="H17" s="2392" t="e">
        <f>'Основная продукция'!#REF!</f>
        <v>#REF!</v>
      </c>
      <c r="I17" s="2391"/>
      <c r="J17" s="2392">
        <f>'Основная продукция'!P215</f>
        <v>0</v>
      </c>
      <c r="K17" s="2391" t="e">
        <f>'Основная продукция'!#REF!</f>
        <v>#REF!</v>
      </c>
      <c r="L17" s="2392" t="e">
        <f>'Основная продукция'!#REF!</f>
        <v>#REF!</v>
      </c>
      <c r="M17" s="2391" t="e">
        <f>'Основная продукция'!#REF!</f>
        <v>#REF!</v>
      </c>
      <c r="N17" s="2392" t="e">
        <f>'Основная продукция'!#REF!</f>
        <v>#REF!</v>
      </c>
      <c r="O17" s="2391" t="e">
        <f>'Основная продукция'!#REF!</f>
        <v>#REF!</v>
      </c>
      <c r="P17" s="2392" t="e">
        <f>'Основная продукция'!#REF!</f>
        <v>#REF!</v>
      </c>
      <c r="Q17" s="2391" t="e">
        <f>'Основная продукция'!#REF!</f>
        <v>#REF!</v>
      </c>
      <c r="R17" s="2392" t="e">
        <f>'Основная продукция'!#REF!</f>
        <v>#REF!</v>
      </c>
      <c r="S17" s="2391" t="e">
        <f>'Основная продукция'!#REF!</f>
        <v>#REF!</v>
      </c>
      <c r="T17" s="2427"/>
      <c r="U17" s="2391"/>
      <c r="V17" s="2392"/>
      <c r="W17" s="2393" t="e">
        <f>'Основная продукция'!#REF!</f>
        <v>#REF!</v>
      </c>
    </row>
    <row r="18" spans="2:23" ht="22.5" customHeight="1" thickBot="1">
      <c r="B18" s="2404" t="s">
        <v>661</v>
      </c>
      <c r="C18" s="2396" t="e">
        <f>'Основная продукция'!#REF!</f>
        <v>#REF!</v>
      </c>
      <c r="D18" s="2397" t="e">
        <f>'Основная продукция'!#REF!</f>
        <v>#REF!</v>
      </c>
      <c r="E18" s="2396"/>
      <c r="F18" s="2397" t="e">
        <f>'Основная продукция'!#REF!</f>
        <v>#REF!</v>
      </c>
      <c r="G18" s="2396" t="e">
        <f>'Основная продукция'!#REF!</f>
        <v>#REF!</v>
      </c>
      <c r="H18" s="2397" t="e">
        <f>'Основная продукция'!#REF!</f>
        <v>#REF!</v>
      </c>
      <c r="I18" s="2396"/>
      <c r="J18" s="2397">
        <f>'Основная продукция'!P216</f>
        <v>0</v>
      </c>
      <c r="K18" s="2396" t="e">
        <f>'Основная продукция'!#REF!</f>
        <v>#REF!</v>
      </c>
      <c r="L18" s="2397" t="e">
        <f>'Основная продукция'!#REF!</f>
        <v>#REF!</v>
      </c>
      <c r="M18" s="2396" t="e">
        <f>'Основная продукция'!#REF!</f>
        <v>#REF!</v>
      </c>
      <c r="N18" s="2397" t="e">
        <f>'Основная продукция'!#REF!</f>
        <v>#REF!</v>
      </c>
      <c r="O18" s="2396" t="e">
        <f>'Основная продукция'!#REF!</f>
        <v>#REF!</v>
      </c>
      <c r="P18" s="2397" t="e">
        <f>'Основная продукция'!#REF!</f>
        <v>#REF!</v>
      </c>
      <c r="Q18" s="2396" t="e">
        <f>'Основная продукция'!#REF!</f>
        <v>#REF!</v>
      </c>
      <c r="R18" s="2397" t="e">
        <f>'Основная продукция'!#REF!</f>
        <v>#REF!</v>
      </c>
      <c r="S18" s="2396" t="e">
        <f>'Основная продукция'!#REF!</f>
        <v>#REF!</v>
      </c>
      <c r="T18" s="2428"/>
      <c r="U18" s="2396"/>
      <c r="V18" s="2397"/>
      <c r="W18" s="2398" t="e">
        <f>'Основная продукция'!#REF!</f>
        <v>#REF!</v>
      </c>
    </row>
    <row r="19" spans="2:23" ht="22.5" customHeight="1">
      <c r="B19" s="2402" t="s">
        <v>667</v>
      </c>
      <c r="C19" s="2391">
        <f>'Основная продукция'!P22</f>
        <v>0</v>
      </c>
      <c r="D19" s="2392">
        <f>'Основная продукция'!P50</f>
        <v>0</v>
      </c>
      <c r="E19" s="2391"/>
      <c r="F19" s="2392">
        <f>'Основная продукция'!P106</f>
        <v>0</v>
      </c>
      <c r="G19" s="2391">
        <f>'Основная продукция'!P134</f>
        <v>0</v>
      </c>
      <c r="H19" s="2392">
        <f>'Основная продукция'!P162</f>
        <v>0</v>
      </c>
      <c r="I19" s="2391"/>
      <c r="J19" s="2392">
        <f>'Основная продукция'!P217</f>
        <v>0</v>
      </c>
      <c r="K19" s="2391">
        <f>'Основная продукция'!P246</f>
        <v>0</v>
      </c>
      <c r="L19" s="2392">
        <f>'Основная продукция'!P274</f>
        <v>0</v>
      </c>
      <c r="M19" s="2391">
        <f>'Основная продукция'!P302</f>
        <v>0</v>
      </c>
      <c r="N19" s="2392">
        <f>'Основная продукция'!P330</f>
        <v>0</v>
      </c>
      <c r="O19" s="2391">
        <f>'Основная продукция'!P358</f>
        <v>0</v>
      </c>
      <c r="P19" s="2392">
        <f>'Основная продукция'!P386</f>
        <v>0</v>
      </c>
      <c r="Q19" s="2391">
        <f>'Основная продукция'!P414</f>
        <v>0</v>
      </c>
      <c r="R19" s="2392">
        <f>'Основная продукция'!P442</f>
        <v>0</v>
      </c>
      <c r="S19" s="2391">
        <f>'Основная продукция'!P470</f>
        <v>0</v>
      </c>
      <c r="T19" s="2427"/>
      <c r="U19" s="2391"/>
      <c r="V19" s="2392"/>
      <c r="W19" s="2393">
        <f>'Основная продукция'!P526</f>
        <v>0</v>
      </c>
    </row>
    <row r="20" spans="2:23" ht="22.5" customHeight="1" thickBot="1">
      <c r="B20" s="2404" t="s">
        <v>307</v>
      </c>
      <c r="C20" s="2396">
        <f>'Основная продукция'!P23</f>
        <v>0</v>
      </c>
      <c r="D20" s="2397">
        <f>'Основная продукция'!P51</f>
        <v>0</v>
      </c>
      <c r="E20" s="2396"/>
      <c r="F20" s="2397">
        <f>'Основная продукция'!P107</f>
        <v>0</v>
      </c>
      <c r="G20" s="2396">
        <f>'Основная продукция'!P135</f>
        <v>0</v>
      </c>
      <c r="H20" s="2397">
        <f>'Основная продукция'!P163</f>
        <v>0</v>
      </c>
      <c r="I20" s="2396"/>
      <c r="J20" s="2397">
        <f>'Основная продукция'!P218</f>
        <v>0</v>
      </c>
      <c r="K20" s="2396">
        <f>'Основная продукция'!P247</f>
        <v>0</v>
      </c>
      <c r="L20" s="2397">
        <f>'Основная продукция'!P275</f>
        <v>0</v>
      </c>
      <c r="M20" s="2396">
        <f>'Основная продукция'!P303</f>
        <v>0</v>
      </c>
      <c r="N20" s="2397">
        <f>'Основная продукция'!P331</f>
        <v>0</v>
      </c>
      <c r="O20" s="2396">
        <f>'Основная продукция'!P359</f>
        <v>0</v>
      </c>
      <c r="P20" s="2397">
        <f>'Основная продукция'!P387</f>
        <v>0</v>
      </c>
      <c r="Q20" s="2396">
        <f>'Основная продукция'!P415</f>
        <v>0</v>
      </c>
      <c r="R20" s="2397">
        <f>'Основная продукция'!P443</f>
        <v>0</v>
      </c>
      <c r="S20" s="2396">
        <f>'Основная продукция'!P471</f>
        <v>0</v>
      </c>
      <c r="T20" s="2428"/>
      <c r="U20" s="2396"/>
      <c r="V20" s="2397"/>
      <c r="W20" s="2398">
        <f>'Основная продукция'!P527</f>
        <v>0</v>
      </c>
    </row>
    <row r="21" spans="2:23" ht="22.5" customHeight="1">
      <c r="B21" s="2402" t="s">
        <v>662</v>
      </c>
      <c r="C21" s="2391">
        <f>'Основная продукция'!P24</f>
        <v>0</v>
      </c>
      <c r="D21" s="2392">
        <f>'Основная продукция'!P52</f>
        <v>0</v>
      </c>
      <c r="E21" s="2391"/>
      <c r="F21" s="2392">
        <f>'Основная продукция'!P108</f>
        <v>0</v>
      </c>
      <c r="G21" s="2391">
        <f>'Основная продукция'!P136</f>
        <v>0</v>
      </c>
      <c r="H21" s="2392">
        <f>'Основная продукция'!P164</f>
        <v>0</v>
      </c>
      <c r="I21" s="2391"/>
      <c r="J21" s="2392">
        <f>'Основная продукция'!P219</f>
        <v>0</v>
      </c>
      <c r="K21" s="2391">
        <f>'Основная продукция'!P248</f>
        <v>0</v>
      </c>
      <c r="L21" s="2392">
        <f>'Основная продукция'!P276</f>
        <v>0</v>
      </c>
      <c r="M21" s="2391">
        <f>'Основная продукция'!P304</f>
        <v>0</v>
      </c>
      <c r="N21" s="2392">
        <f>'Основная продукция'!P332</f>
        <v>0</v>
      </c>
      <c r="O21" s="2391">
        <f>'Основная продукция'!P360</f>
        <v>0</v>
      </c>
      <c r="P21" s="2392">
        <f>'Основная продукция'!P388</f>
        <v>0</v>
      </c>
      <c r="Q21" s="2391">
        <f>'Основная продукция'!P416</f>
        <v>0</v>
      </c>
      <c r="R21" s="2392">
        <f>'Основная продукция'!P444</f>
        <v>0</v>
      </c>
      <c r="S21" s="2391">
        <f>'Основная продукция'!P472</f>
        <v>0</v>
      </c>
      <c r="T21" s="2427"/>
      <c r="U21" s="2391"/>
      <c r="V21" s="2392"/>
      <c r="W21" s="2393">
        <f>'Основная продукция'!P528</f>
        <v>0</v>
      </c>
    </row>
    <row r="22" spans="2:23" ht="22.5" customHeight="1">
      <c r="B22" s="2403" t="s">
        <v>663</v>
      </c>
      <c r="C22" s="2394">
        <f>'Основная продукция'!P25</f>
        <v>0</v>
      </c>
      <c r="D22" s="2422">
        <f>'Основная продукция'!P53</f>
        <v>0</v>
      </c>
      <c r="E22" s="2394"/>
      <c r="F22" s="2422">
        <f>'Основная продукция'!P109</f>
        <v>0</v>
      </c>
      <c r="G22" s="2394">
        <f>'Основная продукция'!P137</f>
        <v>0</v>
      </c>
      <c r="H22" s="2422">
        <f>'Основная продукция'!P165</f>
        <v>0</v>
      </c>
      <c r="I22" s="2394"/>
      <c r="J22" s="2422">
        <f>'Основная продукция'!P220</f>
        <v>0</v>
      </c>
      <c r="K22" s="2394">
        <f>'Основная продукция'!P249</f>
        <v>0</v>
      </c>
      <c r="L22" s="2422">
        <f>'Основная продукция'!P277</f>
        <v>0</v>
      </c>
      <c r="M22" s="2394">
        <f>'Основная продукция'!P305</f>
        <v>0</v>
      </c>
      <c r="N22" s="2422">
        <f>'Основная продукция'!P333</f>
        <v>0</v>
      </c>
      <c r="O22" s="2394">
        <f>'Основная продукция'!P361</f>
        <v>0</v>
      </c>
      <c r="P22" s="2422">
        <f>'Основная продукция'!P389</f>
        <v>2</v>
      </c>
      <c r="Q22" s="2394">
        <f>'Основная продукция'!P417</f>
        <v>0</v>
      </c>
      <c r="R22" s="2422">
        <f>'Основная продукция'!P445</f>
        <v>0</v>
      </c>
      <c r="S22" s="2394">
        <f>'Основная продукция'!P473</f>
        <v>0</v>
      </c>
      <c r="T22" s="2423"/>
      <c r="U22" s="2394"/>
      <c r="V22" s="2422"/>
      <c r="W22" s="2395">
        <f>'Основная продукция'!P529</f>
        <v>0</v>
      </c>
    </row>
    <row r="23" spans="2:23" ht="22.5" customHeight="1">
      <c r="B23" s="2403" t="s">
        <v>664</v>
      </c>
      <c r="C23" s="2394">
        <f>'Основная продукция'!P26</f>
        <v>0</v>
      </c>
      <c r="D23" s="2422">
        <f>'Основная продукция'!P54</f>
        <v>0</v>
      </c>
      <c r="E23" s="2394"/>
      <c r="F23" s="2422">
        <f>'Основная продукция'!P110</f>
        <v>0</v>
      </c>
      <c r="G23" s="2394">
        <f>'Основная продукция'!P138</f>
        <v>0</v>
      </c>
      <c r="H23" s="2422">
        <f>'Основная продукция'!P166</f>
        <v>0</v>
      </c>
      <c r="I23" s="2394"/>
      <c r="J23" s="2422">
        <f>'Основная продукция'!P221</f>
        <v>0</v>
      </c>
      <c r="K23" s="2394">
        <f>'Основная продукция'!P250</f>
        <v>0</v>
      </c>
      <c r="L23" s="2422">
        <f>'Основная продукция'!P278</f>
        <v>0</v>
      </c>
      <c r="M23" s="2394">
        <f>'Основная продукция'!P306</f>
        <v>0</v>
      </c>
      <c r="N23" s="2422">
        <f>'Основная продукция'!P334</f>
        <v>0</v>
      </c>
      <c r="O23" s="2394">
        <f>'Основная продукция'!P362</f>
        <v>0</v>
      </c>
      <c r="P23" s="2422">
        <f>'Основная продукция'!P390</f>
        <v>0</v>
      </c>
      <c r="Q23" s="2394">
        <f>'Основная продукция'!P418</f>
        <v>0</v>
      </c>
      <c r="R23" s="2422">
        <f>'Основная продукция'!P446</f>
        <v>0</v>
      </c>
      <c r="S23" s="2394">
        <f>'Основная продукция'!P474</f>
        <v>0</v>
      </c>
      <c r="T23" s="2423"/>
      <c r="U23" s="2394"/>
      <c r="V23" s="2422"/>
      <c r="W23" s="2395">
        <f>'Основная продукция'!P530</f>
        <v>0</v>
      </c>
    </row>
    <row r="24" spans="2:23" ht="22.5" customHeight="1" thickBot="1">
      <c r="B24" s="2404" t="s">
        <v>14</v>
      </c>
      <c r="C24" s="2396" t="e">
        <f>'Основная продукция'!#REF!</f>
        <v>#REF!</v>
      </c>
      <c r="D24" s="2397" t="e">
        <f>'Основная продукция'!#REF!</f>
        <v>#REF!</v>
      </c>
      <c r="E24" s="2396"/>
      <c r="F24" s="2397" t="e">
        <f>'Основная продукция'!#REF!</f>
        <v>#REF!</v>
      </c>
      <c r="G24" s="2396" t="e">
        <f>'Основная продукция'!#REF!</f>
        <v>#REF!</v>
      </c>
      <c r="H24" s="2397" t="e">
        <f>'Основная продукция'!#REF!</f>
        <v>#REF!</v>
      </c>
      <c r="I24" s="2396"/>
      <c r="J24" s="2397">
        <f>'Основная продукция'!P222</f>
        <v>0</v>
      </c>
      <c r="K24" s="2396" t="e">
        <f>'Основная продукция'!#REF!</f>
        <v>#REF!</v>
      </c>
      <c r="L24" s="2397" t="e">
        <f>'Основная продукция'!#REF!</f>
        <v>#REF!</v>
      </c>
      <c r="M24" s="2396" t="e">
        <f>'Основная продукция'!#REF!</f>
        <v>#REF!</v>
      </c>
      <c r="N24" s="2397" t="e">
        <f>'Основная продукция'!#REF!</f>
        <v>#REF!</v>
      </c>
      <c r="O24" s="2396" t="e">
        <f>'Основная продукция'!#REF!</f>
        <v>#REF!</v>
      </c>
      <c r="P24" s="2397" t="e">
        <f>'Основная продукция'!#REF!</f>
        <v>#REF!</v>
      </c>
      <c r="Q24" s="2396" t="e">
        <f>'Основная продукция'!#REF!</f>
        <v>#REF!</v>
      </c>
      <c r="R24" s="2397" t="e">
        <f>'Основная продукция'!#REF!</f>
        <v>#REF!</v>
      </c>
      <c r="S24" s="2396" t="e">
        <f>'Основная продукция'!#REF!</f>
        <v>#REF!</v>
      </c>
      <c r="T24" s="2428"/>
      <c r="U24" s="2396"/>
      <c r="V24" s="2397"/>
      <c r="W24" s="2398" t="e">
        <f>'Основная продукция'!#REF!</f>
        <v>#REF!</v>
      </c>
    </row>
    <row r="25" spans="2:23" ht="22.5" customHeight="1">
      <c r="B25" s="2402" t="s">
        <v>665</v>
      </c>
      <c r="C25" s="2391">
        <f>'Основная продукция'!P27</f>
        <v>0</v>
      </c>
      <c r="D25" s="2392">
        <f>'Основная продукция'!P55</f>
        <v>0</v>
      </c>
      <c r="E25" s="2391"/>
      <c r="F25" s="2392">
        <f>'Основная продукция'!P111</f>
        <v>0</v>
      </c>
      <c r="G25" s="2391">
        <f>'Основная продукция'!P139</f>
        <v>0</v>
      </c>
      <c r="H25" s="2392">
        <f>'Основная продукция'!P167</f>
        <v>0</v>
      </c>
      <c r="I25" s="2391"/>
      <c r="J25" s="2392">
        <f>'Основная продукция'!P223</f>
        <v>0</v>
      </c>
      <c r="K25" s="2391">
        <f>'Основная продукция'!P251</f>
        <v>0</v>
      </c>
      <c r="L25" s="2392">
        <f>'Основная продукция'!P279</f>
        <v>0</v>
      </c>
      <c r="M25" s="2391">
        <f>'Основная продукция'!P307</f>
        <v>0</v>
      </c>
      <c r="N25" s="2392">
        <f>'Основная продукция'!P335</f>
        <v>0</v>
      </c>
      <c r="O25" s="2391">
        <f>'Основная продукция'!P363</f>
        <v>0</v>
      </c>
      <c r="P25" s="2392">
        <f>'Основная продукция'!P391</f>
        <v>0</v>
      </c>
      <c r="Q25" s="2391">
        <f>'Основная продукция'!P419</f>
        <v>0</v>
      </c>
      <c r="R25" s="2392">
        <f>'Основная продукция'!P447</f>
        <v>0</v>
      </c>
      <c r="S25" s="2391">
        <f>'Основная продукция'!P475</f>
        <v>0</v>
      </c>
      <c r="T25" s="2427"/>
      <c r="U25" s="2391"/>
      <c r="V25" s="2392"/>
      <c r="W25" s="2393">
        <f>'Основная продукция'!P531</f>
        <v>0</v>
      </c>
    </row>
    <row r="26" spans="2:23" ht="22.5" customHeight="1" thickBot="1">
      <c r="B26" s="2404" t="s">
        <v>666</v>
      </c>
      <c r="C26" s="2396">
        <f>'Основная продукция'!P28</f>
        <v>0</v>
      </c>
      <c r="D26" s="2397">
        <f>'Основная продукция'!P56</f>
        <v>0</v>
      </c>
      <c r="E26" s="2396"/>
      <c r="F26" s="2397">
        <f>'Основная продукция'!P112</f>
        <v>0</v>
      </c>
      <c r="G26" s="2396">
        <f>'Основная продукция'!P140</f>
        <v>0</v>
      </c>
      <c r="H26" s="2397">
        <f>'Основная продукция'!P168</f>
        <v>0</v>
      </c>
      <c r="I26" s="2396"/>
      <c r="J26" s="2397">
        <f>'Основная продукция'!P224</f>
        <v>0</v>
      </c>
      <c r="K26" s="2396">
        <f>'Основная продукция'!P252</f>
        <v>0</v>
      </c>
      <c r="L26" s="2397">
        <f>'Основная продукция'!P280</f>
        <v>0</v>
      </c>
      <c r="M26" s="2396">
        <f>'Основная продукция'!P308</f>
        <v>0</v>
      </c>
      <c r="N26" s="2397">
        <f>'Основная продукция'!P336</f>
        <v>0</v>
      </c>
      <c r="O26" s="2396">
        <f>'Основная продукция'!P364</f>
        <v>0</v>
      </c>
      <c r="P26" s="2397">
        <f>'Основная продукция'!P392</f>
        <v>0</v>
      </c>
      <c r="Q26" s="2396">
        <f>'Основная продукция'!P420</f>
        <v>0</v>
      </c>
      <c r="R26" s="2397">
        <f>'Основная продукция'!P448</f>
        <v>0</v>
      </c>
      <c r="S26" s="2396">
        <f>'Основная продукция'!P476</f>
        <v>0</v>
      </c>
      <c r="T26" s="2428"/>
      <c r="U26" s="2396"/>
      <c r="V26" s="2397"/>
      <c r="W26" s="2398">
        <f>'Основная продукция'!P532</f>
        <v>0</v>
      </c>
    </row>
  </sheetData>
  <sheetProtection password="CF7A" sheet="1" objects="1" scenarios="1"/>
  <mergeCells count="8">
    <mergeCell ref="AF1:AG1"/>
    <mergeCell ref="Z12:AA12"/>
    <mergeCell ref="B1:E1"/>
    <mergeCell ref="F1:P1"/>
    <mergeCell ref="Q1:S1"/>
    <mergeCell ref="T1:W1"/>
    <mergeCell ref="Y1:Z1"/>
    <mergeCell ref="AA1:AE1"/>
  </mergeCells>
  <pageMargins left="0" right="0" top="0" bottom="0" header="0" footer="0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B1:AG26"/>
  <sheetViews>
    <sheetView view="pageLayout" workbookViewId="0">
      <selection activeCell="F10" sqref="F10"/>
    </sheetView>
  </sheetViews>
  <sheetFormatPr defaultRowHeight="12.75"/>
  <cols>
    <col min="2" max="2" width="9.7109375" customWidth="1"/>
    <col min="3" max="23" width="6" customWidth="1"/>
    <col min="25" max="25" width="9.7109375" customWidth="1"/>
    <col min="26" max="33" width="8.42578125" customWidth="1"/>
    <col min="34" max="44" width="7" customWidth="1"/>
  </cols>
  <sheetData>
    <row r="1" spans="2:33" ht="13.5" thickBot="1">
      <c r="B1" s="3995">
        <f>'Основная продукция'!B2</f>
        <v>44606</v>
      </c>
      <c r="C1" s="3996"/>
      <c r="D1" s="3996"/>
      <c r="E1" s="3996"/>
      <c r="F1" s="3996" t="s">
        <v>680</v>
      </c>
      <c r="G1" s="3996"/>
      <c r="H1" s="3996"/>
      <c r="I1" s="3996"/>
      <c r="J1" s="3996"/>
      <c r="K1" s="3996"/>
      <c r="L1" s="3996"/>
      <c r="M1" s="3996"/>
      <c r="N1" s="3996"/>
      <c r="O1" s="3996"/>
      <c r="P1" s="3996"/>
      <c r="Q1" s="3997"/>
      <c r="R1" s="3996"/>
      <c r="S1" s="3996"/>
      <c r="T1" s="3993">
        <f>'Основная продукция'!Y2</f>
        <v>0.66666666666666663</v>
      </c>
      <c r="U1" s="3993"/>
      <c r="V1" s="3993"/>
      <c r="W1" s="3993"/>
      <c r="Y1" s="3998">
        <f>B1</f>
        <v>44606</v>
      </c>
      <c r="Z1" s="3998"/>
      <c r="AA1" s="3994" t="s">
        <v>461</v>
      </c>
      <c r="AB1" s="3994"/>
      <c r="AC1" s="3994"/>
      <c r="AD1" s="3994"/>
      <c r="AE1" s="3994"/>
      <c r="AF1" s="3993">
        <f>T1</f>
        <v>0.66666666666666663</v>
      </c>
      <c r="AG1" s="3994"/>
    </row>
    <row r="2" spans="2:33" ht="27" customHeight="1" thickBot="1">
      <c r="B2" s="2412"/>
      <c r="C2" s="2418" t="s">
        <v>668</v>
      </c>
      <c r="D2" s="2419" t="s">
        <v>674</v>
      </c>
      <c r="E2" s="2418" t="s">
        <v>673</v>
      </c>
      <c r="F2" s="2419" t="s">
        <v>82</v>
      </c>
      <c r="G2" s="2418" t="s">
        <v>226</v>
      </c>
      <c r="H2" s="2419" t="s">
        <v>669</v>
      </c>
      <c r="I2" s="2418" t="s">
        <v>85</v>
      </c>
      <c r="J2" s="2419" t="s">
        <v>86</v>
      </c>
      <c r="K2" s="2418" t="s">
        <v>390</v>
      </c>
      <c r="L2" s="2419" t="s">
        <v>670</v>
      </c>
      <c r="M2" s="2418" t="s">
        <v>89</v>
      </c>
      <c r="N2" s="2419" t="s">
        <v>675</v>
      </c>
      <c r="O2" s="2418" t="s">
        <v>671</v>
      </c>
      <c r="P2" s="2419" t="s">
        <v>672</v>
      </c>
      <c r="Q2" s="2418" t="s">
        <v>92</v>
      </c>
      <c r="R2" s="2419" t="s">
        <v>676</v>
      </c>
      <c r="S2" s="2418" t="s">
        <v>542</v>
      </c>
      <c r="T2" s="2443" t="s">
        <v>677</v>
      </c>
      <c r="U2" s="2418" t="s">
        <v>678</v>
      </c>
      <c r="V2" s="2419" t="s">
        <v>689</v>
      </c>
      <c r="W2" s="2420" t="s">
        <v>610</v>
      </c>
      <c r="Y2" s="2412"/>
      <c r="Z2" s="2413" t="s">
        <v>681</v>
      </c>
      <c r="AA2" s="2414" t="s">
        <v>682</v>
      </c>
      <c r="AB2" s="2413" t="s">
        <v>683</v>
      </c>
      <c r="AC2" s="2414" t="s">
        <v>514</v>
      </c>
      <c r="AD2" s="2413" t="s">
        <v>598</v>
      </c>
      <c r="AE2" s="2414" t="s">
        <v>597</v>
      </c>
      <c r="AF2" s="2413" t="s">
        <v>684</v>
      </c>
      <c r="AG2" s="2421" t="s">
        <v>685</v>
      </c>
    </row>
    <row r="3" spans="2:33" ht="22.5" customHeight="1">
      <c r="B3" s="2402" t="s">
        <v>2</v>
      </c>
      <c r="C3" s="2391">
        <f>'Основная продукция'!Y5</f>
        <v>0</v>
      </c>
      <c r="D3" s="2392">
        <f>'Основная продукция'!Y33</f>
        <v>0</v>
      </c>
      <c r="E3" s="2391">
        <f>'Основная продукция'!Y61</f>
        <v>0</v>
      </c>
      <c r="F3" s="2392">
        <f>'Основная продукция'!Y89</f>
        <v>0</v>
      </c>
      <c r="G3" s="2391">
        <f>'Основная продукция'!Y117</f>
        <v>0</v>
      </c>
      <c r="H3" s="2392">
        <f>'Основная продукция'!Y145</f>
        <v>0</v>
      </c>
      <c r="I3" s="2391"/>
      <c r="J3" s="2392">
        <f>'Основная продукция'!Y201</f>
        <v>0</v>
      </c>
      <c r="K3" s="2391">
        <f>'Основная продукция'!Y229</f>
        <v>0</v>
      </c>
      <c r="L3" s="2392">
        <f>'Основная продукция'!Y257</f>
        <v>0</v>
      </c>
      <c r="M3" s="2391">
        <f>'Основная продукция'!Y285</f>
        <v>0</v>
      </c>
      <c r="N3" s="2392">
        <f>'Основная продукция'!Y313</f>
        <v>0</v>
      </c>
      <c r="O3" s="2391">
        <f>'Основная продукция'!Y341</f>
        <v>0</v>
      </c>
      <c r="P3" s="2392">
        <f>'Основная продукция'!Y369</f>
        <v>0</v>
      </c>
      <c r="Q3" s="2391">
        <f>'Основная продукция'!Y397</f>
        <v>0</v>
      </c>
      <c r="R3" s="2392">
        <f>'Основная продукция'!Y425</f>
        <v>0</v>
      </c>
      <c r="S3" s="2391">
        <f>'Основная продукция'!Y453</f>
        <v>0</v>
      </c>
      <c r="T3" s="2427"/>
      <c r="U3" s="2391"/>
      <c r="V3" s="2392"/>
      <c r="W3" s="2393">
        <f>'Основная продукция'!Y509</f>
        <v>0</v>
      </c>
      <c r="Y3" s="2402" t="s">
        <v>455</v>
      </c>
      <c r="Z3" s="2391">
        <f>'Оз Основная продукция'!V5</f>
        <v>0</v>
      </c>
      <c r="AA3" s="2392">
        <f>'Оз Основная продукция'!V23</f>
        <v>0</v>
      </c>
      <c r="AB3" s="2391">
        <f>'Оз Основная продукция'!V41</f>
        <v>0</v>
      </c>
      <c r="AC3" s="2392">
        <f>'Оз Основная продукция'!V59</f>
        <v>0</v>
      </c>
      <c r="AD3" s="2391">
        <f>'Оз Основная продукция'!V77</f>
        <v>0</v>
      </c>
      <c r="AE3" s="2392">
        <f>'Оз Основная продукция'!V95</f>
        <v>0</v>
      </c>
      <c r="AF3" s="2391">
        <f>'Оз Основная продукция'!V113</f>
        <v>0</v>
      </c>
      <c r="AG3" s="2408">
        <f>'Оз Основная продукция'!V131</f>
        <v>0</v>
      </c>
    </row>
    <row r="4" spans="2:33" ht="22.5" customHeight="1">
      <c r="B4" s="2403" t="s">
        <v>12</v>
      </c>
      <c r="C4" s="2394">
        <f>'Основная продукция'!Y6</f>
        <v>0</v>
      </c>
      <c r="D4" s="2422">
        <f>'Основная продукция'!Y34</f>
        <v>0</v>
      </c>
      <c r="E4" s="2394">
        <f>'Основная продукция'!Y62</f>
        <v>0</v>
      </c>
      <c r="F4" s="2422">
        <f>'Основная продукция'!Y90</f>
        <v>0</v>
      </c>
      <c r="G4" s="2394">
        <f>'Основная продукция'!Y118</f>
        <v>0</v>
      </c>
      <c r="H4" s="2422">
        <f>'Основная продукция'!Y146</f>
        <v>0</v>
      </c>
      <c r="I4" s="2394"/>
      <c r="J4" s="2422">
        <f>'Основная продукция'!Y202</f>
        <v>0</v>
      </c>
      <c r="K4" s="2394">
        <f>'Основная продукция'!Y230</f>
        <v>0</v>
      </c>
      <c r="L4" s="2422">
        <f>'Основная продукция'!Y258</f>
        <v>0</v>
      </c>
      <c r="M4" s="2394">
        <f>'Основная продукция'!Y286</f>
        <v>0</v>
      </c>
      <c r="N4" s="2422">
        <f>'Основная продукция'!Y314</f>
        <v>0</v>
      </c>
      <c r="O4" s="2394">
        <f>'Основная продукция'!Y342</f>
        <v>0</v>
      </c>
      <c r="P4" s="2422">
        <f>'Основная продукция'!Y370</f>
        <v>0</v>
      </c>
      <c r="Q4" s="2394">
        <f>'Основная продукция'!Y398</f>
        <v>0</v>
      </c>
      <c r="R4" s="2422">
        <f>'Основная продукция'!Y426</f>
        <v>0</v>
      </c>
      <c r="S4" s="2394">
        <f>'Основная продукция'!Y454</f>
        <v>0</v>
      </c>
      <c r="T4" s="2423"/>
      <c r="U4" s="2394"/>
      <c r="V4" s="2422"/>
      <c r="W4" s="2395">
        <f>'Основная продукция'!Y510</f>
        <v>0</v>
      </c>
      <c r="Y4" s="2403" t="s">
        <v>24</v>
      </c>
      <c r="Z4" s="2394">
        <f>'Оз Основная продукция'!V6</f>
        <v>0</v>
      </c>
      <c r="AA4" s="2422">
        <f>'Оз Основная продукция'!V24</f>
        <v>0</v>
      </c>
      <c r="AB4" s="2394">
        <f>'Оз Основная продукция'!V42</f>
        <v>0</v>
      </c>
      <c r="AC4" s="2422">
        <f>'Оз Основная продукция'!V60</f>
        <v>0</v>
      </c>
      <c r="AD4" s="2394">
        <f>'Оз Основная продукция'!V78</f>
        <v>0</v>
      </c>
      <c r="AE4" s="2422">
        <f>'Оз Основная продукция'!V96</f>
        <v>0</v>
      </c>
      <c r="AF4" s="2394">
        <f>'Оз Основная продукция'!V114</f>
        <v>0</v>
      </c>
      <c r="AG4" s="1629">
        <f>'Оз Основная продукция'!V132</f>
        <v>0</v>
      </c>
    </row>
    <row r="5" spans="2:33" ht="22.5" customHeight="1">
      <c r="B5" s="2403" t="s">
        <v>652</v>
      </c>
      <c r="C5" s="2394">
        <f>'Основная продукция'!Y7</f>
        <v>0</v>
      </c>
      <c r="D5" s="2422">
        <f>'Основная продукция'!Y35</f>
        <v>0</v>
      </c>
      <c r="E5" s="2394">
        <f>'Основная продукция'!Y63</f>
        <v>0</v>
      </c>
      <c r="F5" s="2422">
        <f>'Основная продукция'!Y91</f>
        <v>0</v>
      </c>
      <c r="G5" s="2394">
        <f>'Основная продукция'!Y119</f>
        <v>0</v>
      </c>
      <c r="H5" s="2422">
        <f>'Основная продукция'!Y147</f>
        <v>0</v>
      </c>
      <c r="I5" s="2394"/>
      <c r="J5" s="2422">
        <f>'Основная продукция'!Y203</f>
        <v>0</v>
      </c>
      <c r="K5" s="2394">
        <f>'Основная продукция'!Y231</f>
        <v>0</v>
      </c>
      <c r="L5" s="2422">
        <f>'Основная продукция'!Y259</f>
        <v>0</v>
      </c>
      <c r="M5" s="2394">
        <f>'Основная продукция'!Y287</f>
        <v>0</v>
      </c>
      <c r="N5" s="2422">
        <f>'Основная продукция'!Y315</f>
        <v>0</v>
      </c>
      <c r="O5" s="2394">
        <f>'Основная продукция'!Y343</f>
        <v>0</v>
      </c>
      <c r="P5" s="2422">
        <f>'Основная продукция'!Y371</f>
        <v>0</v>
      </c>
      <c r="Q5" s="2394">
        <f>'Основная продукция'!Y399</f>
        <v>0</v>
      </c>
      <c r="R5" s="2422">
        <f>'Основная продукция'!Y427</f>
        <v>0</v>
      </c>
      <c r="S5" s="2394">
        <f>'Основная продукция'!Y455</f>
        <v>0</v>
      </c>
      <c r="T5" s="2423"/>
      <c r="U5" s="2394"/>
      <c r="V5" s="2422"/>
      <c r="W5" s="2395">
        <f>'Основная продукция'!Y511</f>
        <v>0</v>
      </c>
      <c r="Y5" s="2403" t="s">
        <v>686</v>
      </c>
      <c r="Z5" s="2394">
        <f>'Оз Основная продукция'!V7</f>
        <v>0</v>
      </c>
      <c r="AA5" s="2422">
        <f>'Оз Основная продукция'!V25</f>
        <v>0</v>
      </c>
      <c r="AB5" s="2394">
        <f>'Оз Основная продукция'!V43</f>
        <v>0</v>
      </c>
      <c r="AC5" s="2422">
        <f>'Оз Основная продукция'!V61</f>
        <v>0</v>
      </c>
      <c r="AD5" s="2394">
        <f>'Оз Основная продукция'!V79</f>
        <v>0</v>
      </c>
      <c r="AE5" s="2422">
        <f>'Оз Основная продукция'!V97</f>
        <v>0</v>
      </c>
      <c r="AF5" s="2394">
        <f>'Оз Основная продукция'!V115</f>
        <v>0</v>
      </c>
      <c r="AG5" s="1629">
        <f>'Оз Основная продукция'!V133</f>
        <v>0</v>
      </c>
    </row>
    <row r="6" spans="2:33" ht="22.5" customHeight="1" thickBot="1">
      <c r="B6" s="2403" t="s">
        <v>653</v>
      </c>
      <c r="C6" s="2394">
        <f>'Основная продукция'!Y8</f>
        <v>0</v>
      </c>
      <c r="D6" s="2422">
        <f>'Основная продукция'!Y36</f>
        <v>0</v>
      </c>
      <c r="E6" s="2394">
        <f>'Основная продукция'!Y64</f>
        <v>0</v>
      </c>
      <c r="F6" s="2422">
        <f>'Основная продукция'!Y92</f>
        <v>0</v>
      </c>
      <c r="G6" s="2394">
        <f>'Основная продукция'!Y120</f>
        <v>0</v>
      </c>
      <c r="H6" s="2422">
        <f>'Основная продукция'!Y148</f>
        <v>0</v>
      </c>
      <c r="I6" s="2394"/>
      <c r="J6" s="2422">
        <f>'Основная продукция'!Y204</f>
        <v>0</v>
      </c>
      <c r="K6" s="2394">
        <f>'Основная продукция'!Y232</f>
        <v>0</v>
      </c>
      <c r="L6" s="2422">
        <f>'Основная продукция'!Y260</f>
        <v>0</v>
      </c>
      <c r="M6" s="2394">
        <f>'Основная продукция'!Y288</f>
        <v>0</v>
      </c>
      <c r="N6" s="2422">
        <f>'Основная продукция'!Y316</f>
        <v>0</v>
      </c>
      <c r="O6" s="2394">
        <f>'Основная продукция'!Y344</f>
        <v>0</v>
      </c>
      <c r="P6" s="2422">
        <f>'Основная продукция'!Y372</f>
        <v>0</v>
      </c>
      <c r="Q6" s="2394">
        <f>'Основная продукция'!Y400</f>
        <v>0</v>
      </c>
      <c r="R6" s="2422">
        <f>'Основная продукция'!Y428</f>
        <v>0</v>
      </c>
      <c r="S6" s="2394">
        <f>'Основная продукция'!Y456</f>
        <v>0</v>
      </c>
      <c r="T6" s="2423"/>
      <c r="U6" s="2394"/>
      <c r="V6" s="2422"/>
      <c r="W6" s="2395">
        <f>'Основная продукция'!Y512</f>
        <v>0</v>
      </c>
      <c r="Y6" s="2404" t="s">
        <v>457</v>
      </c>
      <c r="Z6" s="2396">
        <f>'Оз Основная продукция'!V8</f>
        <v>0</v>
      </c>
      <c r="AA6" s="2397">
        <f>'Оз Основная продукция'!V26</f>
        <v>0</v>
      </c>
      <c r="AB6" s="2396">
        <f>'Оз Основная продукция'!V44</f>
        <v>0</v>
      </c>
      <c r="AC6" s="2397">
        <f>'Оз Основная продукция'!V62</f>
        <v>0</v>
      </c>
      <c r="AD6" s="2396">
        <f>'Оз Основная продукция'!V80</f>
        <v>0</v>
      </c>
      <c r="AE6" s="2397">
        <f>'Оз Основная продукция'!V98</f>
        <v>0</v>
      </c>
      <c r="AF6" s="2396">
        <f>'Оз Основная продукция'!V116</f>
        <v>0</v>
      </c>
      <c r="AG6" s="2415">
        <f>'Оз Основная продукция'!V134</f>
        <v>0</v>
      </c>
    </row>
    <row r="7" spans="2:33" ht="22.5" customHeight="1" thickBot="1">
      <c r="B7" s="2404" t="s">
        <v>654</v>
      </c>
      <c r="C7" s="2396">
        <f>'Основная продукция'!Y9</f>
        <v>0</v>
      </c>
      <c r="D7" s="2397">
        <f>'Основная продукция'!Y37</f>
        <v>0</v>
      </c>
      <c r="E7" s="2396">
        <f>'Основная продукция'!Y65</f>
        <v>0</v>
      </c>
      <c r="F7" s="2397">
        <f>'Основная продукция'!Y93</f>
        <v>0</v>
      </c>
      <c r="G7" s="2396">
        <f>'Основная продукция'!Y121</f>
        <v>0</v>
      </c>
      <c r="H7" s="2397">
        <f>'Основная продукция'!Y149</f>
        <v>0</v>
      </c>
      <c r="I7" s="2396"/>
      <c r="J7" s="2397">
        <f>'Основная продукция'!Y205</f>
        <v>0</v>
      </c>
      <c r="K7" s="2396">
        <f>'Основная продукция'!Y233</f>
        <v>0</v>
      </c>
      <c r="L7" s="2397">
        <f>'Основная продукция'!Y261</f>
        <v>0</v>
      </c>
      <c r="M7" s="2396">
        <f>'Основная продукция'!Y289</f>
        <v>0</v>
      </c>
      <c r="N7" s="2397">
        <f>'Основная продукция'!Y317</f>
        <v>0</v>
      </c>
      <c r="O7" s="2396">
        <f>'Основная продукция'!Y345</f>
        <v>0</v>
      </c>
      <c r="P7" s="2397">
        <f>'Основная продукция'!Y373</f>
        <v>0</v>
      </c>
      <c r="Q7" s="2396">
        <f>'Основная продукция'!Y401</f>
        <v>0</v>
      </c>
      <c r="R7" s="2397">
        <f>'Основная продукция'!Y429</f>
        <v>0</v>
      </c>
      <c r="S7" s="2396">
        <f>'Основная продукция'!Y457</f>
        <v>0</v>
      </c>
      <c r="T7" s="2428"/>
      <c r="U7" s="2396"/>
      <c r="V7" s="2397"/>
      <c r="W7" s="2398">
        <f>'Основная продукция'!Y513</f>
        <v>0</v>
      </c>
      <c r="Y7" s="2402" t="s">
        <v>476</v>
      </c>
      <c r="Z7" s="2437">
        <f>'Оз Основная продукция'!X10</f>
        <v>0</v>
      </c>
      <c r="AA7" s="2438">
        <f>'Оз Основная продукция'!X28</f>
        <v>0</v>
      </c>
      <c r="AB7" s="2437">
        <f>'Оз Основная продукция'!X46</f>
        <v>0</v>
      </c>
      <c r="AC7" s="2392">
        <f>'Оз Основная продукция'!X64</f>
        <v>0</v>
      </c>
      <c r="AD7" s="2437">
        <f>'Оз Основная продукция'!X82</f>
        <v>0</v>
      </c>
      <c r="AE7" s="2438">
        <f>'Оз Основная продукция'!X100</f>
        <v>0</v>
      </c>
      <c r="AF7" s="2437">
        <f>'Оз Основная продукция'!X118</f>
        <v>0</v>
      </c>
      <c r="AG7" s="2439">
        <f>'Оз Основная продукция'!X136</f>
        <v>0</v>
      </c>
    </row>
    <row r="8" spans="2:33" ht="22.5" customHeight="1" thickBot="1">
      <c r="B8" s="2425" t="s">
        <v>3</v>
      </c>
      <c r="C8" s="2394">
        <f>'Основная продукция'!Y11</f>
        <v>0</v>
      </c>
      <c r="D8" s="2422">
        <f>'Основная продукция'!Y39</f>
        <v>0</v>
      </c>
      <c r="E8" s="2394">
        <f>'Основная продукция'!Y67</f>
        <v>0</v>
      </c>
      <c r="F8" s="2422">
        <f>'Основная продукция'!Y95</f>
        <v>0</v>
      </c>
      <c r="G8" s="2394">
        <f>'Основная продукция'!Y123</f>
        <v>0</v>
      </c>
      <c r="H8" s="2422">
        <f>'Основная продукция'!Y151</f>
        <v>0</v>
      </c>
      <c r="I8" s="2394"/>
      <c r="J8" s="2422">
        <f>'Основная продукция'!Y206</f>
        <v>0</v>
      </c>
      <c r="K8" s="2394">
        <f>'Основная продукция'!Y235</f>
        <v>0</v>
      </c>
      <c r="L8" s="2422">
        <f>'Основная продукция'!Y263</f>
        <v>0</v>
      </c>
      <c r="M8" s="2394">
        <f>'Основная продукция'!Y291</f>
        <v>0</v>
      </c>
      <c r="N8" s="2422">
        <f>'Основная продукция'!Y319</f>
        <v>0</v>
      </c>
      <c r="O8" s="2394">
        <f>'Основная продукция'!Y347</f>
        <v>0</v>
      </c>
      <c r="P8" s="2422">
        <f>'Основная продукция'!Y375</f>
        <v>0</v>
      </c>
      <c r="Q8" s="2394">
        <f>'Основная продукция'!Y403</f>
        <v>0</v>
      </c>
      <c r="R8" s="2422">
        <f>'Основная продукция'!Y431</f>
        <v>0</v>
      </c>
      <c r="S8" s="2394">
        <f>'Основная продукция'!Y459</f>
        <v>0</v>
      </c>
      <c r="T8" s="2423"/>
      <c r="U8" s="2394"/>
      <c r="V8" s="2422"/>
      <c r="W8" s="2395">
        <f>'Основная продукция'!Y515</f>
        <v>0</v>
      </c>
      <c r="Y8" s="2409" t="s">
        <v>500</v>
      </c>
      <c r="Z8" s="2440">
        <f>'Оз Основная продукция'!X11</f>
        <v>0</v>
      </c>
      <c r="AA8" s="2441">
        <f>'Оз Основная продукция'!X29</f>
        <v>0</v>
      </c>
      <c r="AB8" s="2440">
        <f>'Оз Основная продукция'!X47</f>
        <v>0</v>
      </c>
      <c r="AC8" s="2397">
        <f>'Оз Основная продукция'!X65</f>
        <v>0</v>
      </c>
      <c r="AD8" s="2440">
        <f>'Оз Основная продукция'!X83</f>
        <v>0</v>
      </c>
      <c r="AE8" s="2441">
        <f>'Оз Основная продукция'!X101</f>
        <v>0</v>
      </c>
      <c r="AF8" s="2440">
        <f>'Оз Основная продукция'!X119</f>
        <v>0</v>
      </c>
      <c r="AG8" s="2442">
        <f>'Оз Основная продукция'!X137</f>
        <v>0</v>
      </c>
    </row>
    <row r="9" spans="2:33" ht="22.5" customHeight="1">
      <c r="B9" s="2403" t="s">
        <v>655</v>
      </c>
      <c r="C9" s="2394">
        <f>'Основная продукция'!Y12</f>
        <v>0</v>
      </c>
      <c r="D9" s="2422">
        <f>'Основная продукция'!Y40</f>
        <v>0</v>
      </c>
      <c r="E9" s="2394">
        <f>'Основная продукция'!Y68</f>
        <v>0</v>
      </c>
      <c r="F9" s="2422">
        <f>'Основная продукция'!Y96</f>
        <v>0</v>
      </c>
      <c r="G9" s="2394">
        <f>'Основная продукция'!Y124</f>
        <v>0</v>
      </c>
      <c r="H9" s="2422">
        <f>'Основная продукция'!Y152</f>
        <v>0</v>
      </c>
      <c r="I9" s="2394"/>
      <c r="J9" s="2422">
        <f>'Основная продукция'!Y207</f>
        <v>0</v>
      </c>
      <c r="K9" s="2394">
        <f>'Основная продукция'!Y236</f>
        <v>0</v>
      </c>
      <c r="L9" s="2422">
        <f>'Основная продукция'!Y264</f>
        <v>0</v>
      </c>
      <c r="M9" s="2394">
        <f>'Основная продукция'!Y292</f>
        <v>0</v>
      </c>
      <c r="N9" s="2422">
        <f>'Основная продукция'!Y320</f>
        <v>0</v>
      </c>
      <c r="O9" s="2394">
        <f>'Основная продукция'!Y348</f>
        <v>0</v>
      </c>
      <c r="P9" s="2422">
        <f>'Основная продукция'!Y376</f>
        <v>0</v>
      </c>
      <c r="Q9" s="2394">
        <f>'Основная продукция'!Y404</f>
        <v>0</v>
      </c>
      <c r="R9" s="2422">
        <f>'Основная продукция'!Y432</f>
        <v>0</v>
      </c>
      <c r="S9" s="2394">
        <f>'Основная продукция'!Y460</f>
        <v>0</v>
      </c>
      <c r="T9" s="2423"/>
      <c r="U9" s="2394"/>
      <c r="V9" s="2422"/>
      <c r="W9" s="2395">
        <f>'Основная продукция'!Y516</f>
        <v>0</v>
      </c>
    </row>
    <row r="10" spans="2:33" ht="22.5" customHeight="1" thickBot="1">
      <c r="B10" s="2429" t="s">
        <v>4</v>
      </c>
      <c r="C10" s="2430">
        <f>'Основная продукция'!Y13</f>
        <v>0</v>
      </c>
      <c r="D10" s="2431">
        <f>'Основная продукция'!Y41</f>
        <v>0</v>
      </c>
      <c r="E10" s="2430">
        <f>'Основная продукция'!Y69</f>
        <v>0</v>
      </c>
      <c r="F10" s="2431">
        <f>'Основная продукция'!Y97</f>
        <v>0</v>
      </c>
      <c r="G10" s="2430">
        <f>'Основная продукция'!Y125</f>
        <v>0</v>
      </c>
      <c r="H10" s="2431">
        <f>'Основная продукция'!Y153</f>
        <v>0</v>
      </c>
      <c r="I10" s="2430"/>
      <c r="J10" s="2431">
        <f>'Основная продукция'!Y208</f>
        <v>0</v>
      </c>
      <c r="K10" s="2430">
        <f>'Основная продукция'!Y237</f>
        <v>0</v>
      </c>
      <c r="L10" s="2431">
        <f>'Основная продукция'!Y265</f>
        <v>0</v>
      </c>
      <c r="M10" s="2430">
        <f>'Основная продукция'!Y293</f>
        <v>0</v>
      </c>
      <c r="N10" s="2431">
        <f>'Основная продукция'!Y321</f>
        <v>0</v>
      </c>
      <c r="O10" s="2430">
        <f>'Основная продукция'!Y349</f>
        <v>0</v>
      </c>
      <c r="P10" s="2431">
        <f>'Основная продукция'!Y377</f>
        <v>0</v>
      </c>
      <c r="Q10" s="2430">
        <f>'Основная продукция'!Y405</f>
        <v>0</v>
      </c>
      <c r="R10" s="2431">
        <f>'Основная продукция'!Y433</f>
        <v>0</v>
      </c>
      <c r="S10" s="2430">
        <f>'Основная продукция'!Y461</f>
        <v>0</v>
      </c>
      <c r="T10" s="2444"/>
      <c r="U10" s="2430"/>
      <c r="V10" s="2431"/>
      <c r="W10" s="2445">
        <f>'Основная продукция'!Y517</f>
        <v>0</v>
      </c>
    </row>
    <row r="11" spans="2:33" ht="22.5" customHeight="1">
      <c r="B11" s="2402" t="s">
        <v>30</v>
      </c>
      <c r="C11" s="2391">
        <f>'Основная продукция'!Y15</f>
        <v>0</v>
      </c>
      <c r="D11" s="2392">
        <f>'Основная продукция'!Y43</f>
        <v>0</v>
      </c>
      <c r="E11" s="2391">
        <f>'Основная продукция'!Y71</f>
        <v>0</v>
      </c>
      <c r="F11" s="2392">
        <f>'Основная продукция'!Y99</f>
        <v>0</v>
      </c>
      <c r="G11" s="2391">
        <f>'Основная продукция'!Y127</f>
        <v>0</v>
      </c>
      <c r="H11" s="2392">
        <f>'Основная продукция'!Y155</f>
        <v>0</v>
      </c>
      <c r="I11" s="2391"/>
      <c r="J11" s="2392">
        <f>'Основная продукция'!Y209</f>
        <v>0</v>
      </c>
      <c r="K11" s="2391">
        <f>'Основная продукция'!Y239</f>
        <v>0</v>
      </c>
      <c r="L11" s="2392">
        <f>'Основная продукция'!Y267</f>
        <v>0</v>
      </c>
      <c r="M11" s="2391">
        <f>'Основная продукция'!Y295</f>
        <v>0</v>
      </c>
      <c r="N11" s="2392">
        <f>'Основная продукция'!Y323</f>
        <v>0</v>
      </c>
      <c r="O11" s="2391">
        <f>'Основная продукция'!Y351</f>
        <v>0</v>
      </c>
      <c r="P11" s="2392">
        <f>'Основная продукция'!Y379</f>
        <v>0</v>
      </c>
      <c r="Q11" s="2391">
        <f>'Основная продукция'!Y407</f>
        <v>0</v>
      </c>
      <c r="R11" s="2392">
        <f>'Основная продукция'!Y435</f>
        <v>0</v>
      </c>
      <c r="S11" s="2391">
        <f>'Основная продукция'!Y463</f>
        <v>0</v>
      </c>
      <c r="T11" s="2427"/>
      <c r="U11" s="2391"/>
      <c r="V11" s="2392"/>
      <c r="W11" s="2393">
        <f>'Основная продукция'!Y519</f>
        <v>0</v>
      </c>
    </row>
    <row r="12" spans="2:33" ht="22.5" customHeight="1" thickBot="1">
      <c r="B12" s="2404" t="s">
        <v>656</v>
      </c>
      <c r="C12" s="2396">
        <f>'Основная продукция'!Y16</f>
        <v>0</v>
      </c>
      <c r="D12" s="2397">
        <f>'Основная продукция'!Y44</f>
        <v>0</v>
      </c>
      <c r="E12" s="2396">
        <f>'Основная продукция'!Y72</f>
        <v>0</v>
      </c>
      <c r="F12" s="2397">
        <f>'Основная продукция'!Y100</f>
        <v>0</v>
      </c>
      <c r="G12" s="2396">
        <f>'Основная продукция'!Y128</f>
        <v>0</v>
      </c>
      <c r="H12" s="2397">
        <f>'Основная продукция'!Y156</f>
        <v>0</v>
      </c>
      <c r="I12" s="2396"/>
      <c r="J12" s="2397">
        <f>'Основная продукция'!Y210</f>
        <v>0</v>
      </c>
      <c r="K12" s="2396">
        <f>'Основная продукция'!Y240</f>
        <v>0</v>
      </c>
      <c r="L12" s="2397">
        <f>'Основная продукция'!Y268</f>
        <v>0</v>
      </c>
      <c r="M12" s="2396">
        <f>'Основная продукция'!Y296</f>
        <v>0</v>
      </c>
      <c r="N12" s="2397">
        <f>'Основная продукция'!Y324</f>
        <v>0</v>
      </c>
      <c r="O12" s="2396">
        <f>'Основная продукция'!Y352</f>
        <v>0</v>
      </c>
      <c r="P12" s="2397">
        <f>'Основная продукция'!Y380</f>
        <v>0</v>
      </c>
      <c r="Q12" s="2396">
        <f>'Основная продукция'!Y408</f>
        <v>0</v>
      </c>
      <c r="R12" s="2397">
        <f>'Основная продукция'!Y436</f>
        <v>0</v>
      </c>
      <c r="S12" s="2396">
        <f>'Основная продукция'!Y464</f>
        <v>0</v>
      </c>
      <c r="T12" s="2428"/>
      <c r="U12" s="2396"/>
      <c r="V12" s="2397"/>
      <c r="W12" s="2398">
        <f>'Основная продукция'!Y520</f>
        <v>0</v>
      </c>
      <c r="Y12" s="2416">
        <f>Y1</f>
        <v>44606</v>
      </c>
      <c r="Z12" s="3994" t="s">
        <v>526</v>
      </c>
      <c r="AA12" s="3994"/>
      <c r="AB12" s="2424">
        <f>AF1</f>
        <v>0.66666666666666663</v>
      </c>
    </row>
    <row r="13" spans="2:33" ht="22.5" customHeight="1" thickBot="1">
      <c r="B13" s="2402" t="s">
        <v>657</v>
      </c>
      <c r="C13" s="2391">
        <f>'Основная продукция'!Y17</f>
        <v>0</v>
      </c>
      <c r="D13" s="2392">
        <f>'Основная продукция'!Y45</f>
        <v>0</v>
      </c>
      <c r="E13" s="2391">
        <f>'Основная продукция'!Y73</f>
        <v>0</v>
      </c>
      <c r="F13" s="2392">
        <f>'Основная продукция'!Y101</f>
        <v>0</v>
      </c>
      <c r="G13" s="2391">
        <f>'Основная продукция'!Y129</f>
        <v>0</v>
      </c>
      <c r="H13" s="2392">
        <f>'Основная продукция'!Y157</f>
        <v>0</v>
      </c>
      <c r="I13" s="2391"/>
      <c r="J13" s="2392">
        <f>'Основная продукция'!Y211</f>
        <v>0</v>
      </c>
      <c r="K13" s="2391">
        <f>'Основная продукция'!Y241</f>
        <v>0</v>
      </c>
      <c r="L13" s="2392">
        <f>'Основная продукция'!Y269</f>
        <v>0</v>
      </c>
      <c r="M13" s="2391">
        <f>'Основная продукция'!Y297</f>
        <v>0</v>
      </c>
      <c r="N13" s="2392">
        <f>'Основная продукция'!Y325</f>
        <v>0</v>
      </c>
      <c r="O13" s="2391">
        <f>'Основная продукция'!Y353</f>
        <v>0</v>
      </c>
      <c r="P13" s="2392">
        <f>'Основная продукция'!Y381</f>
        <v>0</v>
      </c>
      <c r="Q13" s="2391">
        <f>'Основная продукция'!Y409</f>
        <v>0</v>
      </c>
      <c r="R13" s="2392">
        <f>'Основная продукция'!Y437</f>
        <v>0</v>
      </c>
      <c r="S13" s="2391">
        <f>'Основная продукция'!Y465</f>
        <v>0</v>
      </c>
      <c r="T13" s="2427"/>
      <c r="U13" s="2391"/>
      <c r="V13" s="2392"/>
      <c r="W13" s="2393">
        <f>'Основная продукция'!Y521</f>
        <v>0</v>
      </c>
      <c r="Y13" s="2412"/>
      <c r="Z13" s="2413" t="s">
        <v>545</v>
      </c>
      <c r="AA13" s="2414" t="s">
        <v>687</v>
      </c>
      <c r="AB13" s="2417" t="s">
        <v>575</v>
      </c>
    </row>
    <row r="14" spans="2:33" ht="22.5" customHeight="1">
      <c r="B14" s="2403" t="s">
        <v>658</v>
      </c>
      <c r="C14" s="2394">
        <f>'Основная продукция'!Y18</f>
        <v>0</v>
      </c>
      <c r="D14" s="2422">
        <f>'Основная продукция'!Y46</f>
        <v>0</v>
      </c>
      <c r="E14" s="2394">
        <f>'Основная продукция'!Y74</f>
        <v>0</v>
      </c>
      <c r="F14" s="2422">
        <f>'Основная продукция'!Y102</f>
        <v>0</v>
      </c>
      <c r="G14" s="2394">
        <f>'Основная продукция'!Y130</f>
        <v>0</v>
      </c>
      <c r="H14" s="2422">
        <f>'Основная продукция'!Y158</f>
        <v>0</v>
      </c>
      <c r="I14" s="2394"/>
      <c r="J14" s="2422">
        <f>'Основная продукция'!Y212</f>
        <v>0</v>
      </c>
      <c r="K14" s="2394">
        <f>'Основная продукция'!Y242</f>
        <v>0</v>
      </c>
      <c r="L14" s="2422">
        <f>'Основная продукция'!Y270</f>
        <v>0</v>
      </c>
      <c r="M14" s="2394">
        <f>'Основная продукция'!Y298</f>
        <v>0</v>
      </c>
      <c r="N14" s="2422">
        <f>'Основная продукция'!Y326</f>
        <v>0</v>
      </c>
      <c r="O14" s="2394">
        <f>'Основная продукция'!Y354</f>
        <v>0</v>
      </c>
      <c r="P14" s="2422">
        <f>'Основная продукция'!Y382</f>
        <v>0</v>
      </c>
      <c r="Q14" s="2394">
        <f>'Основная продукция'!Y410</f>
        <v>0</v>
      </c>
      <c r="R14" s="2422">
        <f>'Основная продукция'!Y438</f>
        <v>0</v>
      </c>
      <c r="S14" s="2394">
        <f>'Основная продукция'!Y466</f>
        <v>0</v>
      </c>
      <c r="T14" s="2423"/>
      <c r="U14" s="2394"/>
      <c r="V14" s="2422"/>
      <c r="W14" s="2395">
        <f>'Основная продукция'!Y522</f>
        <v>0</v>
      </c>
      <c r="Y14" s="2402" t="s">
        <v>505</v>
      </c>
      <c r="Z14" s="2391">
        <f>'KD Основная продукция'!T5</f>
        <v>0</v>
      </c>
      <c r="AA14" s="2392">
        <f>'KD Основная продукция'!T27</f>
        <v>0</v>
      </c>
      <c r="AB14" s="2393">
        <f>'KD Основная продукция'!T49</f>
        <v>0</v>
      </c>
    </row>
    <row r="15" spans="2:33" ht="22.5" customHeight="1" thickBot="1">
      <c r="B15" s="2404" t="s">
        <v>659</v>
      </c>
      <c r="C15" s="2396">
        <f>'Основная продукция'!Y19</f>
        <v>0</v>
      </c>
      <c r="D15" s="2397">
        <f>'Основная продукция'!Y47</f>
        <v>0</v>
      </c>
      <c r="E15" s="2396">
        <f>'Основная продукция'!Y75</f>
        <v>0</v>
      </c>
      <c r="F15" s="2397">
        <f>'Основная продукция'!Y103</f>
        <v>0</v>
      </c>
      <c r="G15" s="2396">
        <f>'Основная продукция'!Y131</f>
        <v>0</v>
      </c>
      <c r="H15" s="2397">
        <f>'Основная продукция'!Y159</f>
        <v>0</v>
      </c>
      <c r="I15" s="2396"/>
      <c r="J15" s="2397">
        <f>'Основная продукция'!Y213</f>
        <v>0</v>
      </c>
      <c r="K15" s="2396">
        <f>'Основная продукция'!Y243</f>
        <v>0</v>
      </c>
      <c r="L15" s="2397">
        <f>'Основная продукция'!Y271</f>
        <v>0</v>
      </c>
      <c r="M15" s="2396">
        <f>'Основная продукция'!Y299</f>
        <v>0</v>
      </c>
      <c r="N15" s="2397">
        <f>'Основная продукция'!Y327</f>
        <v>0</v>
      </c>
      <c r="O15" s="2396">
        <f>'Основная продукция'!Y355</f>
        <v>0</v>
      </c>
      <c r="P15" s="2397">
        <f>'Основная продукция'!Y383</f>
        <v>0</v>
      </c>
      <c r="Q15" s="2396">
        <f>'Основная продукция'!Y411</f>
        <v>0</v>
      </c>
      <c r="R15" s="2397">
        <f>'Основная продукция'!Y439</f>
        <v>0</v>
      </c>
      <c r="S15" s="2396">
        <f>'Основная продукция'!Y467</f>
        <v>0</v>
      </c>
      <c r="T15" s="2428"/>
      <c r="U15" s="2396"/>
      <c r="V15" s="2397"/>
      <c r="W15" s="2398">
        <f>'Основная продукция'!Y523</f>
        <v>0</v>
      </c>
      <c r="Y15" s="2404" t="s">
        <v>688</v>
      </c>
      <c r="Z15" s="2396">
        <f>'KD Основная продукция'!T6</f>
        <v>0</v>
      </c>
      <c r="AA15" s="2397">
        <f>'KD Основная продукция'!T28</f>
        <v>0</v>
      </c>
      <c r="AB15" s="2398">
        <f>'KD Основная продукция'!T50</f>
        <v>0</v>
      </c>
    </row>
    <row r="16" spans="2:33" ht="22.5" customHeight="1" thickBot="1">
      <c r="B16" s="2405" t="s">
        <v>660</v>
      </c>
      <c r="C16" s="2399">
        <f>'Основная продукция'!Y20</f>
        <v>0</v>
      </c>
      <c r="D16" s="2400">
        <f>'Основная продукция'!Y48</f>
        <v>0</v>
      </c>
      <c r="E16" s="2399">
        <f>'Основная продукция'!Y76</f>
        <v>0</v>
      </c>
      <c r="F16" s="2400">
        <f>'Основная продукция'!Y104</f>
        <v>0</v>
      </c>
      <c r="G16" s="2399">
        <f>'Основная продукция'!Y132</f>
        <v>0</v>
      </c>
      <c r="H16" s="2400">
        <f>'Основная продукция'!Y160</f>
        <v>0</v>
      </c>
      <c r="I16" s="2399"/>
      <c r="J16" s="2400">
        <f>'Основная продукция'!Y214</f>
        <v>0</v>
      </c>
      <c r="K16" s="2399">
        <f>'Основная продукция'!Y244</f>
        <v>0</v>
      </c>
      <c r="L16" s="2400">
        <f>'Основная продукция'!Y272</f>
        <v>0</v>
      </c>
      <c r="M16" s="2399">
        <f>'Основная продукция'!Y300</f>
        <v>0</v>
      </c>
      <c r="N16" s="2400">
        <f>'Основная продукция'!Y328</f>
        <v>0</v>
      </c>
      <c r="O16" s="2399">
        <f>'Основная продукция'!Y356</f>
        <v>0</v>
      </c>
      <c r="P16" s="2400">
        <f>'Основная продукция'!Y384</f>
        <v>0</v>
      </c>
      <c r="Q16" s="2399">
        <f>'Основная продукция'!Y412</f>
        <v>0</v>
      </c>
      <c r="R16" s="2400">
        <f>'Основная продукция'!Y440</f>
        <v>0</v>
      </c>
      <c r="S16" s="2399">
        <f>'Основная продукция'!Y468</f>
        <v>0</v>
      </c>
      <c r="T16" s="2432"/>
      <c r="U16" s="2399"/>
      <c r="V16" s="2400"/>
      <c r="W16" s="2401">
        <f>'Основная продукция'!Y524</f>
        <v>0</v>
      </c>
    </row>
    <row r="17" spans="2:23" ht="22.5" customHeight="1">
      <c r="B17" s="2402" t="s">
        <v>226</v>
      </c>
      <c r="C17" s="2391" t="e">
        <f>'Основная продукция'!#REF!</f>
        <v>#REF!</v>
      </c>
      <c r="D17" s="2392" t="e">
        <f>'Основная продукция'!#REF!</f>
        <v>#REF!</v>
      </c>
      <c r="E17" s="2391" t="e">
        <f>'Основная продукция'!#REF!</f>
        <v>#REF!</v>
      </c>
      <c r="F17" s="2392" t="e">
        <f>'Основная продукция'!#REF!</f>
        <v>#REF!</v>
      </c>
      <c r="G17" s="2391" t="e">
        <f>'Основная продукция'!#REF!</f>
        <v>#REF!</v>
      </c>
      <c r="H17" s="2392" t="e">
        <f>'Основная продукция'!#REF!</f>
        <v>#REF!</v>
      </c>
      <c r="I17" s="2391"/>
      <c r="J17" s="2392">
        <f>'Основная продукция'!Y215</f>
        <v>0</v>
      </c>
      <c r="K17" s="2391" t="e">
        <f>'Основная продукция'!#REF!</f>
        <v>#REF!</v>
      </c>
      <c r="L17" s="2392" t="e">
        <f>'Основная продукция'!#REF!</f>
        <v>#REF!</v>
      </c>
      <c r="M17" s="2391" t="e">
        <f>'Основная продукция'!#REF!</f>
        <v>#REF!</v>
      </c>
      <c r="N17" s="2392" t="e">
        <f>'Основная продукция'!#REF!</f>
        <v>#REF!</v>
      </c>
      <c r="O17" s="2391" t="e">
        <f>'Основная продукция'!#REF!</f>
        <v>#REF!</v>
      </c>
      <c r="P17" s="2392" t="e">
        <f>'Основная продукция'!#REF!</f>
        <v>#REF!</v>
      </c>
      <c r="Q17" s="2391" t="e">
        <f>'Основная продукция'!#REF!</f>
        <v>#REF!</v>
      </c>
      <c r="R17" s="2392" t="e">
        <f>'Основная продукция'!#REF!</f>
        <v>#REF!</v>
      </c>
      <c r="S17" s="2391" t="e">
        <f>'Основная продукция'!#REF!</f>
        <v>#REF!</v>
      </c>
      <c r="T17" s="2427"/>
      <c r="U17" s="2391"/>
      <c r="V17" s="2392"/>
      <c r="W17" s="2393" t="e">
        <f>'Основная продукция'!#REF!</f>
        <v>#REF!</v>
      </c>
    </row>
    <row r="18" spans="2:23" ht="22.5" customHeight="1" thickBot="1">
      <c r="B18" s="2404" t="s">
        <v>661</v>
      </c>
      <c r="C18" s="2396" t="e">
        <f>'Основная продукция'!#REF!</f>
        <v>#REF!</v>
      </c>
      <c r="D18" s="2397" t="e">
        <f>'Основная продукция'!#REF!</f>
        <v>#REF!</v>
      </c>
      <c r="E18" s="2396" t="e">
        <f>'Основная продукция'!#REF!</f>
        <v>#REF!</v>
      </c>
      <c r="F18" s="2397" t="e">
        <f>'Основная продукция'!#REF!</f>
        <v>#REF!</v>
      </c>
      <c r="G18" s="2396" t="e">
        <f>'Основная продукция'!#REF!</f>
        <v>#REF!</v>
      </c>
      <c r="H18" s="2397" t="e">
        <f>'Основная продукция'!#REF!</f>
        <v>#REF!</v>
      </c>
      <c r="I18" s="2396"/>
      <c r="J18" s="2397">
        <f>'Основная продукция'!Y216</f>
        <v>0</v>
      </c>
      <c r="K18" s="2396" t="e">
        <f>'Основная продукция'!#REF!</f>
        <v>#REF!</v>
      </c>
      <c r="L18" s="2397" t="e">
        <f>'Основная продукция'!#REF!</f>
        <v>#REF!</v>
      </c>
      <c r="M18" s="2396" t="e">
        <f>'Основная продукция'!#REF!</f>
        <v>#REF!</v>
      </c>
      <c r="N18" s="2397" t="e">
        <f>'Основная продукция'!#REF!</f>
        <v>#REF!</v>
      </c>
      <c r="O18" s="2396" t="e">
        <f>'Основная продукция'!#REF!</f>
        <v>#REF!</v>
      </c>
      <c r="P18" s="2397" t="e">
        <f>'Основная продукция'!#REF!</f>
        <v>#REF!</v>
      </c>
      <c r="Q18" s="2396" t="e">
        <f>'Основная продукция'!#REF!</f>
        <v>#REF!</v>
      </c>
      <c r="R18" s="2397" t="e">
        <f>'Основная продукция'!#REF!</f>
        <v>#REF!</v>
      </c>
      <c r="S18" s="2396" t="e">
        <f>'Основная продукция'!#REF!</f>
        <v>#REF!</v>
      </c>
      <c r="T18" s="2428"/>
      <c r="U18" s="2396"/>
      <c r="V18" s="2397"/>
      <c r="W18" s="2398" t="e">
        <f>'Основная продукция'!#REF!</f>
        <v>#REF!</v>
      </c>
    </row>
    <row r="19" spans="2:23" ht="22.5" customHeight="1">
      <c r="B19" s="2402" t="s">
        <v>667</v>
      </c>
      <c r="C19" s="2391">
        <f>'Основная продукция'!Y22</f>
        <v>0</v>
      </c>
      <c r="D19" s="2392">
        <f>'Основная продукция'!Y50</f>
        <v>0</v>
      </c>
      <c r="E19" s="2391">
        <f>'Основная продукция'!Y78</f>
        <v>0</v>
      </c>
      <c r="F19" s="2392">
        <f>'Основная продукция'!Y106</f>
        <v>0</v>
      </c>
      <c r="G19" s="2391">
        <f>'Основная продукция'!Y134</f>
        <v>0</v>
      </c>
      <c r="H19" s="2392">
        <f>'Основная продукция'!Y162</f>
        <v>0</v>
      </c>
      <c r="I19" s="2391"/>
      <c r="J19" s="2392">
        <f>'Основная продукция'!Y217</f>
        <v>0</v>
      </c>
      <c r="K19" s="2391">
        <f>'Основная продукция'!Y246</f>
        <v>0</v>
      </c>
      <c r="L19" s="2392">
        <f>'Основная продукция'!Y274</f>
        <v>0</v>
      </c>
      <c r="M19" s="2391">
        <f>'Основная продукция'!Y302</f>
        <v>0</v>
      </c>
      <c r="N19" s="2392">
        <f>'Основная продукция'!Y330</f>
        <v>0</v>
      </c>
      <c r="O19" s="2391">
        <f>'Основная продукция'!Y358</f>
        <v>0</v>
      </c>
      <c r="P19" s="2392">
        <f>'Основная продукция'!Y386</f>
        <v>0</v>
      </c>
      <c r="Q19" s="2391">
        <f>'Основная продукция'!Y414</f>
        <v>0</v>
      </c>
      <c r="R19" s="2392">
        <f>'Основная продукция'!Y442</f>
        <v>0</v>
      </c>
      <c r="S19" s="2391">
        <f>'Основная продукция'!Y470</f>
        <v>0</v>
      </c>
      <c r="T19" s="2427"/>
      <c r="U19" s="2391"/>
      <c r="V19" s="2392"/>
      <c r="W19" s="2393">
        <f>'Основная продукция'!Y526</f>
        <v>0</v>
      </c>
    </row>
    <row r="20" spans="2:23" ht="22.5" customHeight="1" thickBot="1">
      <c r="B20" s="2404" t="s">
        <v>307</v>
      </c>
      <c r="C20" s="2396">
        <f>'Основная продукция'!Y23</f>
        <v>0</v>
      </c>
      <c r="D20" s="2397">
        <f>'Основная продукция'!Y51</f>
        <v>0</v>
      </c>
      <c r="E20" s="2396">
        <f>'Основная продукция'!Y79</f>
        <v>0</v>
      </c>
      <c r="F20" s="2397">
        <f>'Основная продукция'!Y107</f>
        <v>2</v>
      </c>
      <c r="G20" s="2396">
        <f>'Основная продукция'!Y135</f>
        <v>0</v>
      </c>
      <c r="H20" s="2397">
        <f>'Основная продукция'!Y163</f>
        <v>0</v>
      </c>
      <c r="I20" s="2396"/>
      <c r="J20" s="2397">
        <f>'Основная продукция'!Y218</f>
        <v>0</v>
      </c>
      <c r="K20" s="2396">
        <f>'Основная продукция'!Y247</f>
        <v>0</v>
      </c>
      <c r="L20" s="2397">
        <f>'Основная продукция'!Y275</f>
        <v>0</v>
      </c>
      <c r="M20" s="2396">
        <f>'Основная продукция'!Y303</f>
        <v>0</v>
      </c>
      <c r="N20" s="2397">
        <f>'Основная продукция'!Y331</f>
        <v>0</v>
      </c>
      <c r="O20" s="2396">
        <f>'Основная продукция'!Y359</f>
        <v>0</v>
      </c>
      <c r="P20" s="2397">
        <f>'Основная продукция'!Y387</f>
        <v>0</v>
      </c>
      <c r="Q20" s="2396">
        <f>'Основная продукция'!Y415</f>
        <v>0</v>
      </c>
      <c r="R20" s="2397">
        <f>'Основная продукция'!Y443</f>
        <v>0</v>
      </c>
      <c r="S20" s="2396">
        <f>'Основная продукция'!Y471</f>
        <v>0</v>
      </c>
      <c r="T20" s="2428"/>
      <c r="U20" s="2396"/>
      <c r="V20" s="2397"/>
      <c r="W20" s="2398">
        <f>'Основная продукция'!Y527</f>
        <v>0</v>
      </c>
    </row>
    <row r="21" spans="2:23" ht="22.5" customHeight="1">
      <c r="B21" s="2402" t="s">
        <v>662</v>
      </c>
      <c r="C21" s="2391">
        <f>'Основная продукция'!Y24</f>
        <v>0</v>
      </c>
      <c r="D21" s="2392">
        <f>'Основная продукция'!Y52</f>
        <v>0</v>
      </c>
      <c r="E21" s="2391">
        <f>'Основная продукция'!Y80</f>
        <v>0</v>
      </c>
      <c r="F21" s="2392">
        <f>'Основная продукция'!Y108</f>
        <v>0</v>
      </c>
      <c r="G21" s="2391">
        <f>'Основная продукция'!Y136</f>
        <v>0</v>
      </c>
      <c r="H21" s="2392">
        <f>'Основная продукция'!Y164</f>
        <v>0</v>
      </c>
      <c r="I21" s="2391"/>
      <c r="J21" s="2392">
        <f>'Основная продукция'!Y219</f>
        <v>0</v>
      </c>
      <c r="K21" s="2391">
        <f>'Основная продукция'!Y248</f>
        <v>0</v>
      </c>
      <c r="L21" s="2392">
        <f>'Основная продукция'!Y276</f>
        <v>0</v>
      </c>
      <c r="M21" s="2391">
        <f>'Основная продукция'!Y304</f>
        <v>0</v>
      </c>
      <c r="N21" s="2392">
        <f>'Основная продукция'!Y332</f>
        <v>0</v>
      </c>
      <c r="O21" s="2391">
        <f>'Основная продукция'!Y360</f>
        <v>0</v>
      </c>
      <c r="P21" s="2392">
        <f>'Основная продукция'!Y388</f>
        <v>0</v>
      </c>
      <c r="Q21" s="2391">
        <f>'Основная продукция'!Y416</f>
        <v>0</v>
      </c>
      <c r="R21" s="2392">
        <f>'Основная продукция'!Y444</f>
        <v>0</v>
      </c>
      <c r="S21" s="2391">
        <f>'Основная продукция'!Y472</f>
        <v>0</v>
      </c>
      <c r="T21" s="2427"/>
      <c r="U21" s="2391"/>
      <c r="V21" s="2392"/>
      <c r="W21" s="2393">
        <f>'Основная продукция'!Y528</f>
        <v>0</v>
      </c>
    </row>
    <row r="22" spans="2:23" ht="22.5" customHeight="1">
      <c r="B22" s="2403" t="s">
        <v>663</v>
      </c>
      <c r="C22" s="2394">
        <f>'Основная продукция'!Y25</f>
        <v>0</v>
      </c>
      <c r="D22" s="2422">
        <f>'Основная продукция'!Y53</f>
        <v>0</v>
      </c>
      <c r="E22" s="2394">
        <f>'Основная продукция'!Y81</f>
        <v>0</v>
      </c>
      <c r="F22" s="2422">
        <f>'Основная продукция'!Y109</f>
        <v>0</v>
      </c>
      <c r="G22" s="2394">
        <f>'Основная продукция'!Y137</f>
        <v>0</v>
      </c>
      <c r="H22" s="2422">
        <f>'Основная продукция'!Y165</f>
        <v>0</v>
      </c>
      <c r="I22" s="2394"/>
      <c r="J22" s="2422">
        <f>'Основная продукция'!Y220</f>
        <v>0</v>
      </c>
      <c r="K22" s="2394">
        <f>'Основная продукция'!Y249</f>
        <v>0</v>
      </c>
      <c r="L22" s="2422">
        <f>'Основная продукция'!Y277</f>
        <v>0</v>
      </c>
      <c r="M22" s="2394">
        <f>'Основная продукция'!Y305</f>
        <v>0</v>
      </c>
      <c r="N22" s="2422">
        <f>'Основная продукция'!Y333</f>
        <v>0</v>
      </c>
      <c r="O22" s="2394">
        <f>'Основная продукция'!Y361</f>
        <v>0</v>
      </c>
      <c r="P22" s="2422">
        <f>'Основная продукция'!Y389</f>
        <v>0</v>
      </c>
      <c r="Q22" s="2394">
        <f>'Основная продукция'!Y417</f>
        <v>0</v>
      </c>
      <c r="R22" s="2422">
        <f>'Основная продукция'!Y445</f>
        <v>0</v>
      </c>
      <c r="S22" s="2394">
        <f>'Основная продукция'!Y473</f>
        <v>0</v>
      </c>
      <c r="T22" s="2423"/>
      <c r="U22" s="2394"/>
      <c r="V22" s="2422"/>
      <c r="W22" s="2395">
        <f>'Основная продукция'!Y529</f>
        <v>0</v>
      </c>
    </row>
    <row r="23" spans="2:23" ht="22.5" customHeight="1">
      <c r="B23" s="2403" t="s">
        <v>664</v>
      </c>
      <c r="C23" s="2394">
        <f>'Основная продукция'!Y26</f>
        <v>0</v>
      </c>
      <c r="D23" s="2422">
        <f>'Основная продукция'!Y54</f>
        <v>0</v>
      </c>
      <c r="E23" s="2394">
        <f>'Основная продукция'!Y82</f>
        <v>0</v>
      </c>
      <c r="F23" s="2422">
        <f>'Основная продукция'!Y110</f>
        <v>0</v>
      </c>
      <c r="G23" s="2394">
        <f>'Основная продукция'!Y138</f>
        <v>0</v>
      </c>
      <c r="H23" s="2422">
        <f>'Основная продукция'!Y166</f>
        <v>0</v>
      </c>
      <c r="I23" s="2394"/>
      <c r="J23" s="2422">
        <f>'Основная продукция'!Y221</f>
        <v>0</v>
      </c>
      <c r="K23" s="2394">
        <f>'Основная продукция'!Y250</f>
        <v>0</v>
      </c>
      <c r="L23" s="2422">
        <f>'Основная продукция'!Y278</f>
        <v>0</v>
      </c>
      <c r="M23" s="2394">
        <f>'Основная продукция'!Y306</f>
        <v>0</v>
      </c>
      <c r="N23" s="2422">
        <f>'Основная продукция'!Y334</f>
        <v>0</v>
      </c>
      <c r="O23" s="2394">
        <f>'Основная продукция'!Y362</f>
        <v>0</v>
      </c>
      <c r="P23" s="2422">
        <f>'Основная продукция'!Y390</f>
        <v>0</v>
      </c>
      <c r="Q23" s="2394">
        <f>'Основная продукция'!Y418</f>
        <v>0</v>
      </c>
      <c r="R23" s="2422">
        <f>'Основная продукция'!Y446</f>
        <v>0</v>
      </c>
      <c r="S23" s="2394">
        <f>'Основная продукция'!Y474</f>
        <v>0</v>
      </c>
      <c r="T23" s="2423"/>
      <c r="U23" s="2394"/>
      <c r="V23" s="2422"/>
      <c r="W23" s="2395">
        <f>'Основная продукция'!Y530</f>
        <v>0</v>
      </c>
    </row>
    <row r="24" spans="2:23" ht="22.5" customHeight="1" thickBot="1">
      <c r="B24" s="2404" t="s">
        <v>14</v>
      </c>
      <c r="C24" s="2396" t="e">
        <f>'Основная продукция'!#REF!</f>
        <v>#REF!</v>
      </c>
      <c r="D24" s="2397" t="e">
        <f>'Основная продукция'!#REF!</f>
        <v>#REF!</v>
      </c>
      <c r="E24" s="2396" t="e">
        <f>'Основная продукция'!#REF!</f>
        <v>#REF!</v>
      </c>
      <c r="F24" s="2397" t="e">
        <f>'Основная продукция'!#REF!</f>
        <v>#REF!</v>
      </c>
      <c r="G24" s="2396" t="e">
        <f>'Основная продукция'!#REF!</f>
        <v>#REF!</v>
      </c>
      <c r="H24" s="2397" t="e">
        <f>'Основная продукция'!#REF!</f>
        <v>#REF!</v>
      </c>
      <c r="I24" s="2396"/>
      <c r="J24" s="2397">
        <f>'Основная продукция'!Y222</f>
        <v>0</v>
      </c>
      <c r="K24" s="2396" t="e">
        <f>'Основная продукция'!#REF!</f>
        <v>#REF!</v>
      </c>
      <c r="L24" s="2397" t="e">
        <f>'Основная продукция'!#REF!</f>
        <v>#REF!</v>
      </c>
      <c r="M24" s="2396" t="e">
        <f>'Основная продукция'!#REF!</f>
        <v>#REF!</v>
      </c>
      <c r="N24" s="2397" t="e">
        <f>'Основная продукция'!#REF!</f>
        <v>#REF!</v>
      </c>
      <c r="O24" s="2396" t="e">
        <f>'Основная продукция'!#REF!</f>
        <v>#REF!</v>
      </c>
      <c r="P24" s="2397" t="e">
        <f>'Основная продукция'!#REF!</f>
        <v>#REF!</v>
      </c>
      <c r="Q24" s="2396" t="e">
        <f>'Основная продукция'!#REF!</f>
        <v>#REF!</v>
      </c>
      <c r="R24" s="2397" t="e">
        <f>'Основная продукция'!#REF!</f>
        <v>#REF!</v>
      </c>
      <c r="S24" s="2396" t="e">
        <f>'Основная продукция'!#REF!</f>
        <v>#REF!</v>
      </c>
      <c r="T24" s="2428"/>
      <c r="U24" s="2396"/>
      <c r="V24" s="2397"/>
      <c r="W24" s="2398" t="e">
        <f>'Основная продукция'!#REF!</f>
        <v>#REF!</v>
      </c>
    </row>
    <row r="25" spans="2:23" ht="22.5" customHeight="1">
      <c r="B25" s="2402" t="s">
        <v>665</v>
      </c>
      <c r="C25" s="2391">
        <f>'Основная продукция'!Y27</f>
        <v>0</v>
      </c>
      <c r="D25" s="2392">
        <f>'Основная продукция'!Y55</f>
        <v>0</v>
      </c>
      <c r="E25" s="2391">
        <f>'Основная продукция'!Y83</f>
        <v>0</v>
      </c>
      <c r="F25" s="2392">
        <f>'Основная продукция'!Y111</f>
        <v>0</v>
      </c>
      <c r="G25" s="2391">
        <f>'Основная продукция'!Y139</f>
        <v>0</v>
      </c>
      <c r="H25" s="2392">
        <f>'Основная продукция'!Y167</f>
        <v>0</v>
      </c>
      <c r="I25" s="2391"/>
      <c r="J25" s="2392">
        <f>'Основная продукция'!Y223</f>
        <v>0</v>
      </c>
      <c r="K25" s="2391">
        <f>'Основная продукция'!Y251</f>
        <v>0</v>
      </c>
      <c r="L25" s="2392">
        <f>'Основная продукция'!Y279</f>
        <v>0</v>
      </c>
      <c r="M25" s="2391">
        <f>'Основная продукция'!Y307</f>
        <v>0</v>
      </c>
      <c r="N25" s="2392">
        <f>'Основная продукция'!Y335</f>
        <v>0</v>
      </c>
      <c r="O25" s="2391">
        <f>'Основная продукция'!Y363</f>
        <v>0</v>
      </c>
      <c r="P25" s="2392">
        <f>'Основная продукция'!Y391</f>
        <v>0</v>
      </c>
      <c r="Q25" s="2391">
        <f>'Основная продукция'!Y419</f>
        <v>0</v>
      </c>
      <c r="R25" s="2392">
        <f>'Основная продукция'!Y447</f>
        <v>0</v>
      </c>
      <c r="S25" s="2391">
        <f>'Основная продукция'!Y475</f>
        <v>0</v>
      </c>
      <c r="T25" s="2427"/>
      <c r="U25" s="2391"/>
      <c r="V25" s="2392"/>
      <c r="W25" s="2393">
        <f>'Основная продукция'!Y531</f>
        <v>0</v>
      </c>
    </row>
    <row r="26" spans="2:23" ht="22.5" customHeight="1" thickBot="1">
      <c r="B26" s="2404" t="s">
        <v>666</v>
      </c>
      <c r="C26" s="2396">
        <f>'Основная продукция'!Y28</f>
        <v>0</v>
      </c>
      <c r="D26" s="2397">
        <f>'Основная продукция'!Y56</f>
        <v>0</v>
      </c>
      <c r="E26" s="2396">
        <f>'Основная продукция'!Y84</f>
        <v>0</v>
      </c>
      <c r="F26" s="2397">
        <f>'Основная продукция'!Y112</f>
        <v>0</v>
      </c>
      <c r="G26" s="2396">
        <f>'Основная продукция'!Y140</f>
        <v>0</v>
      </c>
      <c r="H26" s="2397">
        <f>'Основная продукция'!Y168</f>
        <v>0</v>
      </c>
      <c r="I26" s="2396"/>
      <c r="J26" s="2397">
        <f>'Основная продукция'!Y224</f>
        <v>0</v>
      </c>
      <c r="K26" s="2396">
        <f>'Основная продукция'!Y252</f>
        <v>0</v>
      </c>
      <c r="L26" s="2397">
        <f>'Основная продукция'!Y280</f>
        <v>0</v>
      </c>
      <c r="M26" s="2396">
        <f>'Основная продукция'!Y308</f>
        <v>0</v>
      </c>
      <c r="N26" s="2397">
        <f>'Основная продукция'!Y336</f>
        <v>0</v>
      </c>
      <c r="O26" s="2396">
        <f>'Основная продукция'!Y364</f>
        <v>0</v>
      </c>
      <c r="P26" s="2397">
        <f>'Основная продукция'!Y392</f>
        <v>0</v>
      </c>
      <c r="Q26" s="2396">
        <f>'Основная продукция'!Y420</f>
        <v>0</v>
      </c>
      <c r="R26" s="2397">
        <f>'Основная продукция'!Y448</f>
        <v>0</v>
      </c>
      <c r="S26" s="2396">
        <f>'Основная продукция'!Y476</f>
        <v>0</v>
      </c>
      <c r="T26" s="2428"/>
      <c r="U26" s="2396"/>
      <c r="V26" s="2397"/>
      <c r="W26" s="2398">
        <f>'Основная продукция'!Y532</f>
        <v>0</v>
      </c>
    </row>
  </sheetData>
  <sheetProtection password="CF7A" sheet="1" objects="1" scenarios="1"/>
  <mergeCells count="8">
    <mergeCell ref="AF1:AG1"/>
    <mergeCell ref="Z12:AA12"/>
    <mergeCell ref="B1:E1"/>
    <mergeCell ref="F1:P1"/>
    <mergeCell ref="Q1:S1"/>
    <mergeCell ref="T1:W1"/>
    <mergeCell ref="Y1:Z1"/>
    <mergeCell ref="AA1:AE1"/>
  </mergeCells>
  <pageMargins left="0" right="0" top="0" bottom="0" header="0" footer="0"/>
  <pageSetup paperSize="9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">
    <tabColor rgb="FFFFFF00"/>
  </sheetPr>
  <dimension ref="A1:BB89"/>
  <sheetViews>
    <sheetView topLeftCell="B22" zoomScale="74" zoomScaleNormal="74" zoomScaleSheetLayoutView="69" zoomScalePageLayoutView="79" workbookViewId="0">
      <pane xSplit="2" topLeftCell="D1" activePane="topRight" state="frozen"/>
      <selection activeCell="E463" sqref="E463"/>
      <selection pane="topRight" activeCell="AL38" sqref="AL38"/>
    </sheetView>
  </sheetViews>
  <sheetFormatPr defaultColWidth="9.140625" defaultRowHeight="15" customHeight="1"/>
  <cols>
    <col min="1" max="1" width="1.7109375" style="1169" hidden="1" customWidth="1"/>
    <col min="2" max="2" width="4.7109375" style="1395" customWidth="1"/>
    <col min="3" max="3" width="19" style="1118" customWidth="1"/>
    <col min="4" max="4" width="8.140625" style="1118" customWidth="1"/>
    <col min="5" max="5" width="8.42578125" style="1118" customWidth="1"/>
    <col min="6" max="6" width="9.7109375" style="804" customWidth="1"/>
    <col min="7" max="7" width="22.28515625" style="804" bestFit="1" customWidth="1"/>
    <col min="8" max="8" width="7.140625" style="804" customWidth="1"/>
    <col min="9" max="9" width="7.140625" style="1151" customWidth="1"/>
    <col min="10" max="10" width="8.28515625" style="1118" hidden="1" customWidth="1"/>
    <col min="11" max="11" width="8.5703125" style="1118" hidden="1" customWidth="1"/>
    <col min="12" max="12" width="10" style="1118" hidden="1" customWidth="1"/>
    <col min="13" max="13" width="11.42578125" style="797" hidden="1" customWidth="1"/>
    <col min="14" max="14" width="18" style="797" hidden="1" customWidth="1"/>
    <col min="15" max="15" width="7.140625" style="797" hidden="1" customWidth="1"/>
    <col min="16" max="16" width="7.140625" style="1118" hidden="1" customWidth="1"/>
    <col min="17" max="17" width="8.28515625" style="1118" hidden="1" customWidth="1"/>
    <col min="18" max="19" width="9.140625" style="1118" hidden="1" customWidth="1"/>
    <col min="20" max="20" width="11" style="797" hidden="1" customWidth="1"/>
    <col min="21" max="21" width="18.140625" style="797" hidden="1" customWidth="1"/>
    <col min="22" max="22" width="5.85546875" style="797" hidden="1" customWidth="1"/>
    <col min="23" max="23" width="6.140625" style="1118" hidden="1" customWidth="1"/>
    <col min="24" max="24" width="8.28515625" style="1118" customWidth="1"/>
    <col min="25" max="25" width="9.140625" style="1169" customWidth="1"/>
    <col min="26" max="26" width="10" style="1169" bestFit="1" customWidth="1"/>
    <col min="27" max="27" width="12.28515625" style="775" customWidth="1"/>
    <col min="28" max="28" width="22.28515625" style="775" bestFit="1" customWidth="1"/>
    <col min="29" max="29" width="7.140625" style="775" customWidth="1"/>
    <col min="30" max="30" width="7.140625" style="1169" customWidth="1"/>
    <col min="31" max="31" width="3.5703125" style="1169" hidden="1" customWidth="1"/>
    <col min="32" max="33" width="9.140625" style="1221" hidden="1" customWidth="1"/>
    <col min="34" max="34" width="11.28515625" style="810" hidden="1" customWidth="1"/>
    <col min="35" max="35" width="18.140625" style="810" hidden="1" customWidth="1"/>
    <col min="36" max="36" width="6.140625" style="1221" hidden="1" customWidth="1"/>
    <col min="37" max="37" width="11.7109375" style="1220" customWidth="1"/>
    <col min="38" max="38" width="18.7109375" style="1169" customWidth="1"/>
    <col min="39" max="39" width="10.42578125" style="1169" customWidth="1"/>
    <col min="40" max="40" width="19.28515625" style="1169" bestFit="1" customWidth="1"/>
    <col min="41" max="41" width="7.140625" style="1169" customWidth="1"/>
    <col min="42" max="42" width="20.28515625" style="1169" customWidth="1"/>
    <col min="43" max="43" width="11.42578125" style="1169" customWidth="1"/>
    <col min="44" max="44" width="19.28515625" style="1169" bestFit="1" customWidth="1"/>
    <col min="45" max="45" width="7" style="1169" customWidth="1"/>
    <col min="46" max="46" width="3.42578125" style="1169" customWidth="1"/>
    <col min="47" max="47" width="18.7109375" style="1169" customWidth="1"/>
    <col min="48" max="48" width="10.42578125" style="1169" customWidth="1"/>
    <col min="49" max="49" width="19.28515625" style="1169" bestFit="1" customWidth="1"/>
    <col min="50" max="50" width="7.140625" style="1169" customWidth="1"/>
    <col min="51" max="51" width="20.28515625" style="1169" customWidth="1"/>
    <col min="52" max="52" width="11.42578125" style="1169" customWidth="1"/>
    <col min="53" max="53" width="19.28515625" style="1169" bestFit="1" customWidth="1"/>
    <col min="54" max="54" width="7" style="1169" customWidth="1"/>
    <col min="55" max="16384" width="9.140625" style="1169"/>
  </cols>
  <sheetData>
    <row r="1" spans="1:54" ht="18.75" customHeight="1" thickBot="1">
      <c r="A1" s="1373"/>
      <c r="B1" s="1374"/>
      <c r="C1" s="1375">
        <v>43957</v>
      </c>
      <c r="D1" s="1099"/>
      <c r="E1" s="1099"/>
      <c r="F1" s="772"/>
      <c r="G1" s="772"/>
      <c r="H1" s="772"/>
      <c r="I1" s="1126"/>
      <c r="J1" s="1127"/>
      <c r="K1" s="1128"/>
      <c r="L1" s="1128"/>
      <c r="M1" s="813">
        <f>C1</f>
        <v>43957</v>
      </c>
      <c r="N1" s="774"/>
      <c r="O1" s="774"/>
      <c r="P1" s="1155"/>
      <c r="Q1" s="1156"/>
      <c r="R1" s="1157"/>
      <c r="S1" s="1157"/>
      <c r="T1" s="814">
        <f>M1</f>
        <v>43957</v>
      </c>
      <c r="U1" s="773"/>
      <c r="V1" s="773"/>
      <c r="W1" s="1179"/>
      <c r="X1" s="4018">
        <f>C1</f>
        <v>43957</v>
      </c>
      <c r="Y1" s="4019"/>
      <c r="Z1" s="4019"/>
      <c r="AA1" s="4019"/>
      <c r="AB1" s="4019"/>
      <c r="AC1" s="4019"/>
      <c r="AD1" s="4020"/>
      <c r="AF1" s="1683"/>
      <c r="AG1" s="1197"/>
      <c r="AH1" s="815">
        <f>C1</f>
        <v>43957</v>
      </c>
      <c r="AI1" s="776"/>
      <c r="AJ1" s="1222"/>
      <c r="AK1" s="4021" t="s">
        <v>350</v>
      </c>
      <c r="AL1" s="4007">
        <f>X1</f>
        <v>43957</v>
      </c>
      <c r="AM1" s="4008"/>
      <c r="AN1" s="4008"/>
      <c r="AO1" s="4009"/>
      <c r="AP1" s="4007">
        <f>AL1</f>
        <v>43957</v>
      </c>
      <c r="AQ1" s="4008"/>
      <c r="AR1" s="4008"/>
      <c r="AS1" s="4009"/>
      <c r="AU1" s="4007">
        <f>AP1</f>
        <v>43957</v>
      </c>
      <c r="AV1" s="4008"/>
      <c r="AW1" s="4008"/>
      <c r="AX1" s="4009"/>
      <c r="AY1" s="4007">
        <f>AU1</f>
        <v>43957</v>
      </c>
      <c r="AZ1" s="4008"/>
      <c r="BA1" s="4008"/>
      <c r="BB1" s="4009"/>
    </row>
    <row r="2" spans="1:54" ht="18.75" customHeight="1">
      <c r="A2" s="1376"/>
      <c r="B2" s="1377"/>
      <c r="C2" s="3018"/>
      <c r="D2" s="1100"/>
      <c r="E2" s="1101"/>
      <c r="F2" s="777">
        <v>0.22916666666666666</v>
      </c>
      <c r="G2" s="777"/>
      <c r="H2" s="777"/>
      <c r="I2" s="3011"/>
      <c r="J2" s="1131"/>
      <c r="K2" s="1130"/>
      <c r="L2" s="1130"/>
      <c r="M2" s="779">
        <v>0.47916666666666669</v>
      </c>
      <c r="N2" s="779"/>
      <c r="O2" s="779"/>
      <c r="P2" s="1158"/>
      <c r="Q2" s="1159"/>
      <c r="R2" s="1160"/>
      <c r="S2" s="1160"/>
      <c r="T2" s="778">
        <v>0.66666666666666663</v>
      </c>
      <c r="U2" s="778"/>
      <c r="V2" s="778"/>
      <c r="W2" s="1182"/>
      <c r="X2" s="1184"/>
      <c r="Y2" s="1183"/>
      <c r="Z2" s="1183"/>
      <c r="AA2" s="779">
        <v>0.8125</v>
      </c>
      <c r="AB2" s="779"/>
      <c r="AC2" s="779"/>
      <c r="AD2" s="1198"/>
      <c r="AF2" s="1215"/>
      <c r="AG2" s="1199"/>
      <c r="AH2" s="780" t="s">
        <v>311</v>
      </c>
      <c r="AI2" s="780"/>
      <c r="AJ2" s="1223"/>
      <c r="AK2" s="4022"/>
      <c r="AL2" s="4010" t="s">
        <v>545</v>
      </c>
      <c r="AM2" s="4011"/>
      <c r="AN2" s="4014"/>
      <c r="AO2" s="4015"/>
      <c r="AP2" s="4010" t="str">
        <f>AL2</f>
        <v>King Dogs Ай-Пери</v>
      </c>
      <c r="AQ2" s="4011"/>
      <c r="AR2" s="4014">
        <v>0</v>
      </c>
      <c r="AS2" s="4015"/>
      <c r="AU2" s="4010" t="str">
        <f>AL2</f>
        <v>King Dogs Ай-Пери</v>
      </c>
      <c r="AV2" s="4011"/>
      <c r="AW2" s="4014">
        <v>0</v>
      </c>
      <c r="AX2" s="4015"/>
      <c r="AY2" s="4010" t="str">
        <f>AL2</f>
        <v>King Dogs Ай-Пери</v>
      </c>
      <c r="AZ2" s="4011"/>
      <c r="BA2" s="4014">
        <v>0</v>
      </c>
      <c r="BB2" s="4015"/>
    </row>
    <row r="3" spans="1:54" s="1233" customFormat="1" ht="18.75" customHeight="1" thickBot="1">
      <c r="A3" s="1379"/>
      <c r="B3" s="1677"/>
      <c r="C3" s="3019"/>
      <c r="D3" s="1677"/>
      <c r="E3" s="1676"/>
      <c r="F3" s="1679" t="s">
        <v>545</v>
      </c>
      <c r="G3" s="1680"/>
      <c r="H3" s="1680"/>
      <c r="I3" s="1678"/>
      <c r="J3" s="1134"/>
      <c r="K3" s="1133"/>
      <c r="L3" s="1133"/>
      <c r="M3" s="784" t="s">
        <v>545</v>
      </c>
      <c r="N3" s="784"/>
      <c r="O3" s="784"/>
      <c r="P3" s="1161"/>
      <c r="Q3" s="1162"/>
      <c r="R3" s="1163"/>
      <c r="S3" s="1163"/>
      <c r="T3" s="1679" t="s">
        <v>545</v>
      </c>
      <c r="U3" s="783"/>
      <c r="V3" s="783"/>
      <c r="W3" s="1185"/>
      <c r="X3" s="1187"/>
      <c r="Y3" s="1186"/>
      <c r="Z3" s="1186"/>
      <c r="AA3" s="784" t="s">
        <v>545</v>
      </c>
      <c r="AB3" s="784"/>
      <c r="AC3" s="784"/>
      <c r="AD3" s="1200"/>
      <c r="AE3" s="770"/>
      <c r="AF3" s="1684"/>
      <c r="AG3" s="1201"/>
      <c r="AH3" s="786" t="s">
        <v>545</v>
      </c>
      <c r="AI3" s="786"/>
      <c r="AJ3" s="1224"/>
      <c r="AK3" s="4022"/>
      <c r="AL3" s="4012"/>
      <c r="AM3" s="4013"/>
      <c r="AN3" s="4016"/>
      <c r="AO3" s="4017"/>
      <c r="AP3" s="4012"/>
      <c r="AQ3" s="4013"/>
      <c r="AR3" s="4016"/>
      <c r="AS3" s="4017"/>
      <c r="AU3" s="4012"/>
      <c r="AV3" s="4013"/>
      <c r="AW3" s="4016"/>
      <c r="AX3" s="4017"/>
      <c r="AY3" s="4012"/>
      <c r="AZ3" s="4013"/>
      <c r="BA3" s="4016"/>
      <c r="BB3" s="4017"/>
    </row>
    <row r="4" spans="1:54" ht="38.25" customHeight="1">
      <c r="A4" s="1380"/>
      <c r="B4" s="1998" t="s">
        <v>1</v>
      </c>
      <c r="C4" s="3020"/>
      <c r="D4" s="1137">
        <v>0.22916666666666666</v>
      </c>
      <c r="E4" s="1105" t="s">
        <v>250</v>
      </c>
      <c r="F4" s="787" t="s">
        <v>17</v>
      </c>
      <c r="G4" s="811" t="s">
        <v>393</v>
      </c>
      <c r="H4" s="812"/>
      <c r="I4" s="1135"/>
      <c r="J4" s="1173">
        <v>0.47916666666666669</v>
      </c>
      <c r="K4" s="1682" t="s">
        <v>6</v>
      </c>
      <c r="L4" s="1682" t="s">
        <v>229</v>
      </c>
      <c r="M4" s="787" t="s">
        <v>17</v>
      </c>
      <c r="N4" s="811" t="s">
        <v>353</v>
      </c>
      <c r="O4" s="812"/>
      <c r="P4" s="1135"/>
      <c r="Q4" s="1173">
        <v>0.5625</v>
      </c>
      <c r="R4" s="1682" t="s">
        <v>6</v>
      </c>
      <c r="S4" s="1682" t="s">
        <v>229</v>
      </c>
      <c r="T4" s="787" t="s">
        <v>17</v>
      </c>
      <c r="U4" s="811" t="s">
        <v>312</v>
      </c>
      <c r="V4" s="812"/>
      <c r="W4" s="1188"/>
      <c r="X4" s="1173">
        <v>0.8125</v>
      </c>
      <c r="Y4" s="1682" t="s">
        <v>6</v>
      </c>
      <c r="Z4" s="1682" t="s">
        <v>229</v>
      </c>
      <c r="AA4" s="787" t="s">
        <v>17</v>
      </c>
      <c r="AB4" s="811" t="s">
        <v>313</v>
      </c>
      <c r="AC4" s="812"/>
      <c r="AD4" s="1188"/>
      <c r="AE4" s="1202"/>
      <c r="AF4" s="1211" t="s">
        <v>249</v>
      </c>
      <c r="AG4" s="1212" t="s">
        <v>250</v>
      </c>
      <c r="AH4" s="787" t="s">
        <v>17</v>
      </c>
      <c r="AI4" s="811" t="s">
        <v>314</v>
      </c>
      <c r="AJ4" s="1188"/>
      <c r="AK4" s="4022"/>
      <c r="AL4" s="1785" t="s">
        <v>526</v>
      </c>
      <c r="AM4" s="1690" t="s">
        <v>229</v>
      </c>
      <c r="AN4" s="1691" t="s">
        <v>314</v>
      </c>
      <c r="AO4" s="1692"/>
      <c r="AP4" s="1381" t="s">
        <v>526</v>
      </c>
      <c r="AQ4" s="1690" t="s">
        <v>229</v>
      </c>
      <c r="AR4" s="1694" t="s">
        <v>314</v>
      </c>
      <c r="AS4" s="1693"/>
      <c r="AU4" s="1381" t="s">
        <v>526</v>
      </c>
      <c r="AV4" s="1690" t="s">
        <v>229</v>
      </c>
      <c r="AW4" s="1694" t="s">
        <v>314</v>
      </c>
      <c r="AX4" s="1693"/>
      <c r="AY4" s="1381" t="s">
        <v>526</v>
      </c>
      <c r="AZ4" s="1690" t="s">
        <v>229</v>
      </c>
      <c r="BA4" s="1694" t="s">
        <v>314</v>
      </c>
      <c r="BB4" s="1693"/>
    </row>
    <row r="5" spans="1:54" ht="16.5" customHeight="1">
      <c r="A5" s="1380"/>
      <c r="B5" s="3017">
        <v>1</v>
      </c>
      <c r="C5" s="1154" t="s">
        <v>517</v>
      </c>
      <c r="D5" s="1144">
        <v>30</v>
      </c>
      <c r="E5" s="1106">
        <v>30</v>
      </c>
      <c r="F5" s="789">
        <f>D5-E5</f>
        <v>0</v>
      </c>
      <c r="G5" s="790" t="s">
        <v>549</v>
      </c>
      <c r="H5" s="3023">
        <f>'KD 5,30'!E7</f>
        <v>0</v>
      </c>
      <c r="I5" s="3025"/>
      <c r="J5" s="1144"/>
      <c r="K5" s="1106"/>
      <c r="L5" s="1106"/>
      <c r="M5" s="789">
        <f>J5-K5+L5</f>
        <v>0</v>
      </c>
      <c r="N5" s="790" t="s">
        <v>39</v>
      </c>
      <c r="O5" s="1457">
        <f>'KD 11,30'!E7</f>
        <v>0</v>
      </c>
      <c r="P5" s="1164"/>
      <c r="Q5" s="1144"/>
      <c r="R5" s="1106"/>
      <c r="S5" s="1106"/>
      <c r="T5" s="789">
        <f>Q5-R5+S5</f>
        <v>0</v>
      </c>
      <c r="U5" s="790" t="s">
        <v>39</v>
      </c>
      <c r="V5" s="1457">
        <f>'KD 16,00'!E7</f>
        <v>0</v>
      </c>
      <c r="W5" s="1164"/>
      <c r="X5" s="1144">
        <v>30</v>
      </c>
      <c r="Y5" s="1106">
        <v>30</v>
      </c>
      <c r="Z5" s="1106"/>
      <c r="AA5" s="789">
        <f t="shared" ref="AA5:AA6" si="0">X5-Y5+Z5</f>
        <v>0</v>
      </c>
      <c r="AB5" s="790" t="s">
        <v>549</v>
      </c>
      <c r="AC5" s="3023">
        <f>'KD 19,30.'!E7</f>
        <v>0</v>
      </c>
      <c r="AD5" s="3025"/>
      <c r="AE5" s="1204"/>
      <c r="AF5" s="1144"/>
      <c r="AG5" s="1106"/>
      <c r="AH5" s="789">
        <f>AF5-AG5</f>
        <v>0</v>
      </c>
      <c r="AI5" s="790" t="s">
        <v>549</v>
      </c>
      <c r="AJ5" s="1203"/>
      <c r="AK5" s="4022"/>
      <c r="AL5" s="1786" t="s">
        <v>517</v>
      </c>
      <c r="AM5" s="1687"/>
      <c r="AN5" s="790" t="s">
        <v>549</v>
      </c>
      <c r="AO5" s="1414"/>
      <c r="AP5" s="1689" t="s">
        <v>517</v>
      </c>
      <c r="AQ5" s="1687"/>
      <c r="AR5" s="790" t="s">
        <v>549</v>
      </c>
      <c r="AS5" s="1414"/>
      <c r="AU5" s="1689" t="s">
        <v>517</v>
      </c>
      <c r="AV5" s="1687"/>
      <c r="AW5" s="790" t="s">
        <v>549</v>
      </c>
      <c r="AX5" s="1414"/>
      <c r="AY5" s="1689" t="s">
        <v>517</v>
      </c>
      <c r="AZ5" s="1687"/>
      <c r="BA5" s="790" t="s">
        <v>549</v>
      </c>
      <c r="BB5" s="1414"/>
    </row>
    <row r="6" spans="1:54" ht="16.5" customHeight="1">
      <c r="A6" s="1380"/>
      <c r="B6" s="3017">
        <v>2</v>
      </c>
      <c r="C6" s="1154" t="s">
        <v>523</v>
      </c>
      <c r="D6" s="1144"/>
      <c r="E6" s="1106"/>
      <c r="F6" s="789">
        <f>D6-E6</f>
        <v>0</v>
      </c>
      <c r="G6" s="2283" t="s">
        <v>506</v>
      </c>
      <c r="H6" s="3023">
        <f>'KD 5,30'!E8</f>
        <v>0</v>
      </c>
      <c r="I6" s="3025"/>
      <c r="J6" s="1144"/>
      <c r="K6" s="1106"/>
      <c r="L6" s="1106"/>
      <c r="M6" s="789">
        <f t="shared" ref="M6" si="1">J6-K6+L6</f>
        <v>0</v>
      </c>
      <c r="N6" s="790" t="s">
        <v>506</v>
      </c>
      <c r="O6" s="1457">
        <f>'KD 11,30'!E8</f>
        <v>0</v>
      </c>
      <c r="P6" s="1164"/>
      <c r="Q6" s="1144"/>
      <c r="R6" s="1106"/>
      <c r="S6" s="1106"/>
      <c r="T6" s="789">
        <f t="shared" ref="T6" si="2">Q6-R6+S6</f>
        <v>0</v>
      </c>
      <c r="U6" s="790" t="s">
        <v>506</v>
      </c>
      <c r="V6" s="1457">
        <f>'KD 16,00'!E8</f>
        <v>0</v>
      </c>
      <c r="W6" s="1164"/>
      <c r="X6" s="1144"/>
      <c r="Y6" s="1106"/>
      <c r="Z6" s="1106"/>
      <c r="AA6" s="789">
        <f t="shared" si="0"/>
        <v>0</v>
      </c>
      <c r="AB6" s="2283" t="s">
        <v>506</v>
      </c>
      <c r="AC6" s="3023">
        <f>'KD 19,30.'!E8</f>
        <v>0</v>
      </c>
      <c r="AD6" s="3025"/>
      <c r="AE6" s="1204"/>
      <c r="AF6" s="1144"/>
      <c r="AG6" s="1106"/>
      <c r="AH6" s="789">
        <f>AF6-AG6</f>
        <v>0</v>
      </c>
      <c r="AI6" s="2283" t="s">
        <v>506</v>
      </c>
      <c r="AJ6" s="1203"/>
      <c r="AK6" s="4022"/>
      <c r="AL6" s="1787" t="s">
        <v>523</v>
      </c>
      <c r="AM6" s="1687"/>
      <c r="AN6" s="2283" t="s">
        <v>506</v>
      </c>
      <c r="AO6" s="1244"/>
      <c r="AP6" s="1393" t="s">
        <v>523</v>
      </c>
      <c r="AQ6" s="1687"/>
      <c r="AR6" s="2283" t="s">
        <v>506</v>
      </c>
      <c r="AS6" s="1244"/>
      <c r="AU6" s="1393" t="s">
        <v>523</v>
      </c>
      <c r="AV6" s="1687"/>
      <c r="AW6" s="2283" t="s">
        <v>506</v>
      </c>
      <c r="AX6" s="1244"/>
      <c r="AY6" s="1393" t="s">
        <v>523</v>
      </c>
      <c r="AZ6" s="1687"/>
      <c r="BA6" s="2283" t="s">
        <v>506</v>
      </c>
      <c r="BB6" s="1244"/>
    </row>
    <row r="7" spans="1:54" ht="16.5" customHeight="1">
      <c r="A7" s="1380"/>
      <c r="B7" s="2"/>
      <c r="C7" s="2"/>
      <c r="D7" s="2448"/>
      <c r="E7" s="2448"/>
      <c r="F7" s="2448"/>
      <c r="G7" s="790" t="s">
        <v>39</v>
      </c>
      <c r="H7" s="3023">
        <f>'KD 5,30'!E9</f>
        <v>0</v>
      </c>
      <c r="I7" s="3025"/>
      <c r="J7" s="2"/>
      <c r="K7" s="3"/>
      <c r="L7" s="3"/>
      <c r="M7" s="3"/>
      <c r="N7" s="790" t="s">
        <v>507</v>
      </c>
      <c r="O7" s="1457">
        <f>'KD 11,30'!E9</f>
        <v>0</v>
      </c>
      <c r="P7" s="1164"/>
      <c r="Q7" s="2"/>
      <c r="R7" s="3"/>
      <c r="S7" s="3"/>
      <c r="T7" s="3"/>
      <c r="U7" s="790" t="s">
        <v>507</v>
      </c>
      <c r="V7" s="1457">
        <f>'KD 16,00'!E9</f>
        <v>0</v>
      </c>
      <c r="W7" s="1164"/>
      <c r="X7" s="2"/>
      <c r="Y7" s="3"/>
      <c r="Z7" s="3"/>
      <c r="AA7" s="3"/>
      <c r="AB7" s="790" t="s">
        <v>39</v>
      </c>
      <c r="AC7" s="3023">
        <f>'KD 19,30.'!E9</f>
        <v>0</v>
      </c>
      <c r="AD7" s="3025"/>
      <c r="AE7" s="1204"/>
      <c r="AF7" s="2"/>
      <c r="AG7" s="3"/>
      <c r="AH7" s="3"/>
      <c r="AI7" s="790" t="s">
        <v>39</v>
      </c>
      <c r="AJ7" s="1203"/>
      <c r="AK7" s="4022"/>
      <c r="AL7" s="2448"/>
      <c r="AM7" s="1688"/>
      <c r="AN7" s="790" t="s">
        <v>39</v>
      </c>
      <c r="AO7" s="1244"/>
      <c r="AP7" s="2"/>
      <c r="AQ7" s="1688"/>
      <c r="AR7" s="790" t="s">
        <v>39</v>
      </c>
      <c r="AS7" s="1244"/>
      <c r="AU7" s="2"/>
      <c r="AV7" s="1688"/>
      <c r="AW7" s="790" t="s">
        <v>39</v>
      </c>
      <c r="AX7" s="1244"/>
      <c r="AY7" s="2"/>
      <c r="AZ7" s="1688"/>
      <c r="BA7" s="790" t="s">
        <v>39</v>
      </c>
      <c r="BB7" s="1244"/>
    </row>
    <row r="8" spans="1:54" ht="16.5" customHeight="1">
      <c r="A8" s="1380"/>
      <c r="B8" s="2"/>
      <c r="C8" s="2"/>
      <c r="D8" s="2448"/>
      <c r="E8" s="2448"/>
      <c r="F8" s="2448"/>
      <c r="G8" s="790" t="s">
        <v>281</v>
      </c>
      <c r="H8" s="3023">
        <f>'KD 5,30'!E10</f>
        <v>0</v>
      </c>
      <c r="I8" s="3025"/>
      <c r="J8" s="2"/>
      <c r="K8" s="3"/>
      <c r="L8" s="3"/>
      <c r="M8" s="3"/>
      <c r="N8" s="790" t="s">
        <v>430</v>
      </c>
      <c r="O8" s="1457">
        <f>'KD 11,30'!E10</f>
        <v>0</v>
      </c>
      <c r="P8" s="1164"/>
      <c r="Q8" s="2"/>
      <c r="R8" s="3"/>
      <c r="S8" s="3"/>
      <c r="T8" s="3"/>
      <c r="U8" s="790" t="s">
        <v>430</v>
      </c>
      <c r="V8" s="1457">
        <f>'KD 16,00'!E10</f>
        <v>0</v>
      </c>
      <c r="W8" s="1164"/>
      <c r="X8" s="2"/>
      <c r="Y8" s="3"/>
      <c r="Z8" s="3"/>
      <c r="AA8" s="3"/>
      <c r="AB8" s="790" t="s">
        <v>281</v>
      </c>
      <c r="AC8" s="3023">
        <f>'KD 19,30.'!E10</f>
        <v>0</v>
      </c>
      <c r="AD8" s="3025"/>
      <c r="AE8" s="1204"/>
      <c r="AF8" s="2"/>
      <c r="AG8" s="3"/>
      <c r="AH8" s="3"/>
      <c r="AI8" s="790" t="s">
        <v>281</v>
      </c>
      <c r="AJ8" s="1203"/>
      <c r="AK8" s="4022"/>
      <c r="AL8" s="2448"/>
      <c r="AM8" s="1688"/>
      <c r="AN8" s="790" t="s">
        <v>281</v>
      </c>
      <c r="AO8" s="1244"/>
      <c r="AP8" s="2"/>
      <c r="AQ8" s="1688"/>
      <c r="AR8" s="790" t="s">
        <v>281</v>
      </c>
      <c r="AS8" s="1244"/>
      <c r="AU8" s="2"/>
      <c r="AV8" s="1688"/>
      <c r="AW8" s="790" t="s">
        <v>281</v>
      </c>
      <c r="AX8" s="1244"/>
      <c r="AY8" s="2"/>
      <c r="AZ8" s="1688"/>
      <c r="BA8" s="790" t="s">
        <v>281</v>
      </c>
      <c r="BB8" s="1244"/>
    </row>
    <row r="9" spans="1:54" ht="16.5" customHeight="1">
      <c r="A9" s="1380"/>
      <c r="B9" s="2"/>
      <c r="C9" s="2"/>
      <c r="D9" s="2448"/>
      <c r="E9" s="2448"/>
      <c r="F9" s="2448"/>
      <c r="G9" s="790" t="s">
        <v>44</v>
      </c>
      <c r="H9" s="3023">
        <f>'KD 5,30'!E11</f>
        <v>0</v>
      </c>
      <c r="I9" s="3025"/>
      <c r="J9" s="2"/>
      <c r="K9" s="3"/>
      <c r="L9" s="3"/>
      <c r="M9" s="3"/>
      <c r="N9" s="790" t="s">
        <v>422</v>
      </c>
      <c r="O9" s="1457">
        <f>'KD 11,30'!E11</f>
        <v>0</v>
      </c>
      <c r="P9" s="1164"/>
      <c r="Q9" s="2"/>
      <c r="R9" s="3"/>
      <c r="S9" s="3"/>
      <c r="T9" s="3"/>
      <c r="U9" s="790" t="s">
        <v>422</v>
      </c>
      <c r="V9" s="1457">
        <f>'KD 16,00'!E11</f>
        <v>0</v>
      </c>
      <c r="W9" s="1164"/>
      <c r="X9" s="2"/>
      <c r="Y9" s="3"/>
      <c r="Z9" s="3"/>
      <c r="AA9" s="3"/>
      <c r="AB9" s="790" t="s">
        <v>44</v>
      </c>
      <c r="AC9" s="3023">
        <f>'KD 19,30.'!E11</f>
        <v>0</v>
      </c>
      <c r="AD9" s="3025"/>
      <c r="AE9" s="1204"/>
      <c r="AF9" s="2"/>
      <c r="AG9" s="3"/>
      <c r="AH9" s="3"/>
      <c r="AI9" s="790" t="s">
        <v>44</v>
      </c>
      <c r="AJ9" s="1203"/>
      <c r="AK9" s="4022"/>
      <c r="AL9" s="2448"/>
      <c r="AM9" s="1688"/>
      <c r="AN9" s="790" t="s">
        <v>44</v>
      </c>
      <c r="AO9" s="1244"/>
      <c r="AP9" s="2"/>
      <c r="AQ9" s="1688"/>
      <c r="AR9" s="790" t="s">
        <v>44</v>
      </c>
      <c r="AS9" s="1244"/>
      <c r="AU9" s="2"/>
      <c r="AV9" s="1688"/>
      <c r="AW9" s="790" t="s">
        <v>44</v>
      </c>
      <c r="AX9" s="1244"/>
      <c r="AY9" s="2"/>
      <c r="AZ9" s="1688"/>
      <c r="BA9" s="790" t="s">
        <v>44</v>
      </c>
      <c r="BB9" s="1244"/>
    </row>
    <row r="10" spans="1:54" ht="16.5" customHeight="1">
      <c r="A10" s="1380"/>
      <c r="B10" s="2"/>
      <c r="C10" s="2"/>
      <c r="D10" s="2448"/>
      <c r="E10" s="2448"/>
      <c r="F10" s="2448"/>
      <c r="G10" s="790" t="s">
        <v>301</v>
      </c>
      <c r="H10" s="3023">
        <f>'KD 5,30'!E12</f>
        <v>0</v>
      </c>
      <c r="I10" s="3025"/>
      <c r="J10" s="2"/>
      <c r="K10" s="3"/>
      <c r="L10" s="3"/>
      <c r="M10" s="3"/>
      <c r="N10" s="1610" t="s">
        <v>637</v>
      </c>
      <c r="O10" s="1457">
        <f>'KD 11,30'!E12</f>
        <v>0</v>
      </c>
      <c r="P10" s="1164"/>
      <c r="Q10" s="2"/>
      <c r="R10" s="3"/>
      <c r="S10" s="3"/>
      <c r="T10" s="3"/>
      <c r="U10" s="1610" t="s">
        <v>637</v>
      </c>
      <c r="V10" s="1457">
        <f>'KD 16,00'!E12</f>
        <v>0</v>
      </c>
      <c r="W10" s="1164"/>
      <c r="X10" s="2"/>
      <c r="Y10" s="3"/>
      <c r="Z10" s="3"/>
      <c r="AA10" s="3"/>
      <c r="AB10" s="790" t="s">
        <v>301</v>
      </c>
      <c r="AC10" s="3023">
        <f>'KD 19,30.'!E12</f>
        <v>0</v>
      </c>
      <c r="AD10" s="3025"/>
      <c r="AE10" s="1204"/>
      <c r="AF10" s="2"/>
      <c r="AG10" s="3"/>
      <c r="AH10" s="3"/>
      <c r="AI10" s="790" t="s">
        <v>301</v>
      </c>
      <c r="AJ10" s="1203"/>
      <c r="AK10" s="4022"/>
      <c r="AL10" s="2448"/>
      <c r="AM10" s="1688"/>
      <c r="AN10" s="790" t="s">
        <v>301</v>
      </c>
      <c r="AO10" s="1244"/>
      <c r="AP10" s="2"/>
      <c r="AQ10" s="1688"/>
      <c r="AR10" s="790" t="s">
        <v>301</v>
      </c>
      <c r="AS10" s="1244"/>
      <c r="AU10" s="2"/>
      <c r="AV10" s="1688"/>
      <c r="AW10" s="790" t="s">
        <v>301</v>
      </c>
      <c r="AX10" s="1244"/>
      <c r="AY10" s="2"/>
      <c r="AZ10" s="1688"/>
      <c r="BA10" s="790" t="s">
        <v>301</v>
      </c>
      <c r="BB10" s="1244"/>
    </row>
    <row r="11" spans="1:54" ht="16.5" customHeight="1">
      <c r="A11" s="1380"/>
      <c r="B11" s="2"/>
      <c r="C11" s="2"/>
      <c r="D11" s="2448"/>
      <c r="E11" s="2448"/>
      <c r="F11" s="2448"/>
      <c r="G11" s="790" t="s">
        <v>525</v>
      </c>
      <c r="H11" s="3023">
        <f>'KD 5,30'!E13</f>
        <v>0</v>
      </c>
      <c r="I11" s="3025"/>
      <c r="J11" s="2"/>
      <c r="K11" s="2280"/>
      <c r="L11" s="2280"/>
      <c r="M11" s="2280"/>
      <c r="N11" s="1610" t="s">
        <v>639</v>
      </c>
      <c r="O11" s="1457">
        <f>'KD 11,30'!E13</f>
        <v>0</v>
      </c>
      <c r="P11" s="1164"/>
      <c r="Q11" s="2"/>
      <c r="R11" s="2280"/>
      <c r="S11" s="2280"/>
      <c r="T11" s="2280"/>
      <c r="U11" s="1610" t="s">
        <v>639</v>
      </c>
      <c r="V11" s="1457">
        <f>'KD 16,00'!E13</f>
        <v>0</v>
      </c>
      <c r="W11" s="1164"/>
      <c r="X11" s="2"/>
      <c r="Y11" s="2280"/>
      <c r="Z11" s="2280"/>
      <c r="AA11" s="2280"/>
      <c r="AB11" s="790" t="s">
        <v>525</v>
      </c>
      <c r="AC11" s="3023">
        <f>'KD 19,30.'!E13</f>
        <v>0</v>
      </c>
      <c r="AD11" s="3025"/>
      <c r="AE11" s="1204"/>
      <c r="AF11" s="2"/>
      <c r="AG11" s="2280"/>
      <c r="AH11" s="2280"/>
      <c r="AI11" s="790" t="s">
        <v>525</v>
      </c>
      <c r="AJ11" s="1203"/>
      <c r="AK11" s="4022"/>
      <c r="AL11" s="2448"/>
      <c r="AM11" s="1688"/>
      <c r="AN11" s="790" t="s">
        <v>525</v>
      </c>
      <c r="AO11" s="1244"/>
      <c r="AP11" s="2"/>
      <c r="AQ11" s="1688"/>
      <c r="AR11" s="790" t="s">
        <v>525</v>
      </c>
      <c r="AS11" s="1244"/>
      <c r="AU11" s="2"/>
      <c r="AV11" s="1688"/>
      <c r="AW11" s="790" t="s">
        <v>525</v>
      </c>
      <c r="AX11" s="1244"/>
      <c r="AY11" s="2"/>
      <c r="AZ11" s="1688"/>
      <c r="BA11" s="790" t="s">
        <v>525</v>
      </c>
      <c r="BB11" s="1244"/>
    </row>
    <row r="12" spans="1:54" ht="16.5" customHeight="1">
      <c r="A12" s="1380"/>
      <c r="B12" s="2"/>
      <c r="C12" s="2"/>
      <c r="D12" s="2448"/>
      <c r="E12" s="2448"/>
      <c r="F12" s="2448"/>
      <c r="G12" s="790" t="s">
        <v>303</v>
      </c>
      <c r="H12" s="3023">
        <f>'KD 5,30'!E14</f>
        <v>0</v>
      </c>
      <c r="I12" s="3025"/>
      <c r="J12" s="2"/>
      <c r="K12" s="2280"/>
      <c r="L12" s="2280"/>
      <c r="M12" s="2280"/>
      <c r="N12" s="1610" t="s">
        <v>640</v>
      </c>
      <c r="O12" s="1457">
        <f>'KD 11,30'!E14</f>
        <v>0</v>
      </c>
      <c r="P12" s="1164"/>
      <c r="Q12" s="2"/>
      <c r="R12" s="2280"/>
      <c r="S12" s="2280"/>
      <c r="T12" s="2280"/>
      <c r="U12" s="1610" t="s">
        <v>640</v>
      </c>
      <c r="V12" s="1457">
        <f>'KD 16,00'!E14</f>
        <v>0</v>
      </c>
      <c r="W12" s="1164"/>
      <c r="X12" s="2"/>
      <c r="Y12" s="2280"/>
      <c r="Z12" s="2280"/>
      <c r="AA12" s="2280"/>
      <c r="AB12" s="790" t="s">
        <v>303</v>
      </c>
      <c r="AC12" s="3023">
        <f>'KD 19,30.'!E14</f>
        <v>0</v>
      </c>
      <c r="AD12" s="3025"/>
      <c r="AE12" s="1204"/>
      <c r="AF12" s="2"/>
      <c r="AG12" s="2280"/>
      <c r="AH12" s="2280"/>
      <c r="AI12" s="790" t="s">
        <v>303</v>
      </c>
      <c r="AJ12" s="1203"/>
      <c r="AK12" s="4022"/>
      <c r="AL12" s="2448"/>
      <c r="AM12" s="1688"/>
      <c r="AN12" s="790" t="s">
        <v>303</v>
      </c>
      <c r="AO12" s="1244"/>
      <c r="AP12" s="2"/>
      <c r="AQ12" s="1688"/>
      <c r="AR12" s="790" t="s">
        <v>303</v>
      </c>
      <c r="AS12" s="1244"/>
      <c r="AU12" s="2"/>
      <c r="AV12" s="1688"/>
      <c r="AW12" s="790" t="s">
        <v>303</v>
      </c>
      <c r="AX12" s="1244"/>
      <c r="AY12" s="2"/>
      <c r="AZ12" s="1688"/>
      <c r="BA12" s="790" t="s">
        <v>303</v>
      </c>
      <c r="BB12" s="1244"/>
    </row>
    <row r="13" spans="1:54" ht="16.5" customHeight="1">
      <c r="A13" s="1380"/>
      <c r="B13" s="2"/>
      <c r="C13" s="2"/>
      <c r="D13" s="2448"/>
      <c r="E13" s="2448"/>
      <c r="F13" s="2448"/>
      <c r="G13" s="790" t="s">
        <v>639</v>
      </c>
      <c r="H13" s="3023">
        <f>'KD 5,30'!E15</f>
        <v>0</v>
      </c>
      <c r="I13" s="3025"/>
      <c r="J13" s="2"/>
      <c r="K13" s="3"/>
      <c r="L13" s="3"/>
      <c r="M13" s="3"/>
      <c r="N13" s="790" t="s">
        <v>301</v>
      </c>
      <c r="O13" s="1457">
        <f>'KD 11,30'!E15</f>
        <v>0</v>
      </c>
      <c r="P13" s="1164"/>
      <c r="Q13" s="2"/>
      <c r="R13" s="3"/>
      <c r="S13" s="3"/>
      <c r="T13" s="3"/>
      <c r="U13" s="790" t="s">
        <v>301</v>
      </c>
      <c r="V13" s="1457">
        <f>'KD 16,00'!E15</f>
        <v>0</v>
      </c>
      <c r="W13" s="1164"/>
      <c r="X13" s="2"/>
      <c r="Y13" s="3"/>
      <c r="Z13" s="3"/>
      <c r="AA13" s="3"/>
      <c r="AB13" s="790" t="s">
        <v>639</v>
      </c>
      <c r="AC13" s="3023">
        <f>'KD 19,30.'!E15</f>
        <v>0</v>
      </c>
      <c r="AD13" s="3025"/>
      <c r="AE13" s="1204"/>
      <c r="AF13" s="2"/>
      <c r="AG13" s="3"/>
      <c r="AH13" s="3"/>
      <c r="AI13" s="790" t="s">
        <v>639</v>
      </c>
      <c r="AJ13" s="1203"/>
      <c r="AK13" s="4022"/>
      <c r="AL13" s="2448"/>
      <c r="AM13" s="1688"/>
      <c r="AN13" s="790" t="s">
        <v>639</v>
      </c>
      <c r="AO13" s="1244"/>
      <c r="AP13" s="2"/>
      <c r="AQ13" s="1688"/>
      <c r="AR13" s="790" t="s">
        <v>639</v>
      </c>
      <c r="AS13" s="1244"/>
      <c r="AU13" s="2"/>
      <c r="AV13" s="1688"/>
      <c r="AW13" s="790" t="s">
        <v>639</v>
      </c>
      <c r="AX13" s="1244"/>
      <c r="AY13" s="2"/>
      <c r="AZ13" s="1688"/>
      <c r="BA13" s="790" t="s">
        <v>639</v>
      </c>
      <c r="BB13" s="1244"/>
    </row>
    <row r="14" spans="1:54" ht="16.5" customHeight="1">
      <c r="A14" s="1380"/>
      <c r="B14" s="2"/>
      <c r="C14" s="2"/>
      <c r="D14" s="2448"/>
      <c r="E14" s="2448"/>
      <c r="F14" s="2448"/>
      <c r="G14" s="790" t="s">
        <v>52</v>
      </c>
      <c r="H14" s="3023">
        <f>'KD 5,30'!E16</f>
        <v>0</v>
      </c>
      <c r="I14" s="3025"/>
      <c r="J14" s="2"/>
      <c r="K14" s="3"/>
      <c r="L14" s="3"/>
      <c r="M14" s="3"/>
      <c r="N14" s="790" t="s">
        <v>303</v>
      </c>
      <c r="O14" s="1457">
        <f>'KD 11,30'!E16</f>
        <v>0</v>
      </c>
      <c r="P14" s="1164"/>
      <c r="Q14" s="2"/>
      <c r="R14" s="3"/>
      <c r="S14" s="3"/>
      <c r="T14" s="3"/>
      <c r="U14" s="790" t="s">
        <v>303</v>
      </c>
      <c r="V14" s="1457">
        <f>'KD 16,00'!E16</f>
        <v>0</v>
      </c>
      <c r="W14" s="1164"/>
      <c r="X14" s="2"/>
      <c r="Y14" s="3"/>
      <c r="Z14" s="3"/>
      <c r="AA14" s="3"/>
      <c r="AB14" s="790" t="s">
        <v>52</v>
      </c>
      <c r="AC14" s="3023">
        <f>'KD 19,30.'!E16</f>
        <v>0</v>
      </c>
      <c r="AD14" s="3025"/>
      <c r="AE14" s="1204"/>
      <c r="AF14" s="2"/>
      <c r="AG14" s="3"/>
      <c r="AH14" s="3"/>
      <c r="AI14" s="790" t="s">
        <v>52</v>
      </c>
      <c r="AJ14" s="1203"/>
      <c r="AK14" s="4022"/>
      <c r="AL14" s="2448"/>
      <c r="AM14" s="1688"/>
      <c r="AN14" s="790" t="s">
        <v>52</v>
      </c>
      <c r="AO14" s="1244"/>
      <c r="AP14" s="2"/>
      <c r="AQ14" s="1688"/>
      <c r="AR14" s="790" t="s">
        <v>52</v>
      </c>
      <c r="AS14" s="1244"/>
      <c r="AU14" s="2"/>
      <c r="AV14" s="1688"/>
      <c r="AW14" s="790" t="s">
        <v>52</v>
      </c>
      <c r="AX14" s="1244"/>
      <c r="AY14" s="2"/>
      <c r="AZ14" s="1688"/>
      <c r="BA14" s="790" t="s">
        <v>52</v>
      </c>
      <c r="BB14" s="1244"/>
    </row>
    <row r="15" spans="1:54" ht="16.5" customHeight="1">
      <c r="A15" s="1380"/>
      <c r="B15" s="2"/>
      <c r="C15" s="2"/>
      <c r="D15" s="2448"/>
      <c r="E15" s="2448"/>
      <c r="F15" s="2448"/>
      <c r="G15" s="790" t="s">
        <v>54</v>
      </c>
      <c r="H15" s="3023">
        <f>'KD 5,30'!E17</f>
        <v>0</v>
      </c>
      <c r="I15" s="3025"/>
      <c r="J15" s="2"/>
      <c r="K15" s="3"/>
      <c r="L15" s="3"/>
      <c r="M15" s="3"/>
      <c r="N15" s="790" t="s">
        <v>525</v>
      </c>
      <c r="O15" s="1457">
        <f>'KD 11,30'!E17</f>
        <v>0</v>
      </c>
      <c r="P15" s="1164"/>
      <c r="Q15" s="2"/>
      <c r="R15" s="3"/>
      <c r="S15" s="3"/>
      <c r="T15" s="3"/>
      <c r="U15" s="790" t="s">
        <v>525</v>
      </c>
      <c r="V15" s="1457">
        <f>'KD 16,00'!E17</f>
        <v>0</v>
      </c>
      <c r="W15" s="1164"/>
      <c r="X15" s="2"/>
      <c r="Y15" s="3"/>
      <c r="Z15" s="3"/>
      <c r="AA15" s="3"/>
      <c r="AB15" s="790" t="s">
        <v>54</v>
      </c>
      <c r="AC15" s="3023">
        <f>'KD 19,30.'!E17</f>
        <v>0</v>
      </c>
      <c r="AD15" s="3025"/>
      <c r="AE15" s="1204"/>
      <c r="AF15" s="2"/>
      <c r="AG15" s="3"/>
      <c r="AH15" s="3"/>
      <c r="AI15" s="790" t="s">
        <v>54</v>
      </c>
      <c r="AJ15" s="1203"/>
      <c r="AK15" s="4022"/>
      <c r="AL15" s="2448"/>
      <c r="AM15" s="1688"/>
      <c r="AN15" s="790" t="s">
        <v>54</v>
      </c>
      <c r="AO15" s="1244"/>
      <c r="AP15" s="2"/>
      <c r="AQ15" s="1688"/>
      <c r="AR15" s="790" t="s">
        <v>54</v>
      </c>
      <c r="AS15" s="1244"/>
      <c r="AU15" s="2"/>
      <c r="AV15" s="1688"/>
      <c r="AW15" s="790" t="s">
        <v>54</v>
      </c>
      <c r="AX15" s="1244"/>
      <c r="AY15" s="2"/>
      <c r="AZ15" s="1688"/>
      <c r="BA15" s="790" t="s">
        <v>54</v>
      </c>
      <c r="BB15" s="1244"/>
    </row>
    <row r="16" spans="1:54" ht="16.5" customHeight="1">
      <c r="A16" s="1380"/>
      <c r="B16" s="2"/>
      <c r="C16" s="2"/>
      <c r="D16" s="2448"/>
      <c r="E16" s="2448"/>
      <c r="F16" s="2448"/>
      <c r="G16" s="790" t="s">
        <v>48</v>
      </c>
      <c r="H16" s="3023">
        <f>'KD 5,30'!E18</f>
        <v>0</v>
      </c>
      <c r="I16" s="3025"/>
      <c r="J16" s="2"/>
      <c r="K16" s="3"/>
      <c r="L16" s="3"/>
      <c r="M16" s="3"/>
      <c r="N16" s="790" t="s">
        <v>52</v>
      </c>
      <c r="O16" s="1457">
        <f>'KD 11,30'!E18</f>
        <v>0</v>
      </c>
      <c r="P16" s="1164"/>
      <c r="Q16" s="2"/>
      <c r="R16" s="3"/>
      <c r="S16" s="3"/>
      <c r="T16" s="3"/>
      <c r="U16" s="790" t="s">
        <v>52</v>
      </c>
      <c r="V16" s="1457">
        <f>'KD 16,00'!E18</f>
        <v>0</v>
      </c>
      <c r="W16" s="1164"/>
      <c r="X16" s="2"/>
      <c r="Y16" s="3"/>
      <c r="Z16" s="3"/>
      <c r="AA16" s="3"/>
      <c r="AB16" s="790" t="s">
        <v>48</v>
      </c>
      <c r="AC16" s="3023">
        <f>'KD 19,30.'!E18</f>
        <v>0</v>
      </c>
      <c r="AD16" s="3025"/>
      <c r="AE16" s="1204"/>
      <c r="AF16" s="2"/>
      <c r="AG16" s="3"/>
      <c r="AH16" s="3"/>
      <c r="AI16" s="790" t="s">
        <v>48</v>
      </c>
      <c r="AJ16" s="1203"/>
      <c r="AK16" s="4022"/>
      <c r="AL16" s="2448"/>
      <c r="AM16" s="1688"/>
      <c r="AN16" s="790" t="s">
        <v>48</v>
      </c>
      <c r="AO16" s="1244"/>
      <c r="AP16" s="2"/>
      <c r="AQ16" s="1688"/>
      <c r="AR16" s="790" t="s">
        <v>48</v>
      </c>
      <c r="AS16" s="1244"/>
      <c r="AU16" s="2"/>
      <c r="AV16" s="1688"/>
      <c r="AW16" s="790" t="s">
        <v>48</v>
      </c>
      <c r="AX16" s="1244"/>
      <c r="AY16" s="2"/>
      <c r="AZ16" s="1688"/>
      <c r="BA16" s="790" t="s">
        <v>48</v>
      </c>
      <c r="BB16" s="1244"/>
    </row>
    <row r="17" spans="1:54" ht="16.5" customHeight="1">
      <c r="A17" s="1120"/>
      <c r="B17" s="2"/>
      <c r="C17" s="2"/>
      <c r="D17" s="2448"/>
      <c r="E17" s="2448"/>
      <c r="F17" s="2448"/>
      <c r="G17" s="790" t="s">
        <v>430</v>
      </c>
      <c r="H17" s="3023">
        <f>'KD 5,30'!E19</f>
        <v>0</v>
      </c>
      <c r="I17" s="3027"/>
      <c r="J17" s="2"/>
      <c r="K17" s="3"/>
      <c r="L17" s="3"/>
      <c r="M17" s="3"/>
      <c r="N17" s="1955" t="s">
        <v>54</v>
      </c>
      <c r="O17" s="1457">
        <f>'KD 11,30'!E19</f>
        <v>0</v>
      </c>
      <c r="P17" s="1164"/>
      <c r="Q17" s="2"/>
      <c r="R17" s="3"/>
      <c r="S17" s="3"/>
      <c r="T17" s="3"/>
      <c r="U17" s="790" t="s">
        <v>54</v>
      </c>
      <c r="V17" s="1457">
        <f>'KD 16,00'!E19</f>
        <v>0</v>
      </c>
      <c r="W17" s="1164"/>
      <c r="X17" s="2"/>
      <c r="Y17" s="3"/>
      <c r="Z17" s="3"/>
      <c r="AA17" s="3"/>
      <c r="AB17" s="790" t="s">
        <v>430</v>
      </c>
      <c r="AC17" s="3023">
        <f>'KD 19,30.'!E19</f>
        <v>0</v>
      </c>
      <c r="AD17" s="3025"/>
      <c r="AE17" s="1204"/>
      <c r="AF17" s="2"/>
      <c r="AG17" s="3"/>
      <c r="AH17" s="3"/>
      <c r="AI17" s="790" t="s">
        <v>430</v>
      </c>
      <c r="AJ17" s="1784"/>
      <c r="AK17" s="4022"/>
      <c r="AL17" s="2448"/>
      <c r="AM17" s="3"/>
      <c r="AN17" s="790" t="s">
        <v>430</v>
      </c>
      <c r="AO17" s="1244"/>
      <c r="AP17" s="2"/>
      <c r="AQ17" s="3"/>
      <c r="AR17" s="790" t="s">
        <v>430</v>
      </c>
      <c r="AS17" s="1244"/>
      <c r="AU17" s="2"/>
      <c r="AV17" s="3"/>
      <c r="AW17" s="790" t="s">
        <v>430</v>
      </c>
      <c r="AX17" s="1244"/>
      <c r="AY17" s="2"/>
      <c r="AZ17" s="3"/>
      <c r="BA17" s="790" t="s">
        <v>430</v>
      </c>
      <c r="BB17" s="1244"/>
    </row>
    <row r="18" spans="1:54" ht="16.5" customHeight="1">
      <c r="A18" s="1120"/>
      <c r="B18" s="2"/>
      <c r="C18" s="2"/>
      <c r="D18" s="2448"/>
      <c r="E18" s="2448"/>
      <c r="F18" s="2448"/>
      <c r="G18" s="790" t="s">
        <v>640</v>
      </c>
      <c r="H18" s="3023">
        <f>'KD 5,30'!E20</f>
        <v>0</v>
      </c>
      <c r="I18" s="3025"/>
      <c r="J18" s="2"/>
      <c r="K18" s="3"/>
      <c r="L18" s="3"/>
      <c r="M18" s="3"/>
      <c r="N18" s="790" t="s">
        <v>48</v>
      </c>
      <c r="O18" s="1457">
        <f>'KD 11,30'!E20</f>
        <v>0</v>
      </c>
      <c r="P18" s="1164"/>
      <c r="Q18" s="3"/>
      <c r="R18" s="3"/>
      <c r="S18" s="3"/>
      <c r="T18" s="3"/>
      <c r="U18" s="790" t="s">
        <v>48</v>
      </c>
      <c r="V18" s="1457">
        <f>'KD 16,00'!E20</f>
        <v>0</v>
      </c>
      <c r="W18" s="1138"/>
      <c r="X18" s="2"/>
      <c r="Y18" s="3"/>
      <c r="Z18" s="3"/>
      <c r="AA18" s="3"/>
      <c r="AB18" s="790" t="s">
        <v>640</v>
      </c>
      <c r="AC18" s="3023">
        <f>'KD 19,30.'!E20</f>
        <v>0</v>
      </c>
      <c r="AD18" s="3025"/>
      <c r="AE18" s="1204"/>
      <c r="AF18" s="2"/>
      <c r="AG18" s="3"/>
      <c r="AH18" s="3"/>
      <c r="AI18" s="790" t="s">
        <v>640</v>
      </c>
      <c r="AJ18" s="1203"/>
      <c r="AK18" s="4022"/>
      <c r="AL18" s="2448"/>
      <c r="AM18" s="3"/>
      <c r="AN18" s="790" t="s">
        <v>640</v>
      </c>
      <c r="AO18" s="1414"/>
      <c r="AP18" s="2"/>
      <c r="AQ18" s="3"/>
      <c r="AR18" s="790" t="s">
        <v>640</v>
      </c>
      <c r="AS18" s="1414"/>
      <c r="AT18" s="1120"/>
      <c r="AU18" s="2"/>
      <c r="AV18" s="3"/>
      <c r="AW18" s="790" t="s">
        <v>640</v>
      </c>
      <c r="AX18" s="1244"/>
      <c r="AY18" s="2"/>
      <c r="AZ18" s="3"/>
      <c r="BA18" s="790" t="s">
        <v>640</v>
      </c>
      <c r="BB18" s="1244"/>
    </row>
    <row r="19" spans="1:54" ht="16.5" customHeight="1">
      <c r="A19" s="1120"/>
      <c r="B19" s="2"/>
      <c r="C19" s="2"/>
      <c r="D19" s="2448"/>
      <c r="E19" s="2448"/>
      <c r="F19" s="2448"/>
      <c r="G19" s="790" t="s">
        <v>422</v>
      </c>
      <c r="H19" s="3023">
        <f>'KD 5,30'!E21</f>
        <v>0</v>
      </c>
      <c r="I19" s="3025"/>
      <c r="J19" s="2"/>
      <c r="K19" s="3"/>
      <c r="L19" s="3"/>
      <c r="M19" s="3"/>
      <c r="N19" s="790" t="s">
        <v>281</v>
      </c>
      <c r="O19" s="1457">
        <f>'KD 11,30'!E21</f>
        <v>0</v>
      </c>
      <c r="P19" s="1164"/>
      <c r="Q19" s="2"/>
      <c r="R19" s="3"/>
      <c r="S19" s="3"/>
      <c r="T19" s="3"/>
      <c r="U19" s="790" t="s">
        <v>281</v>
      </c>
      <c r="V19" s="1457">
        <f>'KD 16,00'!E21</f>
        <v>0</v>
      </c>
      <c r="W19" s="1138"/>
      <c r="X19" s="2"/>
      <c r="Y19" s="3"/>
      <c r="Z19" s="3"/>
      <c r="AA19" s="3"/>
      <c r="AB19" s="790" t="s">
        <v>422</v>
      </c>
      <c r="AC19" s="3023">
        <f>'KD 19,30.'!E21</f>
        <v>0</v>
      </c>
      <c r="AD19" s="3025"/>
      <c r="AE19" s="1204"/>
      <c r="AF19" s="2"/>
      <c r="AG19" s="3"/>
      <c r="AH19" s="3"/>
      <c r="AI19" s="790" t="s">
        <v>422</v>
      </c>
      <c r="AJ19" s="1203"/>
      <c r="AK19" s="4022"/>
      <c r="AL19" s="2448"/>
      <c r="AM19" s="3"/>
      <c r="AN19" s="790" t="s">
        <v>422</v>
      </c>
      <c r="AO19" s="1244"/>
      <c r="AP19" s="2"/>
      <c r="AQ19" s="3"/>
      <c r="AR19" s="790" t="s">
        <v>422</v>
      </c>
      <c r="AS19" s="1244"/>
      <c r="AT19" s="1120"/>
      <c r="AU19" s="2"/>
      <c r="AV19" s="3"/>
      <c r="AW19" s="790" t="s">
        <v>422</v>
      </c>
      <c r="AX19" s="1244"/>
      <c r="AY19" s="2"/>
      <c r="AZ19" s="3"/>
      <c r="BA19" s="790" t="s">
        <v>422</v>
      </c>
      <c r="BB19" s="1244"/>
    </row>
    <row r="20" spans="1:54" ht="16.5" customHeight="1">
      <c r="A20" s="1120"/>
      <c r="B20" s="2"/>
      <c r="C20" s="2"/>
      <c r="D20" s="2448"/>
      <c r="E20" s="2448"/>
      <c r="F20" s="2448"/>
      <c r="G20" s="790" t="s">
        <v>507</v>
      </c>
      <c r="H20" s="3023">
        <f>'KD 5,30'!E22</f>
        <v>0</v>
      </c>
      <c r="I20" s="3025"/>
      <c r="J20" s="2"/>
      <c r="K20" s="3"/>
      <c r="L20" s="3"/>
      <c r="M20" s="3"/>
      <c r="N20" s="790" t="s">
        <v>44</v>
      </c>
      <c r="O20" s="1457">
        <f>'KD 11,30'!E22</f>
        <v>0</v>
      </c>
      <c r="P20" s="1164"/>
      <c r="Q20" s="2"/>
      <c r="R20" s="3"/>
      <c r="S20" s="3"/>
      <c r="T20" s="3"/>
      <c r="U20" s="790" t="s">
        <v>44</v>
      </c>
      <c r="V20" s="1457">
        <f>'KD 16,00'!E22</f>
        <v>0</v>
      </c>
      <c r="W20" s="1138"/>
      <c r="X20" s="2"/>
      <c r="Y20" s="3"/>
      <c r="Z20" s="3"/>
      <c r="AA20" s="3"/>
      <c r="AB20" s="790" t="s">
        <v>507</v>
      </c>
      <c r="AC20" s="3023">
        <f>'KD 19,30.'!E22</f>
        <v>0</v>
      </c>
      <c r="AD20" s="3025"/>
      <c r="AE20" s="1204"/>
      <c r="AF20" s="2"/>
      <c r="AG20" s="3"/>
      <c r="AH20" s="3"/>
      <c r="AI20" s="790" t="s">
        <v>507</v>
      </c>
      <c r="AJ20" s="1203"/>
      <c r="AK20" s="4022"/>
      <c r="AL20" s="2448"/>
      <c r="AM20" s="3"/>
      <c r="AN20" s="790" t="s">
        <v>507</v>
      </c>
      <c r="AO20" s="1244"/>
      <c r="AP20" s="2"/>
      <c r="AQ20" s="3"/>
      <c r="AR20" s="790" t="s">
        <v>507</v>
      </c>
      <c r="AS20" s="1244"/>
      <c r="AT20" s="1120"/>
      <c r="AU20" s="2"/>
      <c r="AV20" s="3"/>
      <c r="AW20" s="790" t="s">
        <v>507</v>
      </c>
      <c r="AX20" s="1244"/>
      <c r="AY20" s="2"/>
      <c r="AZ20" s="3"/>
      <c r="BA20" s="790" t="s">
        <v>507</v>
      </c>
      <c r="BB20" s="1244"/>
    </row>
    <row r="21" spans="1:54" ht="16.5" customHeight="1" thickBot="1">
      <c r="A21" s="1120"/>
      <c r="B21" s="1944"/>
      <c r="C21" s="2277"/>
      <c r="D21" s="2591"/>
      <c r="E21" s="2591"/>
      <c r="F21" s="2591"/>
      <c r="G21" s="793" t="s">
        <v>637</v>
      </c>
      <c r="H21" s="3024">
        <f>'KD 5,30'!E23</f>
        <v>0</v>
      </c>
      <c r="I21" s="3026"/>
      <c r="J21" s="1952"/>
      <c r="K21" s="1953"/>
      <c r="L21" s="1953"/>
      <c r="M21" s="1953"/>
      <c r="N21" s="793" t="s">
        <v>549</v>
      </c>
      <c r="O21" s="1731">
        <f>'KD 11,30'!E23</f>
        <v>0</v>
      </c>
      <c r="P21" s="1143"/>
      <c r="Q21" s="1782"/>
      <c r="R21" s="1783"/>
      <c r="S21" s="1783"/>
      <c r="T21" s="1783"/>
      <c r="U21" s="793" t="s">
        <v>549</v>
      </c>
      <c r="V21" s="1731">
        <f>'KD 16,00'!E23</f>
        <v>0</v>
      </c>
      <c r="W21" s="1681"/>
      <c r="X21" s="1782"/>
      <c r="Y21" s="1783"/>
      <c r="Z21" s="1783"/>
      <c r="AA21" s="1783"/>
      <c r="AB21" s="793" t="s">
        <v>637</v>
      </c>
      <c r="AC21" s="3024">
        <f>'KD 19,30.'!E23</f>
        <v>0</v>
      </c>
      <c r="AD21" s="3026"/>
      <c r="AE21" s="1204"/>
      <c r="AF21" s="1782"/>
      <c r="AG21" s="1783"/>
      <c r="AH21" s="1783"/>
      <c r="AI21" s="793" t="s">
        <v>637</v>
      </c>
      <c r="AJ21" s="1207"/>
      <c r="AK21" s="4023"/>
      <c r="AL21" s="2591"/>
      <c r="AM21" s="1783"/>
      <c r="AN21" s="793" t="s">
        <v>637</v>
      </c>
      <c r="AO21" s="1248"/>
      <c r="AP21" s="1782"/>
      <c r="AQ21" s="1783"/>
      <c r="AR21" s="793" t="s">
        <v>637</v>
      </c>
      <c r="AS21" s="1248"/>
      <c r="AT21" s="1120"/>
      <c r="AU21" s="1782"/>
      <c r="AV21" s="1783"/>
      <c r="AW21" s="793" t="s">
        <v>637</v>
      </c>
      <c r="AX21" s="1248"/>
      <c r="AY21" s="1782"/>
      <c r="AZ21" s="1783"/>
      <c r="BA21" s="793" t="s">
        <v>637</v>
      </c>
      <c r="BB21" s="1248"/>
    </row>
    <row r="22" spans="1:54" s="770" customFormat="1" ht="16.5" customHeight="1" thickBot="1">
      <c r="B22" s="1108"/>
      <c r="C22" s="1108"/>
      <c r="D22" s="1108"/>
      <c r="E22" s="1108"/>
      <c r="F22" s="794"/>
      <c r="G22" s="794"/>
      <c r="H22" s="794"/>
      <c r="I22" s="1108"/>
      <c r="J22" s="1108"/>
      <c r="K22" s="1108"/>
      <c r="L22" s="1108"/>
      <c r="M22" s="794"/>
      <c r="N22" s="797"/>
      <c r="O22" s="797"/>
      <c r="P22" s="1118"/>
      <c r="Q22" s="1108"/>
      <c r="R22" s="1108"/>
      <c r="S22" s="1108"/>
      <c r="T22" s="794"/>
      <c r="U22" s="797"/>
      <c r="V22" s="797"/>
      <c r="W22" s="1118"/>
      <c r="X22" s="1108"/>
      <c r="Y22" s="1108"/>
      <c r="Z22" s="1108"/>
      <c r="AA22" s="794"/>
      <c r="AB22" s="775"/>
      <c r="AC22" s="775"/>
      <c r="AD22" s="1169"/>
      <c r="AE22" s="1204"/>
      <c r="AH22" s="785"/>
      <c r="AI22" s="785"/>
      <c r="AK22" s="4028" t="s">
        <v>350</v>
      </c>
      <c r="AL22" s="4031">
        <f>C25</f>
        <v>43957</v>
      </c>
      <c r="AM22" s="4032"/>
      <c r="AN22" s="4032"/>
      <c r="AO22" s="4033"/>
      <c r="AP22" s="4007">
        <f>AL22</f>
        <v>43957</v>
      </c>
      <c r="AQ22" s="4008"/>
      <c r="AR22" s="4008"/>
      <c r="AS22" s="4009"/>
      <c r="AT22" s="1195"/>
      <c r="AU22" s="4007">
        <f>AP22</f>
        <v>43957</v>
      </c>
      <c r="AV22" s="4008"/>
      <c r="AW22" s="4008"/>
      <c r="AX22" s="4009"/>
      <c r="AY22" s="4007">
        <f>AU22</f>
        <v>43957</v>
      </c>
      <c r="AZ22" s="4008"/>
      <c r="BA22" s="4008"/>
      <c r="BB22" s="4009"/>
    </row>
    <row r="23" spans="1:54" s="770" customFormat="1" ht="16.5" customHeight="1" thickBot="1">
      <c r="B23" s="1108"/>
      <c r="C23" s="1108"/>
      <c r="D23" s="1108"/>
      <c r="E23" s="1108"/>
      <c r="F23" s="794"/>
      <c r="G23" s="794"/>
      <c r="H23" s="794"/>
      <c r="I23" s="1108"/>
      <c r="J23" s="1108"/>
      <c r="K23" s="1108"/>
      <c r="L23" s="1108"/>
      <c r="M23" s="794"/>
      <c r="N23" s="797"/>
      <c r="O23" s="797"/>
      <c r="P23" s="1118"/>
      <c r="Q23" s="1108"/>
      <c r="R23" s="1108"/>
      <c r="S23" s="1108"/>
      <c r="T23" s="794"/>
      <c r="U23" s="797"/>
      <c r="V23" s="797"/>
      <c r="W23" s="1118"/>
      <c r="X23" s="1108"/>
      <c r="Y23" s="1108"/>
      <c r="Z23" s="1108"/>
      <c r="AA23" s="794"/>
      <c r="AB23" s="775"/>
      <c r="AC23" s="775"/>
      <c r="AD23" s="1169"/>
      <c r="AE23" s="1204"/>
      <c r="AH23" s="785"/>
      <c r="AI23" s="785"/>
      <c r="AK23" s="4029"/>
      <c r="AL23"/>
      <c r="AM23" s="771"/>
      <c r="AN23" s="1169"/>
      <c r="AO23" s="1169"/>
      <c r="AP23" s="1169"/>
      <c r="AQ23" s="1169"/>
      <c r="AR23" s="1169"/>
      <c r="AS23" s="1169"/>
      <c r="AT23" s="1195"/>
      <c r="AU23" s="1195"/>
      <c r="AV23" s="1195"/>
      <c r="AW23" s="1169"/>
      <c r="AX23" s="1169"/>
      <c r="AY23" s="1169"/>
      <c r="AZ23" s="1169"/>
      <c r="BA23" s="1169"/>
      <c r="BB23" s="1169"/>
    </row>
    <row r="24" spans="1:54" ht="18.75" customHeight="1">
      <c r="A24" s="1376"/>
      <c r="B24" s="1100"/>
      <c r="C24" s="1129"/>
      <c r="D24" s="1100"/>
      <c r="E24" s="1101"/>
      <c r="F24" s="777">
        <v>0.22916666666666666</v>
      </c>
      <c r="G24" s="777"/>
      <c r="H24" s="777"/>
      <c r="I24" s="1129"/>
      <c r="J24" s="1131"/>
      <c r="K24" s="1130"/>
      <c r="L24" s="1130"/>
      <c r="M24" s="779">
        <v>0.47916666666666669</v>
      </c>
      <c r="N24" s="779"/>
      <c r="O24" s="779"/>
      <c r="P24" s="1158"/>
      <c r="Q24" s="1159"/>
      <c r="R24" s="1160"/>
      <c r="S24" s="1160"/>
      <c r="T24" s="778">
        <v>0.66666666666666663</v>
      </c>
      <c r="U24" s="778"/>
      <c r="V24" s="778"/>
      <c r="W24" s="1182"/>
      <c r="X24" s="1184"/>
      <c r="Y24" s="1183"/>
      <c r="Z24" s="1183"/>
      <c r="AA24" s="779">
        <v>0.8125</v>
      </c>
      <c r="AB24" s="779"/>
      <c r="AC24" s="779"/>
      <c r="AD24" s="1198"/>
      <c r="AF24" s="1215"/>
      <c r="AG24" s="1199"/>
      <c r="AH24" s="780" t="s">
        <v>311</v>
      </c>
      <c r="AI24" s="780"/>
      <c r="AJ24" s="1199"/>
      <c r="AK24" s="4029"/>
      <c r="AL24" s="4024" t="str">
        <f>AA25</f>
        <v>King Dogs Мед академия</v>
      </c>
      <c r="AM24" s="4025"/>
      <c r="AN24" s="4014"/>
      <c r="AO24" s="4015"/>
      <c r="AP24" s="4024" t="str">
        <f>AL24</f>
        <v>King Dogs Мед академия</v>
      </c>
      <c r="AQ24" s="4025"/>
      <c r="AR24" s="4014">
        <v>0</v>
      </c>
      <c r="AS24" s="4015"/>
      <c r="AU24" s="4024" t="str">
        <f>AL24</f>
        <v>King Dogs Мед академия</v>
      </c>
      <c r="AV24" s="4025"/>
      <c r="AW24" s="4014">
        <v>0</v>
      </c>
      <c r="AX24" s="4015"/>
      <c r="AY24" s="4024" t="str">
        <f>AL24</f>
        <v>King Dogs Мед академия</v>
      </c>
      <c r="AZ24" s="4025"/>
      <c r="BA24" s="4014">
        <v>0</v>
      </c>
      <c r="BB24" s="4015"/>
    </row>
    <row r="25" spans="1:54" s="1233" customFormat="1" ht="18.75" customHeight="1" thickBot="1">
      <c r="A25" s="1379"/>
      <c r="B25" s="1102"/>
      <c r="C25" s="3031">
        <f>C1</f>
        <v>43957</v>
      </c>
      <c r="D25" s="1677"/>
      <c r="E25" s="1676"/>
      <c r="F25" s="1679" t="s">
        <v>766</v>
      </c>
      <c r="G25" s="1680"/>
      <c r="H25" s="1680"/>
      <c r="I25" s="1678"/>
      <c r="J25" s="1134"/>
      <c r="K25" s="1133"/>
      <c r="L25" s="1133"/>
      <c r="M25" s="784" t="s">
        <v>615</v>
      </c>
      <c r="N25" s="784"/>
      <c r="O25" s="784"/>
      <c r="P25" s="1161"/>
      <c r="Q25" s="1162"/>
      <c r="R25" s="1163"/>
      <c r="S25" s="1163"/>
      <c r="T25" s="1679" t="str">
        <f>F25</f>
        <v>King Dogs Мед академия</v>
      </c>
      <c r="U25" s="783"/>
      <c r="V25" s="783"/>
      <c r="W25" s="1185"/>
      <c r="X25" s="1187"/>
      <c r="Y25" s="1186"/>
      <c r="Z25" s="1186"/>
      <c r="AA25" s="784" t="str">
        <f>F25</f>
        <v>King Dogs Мед академия</v>
      </c>
      <c r="AB25" s="784"/>
      <c r="AC25" s="784"/>
      <c r="AD25" s="1200"/>
      <c r="AE25" s="770"/>
      <c r="AF25" s="1684"/>
      <c r="AG25" s="1201"/>
      <c r="AH25" s="786" t="str">
        <f>F25</f>
        <v>King Dogs Мед академия</v>
      </c>
      <c r="AI25" s="786"/>
      <c r="AJ25" s="1201"/>
      <c r="AK25" s="4029"/>
      <c r="AL25" s="4026"/>
      <c r="AM25" s="4027"/>
      <c r="AN25" s="4016"/>
      <c r="AO25" s="4017"/>
      <c r="AP25" s="4026"/>
      <c r="AQ25" s="4027"/>
      <c r="AR25" s="4016"/>
      <c r="AS25" s="4017"/>
      <c r="AU25" s="4026"/>
      <c r="AV25" s="4027"/>
      <c r="AW25" s="4016"/>
      <c r="AX25" s="4017"/>
      <c r="AY25" s="4026"/>
      <c r="AZ25" s="4027"/>
      <c r="BA25" s="4016"/>
      <c r="BB25" s="4017"/>
    </row>
    <row r="26" spans="1:54" ht="38.25" customHeight="1">
      <c r="A26" s="1380"/>
      <c r="B26" s="1381" t="s">
        <v>1</v>
      </c>
      <c r="C26" s="1685"/>
      <c r="D26" s="1137">
        <v>0.22916666666666666</v>
      </c>
      <c r="E26" s="1105" t="s">
        <v>250</v>
      </c>
      <c r="F26" s="787" t="s">
        <v>17</v>
      </c>
      <c r="G26" s="811" t="s">
        <v>393</v>
      </c>
      <c r="H26" s="812"/>
      <c r="I26" s="1135"/>
      <c r="J26" s="1790">
        <v>0.47916666666666669</v>
      </c>
      <c r="K26" s="1682" t="s">
        <v>6</v>
      </c>
      <c r="L26" s="1682" t="s">
        <v>229</v>
      </c>
      <c r="M26" s="787" t="s">
        <v>17</v>
      </c>
      <c r="N26" s="811" t="s">
        <v>353</v>
      </c>
      <c r="O26" s="812"/>
      <c r="P26" s="1789"/>
      <c r="Q26" s="1173">
        <v>0.5625</v>
      </c>
      <c r="R26" s="1682" t="s">
        <v>6</v>
      </c>
      <c r="S26" s="1682" t="s">
        <v>229</v>
      </c>
      <c r="T26" s="787" t="s">
        <v>17</v>
      </c>
      <c r="U26" s="811" t="s">
        <v>312</v>
      </c>
      <c r="V26" s="812"/>
      <c r="W26" s="1188"/>
      <c r="X26" s="1173">
        <v>0.8125</v>
      </c>
      <c r="Y26" s="1682" t="s">
        <v>6</v>
      </c>
      <c r="Z26" s="1682" t="s">
        <v>229</v>
      </c>
      <c r="AA26" s="787" t="s">
        <v>17</v>
      </c>
      <c r="AB26" s="811" t="s">
        <v>313</v>
      </c>
      <c r="AC26" s="812"/>
      <c r="AD26" s="1188"/>
      <c r="AE26" s="1202"/>
      <c r="AF26" s="1211" t="s">
        <v>249</v>
      </c>
      <c r="AG26" s="1212" t="s">
        <v>250</v>
      </c>
      <c r="AH26" s="787" t="s">
        <v>17</v>
      </c>
      <c r="AI26" s="811" t="s">
        <v>314</v>
      </c>
      <c r="AJ26" s="1383"/>
      <c r="AK26" s="4029"/>
      <c r="AL26" s="1785" t="s">
        <v>526</v>
      </c>
      <c r="AM26" s="1690" t="s">
        <v>229</v>
      </c>
      <c r="AN26" s="1691" t="s">
        <v>314</v>
      </c>
      <c r="AO26" s="1692"/>
      <c r="AP26" s="1381" t="s">
        <v>526</v>
      </c>
      <c r="AQ26" s="1690" t="s">
        <v>229</v>
      </c>
      <c r="AR26" s="1694" t="s">
        <v>314</v>
      </c>
      <c r="AS26" s="1693"/>
      <c r="AU26" s="1381" t="s">
        <v>526</v>
      </c>
      <c r="AV26" s="1690" t="s">
        <v>229</v>
      </c>
      <c r="AW26" s="1694" t="s">
        <v>314</v>
      </c>
      <c r="AX26" s="1693"/>
      <c r="AY26" s="1381" t="s">
        <v>526</v>
      </c>
      <c r="AZ26" s="1690" t="s">
        <v>229</v>
      </c>
      <c r="BA26" s="1694" t="s">
        <v>314</v>
      </c>
      <c r="BB26" s="1693"/>
    </row>
    <row r="27" spans="1:54" ht="16.5" customHeight="1">
      <c r="A27" s="1380"/>
      <c r="B27" s="1385">
        <v>1</v>
      </c>
      <c r="C27" s="1686" t="s">
        <v>517</v>
      </c>
      <c r="D27" s="1144"/>
      <c r="E27" s="1106"/>
      <c r="F27" s="789">
        <f>D27-E27</f>
        <v>0</v>
      </c>
      <c r="G27" s="790" t="s">
        <v>549</v>
      </c>
      <c r="H27" s="3023">
        <f>'KD 5,30'!O7</f>
        <v>0</v>
      </c>
      <c r="I27" s="3029"/>
      <c r="J27" s="1144"/>
      <c r="K27" s="1106"/>
      <c r="L27" s="1106"/>
      <c r="M27" s="789">
        <f>J27-K27+L27</f>
        <v>0</v>
      </c>
      <c r="N27" s="790" t="s">
        <v>39</v>
      </c>
      <c r="O27" s="1457">
        <f>'KD 11,30'!O7</f>
        <v>0</v>
      </c>
      <c r="P27" s="1788"/>
      <c r="Q27" s="1144"/>
      <c r="R27" s="1106"/>
      <c r="S27" s="1106"/>
      <c r="T27" s="789">
        <f>Q27-R27+S27</f>
        <v>0</v>
      </c>
      <c r="U27" s="790" t="s">
        <v>39</v>
      </c>
      <c r="V27" s="1457">
        <f>'KD 16,00'!O7</f>
        <v>0</v>
      </c>
      <c r="W27" s="1164"/>
      <c r="X27" s="1144"/>
      <c r="Y27" s="1106"/>
      <c r="Z27" s="1106"/>
      <c r="AA27" s="789">
        <f t="shared" ref="AA27:AA28" si="3">X27-Y27+Z27</f>
        <v>0</v>
      </c>
      <c r="AB27" s="790" t="s">
        <v>549</v>
      </c>
      <c r="AC27" s="3023">
        <f>'KD 19,30.'!O7</f>
        <v>0</v>
      </c>
      <c r="AD27" s="3028"/>
      <c r="AE27" s="1204"/>
      <c r="AF27" s="1144"/>
      <c r="AG27" s="1106"/>
      <c r="AH27" s="789">
        <f>AF27-AG27</f>
        <v>0</v>
      </c>
      <c r="AI27" s="790" t="s">
        <v>549</v>
      </c>
      <c r="AJ27" s="2567"/>
      <c r="AK27" s="4029"/>
      <c r="AL27" s="1786" t="s">
        <v>517</v>
      </c>
      <c r="AM27" s="1687"/>
      <c r="AN27" s="790" t="s">
        <v>549</v>
      </c>
      <c r="AO27" s="1414"/>
      <c r="AP27" s="1689" t="s">
        <v>517</v>
      </c>
      <c r="AQ27" s="1687"/>
      <c r="AR27" s="790" t="s">
        <v>549</v>
      </c>
      <c r="AS27" s="1414"/>
      <c r="AU27" s="1689" t="s">
        <v>517</v>
      </c>
      <c r="AV27" s="1687"/>
      <c r="AW27" s="790" t="s">
        <v>549</v>
      </c>
      <c r="AX27" s="1414"/>
      <c r="AY27" s="1689" t="s">
        <v>517</v>
      </c>
      <c r="AZ27" s="1687"/>
      <c r="BA27" s="790" t="s">
        <v>549</v>
      </c>
      <c r="BB27" s="1414"/>
    </row>
    <row r="28" spans="1:54" ht="16.5" customHeight="1">
      <c r="A28" s="1380"/>
      <c r="B28" s="1385">
        <v>2</v>
      </c>
      <c r="C28" s="1686" t="s">
        <v>523</v>
      </c>
      <c r="D28" s="1144"/>
      <c r="E28" s="1106"/>
      <c r="F28" s="789">
        <f t="shared" ref="F28" si="4">D28-E28</f>
        <v>0</v>
      </c>
      <c r="G28" s="2283" t="s">
        <v>506</v>
      </c>
      <c r="H28" s="3023">
        <f>'KD 5,30'!O8</f>
        <v>0</v>
      </c>
      <c r="I28" s="3029"/>
      <c r="J28" s="1144"/>
      <c r="K28" s="1106"/>
      <c r="L28" s="1106"/>
      <c r="M28" s="789">
        <f t="shared" ref="M28" si="5">J28-K28+L28</f>
        <v>0</v>
      </c>
      <c r="N28" s="790" t="s">
        <v>506</v>
      </c>
      <c r="O28" s="1457">
        <f>'KD 11,30'!O8</f>
        <v>0</v>
      </c>
      <c r="P28" s="1788"/>
      <c r="Q28" s="1144"/>
      <c r="R28" s="1106"/>
      <c r="S28" s="1106"/>
      <c r="T28" s="789">
        <f t="shared" ref="T28" si="6">Q28-R28+S28</f>
        <v>0</v>
      </c>
      <c r="U28" s="790" t="s">
        <v>506</v>
      </c>
      <c r="V28" s="1457">
        <f>'KD 16,00'!O8</f>
        <v>0</v>
      </c>
      <c r="W28" s="1164"/>
      <c r="X28" s="1144"/>
      <c r="Y28" s="1106"/>
      <c r="Z28" s="1106"/>
      <c r="AA28" s="789">
        <f t="shared" si="3"/>
        <v>0</v>
      </c>
      <c r="AB28" s="2283" t="s">
        <v>506</v>
      </c>
      <c r="AC28" s="3023">
        <f>'KD 19,30.'!O8</f>
        <v>0</v>
      </c>
      <c r="AD28" s="3028"/>
      <c r="AE28" s="1204"/>
      <c r="AF28" s="1144"/>
      <c r="AG28" s="1106"/>
      <c r="AH28" s="789">
        <f>AF28-AG28</f>
        <v>0</v>
      </c>
      <c r="AI28" s="2283" t="s">
        <v>506</v>
      </c>
      <c r="AJ28" s="2567"/>
      <c r="AK28" s="4029"/>
      <c r="AL28" s="1787" t="s">
        <v>523</v>
      </c>
      <c r="AM28" s="1687"/>
      <c r="AN28" s="2283" t="s">
        <v>506</v>
      </c>
      <c r="AO28" s="1244"/>
      <c r="AP28" s="1393" t="s">
        <v>523</v>
      </c>
      <c r="AQ28" s="1687"/>
      <c r="AR28" s="2283" t="s">
        <v>506</v>
      </c>
      <c r="AS28" s="1244"/>
      <c r="AU28" s="1393" t="s">
        <v>523</v>
      </c>
      <c r="AV28" s="1687"/>
      <c r="AW28" s="2283" t="s">
        <v>506</v>
      </c>
      <c r="AX28" s="1244"/>
      <c r="AY28" s="1393" t="s">
        <v>523</v>
      </c>
      <c r="AZ28" s="1687"/>
      <c r="BA28" s="2283" t="s">
        <v>506</v>
      </c>
      <c r="BB28" s="1244"/>
    </row>
    <row r="29" spans="1:54" ht="16.5" customHeight="1">
      <c r="A29" s="1380"/>
      <c r="B29" s="2"/>
      <c r="C29" s="3"/>
      <c r="D29" s="3"/>
      <c r="E29" s="3"/>
      <c r="F29" s="3"/>
      <c r="G29" s="790" t="s">
        <v>39</v>
      </c>
      <c r="H29" s="3023">
        <f>'KD 5,30'!O9</f>
        <v>0</v>
      </c>
      <c r="I29" s="3029"/>
      <c r="J29" s="3"/>
      <c r="K29" s="3"/>
      <c r="L29" s="3"/>
      <c r="M29" s="3"/>
      <c r="N29" s="790" t="s">
        <v>507</v>
      </c>
      <c r="O29" s="1457">
        <f>'KD 11,30'!O9</f>
        <v>0</v>
      </c>
      <c r="P29" s="1788"/>
      <c r="Q29" s="2"/>
      <c r="R29" s="3"/>
      <c r="S29" s="3"/>
      <c r="T29" s="3"/>
      <c r="U29" s="790" t="s">
        <v>507</v>
      </c>
      <c r="V29" s="1457">
        <f>'KD 16,00'!O9</f>
        <v>0</v>
      </c>
      <c r="W29" s="1164"/>
      <c r="X29" s="2"/>
      <c r="Y29" s="3"/>
      <c r="Z29" s="3"/>
      <c r="AA29" s="3"/>
      <c r="AB29" s="790" t="s">
        <v>39</v>
      </c>
      <c r="AC29" s="3023">
        <f>'KD 19,30.'!O9</f>
        <v>0</v>
      </c>
      <c r="AD29" s="3028"/>
      <c r="AE29" s="1204"/>
      <c r="AF29" s="2"/>
      <c r="AG29" s="3"/>
      <c r="AH29" s="3"/>
      <c r="AI29" s="790" t="s">
        <v>39</v>
      </c>
      <c r="AJ29" s="2567"/>
      <c r="AK29" s="4029"/>
      <c r="AL29" s="2448"/>
      <c r="AM29" s="1688"/>
      <c r="AN29" s="790" t="s">
        <v>39</v>
      </c>
      <c r="AO29" s="1244"/>
      <c r="AP29" s="2"/>
      <c r="AQ29" s="1688"/>
      <c r="AR29" s="790" t="s">
        <v>39</v>
      </c>
      <c r="AS29" s="1244"/>
      <c r="AU29" s="2"/>
      <c r="AV29" s="1688"/>
      <c r="AW29" s="790" t="s">
        <v>39</v>
      </c>
      <c r="AX29" s="1244"/>
      <c r="AY29" s="2"/>
      <c r="AZ29" s="1688"/>
      <c r="BA29" s="790" t="s">
        <v>39</v>
      </c>
      <c r="BB29" s="1244"/>
    </row>
    <row r="30" spans="1:54" ht="16.5" customHeight="1">
      <c r="A30" s="1380"/>
      <c r="B30" s="2"/>
      <c r="C30" s="3"/>
      <c r="D30" s="3"/>
      <c r="E30" s="3"/>
      <c r="F30" s="3"/>
      <c r="G30" s="790" t="s">
        <v>281</v>
      </c>
      <c r="H30" s="3023">
        <f>'KD 5,30'!O10</f>
        <v>0</v>
      </c>
      <c r="I30" s="3029"/>
      <c r="J30" s="3"/>
      <c r="K30" s="3"/>
      <c r="L30" s="3"/>
      <c r="M30" s="3"/>
      <c r="N30" s="790" t="s">
        <v>430</v>
      </c>
      <c r="O30" s="1457">
        <f>'KD 11,30'!O10</f>
        <v>0</v>
      </c>
      <c r="P30" s="1788"/>
      <c r="Q30" s="2"/>
      <c r="R30" s="3"/>
      <c r="S30" s="3"/>
      <c r="T30" s="3"/>
      <c r="U30" s="790" t="s">
        <v>430</v>
      </c>
      <c r="V30" s="1457">
        <f>'KD 16,00'!O10</f>
        <v>0</v>
      </c>
      <c r="W30" s="1164"/>
      <c r="X30" s="2"/>
      <c r="Y30" s="3"/>
      <c r="Z30" s="3"/>
      <c r="AA30" s="3"/>
      <c r="AB30" s="790" t="s">
        <v>281</v>
      </c>
      <c r="AC30" s="3023">
        <f>'KD 19,30.'!O10</f>
        <v>0</v>
      </c>
      <c r="AD30" s="3028"/>
      <c r="AE30" s="1204"/>
      <c r="AF30" s="2"/>
      <c r="AG30" s="3"/>
      <c r="AH30" s="3"/>
      <c r="AI30" s="790" t="s">
        <v>281</v>
      </c>
      <c r="AJ30" s="2567"/>
      <c r="AK30" s="4029"/>
      <c r="AL30" s="2448"/>
      <c r="AM30" s="1688"/>
      <c r="AN30" s="790" t="s">
        <v>281</v>
      </c>
      <c r="AO30" s="1244"/>
      <c r="AP30" s="2"/>
      <c r="AQ30" s="1688"/>
      <c r="AR30" s="790" t="s">
        <v>281</v>
      </c>
      <c r="AS30" s="1244"/>
      <c r="AU30" s="2"/>
      <c r="AV30" s="1688"/>
      <c r="AW30" s="790" t="s">
        <v>281</v>
      </c>
      <c r="AX30" s="1244"/>
      <c r="AY30" s="2"/>
      <c r="AZ30" s="1688"/>
      <c r="BA30" s="790" t="s">
        <v>281</v>
      </c>
      <c r="BB30" s="1244"/>
    </row>
    <row r="31" spans="1:54" ht="16.5" customHeight="1">
      <c r="A31" s="1380"/>
      <c r="B31" s="2"/>
      <c r="C31" s="3"/>
      <c r="D31" s="3"/>
      <c r="E31" s="3"/>
      <c r="F31" s="3"/>
      <c r="G31" s="790" t="s">
        <v>44</v>
      </c>
      <c r="H31" s="3023">
        <f>'KD 5,30'!O11</f>
        <v>0</v>
      </c>
      <c r="I31" s="3029"/>
      <c r="J31" s="3"/>
      <c r="K31" s="3"/>
      <c r="L31" s="3"/>
      <c r="M31" s="3"/>
      <c r="N31" s="790" t="s">
        <v>422</v>
      </c>
      <c r="O31" s="1457">
        <f>'KD 11,30'!O11</f>
        <v>0</v>
      </c>
      <c r="P31" s="1788"/>
      <c r="Q31" s="2"/>
      <c r="R31" s="3" t="s">
        <v>690</v>
      </c>
      <c r="S31" s="3"/>
      <c r="T31" s="3"/>
      <c r="U31" s="790" t="s">
        <v>422</v>
      </c>
      <c r="V31" s="1457">
        <f>'KD 16,00'!O11</f>
        <v>0</v>
      </c>
      <c r="W31" s="1164"/>
      <c r="X31" s="2"/>
      <c r="Y31" s="3"/>
      <c r="Z31" s="3"/>
      <c r="AA31" s="3"/>
      <c r="AB31" s="790" t="s">
        <v>44</v>
      </c>
      <c r="AC31" s="3023">
        <f>'KD 19,30.'!O11</f>
        <v>0</v>
      </c>
      <c r="AD31" s="3028"/>
      <c r="AE31" s="1204"/>
      <c r="AF31" s="2"/>
      <c r="AG31" s="3"/>
      <c r="AH31" s="3"/>
      <c r="AI31" s="790" t="s">
        <v>44</v>
      </c>
      <c r="AJ31" s="2567"/>
      <c r="AK31" s="4029"/>
      <c r="AL31" s="2448"/>
      <c r="AM31" s="1688"/>
      <c r="AN31" s="790" t="s">
        <v>44</v>
      </c>
      <c r="AO31" s="1244"/>
      <c r="AP31" s="2"/>
      <c r="AQ31" s="1688"/>
      <c r="AR31" s="790" t="s">
        <v>44</v>
      </c>
      <c r="AS31" s="1244"/>
      <c r="AU31" s="2"/>
      <c r="AV31" s="1688"/>
      <c r="AW31" s="790" t="s">
        <v>44</v>
      </c>
      <c r="AX31" s="1244"/>
      <c r="AY31" s="2"/>
      <c r="AZ31" s="1688"/>
      <c r="BA31" s="790" t="s">
        <v>44</v>
      </c>
      <c r="BB31" s="1244"/>
    </row>
    <row r="32" spans="1:54" ht="16.5" customHeight="1">
      <c r="A32" s="1380"/>
      <c r="B32" s="2"/>
      <c r="C32" s="3"/>
      <c r="D32" s="3"/>
      <c r="E32" s="3"/>
      <c r="F32" s="3"/>
      <c r="G32" s="790" t="s">
        <v>301</v>
      </c>
      <c r="H32" s="3023">
        <f>'KD 5,30'!O12</f>
        <v>0</v>
      </c>
      <c r="I32" s="3029"/>
      <c r="J32" s="3"/>
      <c r="K32" s="3"/>
      <c r="L32" s="3"/>
      <c r="M32" s="3"/>
      <c r="N32" s="1610" t="s">
        <v>637</v>
      </c>
      <c r="O32" s="1457">
        <f>'KD 11,30'!O12</f>
        <v>0</v>
      </c>
      <c r="P32" s="1788"/>
      <c r="Q32" s="2"/>
      <c r="R32" s="3"/>
      <c r="S32" s="3"/>
      <c r="T32" s="3"/>
      <c r="U32" s="1610" t="s">
        <v>637</v>
      </c>
      <c r="V32" s="1457">
        <f>'KD 16,00'!O12</f>
        <v>0</v>
      </c>
      <c r="W32" s="1164"/>
      <c r="X32" s="2"/>
      <c r="Y32" s="3"/>
      <c r="Z32" s="3"/>
      <c r="AA32" s="3"/>
      <c r="AB32" s="790" t="s">
        <v>301</v>
      </c>
      <c r="AC32" s="3023">
        <f>'KD 19,30.'!O12</f>
        <v>0</v>
      </c>
      <c r="AD32" s="3028"/>
      <c r="AE32" s="1204"/>
      <c r="AF32" s="2"/>
      <c r="AG32" s="3"/>
      <c r="AH32" s="3"/>
      <c r="AI32" s="790" t="s">
        <v>301</v>
      </c>
      <c r="AJ32" s="2567"/>
      <c r="AK32" s="4029"/>
      <c r="AL32" s="2448"/>
      <c r="AM32" s="1688"/>
      <c r="AN32" s="790" t="s">
        <v>301</v>
      </c>
      <c r="AO32" s="1244"/>
      <c r="AP32" s="2"/>
      <c r="AQ32" s="1688"/>
      <c r="AR32" s="790" t="s">
        <v>301</v>
      </c>
      <c r="AS32" s="1244"/>
      <c r="AU32" s="2"/>
      <c r="AV32" s="1688"/>
      <c r="AW32" s="790" t="s">
        <v>301</v>
      </c>
      <c r="AX32" s="1244"/>
      <c r="AY32" s="2"/>
      <c r="AZ32" s="1688"/>
      <c r="BA32" s="790" t="s">
        <v>301</v>
      </c>
      <c r="BB32" s="1244"/>
    </row>
    <row r="33" spans="1:54" ht="16.5" customHeight="1">
      <c r="A33" s="1380"/>
      <c r="B33" s="2"/>
      <c r="C33" s="2280"/>
      <c r="D33" s="2280"/>
      <c r="E33" s="2280"/>
      <c r="F33" s="2280"/>
      <c r="G33" s="790" t="s">
        <v>525</v>
      </c>
      <c r="H33" s="3023">
        <f>'KD 5,30'!O13</f>
        <v>0</v>
      </c>
      <c r="I33" s="3029"/>
      <c r="J33" s="2280"/>
      <c r="K33" s="2280"/>
      <c r="L33" s="2280"/>
      <c r="M33" s="2280"/>
      <c r="N33" s="1610" t="s">
        <v>639</v>
      </c>
      <c r="O33" s="1457">
        <f>'KD 11,30'!O13</f>
        <v>0</v>
      </c>
      <c r="P33" s="1788"/>
      <c r="Q33" s="2"/>
      <c r="R33" s="2280"/>
      <c r="S33" s="2280"/>
      <c r="T33" s="2280"/>
      <c r="U33" s="1610" t="s">
        <v>639</v>
      </c>
      <c r="V33" s="1457">
        <f>'KD 16,00'!O13</f>
        <v>0</v>
      </c>
      <c r="W33" s="1164"/>
      <c r="X33" s="2"/>
      <c r="Y33" s="2280"/>
      <c r="Z33" s="2280"/>
      <c r="AA33" s="2280"/>
      <c r="AB33" s="790" t="s">
        <v>525</v>
      </c>
      <c r="AC33" s="3023">
        <f>'KD 19,30.'!O13</f>
        <v>0</v>
      </c>
      <c r="AD33" s="3028"/>
      <c r="AE33" s="1204"/>
      <c r="AF33" s="2"/>
      <c r="AG33" s="2280"/>
      <c r="AH33" s="2280"/>
      <c r="AI33" s="790" t="s">
        <v>525</v>
      </c>
      <c r="AJ33" s="2567"/>
      <c r="AK33" s="4029"/>
      <c r="AL33" s="2448"/>
      <c r="AM33" s="1688"/>
      <c r="AN33" s="790" t="s">
        <v>525</v>
      </c>
      <c r="AO33" s="1244"/>
      <c r="AP33" s="2"/>
      <c r="AQ33" s="1688"/>
      <c r="AR33" s="790" t="s">
        <v>525</v>
      </c>
      <c r="AS33" s="1244"/>
      <c r="AU33" s="2"/>
      <c r="AV33" s="1688"/>
      <c r="AW33" s="790" t="s">
        <v>525</v>
      </c>
      <c r="AX33" s="1244"/>
      <c r="AY33" s="2"/>
      <c r="AZ33" s="1688"/>
      <c r="BA33" s="790" t="s">
        <v>525</v>
      </c>
      <c r="BB33" s="1244"/>
    </row>
    <row r="34" spans="1:54" ht="16.5" customHeight="1">
      <c r="A34" s="1380"/>
      <c r="B34" s="2"/>
      <c r="C34" s="2280"/>
      <c r="D34" s="2280"/>
      <c r="E34" s="2280"/>
      <c r="F34" s="2280"/>
      <c r="G34" s="790" t="s">
        <v>303</v>
      </c>
      <c r="H34" s="3023">
        <f>'KD 5,30'!O14</f>
        <v>0</v>
      </c>
      <c r="I34" s="3029"/>
      <c r="J34" s="2280"/>
      <c r="K34" s="2280"/>
      <c r="L34" s="2280"/>
      <c r="M34" s="2280"/>
      <c r="N34" s="1610" t="s">
        <v>640</v>
      </c>
      <c r="O34" s="1457">
        <f>'KD 11,30'!O14</f>
        <v>0</v>
      </c>
      <c r="P34" s="1788"/>
      <c r="Q34" s="2"/>
      <c r="R34" s="2280"/>
      <c r="S34" s="2280"/>
      <c r="T34" s="2280"/>
      <c r="U34" s="1610" t="s">
        <v>640</v>
      </c>
      <c r="V34" s="1457">
        <f>'KD 16,00'!O14</f>
        <v>0</v>
      </c>
      <c r="W34" s="1164"/>
      <c r="X34" s="2"/>
      <c r="Y34" s="2280"/>
      <c r="Z34" s="2280"/>
      <c r="AA34" s="2280"/>
      <c r="AB34" s="790" t="s">
        <v>303</v>
      </c>
      <c r="AC34" s="3023">
        <f>'KD 19,30.'!O14</f>
        <v>0</v>
      </c>
      <c r="AD34" s="3028"/>
      <c r="AE34" s="1204"/>
      <c r="AF34" s="2"/>
      <c r="AG34" s="2280"/>
      <c r="AH34" s="2280"/>
      <c r="AI34" s="790" t="s">
        <v>303</v>
      </c>
      <c r="AJ34" s="2567"/>
      <c r="AK34" s="4029"/>
      <c r="AL34" s="2448"/>
      <c r="AM34" s="1688"/>
      <c r="AN34" s="790" t="s">
        <v>303</v>
      </c>
      <c r="AO34" s="1244"/>
      <c r="AP34" s="2"/>
      <c r="AQ34" s="1688"/>
      <c r="AR34" s="790" t="s">
        <v>303</v>
      </c>
      <c r="AS34" s="1244"/>
      <c r="AU34" s="2"/>
      <c r="AV34" s="1688"/>
      <c r="AW34" s="790" t="s">
        <v>303</v>
      </c>
      <c r="AX34" s="1244"/>
      <c r="AY34" s="2"/>
      <c r="AZ34" s="1688"/>
      <c r="BA34" s="790" t="s">
        <v>303</v>
      </c>
      <c r="BB34" s="1244"/>
    </row>
    <row r="35" spans="1:54" ht="16.5" customHeight="1">
      <c r="A35" s="1380"/>
      <c r="B35" s="2"/>
      <c r="C35" s="3"/>
      <c r="D35" s="3"/>
      <c r="E35" s="3"/>
      <c r="F35" s="3"/>
      <c r="G35" s="790" t="s">
        <v>639</v>
      </c>
      <c r="H35" s="3023">
        <f>'KD 5,30'!O15</f>
        <v>0</v>
      </c>
      <c r="I35" s="3029"/>
      <c r="J35" s="3"/>
      <c r="K35" s="3"/>
      <c r="L35" s="3"/>
      <c r="M35" s="3"/>
      <c r="N35" s="790" t="s">
        <v>301</v>
      </c>
      <c r="O35" s="1457">
        <f>'KD 11,30'!O15</f>
        <v>0</v>
      </c>
      <c r="P35" s="1788"/>
      <c r="Q35" s="2"/>
      <c r="R35" s="3"/>
      <c r="S35" s="3"/>
      <c r="T35" s="3"/>
      <c r="U35" s="790" t="s">
        <v>301</v>
      </c>
      <c r="V35" s="1457">
        <f>'KD 16,00'!O15</f>
        <v>0</v>
      </c>
      <c r="W35" s="1164"/>
      <c r="X35" s="2"/>
      <c r="Y35" s="3"/>
      <c r="Z35" s="3"/>
      <c r="AA35" s="3"/>
      <c r="AB35" s="790" t="s">
        <v>639</v>
      </c>
      <c r="AC35" s="3023">
        <f>'KD 19,30.'!O15</f>
        <v>0</v>
      </c>
      <c r="AD35" s="3028"/>
      <c r="AE35" s="1204"/>
      <c r="AF35" s="2"/>
      <c r="AG35" s="3"/>
      <c r="AH35" s="3"/>
      <c r="AI35" s="790" t="s">
        <v>639</v>
      </c>
      <c r="AJ35" s="2567"/>
      <c r="AK35" s="4029"/>
      <c r="AL35" s="2448"/>
      <c r="AM35" s="1688"/>
      <c r="AN35" s="790" t="s">
        <v>639</v>
      </c>
      <c r="AO35" s="1244"/>
      <c r="AP35" s="2"/>
      <c r="AQ35" s="1688"/>
      <c r="AR35" s="790" t="s">
        <v>639</v>
      </c>
      <c r="AS35" s="1244"/>
      <c r="AU35" s="2"/>
      <c r="AV35" s="1688"/>
      <c r="AW35" s="790" t="s">
        <v>639</v>
      </c>
      <c r="AX35" s="1244"/>
      <c r="AY35" s="2"/>
      <c r="AZ35" s="1688"/>
      <c r="BA35" s="790" t="s">
        <v>639</v>
      </c>
      <c r="BB35" s="1244"/>
    </row>
    <row r="36" spans="1:54" ht="16.5" customHeight="1">
      <c r="A36" s="1380"/>
      <c r="B36" s="2"/>
      <c r="C36" s="3"/>
      <c r="D36" s="3"/>
      <c r="E36" s="3"/>
      <c r="F36" s="3"/>
      <c r="G36" s="790" t="s">
        <v>52</v>
      </c>
      <c r="H36" s="3023">
        <f>'KD 5,30'!O16</f>
        <v>0</v>
      </c>
      <c r="I36" s="3029"/>
      <c r="J36" s="3"/>
      <c r="K36" s="3"/>
      <c r="L36" s="3"/>
      <c r="M36" s="3"/>
      <c r="N36" s="790" t="s">
        <v>303</v>
      </c>
      <c r="O36" s="1457">
        <f>'KD 11,30'!O16</f>
        <v>0</v>
      </c>
      <c r="P36" s="1788"/>
      <c r="Q36" s="2"/>
      <c r="R36" s="3"/>
      <c r="S36" s="3"/>
      <c r="T36" s="3"/>
      <c r="U36" s="790" t="s">
        <v>303</v>
      </c>
      <c r="V36" s="1457">
        <f>'KD 16,00'!O16</f>
        <v>0</v>
      </c>
      <c r="W36" s="1164"/>
      <c r="X36" s="2"/>
      <c r="Y36" s="3"/>
      <c r="Z36" s="3"/>
      <c r="AA36" s="3"/>
      <c r="AB36" s="790" t="s">
        <v>52</v>
      </c>
      <c r="AC36" s="3023">
        <f>'KD 19,30.'!O16</f>
        <v>0</v>
      </c>
      <c r="AD36" s="3028"/>
      <c r="AE36" s="1204"/>
      <c r="AF36" s="2"/>
      <c r="AG36" s="3"/>
      <c r="AH36" s="3"/>
      <c r="AI36" s="790" t="s">
        <v>52</v>
      </c>
      <c r="AJ36" s="2567"/>
      <c r="AK36" s="4029"/>
      <c r="AL36" s="2448"/>
      <c r="AM36" s="1688"/>
      <c r="AN36" s="790" t="s">
        <v>52</v>
      </c>
      <c r="AO36" s="1244"/>
      <c r="AP36" s="2"/>
      <c r="AQ36" s="1688"/>
      <c r="AR36" s="790" t="s">
        <v>52</v>
      </c>
      <c r="AS36" s="1244"/>
      <c r="AU36" s="2"/>
      <c r="AV36" s="1688"/>
      <c r="AW36" s="790" t="s">
        <v>52</v>
      </c>
      <c r="AX36" s="1244"/>
      <c r="AY36" s="2"/>
      <c r="AZ36" s="1688"/>
      <c r="BA36" s="790" t="s">
        <v>52</v>
      </c>
      <c r="BB36" s="1244"/>
    </row>
    <row r="37" spans="1:54" ht="16.5" customHeight="1">
      <c r="A37" s="1380"/>
      <c r="B37" s="2"/>
      <c r="C37" s="3"/>
      <c r="D37" s="3"/>
      <c r="E37" s="3"/>
      <c r="F37" s="3"/>
      <c r="G37" s="790" t="s">
        <v>54</v>
      </c>
      <c r="H37" s="3023">
        <f>'KD 5,30'!O17</f>
        <v>0</v>
      </c>
      <c r="I37" s="3029"/>
      <c r="J37" s="3"/>
      <c r="K37" s="3"/>
      <c r="L37" s="3"/>
      <c r="M37" s="3"/>
      <c r="N37" s="790" t="s">
        <v>525</v>
      </c>
      <c r="O37" s="1457">
        <f>'KD 11,30'!O17</f>
        <v>0</v>
      </c>
      <c r="P37" s="1788"/>
      <c r="Q37" s="2"/>
      <c r="R37" s="3"/>
      <c r="S37" s="3"/>
      <c r="T37" s="3"/>
      <c r="U37" s="790" t="s">
        <v>525</v>
      </c>
      <c r="V37" s="1457">
        <f>'KD 16,00'!O17</f>
        <v>0</v>
      </c>
      <c r="W37" s="1164"/>
      <c r="X37" s="2"/>
      <c r="Y37" s="3"/>
      <c r="Z37" s="3"/>
      <c r="AA37" s="3"/>
      <c r="AB37" s="790" t="s">
        <v>54</v>
      </c>
      <c r="AC37" s="3023">
        <f>'KD 19,30.'!O17</f>
        <v>0</v>
      </c>
      <c r="AD37" s="3028"/>
      <c r="AE37" s="1204"/>
      <c r="AF37" s="2"/>
      <c r="AG37" s="3"/>
      <c r="AH37" s="3"/>
      <c r="AI37" s="790" t="s">
        <v>54</v>
      </c>
      <c r="AJ37" s="2567"/>
      <c r="AK37" s="4029"/>
      <c r="AL37" s="2448"/>
      <c r="AM37" s="1688"/>
      <c r="AN37" s="790" t="s">
        <v>54</v>
      </c>
      <c r="AO37" s="1244"/>
      <c r="AP37" s="2"/>
      <c r="AQ37" s="1688"/>
      <c r="AR37" s="790" t="s">
        <v>54</v>
      </c>
      <c r="AS37" s="1244"/>
      <c r="AU37" s="2"/>
      <c r="AV37" s="1688"/>
      <c r="AW37" s="790" t="s">
        <v>54</v>
      </c>
      <c r="AX37" s="1244"/>
      <c r="AY37" s="2"/>
      <c r="AZ37" s="1688"/>
      <c r="BA37" s="790" t="s">
        <v>54</v>
      </c>
      <c r="BB37" s="1244"/>
    </row>
    <row r="38" spans="1:54" ht="16.5" customHeight="1">
      <c r="A38" s="1380"/>
      <c r="B38" s="2"/>
      <c r="C38" s="3"/>
      <c r="D38" s="3"/>
      <c r="E38" s="3"/>
      <c r="F38" s="3"/>
      <c r="G38" s="790" t="s">
        <v>48</v>
      </c>
      <c r="H38" s="3023">
        <f>'KD 5,30'!O18</f>
        <v>0</v>
      </c>
      <c r="I38" s="3029"/>
      <c r="J38" s="3"/>
      <c r="K38" s="3"/>
      <c r="L38" s="3"/>
      <c r="M38" s="3"/>
      <c r="N38" s="790" t="s">
        <v>52</v>
      </c>
      <c r="O38" s="1457">
        <f>'KD 11,30'!O18</f>
        <v>0</v>
      </c>
      <c r="P38" s="1788"/>
      <c r="Q38" s="2"/>
      <c r="R38" s="3"/>
      <c r="S38" s="3"/>
      <c r="T38" s="3"/>
      <c r="U38" s="790" t="s">
        <v>52</v>
      </c>
      <c r="V38" s="1457">
        <f>'KD 16,00'!O18</f>
        <v>0</v>
      </c>
      <c r="W38" s="1164"/>
      <c r="X38" s="2"/>
      <c r="Y38" s="3"/>
      <c r="Z38" s="3"/>
      <c r="AA38" s="3"/>
      <c r="AB38" s="790" t="s">
        <v>48</v>
      </c>
      <c r="AC38" s="3023">
        <f>'KD 19,30.'!O18</f>
        <v>0</v>
      </c>
      <c r="AD38" s="3028"/>
      <c r="AE38" s="1204"/>
      <c r="AF38" s="2"/>
      <c r="AG38" s="3"/>
      <c r="AH38" s="3"/>
      <c r="AI38" s="790" t="s">
        <v>48</v>
      </c>
      <c r="AJ38" s="2567"/>
      <c r="AK38" s="4029"/>
      <c r="AL38" s="2448"/>
      <c r="AM38" s="1688"/>
      <c r="AN38" s="790" t="s">
        <v>48</v>
      </c>
      <c r="AO38" s="1244"/>
      <c r="AP38" s="2"/>
      <c r="AQ38" s="1688"/>
      <c r="AR38" s="790" t="s">
        <v>48</v>
      </c>
      <c r="AS38" s="1244"/>
      <c r="AU38" s="2"/>
      <c r="AV38" s="1688"/>
      <c r="AW38" s="790" t="s">
        <v>48</v>
      </c>
      <c r="AX38" s="1244"/>
      <c r="AY38" s="2"/>
      <c r="AZ38" s="1688"/>
      <c r="BA38" s="790" t="s">
        <v>48</v>
      </c>
      <c r="BB38" s="1244"/>
    </row>
    <row r="39" spans="1:54" ht="16.5" customHeight="1">
      <c r="A39" s="1120"/>
      <c r="B39" s="2"/>
      <c r="C39" s="3"/>
      <c r="D39" s="3"/>
      <c r="E39" s="3"/>
      <c r="F39" s="3"/>
      <c r="G39" s="790" t="s">
        <v>430</v>
      </c>
      <c r="H39" s="3023">
        <f>'KD 5,30'!O19</f>
        <v>0</v>
      </c>
      <c r="I39" s="3029"/>
      <c r="J39" s="3"/>
      <c r="K39" s="3"/>
      <c r="L39" s="3"/>
      <c r="M39" s="3"/>
      <c r="N39" s="790" t="s">
        <v>54</v>
      </c>
      <c r="O39" s="1457">
        <f>'KD 11,30'!O19</f>
        <v>0</v>
      </c>
      <c r="P39" s="1788"/>
      <c r="Q39" s="2"/>
      <c r="R39" s="3"/>
      <c r="S39" s="3"/>
      <c r="T39" s="3"/>
      <c r="U39" s="790" t="s">
        <v>54</v>
      </c>
      <c r="V39" s="1457">
        <f>'KD 16,00'!O19</f>
        <v>0</v>
      </c>
      <c r="W39" s="1164"/>
      <c r="X39" s="2"/>
      <c r="Y39" s="3"/>
      <c r="Z39" s="3"/>
      <c r="AA39" s="3"/>
      <c r="AB39" s="790" t="s">
        <v>430</v>
      </c>
      <c r="AC39" s="3023">
        <f>'KD 19,30.'!O19</f>
        <v>0</v>
      </c>
      <c r="AD39" s="3028"/>
      <c r="AE39" s="1204"/>
      <c r="AF39" s="2"/>
      <c r="AG39" s="3"/>
      <c r="AH39" s="3"/>
      <c r="AI39" s="790" t="s">
        <v>430</v>
      </c>
      <c r="AJ39" s="2567"/>
      <c r="AK39" s="4029"/>
      <c r="AL39" s="2448"/>
      <c r="AM39" s="1688"/>
      <c r="AN39" s="790" t="s">
        <v>430</v>
      </c>
      <c r="AO39" s="1244"/>
      <c r="AP39" s="2"/>
      <c r="AQ39" s="3"/>
      <c r="AR39" s="790" t="s">
        <v>430</v>
      </c>
      <c r="AS39" s="1244"/>
      <c r="AT39" s="1120"/>
      <c r="AU39" s="2"/>
      <c r="AV39" s="3"/>
      <c r="AW39" s="790" t="s">
        <v>430</v>
      </c>
      <c r="AX39" s="1244"/>
      <c r="AY39" s="2"/>
      <c r="AZ39" s="3"/>
      <c r="BA39" s="790" t="s">
        <v>430</v>
      </c>
      <c r="BB39" s="1244"/>
    </row>
    <row r="40" spans="1:54" ht="16.5" customHeight="1">
      <c r="A40" s="1120"/>
      <c r="B40" s="2"/>
      <c r="C40" s="3"/>
      <c r="D40" s="3"/>
      <c r="E40" s="3"/>
      <c r="F40" s="3"/>
      <c r="G40" s="790" t="s">
        <v>640</v>
      </c>
      <c r="H40" s="3023">
        <f>'KD 5,30'!O20</f>
        <v>0</v>
      </c>
      <c r="I40" s="3029"/>
      <c r="J40" s="3"/>
      <c r="K40" s="3"/>
      <c r="L40" s="3"/>
      <c r="M40" s="3"/>
      <c r="N40" s="790" t="s">
        <v>48</v>
      </c>
      <c r="O40" s="1457">
        <f>'KD 11,30'!O20</f>
        <v>0</v>
      </c>
      <c r="P40" s="1788"/>
      <c r="Q40" s="2"/>
      <c r="R40" s="3"/>
      <c r="S40" s="3"/>
      <c r="T40" s="3"/>
      <c r="U40" s="790" t="s">
        <v>48</v>
      </c>
      <c r="V40" s="1457">
        <f>'KD 16,00'!O20</f>
        <v>0</v>
      </c>
      <c r="W40" s="1138"/>
      <c r="X40" s="2"/>
      <c r="Y40" s="3"/>
      <c r="Z40" s="3"/>
      <c r="AA40" s="3"/>
      <c r="AB40" s="790" t="s">
        <v>640</v>
      </c>
      <c r="AC40" s="3023">
        <f>'KD 19,30.'!O20</f>
        <v>0</v>
      </c>
      <c r="AD40" s="3025"/>
      <c r="AE40" s="1204"/>
      <c r="AF40" s="2"/>
      <c r="AG40" s="3"/>
      <c r="AH40" s="3"/>
      <c r="AI40" s="790" t="s">
        <v>640</v>
      </c>
      <c r="AJ40" s="2567"/>
      <c r="AK40" s="4029"/>
      <c r="AL40" s="2448"/>
      <c r="AM40" s="3"/>
      <c r="AN40" s="790" t="s">
        <v>640</v>
      </c>
      <c r="AO40" s="1244"/>
      <c r="AP40" s="2"/>
      <c r="AQ40" s="3"/>
      <c r="AR40" s="790" t="s">
        <v>640</v>
      </c>
      <c r="AS40" s="1244"/>
      <c r="AT40" s="1120"/>
      <c r="AU40" s="2"/>
      <c r="AV40" s="3"/>
      <c r="AW40" s="790" t="s">
        <v>640</v>
      </c>
      <c r="AX40" s="1244"/>
      <c r="AY40" s="2"/>
      <c r="AZ40" s="3"/>
      <c r="BA40" s="790" t="s">
        <v>640</v>
      </c>
      <c r="BB40" s="1244"/>
    </row>
    <row r="41" spans="1:54" ht="16.5" customHeight="1">
      <c r="A41" s="1120"/>
      <c r="B41" s="2"/>
      <c r="C41" s="3"/>
      <c r="D41" s="3"/>
      <c r="E41" s="3"/>
      <c r="F41" s="3"/>
      <c r="G41" s="790" t="s">
        <v>422</v>
      </c>
      <c r="H41" s="3023">
        <f>'KD 5,30'!O21</f>
        <v>0</v>
      </c>
      <c r="I41" s="3029"/>
      <c r="J41" s="3"/>
      <c r="K41" s="3"/>
      <c r="L41" s="3"/>
      <c r="M41" s="3"/>
      <c r="N41" s="790" t="s">
        <v>281</v>
      </c>
      <c r="O41" s="1457">
        <f>'KD 11,30'!O21</f>
        <v>0</v>
      </c>
      <c r="P41" s="1788"/>
      <c r="Q41" s="2"/>
      <c r="R41" s="3"/>
      <c r="S41" s="3"/>
      <c r="T41" s="3"/>
      <c r="U41" s="790" t="s">
        <v>281</v>
      </c>
      <c r="V41" s="1457">
        <f>'KD 16,00'!O21</f>
        <v>0</v>
      </c>
      <c r="W41" s="1138"/>
      <c r="X41" s="2"/>
      <c r="Y41" s="3"/>
      <c r="Z41" s="3"/>
      <c r="AA41" s="3"/>
      <c r="AB41" s="790" t="s">
        <v>422</v>
      </c>
      <c r="AC41" s="3023">
        <f>'KD 19,30.'!O21</f>
        <v>0</v>
      </c>
      <c r="AD41" s="3025"/>
      <c r="AE41" s="1204"/>
      <c r="AF41" s="2"/>
      <c r="AG41" s="3"/>
      <c r="AH41" s="3"/>
      <c r="AI41" s="790" t="s">
        <v>422</v>
      </c>
      <c r="AJ41" s="2567"/>
      <c r="AK41" s="4029"/>
      <c r="AL41" s="2448"/>
      <c r="AM41" s="3"/>
      <c r="AN41" s="790" t="s">
        <v>422</v>
      </c>
      <c r="AO41" s="1244"/>
      <c r="AP41" s="2"/>
      <c r="AQ41" s="3"/>
      <c r="AR41" s="790" t="s">
        <v>422</v>
      </c>
      <c r="AS41" s="1244"/>
      <c r="AT41" s="1120"/>
      <c r="AU41" s="2"/>
      <c r="AV41" s="3"/>
      <c r="AW41" s="790" t="s">
        <v>422</v>
      </c>
      <c r="AX41" s="1244"/>
      <c r="AY41" s="2"/>
      <c r="AZ41" s="3"/>
      <c r="BA41" s="790" t="s">
        <v>422</v>
      </c>
      <c r="BB41" s="1244"/>
    </row>
    <row r="42" spans="1:54" ht="16.5" customHeight="1">
      <c r="A42" s="1120"/>
      <c r="B42" s="2"/>
      <c r="C42" s="3"/>
      <c r="D42" s="3"/>
      <c r="E42" s="3"/>
      <c r="F42" s="3"/>
      <c r="G42" s="790" t="s">
        <v>507</v>
      </c>
      <c r="H42" s="3023">
        <f>'KD 5,30'!O22</f>
        <v>0</v>
      </c>
      <c r="I42" s="3029"/>
      <c r="J42" s="3"/>
      <c r="K42" s="3"/>
      <c r="L42" s="3"/>
      <c r="M42" s="3"/>
      <c r="N42" s="790" t="s">
        <v>44</v>
      </c>
      <c r="O42" s="1457">
        <f>'KD 11,30'!O22</f>
        <v>0</v>
      </c>
      <c r="P42" s="1788"/>
      <c r="Q42" s="2"/>
      <c r="R42" s="3"/>
      <c r="S42" s="3"/>
      <c r="T42" s="3"/>
      <c r="U42" s="790" t="s">
        <v>44</v>
      </c>
      <c r="V42" s="1457">
        <f>'KD 16,00'!O22</f>
        <v>0</v>
      </c>
      <c r="W42" s="1138"/>
      <c r="X42" s="2"/>
      <c r="Y42" s="3"/>
      <c r="Z42" s="3"/>
      <c r="AA42" s="3"/>
      <c r="AB42" s="790" t="s">
        <v>507</v>
      </c>
      <c r="AC42" s="3023">
        <f>'KD 19,30.'!O22</f>
        <v>0</v>
      </c>
      <c r="AD42" s="3025"/>
      <c r="AE42" s="1204"/>
      <c r="AF42" s="2"/>
      <c r="AG42" s="3"/>
      <c r="AH42" s="3"/>
      <c r="AI42" s="790" t="s">
        <v>507</v>
      </c>
      <c r="AJ42" s="2567"/>
      <c r="AK42" s="4029"/>
      <c r="AL42" s="2448"/>
      <c r="AM42" s="3"/>
      <c r="AN42" s="790" t="s">
        <v>507</v>
      </c>
      <c r="AO42" s="1244"/>
      <c r="AP42" s="2"/>
      <c r="AQ42" s="3"/>
      <c r="AR42" s="790" t="s">
        <v>507</v>
      </c>
      <c r="AS42" s="1244"/>
      <c r="AT42" s="1120"/>
      <c r="AU42" s="2"/>
      <c r="AV42" s="3"/>
      <c r="AW42" s="790" t="s">
        <v>507</v>
      </c>
      <c r="AX42" s="1244"/>
      <c r="AY42" s="2"/>
      <c r="AZ42" s="3"/>
      <c r="BA42" s="790" t="s">
        <v>507</v>
      </c>
      <c r="BB42" s="1244"/>
    </row>
    <row r="43" spans="1:54" ht="16.5" customHeight="1" thickBot="1">
      <c r="A43" s="1120"/>
      <c r="B43" s="1952"/>
      <c r="C43" s="1953"/>
      <c r="D43" s="1953"/>
      <c r="E43" s="1953"/>
      <c r="F43" s="1953"/>
      <c r="G43" s="793" t="s">
        <v>637</v>
      </c>
      <c r="H43" s="3024">
        <f>'KD 5,30'!O23</f>
        <v>0</v>
      </c>
      <c r="I43" s="3030"/>
      <c r="J43" s="1783"/>
      <c r="K43" s="1783"/>
      <c r="L43" s="1783"/>
      <c r="M43" s="1783"/>
      <c r="N43" s="793" t="s">
        <v>549</v>
      </c>
      <c r="O43" s="1457">
        <f>'KD 11,30'!O23</f>
        <v>0</v>
      </c>
      <c r="P43" s="1788"/>
      <c r="Q43" s="1782"/>
      <c r="R43" s="1783"/>
      <c r="S43" s="1783"/>
      <c r="T43" s="1783"/>
      <c r="U43" s="793" t="s">
        <v>549</v>
      </c>
      <c r="V43" s="1731">
        <f>'KD 16,00'!O23</f>
        <v>0</v>
      </c>
      <c r="W43" s="1681"/>
      <c r="X43" s="1782"/>
      <c r="Y43" s="1783"/>
      <c r="Z43" s="1783"/>
      <c r="AA43" s="1783"/>
      <c r="AB43" s="793" t="s">
        <v>637</v>
      </c>
      <c r="AC43" s="3024">
        <f>'KD 19,30.'!O23</f>
        <v>0</v>
      </c>
      <c r="AD43" s="3026"/>
      <c r="AE43" s="1204"/>
      <c r="AF43" s="1782"/>
      <c r="AG43" s="1783"/>
      <c r="AH43" s="1783"/>
      <c r="AI43" s="793" t="s">
        <v>637</v>
      </c>
      <c r="AJ43" s="2569"/>
      <c r="AK43" s="4030"/>
      <c r="AL43" s="2591"/>
      <c r="AM43" s="1783"/>
      <c r="AN43" s="793" t="s">
        <v>637</v>
      </c>
      <c r="AO43" s="1248"/>
      <c r="AP43" s="1782"/>
      <c r="AQ43" s="1783"/>
      <c r="AR43" s="793" t="s">
        <v>637</v>
      </c>
      <c r="AS43" s="1248"/>
      <c r="AT43" s="1120"/>
      <c r="AU43" s="1782"/>
      <c r="AV43" s="1783"/>
      <c r="AW43" s="793" t="s">
        <v>637</v>
      </c>
      <c r="AX43" s="1248"/>
      <c r="AY43" s="1782"/>
      <c r="AZ43" s="1783"/>
      <c r="BA43" s="793" t="s">
        <v>637</v>
      </c>
      <c r="BB43" s="1248"/>
    </row>
    <row r="44" spans="1:54" ht="15" customHeight="1" thickBot="1">
      <c r="B44" s="1108"/>
      <c r="C44" s="1108"/>
      <c r="D44" s="1108"/>
      <c r="E44" s="1108"/>
      <c r="F44" s="794"/>
      <c r="G44" s="794"/>
      <c r="H44" s="794"/>
      <c r="I44" s="1108"/>
      <c r="J44" s="1108"/>
      <c r="K44" s="1108"/>
      <c r="L44" s="1108"/>
      <c r="M44" s="794"/>
      <c r="N44" s="775"/>
      <c r="O44" s="775"/>
      <c r="P44" s="1169"/>
      <c r="Q44" s="1108"/>
      <c r="R44" s="1108"/>
      <c r="S44" s="1108"/>
      <c r="T44" s="794"/>
      <c r="U44" s="775"/>
      <c r="V44" s="775"/>
      <c r="W44" s="1169"/>
      <c r="X44" s="1119"/>
      <c r="Y44" s="1108"/>
      <c r="Z44" s="1108"/>
      <c r="AA44" s="794"/>
      <c r="AE44" s="770"/>
      <c r="AF44" s="1109"/>
      <c r="AG44" s="1109"/>
      <c r="AH44" s="798"/>
      <c r="AI44" s="798"/>
      <c r="AJ44" s="1109"/>
      <c r="AK44" s="4028" t="s">
        <v>350</v>
      </c>
      <c r="AL44" s="4007">
        <f>C47</f>
        <v>43957</v>
      </c>
      <c r="AM44" s="4008"/>
      <c r="AN44" s="4008"/>
      <c r="AO44" s="4009"/>
      <c r="AP44" s="4007">
        <f>AL44</f>
        <v>43957</v>
      </c>
      <c r="AQ44" s="4008"/>
      <c r="AR44" s="4008"/>
      <c r="AS44" s="4009"/>
      <c r="AT44" s="1120"/>
      <c r="AU44" s="4007">
        <f>AP44</f>
        <v>43957</v>
      </c>
      <c r="AV44" s="4008"/>
      <c r="AW44" s="4008"/>
      <c r="AX44" s="4009"/>
      <c r="AY44" s="4007">
        <f>AU44</f>
        <v>43957</v>
      </c>
      <c r="AZ44" s="4008"/>
      <c r="BA44" s="4008"/>
      <c r="BB44" s="4009"/>
    </row>
    <row r="45" spans="1:54" ht="15" customHeight="1" thickBot="1">
      <c r="B45" s="1108"/>
      <c r="C45" s="1108"/>
      <c r="D45" s="1108"/>
      <c r="E45" s="1108"/>
      <c r="F45" s="794"/>
      <c r="G45" s="794"/>
      <c r="H45" s="794"/>
      <c r="I45" s="1108"/>
      <c r="J45" s="1108"/>
      <c r="K45" s="1108"/>
      <c r="L45" s="1108"/>
      <c r="M45" s="794"/>
      <c r="N45" s="775"/>
      <c r="O45" s="775"/>
      <c r="P45" s="1169"/>
      <c r="Q45" s="1108"/>
      <c r="R45" s="1108"/>
      <c r="S45" s="1108"/>
      <c r="T45" s="794"/>
      <c r="U45" s="775"/>
      <c r="V45" s="775"/>
      <c r="W45" s="1169"/>
      <c r="X45" s="1119"/>
      <c r="Y45" s="1108"/>
      <c r="Z45" s="1108"/>
      <c r="AA45" s="794"/>
      <c r="AE45" s="770"/>
      <c r="AF45" s="1109"/>
      <c r="AG45" s="1109"/>
      <c r="AH45" s="798"/>
      <c r="AI45" s="798"/>
      <c r="AJ45" s="1109"/>
      <c r="AK45" s="4029"/>
      <c r="AL45" s="1195"/>
      <c r="AM45" s="1195"/>
      <c r="AT45" s="1120"/>
      <c r="AU45" s="1195"/>
      <c r="AV45" s="1195"/>
    </row>
    <row r="46" spans="1:54" ht="18.75" customHeight="1">
      <c r="A46" s="1376"/>
      <c r="B46" s="1100"/>
      <c r="C46" s="1129"/>
      <c r="D46" s="1100"/>
      <c r="E46" s="1101"/>
      <c r="F46" s="777">
        <v>0.22916666666666666</v>
      </c>
      <c r="G46" s="777"/>
      <c r="H46" s="777"/>
      <c r="I46" s="1129"/>
      <c r="J46" s="1131"/>
      <c r="K46" s="1130"/>
      <c r="L46" s="1130"/>
      <c r="M46" s="779">
        <v>0.47916666666666669</v>
      </c>
      <c r="N46" s="779"/>
      <c r="O46" s="779"/>
      <c r="P46" s="1158"/>
      <c r="Q46" s="1159"/>
      <c r="R46" s="1160"/>
      <c r="S46" s="1160"/>
      <c r="T46" s="778">
        <v>0.66666666666666663</v>
      </c>
      <c r="U46" s="778"/>
      <c r="V46" s="778"/>
      <c r="W46" s="1160"/>
      <c r="X46" s="1184"/>
      <c r="Y46" s="1183"/>
      <c r="Z46" s="1183"/>
      <c r="AA46" s="779">
        <v>0.8125</v>
      </c>
      <c r="AB46" s="779"/>
      <c r="AC46" s="779"/>
      <c r="AD46" s="1198"/>
      <c r="AF46" s="1215"/>
      <c r="AG46" s="1199"/>
      <c r="AH46" s="780" t="s">
        <v>311</v>
      </c>
      <c r="AI46" s="780"/>
      <c r="AJ46" s="1199"/>
      <c r="AK46" s="4029"/>
      <c r="AL46" s="4010" t="s">
        <v>575</v>
      </c>
      <c r="AM46" s="4011"/>
      <c r="AN46" s="4014">
        <v>0</v>
      </c>
      <c r="AO46" s="4015"/>
      <c r="AP46" s="4010" t="str">
        <f>AL46</f>
        <v>King Dogs Бар</v>
      </c>
      <c r="AQ46" s="4011"/>
      <c r="AR46" s="4014">
        <v>0</v>
      </c>
      <c r="AS46" s="4015"/>
      <c r="AU46" s="1225" t="str">
        <f>AL46</f>
        <v>King Dogs Бар</v>
      </c>
      <c r="AV46" s="1226"/>
      <c r="AW46" s="4014">
        <v>0</v>
      </c>
      <c r="AX46" s="4015"/>
      <c r="AY46" s="4010" t="str">
        <f>AL46</f>
        <v>King Dogs Бар</v>
      </c>
      <c r="AZ46" s="4011"/>
      <c r="BA46" s="4014">
        <v>0</v>
      </c>
      <c r="BB46" s="4015"/>
    </row>
    <row r="47" spans="1:54" s="1233" customFormat="1" ht="18.75" customHeight="1" thickBot="1">
      <c r="A47" s="1379"/>
      <c r="B47" s="1102"/>
      <c r="C47" s="3031">
        <f>C25</f>
        <v>43957</v>
      </c>
      <c r="D47" s="1677"/>
      <c r="E47" s="1676"/>
      <c r="F47" s="1679" t="s">
        <v>575</v>
      </c>
      <c r="G47" s="1680"/>
      <c r="H47" s="1680"/>
      <c r="I47" s="1678"/>
      <c r="J47" s="1134"/>
      <c r="K47" s="1133"/>
      <c r="L47" s="1133"/>
      <c r="M47" s="784" t="str">
        <f>F47</f>
        <v>King Dogs Бар</v>
      </c>
      <c r="N47" s="784"/>
      <c r="O47" s="784"/>
      <c r="P47" s="1161"/>
      <c r="Q47" s="1162"/>
      <c r="R47" s="1163"/>
      <c r="S47" s="1163"/>
      <c r="T47" s="1679" t="str">
        <f>F47</f>
        <v>King Dogs Бар</v>
      </c>
      <c r="U47" s="783"/>
      <c r="V47" s="783"/>
      <c r="W47" s="1163"/>
      <c r="X47" s="1187"/>
      <c r="Y47" s="1186"/>
      <c r="Z47" s="1186"/>
      <c r="AA47" s="784" t="str">
        <f>F47</f>
        <v>King Dogs Бар</v>
      </c>
      <c r="AB47" s="784"/>
      <c r="AC47" s="784"/>
      <c r="AD47" s="1200"/>
      <c r="AE47" s="770"/>
      <c r="AF47" s="1684"/>
      <c r="AG47" s="1201"/>
      <c r="AH47" s="786" t="str">
        <f>AA47</f>
        <v>King Dogs Бар</v>
      </c>
      <c r="AI47" s="786"/>
      <c r="AJ47" s="1201"/>
      <c r="AK47" s="4029"/>
      <c r="AL47" s="4012"/>
      <c r="AM47" s="4013"/>
      <c r="AN47" s="4016"/>
      <c r="AO47" s="4017"/>
      <c r="AP47" s="4012"/>
      <c r="AQ47" s="4013"/>
      <c r="AR47" s="4016"/>
      <c r="AS47" s="4017"/>
      <c r="AU47" s="1229"/>
      <c r="AV47" s="1230"/>
      <c r="AW47" s="4016"/>
      <c r="AX47" s="4017"/>
      <c r="AY47" s="4012"/>
      <c r="AZ47" s="4013"/>
      <c r="BA47" s="4016"/>
      <c r="BB47" s="4017"/>
    </row>
    <row r="48" spans="1:54" ht="38.25" customHeight="1">
      <c r="A48" s="1380"/>
      <c r="B48" s="1381" t="s">
        <v>1</v>
      </c>
      <c r="C48" s="1685"/>
      <c r="D48" s="1137">
        <v>0.22916666666666666</v>
      </c>
      <c r="E48" s="1105" t="s">
        <v>250</v>
      </c>
      <c r="F48" s="787" t="s">
        <v>17</v>
      </c>
      <c r="G48" s="811" t="s">
        <v>393</v>
      </c>
      <c r="H48" s="812"/>
      <c r="I48" s="1789"/>
      <c r="J48" s="1173">
        <v>0.47916666666666669</v>
      </c>
      <c r="K48" s="1682" t="s">
        <v>6</v>
      </c>
      <c r="L48" s="1682" t="s">
        <v>229</v>
      </c>
      <c r="M48" s="787" t="s">
        <v>17</v>
      </c>
      <c r="N48" s="811" t="s">
        <v>353</v>
      </c>
      <c r="O48" s="812"/>
      <c r="P48" s="1135"/>
      <c r="Q48" s="1790">
        <v>0.5625</v>
      </c>
      <c r="R48" s="1682" t="s">
        <v>6</v>
      </c>
      <c r="S48" s="1682" t="s">
        <v>229</v>
      </c>
      <c r="T48" s="787" t="s">
        <v>17</v>
      </c>
      <c r="U48" s="811" t="s">
        <v>312</v>
      </c>
      <c r="V48" s="812"/>
      <c r="W48" s="1188"/>
      <c r="X48" s="1173">
        <v>0.8125</v>
      </c>
      <c r="Y48" s="1682" t="s">
        <v>6</v>
      </c>
      <c r="Z48" s="1682" t="s">
        <v>229</v>
      </c>
      <c r="AA48" s="787" t="s">
        <v>17</v>
      </c>
      <c r="AB48" s="811" t="s">
        <v>313</v>
      </c>
      <c r="AC48" s="812"/>
      <c r="AD48" s="1188"/>
      <c r="AE48" s="1202"/>
      <c r="AF48" s="1211" t="s">
        <v>249</v>
      </c>
      <c r="AG48" s="1212" t="s">
        <v>250</v>
      </c>
      <c r="AH48" s="787" t="s">
        <v>17</v>
      </c>
      <c r="AI48" s="811" t="s">
        <v>314</v>
      </c>
      <c r="AJ48" s="1383"/>
      <c r="AK48" s="4029"/>
      <c r="AL48" s="1785" t="s">
        <v>526</v>
      </c>
      <c r="AM48" s="1105" t="s">
        <v>229</v>
      </c>
      <c r="AN48" s="1792" t="s">
        <v>314</v>
      </c>
      <c r="AO48" s="1793"/>
      <c r="AP48" s="1785" t="s">
        <v>526</v>
      </c>
      <c r="AQ48" s="1690" t="s">
        <v>229</v>
      </c>
      <c r="AR48" s="1694" t="s">
        <v>314</v>
      </c>
      <c r="AS48" s="1693"/>
      <c r="AU48" s="1381" t="s">
        <v>526</v>
      </c>
      <c r="AV48" s="1690" t="s">
        <v>229</v>
      </c>
      <c r="AW48" s="1694" t="s">
        <v>314</v>
      </c>
      <c r="AX48" s="1693"/>
      <c r="AY48" s="1381" t="s">
        <v>526</v>
      </c>
      <c r="AZ48" s="1690" t="s">
        <v>229</v>
      </c>
      <c r="BA48" s="1694" t="s">
        <v>314</v>
      </c>
      <c r="BB48" s="1693"/>
    </row>
    <row r="49" spans="1:54" ht="16.5" customHeight="1">
      <c r="A49" s="1380"/>
      <c r="B49" s="1385">
        <v>1</v>
      </c>
      <c r="C49" s="1686" t="s">
        <v>517</v>
      </c>
      <c r="D49" s="1144">
        <v>20</v>
      </c>
      <c r="E49" s="1106">
        <v>20</v>
      </c>
      <c r="F49" s="789">
        <f>D49-E49</f>
        <v>0</v>
      </c>
      <c r="G49" s="790" t="s">
        <v>549</v>
      </c>
      <c r="H49" s="3023">
        <f>'KD 5,30'!Y7</f>
        <v>0</v>
      </c>
      <c r="I49" s="3033"/>
      <c r="J49" s="1144"/>
      <c r="K49" s="1106"/>
      <c r="L49" s="1106"/>
      <c r="M49" s="789">
        <f>J49-K49+L49</f>
        <v>0</v>
      </c>
      <c r="N49" s="790" t="s">
        <v>39</v>
      </c>
      <c r="O49" s="1457">
        <f>'KD 11,30'!Y7</f>
        <v>0</v>
      </c>
      <c r="P49" s="1164"/>
      <c r="Q49" s="1791"/>
      <c r="R49" s="1106"/>
      <c r="S49" s="1106"/>
      <c r="T49" s="789">
        <f>Q49-R49+S49</f>
        <v>0</v>
      </c>
      <c r="U49" s="790" t="s">
        <v>39</v>
      </c>
      <c r="V49" s="1457">
        <f>'KD 16,00'!Y7</f>
        <v>0</v>
      </c>
      <c r="W49" s="1164"/>
      <c r="X49" s="1144">
        <v>30</v>
      </c>
      <c r="Y49" s="1106">
        <v>30</v>
      </c>
      <c r="Z49" s="1106"/>
      <c r="AA49" s="789">
        <f t="shared" ref="AA49:AA50" si="7">X49-Y49+Z49</f>
        <v>0</v>
      </c>
      <c r="AB49" s="790" t="s">
        <v>549</v>
      </c>
      <c r="AC49" s="3023">
        <f>'KD 19,30.'!Y7</f>
        <v>0</v>
      </c>
      <c r="AD49" s="3025"/>
      <c r="AE49" s="1204"/>
      <c r="AF49" s="1144"/>
      <c r="AG49" s="1106"/>
      <c r="AH49" s="789">
        <f>AF49-AG49</f>
        <v>0</v>
      </c>
      <c r="AI49" s="790" t="s">
        <v>549</v>
      </c>
      <c r="AJ49" s="2567"/>
      <c r="AK49" s="4029"/>
      <c r="AL49" s="1787" t="s">
        <v>517</v>
      </c>
      <c r="AM49" s="1106"/>
      <c r="AN49" s="790" t="s">
        <v>549</v>
      </c>
      <c r="AO49" s="1244"/>
      <c r="AP49" s="1786" t="s">
        <v>517</v>
      </c>
      <c r="AQ49" s="1687"/>
      <c r="AR49" s="790" t="s">
        <v>549</v>
      </c>
      <c r="AS49" s="1414"/>
      <c r="AU49" s="1689" t="s">
        <v>517</v>
      </c>
      <c r="AV49" s="1687"/>
      <c r="AW49" s="790" t="s">
        <v>549</v>
      </c>
      <c r="AX49" s="1414"/>
      <c r="AY49" s="1689" t="s">
        <v>517</v>
      </c>
      <c r="AZ49" s="1687"/>
      <c r="BA49" s="790" t="s">
        <v>549</v>
      </c>
      <c r="BB49" s="1414"/>
    </row>
    <row r="50" spans="1:54" ht="16.5" customHeight="1">
      <c r="A50" s="1380"/>
      <c r="B50" s="1385">
        <v>2</v>
      </c>
      <c r="C50" s="1686" t="s">
        <v>523</v>
      </c>
      <c r="D50" s="1144"/>
      <c r="E50" s="1106"/>
      <c r="F50" s="789">
        <f t="shared" ref="F50" si="8">D50-E50</f>
        <v>0</v>
      </c>
      <c r="G50" s="2283" t="s">
        <v>506</v>
      </c>
      <c r="H50" s="3023">
        <f>'KD 5,30'!Y8</f>
        <v>0</v>
      </c>
      <c r="I50" s="3033"/>
      <c r="J50" s="1144"/>
      <c r="K50" s="1106"/>
      <c r="L50" s="1106"/>
      <c r="M50" s="789">
        <f t="shared" ref="M50" si="9">J50-K50+L50</f>
        <v>0</v>
      </c>
      <c r="N50" s="790" t="s">
        <v>506</v>
      </c>
      <c r="O50" s="1457">
        <f>'KD 11,30'!Y8</f>
        <v>0</v>
      </c>
      <c r="P50" s="1164"/>
      <c r="Q50" s="1791"/>
      <c r="R50" s="1106"/>
      <c r="S50" s="1106"/>
      <c r="T50" s="789">
        <f t="shared" ref="T50" si="10">Q50-R50+S50</f>
        <v>0</v>
      </c>
      <c r="U50" s="790" t="s">
        <v>506</v>
      </c>
      <c r="V50" s="1457">
        <f>'KD 16,00'!Y8</f>
        <v>0</v>
      </c>
      <c r="W50" s="1164"/>
      <c r="X50" s="1144"/>
      <c r="Y50" s="1106"/>
      <c r="Z50" s="1106"/>
      <c r="AA50" s="789">
        <f t="shared" si="7"/>
        <v>0</v>
      </c>
      <c r="AB50" s="2283" t="s">
        <v>506</v>
      </c>
      <c r="AC50" s="3023">
        <f>'KD 19,30.'!Y8</f>
        <v>0</v>
      </c>
      <c r="AD50" s="3025"/>
      <c r="AE50" s="1204"/>
      <c r="AF50" s="1144"/>
      <c r="AG50" s="1106"/>
      <c r="AH50" s="789">
        <f>AF50-AG50</f>
        <v>0</v>
      </c>
      <c r="AI50" s="2283" t="s">
        <v>506</v>
      </c>
      <c r="AJ50" s="2567"/>
      <c r="AK50" s="4029"/>
      <c r="AL50" s="1787" t="s">
        <v>523</v>
      </c>
      <c r="AM50" s="1106"/>
      <c r="AN50" s="2283" t="s">
        <v>506</v>
      </c>
      <c r="AO50" s="1244"/>
      <c r="AP50" s="1787" t="s">
        <v>523</v>
      </c>
      <c r="AQ50" s="1687"/>
      <c r="AR50" s="2283" t="s">
        <v>506</v>
      </c>
      <c r="AS50" s="1244"/>
      <c r="AU50" s="1393" t="s">
        <v>523</v>
      </c>
      <c r="AV50" s="1687"/>
      <c r="AW50" s="2283" t="s">
        <v>506</v>
      </c>
      <c r="AX50" s="1244"/>
      <c r="AY50" s="1393" t="s">
        <v>523</v>
      </c>
      <c r="AZ50" s="1687"/>
      <c r="BA50" s="2283" t="s">
        <v>506</v>
      </c>
      <c r="BB50" s="1244"/>
    </row>
    <row r="51" spans="1:54" ht="16.5" customHeight="1">
      <c r="A51" s="1380"/>
      <c r="B51" s="2"/>
      <c r="C51" s="3"/>
      <c r="D51" s="3"/>
      <c r="E51" s="3"/>
      <c r="F51" s="3"/>
      <c r="G51" s="790" t="s">
        <v>39</v>
      </c>
      <c r="H51" s="3023">
        <f>'KD 5,30'!Y9</f>
        <v>0</v>
      </c>
      <c r="I51" s="3033"/>
      <c r="J51" s="2"/>
      <c r="K51" s="3"/>
      <c r="L51" s="3"/>
      <c r="M51" s="3"/>
      <c r="N51" s="790" t="s">
        <v>507</v>
      </c>
      <c r="O51" s="1457">
        <f>'KD 11,30'!Y9</f>
        <v>0</v>
      </c>
      <c r="P51" s="1164"/>
      <c r="Q51" s="3"/>
      <c r="R51" s="3"/>
      <c r="S51" s="3"/>
      <c r="T51" s="3"/>
      <c r="U51" s="790" t="s">
        <v>507</v>
      </c>
      <c r="V51" s="1457">
        <f>'KD 16,00'!Y9</f>
        <v>0</v>
      </c>
      <c r="W51" s="1164"/>
      <c r="X51" s="2"/>
      <c r="Y51" s="3"/>
      <c r="Z51" s="3"/>
      <c r="AA51" s="3"/>
      <c r="AB51" s="790" t="s">
        <v>39</v>
      </c>
      <c r="AC51" s="3023">
        <f>'KD 19,30.'!Y9</f>
        <v>0</v>
      </c>
      <c r="AD51" s="3025"/>
      <c r="AE51" s="1204"/>
      <c r="AF51" s="2"/>
      <c r="AG51" s="3"/>
      <c r="AH51" s="3"/>
      <c r="AI51" s="790" t="s">
        <v>39</v>
      </c>
      <c r="AJ51" s="2567"/>
      <c r="AK51" s="4029"/>
      <c r="AL51" s="2448"/>
      <c r="AM51" s="3"/>
      <c r="AN51" s="790" t="s">
        <v>39</v>
      </c>
      <c r="AO51" s="1414"/>
      <c r="AP51" s="3"/>
      <c r="AQ51" s="1688"/>
      <c r="AR51" s="790" t="s">
        <v>39</v>
      </c>
      <c r="AS51" s="1244"/>
      <c r="AU51" s="2"/>
      <c r="AV51" s="1688"/>
      <c r="AW51" s="790" t="s">
        <v>39</v>
      </c>
      <c r="AX51" s="1244"/>
      <c r="AY51" s="2"/>
      <c r="AZ51" s="1688"/>
      <c r="BA51" s="790" t="s">
        <v>39</v>
      </c>
      <c r="BB51" s="1244"/>
    </row>
    <row r="52" spans="1:54" ht="16.5" customHeight="1">
      <c r="A52" s="1380"/>
      <c r="B52" s="2"/>
      <c r="C52" s="3"/>
      <c r="D52" s="3"/>
      <c r="E52" s="3"/>
      <c r="F52" s="3"/>
      <c r="G52" s="790" t="s">
        <v>281</v>
      </c>
      <c r="H52" s="3023">
        <f>'KD 5,30'!Y10</f>
        <v>0</v>
      </c>
      <c r="I52" s="3033"/>
      <c r="J52" s="2"/>
      <c r="K52" s="3"/>
      <c r="L52" s="3"/>
      <c r="M52" s="3"/>
      <c r="N52" s="790" t="s">
        <v>430</v>
      </c>
      <c r="O52" s="1457">
        <f>'KD 11,30'!Y10</f>
        <v>0</v>
      </c>
      <c r="P52" s="1164"/>
      <c r="Q52" s="3"/>
      <c r="R52" s="3"/>
      <c r="S52" s="3"/>
      <c r="T52" s="3"/>
      <c r="U52" s="790" t="s">
        <v>430</v>
      </c>
      <c r="V52" s="1457">
        <f>'KD 16,00'!Y10</f>
        <v>0</v>
      </c>
      <c r="W52" s="1164"/>
      <c r="X52" s="2"/>
      <c r="Y52" s="3"/>
      <c r="Z52" s="3"/>
      <c r="AA52" s="3"/>
      <c r="AB52" s="790" t="s">
        <v>281</v>
      </c>
      <c r="AC52" s="3023">
        <f>'KD 19,30.'!Y10</f>
        <v>0</v>
      </c>
      <c r="AD52" s="3025"/>
      <c r="AE52" s="1204"/>
      <c r="AF52" s="2"/>
      <c r="AG52" s="3"/>
      <c r="AH52" s="3"/>
      <c r="AI52" s="790" t="s">
        <v>281</v>
      </c>
      <c r="AJ52" s="2567"/>
      <c r="AK52" s="4029"/>
      <c r="AL52" s="2448"/>
      <c r="AM52" s="3"/>
      <c r="AN52" s="790" t="s">
        <v>281</v>
      </c>
      <c r="AO52" s="1244"/>
      <c r="AP52" s="3"/>
      <c r="AQ52" s="1688"/>
      <c r="AR52" s="790" t="s">
        <v>281</v>
      </c>
      <c r="AS52" s="1244"/>
      <c r="AU52" s="2"/>
      <c r="AV52" s="1688"/>
      <c r="AW52" s="790" t="s">
        <v>281</v>
      </c>
      <c r="AX52" s="1244"/>
      <c r="AY52" s="2"/>
      <c r="AZ52" s="1688"/>
      <c r="BA52" s="790" t="s">
        <v>281</v>
      </c>
      <c r="BB52" s="1244"/>
    </row>
    <row r="53" spans="1:54" ht="16.5" customHeight="1">
      <c r="A53" s="1380"/>
      <c r="B53" s="2"/>
      <c r="C53" s="3"/>
      <c r="D53" s="3"/>
      <c r="E53" s="3"/>
      <c r="F53" s="3"/>
      <c r="G53" s="790" t="s">
        <v>44</v>
      </c>
      <c r="H53" s="3023">
        <f>'KD 5,30'!Y11</f>
        <v>0</v>
      </c>
      <c r="I53" s="3033"/>
      <c r="J53" s="2"/>
      <c r="K53" s="3"/>
      <c r="L53" s="3"/>
      <c r="M53" s="3"/>
      <c r="N53" s="790" t="s">
        <v>422</v>
      </c>
      <c r="O53" s="1457">
        <f>'KD 11,30'!Y11</f>
        <v>0</v>
      </c>
      <c r="P53" s="1164"/>
      <c r="Q53" s="3"/>
      <c r="R53" s="3"/>
      <c r="S53" s="3"/>
      <c r="T53" s="3"/>
      <c r="U53" s="790" t="s">
        <v>422</v>
      </c>
      <c r="V53" s="1457">
        <f>'KD 16,00'!Y11</f>
        <v>0</v>
      </c>
      <c r="W53" s="1164"/>
      <c r="X53" s="2"/>
      <c r="Y53" s="3"/>
      <c r="Z53" s="3"/>
      <c r="AA53" s="3"/>
      <c r="AB53" s="790" t="s">
        <v>44</v>
      </c>
      <c r="AC53" s="3023">
        <f>'KD 19,30.'!Y11</f>
        <v>0</v>
      </c>
      <c r="AD53" s="3025"/>
      <c r="AE53" s="1204"/>
      <c r="AF53" s="2"/>
      <c r="AG53" s="3"/>
      <c r="AH53" s="3"/>
      <c r="AI53" s="790" t="s">
        <v>44</v>
      </c>
      <c r="AJ53" s="2567"/>
      <c r="AK53" s="4029"/>
      <c r="AL53" s="2448"/>
      <c r="AM53" s="3"/>
      <c r="AN53" s="790" t="s">
        <v>44</v>
      </c>
      <c r="AO53" s="1244"/>
      <c r="AP53" s="3"/>
      <c r="AQ53" s="1688"/>
      <c r="AR53" s="790" t="s">
        <v>44</v>
      </c>
      <c r="AS53" s="1244"/>
      <c r="AU53" s="2"/>
      <c r="AV53" s="1688"/>
      <c r="AW53" s="790" t="s">
        <v>44</v>
      </c>
      <c r="AX53" s="1244"/>
      <c r="AY53" s="2"/>
      <c r="AZ53" s="1688"/>
      <c r="BA53" s="790" t="s">
        <v>44</v>
      </c>
      <c r="BB53" s="1244"/>
    </row>
    <row r="54" spans="1:54" ht="16.5" customHeight="1">
      <c r="A54" s="1380"/>
      <c r="B54" s="2"/>
      <c r="C54" s="3"/>
      <c r="D54" s="3"/>
      <c r="E54" s="3"/>
      <c r="F54" s="3"/>
      <c r="G54" s="790" t="s">
        <v>301</v>
      </c>
      <c r="H54" s="3023">
        <f>'KD 5,30'!Y12</f>
        <v>0</v>
      </c>
      <c r="I54" s="3033"/>
      <c r="J54" s="2"/>
      <c r="K54" s="3"/>
      <c r="L54" s="3"/>
      <c r="M54" s="3"/>
      <c r="N54" s="1610" t="s">
        <v>637</v>
      </c>
      <c r="O54" s="1457">
        <f>'KD 11,30'!Y12</f>
        <v>0</v>
      </c>
      <c r="P54" s="1164"/>
      <c r="Q54" s="3"/>
      <c r="R54" s="3"/>
      <c r="S54" s="3"/>
      <c r="T54" s="3"/>
      <c r="U54" s="1610" t="s">
        <v>637</v>
      </c>
      <c r="V54" s="1457">
        <f>'KD 16,00'!Y12</f>
        <v>0</v>
      </c>
      <c r="W54" s="1164"/>
      <c r="X54" s="2"/>
      <c r="Y54" s="3"/>
      <c r="Z54" s="3"/>
      <c r="AA54" s="3"/>
      <c r="AB54" s="790" t="s">
        <v>301</v>
      </c>
      <c r="AC54" s="3023">
        <f>'KD 19,30.'!Y12</f>
        <v>0</v>
      </c>
      <c r="AD54" s="3025"/>
      <c r="AE54" s="1204"/>
      <c r="AF54" s="2"/>
      <c r="AG54" s="3"/>
      <c r="AH54" s="3"/>
      <c r="AI54" s="790" t="s">
        <v>301</v>
      </c>
      <c r="AJ54" s="2567"/>
      <c r="AK54" s="4029"/>
      <c r="AL54" s="2448"/>
      <c r="AM54" s="3"/>
      <c r="AN54" s="790" t="s">
        <v>301</v>
      </c>
      <c r="AO54" s="1244"/>
      <c r="AP54" s="3"/>
      <c r="AQ54" s="1688"/>
      <c r="AR54" s="790" t="s">
        <v>301</v>
      </c>
      <c r="AS54" s="1244"/>
      <c r="AU54" s="2"/>
      <c r="AV54" s="1688"/>
      <c r="AW54" s="790" t="s">
        <v>301</v>
      </c>
      <c r="AX54" s="1244"/>
      <c r="AY54" s="2"/>
      <c r="AZ54" s="1688"/>
      <c r="BA54" s="790" t="s">
        <v>301</v>
      </c>
      <c r="BB54" s="1244"/>
    </row>
    <row r="55" spans="1:54" ht="16.5" customHeight="1">
      <c r="A55" s="1380"/>
      <c r="B55" s="2"/>
      <c r="C55" s="2280"/>
      <c r="D55" s="2280"/>
      <c r="E55" s="2280"/>
      <c r="F55" s="2280"/>
      <c r="G55" s="790" t="s">
        <v>525</v>
      </c>
      <c r="H55" s="3023">
        <f>'KD 5,30'!Y13</f>
        <v>0</v>
      </c>
      <c r="I55" s="3033"/>
      <c r="J55" s="2"/>
      <c r="K55" s="2280"/>
      <c r="L55" s="2280"/>
      <c r="M55" s="2280"/>
      <c r="N55" s="1610" t="s">
        <v>639</v>
      </c>
      <c r="O55" s="1457">
        <f>'KD 11,30'!Y13</f>
        <v>0</v>
      </c>
      <c r="P55" s="1164"/>
      <c r="Q55" s="2280"/>
      <c r="R55" s="2280"/>
      <c r="S55" s="2280"/>
      <c r="T55" s="2280"/>
      <c r="U55" s="1610" t="s">
        <v>639</v>
      </c>
      <c r="V55" s="1457">
        <f>'KD 16,00'!Y13</f>
        <v>0</v>
      </c>
      <c r="W55" s="1164"/>
      <c r="X55" s="2"/>
      <c r="Y55" s="2280"/>
      <c r="Z55" s="2280"/>
      <c r="AA55" s="2280"/>
      <c r="AB55" s="790" t="s">
        <v>525</v>
      </c>
      <c r="AC55" s="3023">
        <f>'KD 19,30.'!Y13</f>
        <v>0</v>
      </c>
      <c r="AD55" s="3025"/>
      <c r="AE55" s="1204"/>
      <c r="AF55" s="2"/>
      <c r="AG55" s="2280"/>
      <c r="AH55" s="2280"/>
      <c r="AI55" s="790" t="s">
        <v>525</v>
      </c>
      <c r="AJ55" s="2567"/>
      <c r="AK55" s="4029"/>
      <c r="AL55" s="2448"/>
      <c r="AM55" s="2280"/>
      <c r="AN55" s="790" t="s">
        <v>525</v>
      </c>
      <c r="AO55" s="1244"/>
      <c r="AP55" s="2280"/>
      <c r="AQ55" s="1688"/>
      <c r="AR55" s="790" t="s">
        <v>525</v>
      </c>
      <c r="AS55" s="1244"/>
      <c r="AU55" s="2"/>
      <c r="AV55" s="1688"/>
      <c r="AW55" s="790" t="s">
        <v>525</v>
      </c>
      <c r="AX55" s="1244"/>
      <c r="AY55" s="2"/>
      <c r="AZ55" s="1688"/>
      <c r="BA55" s="790" t="s">
        <v>525</v>
      </c>
      <c r="BB55" s="1244"/>
    </row>
    <row r="56" spans="1:54" ht="16.5" customHeight="1">
      <c r="A56" s="1380"/>
      <c r="B56" s="2"/>
      <c r="C56" s="2280"/>
      <c r="D56" s="2280"/>
      <c r="E56" s="2280"/>
      <c r="F56" s="2280"/>
      <c r="G56" s="790" t="s">
        <v>303</v>
      </c>
      <c r="H56" s="3023">
        <f>'KD 5,30'!Y14</f>
        <v>0</v>
      </c>
      <c r="I56" s="3033"/>
      <c r="J56" s="2"/>
      <c r="K56" s="2280"/>
      <c r="L56" s="2280"/>
      <c r="M56" s="2280"/>
      <c r="N56" s="1610" t="s">
        <v>640</v>
      </c>
      <c r="O56" s="1457">
        <f>'KD 11,30'!Y14</f>
        <v>0</v>
      </c>
      <c r="P56" s="1164"/>
      <c r="Q56" s="2280"/>
      <c r="R56" s="2280"/>
      <c r="S56" s="2280"/>
      <c r="T56" s="2280"/>
      <c r="U56" s="1610" t="s">
        <v>640</v>
      </c>
      <c r="V56" s="1457">
        <f>'KD 16,00'!Y14</f>
        <v>0</v>
      </c>
      <c r="W56" s="1164"/>
      <c r="X56" s="2"/>
      <c r="Y56" s="2280"/>
      <c r="Z56" s="2280"/>
      <c r="AA56" s="2280"/>
      <c r="AB56" s="790" t="s">
        <v>303</v>
      </c>
      <c r="AC56" s="3023">
        <f>'KD 19,30.'!Y14</f>
        <v>0</v>
      </c>
      <c r="AD56" s="3025"/>
      <c r="AE56" s="1204"/>
      <c r="AF56" s="2"/>
      <c r="AG56" s="2280"/>
      <c r="AH56" s="2280"/>
      <c r="AI56" s="790" t="s">
        <v>303</v>
      </c>
      <c r="AJ56" s="2567"/>
      <c r="AK56" s="4029"/>
      <c r="AL56" s="2448"/>
      <c r="AM56" s="2280"/>
      <c r="AN56" s="790" t="s">
        <v>303</v>
      </c>
      <c r="AO56" s="1244"/>
      <c r="AP56" s="2280"/>
      <c r="AQ56" s="1688"/>
      <c r="AR56" s="790" t="s">
        <v>303</v>
      </c>
      <c r="AS56" s="1244"/>
      <c r="AU56" s="2"/>
      <c r="AV56" s="1688"/>
      <c r="AW56" s="790" t="s">
        <v>303</v>
      </c>
      <c r="AX56" s="1244"/>
      <c r="AY56" s="2"/>
      <c r="AZ56" s="1688"/>
      <c r="BA56" s="790" t="s">
        <v>303</v>
      </c>
      <c r="BB56" s="1244"/>
    </row>
    <row r="57" spans="1:54" ht="16.5" customHeight="1">
      <c r="A57" s="1380"/>
      <c r="B57" s="2"/>
      <c r="C57" s="3"/>
      <c r="D57" s="3"/>
      <c r="E57" s="3"/>
      <c r="F57" s="3"/>
      <c r="G57" s="790" t="s">
        <v>639</v>
      </c>
      <c r="H57" s="3023">
        <f>'KD 5,30'!Y15</f>
        <v>0</v>
      </c>
      <c r="I57" s="3033"/>
      <c r="J57" s="2"/>
      <c r="K57" s="3"/>
      <c r="L57" s="3"/>
      <c r="M57" s="3"/>
      <c r="N57" s="790" t="s">
        <v>301</v>
      </c>
      <c r="O57" s="1457">
        <f>'KD 11,30'!Y15</f>
        <v>0</v>
      </c>
      <c r="P57" s="1164"/>
      <c r="Q57" s="3"/>
      <c r="R57" s="3"/>
      <c r="S57" s="3"/>
      <c r="T57" s="3"/>
      <c r="U57" s="790" t="s">
        <v>301</v>
      </c>
      <c r="V57" s="1457">
        <f>'KD 16,00'!Y15</f>
        <v>0</v>
      </c>
      <c r="W57" s="1164"/>
      <c r="X57" s="2"/>
      <c r="Y57" s="3"/>
      <c r="Z57" s="3"/>
      <c r="AA57" s="3"/>
      <c r="AB57" s="790" t="s">
        <v>639</v>
      </c>
      <c r="AC57" s="3023">
        <f>'KD 19,30.'!Y15</f>
        <v>0</v>
      </c>
      <c r="AD57" s="3025"/>
      <c r="AE57" s="1204"/>
      <c r="AF57" s="2"/>
      <c r="AG57" s="3"/>
      <c r="AH57" s="3"/>
      <c r="AI57" s="790" t="s">
        <v>639</v>
      </c>
      <c r="AJ57" s="2567"/>
      <c r="AK57" s="4029"/>
      <c r="AL57" s="2448"/>
      <c r="AM57" s="3"/>
      <c r="AN57" s="790" t="s">
        <v>639</v>
      </c>
      <c r="AO57" s="1244"/>
      <c r="AP57" s="3"/>
      <c r="AQ57" s="1688"/>
      <c r="AR57" s="790" t="s">
        <v>639</v>
      </c>
      <c r="AS57" s="1244"/>
      <c r="AU57" s="2"/>
      <c r="AV57" s="1688"/>
      <c r="AW57" s="790" t="s">
        <v>639</v>
      </c>
      <c r="AX57" s="1244"/>
      <c r="AY57" s="2"/>
      <c r="AZ57" s="1688"/>
      <c r="BA57" s="790" t="s">
        <v>639</v>
      </c>
      <c r="BB57" s="1244"/>
    </row>
    <row r="58" spans="1:54" ht="16.5" customHeight="1">
      <c r="A58" s="1380"/>
      <c r="B58" s="2"/>
      <c r="C58" s="3"/>
      <c r="D58" s="3"/>
      <c r="E58" s="3"/>
      <c r="F58" s="3"/>
      <c r="G58" s="790" t="s">
        <v>52</v>
      </c>
      <c r="H58" s="3023">
        <f>'KD 5,30'!Y16</f>
        <v>0</v>
      </c>
      <c r="I58" s="3033"/>
      <c r="J58" s="2"/>
      <c r="K58" s="3"/>
      <c r="L58" s="3"/>
      <c r="M58" s="3"/>
      <c r="N58" s="790" t="s">
        <v>303</v>
      </c>
      <c r="O58" s="1457">
        <f>'KD 11,30'!Y16</f>
        <v>0</v>
      </c>
      <c r="P58" s="1164"/>
      <c r="Q58" s="3"/>
      <c r="R58" s="3"/>
      <c r="S58" s="3"/>
      <c r="T58" s="3"/>
      <c r="U58" s="790" t="s">
        <v>303</v>
      </c>
      <c r="V58" s="1457">
        <f>'KD 16,00'!Y16</f>
        <v>0</v>
      </c>
      <c r="W58" s="1164"/>
      <c r="X58" s="2"/>
      <c r="Y58" s="3"/>
      <c r="Z58" s="3"/>
      <c r="AA58" s="3"/>
      <c r="AB58" s="790" t="s">
        <v>52</v>
      </c>
      <c r="AC58" s="3023">
        <f>'KD 19,30.'!Y16</f>
        <v>0</v>
      </c>
      <c r="AD58" s="3025"/>
      <c r="AE58" s="1204"/>
      <c r="AF58" s="2"/>
      <c r="AG58" s="3"/>
      <c r="AH58" s="3"/>
      <c r="AI58" s="790" t="s">
        <v>52</v>
      </c>
      <c r="AJ58" s="2567"/>
      <c r="AK58" s="4029"/>
      <c r="AL58" s="2448"/>
      <c r="AM58" s="3"/>
      <c r="AN58" s="790" t="s">
        <v>52</v>
      </c>
      <c r="AO58" s="1244"/>
      <c r="AP58" s="3"/>
      <c r="AQ58" s="1688"/>
      <c r="AR58" s="790" t="s">
        <v>52</v>
      </c>
      <c r="AS58" s="1244"/>
      <c r="AU58" s="2"/>
      <c r="AV58" s="1688"/>
      <c r="AW58" s="790" t="s">
        <v>52</v>
      </c>
      <c r="AX58" s="1244"/>
      <c r="AY58" s="2"/>
      <c r="AZ58" s="1688"/>
      <c r="BA58" s="790" t="s">
        <v>52</v>
      </c>
      <c r="BB58" s="1244"/>
    </row>
    <row r="59" spans="1:54" ht="16.5" customHeight="1">
      <c r="A59" s="1380"/>
      <c r="B59" s="2"/>
      <c r="C59" s="3"/>
      <c r="D59" s="3"/>
      <c r="E59" s="3"/>
      <c r="F59" s="3"/>
      <c r="G59" s="790" t="s">
        <v>54</v>
      </c>
      <c r="H59" s="3023">
        <f>'KD 5,30'!Y17</f>
        <v>0</v>
      </c>
      <c r="I59" s="3033"/>
      <c r="J59" s="2"/>
      <c r="K59" s="3"/>
      <c r="L59" s="3"/>
      <c r="M59" s="3"/>
      <c r="N59" s="790" t="s">
        <v>525</v>
      </c>
      <c r="O59" s="1457">
        <f>'KD 11,30'!Y17</f>
        <v>0</v>
      </c>
      <c r="P59" s="1164"/>
      <c r="Q59" s="3"/>
      <c r="R59" s="3"/>
      <c r="S59" s="3"/>
      <c r="T59" s="3"/>
      <c r="U59" s="790" t="s">
        <v>525</v>
      </c>
      <c r="V59" s="1457">
        <f>'KD 16,00'!Y17</f>
        <v>0</v>
      </c>
      <c r="W59" s="1164"/>
      <c r="X59" s="2"/>
      <c r="Y59" s="3"/>
      <c r="Z59" s="3"/>
      <c r="AA59" s="3"/>
      <c r="AB59" s="790" t="s">
        <v>54</v>
      </c>
      <c r="AC59" s="3023">
        <f>'KD 19,30.'!Y17</f>
        <v>0</v>
      </c>
      <c r="AD59" s="3025"/>
      <c r="AE59" s="1204"/>
      <c r="AF59" s="2"/>
      <c r="AG59" s="3"/>
      <c r="AH59" s="3"/>
      <c r="AI59" s="790" t="s">
        <v>54</v>
      </c>
      <c r="AJ59" s="2567"/>
      <c r="AK59" s="4029"/>
      <c r="AL59" s="2448"/>
      <c r="AM59" s="3"/>
      <c r="AN59" s="790" t="s">
        <v>54</v>
      </c>
      <c r="AO59" s="1244"/>
      <c r="AP59" s="3"/>
      <c r="AQ59" s="1688"/>
      <c r="AR59" s="790" t="s">
        <v>54</v>
      </c>
      <c r="AS59" s="1244"/>
      <c r="AU59" s="2"/>
      <c r="AV59" s="1688"/>
      <c r="AW59" s="790" t="s">
        <v>54</v>
      </c>
      <c r="AX59" s="1244"/>
      <c r="AY59" s="2"/>
      <c r="AZ59" s="1688"/>
      <c r="BA59" s="790" t="s">
        <v>54</v>
      </c>
      <c r="BB59" s="1244"/>
    </row>
    <row r="60" spans="1:54" ht="16.5" customHeight="1">
      <c r="A60" s="1380"/>
      <c r="B60" s="2"/>
      <c r="C60" s="3"/>
      <c r="D60" s="3"/>
      <c r="E60" s="3"/>
      <c r="F60" s="3"/>
      <c r="G60" s="790" t="s">
        <v>48</v>
      </c>
      <c r="H60" s="3023">
        <f>'KD 5,30'!Y18</f>
        <v>0</v>
      </c>
      <c r="I60" s="3033"/>
      <c r="J60" s="2"/>
      <c r="K60" s="3"/>
      <c r="L60" s="3"/>
      <c r="M60" s="3"/>
      <c r="N60" s="790" t="s">
        <v>52</v>
      </c>
      <c r="O60" s="1457">
        <f>'KD 11,30'!Y18</f>
        <v>0</v>
      </c>
      <c r="P60" s="1164"/>
      <c r="Q60" s="3"/>
      <c r="R60" s="3"/>
      <c r="S60" s="3"/>
      <c r="T60" s="3"/>
      <c r="U60" s="790" t="s">
        <v>52</v>
      </c>
      <c r="V60" s="1457">
        <f>'KD 16,00'!Y18</f>
        <v>0</v>
      </c>
      <c r="W60" s="1164"/>
      <c r="X60" s="2"/>
      <c r="Y60" s="3"/>
      <c r="Z60" s="3"/>
      <c r="AA60" s="3"/>
      <c r="AB60" s="790" t="s">
        <v>48</v>
      </c>
      <c r="AC60" s="3023">
        <f>'KD 19,30.'!Y18</f>
        <v>0</v>
      </c>
      <c r="AD60" s="3025"/>
      <c r="AE60" s="1204"/>
      <c r="AF60" s="2"/>
      <c r="AG60" s="3"/>
      <c r="AH60" s="3"/>
      <c r="AI60" s="790" t="s">
        <v>48</v>
      </c>
      <c r="AJ60" s="2567"/>
      <c r="AK60" s="4029"/>
      <c r="AL60" s="2448"/>
      <c r="AM60" s="3"/>
      <c r="AN60" s="790" t="s">
        <v>48</v>
      </c>
      <c r="AO60" s="1244"/>
      <c r="AP60" s="3"/>
      <c r="AQ60" s="1688"/>
      <c r="AR60" s="790" t="s">
        <v>48</v>
      </c>
      <c r="AS60" s="1244"/>
      <c r="AU60" s="2"/>
      <c r="AV60" s="1688"/>
      <c r="AW60" s="790" t="s">
        <v>48</v>
      </c>
      <c r="AX60" s="1244"/>
      <c r="AY60" s="2"/>
      <c r="AZ60" s="1688"/>
      <c r="BA60" s="790" t="s">
        <v>48</v>
      </c>
      <c r="BB60" s="1244"/>
    </row>
    <row r="61" spans="1:54" ht="16.5" customHeight="1">
      <c r="A61" s="1120"/>
      <c r="B61" s="2"/>
      <c r="C61" s="3"/>
      <c r="D61" s="3"/>
      <c r="E61" s="3"/>
      <c r="F61" s="3"/>
      <c r="G61" s="790" t="s">
        <v>430</v>
      </c>
      <c r="H61" s="3023">
        <f>'KD 5,30'!Y19</f>
        <v>0</v>
      </c>
      <c r="I61" s="3033"/>
      <c r="J61" s="2"/>
      <c r="K61" s="3"/>
      <c r="L61" s="3"/>
      <c r="M61" s="3"/>
      <c r="N61" s="1955" t="s">
        <v>54</v>
      </c>
      <c r="O61" s="1956">
        <f>'KD 11,30'!Y19</f>
        <v>0</v>
      </c>
      <c r="P61" s="1164"/>
      <c r="Q61" s="3"/>
      <c r="R61" s="3"/>
      <c r="S61" s="3"/>
      <c r="T61" s="3"/>
      <c r="U61" s="790" t="s">
        <v>54</v>
      </c>
      <c r="V61" s="1457">
        <f>'KD 16,00'!Y19</f>
        <v>0</v>
      </c>
      <c r="W61" s="1164"/>
      <c r="X61" s="2"/>
      <c r="Y61" s="3"/>
      <c r="Z61" s="3"/>
      <c r="AA61" s="3"/>
      <c r="AB61" s="790" t="s">
        <v>430</v>
      </c>
      <c r="AC61" s="3023">
        <f>'KD 19,30.'!Y19</f>
        <v>0</v>
      </c>
      <c r="AD61" s="3025"/>
      <c r="AE61" s="1204"/>
      <c r="AF61" s="2"/>
      <c r="AG61" s="3"/>
      <c r="AH61" s="3"/>
      <c r="AI61" s="790" t="s">
        <v>430</v>
      </c>
      <c r="AJ61" s="2567"/>
      <c r="AK61" s="4029"/>
      <c r="AL61" s="2448"/>
      <c r="AM61" s="3"/>
      <c r="AN61" s="790" t="s">
        <v>430</v>
      </c>
      <c r="AO61" s="1244"/>
      <c r="AP61" s="3"/>
      <c r="AQ61" s="3"/>
      <c r="AR61" s="790" t="s">
        <v>430</v>
      </c>
      <c r="AS61" s="1244"/>
      <c r="AU61" s="2"/>
      <c r="AV61" s="3"/>
      <c r="AW61" s="790" t="s">
        <v>430</v>
      </c>
      <c r="AX61" s="1244"/>
      <c r="AY61" s="2"/>
      <c r="AZ61" s="3"/>
      <c r="BA61" s="790" t="s">
        <v>430</v>
      </c>
      <c r="BB61" s="1244"/>
    </row>
    <row r="62" spans="1:54" ht="16.5" customHeight="1">
      <c r="A62" s="1120"/>
      <c r="B62" s="2"/>
      <c r="C62" s="3"/>
      <c r="D62" s="3"/>
      <c r="E62" s="3"/>
      <c r="F62" s="3"/>
      <c r="G62" s="790" t="s">
        <v>640</v>
      </c>
      <c r="H62" s="3023">
        <f>'KD 5,30'!Y20</f>
        <v>0</v>
      </c>
      <c r="I62" s="3034"/>
      <c r="J62" s="2"/>
      <c r="K62" s="3"/>
      <c r="L62" s="3"/>
      <c r="M62" s="3"/>
      <c r="N62" s="790" t="s">
        <v>48</v>
      </c>
      <c r="O62" s="1956">
        <f>'KD 11,30'!Y20</f>
        <v>0</v>
      </c>
      <c r="P62" s="1164"/>
      <c r="Q62" s="3"/>
      <c r="R62" s="3"/>
      <c r="S62" s="3"/>
      <c r="T62" s="3"/>
      <c r="U62" s="2283" t="s">
        <v>48</v>
      </c>
      <c r="V62" s="1457">
        <f>'KD 16,00'!Y20</f>
        <v>0</v>
      </c>
      <c r="W62" s="1794"/>
      <c r="X62" s="2"/>
      <c r="Y62" s="3"/>
      <c r="Z62" s="3"/>
      <c r="AA62" s="3"/>
      <c r="AB62" s="790" t="s">
        <v>640</v>
      </c>
      <c r="AC62" s="3023">
        <f>'KD 19,30.'!Y20</f>
        <v>0</v>
      </c>
      <c r="AD62" s="3025"/>
      <c r="AE62" s="1204"/>
      <c r="AF62" s="2"/>
      <c r="AG62" s="3"/>
      <c r="AH62" s="3"/>
      <c r="AI62" s="790" t="s">
        <v>640</v>
      </c>
      <c r="AJ62" s="3032"/>
      <c r="AK62" s="4029"/>
      <c r="AL62" s="2448"/>
      <c r="AM62" s="3"/>
      <c r="AN62" s="790" t="s">
        <v>640</v>
      </c>
      <c r="AO62" s="1414"/>
      <c r="AP62" s="3"/>
      <c r="AQ62" s="3"/>
      <c r="AR62" s="790" t="s">
        <v>640</v>
      </c>
      <c r="AS62" s="1414"/>
      <c r="AU62" s="2"/>
      <c r="AV62" s="3"/>
      <c r="AW62" s="790" t="s">
        <v>640</v>
      </c>
      <c r="AX62" s="1414"/>
      <c r="AY62" s="2"/>
      <c r="AZ62" s="3"/>
      <c r="BA62" s="790" t="s">
        <v>640</v>
      </c>
      <c r="BB62" s="1414"/>
    </row>
    <row r="63" spans="1:54" ht="16.5" customHeight="1">
      <c r="A63" s="1120"/>
      <c r="B63" s="2"/>
      <c r="C63" s="3"/>
      <c r="D63" s="3"/>
      <c r="E63" s="3"/>
      <c r="F63" s="3"/>
      <c r="G63" s="790" t="s">
        <v>422</v>
      </c>
      <c r="H63" s="3023">
        <f>'KD 5,30'!Y21</f>
        <v>0</v>
      </c>
      <c r="I63" s="3033"/>
      <c r="J63" s="2"/>
      <c r="K63" s="3"/>
      <c r="L63" s="3"/>
      <c r="M63" s="3"/>
      <c r="N63" s="790" t="s">
        <v>281</v>
      </c>
      <c r="O63" s="1956">
        <f>'KD 11,30'!Y21</f>
        <v>0</v>
      </c>
      <c r="P63" s="1164"/>
      <c r="Q63" s="3"/>
      <c r="R63" s="3"/>
      <c r="S63" s="3"/>
      <c r="T63" s="3"/>
      <c r="U63" s="790" t="s">
        <v>281</v>
      </c>
      <c r="V63" s="1457">
        <f>'KD 16,00'!Y21</f>
        <v>0</v>
      </c>
      <c r="W63" s="1138"/>
      <c r="X63" s="2"/>
      <c r="Y63" s="3"/>
      <c r="Z63" s="3"/>
      <c r="AA63" s="3"/>
      <c r="AB63" s="790" t="s">
        <v>422</v>
      </c>
      <c r="AC63" s="3023">
        <f>'KD 19,30.'!Y21</f>
        <v>0</v>
      </c>
      <c r="AD63" s="3025"/>
      <c r="AE63" s="1204"/>
      <c r="AF63" s="2"/>
      <c r="AG63" s="3"/>
      <c r="AH63" s="3"/>
      <c r="AI63" s="790" t="s">
        <v>422</v>
      </c>
      <c r="AJ63" s="2567"/>
      <c r="AK63" s="4029"/>
      <c r="AL63" s="2448"/>
      <c r="AM63" s="3"/>
      <c r="AN63" s="790" t="s">
        <v>422</v>
      </c>
      <c r="AO63" s="1244"/>
      <c r="AP63" s="3"/>
      <c r="AQ63" s="3"/>
      <c r="AR63" s="790" t="s">
        <v>422</v>
      </c>
      <c r="AS63" s="1244"/>
      <c r="AU63" s="2"/>
      <c r="AV63" s="3"/>
      <c r="AW63" s="790" t="s">
        <v>422</v>
      </c>
      <c r="AX63" s="1244"/>
      <c r="AY63" s="2"/>
      <c r="AZ63" s="3"/>
      <c r="BA63" s="790" t="s">
        <v>422</v>
      </c>
      <c r="BB63" s="1244"/>
    </row>
    <row r="64" spans="1:54" ht="16.5" customHeight="1">
      <c r="A64" s="1120"/>
      <c r="B64" s="2"/>
      <c r="C64" s="3"/>
      <c r="D64" s="3"/>
      <c r="E64" s="3"/>
      <c r="F64" s="3"/>
      <c r="G64" s="790" t="s">
        <v>507</v>
      </c>
      <c r="H64" s="3023">
        <f>'KD 5,30'!Y22</f>
        <v>0</v>
      </c>
      <c r="I64" s="3033"/>
      <c r="J64" s="2"/>
      <c r="K64" s="3"/>
      <c r="L64" s="3"/>
      <c r="M64" s="3"/>
      <c r="N64" s="790" t="s">
        <v>44</v>
      </c>
      <c r="O64" s="1956">
        <f>'KD 11,30'!Y22</f>
        <v>0</v>
      </c>
      <c r="P64" s="1164"/>
      <c r="Q64" s="3"/>
      <c r="R64" s="3"/>
      <c r="S64" s="3"/>
      <c r="T64" s="3"/>
      <c r="U64" s="790" t="s">
        <v>44</v>
      </c>
      <c r="V64" s="1457">
        <f>'KD 16,00'!Y22</f>
        <v>0</v>
      </c>
      <c r="W64" s="1138"/>
      <c r="X64" s="2"/>
      <c r="Y64" s="3"/>
      <c r="Z64" s="3"/>
      <c r="AA64" s="3"/>
      <c r="AB64" s="790" t="s">
        <v>507</v>
      </c>
      <c r="AC64" s="3023">
        <f>'KD 19,30.'!Y22</f>
        <v>0</v>
      </c>
      <c r="AD64" s="3025"/>
      <c r="AE64" s="1204"/>
      <c r="AF64" s="2"/>
      <c r="AG64" s="3"/>
      <c r="AH64" s="3"/>
      <c r="AI64" s="790" t="s">
        <v>507</v>
      </c>
      <c r="AJ64" s="2567"/>
      <c r="AK64" s="4029"/>
      <c r="AL64" s="2448"/>
      <c r="AM64" s="3"/>
      <c r="AN64" s="790" t="s">
        <v>507</v>
      </c>
      <c r="AO64" s="1244"/>
      <c r="AP64" s="3"/>
      <c r="AQ64" s="3"/>
      <c r="AR64" s="790" t="s">
        <v>507</v>
      </c>
      <c r="AS64" s="1244"/>
      <c r="AU64" s="2"/>
      <c r="AV64" s="3"/>
      <c r="AW64" s="790" t="s">
        <v>507</v>
      </c>
      <c r="AX64" s="1244"/>
      <c r="AY64" s="2"/>
      <c r="AZ64" s="3"/>
      <c r="BA64" s="790" t="s">
        <v>507</v>
      </c>
      <c r="BB64" s="1244"/>
    </row>
    <row r="65" spans="1:54" ht="16.5" customHeight="1" thickBot="1">
      <c r="A65" s="1120"/>
      <c r="B65" s="1782"/>
      <c r="C65" s="1783"/>
      <c r="D65" s="1783"/>
      <c r="E65" s="1783"/>
      <c r="F65" s="1783"/>
      <c r="G65" s="793" t="s">
        <v>637</v>
      </c>
      <c r="H65" s="3023">
        <f>'KD 5,30'!Y23</f>
        <v>0</v>
      </c>
      <c r="I65" s="3035"/>
      <c r="J65" s="1952"/>
      <c r="K65" s="1953"/>
      <c r="L65" s="1953"/>
      <c r="M65" s="1953"/>
      <c r="N65" s="793" t="s">
        <v>549</v>
      </c>
      <c r="O65" s="1731">
        <f>'KD 11,30'!Y23</f>
        <v>0</v>
      </c>
      <c r="P65" s="1143"/>
      <c r="Q65" s="1953"/>
      <c r="R65" s="1783"/>
      <c r="S65" s="1783"/>
      <c r="T65" s="1783"/>
      <c r="U65" s="793" t="s">
        <v>549</v>
      </c>
      <c r="V65" s="1731">
        <f>'KD 16,00'!Y23</f>
        <v>0</v>
      </c>
      <c r="W65" s="1681"/>
      <c r="X65" s="1782"/>
      <c r="Y65" s="1783"/>
      <c r="Z65" s="1783"/>
      <c r="AA65" s="1783"/>
      <c r="AB65" s="793" t="s">
        <v>637</v>
      </c>
      <c r="AC65" s="3024">
        <f>'KD 19,30.'!Y23</f>
        <v>0</v>
      </c>
      <c r="AD65" s="3026"/>
      <c r="AE65" s="1204"/>
      <c r="AF65" s="1782"/>
      <c r="AG65" s="1783"/>
      <c r="AH65" s="1783"/>
      <c r="AI65" s="793" t="s">
        <v>637</v>
      </c>
      <c r="AJ65" s="2569"/>
      <c r="AK65" s="4030"/>
      <c r="AL65" s="2591"/>
      <c r="AM65" s="1783"/>
      <c r="AN65" s="793" t="s">
        <v>637</v>
      </c>
      <c r="AO65" s="1248"/>
      <c r="AP65" s="1783"/>
      <c r="AQ65" s="1783"/>
      <c r="AR65" s="793" t="s">
        <v>637</v>
      </c>
      <c r="AS65" s="1248"/>
      <c r="AU65" s="1782"/>
      <c r="AV65" s="1783"/>
      <c r="AW65" s="793" t="s">
        <v>637</v>
      </c>
      <c r="AX65" s="1248"/>
      <c r="AY65" s="1782"/>
      <c r="AZ65" s="1783"/>
      <c r="BA65" s="793" t="s">
        <v>637</v>
      </c>
      <c r="BB65" s="1248"/>
    </row>
    <row r="66" spans="1:54" ht="19.5" customHeight="1" thickBot="1">
      <c r="B66" s="3999" t="s">
        <v>242</v>
      </c>
      <c r="C66" s="3999"/>
      <c r="D66" s="1111"/>
      <c r="E66" s="1112"/>
      <c r="F66" s="801"/>
      <c r="G66" s="801"/>
      <c r="H66" s="801"/>
      <c r="I66" s="1150"/>
      <c r="X66" s="1193"/>
      <c r="Y66" s="1194"/>
      <c r="Z66" s="1194"/>
      <c r="AA66" s="802"/>
      <c r="AF66" s="1194"/>
      <c r="AG66" s="1194"/>
      <c r="AH66" s="802"/>
      <c r="AI66" s="802"/>
      <c r="AJ66" s="1194"/>
      <c r="AK66" s="3"/>
      <c r="AL66" s="3"/>
      <c r="AM66" s="3"/>
      <c r="AU66"/>
      <c r="AV66"/>
    </row>
    <row r="67" spans="1:54" ht="18" customHeight="1" thickBot="1">
      <c r="B67" s="1394" t="s">
        <v>1</v>
      </c>
      <c r="C67" s="1136" t="s">
        <v>62</v>
      </c>
      <c r="D67" s="1113">
        <v>0.35416666666666669</v>
      </c>
      <c r="E67" s="1114">
        <v>0.47916666666666669</v>
      </c>
      <c r="F67" s="803">
        <v>0.66666666666666663</v>
      </c>
      <c r="G67" s="785"/>
      <c r="H67" s="785"/>
      <c r="I67" s="770"/>
      <c r="AF67" s="1194"/>
      <c r="AG67" s="1194"/>
      <c r="AH67" s="802"/>
      <c r="AI67" s="802"/>
      <c r="AJ67" s="1194"/>
      <c r="AK67"/>
      <c r="AL67"/>
      <c r="AM67"/>
      <c r="AU67"/>
      <c r="AV67"/>
    </row>
    <row r="68" spans="1:54" ht="15" customHeight="1">
      <c r="B68" s="1695">
        <v>1</v>
      </c>
      <c r="C68" s="1696" t="s">
        <v>517</v>
      </c>
      <c r="D68" s="1115"/>
      <c r="E68" s="1115"/>
      <c r="F68" s="1115"/>
      <c r="G68" s="785"/>
      <c r="H68" s="785"/>
      <c r="I68" s="770"/>
      <c r="AF68" s="1194"/>
      <c r="AG68" s="1194"/>
      <c r="AH68" s="802"/>
      <c r="AI68" s="802"/>
      <c r="AJ68" s="1194"/>
      <c r="AK68"/>
      <c r="AL68"/>
      <c r="AM68"/>
      <c r="AU68"/>
      <c r="AV68"/>
    </row>
    <row r="69" spans="1:54" ht="15" customHeight="1" thickBot="1">
      <c r="B69" s="1697">
        <v>2</v>
      </c>
      <c r="C69" s="1698" t="s">
        <v>523</v>
      </c>
      <c r="D69" s="1117"/>
      <c r="E69" s="1116"/>
      <c r="F69" s="1116"/>
      <c r="G69" s="785"/>
      <c r="H69" s="785"/>
      <c r="I69" s="770"/>
      <c r="AF69" s="1194"/>
      <c r="AG69" s="1194"/>
      <c r="AH69" s="802"/>
      <c r="AI69" s="802"/>
      <c r="AJ69" s="1194"/>
      <c r="AK69"/>
      <c r="AL69"/>
      <c r="AM69"/>
      <c r="AU69"/>
      <c r="AV69"/>
    </row>
    <row r="70" spans="1:54" ht="15" customHeight="1">
      <c r="B70"/>
      <c r="C70"/>
      <c r="D70"/>
      <c r="E70"/>
      <c r="F70"/>
      <c r="G70" s="785"/>
      <c r="H70" s="785"/>
      <c r="I70" s="770"/>
      <c r="Q70"/>
      <c r="R70"/>
      <c r="S70"/>
      <c r="T70"/>
      <c r="U70"/>
      <c r="V70"/>
      <c r="W70"/>
      <c r="AF70" s="1194"/>
      <c r="AG70" s="1194"/>
      <c r="AH70" s="802"/>
      <c r="AI70" s="802"/>
      <c r="AJ70" s="1194"/>
      <c r="AK70" s="1111"/>
      <c r="AO70"/>
      <c r="AP70"/>
      <c r="AQ70"/>
    </row>
    <row r="71" spans="1:54" ht="15" customHeight="1">
      <c r="E71" s="1119"/>
      <c r="Q71"/>
      <c r="R71"/>
      <c r="S71"/>
      <c r="T71"/>
      <c r="U71"/>
      <c r="V71"/>
      <c r="W71"/>
      <c r="AF71" s="1194"/>
      <c r="AG71" s="1194"/>
      <c r="AH71" s="802"/>
      <c r="AI71" s="802"/>
      <c r="AJ71" s="1194"/>
      <c r="AK71" s="1111"/>
      <c r="AO71"/>
      <c r="AP71"/>
      <c r="AQ71"/>
    </row>
    <row r="72" spans="1:54" ht="15" customHeight="1" thickBot="1">
      <c r="B72" s="4000" t="s">
        <v>243</v>
      </c>
      <c r="C72" s="4000"/>
      <c r="D72" s="4000"/>
      <c r="E72" s="1121"/>
      <c r="F72" s="799"/>
      <c r="G72" s="799"/>
      <c r="H72" s="799"/>
      <c r="I72" s="1119"/>
      <c r="Q72"/>
      <c r="R72"/>
      <c r="S72"/>
      <c r="T72"/>
      <c r="U72"/>
      <c r="V72"/>
      <c r="W72"/>
      <c r="X72" s="1119"/>
      <c r="Y72" s="1195"/>
      <c r="Z72" s="1195"/>
      <c r="AA72" s="785"/>
      <c r="AB72" s="785"/>
      <c r="AC72" s="785"/>
      <c r="AD72" s="770"/>
      <c r="AE72" s="770"/>
      <c r="AF72" s="1217"/>
      <c r="AG72" s="1217"/>
      <c r="AH72" s="805"/>
      <c r="AI72" s="805"/>
      <c r="AJ72" s="1217"/>
      <c r="AK72" s="1217"/>
      <c r="AL72" s="770"/>
      <c r="AM72" s="770"/>
      <c r="AN72" s="770"/>
      <c r="AO72"/>
      <c r="AP72"/>
      <c r="AQ72"/>
      <c r="AU72" s="770"/>
      <c r="AV72" s="770"/>
      <c r="AW72" s="770"/>
      <c r="AX72" s="770"/>
      <c r="AY72" s="770"/>
      <c r="AZ72" s="770"/>
    </row>
    <row r="73" spans="1:54" ht="22.5" customHeight="1" thickBot="1">
      <c r="B73" s="1394" t="s">
        <v>1</v>
      </c>
      <c r="C73" s="1136"/>
      <c r="D73" s="1122">
        <v>0.22916666666666666</v>
      </c>
      <c r="E73" s="1122"/>
      <c r="F73" s="1122">
        <v>0.5625</v>
      </c>
      <c r="G73" s="1122">
        <v>0.8125</v>
      </c>
      <c r="H73" s="4001" t="s">
        <v>311</v>
      </c>
      <c r="I73" s="4002"/>
      <c r="J73"/>
      <c r="K73"/>
      <c r="L73"/>
      <c r="M73"/>
      <c r="Q73"/>
      <c r="R73"/>
      <c r="S73"/>
      <c r="T73"/>
      <c r="U73"/>
      <c r="V73"/>
      <c r="W73"/>
      <c r="X73" s="1177"/>
      <c r="Y73" s="1123"/>
      <c r="Z73" s="1123"/>
      <c r="AA73" s="807"/>
      <c r="AB73" s="808"/>
      <c r="AC73" s="808"/>
      <c r="AD73" s="1218"/>
      <c r="AE73" s="1219"/>
      <c r="AF73" s="1178"/>
      <c r="AG73" s="1178"/>
      <c r="AH73" s="806"/>
      <c r="AI73" s="806"/>
      <c r="AJ73" s="1178"/>
      <c r="AK73" s="1178"/>
      <c r="AL73" s="1177"/>
      <c r="AM73" s="1178"/>
      <c r="AN73" s="1178"/>
      <c r="AO73"/>
      <c r="AP73"/>
      <c r="AQ73"/>
      <c r="AU73" s="1177"/>
      <c r="AV73" s="1178"/>
      <c r="AW73" s="1178"/>
      <c r="AX73" s="1178"/>
      <c r="AY73" s="1177"/>
      <c r="AZ73" s="1178"/>
    </row>
    <row r="74" spans="1:54" ht="19.5" customHeight="1">
      <c r="B74" s="1152">
        <v>1</v>
      </c>
      <c r="C74" s="1696" t="s">
        <v>517</v>
      </c>
      <c r="D74" s="1124">
        <f>F5+F27+F49</f>
        <v>0</v>
      </c>
      <c r="E74" s="1124">
        <f>M5+M27+M49</f>
        <v>0</v>
      </c>
      <c r="F74" s="1124">
        <f>T5+T27+T49</f>
        <v>0</v>
      </c>
      <c r="G74" s="1124">
        <f>AA5+AA27+AA49</f>
        <v>0</v>
      </c>
      <c r="H74" s="4003">
        <f>AH5+AH27+AH49</f>
        <v>0</v>
      </c>
      <c r="I74" s="4004"/>
      <c r="J74"/>
      <c r="K74"/>
      <c r="L74"/>
      <c r="M74"/>
      <c r="Q74"/>
      <c r="R74"/>
      <c r="S74"/>
      <c r="T74"/>
      <c r="U74"/>
      <c r="V74"/>
      <c r="W74"/>
      <c r="X74" s="1110"/>
      <c r="Y74" s="1125"/>
      <c r="Z74" s="1125"/>
      <c r="AA74" s="801"/>
      <c r="AB74" s="801"/>
      <c r="AC74" s="801"/>
      <c r="AD74" s="1150"/>
      <c r="AE74" s="1150"/>
      <c r="AF74" s="1125"/>
      <c r="AG74" s="1125"/>
      <c r="AH74" s="809"/>
      <c r="AI74" s="809"/>
      <c r="AJ74" s="1125"/>
      <c r="AK74" s="1125"/>
      <c r="AL74" s="1110"/>
      <c r="AM74" s="1125"/>
      <c r="AN74" s="1125"/>
      <c r="AO74"/>
      <c r="AP74"/>
      <c r="AQ74"/>
      <c r="AU74" s="1110"/>
      <c r="AV74" s="1125"/>
      <c r="AW74" s="1125"/>
      <c r="AX74" s="1125"/>
      <c r="AY74" s="1110"/>
      <c r="AZ74" s="1125"/>
    </row>
    <row r="75" spans="1:54" ht="19.5" customHeight="1" thickBot="1">
      <c r="B75" s="1153">
        <v>2</v>
      </c>
      <c r="C75" s="1698" t="s">
        <v>523</v>
      </c>
      <c r="D75" s="1699">
        <f>F6+F28+F50</f>
        <v>0</v>
      </c>
      <c r="E75" s="1699">
        <f>M6+M28+M50</f>
        <v>0</v>
      </c>
      <c r="F75" s="1699">
        <f>T6+T28+T50</f>
        <v>0</v>
      </c>
      <c r="G75" s="1699">
        <f>AA6+AA28+AA50</f>
        <v>0</v>
      </c>
      <c r="H75" s="4005">
        <f>AH6+AH28+AH50</f>
        <v>0</v>
      </c>
      <c r="I75" s="4006"/>
      <c r="J75"/>
      <c r="K75"/>
      <c r="L75"/>
      <c r="M75"/>
      <c r="Q75"/>
      <c r="R75"/>
      <c r="S75"/>
      <c r="T75"/>
      <c r="U75"/>
      <c r="V75"/>
      <c r="W75"/>
      <c r="X75" s="1110"/>
      <c r="Y75" s="1125"/>
      <c r="Z75" s="1125"/>
      <c r="AA75" s="801"/>
      <c r="AB75" s="801"/>
      <c r="AC75" s="801"/>
      <c r="AD75" s="1150"/>
      <c r="AE75" s="1150"/>
      <c r="AF75" s="1125"/>
      <c r="AG75" s="1125"/>
      <c r="AH75" s="809"/>
      <c r="AI75" s="809"/>
      <c r="AJ75" s="1125"/>
      <c r="AK75" s="1125"/>
      <c r="AL75" s="1110"/>
      <c r="AM75" s="1125"/>
      <c r="AN75" s="1125"/>
      <c r="AO75"/>
      <c r="AP75"/>
      <c r="AQ75"/>
      <c r="AU75" s="1110"/>
      <c r="AV75" s="1125"/>
      <c r="AW75" s="1125"/>
      <c r="AX75" s="1125"/>
      <c r="AY75" s="1110"/>
      <c r="AZ75" s="1125"/>
    </row>
    <row r="76" spans="1:54" ht="15" customHeight="1">
      <c r="N76" s="785"/>
      <c r="O76" s="785"/>
      <c r="P76" s="770"/>
      <c r="U76" s="785"/>
      <c r="V76" s="785"/>
      <c r="W76" s="770"/>
      <c r="AF76" s="1111"/>
      <c r="AG76" s="1111"/>
      <c r="AH76" s="800"/>
      <c r="AI76" s="800"/>
      <c r="AJ76" s="1111"/>
      <c r="AK76" s="1111"/>
      <c r="AL76" s="1111"/>
      <c r="AM76" s="1111"/>
      <c r="AN76" s="1111"/>
      <c r="AO76" s="1111"/>
      <c r="AP76" s="1111"/>
      <c r="AQ76" s="1111"/>
      <c r="AU76" s="1111"/>
      <c r="AV76" s="1111"/>
      <c r="AW76" s="1111"/>
      <c r="AX76" s="1111"/>
      <c r="AY76" s="1111"/>
      <c r="AZ76" s="1111"/>
    </row>
    <row r="77" spans="1:54" ht="15" customHeight="1">
      <c r="N77" s="785"/>
      <c r="O77" s="785"/>
      <c r="P77" s="770"/>
      <c r="U77" s="785"/>
      <c r="V77" s="785"/>
      <c r="W77" s="770"/>
      <c r="AF77" s="1194"/>
      <c r="AG77" s="1194"/>
      <c r="AH77" s="802"/>
      <c r="AI77" s="802"/>
      <c r="AJ77" s="1194"/>
      <c r="AK77" s="1111"/>
    </row>
    <row r="78" spans="1:54" ht="15" customHeight="1">
      <c r="N78" s="785"/>
      <c r="O78" s="785"/>
      <c r="P78" s="770"/>
      <c r="U78" s="785"/>
      <c r="V78" s="785"/>
      <c r="W78" s="770"/>
      <c r="AF78" s="1194"/>
      <c r="AG78" s="1194"/>
      <c r="AH78" s="802"/>
      <c r="AI78" s="802"/>
      <c r="AJ78" s="1194"/>
      <c r="AK78" s="1111"/>
    </row>
    <row r="79" spans="1:54" ht="15" customHeight="1">
      <c r="AF79" s="1194"/>
      <c r="AG79" s="1194"/>
      <c r="AH79" s="802"/>
      <c r="AI79" s="802"/>
      <c r="AJ79" s="1194"/>
      <c r="AK79" s="1111"/>
    </row>
    <row r="80" spans="1:54" ht="15" customHeight="1">
      <c r="AF80" s="1194"/>
      <c r="AG80" s="1194"/>
      <c r="AH80" s="802"/>
      <c r="AI80" s="802"/>
      <c r="AJ80" s="1194"/>
      <c r="AK80" s="1111"/>
    </row>
    <row r="81" spans="25:37" ht="15" customHeight="1">
      <c r="AF81" s="1194"/>
      <c r="AG81" s="1194"/>
      <c r="AH81" s="802"/>
      <c r="AI81" s="802"/>
      <c r="AJ81" s="1194"/>
      <c r="AK81" s="1111"/>
    </row>
    <row r="82" spans="25:37" ht="15" customHeight="1">
      <c r="AF82" s="1194"/>
      <c r="AG82" s="1194"/>
      <c r="AH82" s="802"/>
      <c r="AI82" s="802"/>
      <c r="AJ82" s="1194"/>
      <c r="AK82" s="1111"/>
    </row>
    <row r="83" spans="25:37" ht="15" customHeight="1">
      <c r="AF83" s="1194"/>
      <c r="AG83" s="1194"/>
      <c r="AH83" s="802"/>
      <c r="AI83" s="802"/>
      <c r="AJ83" s="1194"/>
      <c r="AK83" s="1111"/>
    </row>
    <row r="84" spans="25:37" ht="15" customHeight="1">
      <c r="AF84" s="1194"/>
      <c r="AG84" s="1194"/>
      <c r="AH84" s="802"/>
      <c r="AI84" s="802"/>
      <c r="AJ84" s="1194"/>
      <c r="AK84" s="1111"/>
    </row>
    <row r="85" spans="25:37" ht="15" customHeight="1">
      <c r="AF85" s="1194"/>
      <c r="AG85" s="1194"/>
      <c r="AH85" s="802"/>
      <c r="AI85" s="802"/>
      <c r="AJ85" s="1194"/>
      <c r="AK85" s="1111"/>
    </row>
    <row r="86" spans="25:37" ht="15" customHeight="1">
      <c r="AF86" s="1194"/>
      <c r="AG86" s="1194"/>
      <c r="AH86" s="802"/>
      <c r="AI86" s="802"/>
      <c r="AJ86" s="1194"/>
      <c r="AK86" s="1111"/>
    </row>
    <row r="87" spans="25:37" ht="15" customHeight="1">
      <c r="AF87" s="1194"/>
      <c r="AG87" s="1194"/>
      <c r="AH87" s="802"/>
      <c r="AI87" s="802"/>
      <c r="AJ87" s="1194"/>
      <c r="AK87" s="1111"/>
    </row>
    <row r="88" spans="25:37" ht="15" customHeight="1">
      <c r="Y88" s="1169">
        <v>15</v>
      </c>
      <c r="AF88" s="1194"/>
      <c r="AG88" s="1194"/>
      <c r="AH88" s="802"/>
      <c r="AI88" s="802"/>
      <c r="AJ88" s="1194"/>
      <c r="AK88" s="1111"/>
    </row>
    <row r="89" spans="25:37" ht="15" customHeight="1">
      <c r="AF89" s="1194"/>
      <c r="AG89" s="1194"/>
      <c r="AH89" s="802"/>
      <c r="AI89" s="802"/>
      <c r="AJ89" s="1194"/>
      <c r="AK89" s="1111"/>
    </row>
  </sheetData>
  <sortState ref="G16:I19">
    <sortCondition ref="G16"/>
  </sortState>
  <mergeCells count="44">
    <mergeCell ref="AY24:AZ25"/>
    <mergeCell ref="BA24:BB25"/>
    <mergeCell ref="AY22:BB22"/>
    <mergeCell ref="AK44:AK65"/>
    <mergeCell ref="AL46:AM47"/>
    <mergeCell ref="AN46:AO47"/>
    <mergeCell ref="AL44:AO44"/>
    <mergeCell ref="AP44:AS44"/>
    <mergeCell ref="AP46:AQ47"/>
    <mergeCell ref="AR46:AS47"/>
    <mergeCell ref="AU44:AX44"/>
    <mergeCell ref="AW46:AX47"/>
    <mergeCell ref="AY46:AZ47"/>
    <mergeCell ref="AY44:BB44"/>
    <mergeCell ref="BA46:BB47"/>
    <mergeCell ref="AR24:AS25"/>
    <mergeCell ref="AP22:AS22"/>
    <mergeCell ref="AU24:AV25"/>
    <mergeCell ref="AW24:AX25"/>
    <mergeCell ref="AU22:AX22"/>
    <mergeCell ref="AK22:AK43"/>
    <mergeCell ref="AL24:AM25"/>
    <mergeCell ref="AN24:AO25"/>
    <mergeCell ref="AL22:AO22"/>
    <mergeCell ref="AP24:AQ25"/>
    <mergeCell ref="X1:AD1"/>
    <mergeCell ref="AL2:AM3"/>
    <mergeCell ref="AP2:AQ3"/>
    <mergeCell ref="AN2:AO3"/>
    <mergeCell ref="AR2:AS3"/>
    <mergeCell ref="AK1:AK21"/>
    <mergeCell ref="AL1:AO1"/>
    <mergeCell ref="AP1:AS1"/>
    <mergeCell ref="AU1:AX1"/>
    <mergeCell ref="AY1:BB1"/>
    <mergeCell ref="AU2:AV3"/>
    <mergeCell ref="AW2:AX3"/>
    <mergeCell ref="AY2:AZ3"/>
    <mergeCell ref="BA2:BB3"/>
    <mergeCell ref="B66:C66"/>
    <mergeCell ref="B72:D72"/>
    <mergeCell ref="H73:I73"/>
    <mergeCell ref="H74:I74"/>
    <mergeCell ref="H75:I75"/>
  </mergeCells>
  <pageMargins left="0" right="0" top="0" bottom="0" header="0" footer="0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2">
    <tabColor rgb="FFFFFF00"/>
  </sheetPr>
  <dimension ref="A1:M69"/>
  <sheetViews>
    <sheetView topLeftCell="A40" zoomScale="68" zoomScaleNormal="68" zoomScalePageLayoutView="68" workbookViewId="0">
      <selection activeCell="E54" sqref="E54:E68"/>
    </sheetView>
  </sheetViews>
  <sheetFormatPr defaultColWidth="9.140625" defaultRowHeight="15"/>
  <cols>
    <col min="1" max="1" width="11" style="519" customWidth="1"/>
    <col min="2" max="2" width="9.140625" style="519"/>
    <col min="3" max="3" width="10.85546875" style="519" customWidth="1"/>
    <col min="4" max="4" width="11.7109375" style="519" customWidth="1"/>
    <col min="5" max="5" width="9.5703125" style="836" customWidth="1"/>
    <col min="6" max="6" width="9.5703125" style="519" customWidth="1"/>
    <col min="7" max="7" width="10.140625" style="519" customWidth="1"/>
    <col min="8" max="8" width="11.140625" style="519" customWidth="1"/>
    <col min="9" max="9" width="8.7109375" style="519" customWidth="1"/>
    <col min="10" max="10" width="11.85546875" style="519" customWidth="1"/>
    <col min="11" max="16384" width="9.140625" style="519"/>
  </cols>
  <sheetData>
    <row r="1" spans="1:13" ht="24" customHeight="1" thickBot="1">
      <c r="A1" s="749" t="s">
        <v>526</v>
      </c>
      <c r="B1" s="1700" t="s">
        <v>122</v>
      </c>
      <c r="C1" s="750"/>
      <c r="D1" s="750"/>
      <c r="E1" s="816"/>
      <c r="F1" s="751"/>
      <c r="G1" s="4046">
        <f>'KD Основная продукция'!C1</f>
        <v>43957</v>
      </c>
      <c r="H1" s="4047"/>
      <c r="I1" s="4048"/>
      <c r="K1" s="4049"/>
      <c r="L1" s="4049"/>
      <c r="M1" s="520"/>
    </row>
    <row r="2" spans="1:13" s="526" customFormat="1" ht="24" customHeight="1">
      <c r="A2" s="768"/>
      <c r="B2" s="1797"/>
      <c r="C2" s="4044" t="s">
        <v>24</v>
      </c>
      <c r="D2" s="521">
        <v>0.22916666666666666</v>
      </c>
      <c r="E2" s="817" t="s">
        <v>375</v>
      </c>
      <c r="F2" s="522">
        <v>0.47916666666666669</v>
      </c>
      <c r="G2" s="523">
        <v>0.66666666666666663</v>
      </c>
      <c r="H2" s="524">
        <v>0.8125</v>
      </c>
      <c r="I2" s="525"/>
      <c r="K2" s="4050"/>
      <c r="L2" s="4050"/>
      <c r="M2" s="527"/>
    </row>
    <row r="3" spans="1:13" s="526" customFormat="1" ht="24" customHeight="1">
      <c r="A3" s="528"/>
      <c r="B3" s="1798">
        <v>1</v>
      </c>
      <c r="C3" s="4045"/>
      <c r="D3" s="518">
        <f>'KD Основная продукция'!D5</f>
        <v>30</v>
      </c>
      <c r="E3" s="818"/>
      <c r="F3" s="530">
        <f>'KD Основная продукция'!M5</f>
        <v>0</v>
      </c>
      <c r="G3" s="531">
        <f>'KD Основная продукция'!T5</f>
        <v>0</v>
      </c>
      <c r="H3" s="532">
        <f>'KD Основная продукция'!AA5</f>
        <v>0</v>
      </c>
      <c r="I3" s="533" t="s">
        <v>153</v>
      </c>
      <c r="K3" s="4050"/>
      <c r="L3" s="4050"/>
      <c r="M3" s="527"/>
    </row>
    <row r="4" spans="1:13" s="526" customFormat="1" ht="12.75" customHeight="1">
      <c r="A4" s="534" t="s">
        <v>527</v>
      </c>
      <c r="B4" s="1798">
        <v>0.5</v>
      </c>
      <c r="C4" s="4045"/>
      <c r="D4" s="535">
        <f>B4*D3/B3</f>
        <v>15</v>
      </c>
      <c r="E4" s="819"/>
      <c r="F4" s="536">
        <f>B4*F3/B3</f>
        <v>0</v>
      </c>
      <c r="G4" s="537">
        <f>B4*G3/B3</f>
        <v>0</v>
      </c>
      <c r="H4" s="537">
        <f>B4*H3/B3</f>
        <v>0</v>
      </c>
      <c r="I4" s="538"/>
      <c r="K4" s="4050"/>
      <c r="L4" s="4050"/>
      <c r="M4" s="527"/>
    </row>
    <row r="5" spans="1:13" s="526" customFormat="1" ht="12.75" customHeight="1">
      <c r="A5" s="534" t="s">
        <v>528</v>
      </c>
      <c r="B5" s="1798">
        <v>0.1</v>
      </c>
      <c r="C5" s="4045"/>
      <c r="D5" s="535">
        <f>B5*D3/B3</f>
        <v>3</v>
      </c>
      <c r="E5" s="819"/>
      <c r="F5" s="536">
        <f>B5*F3/B3</f>
        <v>0</v>
      </c>
      <c r="G5" s="537">
        <f>B5*G3/B3</f>
        <v>0</v>
      </c>
      <c r="H5" s="537">
        <f>B5*H3/B3</f>
        <v>0</v>
      </c>
      <c r="I5" s="538"/>
      <c r="K5" s="4050"/>
      <c r="L5" s="4050"/>
      <c r="M5" s="527"/>
    </row>
    <row r="6" spans="1:13" s="526" customFormat="1" ht="12.75" customHeight="1">
      <c r="A6" s="534" t="s">
        <v>529</v>
      </c>
      <c r="B6" s="1798">
        <v>0.1</v>
      </c>
      <c r="C6" s="4045"/>
      <c r="D6" s="535">
        <f>B6*D3/B3</f>
        <v>3</v>
      </c>
      <c r="E6" s="819"/>
      <c r="F6" s="536">
        <f>B6*F3/B3</f>
        <v>0</v>
      </c>
      <c r="G6" s="537">
        <f>B6*G3/B3</f>
        <v>0</v>
      </c>
      <c r="H6" s="537">
        <f>B6*H3/B3</f>
        <v>0</v>
      </c>
      <c r="I6" s="538"/>
      <c r="K6" s="4050"/>
      <c r="L6" s="4050"/>
      <c r="M6" s="527"/>
    </row>
    <row r="7" spans="1:13" s="526" customFormat="1" ht="12.75" customHeight="1" thickBot="1">
      <c r="A7" s="652" t="s">
        <v>550</v>
      </c>
      <c r="B7" s="1799">
        <v>0.3</v>
      </c>
      <c r="C7" s="4045"/>
      <c r="D7" s="535">
        <f>B7*D3/B3</f>
        <v>9</v>
      </c>
      <c r="E7" s="838"/>
      <c r="F7" s="536">
        <f>B7*F3/B3</f>
        <v>0</v>
      </c>
      <c r="G7" s="537">
        <f>B7*G3/B3</f>
        <v>0</v>
      </c>
      <c r="H7" s="537">
        <f>B7*H3/B3</f>
        <v>0</v>
      </c>
      <c r="I7" s="1800"/>
      <c r="K7" s="1781"/>
      <c r="L7" s="1781"/>
      <c r="M7" s="527"/>
    </row>
    <row r="8" spans="1:13" s="526" customFormat="1" ht="24" customHeight="1">
      <c r="A8" s="4040" t="s">
        <v>39</v>
      </c>
      <c r="B8" s="4041"/>
      <c r="C8" s="1801">
        <v>0.02</v>
      </c>
      <c r="D8" s="625">
        <f>D4*C8+E8</f>
        <v>0.3</v>
      </c>
      <c r="E8" s="514"/>
      <c r="F8" s="626"/>
      <c r="G8" s="627"/>
      <c r="H8" s="627"/>
      <c r="I8" s="569">
        <f>D8+F8+G8+H8</f>
        <v>0.3</v>
      </c>
    </row>
    <row r="9" spans="1:13" s="526" customFormat="1" ht="24" customHeight="1">
      <c r="A9" s="4038" t="s">
        <v>506</v>
      </c>
      <c r="B9" s="4039"/>
      <c r="C9" s="1796">
        <v>0.01</v>
      </c>
      <c r="D9" s="571">
        <f>D4*C9+E9</f>
        <v>0.15</v>
      </c>
      <c r="E9" s="515"/>
      <c r="F9" s="629"/>
      <c r="G9" s="573"/>
      <c r="H9" s="573"/>
      <c r="I9" s="579">
        <f t="shared" ref="I9:I18" si="0">D9+F9+G9+H9</f>
        <v>0.15</v>
      </c>
    </row>
    <row r="10" spans="1:13" s="526" customFormat="1" ht="24" customHeight="1">
      <c r="A10" s="4038" t="s">
        <v>507</v>
      </c>
      <c r="B10" s="4039"/>
      <c r="C10" s="1796">
        <v>1.4999999999999999E-2</v>
      </c>
      <c r="D10" s="630">
        <f>D4*C10+E10</f>
        <v>0.22499999999999998</v>
      </c>
      <c r="E10" s="515"/>
      <c r="F10" s="631"/>
      <c r="G10" s="608"/>
      <c r="H10" s="608"/>
      <c r="I10" s="579">
        <f t="shared" si="0"/>
        <v>0.22499999999999998</v>
      </c>
    </row>
    <row r="11" spans="1:13" s="526" customFormat="1" ht="24" customHeight="1">
      <c r="A11" s="4038" t="s">
        <v>430</v>
      </c>
      <c r="B11" s="4039"/>
      <c r="C11" s="1796">
        <v>0.03</v>
      </c>
      <c r="D11" s="571">
        <f>D5*C11+E11</f>
        <v>0.09</v>
      </c>
      <c r="E11" s="515"/>
      <c r="F11" s="629"/>
      <c r="G11" s="573"/>
      <c r="H11" s="573"/>
      <c r="I11" s="579">
        <f t="shared" si="0"/>
        <v>0.09</v>
      </c>
    </row>
    <row r="12" spans="1:13" s="526" customFormat="1" ht="24" customHeight="1">
      <c r="A12" s="4038" t="s">
        <v>422</v>
      </c>
      <c r="B12" s="4039"/>
      <c r="C12" s="1796">
        <v>1.4999999999999999E-2</v>
      </c>
      <c r="D12" s="630">
        <f>D6*C12+E12</f>
        <v>4.4999999999999998E-2</v>
      </c>
      <c r="E12" s="515"/>
      <c r="F12" s="631"/>
      <c r="G12" s="608"/>
      <c r="H12" s="608"/>
      <c r="I12" s="579">
        <f t="shared" si="0"/>
        <v>4.4999999999999998E-2</v>
      </c>
    </row>
    <row r="13" spans="1:13" s="526" customFormat="1" ht="24" customHeight="1">
      <c r="A13" s="4038" t="s">
        <v>524</v>
      </c>
      <c r="B13" s="4039"/>
      <c r="C13" s="1796">
        <v>0.04</v>
      </c>
      <c r="D13" s="571">
        <f>D6*C13+E13</f>
        <v>0.12</v>
      </c>
      <c r="E13" s="515"/>
      <c r="F13" s="629"/>
      <c r="G13" s="573"/>
      <c r="H13" s="573"/>
      <c r="I13" s="579">
        <f t="shared" si="0"/>
        <v>0.12</v>
      </c>
    </row>
    <row r="14" spans="1:13" s="526" customFormat="1" ht="24" customHeight="1">
      <c r="A14" s="4042" t="s">
        <v>301</v>
      </c>
      <c r="B14" s="4043"/>
      <c r="C14" s="1796">
        <v>1.4E-2</v>
      </c>
      <c r="D14" s="571">
        <f>(D5+D6)*C14+E14</f>
        <v>8.4000000000000005E-2</v>
      </c>
      <c r="E14" s="515"/>
      <c r="F14" s="629"/>
      <c r="G14" s="573"/>
      <c r="H14" s="573"/>
      <c r="I14" s="579">
        <f t="shared" si="0"/>
        <v>8.4000000000000005E-2</v>
      </c>
    </row>
    <row r="15" spans="1:13" s="526" customFormat="1" ht="24" customHeight="1">
      <c r="A15" s="4042" t="s">
        <v>303</v>
      </c>
      <c r="B15" s="4043"/>
      <c r="C15" s="1795">
        <v>8.0000000000000002E-3</v>
      </c>
      <c r="D15" s="633">
        <f>D5*C15+E15</f>
        <v>2.4E-2</v>
      </c>
      <c r="E15" s="516"/>
      <c r="F15" s="634"/>
      <c r="G15" s="635"/>
      <c r="H15" s="635"/>
      <c r="I15" s="584">
        <f t="shared" si="0"/>
        <v>2.4E-2</v>
      </c>
    </row>
    <row r="16" spans="1:13" s="526" customFormat="1" ht="24" customHeight="1">
      <c r="A16" s="4042" t="s">
        <v>525</v>
      </c>
      <c r="B16" s="4043"/>
      <c r="C16" s="1796">
        <v>0.03</v>
      </c>
      <c r="D16" s="636">
        <f>D6*C16+E16</f>
        <v>0.09</v>
      </c>
      <c r="E16" s="515"/>
      <c r="F16" s="631"/>
      <c r="G16" s="608"/>
      <c r="H16" s="608"/>
      <c r="I16" s="579">
        <f t="shared" si="0"/>
        <v>0.09</v>
      </c>
    </row>
    <row r="17" spans="1:13" s="526" customFormat="1" ht="24" customHeight="1">
      <c r="A17" s="4042" t="s">
        <v>52</v>
      </c>
      <c r="B17" s="4043"/>
      <c r="C17" s="1796">
        <v>1.2E-2</v>
      </c>
      <c r="D17" s="637">
        <f>D5*C17+E17</f>
        <v>3.6000000000000004E-2</v>
      </c>
      <c r="E17" s="515"/>
      <c r="F17" s="629"/>
      <c r="G17" s="573"/>
      <c r="H17" s="573"/>
      <c r="I17" s="579">
        <f t="shared" si="0"/>
        <v>3.6000000000000004E-2</v>
      </c>
    </row>
    <row r="18" spans="1:13" s="526" customFormat="1" ht="24" customHeight="1">
      <c r="A18" s="4042" t="s">
        <v>54</v>
      </c>
      <c r="B18" s="4043"/>
      <c r="C18" s="1796">
        <v>6.7799999999999996E-3</v>
      </c>
      <c r="D18" s="637">
        <f>D5*C18+E18</f>
        <v>2.0339999999999997E-2</v>
      </c>
      <c r="E18" s="515"/>
      <c r="F18" s="629"/>
      <c r="G18" s="573"/>
      <c r="H18" s="573"/>
      <c r="I18" s="579">
        <f t="shared" si="0"/>
        <v>2.0339999999999997E-2</v>
      </c>
    </row>
    <row r="19" spans="1:13" s="526" customFormat="1" ht="24" customHeight="1">
      <c r="A19" s="4038" t="s">
        <v>48</v>
      </c>
      <c r="B19" s="4039"/>
      <c r="C19" s="1796">
        <v>1</v>
      </c>
      <c r="D19" s="637">
        <f>D7*C19+E19</f>
        <v>9</v>
      </c>
      <c r="E19" s="515"/>
      <c r="F19" s="629"/>
      <c r="G19" s="573"/>
      <c r="H19" s="573"/>
      <c r="I19" s="579">
        <f t="shared" ref="I19:I22" si="1">D19+F19+G19+H19</f>
        <v>9</v>
      </c>
    </row>
    <row r="20" spans="1:13" s="526" customFormat="1" ht="24" customHeight="1">
      <c r="A20" s="4038" t="s">
        <v>281</v>
      </c>
      <c r="B20" s="4039"/>
      <c r="C20" s="1796">
        <v>2.3E-2</v>
      </c>
      <c r="D20" s="637">
        <f>D7*C20+E20</f>
        <v>0.20699999999999999</v>
      </c>
      <c r="E20" s="515"/>
      <c r="F20" s="629"/>
      <c r="G20" s="573"/>
      <c r="H20" s="573"/>
      <c r="I20" s="579">
        <f t="shared" si="1"/>
        <v>0.20699999999999999</v>
      </c>
    </row>
    <row r="21" spans="1:13" s="526" customFormat="1" ht="24" customHeight="1">
      <c r="A21" s="4038" t="s">
        <v>548</v>
      </c>
      <c r="B21" s="4039"/>
      <c r="C21" s="1796">
        <v>8.0000000000000002E-3</v>
      </c>
      <c r="D21" s="637">
        <f>D7*C21+E21</f>
        <v>7.2000000000000008E-2</v>
      </c>
      <c r="E21" s="515"/>
      <c r="F21" s="629"/>
      <c r="G21" s="573"/>
      <c r="H21" s="573"/>
      <c r="I21" s="579">
        <f t="shared" si="1"/>
        <v>7.2000000000000008E-2</v>
      </c>
    </row>
    <row r="22" spans="1:13" s="526" customFormat="1" ht="24" customHeight="1" thickBot="1">
      <c r="A22" s="4034" t="s">
        <v>549</v>
      </c>
      <c r="B22" s="4035"/>
      <c r="C22" s="1802">
        <v>0.02</v>
      </c>
      <c r="D22" s="1803">
        <f>D7*C22+E22</f>
        <v>0.18</v>
      </c>
      <c r="E22" s="513"/>
      <c r="F22" s="1804"/>
      <c r="G22" s="1472"/>
      <c r="H22" s="1472"/>
      <c r="I22" s="1473">
        <f t="shared" si="1"/>
        <v>0.18</v>
      </c>
    </row>
    <row r="23" spans="1:13" ht="7.5" customHeight="1" thickBot="1"/>
    <row r="24" spans="1:13" ht="24" customHeight="1" thickBot="1">
      <c r="A24" s="749" t="s">
        <v>526</v>
      </c>
      <c r="B24" s="1700" t="s">
        <v>86</v>
      </c>
      <c r="C24" s="750"/>
      <c r="D24" s="750"/>
      <c r="E24" s="816"/>
      <c r="F24" s="751"/>
      <c r="G24" s="4046">
        <f>G1</f>
        <v>43957</v>
      </c>
      <c r="H24" s="4047"/>
      <c r="I24" s="4048"/>
      <c r="K24" s="4049"/>
      <c r="L24" s="4049"/>
      <c r="M24" s="520"/>
    </row>
    <row r="25" spans="1:13" s="526" customFormat="1" ht="24" customHeight="1">
      <c r="A25" s="768"/>
      <c r="B25" s="769"/>
      <c r="C25" s="4036" t="s">
        <v>24</v>
      </c>
      <c r="D25" s="521">
        <v>0.22916666666666666</v>
      </c>
      <c r="E25" s="817" t="s">
        <v>375</v>
      </c>
      <c r="F25" s="522">
        <v>0.47916666666666669</v>
      </c>
      <c r="G25" s="523">
        <v>0.5625</v>
      </c>
      <c r="H25" s="524">
        <v>0.8125</v>
      </c>
      <c r="I25" s="525"/>
      <c r="K25" s="4050"/>
      <c r="L25" s="4050"/>
      <c r="M25" s="527"/>
    </row>
    <row r="26" spans="1:13" s="526" customFormat="1" ht="24" customHeight="1">
      <c r="A26" s="528"/>
      <c r="B26" s="1798">
        <v>1</v>
      </c>
      <c r="C26" s="4037"/>
      <c r="D26" s="518">
        <f>'KD Основная продукция'!D27</f>
        <v>0</v>
      </c>
      <c r="E26" s="818"/>
      <c r="F26" s="530">
        <f>'KD Основная продукция'!M27</f>
        <v>0</v>
      </c>
      <c r="G26" s="531">
        <f>'KD Основная продукция'!T27</f>
        <v>0</v>
      </c>
      <c r="H26" s="532">
        <f>'KD Основная продукция'!AA27</f>
        <v>0</v>
      </c>
      <c r="I26" s="533" t="s">
        <v>153</v>
      </c>
      <c r="K26" s="4050"/>
      <c r="L26" s="4050"/>
      <c r="M26" s="527"/>
    </row>
    <row r="27" spans="1:13" s="526" customFormat="1" ht="12.75" customHeight="1">
      <c r="A27" s="534" t="s">
        <v>527</v>
      </c>
      <c r="B27" s="1798">
        <v>0.5</v>
      </c>
      <c r="C27" s="4037"/>
      <c r="D27" s="535">
        <f>B27*D26/B26</f>
        <v>0</v>
      </c>
      <c r="E27" s="819"/>
      <c r="F27" s="536">
        <f>B27*F26/B26</f>
        <v>0</v>
      </c>
      <c r="G27" s="537">
        <f>B27*G26/B26</f>
        <v>0</v>
      </c>
      <c r="H27" s="537">
        <f t="shared" ref="H27:H29" si="2">B27*H26/B26</f>
        <v>0</v>
      </c>
      <c r="I27" s="538"/>
      <c r="K27" s="4050"/>
      <c r="L27" s="4050"/>
      <c r="M27" s="527"/>
    </row>
    <row r="28" spans="1:13" s="526" customFormat="1" ht="12.75" customHeight="1">
      <c r="A28" s="534" t="s">
        <v>528</v>
      </c>
      <c r="B28" s="1798">
        <v>0.15</v>
      </c>
      <c r="C28" s="4037"/>
      <c r="D28" s="535">
        <f>B28*D26/B26</f>
        <v>0</v>
      </c>
      <c r="E28" s="819"/>
      <c r="F28" s="536">
        <f>B28*F26/B26</f>
        <v>0</v>
      </c>
      <c r="G28" s="537">
        <f>B28*G26/B26</f>
        <v>0</v>
      </c>
      <c r="H28" s="537">
        <f t="shared" si="2"/>
        <v>0</v>
      </c>
      <c r="I28" s="538"/>
      <c r="K28" s="4050"/>
      <c r="L28" s="4050"/>
      <c r="M28" s="527"/>
    </row>
    <row r="29" spans="1:13" s="526" customFormat="1" ht="12.75" customHeight="1">
      <c r="A29" s="534" t="s">
        <v>529</v>
      </c>
      <c r="B29" s="1798">
        <v>0.15</v>
      </c>
      <c r="C29" s="4037"/>
      <c r="D29" s="535">
        <f>B29*D26/B26</f>
        <v>0</v>
      </c>
      <c r="E29" s="819"/>
      <c r="F29" s="536">
        <f>B29*F26/B26</f>
        <v>0</v>
      </c>
      <c r="G29" s="537">
        <f>B29*G26/B26</f>
        <v>0</v>
      </c>
      <c r="H29" s="537">
        <f t="shared" si="2"/>
        <v>0</v>
      </c>
      <c r="I29" s="538"/>
      <c r="K29" s="4050"/>
      <c r="L29" s="4050"/>
      <c r="M29" s="527"/>
    </row>
    <row r="30" spans="1:13" s="526" customFormat="1" ht="12.75" customHeight="1" thickBot="1">
      <c r="A30" s="652" t="s">
        <v>550</v>
      </c>
      <c r="B30" s="1799">
        <v>0.2</v>
      </c>
      <c r="C30" s="4037"/>
      <c r="D30" s="535">
        <f>B30*D26/B26</f>
        <v>0</v>
      </c>
      <c r="E30" s="838"/>
      <c r="F30" s="536">
        <f>B30*F26/B26</f>
        <v>0</v>
      </c>
      <c r="G30" s="537">
        <f>B30*G26/B26</f>
        <v>0</v>
      </c>
      <c r="H30" s="656"/>
      <c r="I30" s="1800"/>
      <c r="K30" s="1781"/>
      <c r="L30" s="1781"/>
      <c r="M30" s="527"/>
    </row>
    <row r="31" spans="1:13" s="526" customFormat="1" ht="24" customHeight="1">
      <c r="A31" s="4040" t="s">
        <v>39</v>
      </c>
      <c r="B31" s="4041"/>
      <c r="C31" s="624">
        <v>0.02</v>
      </c>
      <c r="D31" s="625">
        <f>D27*C31+E31</f>
        <v>0</v>
      </c>
      <c r="E31" s="514"/>
      <c r="F31" s="626"/>
      <c r="G31" s="627"/>
      <c r="H31" s="627"/>
      <c r="I31" s="569">
        <f>D31+F31+G31+H31</f>
        <v>0</v>
      </c>
    </row>
    <row r="32" spans="1:13" s="526" customFormat="1" ht="24" customHeight="1">
      <c r="A32" s="4038" t="s">
        <v>506</v>
      </c>
      <c r="B32" s="4039"/>
      <c r="C32" s="628">
        <v>0.01</v>
      </c>
      <c r="D32" s="571">
        <f>D27*C32+E32</f>
        <v>0</v>
      </c>
      <c r="E32" s="515"/>
      <c r="F32" s="629"/>
      <c r="G32" s="573"/>
      <c r="H32" s="573"/>
      <c r="I32" s="579">
        <f t="shared" ref="I32:I45" si="3">D32+F32+G32+H32</f>
        <v>0</v>
      </c>
    </row>
    <row r="33" spans="1:13" s="526" customFormat="1" ht="24" customHeight="1">
      <c r="A33" s="4038" t="s">
        <v>507</v>
      </c>
      <c r="B33" s="4039"/>
      <c r="C33" s="628">
        <v>1.4999999999999999E-2</v>
      </c>
      <c r="D33" s="630">
        <f>D27*C33+E33</f>
        <v>0</v>
      </c>
      <c r="E33" s="515"/>
      <c r="F33" s="631"/>
      <c r="G33" s="608"/>
      <c r="H33" s="608"/>
      <c r="I33" s="579">
        <f t="shared" si="3"/>
        <v>0</v>
      </c>
    </row>
    <row r="34" spans="1:13" s="526" customFormat="1" ht="24" customHeight="1">
      <c r="A34" s="4038" t="s">
        <v>430</v>
      </c>
      <c r="B34" s="4039"/>
      <c r="C34" s="628">
        <v>0.03</v>
      </c>
      <c r="D34" s="571">
        <f>D28*C34+E34</f>
        <v>0</v>
      </c>
      <c r="E34" s="515"/>
      <c r="F34" s="629"/>
      <c r="G34" s="573"/>
      <c r="H34" s="573"/>
      <c r="I34" s="579">
        <f t="shared" si="3"/>
        <v>0</v>
      </c>
    </row>
    <row r="35" spans="1:13" s="526" customFormat="1" ht="24" customHeight="1">
      <c r="A35" s="4038" t="s">
        <v>422</v>
      </c>
      <c r="B35" s="4039"/>
      <c r="C35" s="628">
        <v>1.4999999999999999E-2</v>
      </c>
      <c r="D35" s="630">
        <f>D29*C35+E35</f>
        <v>0</v>
      </c>
      <c r="E35" s="515"/>
      <c r="F35" s="631"/>
      <c r="G35" s="608"/>
      <c r="H35" s="608"/>
      <c r="I35" s="579">
        <f t="shared" si="3"/>
        <v>0</v>
      </c>
    </row>
    <row r="36" spans="1:13" s="526" customFormat="1" ht="24" customHeight="1">
      <c r="A36" s="4038" t="s">
        <v>524</v>
      </c>
      <c r="B36" s="4039"/>
      <c r="C36" s="628">
        <v>0.04</v>
      </c>
      <c r="D36" s="571">
        <f>D29*C36+E36</f>
        <v>0</v>
      </c>
      <c r="E36" s="515"/>
      <c r="F36" s="629"/>
      <c r="G36" s="573"/>
      <c r="H36" s="573"/>
      <c r="I36" s="579">
        <f t="shared" si="3"/>
        <v>0</v>
      </c>
    </row>
    <row r="37" spans="1:13" s="526" customFormat="1" ht="24" customHeight="1">
      <c r="A37" s="4042" t="s">
        <v>301</v>
      </c>
      <c r="B37" s="4043"/>
      <c r="C37" s="628">
        <v>1.4E-2</v>
      </c>
      <c r="D37" s="571">
        <f>(D28+D29)*C37+E37</f>
        <v>0</v>
      </c>
      <c r="E37" s="515"/>
      <c r="F37" s="629"/>
      <c r="G37" s="573"/>
      <c r="H37" s="573"/>
      <c r="I37" s="579">
        <f t="shared" si="3"/>
        <v>0</v>
      </c>
    </row>
    <row r="38" spans="1:13" s="526" customFormat="1" ht="24" customHeight="1">
      <c r="A38" s="4042" t="s">
        <v>303</v>
      </c>
      <c r="B38" s="4043"/>
      <c r="C38" s="632">
        <v>8.0000000000000002E-3</v>
      </c>
      <c r="D38" s="633">
        <f>D28*C38+E38</f>
        <v>0</v>
      </c>
      <c r="E38" s="516"/>
      <c r="F38" s="634"/>
      <c r="G38" s="635"/>
      <c r="H38" s="635"/>
      <c r="I38" s="584">
        <f t="shared" si="3"/>
        <v>0</v>
      </c>
    </row>
    <row r="39" spans="1:13" s="526" customFormat="1" ht="24" customHeight="1">
      <c r="A39" s="4042" t="s">
        <v>525</v>
      </c>
      <c r="B39" s="4043"/>
      <c r="C39" s="628">
        <v>0.03</v>
      </c>
      <c r="D39" s="636">
        <f>D29*C39+E39</f>
        <v>0</v>
      </c>
      <c r="E39" s="515"/>
      <c r="F39" s="631"/>
      <c r="G39" s="608"/>
      <c r="H39" s="608"/>
      <c r="I39" s="579">
        <f t="shared" si="3"/>
        <v>0</v>
      </c>
    </row>
    <row r="40" spans="1:13" s="526" customFormat="1" ht="24" customHeight="1">
      <c r="A40" s="4042" t="s">
        <v>52</v>
      </c>
      <c r="B40" s="4043"/>
      <c r="C40" s="628">
        <v>1.2E-2</v>
      </c>
      <c r="D40" s="637">
        <f>D28*C40+E40</f>
        <v>0</v>
      </c>
      <c r="E40" s="515"/>
      <c r="F40" s="629"/>
      <c r="G40" s="573"/>
      <c r="H40" s="573"/>
      <c r="I40" s="579">
        <f t="shared" si="3"/>
        <v>0</v>
      </c>
    </row>
    <row r="41" spans="1:13" s="526" customFormat="1" ht="24" customHeight="1">
      <c r="A41" s="4042" t="s">
        <v>54</v>
      </c>
      <c r="B41" s="4043"/>
      <c r="C41" s="628">
        <v>6.7799999999999996E-3</v>
      </c>
      <c r="D41" s="637">
        <f>D28*C41+E41</f>
        <v>0</v>
      </c>
      <c r="E41" s="515"/>
      <c r="F41" s="629"/>
      <c r="G41" s="573"/>
      <c r="H41" s="573"/>
      <c r="I41" s="579">
        <f t="shared" si="3"/>
        <v>0</v>
      </c>
    </row>
    <row r="42" spans="1:13" s="526" customFormat="1" ht="24" customHeight="1">
      <c r="A42" s="4038" t="s">
        <v>48</v>
      </c>
      <c r="B42" s="4039"/>
      <c r="C42" s="1796">
        <v>1</v>
      </c>
      <c r="D42" s="637">
        <f>D30*C42+E42</f>
        <v>0</v>
      </c>
      <c r="E42" s="515"/>
      <c r="F42" s="629"/>
      <c r="G42" s="573"/>
      <c r="H42" s="573"/>
      <c r="I42" s="579">
        <f t="shared" si="3"/>
        <v>0</v>
      </c>
    </row>
    <row r="43" spans="1:13" s="526" customFormat="1" ht="24" customHeight="1">
      <c r="A43" s="4038" t="s">
        <v>281</v>
      </c>
      <c r="B43" s="4039"/>
      <c r="C43" s="1796">
        <v>2.3E-2</v>
      </c>
      <c r="D43" s="637">
        <f>D30*C43+E43</f>
        <v>0</v>
      </c>
      <c r="E43" s="515"/>
      <c r="F43" s="629"/>
      <c r="G43" s="573"/>
      <c r="H43" s="573"/>
      <c r="I43" s="579">
        <f t="shared" si="3"/>
        <v>0</v>
      </c>
    </row>
    <row r="44" spans="1:13" s="526" customFormat="1" ht="24" customHeight="1">
      <c r="A44" s="4038" t="s">
        <v>548</v>
      </c>
      <c r="B44" s="4039"/>
      <c r="C44" s="1796">
        <v>8.0000000000000002E-3</v>
      </c>
      <c r="D44" s="637">
        <f>D30*C44+E44</f>
        <v>0</v>
      </c>
      <c r="E44" s="515"/>
      <c r="F44" s="629"/>
      <c r="G44" s="573"/>
      <c r="H44" s="573"/>
      <c r="I44" s="579">
        <f t="shared" si="3"/>
        <v>0</v>
      </c>
    </row>
    <row r="45" spans="1:13" s="526" customFormat="1" ht="24" customHeight="1" thickBot="1">
      <c r="A45" s="4034" t="s">
        <v>549</v>
      </c>
      <c r="B45" s="4035"/>
      <c r="C45" s="1802">
        <v>0.02</v>
      </c>
      <c r="D45" s="1803">
        <f>D30*C45+E45</f>
        <v>0</v>
      </c>
      <c r="E45" s="513"/>
      <c r="F45" s="1804"/>
      <c r="G45" s="1472"/>
      <c r="H45" s="1472"/>
      <c r="I45" s="1473">
        <f t="shared" si="3"/>
        <v>0</v>
      </c>
    </row>
    <row r="46" spans="1:13" ht="7.5" customHeight="1" thickBot="1"/>
    <row r="47" spans="1:13" ht="24" customHeight="1" thickBot="1">
      <c r="A47" s="749" t="s">
        <v>526</v>
      </c>
      <c r="B47" s="1700" t="s">
        <v>226</v>
      </c>
      <c r="C47" s="750"/>
      <c r="D47" s="750"/>
      <c r="E47" s="816"/>
      <c r="F47" s="751"/>
      <c r="G47" s="4046">
        <f>G24</f>
        <v>43957</v>
      </c>
      <c r="H47" s="4047"/>
      <c r="I47" s="4048"/>
      <c r="K47" s="4049"/>
      <c r="L47" s="4049"/>
      <c r="M47" s="520"/>
    </row>
    <row r="48" spans="1:13" s="526" customFormat="1" ht="24" customHeight="1">
      <c r="A48" s="768"/>
      <c r="B48" s="769"/>
      <c r="C48" s="4036" t="s">
        <v>24</v>
      </c>
      <c r="D48" s="521">
        <v>0.22916666666666666</v>
      </c>
      <c r="E48" s="817" t="s">
        <v>375</v>
      </c>
      <c r="F48" s="522">
        <v>0.47916666666666669</v>
      </c>
      <c r="G48" s="523">
        <v>0.5625</v>
      </c>
      <c r="H48" s="524">
        <v>0.8125</v>
      </c>
      <c r="I48" s="525"/>
      <c r="K48" s="4050"/>
      <c r="L48" s="4050"/>
      <c r="M48" s="527"/>
    </row>
    <row r="49" spans="1:13" s="526" customFormat="1" ht="24" customHeight="1">
      <c r="A49" s="528"/>
      <c r="B49" s="1798">
        <v>1</v>
      </c>
      <c r="C49" s="4037"/>
      <c r="D49" s="518">
        <f>'KD Основная продукция'!D49</f>
        <v>20</v>
      </c>
      <c r="E49" s="818"/>
      <c r="F49" s="530">
        <f>'KD Основная продукция'!M49</f>
        <v>0</v>
      </c>
      <c r="G49" s="531">
        <f>'KD Основная продукция'!T49</f>
        <v>0</v>
      </c>
      <c r="H49" s="532">
        <f>'KD Основная продукция'!AA49</f>
        <v>0</v>
      </c>
      <c r="I49" s="533" t="s">
        <v>153</v>
      </c>
      <c r="K49" s="4050"/>
      <c r="L49" s="4050"/>
      <c r="M49" s="527"/>
    </row>
    <row r="50" spans="1:13" s="526" customFormat="1" ht="12.75" customHeight="1">
      <c r="A50" s="534" t="s">
        <v>527</v>
      </c>
      <c r="B50" s="1798">
        <v>0.5</v>
      </c>
      <c r="C50" s="4037"/>
      <c r="D50" s="535">
        <f>B50*D49/B49</f>
        <v>10</v>
      </c>
      <c r="E50" s="819"/>
      <c r="F50" s="536">
        <f>B50*F49/B49</f>
        <v>0</v>
      </c>
      <c r="G50" s="537">
        <f>B50*G49/B49</f>
        <v>0</v>
      </c>
      <c r="H50" s="537">
        <f>B50*H49/B49</f>
        <v>0</v>
      </c>
      <c r="I50" s="538"/>
      <c r="K50" s="4050"/>
      <c r="L50" s="4050"/>
      <c r="M50" s="527"/>
    </row>
    <row r="51" spans="1:13" s="526" customFormat="1" ht="12.75" customHeight="1">
      <c r="A51" s="534" t="s">
        <v>528</v>
      </c>
      <c r="B51" s="1798">
        <v>0.15</v>
      </c>
      <c r="C51" s="4037"/>
      <c r="D51" s="535">
        <f>B51*D49/B49</f>
        <v>3</v>
      </c>
      <c r="E51" s="819"/>
      <c r="F51" s="536">
        <f>B51*F49/B49</f>
        <v>0</v>
      </c>
      <c r="G51" s="537">
        <f>B51*G49/B49</f>
        <v>0</v>
      </c>
      <c r="H51" s="537">
        <f>B51*H49/B49</f>
        <v>0</v>
      </c>
      <c r="I51" s="538"/>
      <c r="K51" s="4050"/>
      <c r="L51" s="4050"/>
      <c r="M51" s="527"/>
    </row>
    <row r="52" spans="1:13" s="526" customFormat="1" ht="12.75" customHeight="1">
      <c r="A52" s="534" t="s">
        <v>529</v>
      </c>
      <c r="B52" s="1798">
        <v>0.15</v>
      </c>
      <c r="C52" s="4037"/>
      <c r="D52" s="535">
        <f>B52*D49/B49</f>
        <v>3</v>
      </c>
      <c r="E52" s="819"/>
      <c r="F52" s="536">
        <f>B52*F49/B49</f>
        <v>0</v>
      </c>
      <c r="G52" s="537">
        <f>B52*G49/B49</f>
        <v>0</v>
      </c>
      <c r="H52" s="537">
        <f>B52*H49/B49</f>
        <v>0</v>
      </c>
      <c r="I52" s="538"/>
      <c r="K52" s="4050"/>
      <c r="L52" s="4050"/>
      <c r="M52" s="527"/>
    </row>
    <row r="53" spans="1:13" s="526" customFormat="1" ht="12.75" customHeight="1" thickBot="1">
      <c r="A53" s="652" t="s">
        <v>550</v>
      </c>
      <c r="B53" s="1799">
        <v>0.2</v>
      </c>
      <c r="C53" s="4037"/>
      <c r="D53" s="654">
        <f>B53*D49/B49</f>
        <v>4</v>
      </c>
      <c r="E53" s="838"/>
      <c r="F53" s="655">
        <f>B53*F49/B49</f>
        <v>0</v>
      </c>
      <c r="G53" s="656">
        <f>B53*G49/B49</f>
        <v>0</v>
      </c>
      <c r="H53" s="656">
        <f>B53*H49/B49</f>
        <v>0</v>
      </c>
      <c r="I53" s="1800"/>
      <c r="K53" s="1781"/>
      <c r="L53" s="1781"/>
      <c r="M53" s="527"/>
    </row>
    <row r="54" spans="1:13" s="526" customFormat="1" ht="24" customHeight="1">
      <c r="A54" s="4040" t="s">
        <v>39</v>
      </c>
      <c r="B54" s="4041"/>
      <c r="C54" s="624">
        <v>0.02</v>
      </c>
      <c r="D54" s="625">
        <f>D50*C54+E54</f>
        <v>0.2</v>
      </c>
      <c r="E54" s="514"/>
      <c r="F54" s="626"/>
      <c r="G54" s="627"/>
      <c r="H54" s="627"/>
      <c r="I54" s="569">
        <f>D54+F54+G54+H54</f>
        <v>0.2</v>
      </c>
    </row>
    <row r="55" spans="1:13" s="526" customFormat="1" ht="24" customHeight="1">
      <c r="A55" s="4038" t="s">
        <v>506</v>
      </c>
      <c r="B55" s="4039"/>
      <c r="C55" s="628">
        <v>0.01</v>
      </c>
      <c r="D55" s="571">
        <f>D50*C55+E55</f>
        <v>0.1</v>
      </c>
      <c r="E55" s="515"/>
      <c r="F55" s="629"/>
      <c r="G55" s="573"/>
      <c r="H55" s="573"/>
      <c r="I55" s="579">
        <f t="shared" ref="I55:I68" si="4">D55+F55+G55+H55</f>
        <v>0.1</v>
      </c>
    </row>
    <row r="56" spans="1:13" s="526" customFormat="1" ht="24" customHeight="1">
      <c r="A56" s="4038" t="s">
        <v>507</v>
      </c>
      <c r="B56" s="4039"/>
      <c r="C56" s="628">
        <v>1.4999999999999999E-2</v>
      </c>
      <c r="D56" s="630">
        <f>D50*C56+E56</f>
        <v>0.15</v>
      </c>
      <c r="E56" s="515"/>
      <c r="F56" s="631"/>
      <c r="G56" s="608"/>
      <c r="H56" s="608"/>
      <c r="I56" s="579">
        <f t="shared" si="4"/>
        <v>0.15</v>
      </c>
    </row>
    <row r="57" spans="1:13" s="526" customFormat="1" ht="24" customHeight="1">
      <c r="A57" s="4038" t="s">
        <v>430</v>
      </c>
      <c r="B57" s="4039"/>
      <c r="C57" s="628">
        <v>0.03</v>
      </c>
      <c r="D57" s="571">
        <f>D51*C57+E57</f>
        <v>0.09</v>
      </c>
      <c r="E57" s="515"/>
      <c r="F57" s="629"/>
      <c r="G57" s="573"/>
      <c r="H57" s="573"/>
      <c r="I57" s="579">
        <f t="shared" si="4"/>
        <v>0.09</v>
      </c>
    </row>
    <row r="58" spans="1:13" s="526" customFormat="1" ht="24" customHeight="1">
      <c r="A58" s="4038" t="s">
        <v>422</v>
      </c>
      <c r="B58" s="4039"/>
      <c r="C58" s="628">
        <v>1.4999999999999999E-2</v>
      </c>
      <c r="D58" s="630">
        <f>D52*C58+E58</f>
        <v>4.4999999999999998E-2</v>
      </c>
      <c r="E58" s="515"/>
      <c r="F58" s="631"/>
      <c r="G58" s="608"/>
      <c r="H58" s="608"/>
      <c r="I58" s="579">
        <f t="shared" si="4"/>
        <v>4.4999999999999998E-2</v>
      </c>
    </row>
    <row r="59" spans="1:13" s="526" customFormat="1" ht="24" customHeight="1">
      <c r="A59" s="4038" t="s">
        <v>524</v>
      </c>
      <c r="B59" s="4039"/>
      <c r="C59" s="628">
        <v>0.04</v>
      </c>
      <c r="D59" s="571">
        <f>D52*C59+E59</f>
        <v>0.12</v>
      </c>
      <c r="E59" s="515"/>
      <c r="F59" s="629"/>
      <c r="G59" s="573"/>
      <c r="H59" s="573"/>
      <c r="I59" s="579">
        <f t="shared" si="4"/>
        <v>0.12</v>
      </c>
    </row>
    <row r="60" spans="1:13" s="526" customFormat="1" ht="24" customHeight="1">
      <c r="A60" s="4042" t="s">
        <v>301</v>
      </c>
      <c r="B60" s="4043"/>
      <c r="C60" s="628">
        <v>1.4E-2</v>
      </c>
      <c r="D60" s="571">
        <f>(D51+D52)*C60+E60</f>
        <v>8.4000000000000005E-2</v>
      </c>
      <c r="E60" s="515"/>
      <c r="F60" s="629"/>
      <c r="G60" s="573"/>
      <c r="H60" s="573"/>
      <c r="I60" s="579">
        <f t="shared" si="4"/>
        <v>8.4000000000000005E-2</v>
      </c>
    </row>
    <row r="61" spans="1:13" s="526" customFormat="1" ht="24" customHeight="1">
      <c r="A61" s="4042" t="s">
        <v>303</v>
      </c>
      <c r="B61" s="4043"/>
      <c r="C61" s="632">
        <v>8.0000000000000002E-3</v>
      </c>
      <c r="D61" s="633">
        <f>D51*C61+E61</f>
        <v>2.4E-2</v>
      </c>
      <c r="E61" s="516"/>
      <c r="F61" s="634"/>
      <c r="G61" s="635"/>
      <c r="H61" s="635"/>
      <c r="I61" s="584">
        <f t="shared" si="4"/>
        <v>2.4E-2</v>
      </c>
    </row>
    <row r="62" spans="1:13" s="526" customFormat="1" ht="24" customHeight="1">
      <c r="A62" s="4042" t="s">
        <v>525</v>
      </c>
      <c r="B62" s="4043"/>
      <c r="C62" s="628">
        <v>0.03</v>
      </c>
      <c r="D62" s="636">
        <f>D52*C62+E62</f>
        <v>0.09</v>
      </c>
      <c r="E62" s="515"/>
      <c r="F62" s="631"/>
      <c r="G62" s="608"/>
      <c r="H62" s="608"/>
      <c r="I62" s="579">
        <f t="shared" si="4"/>
        <v>0.09</v>
      </c>
    </row>
    <row r="63" spans="1:13" s="526" customFormat="1" ht="24" customHeight="1">
      <c r="A63" s="4042" t="s">
        <v>52</v>
      </c>
      <c r="B63" s="4043"/>
      <c r="C63" s="628">
        <v>1.2E-2</v>
      </c>
      <c r="D63" s="637">
        <f>D51*C63+E63</f>
        <v>3.6000000000000004E-2</v>
      </c>
      <c r="E63" s="515"/>
      <c r="F63" s="629"/>
      <c r="G63" s="573"/>
      <c r="H63" s="573"/>
      <c r="I63" s="579">
        <f t="shared" si="4"/>
        <v>3.6000000000000004E-2</v>
      </c>
    </row>
    <row r="64" spans="1:13" s="526" customFormat="1" ht="24" customHeight="1">
      <c r="A64" s="4042" t="s">
        <v>54</v>
      </c>
      <c r="B64" s="4043"/>
      <c r="C64" s="628">
        <v>6.7799999999999996E-3</v>
      </c>
      <c r="D64" s="637">
        <f>D51*C64+E64</f>
        <v>2.0339999999999997E-2</v>
      </c>
      <c r="E64" s="515"/>
      <c r="F64" s="629"/>
      <c r="G64" s="573"/>
      <c r="H64" s="573"/>
      <c r="I64" s="579">
        <f t="shared" si="4"/>
        <v>2.0339999999999997E-2</v>
      </c>
    </row>
    <row r="65" spans="1:9" s="526" customFormat="1" ht="24" customHeight="1">
      <c r="A65" s="4038" t="s">
        <v>48</v>
      </c>
      <c r="B65" s="4039"/>
      <c r="C65" s="1796">
        <v>1</v>
      </c>
      <c r="D65" s="637">
        <f>D53*C65+E65</f>
        <v>4</v>
      </c>
      <c r="E65" s="515"/>
      <c r="F65" s="629"/>
      <c r="G65" s="573"/>
      <c r="H65" s="573"/>
      <c r="I65" s="579">
        <f t="shared" si="4"/>
        <v>4</v>
      </c>
    </row>
    <row r="66" spans="1:9" s="526" customFormat="1" ht="24" customHeight="1">
      <c r="A66" s="4038" t="s">
        <v>281</v>
      </c>
      <c r="B66" s="4039"/>
      <c r="C66" s="1796">
        <v>2.3E-2</v>
      </c>
      <c r="D66" s="637">
        <f>D53*C66+E66</f>
        <v>9.1999999999999998E-2</v>
      </c>
      <c r="E66" s="515"/>
      <c r="F66" s="629"/>
      <c r="G66" s="573"/>
      <c r="H66" s="573"/>
      <c r="I66" s="579">
        <f t="shared" si="4"/>
        <v>9.1999999999999998E-2</v>
      </c>
    </row>
    <row r="67" spans="1:9" s="526" customFormat="1" ht="24" customHeight="1">
      <c r="A67" s="4038" t="s">
        <v>548</v>
      </c>
      <c r="B67" s="4039"/>
      <c r="C67" s="1796">
        <v>8.0000000000000002E-3</v>
      </c>
      <c r="D67" s="637">
        <f>D53*C67+E67</f>
        <v>3.2000000000000001E-2</v>
      </c>
      <c r="E67" s="515"/>
      <c r="F67" s="629"/>
      <c r="G67" s="573"/>
      <c r="H67" s="573"/>
      <c r="I67" s="579">
        <f t="shared" si="4"/>
        <v>3.2000000000000001E-2</v>
      </c>
    </row>
    <row r="68" spans="1:9" s="526" customFormat="1" ht="24" customHeight="1" thickBot="1">
      <c r="A68" s="4034" t="s">
        <v>549</v>
      </c>
      <c r="B68" s="4035"/>
      <c r="C68" s="1802">
        <v>0.02</v>
      </c>
      <c r="D68" s="1803">
        <f>D53*C68+E68</f>
        <v>0.08</v>
      </c>
      <c r="E68" s="513"/>
      <c r="F68" s="1804"/>
      <c r="G68" s="1472"/>
      <c r="H68" s="1472"/>
      <c r="I68" s="1473">
        <f t="shared" si="4"/>
        <v>0.08</v>
      </c>
    </row>
    <row r="69" spans="1:9" ht="7.5" customHeight="1"/>
  </sheetData>
  <mergeCells count="69">
    <mergeCell ref="A62:B62"/>
    <mergeCell ref="A63:B63"/>
    <mergeCell ref="A64:B64"/>
    <mergeCell ref="A56:B56"/>
    <mergeCell ref="A57:B57"/>
    <mergeCell ref="A58:B58"/>
    <mergeCell ref="A59:B59"/>
    <mergeCell ref="A60:B60"/>
    <mergeCell ref="A61:B61"/>
    <mergeCell ref="A40:B40"/>
    <mergeCell ref="A41:B41"/>
    <mergeCell ref="A54:B54"/>
    <mergeCell ref="A42:B42"/>
    <mergeCell ref="A43:B43"/>
    <mergeCell ref="A44:B44"/>
    <mergeCell ref="A45:B45"/>
    <mergeCell ref="K52:L52"/>
    <mergeCell ref="G47:I47"/>
    <mergeCell ref="K47:L47"/>
    <mergeCell ref="K48:L48"/>
    <mergeCell ref="K49:L49"/>
    <mergeCell ref="K50:L50"/>
    <mergeCell ref="K51:L51"/>
    <mergeCell ref="K26:L26"/>
    <mergeCell ref="K27:L27"/>
    <mergeCell ref="K28:L28"/>
    <mergeCell ref="K29:L29"/>
    <mergeCell ref="K6:L6"/>
    <mergeCell ref="G24:I24"/>
    <mergeCell ref="K24:L24"/>
    <mergeCell ref="K25:L25"/>
    <mergeCell ref="G1:I1"/>
    <mergeCell ref="K1:L1"/>
    <mergeCell ref="K2:L2"/>
    <mergeCell ref="K3:L3"/>
    <mergeCell ref="K4:L4"/>
    <mergeCell ref="K5:L5"/>
    <mergeCell ref="C2:C7"/>
    <mergeCell ref="A19:B19"/>
    <mergeCell ref="A20:B20"/>
    <mergeCell ref="A21:B21"/>
    <mergeCell ref="A22:B22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68:B68"/>
    <mergeCell ref="C25:C30"/>
    <mergeCell ref="C48:C53"/>
    <mergeCell ref="A65:B65"/>
    <mergeCell ref="A66:B66"/>
    <mergeCell ref="A67:B67"/>
    <mergeCell ref="A31:B31"/>
    <mergeCell ref="A55:B55"/>
    <mergeCell ref="A32:B32"/>
    <mergeCell ref="A33:B33"/>
    <mergeCell ref="A34:B34"/>
    <mergeCell ref="A35:B35"/>
    <mergeCell ref="A36:B36"/>
    <mergeCell ref="A37:B37"/>
    <mergeCell ref="A38:B38"/>
    <mergeCell ref="A39:B39"/>
  </mergeCells>
  <pageMargins left="0" right="0" top="0" bottom="0" header="0" footer="0"/>
  <pageSetup paperSize="9" scale="68" fitToWidth="0" fitToHeight="0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3">
    <tabColor rgb="FFFFFF00"/>
  </sheetPr>
  <dimension ref="A1:AC26"/>
  <sheetViews>
    <sheetView view="pageLayout" zoomScale="68" zoomScaleNormal="68" zoomScalePageLayoutView="68" workbookViewId="0">
      <selection activeCell="AB15" sqref="AB15"/>
    </sheetView>
  </sheetViews>
  <sheetFormatPr defaultColWidth="9.140625" defaultRowHeight="12.75"/>
  <cols>
    <col min="1" max="1" width="21.85546875" style="785" customWidth="1"/>
    <col min="2" max="2" width="8.140625" style="785" customWidth="1"/>
    <col min="3" max="4" width="4.85546875" style="785" hidden="1" customWidth="1"/>
    <col min="5" max="5" width="8.140625" style="785" customWidth="1"/>
    <col min="6" max="6" width="8.28515625" style="785" customWidth="1"/>
    <col min="7" max="9" width="11.140625" style="785" customWidth="1"/>
    <col min="10" max="10" width="1.7109375" style="785" hidden="1" customWidth="1"/>
    <col min="11" max="11" width="22" style="785" hidden="1" customWidth="1"/>
    <col min="12" max="12" width="8.140625" style="785" hidden="1" customWidth="1"/>
    <col min="13" max="14" width="4.85546875" style="785" hidden="1" customWidth="1"/>
    <col min="15" max="15" width="8.140625" style="785" hidden="1" customWidth="1"/>
    <col min="16" max="16" width="8.28515625" style="785" hidden="1" customWidth="1"/>
    <col min="17" max="19" width="11.140625" style="785" hidden="1" customWidth="1"/>
    <col min="20" max="20" width="1.7109375" style="785" customWidth="1"/>
    <col min="21" max="21" width="21.7109375" style="785" customWidth="1"/>
    <col min="22" max="22" width="8.140625" style="785" customWidth="1"/>
    <col min="23" max="24" width="4.85546875" style="785" hidden="1" customWidth="1"/>
    <col min="25" max="25" width="8.140625" style="785" customWidth="1"/>
    <col min="26" max="26" width="8.28515625" style="785" customWidth="1"/>
    <col min="27" max="29" width="11.140625" style="785" customWidth="1"/>
    <col min="30" max="16384" width="9.140625" style="785"/>
  </cols>
  <sheetData>
    <row r="1" spans="1:29" ht="21.75" customHeight="1" thickBot="1">
      <c r="A1" s="854" t="s">
        <v>317</v>
      </c>
      <c r="B1" s="855"/>
      <c r="C1" s="855"/>
      <c r="D1" s="855"/>
      <c r="E1" s="855"/>
      <c r="F1" s="855"/>
      <c r="G1" s="4051" t="str">
        <f>'KD Основная продукция'!F3</f>
        <v>King Dogs Ай-Пери</v>
      </c>
      <c r="H1" s="4052"/>
      <c r="I1" s="4053"/>
      <c r="K1" s="4054" t="s">
        <v>321</v>
      </c>
      <c r="L1" s="4055"/>
      <c r="M1" s="4055"/>
      <c r="N1" s="4055"/>
      <c r="O1" s="4055"/>
      <c r="P1" s="4055"/>
      <c r="Q1" s="4051" t="str">
        <f>'KD Основная продукция'!F25</f>
        <v>King Dogs Мед академия</v>
      </c>
      <c r="R1" s="4052"/>
      <c r="S1" s="4053"/>
      <c r="U1" s="4056" t="s">
        <v>320</v>
      </c>
      <c r="V1" s="4057"/>
      <c r="W1" s="4057"/>
      <c r="X1" s="4057"/>
      <c r="Y1" s="4057"/>
      <c r="Z1" s="4058"/>
      <c r="AA1" s="4051" t="str">
        <f>'KD Основная продукция'!F47</f>
        <v>King Dogs Бар</v>
      </c>
      <c r="AB1" s="4052"/>
      <c r="AC1" s="4053"/>
    </row>
    <row r="2" spans="1:29" ht="29.25" customHeight="1" thickBot="1">
      <c r="A2" s="856" t="s">
        <v>61</v>
      </c>
      <c r="B2" s="4059">
        <f>'KD Основная продукция'!C1</f>
        <v>43957</v>
      </c>
      <c r="C2" s="4060"/>
      <c r="D2" s="4060"/>
      <c r="E2" s="4060"/>
      <c r="F2" s="4061"/>
      <c r="G2" s="1730" t="s">
        <v>62</v>
      </c>
      <c r="H2" s="4062">
        <f>'KD Основная продукция'!F2</f>
        <v>0.22916666666666666</v>
      </c>
      <c r="I2" s="4063"/>
      <c r="K2" s="856" t="s">
        <v>61</v>
      </c>
      <c r="L2" s="4059">
        <f>B2</f>
        <v>43957</v>
      </c>
      <c r="M2" s="4060"/>
      <c r="N2" s="4060"/>
      <c r="O2" s="4060"/>
      <c r="P2" s="4061"/>
      <c r="Q2" s="1730" t="s">
        <v>62</v>
      </c>
      <c r="R2" s="4064">
        <f>H2</f>
        <v>0.22916666666666666</v>
      </c>
      <c r="S2" s="4065"/>
      <c r="U2" s="856" t="s">
        <v>61</v>
      </c>
      <c r="V2" s="4059">
        <f>L2</f>
        <v>43957</v>
      </c>
      <c r="W2" s="4060"/>
      <c r="X2" s="4060"/>
      <c r="Y2" s="4060"/>
      <c r="Z2" s="4061"/>
      <c r="AA2" s="1730" t="s">
        <v>62</v>
      </c>
      <c r="AB2" s="4064">
        <f>R2</f>
        <v>0.22916666666666666</v>
      </c>
      <c r="AC2" s="4065"/>
    </row>
    <row r="3" spans="1:29" ht="16.5" customHeight="1">
      <c r="A3" s="4069" t="s">
        <v>21</v>
      </c>
      <c r="B3" s="4070"/>
      <c r="C3" s="3036"/>
      <c r="D3" s="3036"/>
      <c r="E3" s="4083" t="s">
        <v>396</v>
      </c>
      <c r="F3" s="4073" t="s">
        <v>395</v>
      </c>
      <c r="G3" s="4073" t="s">
        <v>394</v>
      </c>
      <c r="H3" s="4073" t="s">
        <v>22</v>
      </c>
      <c r="I3" s="4075" t="s">
        <v>23</v>
      </c>
      <c r="K3" s="4077" t="s">
        <v>21</v>
      </c>
      <c r="L3" s="4078"/>
      <c r="M3" s="858"/>
      <c r="N3" s="858"/>
      <c r="O3" s="4085" t="s">
        <v>396</v>
      </c>
      <c r="P3" s="4081" t="s">
        <v>395</v>
      </c>
      <c r="Q3" s="4081" t="s">
        <v>394</v>
      </c>
      <c r="R3" s="4081" t="s">
        <v>22</v>
      </c>
      <c r="S3" s="4090" t="s">
        <v>23</v>
      </c>
      <c r="U3" s="4069" t="s">
        <v>21</v>
      </c>
      <c r="V3" s="4070"/>
      <c r="W3" s="3036"/>
      <c r="X3" s="3036"/>
      <c r="Y3" s="4083" t="s">
        <v>396</v>
      </c>
      <c r="Z3" s="4073" t="s">
        <v>395</v>
      </c>
      <c r="AA3" s="4073" t="s">
        <v>394</v>
      </c>
      <c r="AB3" s="4073" t="s">
        <v>22</v>
      </c>
      <c r="AC3" s="4075" t="s">
        <v>23</v>
      </c>
    </row>
    <row r="4" spans="1:29" ht="33" customHeight="1" thickBot="1">
      <c r="A4" s="4071"/>
      <c r="B4" s="4072"/>
      <c r="C4" s="3037"/>
      <c r="D4" s="3037"/>
      <c r="E4" s="4084"/>
      <c r="F4" s="4074"/>
      <c r="G4" s="4074"/>
      <c r="H4" s="4074"/>
      <c r="I4" s="4076"/>
      <c r="K4" s="4079"/>
      <c r="L4" s="4080"/>
      <c r="M4" s="859"/>
      <c r="N4" s="859"/>
      <c r="O4" s="4086"/>
      <c r="P4" s="4082"/>
      <c r="Q4" s="4082"/>
      <c r="R4" s="4082"/>
      <c r="S4" s="4091"/>
      <c r="U4" s="4071"/>
      <c r="V4" s="4072"/>
      <c r="W4" s="3037"/>
      <c r="X4" s="3037"/>
      <c r="Y4" s="4084"/>
      <c r="Z4" s="4074"/>
      <c r="AA4" s="4074"/>
      <c r="AB4" s="4074"/>
      <c r="AC4" s="4076"/>
    </row>
    <row r="5" spans="1:29" s="864" customFormat="1" ht="38.25" customHeight="1" thickBot="1">
      <c r="A5" s="1702" t="s">
        <v>517</v>
      </c>
      <c r="B5" s="1703" t="s">
        <v>25</v>
      </c>
      <c r="C5" s="1703"/>
      <c r="D5" s="1703"/>
      <c r="E5" s="1703" t="s">
        <v>397</v>
      </c>
      <c r="F5" s="860">
        <f>'KD Основная продукция'!F5</f>
        <v>0</v>
      </c>
      <c r="G5" s="1704"/>
      <c r="H5" s="1705"/>
      <c r="I5" s="1706"/>
      <c r="J5" s="1707"/>
      <c r="K5" s="1702" t="s">
        <v>517</v>
      </c>
      <c r="L5" s="1703" t="s">
        <v>25</v>
      </c>
      <c r="M5" s="1703"/>
      <c r="N5" s="1703"/>
      <c r="O5" s="1703" t="s">
        <v>397</v>
      </c>
      <c r="P5" s="860">
        <f>'KD Основная продукция'!F27</f>
        <v>0</v>
      </c>
      <c r="Q5" s="1704"/>
      <c r="R5" s="1705"/>
      <c r="S5" s="1706"/>
      <c r="T5" s="1707"/>
      <c r="U5" s="1702" t="s">
        <v>517</v>
      </c>
      <c r="V5" s="1703" t="s">
        <v>25</v>
      </c>
      <c r="W5" s="1703"/>
      <c r="X5" s="1703"/>
      <c r="Y5" s="1703" t="s">
        <v>397</v>
      </c>
      <c r="Z5" s="860">
        <f>'KD Основная продукция'!F49</f>
        <v>0</v>
      </c>
      <c r="AA5" s="1704"/>
      <c r="AB5" s="1705"/>
      <c r="AC5" s="1706"/>
    </row>
    <row r="6" spans="1:29" s="864" customFormat="1" ht="38.25" hidden="1" customHeight="1" thickBot="1">
      <c r="A6" s="1708" t="s">
        <v>523</v>
      </c>
      <c r="B6" s="1709" t="s">
        <v>25</v>
      </c>
      <c r="C6" s="1709"/>
      <c r="D6" s="1709"/>
      <c r="E6" s="1709" t="s">
        <v>397</v>
      </c>
      <c r="F6" s="928">
        <f>'KD Основная продукция'!F6</f>
        <v>0</v>
      </c>
      <c r="G6" s="1710"/>
      <c r="H6" s="1711"/>
      <c r="I6" s="1712"/>
      <c r="J6" s="1707"/>
      <c r="K6" s="1708" t="s">
        <v>523</v>
      </c>
      <c r="L6" s="1709" t="s">
        <v>25</v>
      </c>
      <c r="M6" s="1709"/>
      <c r="N6" s="1709"/>
      <c r="O6" s="1709" t="s">
        <v>397</v>
      </c>
      <c r="P6" s="928">
        <f>'KD Основная продукция'!F28</f>
        <v>0</v>
      </c>
      <c r="Q6" s="1710"/>
      <c r="R6" s="1711"/>
      <c r="S6" s="1712"/>
      <c r="T6" s="1707"/>
      <c r="U6" s="1708" t="s">
        <v>523</v>
      </c>
      <c r="V6" s="1709" t="s">
        <v>25</v>
      </c>
      <c r="W6" s="1709"/>
      <c r="X6" s="1709"/>
      <c r="Y6" s="1709" t="s">
        <v>397</v>
      </c>
      <c r="Z6" s="928">
        <f>'KD Основная продукция'!F50</f>
        <v>0</v>
      </c>
      <c r="AA6" s="1710"/>
      <c r="AB6" s="1711"/>
      <c r="AC6" s="1712"/>
    </row>
    <row r="7" spans="1:29" s="864" customFormat="1" ht="38.25" customHeight="1">
      <c r="A7" s="2281" t="s">
        <v>549</v>
      </c>
      <c r="B7" s="1703" t="s">
        <v>398</v>
      </c>
      <c r="C7" s="1713">
        <v>0</v>
      </c>
      <c r="D7" s="1713">
        <f t="shared" ref="D7:D15" si="0">C7/0.5</f>
        <v>0</v>
      </c>
      <c r="E7" s="1713">
        <f>ROUNDUP(D7,0)+'KD Основная продукция'!I5</f>
        <v>0</v>
      </c>
      <c r="F7" s="1266">
        <f t="shared" ref="F7:F12" si="1">E7*0.5</f>
        <v>0</v>
      </c>
      <c r="G7" s="1714"/>
      <c r="H7" s="1705"/>
      <c r="I7" s="1706"/>
      <c r="J7" s="1707"/>
      <c r="K7" s="2281" t="s">
        <v>549</v>
      </c>
      <c r="L7" s="1703" t="s">
        <v>398</v>
      </c>
      <c r="M7" s="1713">
        <f>'KD Овощи'!D31</f>
        <v>0</v>
      </c>
      <c r="N7" s="1713">
        <f t="shared" ref="N7:N15" si="2">M7/0.5</f>
        <v>0</v>
      </c>
      <c r="O7" s="1713">
        <f>ROUNDUP(N7,0)+'KD Основная продукция'!I27</f>
        <v>0</v>
      </c>
      <c r="P7" s="1266">
        <f t="shared" ref="P7:P12" si="3">O7*0.5</f>
        <v>0</v>
      </c>
      <c r="Q7" s="1714"/>
      <c r="R7" s="1705"/>
      <c r="S7" s="1706"/>
      <c r="T7" s="1707"/>
      <c r="U7" s="2281" t="s">
        <v>549</v>
      </c>
      <c r="V7" s="1703" t="s">
        <v>398</v>
      </c>
      <c r="W7" s="1713">
        <f>'KD Овощи'!D54</f>
        <v>0.2</v>
      </c>
      <c r="X7" s="1713">
        <f t="shared" ref="X7:X15" si="4">W7/0.5</f>
        <v>0.4</v>
      </c>
      <c r="Y7" s="1713">
        <f>0+'KD Основная продукция'!I49</f>
        <v>0</v>
      </c>
      <c r="Z7" s="1266">
        <f t="shared" ref="Z7:Z12" si="5">Y7*0.5</f>
        <v>0</v>
      </c>
      <c r="AA7" s="1714"/>
      <c r="AB7" s="1705"/>
      <c r="AC7" s="1706"/>
    </row>
    <row r="8" spans="1:29" s="864" customFormat="1" ht="38.25" customHeight="1">
      <c r="A8" s="1724" t="s">
        <v>506</v>
      </c>
      <c r="B8" s="1715" t="s">
        <v>398</v>
      </c>
      <c r="C8" s="1715">
        <v>0</v>
      </c>
      <c r="D8" s="1715">
        <f t="shared" si="0"/>
        <v>0</v>
      </c>
      <c r="E8" s="1715">
        <f>ROUNDUP(D8,0)+'KD Основная продукция'!I6</f>
        <v>0</v>
      </c>
      <c r="F8" s="892">
        <f t="shared" si="1"/>
        <v>0</v>
      </c>
      <c r="G8" s="1716"/>
      <c r="H8" s="1715"/>
      <c r="I8" s="1717"/>
      <c r="J8" s="1707"/>
      <c r="K8" s="1724" t="s">
        <v>506</v>
      </c>
      <c r="L8" s="1715" t="s">
        <v>398</v>
      </c>
      <c r="M8" s="1715">
        <f>'KD Овощи'!D32</f>
        <v>0</v>
      </c>
      <c r="N8" s="1715">
        <f t="shared" si="2"/>
        <v>0</v>
      </c>
      <c r="O8" s="1715">
        <f>ROUNDUP(N8,0)+'KD Основная продукция'!I28</f>
        <v>0</v>
      </c>
      <c r="P8" s="892">
        <f t="shared" si="3"/>
        <v>0</v>
      </c>
      <c r="Q8" s="1716"/>
      <c r="R8" s="1715"/>
      <c r="S8" s="1717"/>
      <c r="T8" s="1707"/>
      <c r="U8" s="1724" t="s">
        <v>506</v>
      </c>
      <c r="V8" s="1715" t="s">
        <v>398</v>
      </c>
      <c r="W8" s="1715">
        <f>'KD Овощи'!D55</f>
        <v>0.1</v>
      </c>
      <c r="X8" s="1715">
        <f t="shared" si="4"/>
        <v>0.2</v>
      </c>
      <c r="Y8" s="1718">
        <f>0+'KD Основная продукция'!I50</f>
        <v>0</v>
      </c>
      <c r="Z8" s="892">
        <f t="shared" si="5"/>
        <v>0</v>
      </c>
      <c r="AA8" s="1716"/>
      <c r="AB8" s="1715"/>
      <c r="AC8" s="1717"/>
    </row>
    <row r="9" spans="1:29" s="864" customFormat="1" ht="38.25" customHeight="1">
      <c r="A9" s="3021" t="s">
        <v>39</v>
      </c>
      <c r="B9" s="1715" t="s">
        <v>398</v>
      </c>
      <c r="C9" s="1715">
        <v>0</v>
      </c>
      <c r="D9" s="1715">
        <f t="shared" si="0"/>
        <v>0</v>
      </c>
      <c r="E9" s="1715">
        <f>ROUNDUP(D9,0)+'KD Основная продукция'!I7</f>
        <v>0</v>
      </c>
      <c r="F9" s="892">
        <f t="shared" si="1"/>
        <v>0</v>
      </c>
      <c r="G9" s="1716"/>
      <c r="H9" s="1715"/>
      <c r="I9" s="1717"/>
      <c r="J9" s="1707"/>
      <c r="K9" s="3021" t="s">
        <v>39</v>
      </c>
      <c r="L9" s="1715" t="s">
        <v>398</v>
      </c>
      <c r="M9" s="1715">
        <f>'KD Овощи'!D33</f>
        <v>0</v>
      </c>
      <c r="N9" s="1715">
        <f t="shared" si="2"/>
        <v>0</v>
      </c>
      <c r="O9" s="1715">
        <f>ROUNDUP(N9,0)+'KD Основная продукция'!I29</f>
        <v>0</v>
      </c>
      <c r="P9" s="892">
        <f t="shared" si="3"/>
        <v>0</v>
      </c>
      <c r="Q9" s="1716"/>
      <c r="R9" s="1715"/>
      <c r="S9" s="1717"/>
      <c r="T9" s="1707"/>
      <c r="U9" s="3021" t="s">
        <v>39</v>
      </c>
      <c r="V9" s="1715" t="s">
        <v>398</v>
      </c>
      <c r="W9" s="1715">
        <f>'KD Овощи'!D56</f>
        <v>0.15</v>
      </c>
      <c r="X9" s="1715">
        <f t="shared" si="4"/>
        <v>0.3</v>
      </c>
      <c r="Y9" s="1718">
        <f>0+'KD Основная продукция'!I51</f>
        <v>0</v>
      </c>
      <c r="Z9" s="892">
        <f t="shared" si="5"/>
        <v>0</v>
      </c>
      <c r="AA9" s="1716"/>
      <c r="AB9" s="1715"/>
      <c r="AC9" s="1717"/>
    </row>
    <row r="10" spans="1:29" s="864" customFormat="1" ht="38.25" customHeight="1">
      <c r="A10" s="3022" t="s">
        <v>281</v>
      </c>
      <c r="B10" s="1715" t="s">
        <v>40</v>
      </c>
      <c r="C10" s="1715">
        <v>0</v>
      </c>
      <c r="D10" s="1715">
        <f t="shared" si="0"/>
        <v>0</v>
      </c>
      <c r="E10" s="1715">
        <f>0+'KD Основная продукция'!I8</f>
        <v>0</v>
      </c>
      <c r="F10" s="892"/>
      <c r="G10" s="1716"/>
      <c r="H10" s="1715"/>
      <c r="I10" s="1717"/>
      <c r="J10" s="1707"/>
      <c r="K10" s="3022" t="s">
        <v>281</v>
      </c>
      <c r="L10" s="1715" t="s">
        <v>40</v>
      </c>
      <c r="M10" s="1715">
        <f>'KD Овощи'!D34</f>
        <v>0</v>
      </c>
      <c r="N10" s="1715">
        <f t="shared" si="2"/>
        <v>0</v>
      </c>
      <c r="O10" s="1715">
        <f>ROUNDUP(N10,0)+'KD Основная продукция'!I30</f>
        <v>0</v>
      </c>
      <c r="P10" s="892"/>
      <c r="Q10" s="1716"/>
      <c r="R10" s="1715"/>
      <c r="S10" s="1717"/>
      <c r="T10" s="1707"/>
      <c r="U10" s="3022" t="s">
        <v>281</v>
      </c>
      <c r="V10" s="1715" t="s">
        <v>40</v>
      </c>
      <c r="W10" s="1715">
        <f>'KD Овощи'!D57</f>
        <v>0.09</v>
      </c>
      <c r="X10" s="1715">
        <f t="shared" si="4"/>
        <v>0.18</v>
      </c>
      <c r="Y10" s="1718">
        <f>0+'KD Основная продукция'!I52</f>
        <v>0</v>
      </c>
      <c r="Z10" s="892"/>
      <c r="AA10" s="1716"/>
      <c r="AB10" s="1715"/>
      <c r="AC10" s="1717"/>
    </row>
    <row r="11" spans="1:29" s="864" customFormat="1" ht="38.25" customHeight="1">
      <c r="A11" s="3022" t="s">
        <v>44</v>
      </c>
      <c r="B11" s="1715" t="s">
        <v>398</v>
      </c>
      <c r="C11" s="1715">
        <v>0</v>
      </c>
      <c r="D11" s="1715">
        <f t="shared" si="0"/>
        <v>0</v>
      </c>
      <c r="E11" s="1715">
        <f>ROUNDUP(D11,0)+'KD Основная продукция'!I9</f>
        <v>0</v>
      </c>
      <c r="F11" s="892">
        <f>E11*0.2</f>
        <v>0</v>
      </c>
      <c r="G11" s="1716"/>
      <c r="H11" s="1715"/>
      <c r="I11" s="1717"/>
      <c r="J11" s="1707"/>
      <c r="K11" s="3022" t="s">
        <v>44</v>
      </c>
      <c r="L11" s="1715" t="s">
        <v>398</v>
      </c>
      <c r="M11" s="1715">
        <f>'KD Овощи'!D35</f>
        <v>0</v>
      </c>
      <c r="N11" s="1715">
        <f t="shared" si="2"/>
        <v>0</v>
      </c>
      <c r="O11" s="1715">
        <f>ROUNDUP(N11,0)+'KD Основная продукция'!I31</f>
        <v>0</v>
      </c>
      <c r="P11" s="892">
        <f>O11*0.2</f>
        <v>0</v>
      </c>
      <c r="Q11" s="1716"/>
      <c r="R11" s="1715"/>
      <c r="S11" s="1717"/>
      <c r="T11" s="1707"/>
      <c r="U11" s="3022" t="s">
        <v>44</v>
      </c>
      <c r="V11" s="1715" t="s">
        <v>398</v>
      </c>
      <c r="W11" s="1715">
        <f>'KD Овощи'!D58</f>
        <v>4.4999999999999998E-2</v>
      </c>
      <c r="X11" s="1715">
        <f t="shared" si="4"/>
        <v>0.09</v>
      </c>
      <c r="Y11" s="1718">
        <f>0+'KD Основная продукция'!I53</f>
        <v>0</v>
      </c>
      <c r="Z11" s="892">
        <f>Y11*0.2</f>
        <v>0</v>
      </c>
      <c r="AA11" s="1716"/>
      <c r="AB11" s="1715"/>
      <c r="AC11" s="1717"/>
    </row>
    <row r="12" spans="1:29" s="864" customFormat="1" ht="38.25" customHeight="1">
      <c r="A12" s="1728" t="s">
        <v>301</v>
      </c>
      <c r="B12" s="1715" t="s">
        <v>398</v>
      </c>
      <c r="C12" s="1715">
        <v>0</v>
      </c>
      <c r="D12" s="1715">
        <f t="shared" si="0"/>
        <v>0</v>
      </c>
      <c r="E12" s="1715">
        <f>ROUNDUP(D12,0)+'KD Основная продукция'!I10</f>
        <v>0</v>
      </c>
      <c r="F12" s="892">
        <f t="shared" si="1"/>
        <v>0</v>
      </c>
      <c r="G12" s="1716"/>
      <c r="H12" s="1715"/>
      <c r="I12" s="1717"/>
      <c r="J12" s="1707"/>
      <c r="K12" s="1728" t="s">
        <v>301</v>
      </c>
      <c r="L12" s="1715" t="s">
        <v>398</v>
      </c>
      <c r="M12" s="1715">
        <v>0</v>
      </c>
      <c r="N12" s="1715">
        <f t="shared" si="2"/>
        <v>0</v>
      </c>
      <c r="O12" s="1715">
        <f>ROUNDUP(N12,0)+'KD Основная продукция'!I32</f>
        <v>0</v>
      </c>
      <c r="P12" s="892">
        <f t="shared" si="3"/>
        <v>0</v>
      </c>
      <c r="Q12" s="1716"/>
      <c r="R12" s="1715"/>
      <c r="S12" s="1717"/>
      <c r="T12" s="1707"/>
      <c r="U12" s="1728" t="s">
        <v>301</v>
      </c>
      <c r="V12" s="1715" t="s">
        <v>398</v>
      </c>
      <c r="W12" s="1715">
        <v>0</v>
      </c>
      <c r="X12" s="1715">
        <f t="shared" si="4"/>
        <v>0</v>
      </c>
      <c r="Y12" s="1718">
        <f>0+'KD Основная продукция'!I54</f>
        <v>0</v>
      </c>
      <c r="Z12" s="892">
        <f t="shared" si="5"/>
        <v>0</v>
      </c>
      <c r="AA12" s="1716"/>
      <c r="AB12" s="1715"/>
      <c r="AC12" s="1717"/>
    </row>
    <row r="13" spans="1:29" s="864" customFormat="1" ht="38.25" customHeight="1">
      <c r="A13" s="1728" t="s">
        <v>525</v>
      </c>
      <c r="B13" s="1715" t="s">
        <v>398</v>
      </c>
      <c r="C13" s="1715">
        <v>0</v>
      </c>
      <c r="D13" s="1715">
        <f t="shared" ref="D13:D14" si="6">C13/0.5</f>
        <v>0</v>
      </c>
      <c r="E13" s="1715">
        <f>ROUNDUP(D13,0)+'KD Основная продукция'!I11</f>
        <v>0</v>
      </c>
      <c r="F13" s="898">
        <f>E13*0.3</f>
        <v>0</v>
      </c>
      <c r="G13" s="1716"/>
      <c r="H13" s="1715"/>
      <c r="I13" s="1717"/>
      <c r="J13" s="1707"/>
      <c r="K13" s="1728" t="s">
        <v>525</v>
      </c>
      <c r="L13" s="1715" t="s">
        <v>398</v>
      </c>
      <c r="M13" s="1715">
        <v>0</v>
      </c>
      <c r="N13" s="1715">
        <f t="shared" ref="N13:N14" si="7">M13/0.5</f>
        <v>0</v>
      </c>
      <c r="O13" s="1715">
        <f>ROUNDUP(N13,0)+'KD Основная продукция'!I33</f>
        <v>0</v>
      </c>
      <c r="P13" s="898">
        <f>O13*0.3</f>
        <v>0</v>
      </c>
      <c r="Q13" s="1716"/>
      <c r="R13" s="1715"/>
      <c r="S13" s="1717"/>
      <c r="T13" s="1707"/>
      <c r="U13" s="1728" t="s">
        <v>525</v>
      </c>
      <c r="V13" s="1715" t="s">
        <v>398</v>
      </c>
      <c r="W13" s="1715">
        <v>0</v>
      </c>
      <c r="X13" s="1715">
        <f t="shared" ref="X13:X14" si="8">W13/0.5</f>
        <v>0</v>
      </c>
      <c r="Y13" s="1718">
        <f>0+'KD Основная продукция'!I55</f>
        <v>0</v>
      </c>
      <c r="Z13" s="898">
        <f>Y13*0.3</f>
        <v>0</v>
      </c>
      <c r="AA13" s="1716"/>
      <c r="AB13" s="1715"/>
      <c r="AC13" s="1717"/>
    </row>
    <row r="14" spans="1:29" s="864" customFormat="1" ht="38.25" customHeight="1">
      <c r="A14" s="1728" t="s">
        <v>303</v>
      </c>
      <c r="B14" s="1715" t="s">
        <v>398</v>
      </c>
      <c r="C14" s="1715">
        <v>0</v>
      </c>
      <c r="D14" s="1715">
        <f t="shared" si="6"/>
        <v>0</v>
      </c>
      <c r="E14" s="1715">
        <f>ROUNDUP(D14,0)+'KD Основная продукция'!I12</f>
        <v>0</v>
      </c>
      <c r="F14" s="892">
        <f>E14*0.1</f>
        <v>0</v>
      </c>
      <c r="G14" s="1716"/>
      <c r="H14" s="1715"/>
      <c r="I14" s="1717"/>
      <c r="J14" s="1707"/>
      <c r="K14" s="1728" t="s">
        <v>303</v>
      </c>
      <c r="L14" s="1715" t="s">
        <v>398</v>
      </c>
      <c r="M14" s="1715">
        <v>0</v>
      </c>
      <c r="N14" s="1715">
        <f t="shared" si="7"/>
        <v>0</v>
      </c>
      <c r="O14" s="1715">
        <f>ROUNDUP(N14,0)+'KD Основная продукция'!I34</f>
        <v>0</v>
      </c>
      <c r="P14" s="892">
        <f>O14*0.1</f>
        <v>0</v>
      </c>
      <c r="Q14" s="1716"/>
      <c r="R14" s="1715"/>
      <c r="S14" s="1717"/>
      <c r="T14" s="1707"/>
      <c r="U14" s="1728" t="s">
        <v>303</v>
      </c>
      <c r="V14" s="1715" t="s">
        <v>398</v>
      </c>
      <c r="W14" s="1715">
        <v>0</v>
      </c>
      <c r="X14" s="1715">
        <f t="shared" si="8"/>
        <v>0</v>
      </c>
      <c r="Y14" s="1718">
        <f>0+'KD Основная продукция'!I56</f>
        <v>0</v>
      </c>
      <c r="Z14" s="892">
        <f>Y14*0.1</f>
        <v>0</v>
      </c>
      <c r="AA14" s="1716"/>
      <c r="AB14" s="1715"/>
      <c r="AC14" s="1717"/>
    </row>
    <row r="15" spans="1:29" s="864" customFormat="1" ht="38.25" customHeight="1">
      <c r="A15" s="1724" t="s">
        <v>638</v>
      </c>
      <c r="B15" s="1715" t="s">
        <v>398</v>
      </c>
      <c r="C15" s="1805">
        <v>0</v>
      </c>
      <c r="D15" s="1715">
        <f t="shared" si="0"/>
        <v>0</v>
      </c>
      <c r="E15" s="1715">
        <f>ROUNDUP(D15,0)+'KD Основная продукция'!I13</f>
        <v>0</v>
      </c>
      <c r="F15" s="898">
        <f>E15*0.35</f>
        <v>0</v>
      </c>
      <c r="G15" s="1716"/>
      <c r="H15" s="1715"/>
      <c r="I15" s="1717"/>
      <c r="J15" s="1707"/>
      <c r="K15" s="1724" t="s">
        <v>638</v>
      </c>
      <c r="L15" s="1715" t="s">
        <v>398</v>
      </c>
      <c r="M15" s="1715">
        <f>'KD Овощи'!D37</f>
        <v>0</v>
      </c>
      <c r="N15" s="1715">
        <f t="shared" si="2"/>
        <v>0</v>
      </c>
      <c r="O15" s="1715">
        <f>ROUNDUP(N15,0)+'KD Основная продукция'!I35</f>
        <v>0</v>
      </c>
      <c r="P15" s="898">
        <f>O15*0.35</f>
        <v>0</v>
      </c>
      <c r="Q15" s="1716"/>
      <c r="R15" s="1715"/>
      <c r="S15" s="1717"/>
      <c r="T15" s="1707"/>
      <c r="U15" s="1724" t="s">
        <v>638</v>
      </c>
      <c r="V15" s="1715" t="s">
        <v>398</v>
      </c>
      <c r="W15" s="1715">
        <f>'KD Овощи'!D60</f>
        <v>8.4000000000000005E-2</v>
      </c>
      <c r="X15" s="1715">
        <f t="shared" si="4"/>
        <v>0.16800000000000001</v>
      </c>
      <c r="Y15" s="1718">
        <f>0+'KD Основная продукция'!I57</f>
        <v>0</v>
      </c>
      <c r="Z15" s="898">
        <f>Y15*0.35</f>
        <v>0</v>
      </c>
      <c r="AA15" s="1716"/>
      <c r="AB15" s="1715"/>
      <c r="AC15" s="1717"/>
    </row>
    <row r="16" spans="1:29" s="864" customFormat="1" ht="38.25" customHeight="1">
      <c r="A16" s="1728" t="s">
        <v>52</v>
      </c>
      <c r="B16" s="1715" t="s">
        <v>398</v>
      </c>
      <c r="C16" s="1715">
        <v>0</v>
      </c>
      <c r="D16" s="1715">
        <f>C16/0.1</f>
        <v>0</v>
      </c>
      <c r="E16" s="1715">
        <f>ROUNDUP(D16,0)+'KD Основная продукция'!I14</f>
        <v>0</v>
      </c>
      <c r="F16" s="898">
        <f>E16*0.24</f>
        <v>0</v>
      </c>
      <c r="G16" s="1716"/>
      <c r="H16" s="1715"/>
      <c r="I16" s="1717"/>
      <c r="J16" s="1707"/>
      <c r="K16" s="1728" t="s">
        <v>52</v>
      </c>
      <c r="L16" s="1715" t="s">
        <v>398</v>
      </c>
      <c r="M16" s="1715">
        <f>'KD Овощи'!D38</f>
        <v>0</v>
      </c>
      <c r="N16" s="1715">
        <f>M16/0.1</f>
        <v>0</v>
      </c>
      <c r="O16" s="1715">
        <f>ROUNDUP(N16,0)+'KD Основная продукция'!I36</f>
        <v>0</v>
      </c>
      <c r="P16" s="898">
        <f>O16*0.24</f>
        <v>0</v>
      </c>
      <c r="Q16" s="1716"/>
      <c r="R16" s="1715"/>
      <c r="S16" s="1717"/>
      <c r="T16" s="1707"/>
      <c r="U16" s="1728" t="s">
        <v>52</v>
      </c>
      <c r="V16" s="1715" t="s">
        <v>398</v>
      </c>
      <c r="W16" s="1715">
        <f>'KD Овощи'!D61</f>
        <v>2.4E-2</v>
      </c>
      <c r="X16" s="1715">
        <f>W16/0.1</f>
        <v>0.24</v>
      </c>
      <c r="Y16" s="1718">
        <f>0+'KD Основная продукция'!I58</f>
        <v>0</v>
      </c>
      <c r="Z16" s="898">
        <f>Y16*0.24</f>
        <v>0</v>
      </c>
      <c r="AA16" s="1716"/>
      <c r="AB16" s="1715"/>
      <c r="AC16" s="1717"/>
    </row>
    <row r="17" spans="1:29" s="864" customFormat="1" ht="38.25" customHeight="1">
      <c r="A17" s="1728" t="s">
        <v>54</v>
      </c>
      <c r="B17" s="1715" t="s">
        <v>470</v>
      </c>
      <c r="C17" s="1715">
        <v>0</v>
      </c>
      <c r="D17" s="1715">
        <f>C17/0.3</f>
        <v>0</v>
      </c>
      <c r="E17" s="1715">
        <f>ROUNDUP(D17,0)+'KD Основная продукция'!I15</f>
        <v>0</v>
      </c>
      <c r="F17" s="892"/>
      <c r="G17" s="1716"/>
      <c r="H17" s="1715"/>
      <c r="I17" s="1717"/>
      <c r="J17" s="1707"/>
      <c r="K17" s="1728" t="s">
        <v>54</v>
      </c>
      <c r="L17" s="1715" t="s">
        <v>470</v>
      </c>
      <c r="M17" s="1715">
        <f>'KD Овощи'!D39</f>
        <v>0</v>
      </c>
      <c r="N17" s="1715">
        <f>M17/0.3</f>
        <v>0</v>
      </c>
      <c r="O17" s="1715">
        <f>ROUNDUP(N17,0)+'KD Основная продукция'!I37</f>
        <v>0</v>
      </c>
      <c r="P17" s="892"/>
      <c r="Q17" s="1716"/>
      <c r="R17" s="1715"/>
      <c r="S17" s="1717"/>
      <c r="T17" s="1707"/>
      <c r="U17" s="1728" t="s">
        <v>54</v>
      </c>
      <c r="V17" s="1715" t="s">
        <v>470</v>
      </c>
      <c r="W17" s="1715">
        <f>'KD Овощи'!D62</f>
        <v>0.09</v>
      </c>
      <c r="X17" s="1715">
        <f>W17/0.3</f>
        <v>0.3</v>
      </c>
      <c r="Y17" s="1718">
        <f>0+'KD Основная продукция'!I59</f>
        <v>0</v>
      </c>
      <c r="Z17" s="892"/>
      <c r="AA17" s="1716"/>
      <c r="AB17" s="1715"/>
      <c r="AC17" s="1717"/>
    </row>
    <row r="18" spans="1:29" s="864" customFormat="1" ht="38.25" customHeight="1">
      <c r="A18" s="3022" t="s">
        <v>48</v>
      </c>
      <c r="B18" s="1715" t="s">
        <v>25</v>
      </c>
      <c r="C18" s="1715">
        <v>0</v>
      </c>
      <c r="D18" s="1715">
        <f>C18/0.24</f>
        <v>0</v>
      </c>
      <c r="E18" s="1715">
        <f>ROUNDUP(D18,0)+'KD Основная продукция'!I16</f>
        <v>0</v>
      </c>
      <c r="F18" s="899">
        <f>E18*55</f>
        <v>0</v>
      </c>
      <c r="G18" s="1716"/>
      <c r="H18" s="1715"/>
      <c r="I18" s="1717"/>
      <c r="J18" s="1707"/>
      <c r="K18" s="3022" t="s">
        <v>48</v>
      </c>
      <c r="L18" s="1715" t="s">
        <v>25</v>
      </c>
      <c r="M18" s="1715">
        <f>'KD Овощи'!D40</f>
        <v>0</v>
      </c>
      <c r="N18" s="1715">
        <f>M18/0.24</f>
        <v>0</v>
      </c>
      <c r="O18" s="1715">
        <f>ROUNDUP(N18,0)+'KD Основная продукция'!I38</f>
        <v>0</v>
      </c>
      <c r="P18" s="899">
        <f>O18*55</f>
        <v>0</v>
      </c>
      <c r="Q18" s="1716"/>
      <c r="R18" s="1715"/>
      <c r="S18" s="1717"/>
      <c r="T18" s="1707"/>
      <c r="U18" s="3022" t="s">
        <v>48</v>
      </c>
      <c r="V18" s="1715" t="s">
        <v>25</v>
      </c>
      <c r="W18" s="1715">
        <f>'KD Овощи'!D63</f>
        <v>3.6000000000000004E-2</v>
      </c>
      <c r="X18" s="1715">
        <f>W18/0.24</f>
        <v>0.15000000000000002</v>
      </c>
      <c r="Y18" s="1718">
        <f>0+'KD Основная продукция'!I60</f>
        <v>0</v>
      </c>
      <c r="Z18" s="899">
        <f>Y18*55</f>
        <v>0</v>
      </c>
      <c r="AA18" s="1716"/>
      <c r="AB18" s="1715"/>
      <c r="AC18" s="1717"/>
    </row>
    <row r="19" spans="1:29" s="864" customFormat="1" ht="38.25" customHeight="1">
      <c r="A19" s="1728" t="s">
        <v>430</v>
      </c>
      <c r="B19" s="1715" t="s">
        <v>398</v>
      </c>
      <c r="C19" s="1715">
        <v>0</v>
      </c>
      <c r="D19" s="1715">
        <f>C19/0.5</f>
        <v>0</v>
      </c>
      <c r="E19" s="1715">
        <f>ROUNDUP(D19,0)+'KD Основная продукция'!I17</f>
        <v>0</v>
      </c>
      <c r="F19" s="892">
        <f>E19*0.5</f>
        <v>0</v>
      </c>
      <c r="G19" s="1716"/>
      <c r="H19" s="1715"/>
      <c r="I19" s="1717"/>
      <c r="J19" s="1707"/>
      <c r="K19" s="1728" t="s">
        <v>430</v>
      </c>
      <c r="L19" s="1715" t="s">
        <v>398</v>
      </c>
      <c r="M19" s="1715">
        <f>'KD Овощи'!D41</f>
        <v>0</v>
      </c>
      <c r="N19" s="1715">
        <f>M19/0.5</f>
        <v>0</v>
      </c>
      <c r="O19" s="1715">
        <f>ROUNDUP(N19,0)+'KD Основная продукция'!I39</f>
        <v>0</v>
      </c>
      <c r="P19" s="892">
        <f>O19*0.5</f>
        <v>0</v>
      </c>
      <c r="Q19" s="1716"/>
      <c r="R19" s="1715"/>
      <c r="S19" s="1717"/>
      <c r="T19" s="1707"/>
      <c r="U19" s="1728" t="s">
        <v>430</v>
      </c>
      <c r="V19" s="1715" t="s">
        <v>398</v>
      </c>
      <c r="W19" s="1715">
        <f>'KD Овощи'!D64</f>
        <v>2.0339999999999997E-2</v>
      </c>
      <c r="X19" s="1715">
        <f>W19/0.5</f>
        <v>4.0679999999999994E-2</v>
      </c>
      <c r="Y19" s="1718">
        <f>0+'KD Основная продукция'!I61</f>
        <v>0</v>
      </c>
      <c r="Z19" s="892">
        <f>Y19*0.5</f>
        <v>0</v>
      </c>
      <c r="AA19" s="1716"/>
      <c r="AB19" s="1715"/>
      <c r="AC19" s="1717"/>
    </row>
    <row r="20" spans="1:29" s="864" customFormat="1" ht="38.25" customHeight="1">
      <c r="A20" s="1724" t="s">
        <v>587</v>
      </c>
      <c r="B20" s="1715" t="s">
        <v>398</v>
      </c>
      <c r="C20" s="1715">
        <v>0</v>
      </c>
      <c r="D20" s="1715">
        <f>C20/55</f>
        <v>0</v>
      </c>
      <c r="E20" s="1715">
        <f>ROUNDUP(D20,0)+'KD Основная продукция'!I18</f>
        <v>0</v>
      </c>
      <c r="F20" s="892">
        <f>E20*0.5</f>
        <v>0</v>
      </c>
      <c r="G20" s="1716"/>
      <c r="H20" s="1715"/>
      <c r="I20" s="1717"/>
      <c r="J20" s="1707"/>
      <c r="K20" s="1724" t="s">
        <v>587</v>
      </c>
      <c r="L20" s="1715" t="s">
        <v>398</v>
      </c>
      <c r="M20" s="1715">
        <f>'KD Овощи'!D42</f>
        <v>0</v>
      </c>
      <c r="N20" s="1715">
        <f>M20/55</f>
        <v>0</v>
      </c>
      <c r="O20" s="1715">
        <f>ROUNDUP(N20,0)+'KD Основная продукция'!I40</f>
        <v>0</v>
      </c>
      <c r="P20" s="892">
        <f>O20*0.5</f>
        <v>0</v>
      </c>
      <c r="Q20" s="1716"/>
      <c r="R20" s="1715"/>
      <c r="S20" s="1717"/>
      <c r="T20" s="1707"/>
      <c r="U20" s="1724" t="s">
        <v>587</v>
      </c>
      <c r="V20" s="1715" t="s">
        <v>398</v>
      </c>
      <c r="W20" s="1715">
        <f>'KD Овощи'!D65</f>
        <v>4</v>
      </c>
      <c r="X20" s="1715">
        <f>W20/55</f>
        <v>7.2727272727272724E-2</v>
      </c>
      <c r="Y20" s="1718">
        <f>0+'KD Основная продукция'!I62</f>
        <v>0</v>
      </c>
      <c r="Z20" s="892">
        <f>Y20*0.5</f>
        <v>0</v>
      </c>
      <c r="AA20" s="1716"/>
      <c r="AB20" s="1715"/>
      <c r="AC20" s="1717"/>
    </row>
    <row r="21" spans="1:29" s="864" customFormat="1" ht="38.25" customHeight="1">
      <c r="A21" s="1728" t="s">
        <v>422</v>
      </c>
      <c r="B21" s="1715" t="s">
        <v>398</v>
      </c>
      <c r="C21" s="1715"/>
      <c r="D21" s="1715"/>
      <c r="E21" s="1715">
        <f>0+'KD Основная продукция'!I19</f>
        <v>0</v>
      </c>
      <c r="F21" s="892">
        <f>E21*0.5</f>
        <v>0</v>
      </c>
      <c r="G21" s="1716"/>
      <c r="H21" s="1715"/>
      <c r="I21" s="1717"/>
      <c r="J21" s="1707"/>
      <c r="K21" s="1728" t="s">
        <v>422</v>
      </c>
      <c r="L21" s="1715" t="s">
        <v>398</v>
      </c>
      <c r="M21" s="1715"/>
      <c r="N21" s="1715"/>
      <c r="O21" s="1715">
        <f>'KD Овощи'!D43+'KD Основная продукция'!I41</f>
        <v>0</v>
      </c>
      <c r="P21" s="892">
        <f>O21*0.5</f>
        <v>0</v>
      </c>
      <c r="Q21" s="1716"/>
      <c r="R21" s="1715"/>
      <c r="S21" s="1717"/>
      <c r="T21" s="1707"/>
      <c r="U21" s="1728" t="s">
        <v>422</v>
      </c>
      <c r="V21" s="1715" t="s">
        <v>398</v>
      </c>
      <c r="W21" s="1715"/>
      <c r="X21" s="1715"/>
      <c r="Y21" s="1718">
        <f>0+'KD Основная продукция'!I63</f>
        <v>0</v>
      </c>
      <c r="Z21" s="892">
        <f>Y21*0.5</f>
        <v>0</v>
      </c>
      <c r="AA21" s="1716"/>
      <c r="AB21" s="1715"/>
      <c r="AC21" s="1717"/>
    </row>
    <row r="22" spans="1:29" s="864" customFormat="1" ht="38.25" customHeight="1">
      <c r="A22" s="1728" t="s">
        <v>507</v>
      </c>
      <c r="B22" s="1715" t="s">
        <v>398</v>
      </c>
      <c r="C22" s="1715">
        <v>0</v>
      </c>
      <c r="D22" s="1715">
        <f>C22/0.2</f>
        <v>0</v>
      </c>
      <c r="E22" s="1715">
        <f>ROUNDUP(D22,0)+'KD Основная продукция'!I20</f>
        <v>0</v>
      </c>
      <c r="F22" s="892">
        <f>E22*0.5</f>
        <v>0</v>
      </c>
      <c r="G22" s="1716"/>
      <c r="H22" s="1715"/>
      <c r="I22" s="1717"/>
      <c r="J22" s="1707"/>
      <c r="K22" s="1728" t="s">
        <v>507</v>
      </c>
      <c r="L22" s="1715" t="s">
        <v>398</v>
      </c>
      <c r="M22" s="1715">
        <f>'KD Овощи'!D44</f>
        <v>0</v>
      </c>
      <c r="N22" s="1715">
        <f>M22/0.2</f>
        <v>0</v>
      </c>
      <c r="O22" s="1715">
        <f>ROUNDUP(N22,0)+'KD Основная продукция'!I42</f>
        <v>0</v>
      </c>
      <c r="P22" s="892">
        <f>O22*0.5</f>
        <v>0</v>
      </c>
      <c r="Q22" s="1716"/>
      <c r="R22" s="1715"/>
      <c r="S22" s="1717"/>
      <c r="T22" s="1707"/>
      <c r="U22" s="1728" t="s">
        <v>507</v>
      </c>
      <c r="V22" s="1715" t="s">
        <v>398</v>
      </c>
      <c r="W22" s="1715">
        <f>'KD Овощи'!D67</f>
        <v>3.2000000000000001E-2</v>
      </c>
      <c r="X22" s="1715">
        <f>W22/0.2</f>
        <v>0.16</v>
      </c>
      <c r="Y22" s="1718">
        <f>0+'KD Основная продукция'!I64</f>
        <v>0</v>
      </c>
      <c r="Z22" s="892">
        <f>Y22*0.5</f>
        <v>0</v>
      </c>
      <c r="AA22" s="1716"/>
      <c r="AB22" s="1715"/>
      <c r="AC22" s="1717"/>
    </row>
    <row r="23" spans="1:29" s="864" customFormat="1" ht="38.25" customHeight="1" thickBot="1">
      <c r="A23" s="1724" t="s">
        <v>637</v>
      </c>
      <c r="B23" s="1715" t="s">
        <v>398</v>
      </c>
      <c r="C23" s="1715">
        <v>0</v>
      </c>
      <c r="D23" s="1715">
        <f t="shared" ref="D23" si="9">C23/0.5</f>
        <v>0</v>
      </c>
      <c r="E23" s="1715">
        <f>ROUNDUP(D23,0)+'KD Основная продукция'!I21</f>
        <v>0</v>
      </c>
      <c r="F23" s="892">
        <f t="shared" ref="F23" si="10">E23*0.5</f>
        <v>0</v>
      </c>
      <c r="G23" s="1716"/>
      <c r="H23" s="1715"/>
      <c r="I23" s="1717"/>
      <c r="J23" s="1707"/>
      <c r="K23" s="1724" t="s">
        <v>637</v>
      </c>
      <c r="L23" s="1715" t="s">
        <v>398</v>
      </c>
      <c r="M23" s="1715">
        <f>'KD Овощи'!D45</f>
        <v>0</v>
      </c>
      <c r="N23" s="1715">
        <f t="shared" ref="N23" si="11">M23/0.5</f>
        <v>0</v>
      </c>
      <c r="O23" s="1715">
        <f>ROUNDUP(N23,0)+'KD Основная продукция'!I43</f>
        <v>0</v>
      </c>
      <c r="P23" s="892">
        <f t="shared" ref="P23" si="12">O23*0.5</f>
        <v>0</v>
      </c>
      <c r="Q23" s="1716"/>
      <c r="R23" s="1715"/>
      <c r="S23" s="1717"/>
      <c r="T23" s="1707"/>
      <c r="U23" s="1724" t="s">
        <v>637</v>
      </c>
      <c r="V23" s="1715" t="s">
        <v>398</v>
      </c>
      <c r="W23" s="1715">
        <f>'KD Овощи'!D68</f>
        <v>0.08</v>
      </c>
      <c r="X23" s="1715">
        <f t="shared" ref="X23" si="13">W23/0.5</f>
        <v>0.16</v>
      </c>
      <c r="Y23" s="1718">
        <f>0+'KD Основная продукция'!I65</f>
        <v>0</v>
      </c>
      <c r="Z23" s="892">
        <f t="shared" ref="Z23" si="14">Y23*0.5</f>
        <v>0</v>
      </c>
      <c r="AA23" s="1716"/>
      <c r="AB23" s="1715"/>
      <c r="AC23" s="1717"/>
    </row>
    <row r="24" spans="1:29" ht="40.5" customHeight="1">
      <c r="A24" s="4087" t="s">
        <v>59</v>
      </c>
      <c r="B24" s="4088"/>
      <c r="C24" s="4088"/>
      <c r="D24" s="4088"/>
      <c r="E24" s="4088"/>
      <c r="F24" s="4088"/>
      <c r="G24" s="4088"/>
      <c r="H24" s="4088"/>
      <c r="I24" s="4089"/>
      <c r="K24" s="4087" t="s">
        <v>59</v>
      </c>
      <c r="L24" s="4088"/>
      <c r="M24" s="4088"/>
      <c r="N24" s="4088"/>
      <c r="O24" s="4088"/>
      <c r="P24" s="4088"/>
      <c r="Q24" s="4088"/>
      <c r="R24" s="4088"/>
      <c r="S24" s="4089"/>
      <c r="U24" s="4087" t="s">
        <v>59</v>
      </c>
      <c r="V24" s="4088"/>
      <c r="W24" s="4088"/>
      <c r="X24" s="4088"/>
      <c r="Y24" s="4088"/>
      <c r="Z24" s="4088"/>
      <c r="AA24" s="4088"/>
      <c r="AB24" s="4088"/>
      <c r="AC24" s="4089"/>
    </row>
    <row r="25" spans="1:29" ht="40.5" customHeight="1">
      <c r="A25" s="4066" t="s">
        <v>60</v>
      </c>
      <c r="B25" s="4067"/>
      <c r="C25" s="4067"/>
      <c r="D25" s="4067"/>
      <c r="E25" s="4067"/>
      <c r="F25" s="4067"/>
      <c r="G25" s="4067"/>
      <c r="H25" s="4067"/>
      <c r="I25" s="4068"/>
      <c r="K25" s="4066" t="s">
        <v>60</v>
      </c>
      <c r="L25" s="4067"/>
      <c r="M25" s="4067"/>
      <c r="N25" s="4067"/>
      <c r="O25" s="4067"/>
      <c r="P25" s="4067"/>
      <c r="Q25" s="4067"/>
      <c r="R25" s="4067"/>
      <c r="S25" s="4068"/>
      <c r="U25" s="4066" t="s">
        <v>60</v>
      </c>
      <c r="V25" s="4067"/>
      <c r="W25" s="4067"/>
      <c r="X25" s="4067"/>
      <c r="Y25" s="4067"/>
      <c r="Z25" s="4067"/>
      <c r="AA25" s="4067"/>
      <c r="AB25" s="4067"/>
      <c r="AC25" s="4068"/>
    </row>
    <row r="26" spans="1:29" ht="40.5" customHeight="1" thickBot="1">
      <c r="A26" s="795"/>
      <c r="B26" s="796"/>
      <c r="C26" s="796"/>
      <c r="D26" s="796"/>
      <c r="E26" s="796"/>
      <c r="F26" s="796"/>
      <c r="G26" s="796"/>
      <c r="H26" s="796"/>
      <c r="I26" s="917"/>
      <c r="K26" s="795"/>
      <c r="L26" s="796"/>
      <c r="M26" s="796"/>
      <c r="N26" s="796"/>
      <c r="O26" s="796"/>
      <c r="P26" s="796"/>
      <c r="Q26" s="796"/>
      <c r="R26" s="796"/>
      <c r="S26" s="917"/>
      <c r="U26" s="795"/>
      <c r="V26" s="796"/>
      <c r="W26" s="796"/>
      <c r="X26" s="796"/>
      <c r="Y26" s="796"/>
      <c r="Z26" s="796"/>
      <c r="AA26" s="796"/>
      <c r="AB26" s="796"/>
      <c r="AC26" s="917"/>
    </row>
  </sheetData>
  <mergeCells count="35">
    <mergeCell ref="AA3:AA4"/>
    <mergeCell ref="AB3:AB4"/>
    <mergeCell ref="AC3:AC4"/>
    <mergeCell ref="A24:I24"/>
    <mergeCell ref="K24:S24"/>
    <mergeCell ref="U24:AC24"/>
    <mergeCell ref="S3:S4"/>
    <mergeCell ref="U3:V4"/>
    <mergeCell ref="Z3:Z4"/>
    <mergeCell ref="A25:I25"/>
    <mergeCell ref="K25:S25"/>
    <mergeCell ref="U25:AC25"/>
    <mergeCell ref="AB2:AC2"/>
    <mergeCell ref="A3:B4"/>
    <mergeCell ref="F3:F4"/>
    <mergeCell ref="G3:G4"/>
    <mergeCell ref="H3:H4"/>
    <mergeCell ref="I3:I4"/>
    <mergeCell ref="K3:L4"/>
    <mergeCell ref="P3:P4"/>
    <mergeCell ref="Q3:Q4"/>
    <mergeCell ref="R3:R4"/>
    <mergeCell ref="E3:E4"/>
    <mergeCell ref="O3:O4"/>
    <mergeCell ref="Y3:Y4"/>
    <mergeCell ref="B2:F2"/>
    <mergeCell ref="H2:I2"/>
    <mergeCell ref="L2:P2"/>
    <mergeCell ref="R2:S2"/>
    <mergeCell ref="V2:Z2"/>
    <mergeCell ref="G1:I1"/>
    <mergeCell ref="K1:P1"/>
    <mergeCell ref="Q1:S1"/>
    <mergeCell ref="U1:Z1"/>
    <mergeCell ref="AA1:AC1"/>
  </mergeCells>
  <pageMargins left="0" right="0" top="0" bottom="0" header="0" footer="0"/>
  <pageSetup paperSize="9" scale="60" orientation="landscape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4">
    <tabColor rgb="FFFFFF00"/>
  </sheetPr>
  <dimension ref="A1:AC26"/>
  <sheetViews>
    <sheetView view="pageLayout" topLeftCell="A20" zoomScale="68" zoomScaleNormal="68" zoomScalePageLayoutView="68" workbookViewId="0">
      <selection activeCell="AC26" sqref="A1:AC26"/>
    </sheetView>
  </sheetViews>
  <sheetFormatPr defaultColWidth="9.140625" defaultRowHeight="12.75"/>
  <cols>
    <col min="1" max="1" width="21.85546875" style="785" customWidth="1"/>
    <col min="2" max="2" width="8.140625" style="785" customWidth="1"/>
    <col min="3" max="4" width="4.85546875" style="785" hidden="1" customWidth="1"/>
    <col min="5" max="5" width="8.140625" style="785" customWidth="1"/>
    <col min="6" max="9" width="8.28515625" style="785" customWidth="1"/>
    <col min="10" max="10" width="1.7109375" style="785" customWidth="1"/>
    <col min="11" max="11" width="22.140625" style="785" customWidth="1"/>
    <col min="12" max="12" width="8.140625" style="785" customWidth="1"/>
    <col min="13" max="14" width="4.85546875" style="785" hidden="1" customWidth="1"/>
    <col min="15" max="15" width="8.140625" style="785" customWidth="1"/>
    <col min="16" max="19" width="8.28515625" style="785" customWidth="1"/>
    <col min="20" max="20" width="1.7109375" style="785" customWidth="1"/>
    <col min="21" max="21" width="21.85546875" style="785" customWidth="1"/>
    <col min="22" max="22" width="8.140625" style="785" customWidth="1"/>
    <col min="23" max="24" width="4.85546875" style="785" hidden="1" customWidth="1"/>
    <col min="25" max="25" width="8.140625" style="785" customWidth="1"/>
    <col min="26" max="29" width="8.28515625" style="785" customWidth="1"/>
    <col min="30" max="16384" width="9.140625" style="785"/>
  </cols>
  <sheetData>
    <row r="1" spans="1:29" ht="45" customHeight="1" thickBot="1">
      <c r="A1" s="854" t="s">
        <v>317</v>
      </c>
      <c r="B1" s="855"/>
      <c r="C1" s="855"/>
      <c r="D1" s="855"/>
      <c r="E1" s="855"/>
      <c r="F1" s="855"/>
      <c r="G1" s="4051" t="str">
        <f>'KD Основная продукция'!F3</f>
        <v>King Dogs Ай-Пери</v>
      </c>
      <c r="H1" s="4052"/>
      <c r="I1" s="4053"/>
      <c r="K1" s="4054" t="s">
        <v>321</v>
      </c>
      <c r="L1" s="4055"/>
      <c r="M1" s="4055"/>
      <c r="N1" s="4055"/>
      <c r="O1" s="4055"/>
      <c r="P1" s="4055"/>
      <c r="Q1" s="4051" t="str">
        <f>'KD Основная продукция'!F25</f>
        <v>King Dogs Мед академия</v>
      </c>
      <c r="R1" s="4052"/>
      <c r="S1" s="4053"/>
      <c r="U1" s="4056" t="s">
        <v>320</v>
      </c>
      <c r="V1" s="4057"/>
      <c r="W1" s="4057"/>
      <c r="X1" s="4057"/>
      <c r="Y1" s="4057"/>
      <c r="Z1" s="4058"/>
      <c r="AA1" s="4051" t="str">
        <f>'KD Основная продукция'!F47</f>
        <v>King Dogs Бар</v>
      </c>
      <c r="AB1" s="4052"/>
      <c r="AC1" s="4053"/>
    </row>
    <row r="2" spans="1:29" ht="45" customHeight="1" thickBot="1">
      <c r="A2" s="856" t="s">
        <v>61</v>
      </c>
      <c r="B2" s="4059">
        <f>'KD Основная продукция'!C1</f>
        <v>43957</v>
      </c>
      <c r="C2" s="4060"/>
      <c r="D2" s="4060"/>
      <c r="E2" s="4060"/>
      <c r="F2" s="4061"/>
      <c r="G2" s="1730" t="s">
        <v>62</v>
      </c>
      <c r="H2" s="4062">
        <v>0.47916666666666669</v>
      </c>
      <c r="I2" s="4063"/>
      <c r="K2" s="856" t="s">
        <v>61</v>
      </c>
      <c r="L2" s="4059">
        <f>B2</f>
        <v>43957</v>
      </c>
      <c r="M2" s="4060"/>
      <c r="N2" s="4060"/>
      <c r="O2" s="4060"/>
      <c r="P2" s="4061"/>
      <c r="Q2" s="1730" t="s">
        <v>62</v>
      </c>
      <c r="R2" s="4062">
        <v>0.47916666666666669</v>
      </c>
      <c r="S2" s="4063"/>
      <c r="U2" s="856" t="s">
        <v>61</v>
      </c>
      <c r="V2" s="4059">
        <f>L2</f>
        <v>43957</v>
      </c>
      <c r="W2" s="4060"/>
      <c r="X2" s="4060"/>
      <c r="Y2" s="4060"/>
      <c r="Z2" s="4061"/>
      <c r="AA2" s="1730" t="s">
        <v>62</v>
      </c>
      <c r="AB2" s="4062">
        <v>0.47916666666666669</v>
      </c>
      <c r="AC2" s="4063"/>
    </row>
    <row r="3" spans="1:29" ht="12.75" customHeight="1">
      <c r="A3" s="4077" t="s">
        <v>21</v>
      </c>
      <c r="B3" s="4078"/>
      <c r="C3" s="858"/>
      <c r="D3" s="858"/>
      <c r="E3" s="4085" t="s">
        <v>396</v>
      </c>
      <c r="F3" s="4081" t="s">
        <v>395</v>
      </c>
      <c r="G3" s="4081" t="s">
        <v>394</v>
      </c>
      <c r="H3" s="4081" t="s">
        <v>22</v>
      </c>
      <c r="I3" s="4090" t="s">
        <v>23</v>
      </c>
      <c r="K3" s="4077" t="s">
        <v>21</v>
      </c>
      <c r="L3" s="4078"/>
      <c r="M3" s="858"/>
      <c r="N3" s="858"/>
      <c r="O3" s="4085" t="s">
        <v>396</v>
      </c>
      <c r="P3" s="4081" t="s">
        <v>395</v>
      </c>
      <c r="Q3" s="4081" t="s">
        <v>394</v>
      </c>
      <c r="R3" s="4081" t="s">
        <v>22</v>
      </c>
      <c r="S3" s="4090" t="s">
        <v>23</v>
      </c>
      <c r="U3" s="4077" t="s">
        <v>21</v>
      </c>
      <c r="V3" s="4078"/>
      <c r="W3" s="858"/>
      <c r="X3" s="858"/>
      <c r="Y3" s="4085" t="s">
        <v>396</v>
      </c>
      <c r="Z3" s="4081" t="s">
        <v>395</v>
      </c>
      <c r="AA3" s="4081" t="s">
        <v>394</v>
      </c>
      <c r="AB3" s="4081" t="s">
        <v>22</v>
      </c>
      <c r="AC3" s="4090" t="s">
        <v>23</v>
      </c>
    </row>
    <row r="4" spans="1:29" ht="32.25" customHeight="1" thickBot="1">
      <c r="A4" s="4079"/>
      <c r="B4" s="4080"/>
      <c r="C4" s="859"/>
      <c r="D4" s="859"/>
      <c r="E4" s="4086"/>
      <c r="F4" s="4082"/>
      <c r="G4" s="4082"/>
      <c r="H4" s="4082"/>
      <c r="I4" s="4091"/>
      <c r="K4" s="4079"/>
      <c r="L4" s="4080"/>
      <c r="M4" s="859"/>
      <c r="N4" s="859"/>
      <c r="O4" s="4086"/>
      <c r="P4" s="4082"/>
      <c r="Q4" s="4082"/>
      <c r="R4" s="4082"/>
      <c r="S4" s="4091"/>
      <c r="U4" s="4079"/>
      <c r="V4" s="4080"/>
      <c r="W4" s="859"/>
      <c r="X4" s="859"/>
      <c r="Y4" s="4086"/>
      <c r="Z4" s="4082"/>
      <c r="AA4" s="4082"/>
      <c r="AB4" s="4082"/>
      <c r="AC4" s="4091"/>
    </row>
    <row r="5" spans="1:29" s="864" customFormat="1" ht="41.25" customHeight="1" thickBot="1">
      <c r="A5" s="1702" t="s">
        <v>517</v>
      </c>
      <c r="B5" s="1703" t="s">
        <v>25</v>
      </c>
      <c r="C5" s="1703"/>
      <c r="D5" s="1703"/>
      <c r="E5" s="1703" t="s">
        <v>397</v>
      </c>
      <c r="F5" s="860">
        <f>'KD Основная продукция'!M5</f>
        <v>0</v>
      </c>
      <c r="G5" s="1704"/>
      <c r="H5" s="1705"/>
      <c r="I5" s="1706"/>
      <c r="J5" s="1707"/>
      <c r="K5" s="1702" t="s">
        <v>517</v>
      </c>
      <c r="L5" s="1703" t="s">
        <v>25</v>
      </c>
      <c r="M5" s="1703"/>
      <c r="N5" s="1703"/>
      <c r="O5" s="1703" t="s">
        <v>397</v>
      </c>
      <c r="P5" s="860">
        <f>'KD Основная продукция'!M27</f>
        <v>0</v>
      </c>
      <c r="Q5" s="1704"/>
      <c r="R5" s="1705"/>
      <c r="S5" s="1706"/>
      <c r="T5" s="1707"/>
      <c r="U5" s="1702" t="s">
        <v>517</v>
      </c>
      <c r="V5" s="1703" t="s">
        <v>25</v>
      </c>
      <c r="W5" s="1703"/>
      <c r="X5" s="1703"/>
      <c r="Y5" s="1703" t="s">
        <v>397</v>
      </c>
      <c r="Z5" s="860">
        <f>'KD Основная продукция'!M49</f>
        <v>0</v>
      </c>
      <c r="AA5" s="1704"/>
      <c r="AB5" s="1705"/>
      <c r="AC5" s="1706"/>
    </row>
    <row r="6" spans="1:29" s="864" customFormat="1" ht="41.25" hidden="1" customHeight="1" thickBot="1">
      <c r="A6" s="1708" t="s">
        <v>523</v>
      </c>
      <c r="B6" s="1709" t="s">
        <v>25</v>
      </c>
      <c r="C6" s="1709"/>
      <c r="D6" s="1709"/>
      <c r="E6" s="1709" t="s">
        <v>397</v>
      </c>
      <c r="F6" s="928">
        <f>'KD Основная продукция'!M6</f>
        <v>0</v>
      </c>
      <c r="G6" s="1710"/>
      <c r="H6" s="1711"/>
      <c r="I6" s="1712"/>
      <c r="J6" s="1707"/>
      <c r="K6" s="1708" t="s">
        <v>523</v>
      </c>
      <c r="L6" s="1709" t="s">
        <v>25</v>
      </c>
      <c r="M6" s="1709"/>
      <c r="N6" s="1709"/>
      <c r="O6" s="1709" t="s">
        <v>397</v>
      </c>
      <c r="P6" s="928">
        <f>'KD Основная продукция'!M28</f>
        <v>0</v>
      </c>
      <c r="Q6" s="1710"/>
      <c r="R6" s="1711"/>
      <c r="S6" s="1712"/>
      <c r="T6" s="1707"/>
      <c r="U6" s="1708" t="s">
        <v>523</v>
      </c>
      <c r="V6" s="1709" t="s">
        <v>25</v>
      </c>
      <c r="W6" s="1709"/>
      <c r="X6" s="1709"/>
      <c r="Y6" s="1709" t="s">
        <v>397</v>
      </c>
      <c r="Z6" s="928">
        <f>'KD Основная продукция'!M50</f>
        <v>0</v>
      </c>
      <c r="AA6" s="1710"/>
      <c r="AB6" s="1711"/>
      <c r="AC6" s="1712"/>
    </row>
    <row r="7" spans="1:29" s="864" customFormat="1" ht="40.5" customHeight="1">
      <c r="A7" s="2281" t="s">
        <v>39</v>
      </c>
      <c r="B7" s="1703" t="s">
        <v>398</v>
      </c>
      <c r="C7" s="1713">
        <f>'KD Овощи'!F8</f>
        <v>0</v>
      </c>
      <c r="D7" s="1713">
        <f t="shared" ref="D7:D15" si="0">C7/0.5</f>
        <v>0</v>
      </c>
      <c r="E7" s="1713">
        <f>ROUNDUP(D7,0)+'KD Основная продукция'!P5</f>
        <v>0</v>
      </c>
      <c r="F7" s="1266">
        <f t="shared" ref="F7:F15" si="1">E7*0.5</f>
        <v>0</v>
      </c>
      <c r="G7" s="1714"/>
      <c r="H7" s="1705"/>
      <c r="I7" s="1706"/>
      <c r="J7" s="1707"/>
      <c r="K7" s="2282" t="s">
        <v>39</v>
      </c>
      <c r="L7" s="1703" t="s">
        <v>398</v>
      </c>
      <c r="M7" s="1713">
        <f>'KD Овощи'!F31</f>
        <v>0</v>
      </c>
      <c r="N7" s="1713">
        <f t="shared" ref="N7:N15" si="2">M7/0.5</f>
        <v>0</v>
      </c>
      <c r="O7" s="1713">
        <f>ROUNDUP(N7,0)+'KD Основная продукция'!P27</f>
        <v>0</v>
      </c>
      <c r="P7" s="1266">
        <f t="shared" ref="P7:P15" si="3">O7*0.5</f>
        <v>0</v>
      </c>
      <c r="Q7" s="1714"/>
      <c r="R7" s="1705"/>
      <c r="S7" s="1706"/>
      <c r="T7" s="1707"/>
      <c r="U7" s="2282" t="s">
        <v>39</v>
      </c>
      <c r="V7" s="1703" t="s">
        <v>398</v>
      </c>
      <c r="W7" s="1713">
        <f>'KD Овощи'!F54</f>
        <v>0</v>
      </c>
      <c r="X7" s="1713">
        <f t="shared" ref="X7:X15" si="4">W7/0.5</f>
        <v>0</v>
      </c>
      <c r="Y7" s="1713">
        <f>ROUNDUP(X7,0)+'KD Основная продукция'!P49</f>
        <v>0</v>
      </c>
      <c r="Z7" s="1266">
        <f t="shared" ref="Z7:Z15" si="5">Y7*0.5</f>
        <v>0</v>
      </c>
      <c r="AA7" s="1714"/>
      <c r="AB7" s="1705"/>
      <c r="AC7" s="1706"/>
    </row>
    <row r="8" spans="1:29" s="864" customFormat="1" ht="40.5" customHeight="1">
      <c r="A8" s="1724" t="s">
        <v>506</v>
      </c>
      <c r="B8" s="1715" t="s">
        <v>398</v>
      </c>
      <c r="C8" s="1718">
        <f>'KD Овощи'!F9</f>
        <v>0</v>
      </c>
      <c r="D8" s="1715">
        <f t="shared" si="0"/>
        <v>0</v>
      </c>
      <c r="E8" s="1718">
        <f>ROUNDUP(D8,0)+'KD Основная продукция'!P6</f>
        <v>0</v>
      </c>
      <c r="F8" s="892">
        <f t="shared" si="1"/>
        <v>0</v>
      </c>
      <c r="G8" s="1716"/>
      <c r="H8" s="1715"/>
      <c r="I8" s="1717"/>
      <c r="J8" s="1707"/>
      <c r="K8" s="1728" t="s">
        <v>506</v>
      </c>
      <c r="L8" s="1715" t="s">
        <v>398</v>
      </c>
      <c r="M8" s="1718">
        <f>'KD Овощи'!F32</f>
        <v>0</v>
      </c>
      <c r="N8" s="1715">
        <f t="shared" si="2"/>
        <v>0</v>
      </c>
      <c r="O8" s="1718">
        <f>ROUNDUP(N8,0)+'KD Основная продукция'!P28</f>
        <v>0</v>
      </c>
      <c r="P8" s="892">
        <f t="shared" si="3"/>
        <v>0</v>
      </c>
      <c r="Q8" s="1716"/>
      <c r="R8" s="1715"/>
      <c r="S8" s="1717"/>
      <c r="T8" s="1707"/>
      <c r="U8" s="1728" t="s">
        <v>506</v>
      </c>
      <c r="V8" s="1715" t="s">
        <v>398</v>
      </c>
      <c r="W8" s="1718">
        <f>'KD Овощи'!F55</f>
        <v>0</v>
      </c>
      <c r="X8" s="1715">
        <f t="shared" si="4"/>
        <v>0</v>
      </c>
      <c r="Y8" s="1718">
        <f>ROUNDUP(X8,0)+'KD Основная продукция'!P50</f>
        <v>0</v>
      </c>
      <c r="Z8" s="892">
        <f t="shared" si="5"/>
        <v>0</v>
      </c>
      <c r="AA8" s="1716"/>
      <c r="AB8" s="1715"/>
      <c r="AC8" s="1717"/>
    </row>
    <row r="9" spans="1:29" s="864" customFormat="1" ht="40.5" customHeight="1">
      <c r="A9" s="1724" t="s">
        <v>507</v>
      </c>
      <c r="B9" s="1715" t="s">
        <v>398</v>
      </c>
      <c r="C9" s="1718">
        <f>'KD Овощи'!F10</f>
        <v>0</v>
      </c>
      <c r="D9" s="1715">
        <f t="shared" si="0"/>
        <v>0</v>
      </c>
      <c r="E9" s="1718">
        <f>ROUNDUP(D9,0)+'KD Основная продукция'!P7</f>
        <v>0</v>
      </c>
      <c r="F9" s="892">
        <f t="shared" si="1"/>
        <v>0</v>
      </c>
      <c r="G9" s="1716"/>
      <c r="H9" s="1715"/>
      <c r="I9" s="1717"/>
      <c r="J9" s="1707"/>
      <c r="K9" s="1728" t="s">
        <v>507</v>
      </c>
      <c r="L9" s="1715" t="s">
        <v>398</v>
      </c>
      <c r="M9" s="1718">
        <f>'KD Овощи'!F33</f>
        <v>0</v>
      </c>
      <c r="N9" s="1715">
        <f t="shared" si="2"/>
        <v>0</v>
      </c>
      <c r="O9" s="1718">
        <f>ROUNDUP(N9,0)+'KD Основная продукция'!P29</f>
        <v>0</v>
      </c>
      <c r="P9" s="892">
        <f t="shared" si="3"/>
        <v>0</v>
      </c>
      <c r="Q9" s="1716"/>
      <c r="R9" s="1715"/>
      <c r="S9" s="1717"/>
      <c r="T9" s="1707"/>
      <c r="U9" s="1728" t="s">
        <v>507</v>
      </c>
      <c r="V9" s="1715" t="s">
        <v>398</v>
      </c>
      <c r="W9" s="1718">
        <f>'KD Овощи'!F56</f>
        <v>0</v>
      </c>
      <c r="X9" s="1715">
        <f t="shared" si="4"/>
        <v>0</v>
      </c>
      <c r="Y9" s="1718">
        <f>ROUNDUP(X9,0)+'KD Основная продукция'!P51</f>
        <v>0</v>
      </c>
      <c r="Z9" s="892">
        <f t="shared" si="5"/>
        <v>0</v>
      </c>
      <c r="AA9" s="1716"/>
      <c r="AB9" s="1715"/>
      <c r="AC9" s="1717"/>
    </row>
    <row r="10" spans="1:29" s="864" customFormat="1" ht="40.5" customHeight="1">
      <c r="A10" s="1724" t="s">
        <v>430</v>
      </c>
      <c r="B10" s="1715" t="s">
        <v>398</v>
      </c>
      <c r="C10" s="1718">
        <f>'KD Овощи'!F11</f>
        <v>0</v>
      </c>
      <c r="D10" s="1715">
        <f t="shared" si="0"/>
        <v>0</v>
      </c>
      <c r="E10" s="1718">
        <f>ROUNDUP(D10,0)+'KD Основная продукция'!P8</f>
        <v>0</v>
      </c>
      <c r="F10" s="892">
        <f t="shared" si="1"/>
        <v>0</v>
      </c>
      <c r="G10" s="1716"/>
      <c r="H10" s="1715"/>
      <c r="I10" s="1717"/>
      <c r="J10" s="1707"/>
      <c r="K10" s="1728" t="s">
        <v>430</v>
      </c>
      <c r="L10" s="1715" t="s">
        <v>398</v>
      </c>
      <c r="M10" s="1718">
        <f>'KD Овощи'!F34</f>
        <v>0</v>
      </c>
      <c r="N10" s="1715">
        <f t="shared" si="2"/>
        <v>0</v>
      </c>
      <c r="O10" s="1718">
        <f>ROUNDUP(N10,0)+'KD Основная продукция'!P30</f>
        <v>0</v>
      </c>
      <c r="P10" s="892">
        <f t="shared" si="3"/>
        <v>0</v>
      </c>
      <c r="Q10" s="1716"/>
      <c r="R10" s="1715"/>
      <c r="S10" s="1717"/>
      <c r="T10" s="1707"/>
      <c r="U10" s="1728" t="s">
        <v>430</v>
      </c>
      <c r="V10" s="1715" t="s">
        <v>398</v>
      </c>
      <c r="W10" s="1718">
        <f>'KD Овощи'!F57</f>
        <v>0</v>
      </c>
      <c r="X10" s="1715">
        <f t="shared" si="4"/>
        <v>0</v>
      </c>
      <c r="Y10" s="1718">
        <f>ROUNDUP(X10,0)+'KD Основная продукция'!P52</f>
        <v>0</v>
      </c>
      <c r="Z10" s="892">
        <f t="shared" si="5"/>
        <v>0</v>
      </c>
      <c r="AA10" s="1716"/>
      <c r="AB10" s="1715"/>
      <c r="AC10" s="1717"/>
    </row>
    <row r="11" spans="1:29" s="864" customFormat="1" ht="40.5" customHeight="1">
      <c r="A11" s="1724" t="s">
        <v>422</v>
      </c>
      <c r="B11" s="1715" t="s">
        <v>398</v>
      </c>
      <c r="C11" s="1718">
        <f>'KD Овощи'!F12</f>
        <v>0</v>
      </c>
      <c r="D11" s="1715">
        <f t="shared" si="0"/>
        <v>0</v>
      </c>
      <c r="E11" s="1718">
        <f>ROUNDUP(D11,0)+'KD Основная продукция'!P9</f>
        <v>0</v>
      </c>
      <c r="F11" s="892">
        <f t="shared" si="1"/>
        <v>0</v>
      </c>
      <c r="G11" s="1716"/>
      <c r="H11" s="1715"/>
      <c r="I11" s="1717"/>
      <c r="J11" s="1707"/>
      <c r="K11" s="1728" t="s">
        <v>422</v>
      </c>
      <c r="L11" s="1715" t="s">
        <v>398</v>
      </c>
      <c r="M11" s="1718">
        <f>'KD Овощи'!F35</f>
        <v>0</v>
      </c>
      <c r="N11" s="1715">
        <f t="shared" si="2"/>
        <v>0</v>
      </c>
      <c r="O11" s="1718">
        <f>ROUNDUP(N11,0)+'KD Основная продукция'!P31</f>
        <v>0</v>
      </c>
      <c r="P11" s="892">
        <f t="shared" si="3"/>
        <v>0</v>
      </c>
      <c r="Q11" s="1716"/>
      <c r="R11" s="1715"/>
      <c r="S11" s="1717"/>
      <c r="T11" s="1707"/>
      <c r="U11" s="1728" t="s">
        <v>422</v>
      </c>
      <c r="V11" s="1715" t="s">
        <v>398</v>
      </c>
      <c r="W11" s="1718">
        <f>'KD Овощи'!F58</f>
        <v>0</v>
      </c>
      <c r="X11" s="1715">
        <f t="shared" si="4"/>
        <v>0</v>
      </c>
      <c r="Y11" s="1718">
        <f>ROUNDUP(X11,0)+'KD Основная продукция'!P53</f>
        <v>0</v>
      </c>
      <c r="Z11" s="892">
        <f t="shared" si="5"/>
        <v>0</v>
      </c>
      <c r="AA11" s="1716"/>
      <c r="AB11" s="1715"/>
      <c r="AC11" s="1717"/>
    </row>
    <row r="12" spans="1:29" s="864" customFormat="1" ht="40.5" customHeight="1">
      <c r="A12" s="1723" t="s">
        <v>637</v>
      </c>
      <c r="B12" s="1715" t="s">
        <v>398</v>
      </c>
      <c r="C12" s="1718">
        <v>0</v>
      </c>
      <c r="D12" s="1715">
        <f t="shared" si="0"/>
        <v>0</v>
      </c>
      <c r="E12" s="1718">
        <f>ROUNDUP(D12,0)+'KD Основная продукция'!P10</f>
        <v>0</v>
      </c>
      <c r="F12" s="892">
        <f t="shared" si="1"/>
        <v>0</v>
      </c>
      <c r="G12" s="1716"/>
      <c r="H12" s="1715"/>
      <c r="I12" s="1717"/>
      <c r="J12" s="1707"/>
      <c r="K12" s="1723" t="s">
        <v>637</v>
      </c>
      <c r="L12" s="1715" t="s">
        <v>398</v>
      </c>
      <c r="M12" s="1718">
        <v>0</v>
      </c>
      <c r="N12" s="1715">
        <f t="shared" si="2"/>
        <v>0</v>
      </c>
      <c r="O12" s="1718">
        <f>ROUNDUP(N12,0)+'KD Основная продукция'!P32</f>
        <v>0</v>
      </c>
      <c r="P12" s="892">
        <f t="shared" si="3"/>
        <v>0</v>
      </c>
      <c r="Q12" s="1716"/>
      <c r="R12" s="1715"/>
      <c r="S12" s="1717"/>
      <c r="T12" s="1707"/>
      <c r="U12" s="1723" t="s">
        <v>637</v>
      </c>
      <c r="V12" s="1715" t="s">
        <v>398</v>
      </c>
      <c r="W12" s="1718">
        <v>0</v>
      </c>
      <c r="X12" s="1715">
        <f t="shared" si="4"/>
        <v>0</v>
      </c>
      <c r="Y12" s="1718">
        <f>ROUNDUP(X12,0)+'KD Основная продукция'!P54</f>
        <v>0</v>
      </c>
      <c r="Z12" s="892">
        <f t="shared" si="5"/>
        <v>0</v>
      </c>
      <c r="AA12" s="1716"/>
      <c r="AB12" s="1715"/>
      <c r="AC12" s="1717"/>
    </row>
    <row r="13" spans="1:29" s="864" customFormat="1" ht="40.5" customHeight="1">
      <c r="A13" s="1723" t="s">
        <v>638</v>
      </c>
      <c r="B13" s="1715" t="s">
        <v>398</v>
      </c>
      <c r="C13" s="1718">
        <v>0</v>
      </c>
      <c r="D13" s="1715">
        <f t="shared" ref="D13:D14" si="6">C13/0.5</f>
        <v>0</v>
      </c>
      <c r="E13" s="1718">
        <f>ROUNDUP(D13,0)+'KD Основная продукция'!P11</f>
        <v>0</v>
      </c>
      <c r="F13" s="898">
        <f>E13*0.35</f>
        <v>0</v>
      </c>
      <c r="G13" s="1716"/>
      <c r="H13" s="1715"/>
      <c r="I13" s="1717"/>
      <c r="J13" s="1707"/>
      <c r="K13" s="1723" t="s">
        <v>638</v>
      </c>
      <c r="L13" s="1715" t="s">
        <v>398</v>
      </c>
      <c r="M13" s="1718">
        <v>0</v>
      </c>
      <c r="N13" s="1715">
        <f t="shared" ref="N13:N14" si="7">M13/0.5</f>
        <v>0</v>
      </c>
      <c r="O13" s="1718">
        <f>ROUNDUP(N13,0)+'KD Основная продукция'!P33</f>
        <v>0</v>
      </c>
      <c r="P13" s="898">
        <f>O13*0.35</f>
        <v>0</v>
      </c>
      <c r="Q13" s="1716"/>
      <c r="R13" s="1715"/>
      <c r="S13" s="1717"/>
      <c r="T13" s="1707"/>
      <c r="U13" s="1723" t="s">
        <v>638</v>
      </c>
      <c r="V13" s="1715" t="s">
        <v>398</v>
      </c>
      <c r="W13" s="1718">
        <v>0</v>
      </c>
      <c r="X13" s="1715">
        <f t="shared" ref="X13:X14" si="8">W13/0.5</f>
        <v>0</v>
      </c>
      <c r="Y13" s="1718">
        <f>ROUNDUP(X13,0)+'KD Основная продукция'!P55</f>
        <v>0</v>
      </c>
      <c r="Z13" s="898">
        <f>Y13*0.35</f>
        <v>0</v>
      </c>
      <c r="AA13" s="1716"/>
      <c r="AB13" s="1715"/>
      <c r="AC13" s="1717"/>
    </row>
    <row r="14" spans="1:29" s="864" customFormat="1" ht="40.5" customHeight="1">
      <c r="A14" s="1723" t="s">
        <v>587</v>
      </c>
      <c r="B14" s="1715" t="s">
        <v>398</v>
      </c>
      <c r="C14" s="1718">
        <v>0</v>
      </c>
      <c r="D14" s="1715">
        <f t="shared" si="6"/>
        <v>0</v>
      </c>
      <c r="E14" s="1718">
        <f>ROUNDUP(D14,0)+'KD Основная продукция'!P12</f>
        <v>0</v>
      </c>
      <c r="F14" s="892">
        <f t="shared" ref="F14" si="9">E14*0.5</f>
        <v>0</v>
      </c>
      <c r="G14" s="1716"/>
      <c r="H14" s="1715"/>
      <c r="I14" s="1717"/>
      <c r="J14" s="1707"/>
      <c r="K14" s="1723" t="s">
        <v>587</v>
      </c>
      <c r="L14" s="1715" t="s">
        <v>398</v>
      </c>
      <c r="M14" s="1718">
        <v>0</v>
      </c>
      <c r="N14" s="1715">
        <f t="shared" si="7"/>
        <v>0</v>
      </c>
      <c r="O14" s="1718">
        <f>ROUNDUP(N14,0)+'KD Основная продукция'!P34</f>
        <v>0</v>
      </c>
      <c r="P14" s="892">
        <f t="shared" ref="P14" si="10">O14*0.5</f>
        <v>0</v>
      </c>
      <c r="Q14" s="1716"/>
      <c r="R14" s="1715"/>
      <c r="S14" s="1717"/>
      <c r="T14" s="1707"/>
      <c r="U14" s="1723" t="s">
        <v>587</v>
      </c>
      <c r="V14" s="1715" t="s">
        <v>398</v>
      </c>
      <c r="W14" s="1718">
        <v>0</v>
      </c>
      <c r="X14" s="1715">
        <f t="shared" si="8"/>
        <v>0</v>
      </c>
      <c r="Y14" s="1718">
        <f>ROUNDUP(X14,0)+'KD Основная продукция'!P56</f>
        <v>0</v>
      </c>
      <c r="Z14" s="892">
        <f t="shared" ref="Z14" si="11">Y14*0.5</f>
        <v>0</v>
      </c>
      <c r="AA14" s="1716"/>
      <c r="AB14" s="1715"/>
      <c r="AC14" s="1717"/>
    </row>
    <row r="15" spans="1:29" s="864" customFormat="1" ht="40.5" customHeight="1">
      <c r="A15" s="1724" t="s">
        <v>301</v>
      </c>
      <c r="B15" s="1715" t="s">
        <v>398</v>
      </c>
      <c r="C15" s="1718">
        <f>'KD Овощи'!F14</f>
        <v>0</v>
      </c>
      <c r="D15" s="1715">
        <f t="shared" si="0"/>
        <v>0</v>
      </c>
      <c r="E15" s="1718">
        <f>ROUNDUP(D15,0)+'KD Основная продукция'!P13</f>
        <v>0</v>
      </c>
      <c r="F15" s="892">
        <f t="shared" si="1"/>
        <v>0</v>
      </c>
      <c r="G15" s="1716"/>
      <c r="H15" s="1715"/>
      <c r="I15" s="1717"/>
      <c r="J15" s="1707"/>
      <c r="K15" s="1728" t="s">
        <v>301</v>
      </c>
      <c r="L15" s="1715" t="s">
        <v>398</v>
      </c>
      <c r="M15" s="1718">
        <f>'KD Овощи'!F37</f>
        <v>0</v>
      </c>
      <c r="N15" s="1715">
        <f t="shared" si="2"/>
        <v>0</v>
      </c>
      <c r="O15" s="1718">
        <f>ROUNDUP(N15,0)+'KD Основная продукция'!P35</f>
        <v>0</v>
      </c>
      <c r="P15" s="892">
        <f t="shared" si="3"/>
        <v>0</v>
      </c>
      <c r="Q15" s="1716"/>
      <c r="R15" s="1715"/>
      <c r="S15" s="1717"/>
      <c r="T15" s="1707"/>
      <c r="U15" s="1728" t="s">
        <v>301</v>
      </c>
      <c r="V15" s="1715" t="s">
        <v>398</v>
      </c>
      <c r="W15" s="1718">
        <f>'KD Овощи'!F60</f>
        <v>0</v>
      </c>
      <c r="X15" s="1715">
        <f t="shared" si="4"/>
        <v>0</v>
      </c>
      <c r="Y15" s="1718">
        <f>ROUNDUP(X15,0)+'KD Основная продукция'!P57</f>
        <v>0</v>
      </c>
      <c r="Z15" s="892">
        <f t="shared" si="5"/>
        <v>0</v>
      </c>
      <c r="AA15" s="1716"/>
      <c r="AB15" s="1715"/>
      <c r="AC15" s="1717"/>
    </row>
    <row r="16" spans="1:29" s="864" customFormat="1" ht="40.5" customHeight="1">
      <c r="A16" s="1724" t="s">
        <v>303</v>
      </c>
      <c r="B16" s="1715" t="s">
        <v>398</v>
      </c>
      <c r="C16" s="1718">
        <f>'KD Овощи'!F15</f>
        <v>0</v>
      </c>
      <c r="D16" s="1715">
        <f>C16/0.1</f>
        <v>0</v>
      </c>
      <c r="E16" s="1718">
        <f>ROUNDUP(D16,0)+'KD Основная продукция'!P14</f>
        <v>0</v>
      </c>
      <c r="F16" s="892">
        <f>E16*0.1</f>
        <v>0</v>
      </c>
      <c r="G16" s="1716"/>
      <c r="H16" s="1715"/>
      <c r="I16" s="1717"/>
      <c r="J16" s="1707"/>
      <c r="K16" s="1728" t="s">
        <v>303</v>
      </c>
      <c r="L16" s="1715" t="s">
        <v>398</v>
      </c>
      <c r="M16" s="1718">
        <f>'KD Овощи'!F38</f>
        <v>0</v>
      </c>
      <c r="N16" s="1715">
        <f>M16/0.1</f>
        <v>0</v>
      </c>
      <c r="O16" s="1718">
        <f>ROUNDUP(N16,0)+'KD Основная продукция'!P36</f>
        <v>0</v>
      </c>
      <c r="P16" s="892">
        <f>O16*0.1</f>
        <v>0</v>
      </c>
      <c r="Q16" s="1716"/>
      <c r="R16" s="1715"/>
      <c r="S16" s="1717"/>
      <c r="T16" s="1707"/>
      <c r="U16" s="1728" t="s">
        <v>303</v>
      </c>
      <c r="V16" s="1715" t="s">
        <v>398</v>
      </c>
      <c r="W16" s="1718">
        <f>'KD Овощи'!F61</f>
        <v>0</v>
      </c>
      <c r="X16" s="1715">
        <f>W16/0.1</f>
        <v>0</v>
      </c>
      <c r="Y16" s="1718">
        <f>ROUNDUP(X16,0)+'KD Основная продукция'!P58</f>
        <v>0</v>
      </c>
      <c r="Z16" s="898">
        <f>Y16*0.1</f>
        <v>0</v>
      </c>
      <c r="AA16" s="1716"/>
      <c r="AB16" s="1715"/>
      <c r="AC16" s="1717"/>
    </row>
    <row r="17" spans="1:29" s="864" customFormat="1" ht="40.5" customHeight="1">
      <c r="A17" s="1724" t="s">
        <v>525</v>
      </c>
      <c r="B17" s="1715" t="s">
        <v>398</v>
      </c>
      <c r="C17" s="1718">
        <f>'KD Овощи'!F16</f>
        <v>0</v>
      </c>
      <c r="D17" s="1715">
        <f>C17/0.3</f>
        <v>0</v>
      </c>
      <c r="E17" s="1718">
        <f>ROUNDUP(D17,0)+'KD Основная продукция'!P15</f>
        <v>0</v>
      </c>
      <c r="F17" s="892">
        <f>E17*0.3</f>
        <v>0</v>
      </c>
      <c r="G17" s="1716"/>
      <c r="H17" s="1715"/>
      <c r="I17" s="1717"/>
      <c r="J17" s="1707"/>
      <c r="K17" s="1728" t="s">
        <v>525</v>
      </c>
      <c r="L17" s="1715" t="s">
        <v>398</v>
      </c>
      <c r="M17" s="1718">
        <f>'KD Овощи'!F39</f>
        <v>0</v>
      </c>
      <c r="N17" s="1715">
        <f>M17/0.3</f>
        <v>0</v>
      </c>
      <c r="O17" s="1718">
        <f>ROUNDUP(N17,0)+'KD Основная продукция'!P37</f>
        <v>0</v>
      </c>
      <c r="P17" s="892">
        <f>O17*0.3</f>
        <v>0</v>
      </c>
      <c r="Q17" s="1716"/>
      <c r="R17" s="1715"/>
      <c r="S17" s="1717"/>
      <c r="T17" s="1707"/>
      <c r="U17" s="1728" t="s">
        <v>525</v>
      </c>
      <c r="V17" s="1715" t="s">
        <v>398</v>
      </c>
      <c r="W17" s="1718">
        <f>'KD Овощи'!F62</f>
        <v>0</v>
      </c>
      <c r="X17" s="1715">
        <f>W17/0.3</f>
        <v>0</v>
      </c>
      <c r="Y17" s="1718">
        <f>ROUNDUP(X17,0)+'KD Основная продукция'!P59</f>
        <v>0</v>
      </c>
      <c r="Z17" s="892">
        <f>Y17*0.3</f>
        <v>0</v>
      </c>
      <c r="AA17" s="1716"/>
      <c r="AB17" s="1715"/>
      <c r="AC17" s="1717"/>
    </row>
    <row r="18" spans="1:29" s="864" customFormat="1" ht="40.5" customHeight="1">
      <c r="A18" s="1724" t="s">
        <v>52</v>
      </c>
      <c r="B18" s="1715" t="s">
        <v>398</v>
      </c>
      <c r="C18" s="1718">
        <f>'KD Овощи'!F17</f>
        <v>0</v>
      </c>
      <c r="D18" s="1715">
        <f>C18/0.24</f>
        <v>0</v>
      </c>
      <c r="E18" s="1718">
        <f>ROUNDUP(D18,0)+'KD Основная продукция'!P16</f>
        <v>0</v>
      </c>
      <c r="F18" s="898">
        <f>E18*0.24</f>
        <v>0</v>
      </c>
      <c r="G18" s="1716"/>
      <c r="H18" s="1715"/>
      <c r="I18" s="1717"/>
      <c r="J18" s="1707"/>
      <c r="K18" s="1728" t="s">
        <v>52</v>
      </c>
      <c r="L18" s="1715" t="s">
        <v>398</v>
      </c>
      <c r="M18" s="1718">
        <f>'KD Овощи'!F40</f>
        <v>0</v>
      </c>
      <c r="N18" s="1715">
        <f>M18/0.24</f>
        <v>0</v>
      </c>
      <c r="O18" s="1718">
        <f>ROUNDUP(N18,0)+'KD Основная продукция'!P38</f>
        <v>0</v>
      </c>
      <c r="P18" s="898">
        <f>O18*0.24</f>
        <v>0</v>
      </c>
      <c r="Q18" s="1716"/>
      <c r="R18" s="1715"/>
      <c r="S18" s="1717"/>
      <c r="T18" s="1707"/>
      <c r="U18" s="1728" t="s">
        <v>52</v>
      </c>
      <c r="V18" s="1715" t="s">
        <v>398</v>
      </c>
      <c r="W18" s="1718">
        <f>'KD Овощи'!F63</f>
        <v>0</v>
      </c>
      <c r="X18" s="1715">
        <f>W18/0.24</f>
        <v>0</v>
      </c>
      <c r="Y18" s="1718">
        <f>ROUNDUP(X18,0)+'KD Основная продукция'!P60</f>
        <v>0</v>
      </c>
      <c r="Z18" s="898">
        <f>Y18*0.24</f>
        <v>0</v>
      </c>
      <c r="AA18" s="1716"/>
      <c r="AB18" s="1715"/>
      <c r="AC18" s="1717"/>
    </row>
    <row r="19" spans="1:29" s="864" customFormat="1" ht="40.5" customHeight="1">
      <c r="A19" s="1901" t="s">
        <v>54</v>
      </c>
      <c r="B19" s="1902" t="s">
        <v>470</v>
      </c>
      <c r="C19" s="1715">
        <f>'KD Овощи'!F18</f>
        <v>0</v>
      </c>
      <c r="D19" s="1902">
        <f>C19/0.5</f>
        <v>0</v>
      </c>
      <c r="E19" s="1715">
        <f>ROUNDUP(D19,0)+'KD Основная продукция'!P17</f>
        <v>0</v>
      </c>
      <c r="F19" s="905">
        <f>E19*0.5</f>
        <v>0</v>
      </c>
      <c r="G19" s="1903"/>
      <c r="H19" s="1902"/>
      <c r="I19" s="1904"/>
      <c r="J19" s="1707"/>
      <c r="K19" s="1905" t="s">
        <v>54</v>
      </c>
      <c r="L19" s="1902" t="s">
        <v>470</v>
      </c>
      <c r="M19" s="1715">
        <f>'KD Овощи'!F41</f>
        <v>0</v>
      </c>
      <c r="N19" s="1902">
        <f>M19/0.5</f>
        <v>0</v>
      </c>
      <c r="O19" s="1715">
        <f>ROUNDUP(N19,0)+'KD Основная продукция'!P39</f>
        <v>0</v>
      </c>
      <c r="P19" s="905">
        <f>O19*0.5</f>
        <v>0</v>
      </c>
      <c r="Q19" s="1903"/>
      <c r="R19" s="1902"/>
      <c r="S19" s="1904"/>
      <c r="T19" s="1707"/>
      <c r="U19" s="1905" t="s">
        <v>54</v>
      </c>
      <c r="V19" s="1902" t="s">
        <v>470</v>
      </c>
      <c r="W19" s="1715">
        <f>'KD Овощи'!F64</f>
        <v>0</v>
      </c>
      <c r="X19" s="1902">
        <f>W19/0.5</f>
        <v>0</v>
      </c>
      <c r="Y19" s="1715">
        <f>ROUNDUP(X19,0)+'KD Основная продукция'!P61</f>
        <v>0</v>
      </c>
      <c r="Z19" s="1906">
        <f>Y19*0.5</f>
        <v>0</v>
      </c>
      <c r="AA19" s="1903"/>
      <c r="AB19" s="1902"/>
      <c r="AC19" s="1904"/>
    </row>
    <row r="20" spans="1:29" s="864" customFormat="1" ht="40.5" customHeight="1">
      <c r="A20" s="2284" t="s">
        <v>48</v>
      </c>
      <c r="B20" s="1715" t="s">
        <v>25</v>
      </c>
      <c r="C20" s="1715">
        <f>'KD Овощи'!F19</f>
        <v>0</v>
      </c>
      <c r="D20" s="1902">
        <f>C20/55</f>
        <v>0</v>
      </c>
      <c r="E20" s="1715">
        <f>ROUNDUP(D20,0)+'KD Основная продукция'!P18</f>
        <v>0</v>
      </c>
      <c r="F20" s="905">
        <f>E20*55</f>
        <v>0</v>
      </c>
      <c r="G20" s="1903"/>
      <c r="H20" s="1902"/>
      <c r="I20" s="1904"/>
      <c r="J20" s="1707"/>
      <c r="K20" s="2284" t="s">
        <v>48</v>
      </c>
      <c r="L20" s="1715" t="s">
        <v>25</v>
      </c>
      <c r="M20" s="1715">
        <f>'KD Овощи'!F42</f>
        <v>0</v>
      </c>
      <c r="N20" s="1902">
        <f>M20/55</f>
        <v>0</v>
      </c>
      <c r="O20" s="1715">
        <f>ROUNDUP(N20,0)+'KD Основная продукция'!P40</f>
        <v>0</v>
      </c>
      <c r="P20" s="905">
        <f>O20*55</f>
        <v>0</v>
      </c>
      <c r="Q20" s="1903"/>
      <c r="R20" s="1902"/>
      <c r="S20" s="1904"/>
      <c r="T20" s="1707"/>
      <c r="U20" s="2284" t="s">
        <v>48</v>
      </c>
      <c r="V20" s="1715" t="s">
        <v>25</v>
      </c>
      <c r="W20" s="1715">
        <f>'KD Овощи'!F65</f>
        <v>0</v>
      </c>
      <c r="X20" s="1902">
        <f>W20/55</f>
        <v>0</v>
      </c>
      <c r="Y20" s="1715">
        <f>ROUNDUP(X20,0)+'KD Основная продукция'!P62</f>
        <v>0</v>
      </c>
      <c r="Z20" s="1906">
        <f>Y20*55</f>
        <v>0</v>
      </c>
      <c r="AA20" s="1903"/>
      <c r="AB20" s="1902"/>
      <c r="AC20" s="1904"/>
    </row>
    <row r="21" spans="1:29" s="864" customFormat="1" ht="40.5" customHeight="1">
      <c r="A21" s="2284" t="s">
        <v>281</v>
      </c>
      <c r="B21" s="1715" t="s">
        <v>40</v>
      </c>
      <c r="C21" s="1715"/>
      <c r="D21" s="1902"/>
      <c r="E21" s="1715">
        <f>'KD Овощи'!F20+'KD Основная продукция'!P19</f>
        <v>0</v>
      </c>
      <c r="F21" s="905"/>
      <c r="G21" s="1903"/>
      <c r="H21" s="1902"/>
      <c r="I21" s="1904"/>
      <c r="J21" s="1707"/>
      <c r="K21" s="2284" t="s">
        <v>281</v>
      </c>
      <c r="L21" s="1715" t="s">
        <v>40</v>
      </c>
      <c r="M21" s="1715"/>
      <c r="N21" s="1902"/>
      <c r="O21" s="1715">
        <f>'KD Овощи'!F43+'KD Основная продукция'!P41</f>
        <v>0</v>
      </c>
      <c r="P21" s="905"/>
      <c r="Q21" s="1903"/>
      <c r="R21" s="1902"/>
      <c r="S21" s="1904"/>
      <c r="T21" s="1707"/>
      <c r="U21" s="2284" t="s">
        <v>281</v>
      </c>
      <c r="V21" s="1715" t="s">
        <v>40</v>
      </c>
      <c r="W21" s="1715"/>
      <c r="X21" s="1902"/>
      <c r="Y21" s="1715">
        <f>'KD Овощи'!F66+'KD Основная продукция'!P63</f>
        <v>0</v>
      </c>
      <c r="Z21" s="1906"/>
      <c r="AA21" s="1903"/>
      <c r="AB21" s="1902"/>
      <c r="AC21" s="1904"/>
    </row>
    <row r="22" spans="1:29" s="864" customFormat="1" ht="40.5" customHeight="1">
      <c r="A22" s="2284" t="s">
        <v>548</v>
      </c>
      <c r="B22" s="1715" t="s">
        <v>398</v>
      </c>
      <c r="C22" s="1715">
        <f>'KD Овощи'!F21</f>
        <v>0</v>
      </c>
      <c r="D22" s="1902">
        <f>C22/0.2</f>
        <v>0</v>
      </c>
      <c r="E22" s="1715">
        <f>ROUNDUP(D22,0)+'KD Основная продукция'!P20</f>
        <v>0</v>
      </c>
      <c r="F22" s="905">
        <f>E22*0.2</f>
        <v>0</v>
      </c>
      <c r="G22" s="1903"/>
      <c r="H22" s="1902"/>
      <c r="I22" s="1904"/>
      <c r="J22" s="1707"/>
      <c r="K22" s="2284" t="s">
        <v>548</v>
      </c>
      <c r="L22" s="1715" t="s">
        <v>398</v>
      </c>
      <c r="M22" s="1715">
        <f>'KD Овощи'!F44</f>
        <v>0</v>
      </c>
      <c r="N22" s="1902">
        <f>M22/0.2</f>
        <v>0</v>
      </c>
      <c r="O22" s="1715">
        <f>ROUNDUP(N22,0)+'KD Основная продукция'!P42</f>
        <v>0</v>
      </c>
      <c r="P22" s="905">
        <f>O22*0.2</f>
        <v>0</v>
      </c>
      <c r="Q22" s="1903"/>
      <c r="R22" s="1902"/>
      <c r="S22" s="1904"/>
      <c r="T22" s="1707"/>
      <c r="U22" s="2284" t="s">
        <v>548</v>
      </c>
      <c r="V22" s="1715" t="s">
        <v>398</v>
      </c>
      <c r="W22" s="1715">
        <f>'KD Овощи'!F67</f>
        <v>0</v>
      </c>
      <c r="X22" s="1902">
        <f>W22/0.2</f>
        <v>0</v>
      </c>
      <c r="Y22" s="1715">
        <f>ROUNDUP(X22,0)+'KD Основная продукция'!P64</f>
        <v>0</v>
      </c>
      <c r="Z22" s="1906">
        <f>Y22*0.2</f>
        <v>0</v>
      </c>
      <c r="AA22" s="1903"/>
      <c r="AB22" s="1902"/>
      <c r="AC22" s="1904"/>
    </row>
    <row r="23" spans="1:29" s="864" customFormat="1" ht="40.5" customHeight="1" thickBot="1">
      <c r="A23" s="2285" t="s">
        <v>549</v>
      </c>
      <c r="B23" s="1719" t="s">
        <v>398</v>
      </c>
      <c r="C23" s="1958">
        <f>'KD Овощи'!F22</f>
        <v>0</v>
      </c>
      <c r="D23" s="1719">
        <f t="shared" ref="D23" si="12">C23/0.5</f>
        <v>0</v>
      </c>
      <c r="E23" s="1719">
        <f>ROUNDUP(D23,0)+'KD Основная продукция'!P21</f>
        <v>0</v>
      </c>
      <c r="F23" s="1269">
        <f t="shared" ref="F23" si="13">E23*0.5</f>
        <v>0</v>
      </c>
      <c r="G23" s="1720"/>
      <c r="H23" s="1719"/>
      <c r="I23" s="1721"/>
      <c r="J23" s="1907"/>
      <c r="K23" s="2286" t="s">
        <v>549</v>
      </c>
      <c r="L23" s="1902" t="s">
        <v>398</v>
      </c>
      <c r="M23" s="1902">
        <f>'KD Овощи'!F45</f>
        <v>0</v>
      </c>
      <c r="N23" s="1902">
        <f t="shared" ref="N23" si="14">M23/0.5</f>
        <v>0</v>
      </c>
      <c r="O23" s="1902">
        <f>ROUNDUP(N23,0)+'KD Основная продукция'!P43</f>
        <v>0</v>
      </c>
      <c r="P23" s="905">
        <f t="shared" ref="P23" si="15">O23*0.5</f>
        <v>0</v>
      </c>
      <c r="Q23" s="1903"/>
      <c r="R23" s="1902"/>
      <c r="S23" s="1904"/>
      <c r="T23" s="1957"/>
      <c r="U23" s="2286" t="s">
        <v>549</v>
      </c>
      <c r="V23" s="1902" t="s">
        <v>398</v>
      </c>
      <c r="W23" s="1902">
        <f>'KD Овощи'!F68</f>
        <v>0</v>
      </c>
      <c r="X23" s="1902">
        <f t="shared" ref="X23" si="16">W23/0.5</f>
        <v>0</v>
      </c>
      <c r="Y23" s="1902">
        <f>ROUNDUP(X23,0)+'KD Основная продукция'!P65</f>
        <v>0</v>
      </c>
      <c r="Z23" s="1906">
        <f t="shared" ref="Z23" si="17">Y23*0.5</f>
        <v>0</v>
      </c>
      <c r="AA23" s="1903"/>
      <c r="AB23" s="1902"/>
      <c r="AC23" s="1904"/>
    </row>
    <row r="24" spans="1:29" ht="40.5" customHeight="1">
      <c r="A24" s="4066" t="s">
        <v>59</v>
      </c>
      <c r="B24" s="4067"/>
      <c r="C24" s="4067"/>
      <c r="D24" s="4067"/>
      <c r="E24" s="4067"/>
      <c r="F24" s="4067"/>
      <c r="G24" s="4067"/>
      <c r="H24" s="4067"/>
      <c r="I24" s="4068"/>
      <c r="K24" s="4087" t="s">
        <v>59</v>
      </c>
      <c r="L24" s="4088"/>
      <c r="M24" s="4088"/>
      <c r="N24" s="4088"/>
      <c r="O24" s="4088"/>
      <c r="P24" s="4088"/>
      <c r="Q24" s="4088"/>
      <c r="R24" s="4088"/>
      <c r="S24" s="4089"/>
      <c r="U24" s="4087" t="s">
        <v>59</v>
      </c>
      <c r="V24" s="4088"/>
      <c r="W24" s="4088"/>
      <c r="X24" s="4088"/>
      <c r="Y24" s="4088"/>
      <c r="Z24" s="4088"/>
      <c r="AA24" s="4088"/>
      <c r="AB24" s="4088"/>
      <c r="AC24" s="4089"/>
    </row>
    <row r="25" spans="1:29" ht="40.5" customHeight="1">
      <c r="A25" s="4066" t="s">
        <v>60</v>
      </c>
      <c r="B25" s="4067"/>
      <c r="C25" s="4067"/>
      <c r="D25" s="4067"/>
      <c r="E25" s="4067"/>
      <c r="F25" s="4067"/>
      <c r="G25" s="4067"/>
      <c r="H25" s="4067"/>
      <c r="I25" s="4068"/>
      <c r="K25" s="4066" t="s">
        <v>60</v>
      </c>
      <c r="L25" s="4067"/>
      <c r="M25" s="4067"/>
      <c r="N25" s="4067"/>
      <c r="O25" s="4067"/>
      <c r="P25" s="4067"/>
      <c r="Q25" s="4067"/>
      <c r="R25" s="4067"/>
      <c r="S25" s="4068"/>
      <c r="U25" s="4066" t="s">
        <v>60</v>
      </c>
      <c r="V25" s="4067"/>
      <c r="W25" s="4067"/>
      <c r="X25" s="4067"/>
      <c r="Y25" s="4067"/>
      <c r="Z25" s="4067"/>
      <c r="AA25" s="4067"/>
      <c r="AB25" s="4067"/>
      <c r="AC25" s="4068"/>
    </row>
    <row r="26" spans="1:29" ht="27" customHeight="1" thickBot="1">
      <c r="A26" s="795"/>
      <c r="B26" s="796"/>
      <c r="C26" s="796"/>
      <c r="D26" s="796"/>
      <c r="E26" s="796"/>
      <c r="F26" s="796"/>
      <c r="G26" s="796"/>
      <c r="H26" s="796"/>
      <c r="I26" s="917"/>
      <c r="K26" s="795"/>
      <c r="L26" s="796"/>
      <c r="M26" s="796"/>
      <c r="N26" s="796"/>
      <c r="O26" s="796"/>
      <c r="P26" s="796"/>
      <c r="Q26" s="796"/>
      <c r="R26" s="796"/>
      <c r="S26" s="917"/>
      <c r="U26" s="795"/>
      <c r="V26" s="796"/>
      <c r="W26" s="796"/>
      <c r="X26" s="796"/>
      <c r="Y26" s="796"/>
      <c r="Z26" s="796"/>
      <c r="AA26" s="796"/>
      <c r="AB26" s="796"/>
      <c r="AC26" s="917"/>
    </row>
  </sheetData>
  <mergeCells count="35">
    <mergeCell ref="A25:I25"/>
    <mergeCell ref="K25:S25"/>
    <mergeCell ref="U25:AC25"/>
    <mergeCell ref="AA3:AA4"/>
    <mergeCell ref="AB3:AB4"/>
    <mergeCell ref="AC3:AC4"/>
    <mergeCell ref="A24:I24"/>
    <mergeCell ref="K24:S24"/>
    <mergeCell ref="U24:AC24"/>
    <mergeCell ref="AB2:AC2"/>
    <mergeCell ref="A3:B4"/>
    <mergeCell ref="F3:F4"/>
    <mergeCell ref="G3:G4"/>
    <mergeCell ref="H3:H4"/>
    <mergeCell ref="I3:I4"/>
    <mergeCell ref="K3:L4"/>
    <mergeCell ref="P3:P4"/>
    <mergeCell ref="Q3:Q4"/>
    <mergeCell ref="R3:R4"/>
    <mergeCell ref="E3:E4"/>
    <mergeCell ref="O3:O4"/>
    <mergeCell ref="Y3:Y4"/>
    <mergeCell ref="S3:S4"/>
    <mergeCell ref="U3:V4"/>
    <mergeCell ref="Z3:Z4"/>
    <mergeCell ref="B2:F2"/>
    <mergeCell ref="H2:I2"/>
    <mergeCell ref="L2:P2"/>
    <mergeCell ref="R2:S2"/>
    <mergeCell ref="V2:Z2"/>
    <mergeCell ref="G1:I1"/>
    <mergeCell ref="K1:P1"/>
    <mergeCell ref="Q1:S1"/>
    <mergeCell ref="U1:Z1"/>
    <mergeCell ref="AA1:AC1"/>
  </mergeCells>
  <pageMargins left="0" right="0" top="0" bottom="0" header="0" footer="0"/>
  <pageSetup paperSize="9" scale="60" orientation="landscape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5">
    <tabColor rgb="FFFFFF00"/>
  </sheetPr>
  <dimension ref="A1:AC26"/>
  <sheetViews>
    <sheetView view="pageLayout" topLeftCell="A20" zoomScale="68" zoomScaleNormal="68" zoomScalePageLayoutView="68" workbookViewId="0">
      <selection activeCell="AC26" sqref="A1:AC26"/>
    </sheetView>
  </sheetViews>
  <sheetFormatPr defaultColWidth="9.140625" defaultRowHeight="12.75"/>
  <cols>
    <col min="1" max="1" width="21.85546875" style="785" customWidth="1"/>
    <col min="2" max="2" width="8.140625" style="785" customWidth="1"/>
    <col min="3" max="4" width="4.85546875" style="785" hidden="1" customWidth="1"/>
    <col min="5" max="5" width="8.140625" style="785" customWidth="1"/>
    <col min="6" max="9" width="8.28515625" style="785" customWidth="1"/>
    <col min="10" max="10" width="1.7109375" style="785" customWidth="1"/>
    <col min="11" max="11" width="22.28515625" style="785" customWidth="1"/>
    <col min="12" max="12" width="8.140625" style="785" customWidth="1"/>
    <col min="13" max="14" width="4.85546875" style="785" hidden="1" customWidth="1"/>
    <col min="15" max="15" width="8.140625" style="785" customWidth="1"/>
    <col min="16" max="19" width="8.28515625" style="785" customWidth="1"/>
    <col min="20" max="20" width="1.7109375" style="785" customWidth="1"/>
    <col min="21" max="21" width="22.28515625" style="785" customWidth="1"/>
    <col min="22" max="22" width="8.140625" style="785" customWidth="1"/>
    <col min="23" max="24" width="4.85546875" style="785" hidden="1" customWidth="1"/>
    <col min="25" max="25" width="8.140625" style="785" customWidth="1"/>
    <col min="26" max="29" width="8.28515625" style="785" customWidth="1"/>
    <col min="30" max="16384" width="9.140625" style="785"/>
  </cols>
  <sheetData>
    <row r="1" spans="1:29" ht="45" customHeight="1" thickBot="1">
      <c r="A1" s="854" t="s">
        <v>317</v>
      </c>
      <c r="B1" s="855"/>
      <c r="C1" s="855"/>
      <c r="D1" s="855"/>
      <c r="E1" s="855"/>
      <c r="F1" s="855"/>
      <c r="G1" s="4051" t="str">
        <f>'KD Основная продукция'!F3</f>
        <v>King Dogs Ай-Пери</v>
      </c>
      <c r="H1" s="4052"/>
      <c r="I1" s="4053"/>
      <c r="K1" s="4054" t="s">
        <v>321</v>
      </c>
      <c r="L1" s="4055"/>
      <c r="M1" s="4055"/>
      <c r="N1" s="4055"/>
      <c r="O1" s="4055"/>
      <c r="P1" s="4055"/>
      <c r="Q1" s="4051" t="str">
        <f>'KD Основная продукция'!F25</f>
        <v>King Dogs Мед академия</v>
      </c>
      <c r="R1" s="4052"/>
      <c r="S1" s="4053"/>
      <c r="U1" s="4056" t="s">
        <v>320</v>
      </c>
      <c r="V1" s="4057"/>
      <c r="W1" s="4057"/>
      <c r="X1" s="4057"/>
      <c r="Y1" s="4057"/>
      <c r="Z1" s="4058"/>
      <c r="AA1" s="4051" t="str">
        <f>'KD Основная продукция'!F47</f>
        <v>King Dogs Бар</v>
      </c>
      <c r="AB1" s="4052"/>
      <c r="AC1" s="4053"/>
    </row>
    <row r="2" spans="1:29" ht="45" customHeight="1" thickBot="1">
      <c r="A2" s="856" t="s">
        <v>61</v>
      </c>
      <c r="B2" s="4059">
        <f>'KD Основная продукция'!C1</f>
        <v>43957</v>
      </c>
      <c r="C2" s="4060"/>
      <c r="D2" s="4060"/>
      <c r="E2" s="4060"/>
      <c r="F2" s="4061"/>
      <c r="G2" s="1730" t="s">
        <v>62</v>
      </c>
      <c r="H2" s="4062">
        <v>0.66666666666666663</v>
      </c>
      <c r="I2" s="4063"/>
      <c r="K2" s="856" t="s">
        <v>61</v>
      </c>
      <c r="L2" s="4059">
        <f>B2</f>
        <v>43957</v>
      </c>
      <c r="M2" s="4060"/>
      <c r="N2" s="4060"/>
      <c r="O2" s="4060"/>
      <c r="P2" s="4061"/>
      <c r="Q2" s="1730" t="s">
        <v>62</v>
      </c>
      <c r="R2" s="4062">
        <v>0.66666666666666663</v>
      </c>
      <c r="S2" s="4063"/>
      <c r="U2" s="856" t="s">
        <v>61</v>
      </c>
      <c r="V2" s="4059">
        <f>L2</f>
        <v>43957</v>
      </c>
      <c r="W2" s="4060"/>
      <c r="X2" s="4060"/>
      <c r="Y2" s="4060"/>
      <c r="Z2" s="4061"/>
      <c r="AA2" s="1730" t="s">
        <v>62</v>
      </c>
      <c r="AB2" s="4062">
        <v>0.66666666666666663</v>
      </c>
      <c r="AC2" s="4063"/>
    </row>
    <row r="3" spans="1:29" ht="12.75" customHeight="1">
      <c r="A3" s="4077" t="s">
        <v>21</v>
      </c>
      <c r="B3" s="4078"/>
      <c r="C3" s="858"/>
      <c r="D3" s="858"/>
      <c r="E3" s="4085" t="s">
        <v>396</v>
      </c>
      <c r="F3" s="4081" t="s">
        <v>395</v>
      </c>
      <c r="G3" s="4081" t="s">
        <v>394</v>
      </c>
      <c r="H3" s="4081" t="s">
        <v>22</v>
      </c>
      <c r="I3" s="4090" t="s">
        <v>23</v>
      </c>
      <c r="K3" s="4077" t="s">
        <v>21</v>
      </c>
      <c r="L3" s="4078"/>
      <c r="M3" s="858"/>
      <c r="N3" s="858"/>
      <c r="O3" s="4085" t="s">
        <v>396</v>
      </c>
      <c r="P3" s="4081" t="s">
        <v>395</v>
      </c>
      <c r="Q3" s="4081" t="s">
        <v>394</v>
      </c>
      <c r="R3" s="4081" t="s">
        <v>22</v>
      </c>
      <c r="S3" s="4090" t="s">
        <v>23</v>
      </c>
      <c r="U3" s="4077" t="s">
        <v>21</v>
      </c>
      <c r="V3" s="4078"/>
      <c r="W3" s="858"/>
      <c r="X3" s="858"/>
      <c r="Y3" s="4085" t="s">
        <v>396</v>
      </c>
      <c r="Z3" s="4081" t="s">
        <v>395</v>
      </c>
      <c r="AA3" s="4081" t="s">
        <v>394</v>
      </c>
      <c r="AB3" s="4081" t="s">
        <v>22</v>
      </c>
      <c r="AC3" s="4090" t="s">
        <v>23</v>
      </c>
    </row>
    <row r="4" spans="1:29" ht="32.25" customHeight="1" thickBot="1">
      <c r="A4" s="4079"/>
      <c r="B4" s="4080"/>
      <c r="C4" s="859"/>
      <c r="D4" s="859"/>
      <c r="E4" s="4086"/>
      <c r="F4" s="4082"/>
      <c r="G4" s="4082"/>
      <c r="H4" s="4082"/>
      <c r="I4" s="4091"/>
      <c r="K4" s="4079"/>
      <c r="L4" s="4080"/>
      <c r="M4" s="859"/>
      <c r="N4" s="859"/>
      <c r="O4" s="4086"/>
      <c r="P4" s="4082"/>
      <c r="Q4" s="4082"/>
      <c r="R4" s="4082"/>
      <c r="S4" s="4091"/>
      <c r="U4" s="4079"/>
      <c r="V4" s="4080"/>
      <c r="W4" s="859"/>
      <c r="X4" s="859"/>
      <c r="Y4" s="4086"/>
      <c r="Z4" s="4082"/>
      <c r="AA4" s="4082"/>
      <c r="AB4" s="4082"/>
      <c r="AC4" s="4091"/>
    </row>
    <row r="5" spans="1:29" s="864" customFormat="1" ht="41.25" customHeight="1" thickBot="1">
      <c r="A5" s="1702" t="s">
        <v>517</v>
      </c>
      <c r="B5" s="1703" t="s">
        <v>25</v>
      </c>
      <c r="C5" s="1703"/>
      <c r="D5" s="1703"/>
      <c r="E5" s="1703" t="s">
        <v>397</v>
      </c>
      <c r="F5" s="860">
        <f>'KD Основная продукция'!T5</f>
        <v>0</v>
      </c>
      <c r="G5" s="1704"/>
      <c r="H5" s="1705"/>
      <c r="I5" s="1706"/>
      <c r="J5" s="1707"/>
      <c r="K5" s="1702" t="s">
        <v>517</v>
      </c>
      <c r="L5" s="1703" t="s">
        <v>25</v>
      </c>
      <c r="M5" s="1703"/>
      <c r="N5" s="1703"/>
      <c r="O5" s="1703" t="s">
        <v>397</v>
      </c>
      <c r="P5" s="860">
        <f>'KD Основная продукция'!T27</f>
        <v>0</v>
      </c>
      <c r="Q5" s="1704"/>
      <c r="R5" s="1705"/>
      <c r="S5" s="1706"/>
      <c r="T5" s="1707"/>
      <c r="U5" s="1702" t="s">
        <v>517</v>
      </c>
      <c r="V5" s="1703" t="s">
        <v>25</v>
      </c>
      <c r="W5" s="1703"/>
      <c r="X5" s="1703"/>
      <c r="Y5" s="1703" t="s">
        <v>397</v>
      </c>
      <c r="Z5" s="860">
        <f>'KD Основная продукция'!T49</f>
        <v>0</v>
      </c>
      <c r="AA5" s="1704"/>
      <c r="AB5" s="1705"/>
      <c r="AC5" s="1706"/>
    </row>
    <row r="6" spans="1:29" s="864" customFormat="1" ht="41.25" hidden="1" customHeight="1" thickBot="1">
      <c r="A6" s="1708" t="s">
        <v>523</v>
      </c>
      <c r="B6" s="1709" t="s">
        <v>25</v>
      </c>
      <c r="C6" s="1709"/>
      <c r="D6" s="1709"/>
      <c r="E6" s="1709" t="s">
        <v>397</v>
      </c>
      <c r="F6" s="860">
        <f>'KD Основная продукция'!T6</f>
        <v>0</v>
      </c>
      <c r="G6" s="1710"/>
      <c r="H6" s="1711"/>
      <c r="I6" s="1712"/>
      <c r="J6" s="1707"/>
      <c r="K6" s="1708" t="s">
        <v>523</v>
      </c>
      <c r="L6" s="1709" t="s">
        <v>25</v>
      </c>
      <c r="M6" s="1709"/>
      <c r="N6" s="1709"/>
      <c r="O6" s="1709" t="s">
        <v>397</v>
      </c>
      <c r="P6" s="860">
        <f>'KD Основная продукция'!T28</f>
        <v>0</v>
      </c>
      <c r="Q6" s="1710"/>
      <c r="R6" s="1711"/>
      <c r="S6" s="1712"/>
      <c r="T6" s="1707"/>
      <c r="U6" s="1708" t="s">
        <v>523</v>
      </c>
      <c r="V6" s="1709" t="s">
        <v>25</v>
      </c>
      <c r="W6" s="1709"/>
      <c r="X6" s="1709"/>
      <c r="Y6" s="1709" t="s">
        <v>397</v>
      </c>
      <c r="Z6" s="928">
        <f>'KD Основная продукция'!T50</f>
        <v>0</v>
      </c>
      <c r="AA6" s="1710"/>
      <c r="AB6" s="1711"/>
      <c r="AC6" s="1712"/>
    </row>
    <row r="7" spans="1:29" s="864" customFormat="1" ht="40.5" customHeight="1">
      <c r="A7" s="2281" t="s">
        <v>39</v>
      </c>
      <c r="B7" s="1703" t="s">
        <v>398</v>
      </c>
      <c r="C7" s="1713">
        <f>'KD Овощи'!G8</f>
        <v>0</v>
      </c>
      <c r="D7" s="1713">
        <f t="shared" ref="D7:D15" si="0">C7/0.5</f>
        <v>0</v>
      </c>
      <c r="E7" s="1713">
        <f>ROUNDUP(D7,0)+'KD Основная продукция'!W5</f>
        <v>0</v>
      </c>
      <c r="F7" s="1266">
        <f t="shared" ref="F7:F15" si="1">E7*0.5</f>
        <v>0</v>
      </c>
      <c r="G7" s="1714"/>
      <c r="H7" s="1705"/>
      <c r="I7" s="1706"/>
      <c r="J7" s="1707"/>
      <c r="K7" s="2282" t="s">
        <v>39</v>
      </c>
      <c r="L7" s="1703" t="s">
        <v>398</v>
      </c>
      <c r="M7" s="1713">
        <f>'KD Овощи'!G31</f>
        <v>0</v>
      </c>
      <c r="N7" s="1713">
        <f t="shared" ref="N7:N15" si="2">M7/0.5</f>
        <v>0</v>
      </c>
      <c r="O7" s="1713">
        <f>ROUNDUP(N7,0)+'KD Основная продукция'!W27</f>
        <v>0</v>
      </c>
      <c r="P7" s="1266">
        <f t="shared" ref="P7:P15" si="3">O7*0.5</f>
        <v>0</v>
      </c>
      <c r="Q7" s="1714"/>
      <c r="R7" s="1705"/>
      <c r="S7" s="1706"/>
      <c r="T7" s="1707"/>
      <c r="U7" s="2282" t="s">
        <v>39</v>
      </c>
      <c r="V7" s="1703" t="s">
        <v>398</v>
      </c>
      <c r="W7" s="1713">
        <f>'KD Овощи'!G54</f>
        <v>0</v>
      </c>
      <c r="X7" s="1713">
        <f t="shared" ref="X7:X15" si="4">W7/0.5</f>
        <v>0</v>
      </c>
      <c r="Y7" s="1713">
        <f>ROUNDUP(X7,0)+'KD Основная продукция'!W49</f>
        <v>0</v>
      </c>
      <c r="Z7" s="1266">
        <f t="shared" ref="Z7:Z15" si="5">Y7*0.5</f>
        <v>0</v>
      </c>
      <c r="AA7" s="1714"/>
      <c r="AB7" s="1705"/>
      <c r="AC7" s="1706"/>
    </row>
    <row r="8" spans="1:29" s="864" customFormat="1" ht="40.5" customHeight="1">
      <c r="A8" s="1724" t="s">
        <v>506</v>
      </c>
      <c r="B8" s="1715" t="s">
        <v>398</v>
      </c>
      <c r="C8" s="1718">
        <f>'KD Овощи'!G9</f>
        <v>0</v>
      </c>
      <c r="D8" s="1715">
        <f t="shared" si="0"/>
        <v>0</v>
      </c>
      <c r="E8" s="1718">
        <f>ROUNDUP(D8,0)+'KD Основная продукция'!W6</f>
        <v>0</v>
      </c>
      <c r="F8" s="892">
        <f t="shared" si="1"/>
        <v>0</v>
      </c>
      <c r="G8" s="1716"/>
      <c r="H8" s="1715"/>
      <c r="I8" s="1717"/>
      <c r="J8" s="1707"/>
      <c r="K8" s="1728" t="s">
        <v>506</v>
      </c>
      <c r="L8" s="1715" t="s">
        <v>398</v>
      </c>
      <c r="M8" s="1718">
        <f>'KD Овощи'!G32</f>
        <v>0</v>
      </c>
      <c r="N8" s="1715">
        <f t="shared" si="2"/>
        <v>0</v>
      </c>
      <c r="O8" s="1718">
        <f>ROUNDUP(N8,0)+'KD Основная продукция'!W28</f>
        <v>0</v>
      </c>
      <c r="P8" s="892">
        <f t="shared" si="3"/>
        <v>0</v>
      </c>
      <c r="Q8" s="1716"/>
      <c r="R8" s="1715"/>
      <c r="S8" s="1717"/>
      <c r="T8" s="1707"/>
      <c r="U8" s="1728" t="s">
        <v>506</v>
      </c>
      <c r="V8" s="1715" t="s">
        <v>398</v>
      </c>
      <c r="W8" s="1718">
        <f>'KD Овощи'!G55</f>
        <v>0</v>
      </c>
      <c r="X8" s="1715">
        <f t="shared" si="4"/>
        <v>0</v>
      </c>
      <c r="Y8" s="1718">
        <f>ROUNDUP(X8,0)+'KD Основная продукция'!W50</f>
        <v>0</v>
      </c>
      <c r="Z8" s="892">
        <f t="shared" si="5"/>
        <v>0</v>
      </c>
      <c r="AA8" s="1716"/>
      <c r="AB8" s="1715"/>
      <c r="AC8" s="1717"/>
    </row>
    <row r="9" spans="1:29" s="864" customFormat="1" ht="40.5" customHeight="1">
      <c r="A9" s="1724" t="s">
        <v>507</v>
      </c>
      <c r="B9" s="1715" t="s">
        <v>398</v>
      </c>
      <c r="C9" s="1718">
        <f>'KD Овощи'!G10</f>
        <v>0</v>
      </c>
      <c r="D9" s="1715">
        <f t="shared" si="0"/>
        <v>0</v>
      </c>
      <c r="E9" s="1718">
        <f>ROUNDUP(D9,0)+'KD Основная продукция'!W7</f>
        <v>0</v>
      </c>
      <c r="F9" s="892">
        <f t="shared" si="1"/>
        <v>0</v>
      </c>
      <c r="G9" s="1716"/>
      <c r="H9" s="1715"/>
      <c r="I9" s="1717"/>
      <c r="J9" s="1707"/>
      <c r="K9" s="1728" t="s">
        <v>507</v>
      </c>
      <c r="L9" s="1715" t="s">
        <v>398</v>
      </c>
      <c r="M9" s="1718">
        <f>'KD Овощи'!G33</f>
        <v>0</v>
      </c>
      <c r="N9" s="1715">
        <f t="shared" si="2"/>
        <v>0</v>
      </c>
      <c r="O9" s="1718">
        <f>ROUNDUP(N9,0)+'KD Основная продукция'!W29</f>
        <v>0</v>
      </c>
      <c r="P9" s="892">
        <f t="shared" si="3"/>
        <v>0</v>
      </c>
      <c r="Q9" s="1716"/>
      <c r="R9" s="1715"/>
      <c r="S9" s="1717"/>
      <c r="T9" s="1707"/>
      <c r="U9" s="1728" t="s">
        <v>507</v>
      </c>
      <c r="V9" s="1715" t="s">
        <v>398</v>
      </c>
      <c r="W9" s="1718">
        <f>'KD Овощи'!G56</f>
        <v>0</v>
      </c>
      <c r="X9" s="1715">
        <f t="shared" si="4"/>
        <v>0</v>
      </c>
      <c r="Y9" s="1718">
        <f>ROUNDUP(X9,0)+'KD Основная продукция'!W51</f>
        <v>0</v>
      </c>
      <c r="Z9" s="892">
        <f t="shared" si="5"/>
        <v>0</v>
      </c>
      <c r="AA9" s="1716"/>
      <c r="AB9" s="1715"/>
      <c r="AC9" s="1717"/>
    </row>
    <row r="10" spans="1:29" s="864" customFormat="1" ht="40.5" customHeight="1">
      <c r="A10" s="1724" t="s">
        <v>430</v>
      </c>
      <c r="B10" s="1715" t="s">
        <v>398</v>
      </c>
      <c r="C10" s="1718">
        <f>'KD Овощи'!G11</f>
        <v>0</v>
      </c>
      <c r="D10" s="1715">
        <f t="shared" si="0"/>
        <v>0</v>
      </c>
      <c r="E10" s="1718">
        <f>ROUNDUP(D10,0)+'KD Основная продукция'!W8</f>
        <v>0</v>
      </c>
      <c r="F10" s="892">
        <f t="shared" si="1"/>
        <v>0</v>
      </c>
      <c r="G10" s="1716"/>
      <c r="H10" s="1715"/>
      <c r="I10" s="1717"/>
      <c r="J10" s="1707"/>
      <c r="K10" s="1728" t="s">
        <v>430</v>
      </c>
      <c r="L10" s="1715" t="s">
        <v>398</v>
      </c>
      <c r="M10" s="1718">
        <f>'KD Овощи'!G34</f>
        <v>0</v>
      </c>
      <c r="N10" s="1715">
        <f t="shared" si="2"/>
        <v>0</v>
      </c>
      <c r="O10" s="1718">
        <f>ROUNDUP(N10,0)+'KD Основная продукция'!W30</f>
        <v>0</v>
      </c>
      <c r="P10" s="892">
        <f t="shared" si="3"/>
        <v>0</v>
      </c>
      <c r="Q10" s="1716"/>
      <c r="R10" s="1715"/>
      <c r="S10" s="1717"/>
      <c r="T10" s="1707"/>
      <c r="U10" s="1728" t="s">
        <v>430</v>
      </c>
      <c r="V10" s="1715" t="s">
        <v>398</v>
      </c>
      <c r="W10" s="1718">
        <f>'KD Овощи'!G57</f>
        <v>0</v>
      </c>
      <c r="X10" s="1715">
        <f t="shared" si="4"/>
        <v>0</v>
      </c>
      <c r="Y10" s="1718">
        <f>ROUNDUP(X10,0)+'KD Основная продукция'!W52</f>
        <v>0</v>
      </c>
      <c r="Z10" s="892">
        <f t="shared" si="5"/>
        <v>0</v>
      </c>
      <c r="AA10" s="1716"/>
      <c r="AB10" s="1715"/>
      <c r="AC10" s="1717"/>
    </row>
    <row r="11" spans="1:29" s="864" customFormat="1" ht="40.5" customHeight="1">
      <c r="A11" s="1724" t="s">
        <v>422</v>
      </c>
      <c r="B11" s="1715" t="s">
        <v>398</v>
      </c>
      <c r="C11" s="1718">
        <f>'KD Овощи'!G12</f>
        <v>0</v>
      </c>
      <c r="D11" s="1715">
        <f t="shared" si="0"/>
        <v>0</v>
      </c>
      <c r="E11" s="1718">
        <f>ROUNDUP(D11,0)+'KD Основная продукция'!W9</f>
        <v>0</v>
      </c>
      <c r="F11" s="892">
        <f t="shared" si="1"/>
        <v>0</v>
      </c>
      <c r="G11" s="1716"/>
      <c r="H11" s="1715"/>
      <c r="I11" s="1717"/>
      <c r="J11" s="1707"/>
      <c r="K11" s="1728" t="s">
        <v>422</v>
      </c>
      <c r="L11" s="1715" t="s">
        <v>398</v>
      </c>
      <c r="M11" s="1718">
        <f>'KD Овощи'!G35</f>
        <v>0</v>
      </c>
      <c r="N11" s="1715">
        <f t="shared" si="2"/>
        <v>0</v>
      </c>
      <c r="O11" s="1718">
        <f>ROUNDUP(N11,0)+'KD Основная продукция'!W31</f>
        <v>0</v>
      </c>
      <c r="P11" s="892">
        <f t="shared" si="3"/>
        <v>0</v>
      </c>
      <c r="Q11" s="1716"/>
      <c r="R11" s="1715"/>
      <c r="S11" s="1717"/>
      <c r="T11" s="1707"/>
      <c r="U11" s="1728" t="s">
        <v>422</v>
      </c>
      <c r="V11" s="1715" t="s">
        <v>398</v>
      </c>
      <c r="W11" s="1718">
        <f>'KD Овощи'!G58</f>
        <v>0</v>
      </c>
      <c r="X11" s="1715">
        <f t="shared" si="4"/>
        <v>0</v>
      </c>
      <c r="Y11" s="1718">
        <f>ROUNDUP(X11,0)+'KD Основная продукция'!W53</f>
        <v>0</v>
      </c>
      <c r="Z11" s="892">
        <f t="shared" si="5"/>
        <v>0</v>
      </c>
      <c r="AA11" s="1716"/>
      <c r="AB11" s="1715"/>
      <c r="AC11" s="1717"/>
    </row>
    <row r="12" spans="1:29" s="864" customFormat="1" ht="40.5" customHeight="1">
      <c r="A12" s="1723" t="s">
        <v>637</v>
      </c>
      <c r="B12" s="1715" t="s">
        <v>398</v>
      </c>
      <c r="C12" s="1718">
        <v>0</v>
      </c>
      <c r="D12" s="1715">
        <f t="shared" si="0"/>
        <v>0</v>
      </c>
      <c r="E12" s="1718">
        <f>ROUNDUP(D12,0)+'KD Основная продукция'!W10</f>
        <v>0</v>
      </c>
      <c r="F12" s="892">
        <f t="shared" si="1"/>
        <v>0</v>
      </c>
      <c r="G12" s="1716"/>
      <c r="H12" s="1715"/>
      <c r="I12" s="1717"/>
      <c r="J12" s="1707"/>
      <c r="K12" s="1723" t="s">
        <v>637</v>
      </c>
      <c r="L12" s="1715" t="s">
        <v>398</v>
      </c>
      <c r="M12" s="1718">
        <v>0</v>
      </c>
      <c r="N12" s="1715">
        <f t="shared" si="2"/>
        <v>0</v>
      </c>
      <c r="O12" s="1718">
        <f>ROUNDUP(N12,0)+'KD Основная продукция'!W32</f>
        <v>0</v>
      </c>
      <c r="P12" s="892">
        <f t="shared" si="3"/>
        <v>0</v>
      </c>
      <c r="Q12" s="1716"/>
      <c r="R12" s="1715"/>
      <c r="S12" s="1717"/>
      <c r="T12" s="1707"/>
      <c r="U12" s="1723" t="s">
        <v>637</v>
      </c>
      <c r="V12" s="1715" t="s">
        <v>398</v>
      </c>
      <c r="W12" s="1718">
        <v>0</v>
      </c>
      <c r="X12" s="1715">
        <f t="shared" si="4"/>
        <v>0</v>
      </c>
      <c r="Y12" s="1718">
        <f>ROUNDUP(X12,0)+'KD Основная продукция'!W54</f>
        <v>0</v>
      </c>
      <c r="Z12" s="892">
        <f t="shared" si="5"/>
        <v>0</v>
      </c>
      <c r="AA12" s="1716"/>
      <c r="AB12" s="1715"/>
      <c r="AC12" s="1717"/>
    </row>
    <row r="13" spans="1:29" s="864" customFormat="1" ht="40.5" customHeight="1">
      <c r="A13" s="1723" t="s">
        <v>638</v>
      </c>
      <c r="B13" s="1715" t="s">
        <v>398</v>
      </c>
      <c r="C13" s="1718">
        <v>0</v>
      </c>
      <c r="D13" s="1715">
        <f t="shared" ref="D13:D14" si="6">C13/0.5</f>
        <v>0</v>
      </c>
      <c r="E13" s="1718">
        <f>ROUNDUP(D13,0)+'KD Основная продукция'!W11</f>
        <v>0</v>
      </c>
      <c r="F13" s="898">
        <f>E13*0.35</f>
        <v>0</v>
      </c>
      <c r="G13" s="1716"/>
      <c r="H13" s="1715"/>
      <c r="I13" s="1717"/>
      <c r="J13" s="1707"/>
      <c r="K13" s="1723" t="s">
        <v>638</v>
      </c>
      <c r="L13" s="1715" t="s">
        <v>398</v>
      </c>
      <c r="M13" s="1718">
        <v>0</v>
      </c>
      <c r="N13" s="1715">
        <f t="shared" ref="N13:N14" si="7">M13/0.5</f>
        <v>0</v>
      </c>
      <c r="O13" s="1718">
        <f>ROUNDUP(N13,0)+'KD Основная продукция'!W33</f>
        <v>0</v>
      </c>
      <c r="P13" s="898">
        <f>O13*0.35</f>
        <v>0</v>
      </c>
      <c r="Q13" s="1716"/>
      <c r="R13" s="1715"/>
      <c r="S13" s="1717"/>
      <c r="T13" s="1707"/>
      <c r="U13" s="1723" t="s">
        <v>638</v>
      </c>
      <c r="V13" s="1715" t="s">
        <v>398</v>
      </c>
      <c r="W13" s="1718">
        <v>0</v>
      </c>
      <c r="X13" s="1715">
        <f t="shared" ref="X13:X14" si="8">W13/0.5</f>
        <v>0</v>
      </c>
      <c r="Y13" s="1718">
        <f>ROUNDUP(X13,0)+'KD Основная продукция'!W55</f>
        <v>0</v>
      </c>
      <c r="Z13" s="898">
        <f>Y13*0.35</f>
        <v>0</v>
      </c>
      <c r="AA13" s="1716"/>
      <c r="AB13" s="1715"/>
      <c r="AC13" s="1717"/>
    </row>
    <row r="14" spans="1:29" s="864" customFormat="1" ht="40.5" customHeight="1">
      <c r="A14" s="1723" t="s">
        <v>587</v>
      </c>
      <c r="B14" s="1715" t="s">
        <v>398</v>
      </c>
      <c r="C14" s="1718">
        <v>0</v>
      </c>
      <c r="D14" s="1715">
        <f t="shared" si="6"/>
        <v>0</v>
      </c>
      <c r="E14" s="1718">
        <f>ROUNDUP(D14,0)+'KD Основная продукция'!W12</f>
        <v>0</v>
      </c>
      <c r="F14" s="892">
        <f t="shared" ref="F14" si="9">E14*0.5</f>
        <v>0</v>
      </c>
      <c r="G14" s="1716"/>
      <c r="H14" s="1715"/>
      <c r="I14" s="1717"/>
      <c r="J14" s="1707"/>
      <c r="K14" s="1723" t="s">
        <v>587</v>
      </c>
      <c r="L14" s="1715" t="s">
        <v>398</v>
      </c>
      <c r="M14" s="1718">
        <v>0</v>
      </c>
      <c r="N14" s="1715">
        <f t="shared" si="7"/>
        <v>0</v>
      </c>
      <c r="O14" s="1718">
        <f>ROUNDUP(N14,0)+'KD Основная продукция'!W34</f>
        <v>0</v>
      </c>
      <c r="P14" s="892">
        <f t="shared" ref="P14" si="10">O14*0.5</f>
        <v>0</v>
      </c>
      <c r="Q14" s="1716"/>
      <c r="R14" s="1715"/>
      <c r="S14" s="1717"/>
      <c r="T14" s="1707"/>
      <c r="U14" s="1723" t="s">
        <v>587</v>
      </c>
      <c r="V14" s="1715" t="s">
        <v>398</v>
      </c>
      <c r="W14" s="1718">
        <v>0</v>
      </c>
      <c r="X14" s="1715">
        <f t="shared" si="8"/>
        <v>0</v>
      </c>
      <c r="Y14" s="1718">
        <f>ROUNDUP(X14,0)+'KD Основная продукция'!W56</f>
        <v>0</v>
      </c>
      <c r="Z14" s="892">
        <f t="shared" ref="Z14" si="11">Y14*0.5</f>
        <v>0</v>
      </c>
      <c r="AA14" s="1716"/>
      <c r="AB14" s="1715"/>
      <c r="AC14" s="1717"/>
    </row>
    <row r="15" spans="1:29" s="864" customFormat="1" ht="40.5" customHeight="1">
      <c r="A15" s="1724" t="s">
        <v>301</v>
      </c>
      <c r="B15" s="1715" t="s">
        <v>398</v>
      </c>
      <c r="C15" s="1718">
        <f>'KD Овощи'!G14</f>
        <v>0</v>
      </c>
      <c r="D15" s="1715">
        <f t="shared" si="0"/>
        <v>0</v>
      </c>
      <c r="E15" s="1718">
        <f>ROUNDUP(D15,0)+'KD Основная продукция'!W13</f>
        <v>0</v>
      </c>
      <c r="F15" s="892">
        <f t="shared" si="1"/>
        <v>0</v>
      </c>
      <c r="G15" s="1716"/>
      <c r="H15" s="1715"/>
      <c r="I15" s="1717"/>
      <c r="J15" s="1707"/>
      <c r="K15" s="1728" t="s">
        <v>301</v>
      </c>
      <c r="L15" s="1715" t="s">
        <v>398</v>
      </c>
      <c r="M15" s="1718">
        <f>'KD Овощи'!G37</f>
        <v>0</v>
      </c>
      <c r="N15" s="1715">
        <f t="shared" si="2"/>
        <v>0</v>
      </c>
      <c r="O15" s="1718">
        <f>ROUNDUP(N15,0)+'KD Основная продукция'!W35</f>
        <v>0</v>
      </c>
      <c r="P15" s="892">
        <f t="shared" si="3"/>
        <v>0</v>
      </c>
      <c r="Q15" s="1716"/>
      <c r="R15" s="1715"/>
      <c r="S15" s="1717"/>
      <c r="T15" s="1707"/>
      <c r="U15" s="1728" t="s">
        <v>301</v>
      </c>
      <c r="V15" s="1715" t="s">
        <v>398</v>
      </c>
      <c r="W15" s="1718">
        <f>'KD Овощи'!G60</f>
        <v>0</v>
      </c>
      <c r="X15" s="1715">
        <f t="shared" si="4"/>
        <v>0</v>
      </c>
      <c r="Y15" s="1718">
        <f>ROUNDUP(X15,0)+'KD Основная продукция'!W57</f>
        <v>0</v>
      </c>
      <c r="Z15" s="892">
        <f t="shared" si="5"/>
        <v>0</v>
      </c>
      <c r="AA15" s="1716"/>
      <c r="AB15" s="1715"/>
      <c r="AC15" s="1717"/>
    </row>
    <row r="16" spans="1:29" s="864" customFormat="1" ht="40.5" customHeight="1">
      <c r="A16" s="1724" t="s">
        <v>303</v>
      </c>
      <c r="B16" s="1715" t="s">
        <v>398</v>
      </c>
      <c r="C16" s="1718">
        <f>'KD Овощи'!G15</f>
        <v>0</v>
      </c>
      <c r="D16" s="1715">
        <f>C16/0.1</f>
        <v>0</v>
      </c>
      <c r="E16" s="1718">
        <f>ROUNDUP(D16,0)+'KD Основная продукция'!W14</f>
        <v>0</v>
      </c>
      <c r="F16" s="892">
        <f>E16*0.1</f>
        <v>0</v>
      </c>
      <c r="G16" s="1716"/>
      <c r="H16" s="1715"/>
      <c r="I16" s="1717"/>
      <c r="J16" s="1707"/>
      <c r="K16" s="1728" t="s">
        <v>303</v>
      </c>
      <c r="L16" s="1715" t="s">
        <v>398</v>
      </c>
      <c r="M16" s="1718">
        <f>'KD Овощи'!G38</f>
        <v>0</v>
      </c>
      <c r="N16" s="1715">
        <f>M16/0.1</f>
        <v>0</v>
      </c>
      <c r="O16" s="1718">
        <f>ROUNDUP(N16,0)+'KD Основная продукция'!W36</f>
        <v>0</v>
      </c>
      <c r="P16" s="892">
        <f>O16*0.1</f>
        <v>0</v>
      </c>
      <c r="Q16" s="1716"/>
      <c r="R16" s="1715"/>
      <c r="S16" s="1717"/>
      <c r="T16" s="1707"/>
      <c r="U16" s="1728" t="s">
        <v>303</v>
      </c>
      <c r="V16" s="1715" t="s">
        <v>398</v>
      </c>
      <c r="W16" s="1718">
        <f>'KD Овощи'!G61</f>
        <v>0</v>
      </c>
      <c r="X16" s="1715">
        <f>W16/0.1</f>
        <v>0</v>
      </c>
      <c r="Y16" s="1718">
        <f>ROUNDUP(X16,0)+'KD Основная продукция'!W58</f>
        <v>0</v>
      </c>
      <c r="Z16" s="898">
        <f>Y16*0.1</f>
        <v>0</v>
      </c>
      <c r="AA16" s="1716"/>
      <c r="AB16" s="1715"/>
      <c r="AC16" s="1717"/>
    </row>
    <row r="17" spans="1:29" s="864" customFormat="1" ht="40.5" customHeight="1">
      <c r="A17" s="1724" t="s">
        <v>525</v>
      </c>
      <c r="B17" s="1715" t="s">
        <v>398</v>
      </c>
      <c r="C17" s="1718">
        <f>'KD Овощи'!G16</f>
        <v>0</v>
      </c>
      <c r="D17" s="1715">
        <f>C17/0.3</f>
        <v>0</v>
      </c>
      <c r="E17" s="1718">
        <f>ROUNDUP(D17,0)+'KD Основная продукция'!W15</f>
        <v>0</v>
      </c>
      <c r="F17" s="892">
        <f>E17*0.3</f>
        <v>0</v>
      </c>
      <c r="G17" s="1716"/>
      <c r="H17" s="1715"/>
      <c r="I17" s="1717"/>
      <c r="J17" s="1707"/>
      <c r="K17" s="1728" t="s">
        <v>525</v>
      </c>
      <c r="L17" s="1715" t="s">
        <v>398</v>
      </c>
      <c r="M17" s="1718">
        <f>'KD Овощи'!G39</f>
        <v>0</v>
      </c>
      <c r="N17" s="1715">
        <f>M17/0.3</f>
        <v>0</v>
      </c>
      <c r="O17" s="1718">
        <f>ROUNDUP(N17,0)+'KD Основная продукция'!W37</f>
        <v>0</v>
      </c>
      <c r="P17" s="892">
        <f>O17*0.3</f>
        <v>0</v>
      </c>
      <c r="Q17" s="1716"/>
      <c r="R17" s="1715"/>
      <c r="S17" s="1717"/>
      <c r="T17" s="1707"/>
      <c r="U17" s="1728" t="s">
        <v>525</v>
      </c>
      <c r="V17" s="1715" t="s">
        <v>398</v>
      </c>
      <c r="W17" s="1718">
        <f>'KD Овощи'!G62</f>
        <v>0</v>
      </c>
      <c r="X17" s="1715">
        <f>W17/0.3</f>
        <v>0</v>
      </c>
      <c r="Y17" s="1718">
        <f>ROUNDUP(X17,0)+'KD Основная продукция'!W59</f>
        <v>0</v>
      </c>
      <c r="Z17" s="892">
        <f>Y17*0.3</f>
        <v>0</v>
      </c>
      <c r="AA17" s="1716"/>
      <c r="AB17" s="1715"/>
      <c r="AC17" s="1717"/>
    </row>
    <row r="18" spans="1:29" s="864" customFormat="1" ht="40.5" customHeight="1">
      <c r="A18" s="1724" t="s">
        <v>52</v>
      </c>
      <c r="B18" s="1715" t="s">
        <v>398</v>
      </c>
      <c r="C18" s="1718">
        <f>'KD Овощи'!G17</f>
        <v>0</v>
      </c>
      <c r="D18" s="1715">
        <f>C18/0.24</f>
        <v>0</v>
      </c>
      <c r="E18" s="1718">
        <f>ROUNDUP(D18,0)+'KD Основная продукция'!W16</f>
        <v>0</v>
      </c>
      <c r="F18" s="898">
        <f>E18*0.24</f>
        <v>0</v>
      </c>
      <c r="G18" s="1716"/>
      <c r="H18" s="1715"/>
      <c r="I18" s="1717"/>
      <c r="J18" s="1707"/>
      <c r="K18" s="1728" t="s">
        <v>52</v>
      </c>
      <c r="L18" s="1715" t="s">
        <v>398</v>
      </c>
      <c r="M18" s="1718">
        <f>'KD Овощи'!G40</f>
        <v>0</v>
      </c>
      <c r="N18" s="1715">
        <f>M18/0.24</f>
        <v>0</v>
      </c>
      <c r="O18" s="1718">
        <f>ROUNDUP(N18,0)+'KD Основная продукция'!W38</f>
        <v>0</v>
      </c>
      <c r="P18" s="898">
        <f>O18*0.24</f>
        <v>0</v>
      </c>
      <c r="Q18" s="1716"/>
      <c r="R18" s="1715"/>
      <c r="S18" s="1717"/>
      <c r="T18" s="1707"/>
      <c r="U18" s="1728" t="s">
        <v>52</v>
      </c>
      <c r="V18" s="1715" t="s">
        <v>398</v>
      </c>
      <c r="W18" s="1718">
        <f>'KD Овощи'!G63</f>
        <v>0</v>
      </c>
      <c r="X18" s="1715">
        <f>W18/0.24</f>
        <v>0</v>
      </c>
      <c r="Y18" s="1718">
        <f>ROUNDUP(X18,0)+'KD Основная продукция'!W60</f>
        <v>0</v>
      </c>
      <c r="Z18" s="898">
        <f>Y18*0.24</f>
        <v>0</v>
      </c>
      <c r="AA18" s="1716"/>
      <c r="AB18" s="1715"/>
      <c r="AC18" s="1717"/>
    </row>
    <row r="19" spans="1:29" s="864" customFormat="1" ht="40.5" customHeight="1">
      <c r="A19" s="1724" t="s">
        <v>54</v>
      </c>
      <c r="B19" s="1715" t="s">
        <v>470</v>
      </c>
      <c r="C19" s="1715">
        <f>'KD Овощи'!G18</f>
        <v>0</v>
      </c>
      <c r="D19" s="1715">
        <f>C19/0.5</f>
        <v>0</v>
      </c>
      <c r="E19" s="1715">
        <f>ROUNDUP(D19,0)+'KD Основная продукция'!W17</f>
        <v>0</v>
      </c>
      <c r="F19" s="892">
        <f>E19*0.5</f>
        <v>0</v>
      </c>
      <c r="G19" s="1716"/>
      <c r="H19" s="1715"/>
      <c r="I19" s="1717"/>
      <c r="J19" s="1707"/>
      <c r="K19" s="1728" t="s">
        <v>54</v>
      </c>
      <c r="L19" s="1715" t="s">
        <v>470</v>
      </c>
      <c r="M19" s="1715">
        <f>'KD Овощи'!G41</f>
        <v>0</v>
      </c>
      <c r="N19" s="1715">
        <f>M19/0.5</f>
        <v>0</v>
      </c>
      <c r="O19" s="1715">
        <f>ROUNDUP(N19,0)+'KD Основная продукция'!W39</f>
        <v>0</v>
      </c>
      <c r="P19" s="892">
        <f>O19*0.5</f>
        <v>0</v>
      </c>
      <c r="Q19" s="1716"/>
      <c r="R19" s="1715"/>
      <c r="S19" s="1717"/>
      <c r="T19" s="1707"/>
      <c r="U19" s="1728" t="s">
        <v>54</v>
      </c>
      <c r="V19" s="1715" t="s">
        <v>470</v>
      </c>
      <c r="W19" s="1715">
        <f>'KD Овощи'!G64</f>
        <v>0</v>
      </c>
      <c r="X19" s="1715">
        <f>W19/0.5</f>
        <v>0</v>
      </c>
      <c r="Y19" s="1715">
        <f>ROUNDUP(X19,0)+'KD Основная продукция'!W61</f>
        <v>0</v>
      </c>
      <c r="Z19" s="898">
        <f>Y19*0.5</f>
        <v>0</v>
      </c>
      <c r="AA19" s="1716"/>
      <c r="AB19" s="1715"/>
      <c r="AC19" s="1717"/>
    </row>
    <row r="20" spans="1:29" s="864" customFormat="1" ht="40.5" customHeight="1">
      <c r="A20" s="2284" t="s">
        <v>48</v>
      </c>
      <c r="B20" s="1715" t="s">
        <v>25</v>
      </c>
      <c r="C20" s="1715">
        <f>'KD Овощи'!G19</f>
        <v>0</v>
      </c>
      <c r="D20" s="1715">
        <f>C20/55</f>
        <v>0</v>
      </c>
      <c r="E20" s="1715">
        <f>ROUNDUP(D20,0)+'KD Основная продукция'!W18</f>
        <v>0</v>
      </c>
      <c r="F20" s="899">
        <f>E20*55</f>
        <v>0</v>
      </c>
      <c r="G20" s="1716"/>
      <c r="H20" s="1715"/>
      <c r="I20" s="1717"/>
      <c r="J20" s="1707"/>
      <c r="K20" s="2284" t="s">
        <v>48</v>
      </c>
      <c r="L20" s="1715" t="s">
        <v>25</v>
      </c>
      <c r="M20" s="1715">
        <f>'KD Овощи'!G42</f>
        <v>0</v>
      </c>
      <c r="N20" s="1715">
        <f>M20/55</f>
        <v>0</v>
      </c>
      <c r="O20" s="1715">
        <f>ROUNDUP(N20,0)+'KD Основная продукция'!W40</f>
        <v>0</v>
      </c>
      <c r="P20" s="899">
        <f>O20*55</f>
        <v>0</v>
      </c>
      <c r="Q20" s="1716"/>
      <c r="R20" s="1715"/>
      <c r="S20" s="1717"/>
      <c r="T20" s="1707"/>
      <c r="U20" s="2284" t="s">
        <v>48</v>
      </c>
      <c r="V20" s="1715" t="s">
        <v>25</v>
      </c>
      <c r="W20" s="1715">
        <f>'KD Овощи'!G65</f>
        <v>0</v>
      </c>
      <c r="X20" s="1715">
        <f>W20/55</f>
        <v>0</v>
      </c>
      <c r="Y20" s="1715">
        <f>ROUNDUP(X20,0)+'KD Основная продукция'!W62</f>
        <v>0</v>
      </c>
      <c r="Z20" s="899">
        <f>Y20*55</f>
        <v>0</v>
      </c>
      <c r="AA20" s="1716"/>
      <c r="AB20" s="1715"/>
      <c r="AC20" s="1717"/>
    </row>
    <row r="21" spans="1:29" s="864" customFormat="1" ht="40.5" customHeight="1">
      <c r="A21" s="2284" t="s">
        <v>281</v>
      </c>
      <c r="B21" s="1715" t="s">
        <v>40</v>
      </c>
      <c r="C21" s="1715"/>
      <c r="D21" s="1715"/>
      <c r="E21" s="1715">
        <f>'KD Овощи'!G20+'KD Основная продукция'!W19</f>
        <v>0</v>
      </c>
      <c r="F21" s="892"/>
      <c r="G21" s="1716"/>
      <c r="H21" s="1715"/>
      <c r="I21" s="1717"/>
      <c r="J21" s="1707"/>
      <c r="K21" s="2284" t="s">
        <v>281</v>
      </c>
      <c r="L21" s="1715" t="s">
        <v>40</v>
      </c>
      <c r="M21" s="1715"/>
      <c r="N21" s="1715"/>
      <c r="O21" s="1715">
        <f>'KD Овощи'!G43+'KD Основная продукция'!W41</f>
        <v>0</v>
      </c>
      <c r="P21" s="892"/>
      <c r="Q21" s="1716"/>
      <c r="R21" s="1715"/>
      <c r="S21" s="1717"/>
      <c r="T21" s="1707"/>
      <c r="U21" s="2284" t="s">
        <v>281</v>
      </c>
      <c r="V21" s="1715" t="s">
        <v>40</v>
      </c>
      <c r="W21" s="1715"/>
      <c r="X21" s="1715"/>
      <c r="Y21" s="1715">
        <f>'KD Овощи'!G66+'KD Основная продукция'!W63</f>
        <v>0</v>
      </c>
      <c r="Z21" s="898"/>
      <c r="AA21" s="1716"/>
      <c r="AB21" s="1715"/>
      <c r="AC21" s="1717"/>
    </row>
    <row r="22" spans="1:29" s="864" customFormat="1" ht="40.5" customHeight="1">
      <c r="A22" s="2284" t="s">
        <v>548</v>
      </c>
      <c r="B22" s="1715" t="s">
        <v>398</v>
      </c>
      <c r="C22" s="1715">
        <f>'KD Овощи'!G21</f>
        <v>0</v>
      </c>
      <c r="D22" s="1715">
        <f>C22/0.2</f>
        <v>0</v>
      </c>
      <c r="E22" s="1715">
        <f>ROUNDUP(D22,0)+'KD Основная продукция'!W20</f>
        <v>0</v>
      </c>
      <c r="F22" s="892">
        <f>E22*0.2</f>
        <v>0</v>
      </c>
      <c r="G22" s="1716"/>
      <c r="H22" s="1715"/>
      <c r="I22" s="1717"/>
      <c r="J22" s="1707"/>
      <c r="K22" s="2284" t="s">
        <v>548</v>
      </c>
      <c r="L22" s="1715" t="s">
        <v>398</v>
      </c>
      <c r="M22" s="1715">
        <f>'KD Овощи'!G44</f>
        <v>0</v>
      </c>
      <c r="N22" s="1715">
        <f>M22/0.2</f>
        <v>0</v>
      </c>
      <c r="O22" s="1715">
        <f>ROUNDUP(N22,0)+'KD Основная продукция'!W42</f>
        <v>0</v>
      </c>
      <c r="P22" s="892">
        <f>O22*0.2</f>
        <v>0</v>
      </c>
      <c r="Q22" s="1716"/>
      <c r="R22" s="1715"/>
      <c r="S22" s="1717"/>
      <c r="T22" s="1707"/>
      <c r="U22" s="2284" t="s">
        <v>548</v>
      </c>
      <c r="V22" s="1715" t="s">
        <v>398</v>
      </c>
      <c r="W22" s="1715">
        <f>'KD Овощи'!G67</f>
        <v>0</v>
      </c>
      <c r="X22" s="1715">
        <f>W22/0.2</f>
        <v>0</v>
      </c>
      <c r="Y22" s="1715">
        <f>ROUNDUP(X22,0)+'KD Основная продукция'!W64</f>
        <v>0</v>
      </c>
      <c r="Z22" s="898">
        <f>Y22*0.2</f>
        <v>0</v>
      </c>
      <c r="AA22" s="1716"/>
      <c r="AB22" s="1715"/>
      <c r="AC22" s="1717"/>
    </row>
    <row r="23" spans="1:29" s="864" customFormat="1" ht="40.5" customHeight="1" thickBot="1">
      <c r="A23" s="2285" t="s">
        <v>549</v>
      </c>
      <c r="B23" s="1715" t="s">
        <v>398</v>
      </c>
      <c r="C23" s="1715">
        <f>'KD Овощи'!G22</f>
        <v>0</v>
      </c>
      <c r="D23" s="1715">
        <f t="shared" ref="D23" si="12">C23/0.5</f>
        <v>0</v>
      </c>
      <c r="E23" s="1715">
        <f>ROUNDUP(D23,0)+'KD Основная продукция'!W21</f>
        <v>0</v>
      </c>
      <c r="F23" s="892">
        <f t="shared" ref="F23" si="13">E23*0.5</f>
        <v>0</v>
      </c>
      <c r="G23" s="1716"/>
      <c r="H23" s="1715"/>
      <c r="I23" s="1717"/>
      <c r="J23" s="1707"/>
      <c r="K23" s="2285" t="s">
        <v>549</v>
      </c>
      <c r="L23" s="1715" t="s">
        <v>398</v>
      </c>
      <c r="M23" s="1715">
        <f>'KD Овощи'!G45</f>
        <v>0</v>
      </c>
      <c r="N23" s="1715">
        <f t="shared" ref="N23" si="14">M23/0.5</f>
        <v>0</v>
      </c>
      <c r="O23" s="1715">
        <f>ROUNDUP(N23,0)+'KD Основная продукция'!W43</f>
        <v>0</v>
      </c>
      <c r="P23" s="892">
        <f t="shared" ref="P23" si="15">O23*0.5</f>
        <v>0</v>
      </c>
      <c r="Q23" s="1716"/>
      <c r="R23" s="1715"/>
      <c r="S23" s="1717"/>
      <c r="T23" s="1707"/>
      <c r="U23" s="2285" t="s">
        <v>549</v>
      </c>
      <c r="V23" s="1715" t="s">
        <v>398</v>
      </c>
      <c r="W23" s="1715">
        <f>'KD Овощи'!G68</f>
        <v>0</v>
      </c>
      <c r="X23" s="1715">
        <f t="shared" ref="X23" si="16">W23/0.5</f>
        <v>0</v>
      </c>
      <c r="Y23" s="1715">
        <f>ROUNDUP(X23,0)+'KD Основная продукция'!W65</f>
        <v>0</v>
      </c>
      <c r="Z23" s="898">
        <f t="shared" ref="Z23" si="17">Y23*0.5</f>
        <v>0</v>
      </c>
      <c r="AA23" s="1716"/>
      <c r="AB23" s="1715"/>
      <c r="AC23" s="1717"/>
    </row>
    <row r="24" spans="1:29" ht="40.5" customHeight="1">
      <c r="A24" s="4087" t="s">
        <v>59</v>
      </c>
      <c r="B24" s="4088"/>
      <c r="C24" s="4088"/>
      <c r="D24" s="4088"/>
      <c r="E24" s="4088"/>
      <c r="F24" s="4088"/>
      <c r="G24" s="4088"/>
      <c r="H24" s="4088"/>
      <c r="I24" s="4089"/>
      <c r="K24" s="4087" t="s">
        <v>59</v>
      </c>
      <c r="L24" s="4088"/>
      <c r="M24" s="4088"/>
      <c r="N24" s="4088"/>
      <c r="O24" s="4088"/>
      <c r="P24" s="4088"/>
      <c r="Q24" s="4088"/>
      <c r="R24" s="4088"/>
      <c r="S24" s="4089"/>
      <c r="U24" s="4087" t="s">
        <v>59</v>
      </c>
      <c r="V24" s="4088"/>
      <c r="W24" s="4088"/>
      <c r="X24" s="4088"/>
      <c r="Y24" s="4088"/>
      <c r="Z24" s="4088"/>
      <c r="AA24" s="4088"/>
      <c r="AB24" s="4088"/>
      <c r="AC24" s="4089"/>
    </row>
    <row r="25" spans="1:29" ht="40.5" customHeight="1">
      <c r="A25" s="4066" t="s">
        <v>60</v>
      </c>
      <c r="B25" s="4067"/>
      <c r="C25" s="4067"/>
      <c r="D25" s="4067"/>
      <c r="E25" s="4067"/>
      <c r="F25" s="4067"/>
      <c r="G25" s="4067"/>
      <c r="H25" s="4067"/>
      <c r="I25" s="4068"/>
      <c r="K25" s="4066" t="s">
        <v>60</v>
      </c>
      <c r="L25" s="4067"/>
      <c r="M25" s="4067"/>
      <c r="N25" s="4067"/>
      <c r="O25" s="4067"/>
      <c r="P25" s="4067"/>
      <c r="Q25" s="4067"/>
      <c r="R25" s="4067"/>
      <c r="S25" s="4068"/>
      <c r="U25" s="4066" t="s">
        <v>60</v>
      </c>
      <c r="V25" s="4067"/>
      <c r="W25" s="4067"/>
      <c r="X25" s="4067"/>
      <c r="Y25" s="4067"/>
      <c r="Z25" s="4067"/>
      <c r="AA25" s="4067"/>
      <c r="AB25" s="4067"/>
      <c r="AC25" s="4068"/>
    </row>
    <row r="26" spans="1:29" ht="27" customHeight="1" thickBot="1">
      <c r="A26" s="795"/>
      <c r="B26" s="796"/>
      <c r="C26" s="796"/>
      <c r="D26" s="796"/>
      <c r="E26" s="796"/>
      <c r="F26" s="796"/>
      <c r="G26" s="796"/>
      <c r="H26" s="796"/>
      <c r="I26" s="917"/>
      <c r="K26" s="795"/>
      <c r="L26" s="796"/>
      <c r="M26" s="796"/>
      <c r="N26" s="796"/>
      <c r="O26" s="796"/>
      <c r="P26" s="796"/>
      <c r="Q26" s="796"/>
      <c r="R26" s="796"/>
      <c r="S26" s="917"/>
      <c r="U26" s="795"/>
      <c r="V26" s="796"/>
      <c r="W26" s="796"/>
      <c r="X26" s="796"/>
      <c r="Y26" s="796"/>
      <c r="Z26" s="796"/>
      <c r="AA26" s="796"/>
      <c r="AB26" s="796"/>
      <c r="AC26" s="917"/>
    </row>
  </sheetData>
  <mergeCells count="35">
    <mergeCell ref="A25:I25"/>
    <mergeCell ref="K25:S25"/>
    <mergeCell ref="U25:AC25"/>
    <mergeCell ref="AA3:AA4"/>
    <mergeCell ref="AB3:AB4"/>
    <mergeCell ref="AC3:AC4"/>
    <mergeCell ref="A24:I24"/>
    <mergeCell ref="K24:S24"/>
    <mergeCell ref="U24:AC24"/>
    <mergeCell ref="AB2:AC2"/>
    <mergeCell ref="A3:B4"/>
    <mergeCell ref="F3:F4"/>
    <mergeCell ref="G3:G4"/>
    <mergeCell ref="H3:H4"/>
    <mergeCell ref="I3:I4"/>
    <mergeCell ref="K3:L4"/>
    <mergeCell ref="P3:P4"/>
    <mergeCell ref="Q3:Q4"/>
    <mergeCell ref="R3:R4"/>
    <mergeCell ref="E3:E4"/>
    <mergeCell ref="O3:O4"/>
    <mergeCell ref="Y3:Y4"/>
    <mergeCell ref="S3:S4"/>
    <mergeCell ref="U3:V4"/>
    <mergeCell ref="Z3:Z4"/>
    <mergeCell ref="B2:F2"/>
    <mergeCell ref="H2:I2"/>
    <mergeCell ref="L2:P2"/>
    <mergeCell ref="R2:S2"/>
    <mergeCell ref="V2:Z2"/>
    <mergeCell ref="G1:I1"/>
    <mergeCell ref="K1:P1"/>
    <mergeCell ref="Q1:S1"/>
    <mergeCell ref="U1:Z1"/>
    <mergeCell ref="AA1:AC1"/>
  </mergeCells>
  <pageMargins left="0" right="0" top="0" bottom="0" header="0" footer="0"/>
  <pageSetup paperSize="9" scale="60" orientation="landscape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6">
    <tabColor rgb="FFFFFF00"/>
  </sheetPr>
  <dimension ref="A1:AC424"/>
  <sheetViews>
    <sheetView view="pageLayout" topLeftCell="A16" zoomScale="68" zoomScaleNormal="68" zoomScalePageLayoutView="68" workbookViewId="0">
      <selection activeCell="AE12" sqref="AE12"/>
    </sheetView>
  </sheetViews>
  <sheetFormatPr defaultColWidth="9.140625" defaultRowHeight="12.75"/>
  <cols>
    <col min="1" max="1" width="22.28515625" style="785" customWidth="1"/>
    <col min="2" max="2" width="8.140625" style="785" customWidth="1"/>
    <col min="3" max="4" width="4.85546875" style="785" hidden="1" customWidth="1"/>
    <col min="5" max="5" width="8.140625" style="785" customWidth="1"/>
    <col min="6" max="6" width="8.28515625" style="785" customWidth="1"/>
    <col min="7" max="9" width="11.28515625" style="785" customWidth="1"/>
    <col min="10" max="10" width="1.7109375" style="785" hidden="1" customWidth="1"/>
    <col min="11" max="11" width="22.28515625" style="785" hidden="1" customWidth="1"/>
    <col min="12" max="12" width="8.140625" style="785" hidden="1" customWidth="1"/>
    <col min="13" max="14" width="4.85546875" style="785" hidden="1" customWidth="1"/>
    <col min="15" max="15" width="8.140625" style="785" hidden="1" customWidth="1"/>
    <col min="16" max="16" width="8.28515625" style="785" hidden="1" customWidth="1"/>
    <col min="17" max="19" width="11.28515625" style="785" hidden="1" customWidth="1"/>
    <col min="20" max="20" width="1.7109375" style="785" customWidth="1"/>
    <col min="21" max="21" width="20.5703125" style="785" customWidth="1"/>
    <col min="22" max="22" width="8.140625" style="785" customWidth="1"/>
    <col min="23" max="24" width="4.85546875" style="785" hidden="1" customWidth="1"/>
    <col min="25" max="25" width="8.140625" style="785" customWidth="1"/>
    <col min="26" max="26" width="8.28515625" style="785" customWidth="1"/>
    <col min="27" max="29" width="11.28515625" style="785" customWidth="1"/>
    <col min="30" max="16384" width="9.140625" style="785"/>
  </cols>
  <sheetData>
    <row r="1" spans="1:29" ht="45" customHeight="1" thickBot="1">
      <c r="A1" s="854" t="s">
        <v>317</v>
      </c>
      <c r="B1" s="855"/>
      <c r="C1" s="855"/>
      <c r="D1" s="855"/>
      <c r="E1" s="855"/>
      <c r="F1" s="855"/>
      <c r="G1" s="4051" t="str">
        <f>'KD Основная продукция'!F3</f>
        <v>King Dogs Ай-Пери</v>
      </c>
      <c r="H1" s="4052"/>
      <c r="I1" s="4053"/>
      <c r="K1" s="4054" t="s">
        <v>321</v>
      </c>
      <c r="L1" s="4055"/>
      <c r="M1" s="4055"/>
      <c r="N1" s="4055"/>
      <c r="O1" s="4055"/>
      <c r="P1" s="4055"/>
      <c r="Q1" s="4051" t="str">
        <f>'KD Основная продукция'!F25</f>
        <v>King Dogs Мед академия</v>
      </c>
      <c r="R1" s="4052"/>
      <c r="S1" s="4053"/>
      <c r="U1" s="4056" t="s">
        <v>320</v>
      </c>
      <c r="V1" s="4057"/>
      <c r="W1" s="4057"/>
      <c r="X1" s="4057"/>
      <c r="Y1" s="4057"/>
      <c r="Z1" s="4058"/>
      <c r="AA1" s="4051" t="str">
        <f>'KD Основная продукция'!F47</f>
        <v>King Dogs Бар</v>
      </c>
      <c r="AB1" s="4052"/>
      <c r="AC1" s="4053"/>
    </row>
    <row r="2" spans="1:29" ht="45" customHeight="1" thickBot="1">
      <c r="A2" s="856" t="s">
        <v>61</v>
      </c>
      <c r="B2" s="4059">
        <f>'KD Основная продукция'!C1</f>
        <v>43957</v>
      </c>
      <c r="C2" s="4060"/>
      <c r="D2" s="4060"/>
      <c r="E2" s="4060"/>
      <c r="F2" s="4061"/>
      <c r="G2" s="1730" t="s">
        <v>62</v>
      </c>
      <c r="H2" s="4062">
        <v>0.8125</v>
      </c>
      <c r="I2" s="4063"/>
      <c r="K2" s="856" t="s">
        <v>61</v>
      </c>
      <c r="L2" s="4059">
        <f>B2</f>
        <v>43957</v>
      </c>
      <c r="M2" s="4060"/>
      <c r="N2" s="4060"/>
      <c r="O2" s="4060"/>
      <c r="P2" s="4061"/>
      <c r="Q2" s="1730" t="s">
        <v>62</v>
      </c>
      <c r="R2" s="4062">
        <v>0.8125</v>
      </c>
      <c r="S2" s="4063"/>
      <c r="U2" s="856" t="s">
        <v>61</v>
      </c>
      <c r="V2" s="4059">
        <f>L2</f>
        <v>43957</v>
      </c>
      <c r="W2" s="4060"/>
      <c r="X2" s="4060"/>
      <c r="Y2" s="4060"/>
      <c r="Z2" s="4061"/>
      <c r="AA2" s="1730" t="s">
        <v>62</v>
      </c>
      <c r="AB2" s="4062">
        <v>0.8125</v>
      </c>
      <c r="AC2" s="4063"/>
    </row>
    <row r="3" spans="1:29" ht="15.75" customHeight="1">
      <c r="A3" s="4069" t="s">
        <v>21</v>
      </c>
      <c r="B3" s="4070"/>
      <c r="C3" s="3036"/>
      <c r="D3" s="3036"/>
      <c r="E3" s="4083" t="s">
        <v>396</v>
      </c>
      <c r="F3" s="4073" t="s">
        <v>395</v>
      </c>
      <c r="G3" s="4073" t="s">
        <v>394</v>
      </c>
      <c r="H3" s="4073" t="s">
        <v>22</v>
      </c>
      <c r="I3" s="4075" t="s">
        <v>23</v>
      </c>
      <c r="K3" s="4069" t="s">
        <v>21</v>
      </c>
      <c r="L3" s="4070"/>
      <c r="M3" s="3036"/>
      <c r="N3" s="3036"/>
      <c r="O3" s="4083" t="s">
        <v>396</v>
      </c>
      <c r="P3" s="4073" t="s">
        <v>395</v>
      </c>
      <c r="Q3" s="4073" t="s">
        <v>394</v>
      </c>
      <c r="R3" s="4073" t="s">
        <v>22</v>
      </c>
      <c r="S3" s="4075" t="s">
        <v>23</v>
      </c>
      <c r="U3" s="4069" t="s">
        <v>21</v>
      </c>
      <c r="V3" s="4070"/>
      <c r="W3" s="3036"/>
      <c r="X3" s="3036"/>
      <c r="Y3" s="4083" t="s">
        <v>396</v>
      </c>
      <c r="Z3" s="4073" t="s">
        <v>395</v>
      </c>
      <c r="AA3" s="4073" t="s">
        <v>394</v>
      </c>
      <c r="AB3" s="4073" t="s">
        <v>22</v>
      </c>
      <c r="AC3" s="4075" t="s">
        <v>23</v>
      </c>
    </row>
    <row r="4" spans="1:29" ht="32.25" customHeight="1" thickBot="1">
      <c r="A4" s="4071"/>
      <c r="B4" s="4072"/>
      <c r="C4" s="3037"/>
      <c r="D4" s="3037"/>
      <c r="E4" s="4084"/>
      <c r="F4" s="4074"/>
      <c r="G4" s="4074"/>
      <c r="H4" s="4074"/>
      <c r="I4" s="4076"/>
      <c r="K4" s="4071"/>
      <c r="L4" s="4072"/>
      <c r="M4" s="3037"/>
      <c r="N4" s="3037"/>
      <c r="O4" s="4084"/>
      <c r="P4" s="4074"/>
      <c r="Q4" s="4074"/>
      <c r="R4" s="4074"/>
      <c r="S4" s="4076"/>
      <c r="U4" s="4071"/>
      <c r="V4" s="4072"/>
      <c r="W4" s="3037"/>
      <c r="X4" s="3037"/>
      <c r="Y4" s="4084"/>
      <c r="Z4" s="4074"/>
      <c r="AA4" s="4074"/>
      <c r="AB4" s="4074"/>
      <c r="AC4" s="4076"/>
    </row>
    <row r="5" spans="1:29" s="864" customFormat="1" ht="40.5" customHeight="1" thickBot="1">
      <c r="A5" s="1702" t="s">
        <v>517</v>
      </c>
      <c r="B5" s="1703" t="s">
        <v>25</v>
      </c>
      <c r="C5" s="1703"/>
      <c r="D5" s="1703"/>
      <c r="E5" s="1703" t="s">
        <v>397</v>
      </c>
      <c r="F5" s="860">
        <f>'KD Основная продукция'!AA5</f>
        <v>0</v>
      </c>
      <c r="G5" s="1704"/>
      <c r="H5" s="1705"/>
      <c r="I5" s="1706"/>
      <c r="J5" s="1707"/>
      <c r="K5" s="1702" t="s">
        <v>517</v>
      </c>
      <c r="L5" s="1703" t="s">
        <v>25</v>
      </c>
      <c r="M5" s="1703"/>
      <c r="N5" s="1703"/>
      <c r="O5" s="1703" t="s">
        <v>397</v>
      </c>
      <c r="P5" s="860">
        <f>'KD Основная продукция'!AA27</f>
        <v>0</v>
      </c>
      <c r="Q5" s="1704"/>
      <c r="R5" s="1705"/>
      <c r="S5" s="1706"/>
      <c r="T5" s="1707"/>
      <c r="U5" s="1702" t="s">
        <v>517</v>
      </c>
      <c r="V5" s="1703" t="s">
        <v>25</v>
      </c>
      <c r="W5" s="1703"/>
      <c r="X5" s="1703"/>
      <c r="Y5" s="1703" t="s">
        <v>397</v>
      </c>
      <c r="Z5" s="860">
        <f>'KD Основная продукция'!AA49</f>
        <v>0</v>
      </c>
      <c r="AA5" s="1704"/>
      <c r="AB5" s="1705"/>
      <c r="AC5" s="1706"/>
    </row>
    <row r="6" spans="1:29" s="864" customFormat="1" ht="40.5" hidden="1" customHeight="1" thickBot="1">
      <c r="A6" s="1708" t="s">
        <v>523</v>
      </c>
      <c r="B6" s="1709" t="s">
        <v>25</v>
      </c>
      <c r="C6" s="1709"/>
      <c r="D6" s="1709"/>
      <c r="E6" s="1709" t="s">
        <v>397</v>
      </c>
      <c r="F6" s="860">
        <f>'KD Основная продукция'!AA6</f>
        <v>0</v>
      </c>
      <c r="G6" s="1710"/>
      <c r="H6" s="1711"/>
      <c r="I6" s="1712"/>
      <c r="J6" s="1707"/>
      <c r="K6" s="1708" t="s">
        <v>523</v>
      </c>
      <c r="L6" s="1709" t="s">
        <v>25</v>
      </c>
      <c r="M6" s="1709"/>
      <c r="N6" s="1709"/>
      <c r="O6" s="1709" t="s">
        <v>397</v>
      </c>
      <c r="P6" s="928">
        <f>'KD Основная продукция'!AA28</f>
        <v>0</v>
      </c>
      <c r="Q6" s="1710"/>
      <c r="R6" s="1711"/>
      <c r="S6" s="1712"/>
      <c r="T6" s="1707"/>
      <c r="U6" s="1708" t="s">
        <v>523</v>
      </c>
      <c r="V6" s="1709" t="s">
        <v>25</v>
      </c>
      <c r="W6" s="1709"/>
      <c r="X6" s="1709"/>
      <c r="Y6" s="1709" t="s">
        <v>397</v>
      </c>
      <c r="Z6" s="928">
        <f>'KD Основная продукция'!AA50</f>
        <v>0</v>
      </c>
      <c r="AA6" s="1710"/>
      <c r="AB6" s="1711"/>
      <c r="AC6" s="1712"/>
    </row>
    <row r="7" spans="1:29" s="864" customFormat="1" ht="39.75" customHeight="1">
      <c r="A7" s="2281" t="s">
        <v>549</v>
      </c>
      <c r="B7" s="1703" t="s">
        <v>398</v>
      </c>
      <c r="C7" s="1713"/>
      <c r="D7" s="1713"/>
      <c r="E7" s="1713">
        <f>ROUNDUP(D7,0)+'KD Основная продукция'!AD5</f>
        <v>0</v>
      </c>
      <c r="F7" s="1266">
        <f t="shared" ref="F7:F12" si="0">E7*0.5</f>
        <v>0</v>
      </c>
      <c r="G7" s="1714"/>
      <c r="H7" s="1705"/>
      <c r="I7" s="1706"/>
      <c r="J7" s="1707"/>
      <c r="K7" s="2281" t="s">
        <v>549</v>
      </c>
      <c r="L7" s="1703" t="s">
        <v>398</v>
      </c>
      <c r="M7" s="1713"/>
      <c r="N7" s="1713"/>
      <c r="O7" s="1713">
        <f>ROUNDUP(N7,0)+'KD Основная продукция'!AD27</f>
        <v>0</v>
      </c>
      <c r="P7" s="1266">
        <f t="shared" ref="P7:P12" si="1">O7*0.5</f>
        <v>0</v>
      </c>
      <c r="Q7" s="1714"/>
      <c r="R7" s="1705"/>
      <c r="S7" s="1706"/>
      <c r="T7" s="1707"/>
      <c r="U7" s="2281" t="s">
        <v>549</v>
      </c>
      <c r="V7" s="1703" t="s">
        <v>398</v>
      </c>
      <c r="W7" s="1713"/>
      <c r="X7" s="1713"/>
      <c r="Y7" s="1713">
        <f>ROUNDUP(X7,0)+'KD Основная продукция'!AD49</f>
        <v>0</v>
      </c>
      <c r="Z7" s="1266">
        <f t="shared" ref="Z7:Z12" si="2">Y7*0.5</f>
        <v>0</v>
      </c>
      <c r="AA7" s="1714"/>
      <c r="AB7" s="1705"/>
      <c r="AC7" s="1706"/>
    </row>
    <row r="8" spans="1:29" s="864" customFormat="1" ht="39.75" customHeight="1">
      <c r="A8" s="1724" t="s">
        <v>506</v>
      </c>
      <c r="B8" s="1715" t="s">
        <v>398</v>
      </c>
      <c r="C8" s="1718"/>
      <c r="D8" s="1715"/>
      <c r="E8" s="1718">
        <f>ROUNDUP(D8,0)+'KD Основная продукция'!AD6</f>
        <v>0</v>
      </c>
      <c r="F8" s="892">
        <f t="shared" si="0"/>
        <v>0</v>
      </c>
      <c r="G8" s="1716"/>
      <c r="H8" s="1715"/>
      <c r="I8" s="1717"/>
      <c r="J8" s="1707"/>
      <c r="K8" s="1724" t="s">
        <v>506</v>
      </c>
      <c r="L8" s="1715" t="s">
        <v>398</v>
      </c>
      <c r="M8" s="1718"/>
      <c r="N8" s="1715"/>
      <c r="O8" s="1718">
        <f>ROUNDUP(N8,0)+'KD Основная продукция'!AD28</f>
        <v>0</v>
      </c>
      <c r="P8" s="892">
        <f t="shared" si="1"/>
        <v>0</v>
      </c>
      <c r="Q8" s="1716"/>
      <c r="R8" s="1715"/>
      <c r="S8" s="1717"/>
      <c r="T8" s="1707"/>
      <c r="U8" s="1724" t="s">
        <v>506</v>
      </c>
      <c r="V8" s="1715" t="s">
        <v>398</v>
      </c>
      <c r="W8" s="1718"/>
      <c r="X8" s="1715"/>
      <c r="Y8" s="1718">
        <f>ROUNDUP(X8,0)+'KD Основная продукция'!AD50</f>
        <v>0</v>
      </c>
      <c r="Z8" s="892">
        <f t="shared" si="2"/>
        <v>0</v>
      </c>
      <c r="AA8" s="1716"/>
      <c r="AB8" s="1715"/>
      <c r="AC8" s="1717"/>
    </row>
    <row r="9" spans="1:29" s="864" customFormat="1" ht="39.75" customHeight="1">
      <c r="A9" s="3021" t="s">
        <v>39</v>
      </c>
      <c r="B9" s="1715" t="s">
        <v>398</v>
      </c>
      <c r="C9" s="1718"/>
      <c r="D9" s="1715"/>
      <c r="E9" s="1718">
        <f>ROUNDUP(D9,0)+'KD Основная продукция'!AD7</f>
        <v>0</v>
      </c>
      <c r="F9" s="892">
        <f t="shared" si="0"/>
        <v>0</v>
      </c>
      <c r="G9" s="1716"/>
      <c r="H9" s="1715"/>
      <c r="I9" s="1717"/>
      <c r="J9" s="1707"/>
      <c r="K9" s="3021" t="s">
        <v>39</v>
      </c>
      <c r="L9" s="1715" t="s">
        <v>398</v>
      </c>
      <c r="M9" s="1718"/>
      <c r="N9" s="1715"/>
      <c r="O9" s="1718">
        <f>ROUNDUP(N9,0)+'KD Основная продукция'!AD29</f>
        <v>0</v>
      </c>
      <c r="P9" s="892">
        <f t="shared" si="1"/>
        <v>0</v>
      </c>
      <c r="Q9" s="1716"/>
      <c r="R9" s="1715"/>
      <c r="S9" s="1717"/>
      <c r="T9" s="1707"/>
      <c r="U9" s="3021" t="s">
        <v>39</v>
      </c>
      <c r="V9" s="1715" t="s">
        <v>398</v>
      </c>
      <c r="W9" s="1718"/>
      <c r="X9" s="1715"/>
      <c r="Y9" s="1718">
        <f>ROUNDUP(X9,0)+'KD Основная продукция'!AD51</f>
        <v>0</v>
      </c>
      <c r="Z9" s="892">
        <f t="shared" si="2"/>
        <v>0</v>
      </c>
      <c r="AA9" s="1716"/>
      <c r="AB9" s="1715"/>
      <c r="AC9" s="1717"/>
    </row>
    <row r="10" spans="1:29" s="864" customFormat="1" ht="39.75" customHeight="1">
      <c r="A10" s="3022" t="s">
        <v>281</v>
      </c>
      <c r="B10" s="1715" t="s">
        <v>40</v>
      </c>
      <c r="C10" s="1718"/>
      <c r="D10" s="1715"/>
      <c r="E10" s="1718">
        <f>ROUNDUP(D10,0)+'KD Основная продукция'!AD8</f>
        <v>0</v>
      </c>
      <c r="F10" s="892"/>
      <c r="G10" s="1716"/>
      <c r="H10" s="1715"/>
      <c r="I10" s="1717"/>
      <c r="J10" s="1707"/>
      <c r="K10" s="3022" t="s">
        <v>281</v>
      </c>
      <c r="L10" s="1715" t="s">
        <v>40</v>
      </c>
      <c r="M10" s="1718"/>
      <c r="N10" s="1715"/>
      <c r="O10" s="1718">
        <f>ROUNDUP(N10,0)+'KD Основная продукция'!AD30</f>
        <v>0</v>
      </c>
      <c r="P10" s="892"/>
      <c r="Q10" s="1716"/>
      <c r="R10" s="1715"/>
      <c r="S10" s="1717"/>
      <c r="T10" s="1707"/>
      <c r="U10" s="3022" t="s">
        <v>281</v>
      </c>
      <c r="V10" s="1715" t="s">
        <v>40</v>
      </c>
      <c r="W10" s="1718"/>
      <c r="X10" s="1715"/>
      <c r="Y10" s="1718">
        <f>ROUNDUP(X10,0)+'KD Основная продукция'!AD52</f>
        <v>0</v>
      </c>
      <c r="Z10" s="892"/>
      <c r="AA10" s="1716"/>
      <c r="AB10" s="1715"/>
      <c r="AC10" s="1717"/>
    </row>
    <row r="11" spans="1:29" s="864" customFormat="1" ht="39.75" customHeight="1">
      <c r="A11" s="3022" t="s">
        <v>44</v>
      </c>
      <c r="B11" s="1715" t="s">
        <v>398</v>
      </c>
      <c r="C11" s="1718"/>
      <c r="D11" s="1715"/>
      <c r="E11" s="1718">
        <f>ROUNDUP(D11,0)+'KD Основная продукция'!AD9</f>
        <v>0</v>
      </c>
      <c r="F11" s="892">
        <f>E11*0.2</f>
        <v>0</v>
      </c>
      <c r="G11" s="1716"/>
      <c r="H11" s="1715"/>
      <c r="I11" s="1717"/>
      <c r="J11" s="1707"/>
      <c r="K11" s="3022" t="s">
        <v>44</v>
      </c>
      <c r="L11" s="1715" t="s">
        <v>398</v>
      </c>
      <c r="M11" s="1718"/>
      <c r="N11" s="1715"/>
      <c r="O11" s="1718">
        <f>ROUNDUP(N11,0)+'KD Основная продукция'!AD31</f>
        <v>0</v>
      </c>
      <c r="P11" s="892">
        <f>O11*0.2</f>
        <v>0</v>
      </c>
      <c r="Q11" s="1716"/>
      <c r="R11" s="1715"/>
      <c r="S11" s="1717"/>
      <c r="T11" s="1707"/>
      <c r="U11" s="3022" t="s">
        <v>44</v>
      </c>
      <c r="V11" s="1715" t="s">
        <v>398</v>
      </c>
      <c r="W11" s="1718"/>
      <c r="X11" s="1715"/>
      <c r="Y11" s="1718">
        <f>ROUNDUP(X11,0)+'KD Основная продукция'!AD53</f>
        <v>0</v>
      </c>
      <c r="Z11" s="892">
        <f>Y11*0.2</f>
        <v>0</v>
      </c>
      <c r="AA11" s="1716"/>
      <c r="AB11" s="1715"/>
      <c r="AC11" s="1717"/>
    </row>
    <row r="12" spans="1:29" s="864" customFormat="1" ht="39.75" customHeight="1">
      <c r="A12" s="1728" t="s">
        <v>301</v>
      </c>
      <c r="B12" s="1715" t="s">
        <v>398</v>
      </c>
      <c r="C12" s="1718"/>
      <c r="D12" s="1715"/>
      <c r="E12" s="1718">
        <f>ROUNDUP(D12,0)+'KD Основная продукция'!AD10</f>
        <v>0</v>
      </c>
      <c r="F12" s="892">
        <f t="shared" si="0"/>
        <v>0</v>
      </c>
      <c r="G12" s="1716"/>
      <c r="H12" s="1715"/>
      <c r="I12" s="1717"/>
      <c r="J12" s="1707"/>
      <c r="K12" s="1728" t="s">
        <v>301</v>
      </c>
      <c r="L12" s="1715" t="s">
        <v>398</v>
      </c>
      <c r="M12" s="1718"/>
      <c r="N12" s="1715"/>
      <c r="O12" s="1718">
        <f>ROUNDUP(N12,0)+'KD Основная продукция'!AD32</f>
        <v>0</v>
      </c>
      <c r="P12" s="892">
        <f t="shared" si="1"/>
        <v>0</v>
      </c>
      <c r="Q12" s="1716"/>
      <c r="R12" s="1715"/>
      <c r="S12" s="1717"/>
      <c r="T12" s="1707"/>
      <c r="U12" s="1728" t="s">
        <v>301</v>
      </c>
      <c r="V12" s="1715" t="s">
        <v>398</v>
      </c>
      <c r="W12" s="1718"/>
      <c r="X12" s="1715"/>
      <c r="Y12" s="1718">
        <f>ROUNDUP(X12,0)+'KD Основная продукция'!AD54</f>
        <v>0</v>
      </c>
      <c r="Z12" s="892">
        <f t="shared" si="2"/>
        <v>0</v>
      </c>
      <c r="AA12" s="1716"/>
      <c r="AB12" s="1715"/>
      <c r="AC12" s="1717"/>
    </row>
    <row r="13" spans="1:29" s="864" customFormat="1" ht="39.75" customHeight="1">
      <c r="A13" s="1728" t="s">
        <v>525</v>
      </c>
      <c r="B13" s="1715" t="s">
        <v>398</v>
      </c>
      <c r="C13" s="1718"/>
      <c r="D13" s="1715"/>
      <c r="E13" s="1718">
        <f>ROUNDUP(D13,0)+'KD Основная продукция'!AD11</f>
        <v>0</v>
      </c>
      <c r="F13" s="892">
        <f>E13*0.3</f>
        <v>0</v>
      </c>
      <c r="G13" s="1716"/>
      <c r="H13" s="1715"/>
      <c r="I13" s="1717"/>
      <c r="J13" s="1707"/>
      <c r="K13" s="1728" t="s">
        <v>525</v>
      </c>
      <c r="L13" s="1715" t="s">
        <v>398</v>
      </c>
      <c r="M13" s="1718"/>
      <c r="N13" s="1715"/>
      <c r="O13" s="1718">
        <f>ROUNDUP(N13,0)+'KD Основная продукция'!AD33</f>
        <v>0</v>
      </c>
      <c r="P13" s="892">
        <f>O13*0.3</f>
        <v>0</v>
      </c>
      <c r="Q13" s="1716"/>
      <c r="R13" s="1715"/>
      <c r="S13" s="1717"/>
      <c r="T13" s="1707"/>
      <c r="U13" s="1728" t="s">
        <v>525</v>
      </c>
      <c r="V13" s="1715" t="s">
        <v>398</v>
      </c>
      <c r="W13" s="1718"/>
      <c r="X13" s="1715"/>
      <c r="Y13" s="1718">
        <f>ROUNDUP(X13,0)+'KD Основная продукция'!AD55</f>
        <v>0</v>
      </c>
      <c r="Z13" s="892">
        <f>Y13*0.3</f>
        <v>0</v>
      </c>
      <c r="AA13" s="1716"/>
      <c r="AB13" s="1715"/>
      <c r="AC13" s="1717"/>
    </row>
    <row r="14" spans="1:29" s="864" customFormat="1" ht="39.75" customHeight="1">
      <c r="A14" s="1728" t="s">
        <v>303</v>
      </c>
      <c r="B14" s="1715" t="s">
        <v>398</v>
      </c>
      <c r="C14" s="1718"/>
      <c r="D14" s="1715"/>
      <c r="E14" s="1718">
        <f>ROUNDUP(D14,0)+'KD Основная продукция'!AD12</f>
        <v>0</v>
      </c>
      <c r="F14" s="892">
        <f>E14*0.1</f>
        <v>0</v>
      </c>
      <c r="G14" s="1716"/>
      <c r="H14" s="1715"/>
      <c r="I14" s="1717"/>
      <c r="J14" s="1707"/>
      <c r="K14" s="1728" t="s">
        <v>303</v>
      </c>
      <c r="L14" s="1715" t="s">
        <v>398</v>
      </c>
      <c r="M14" s="1718"/>
      <c r="N14" s="1715"/>
      <c r="O14" s="1718">
        <f>ROUNDUP(N14,0)+'KD Основная продукция'!AD34</f>
        <v>0</v>
      </c>
      <c r="P14" s="892">
        <f>O14*0.1</f>
        <v>0</v>
      </c>
      <c r="Q14" s="1716"/>
      <c r="R14" s="1715"/>
      <c r="S14" s="1717"/>
      <c r="T14" s="1707"/>
      <c r="U14" s="1728" t="s">
        <v>303</v>
      </c>
      <c r="V14" s="1715" t="s">
        <v>398</v>
      </c>
      <c r="W14" s="1718"/>
      <c r="X14" s="1715"/>
      <c r="Y14" s="1718">
        <f>ROUNDUP(X14,0)+'KD Основная продукция'!AD56</f>
        <v>0</v>
      </c>
      <c r="Z14" s="892">
        <f>Y14*0.1</f>
        <v>0</v>
      </c>
      <c r="AA14" s="1716"/>
      <c r="AB14" s="1715"/>
      <c r="AC14" s="1717"/>
    </row>
    <row r="15" spans="1:29" s="864" customFormat="1" ht="39.75" customHeight="1">
      <c r="A15" s="1724" t="s">
        <v>638</v>
      </c>
      <c r="B15" s="1715" t="s">
        <v>398</v>
      </c>
      <c r="C15" s="1718"/>
      <c r="D15" s="1715"/>
      <c r="E15" s="1718">
        <f>ROUNDUP(D15,0)+'KD Основная продукция'!AD13</f>
        <v>0</v>
      </c>
      <c r="F15" s="898">
        <f>E15*0.35</f>
        <v>0</v>
      </c>
      <c r="G15" s="1716"/>
      <c r="H15" s="1715"/>
      <c r="I15" s="1717"/>
      <c r="J15" s="1707"/>
      <c r="K15" s="1724" t="s">
        <v>638</v>
      </c>
      <c r="L15" s="1715" t="s">
        <v>398</v>
      </c>
      <c r="M15" s="1718"/>
      <c r="N15" s="1715"/>
      <c r="O15" s="1718">
        <f>ROUNDUP(N15,0)+'KD Основная продукция'!AD35</f>
        <v>0</v>
      </c>
      <c r="P15" s="898">
        <f>O15*0.35</f>
        <v>0</v>
      </c>
      <c r="Q15" s="1716"/>
      <c r="R15" s="1715"/>
      <c r="S15" s="1717"/>
      <c r="T15" s="1707"/>
      <c r="U15" s="1724" t="s">
        <v>638</v>
      </c>
      <c r="V15" s="1715" t="s">
        <v>398</v>
      </c>
      <c r="W15" s="1718"/>
      <c r="X15" s="1715"/>
      <c r="Y15" s="1718">
        <f>ROUNDUP(X15,0)+'KD Основная продукция'!AD57</f>
        <v>0</v>
      </c>
      <c r="Z15" s="898">
        <f>Y15*0.35</f>
        <v>0</v>
      </c>
      <c r="AA15" s="1716"/>
      <c r="AB15" s="1715"/>
      <c r="AC15" s="1717"/>
    </row>
    <row r="16" spans="1:29" s="864" customFormat="1" ht="39.75" customHeight="1">
      <c r="A16" s="1728" t="s">
        <v>52</v>
      </c>
      <c r="B16" s="1715" t="s">
        <v>398</v>
      </c>
      <c r="C16" s="1718"/>
      <c r="D16" s="1715"/>
      <c r="E16" s="1718">
        <f>ROUNDUP(D16,0)+'KD Основная продукция'!AD14</f>
        <v>0</v>
      </c>
      <c r="F16" s="898">
        <f>E16*0.24</f>
        <v>0</v>
      </c>
      <c r="G16" s="1716"/>
      <c r="H16" s="1715"/>
      <c r="I16" s="1717"/>
      <c r="J16" s="1707"/>
      <c r="K16" s="1728" t="s">
        <v>52</v>
      </c>
      <c r="L16" s="1715" t="s">
        <v>398</v>
      </c>
      <c r="M16" s="1718"/>
      <c r="N16" s="1715"/>
      <c r="O16" s="1718">
        <f>ROUNDUP(N16,0)+'KD Основная продукция'!AD36</f>
        <v>0</v>
      </c>
      <c r="P16" s="898">
        <f>O16*0.24</f>
        <v>0</v>
      </c>
      <c r="Q16" s="1716"/>
      <c r="R16" s="1715"/>
      <c r="S16" s="1717"/>
      <c r="T16" s="1707"/>
      <c r="U16" s="1728" t="s">
        <v>52</v>
      </c>
      <c r="V16" s="1715" t="s">
        <v>398</v>
      </c>
      <c r="W16" s="1718"/>
      <c r="X16" s="1715"/>
      <c r="Y16" s="1718">
        <f>ROUNDUP(X16,0)+'KD Основная продукция'!AD58</f>
        <v>0</v>
      </c>
      <c r="Z16" s="898">
        <f>Y16*0.24</f>
        <v>0</v>
      </c>
      <c r="AA16" s="1716"/>
      <c r="AB16" s="1715"/>
      <c r="AC16" s="1717"/>
    </row>
    <row r="17" spans="1:29" s="864" customFormat="1" ht="39.75" customHeight="1">
      <c r="A17" s="1728" t="s">
        <v>54</v>
      </c>
      <c r="B17" s="1715" t="s">
        <v>470</v>
      </c>
      <c r="C17" s="1718"/>
      <c r="D17" s="1715"/>
      <c r="E17" s="1718">
        <f>ROUNDUP(D17,0)+'KD Основная продукция'!AD15</f>
        <v>0</v>
      </c>
      <c r="F17" s="892"/>
      <c r="G17" s="1716"/>
      <c r="H17" s="1715"/>
      <c r="I17" s="1717"/>
      <c r="J17" s="1707"/>
      <c r="K17" s="1728" t="s">
        <v>54</v>
      </c>
      <c r="L17" s="1715" t="s">
        <v>470</v>
      </c>
      <c r="M17" s="1718"/>
      <c r="N17" s="1715"/>
      <c r="O17" s="1718">
        <f>ROUNDUP(N17,0)+'KD Основная продукция'!AD37</f>
        <v>0</v>
      </c>
      <c r="P17" s="892"/>
      <c r="Q17" s="1716"/>
      <c r="R17" s="1715"/>
      <c r="S17" s="1717"/>
      <c r="T17" s="1707"/>
      <c r="U17" s="1728" t="s">
        <v>54</v>
      </c>
      <c r="V17" s="1715" t="s">
        <v>470</v>
      </c>
      <c r="W17" s="1718"/>
      <c r="X17" s="1715"/>
      <c r="Y17" s="1718">
        <f>ROUNDUP(X17,0)+'KD Основная продукция'!AD59</f>
        <v>0</v>
      </c>
      <c r="Z17" s="892"/>
      <c r="AA17" s="1716"/>
      <c r="AB17" s="1715"/>
      <c r="AC17" s="1717"/>
    </row>
    <row r="18" spans="1:29" s="864" customFormat="1" ht="39.75" customHeight="1">
      <c r="A18" s="3022" t="s">
        <v>48</v>
      </c>
      <c r="B18" s="1715" t="s">
        <v>25</v>
      </c>
      <c r="C18" s="1718"/>
      <c r="D18" s="1715"/>
      <c r="E18" s="1718">
        <f>ROUNDUP(D18,0)+'KD Основная продукция'!AD16</f>
        <v>0</v>
      </c>
      <c r="F18" s="899">
        <f>E18*55</f>
        <v>0</v>
      </c>
      <c r="G18" s="1716"/>
      <c r="H18" s="1715"/>
      <c r="I18" s="1717"/>
      <c r="J18" s="1707"/>
      <c r="K18" s="3022" t="s">
        <v>48</v>
      </c>
      <c r="L18" s="1715" t="s">
        <v>25</v>
      </c>
      <c r="M18" s="1718"/>
      <c r="N18" s="1715"/>
      <c r="O18" s="1718">
        <f>ROUNDUP(N18,0)+'KD Основная продукция'!AD38</f>
        <v>0</v>
      </c>
      <c r="P18" s="899">
        <f>O18*55</f>
        <v>0</v>
      </c>
      <c r="Q18" s="1716"/>
      <c r="R18" s="1715"/>
      <c r="S18" s="1717"/>
      <c r="T18" s="1707"/>
      <c r="U18" s="3022" t="s">
        <v>48</v>
      </c>
      <c r="V18" s="1715" t="s">
        <v>25</v>
      </c>
      <c r="W18" s="1718"/>
      <c r="X18" s="1715"/>
      <c r="Y18" s="1718">
        <f>ROUNDUP(X18,0)+'KD Основная продукция'!AD60</f>
        <v>0</v>
      </c>
      <c r="Z18" s="899">
        <f>Y18*55</f>
        <v>0</v>
      </c>
      <c r="AA18" s="1716"/>
      <c r="AB18" s="1715"/>
      <c r="AC18" s="1717"/>
    </row>
    <row r="19" spans="1:29" s="864" customFormat="1" ht="39.75" customHeight="1">
      <c r="A19" s="1728" t="s">
        <v>430</v>
      </c>
      <c r="B19" s="1715" t="s">
        <v>398</v>
      </c>
      <c r="C19" s="1715"/>
      <c r="D19" s="1715"/>
      <c r="E19" s="1715">
        <f>ROUNDUP(D19,0)+'KD Основная продукция'!AD17</f>
        <v>0</v>
      </c>
      <c r="F19" s="892">
        <f>E19*0.5</f>
        <v>0</v>
      </c>
      <c r="G19" s="1716"/>
      <c r="H19" s="1715"/>
      <c r="I19" s="1717"/>
      <c r="J19" s="1707"/>
      <c r="K19" s="1728" t="s">
        <v>430</v>
      </c>
      <c r="L19" s="1715" t="s">
        <v>398</v>
      </c>
      <c r="M19" s="1715"/>
      <c r="N19" s="1715"/>
      <c r="O19" s="1715">
        <f>ROUNDUP(N19,0)+'KD Основная продукция'!AD39</f>
        <v>0</v>
      </c>
      <c r="P19" s="892">
        <f>O19*0.5</f>
        <v>0</v>
      </c>
      <c r="Q19" s="1716"/>
      <c r="R19" s="1715"/>
      <c r="S19" s="1717"/>
      <c r="T19" s="1707"/>
      <c r="U19" s="1728" t="s">
        <v>430</v>
      </c>
      <c r="V19" s="1715" t="s">
        <v>398</v>
      </c>
      <c r="W19" s="1715"/>
      <c r="X19" s="1715"/>
      <c r="Y19" s="1715">
        <f>ROUNDUP(X19,0)+'KD Основная продукция'!AD61</f>
        <v>0</v>
      </c>
      <c r="Z19" s="892">
        <f>Y19*0.5</f>
        <v>0</v>
      </c>
      <c r="AA19" s="1716"/>
      <c r="AB19" s="1715"/>
      <c r="AC19" s="1717"/>
    </row>
    <row r="20" spans="1:29" s="864" customFormat="1" ht="39.75" customHeight="1">
      <c r="A20" s="1724" t="s">
        <v>587</v>
      </c>
      <c r="B20" s="1715" t="s">
        <v>398</v>
      </c>
      <c r="C20" s="1715"/>
      <c r="D20" s="1715"/>
      <c r="E20" s="1715">
        <f>ROUNDUP(D20,0)+'KD Основная продукция'!AD18</f>
        <v>0</v>
      </c>
      <c r="F20" s="892">
        <f>E20*0.5</f>
        <v>0</v>
      </c>
      <c r="G20" s="1716"/>
      <c r="H20" s="1715"/>
      <c r="I20" s="1717"/>
      <c r="J20" s="1707"/>
      <c r="K20" s="1724" t="s">
        <v>587</v>
      </c>
      <c r="L20" s="1715" t="s">
        <v>398</v>
      </c>
      <c r="M20" s="1715"/>
      <c r="N20" s="1715"/>
      <c r="O20" s="1715">
        <f>ROUNDUP(N20,0)+'KD Основная продукция'!AD40</f>
        <v>0</v>
      </c>
      <c r="P20" s="892">
        <f t="shared" ref="P20:P22" si="3">O20*0.5</f>
        <v>0</v>
      </c>
      <c r="Q20" s="1716"/>
      <c r="R20" s="1715"/>
      <c r="S20" s="1717"/>
      <c r="T20" s="1707"/>
      <c r="U20" s="1724" t="s">
        <v>587</v>
      </c>
      <c r="V20" s="1715" t="s">
        <v>398</v>
      </c>
      <c r="W20" s="1715"/>
      <c r="X20" s="1715"/>
      <c r="Y20" s="1715">
        <f>ROUNDUP(X20,0)+'KD Основная продукция'!AD62</f>
        <v>0</v>
      </c>
      <c r="Z20" s="892">
        <f>Y20*0.5</f>
        <v>0</v>
      </c>
      <c r="AA20" s="1716"/>
      <c r="AB20" s="1715"/>
      <c r="AC20" s="1717"/>
    </row>
    <row r="21" spans="1:29" s="864" customFormat="1" ht="39.75" customHeight="1">
      <c r="A21" s="1728" t="s">
        <v>422</v>
      </c>
      <c r="B21" s="1715" t="s">
        <v>398</v>
      </c>
      <c r="C21" s="1715"/>
      <c r="D21" s="1715"/>
      <c r="E21" s="1715">
        <f>ROUNDUP(D21,0)+'KD Основная продукция'!AD19</f>
        <v>0</v>
      </c>
      <c r="F21" s="892">
        <f>E21*0.5</f>
        <v>0</v>
      </c>
      <c r="G21" s="1716"/>
      <c r="H21" s="1715"/>
      <c r="I21" s="1717"/>
      <c r="J21" s="1707"/>
      <c r="K21" s="1728" t="s">
        <v>422</v>
      </c>
      <c r="L21" s="1715" t="s">
        <v>398</v>
      </c>
      <c r="M21" s="1715"/>
      <c r="N21" s="1715"/>
      <c r="O21" s="1715">
        <f>ROUNDUP(N21,0)+'KD Основная продукция'!AD41</f>
        <v>0</v>
      </c>
      <c r="P21" s="892">
        <f t="shared" si="3"/>
        <v>0</v>
      </c>
      <c r="Q21" s="1716"/>
      <c r="R21" s="1715"/>
      <c r="S21" s="1717"/>
      <c r="T21" s="1707"/>
      <c r="U21" s="1728" t="s">
        <v>422</v>
      </c>
      <c r="V21" s="1715" t="s">
        <v>398</v>
      </c>
      <c r="W21" s="1715"/>
      <c r="X21" s="1715"/>
      <c r="Y21" s="1715">
        <f>ROUNDUP(X21,0)+'KD Основная продукция'!AD63</f>
        <v>0</v>
      </c>
      <c r="Z21" s="892">
        <f>Y21*0.5</f>
        <v>0</v>
      </c>
      <c r="AA21" s="1716"/>
      <c r="AB21" s="1715"/>
      <c r="AC21" s="1717"/>
    </row>
    <row r="22" spans="1:29" s="864" customFormat="1" ht="39.75" customHeight="1">
      <c r="A22" s="1728" t="s">
        <v>507</v>
      </c>
      <c r="B22" s="1715" t="s">
        <v>398</v>
      </c>
      <c r="C22" s="1715"/>
      <c r="D22" s="1715"/>
      <c r="E22" s="1715">
        <f>ROUNDUP(D22,0)+'KD Основная продукция'!AD20</f>
        <v>0</v>
      </c>
      <c r="F22" s="892">
        <f>E22*0.5</f>
        <v>0</v>
      </c>
      <c r="G22" s="1716"/>
      <c r="H22" s="1715"/>
      <c r="I22" s="1717"/>
      <c r="J22" s="1707"/>
      <c r="K22" s="1728" t="s">
        <v>507</v>
      </c>
      <c r="L22" s="1715" t="s">
        <v>398</v>
      </c>
      <c r="M22" s="1715"/>
      <c r="N22" s="1715"/>
      <c r="O22" s="1715">
        <f>ROUNDUP(N22,0)+'KD Основная продукция'!AD42</f>
        <v>0</v>
      </c>
      <c r="P22" s="892">
        <f t="shared" si="3"/>
        <v>0</v>
      </c>
      <c r="Q22" s="1716"/>
      <c r="R22" s="1715"/>
      <c r="S22" s="1717"/>
      <c r="T22" s="1707"/>
      <c r="U22" s="1728" t="s">
        <v>507</v>
      </c>
      <c r="V22" s="1715" t="s">
        <v>398</v>
      </c>
      <c r="W22" s="1715"/>
      <c r="X22" s="1715"/>
      <c r="Y22" s="1715">
        <f>ROUNDUP(X22,0)+'KD Основная продукция'!AD64</f>
        <v>0</v>
      </c>
      <c r="Z22" s="892">
        <f>Y22*0.5</f>
        <v>0</v>
      </c>
      <c r="AA22" s="1716"/>
      <c r="AB22" s="1715"/>
      <c r="AC22" s="1717"/>
    </row>
    <row r="23" spans="1:29" s="864" customFormat="1" ht="39.75" customHeight="1" thickBot="1">
      <c r="A23" s="1724" t="s">
        <v>637</v>
      </c>
      <c r="B23" s="1715" t="s">
        <v>398</v>
      </c>
      <c r="C23" s="1715"/>
      <c r="D23" s="1715"/>
      <c r="E23" s="1715">
        <f>ROUNDUP(D23,0)+'KD Основная продукция'!AD21</f>
        <v>0</v>
      </c>
      <c r="F23" s="892">
        <f t="shared" ref="F23" si="4">E23*0.5</f>
        <v>0</v>
      </c>
      <c r="G23" s="1716"/>
      <c r="H23" s="1715"/>
      <c r="I23" s="1717"/>
      <c r="J23" s="1707"/>
      <c r="K23" s="1724" t="s">
        <v>637</v>
      </c>
      <c r="L23" s="1715" t="s">
        <v>398</v>
      </c>
      <c r="M23" s="1715"/>
      <c r="N23" s="1715"/>
      <c r="O23" s="1715">
        <f>ROUNDUP(N23,0)+'KD Основная продукция'!AD43</f>
        <v>0</v>
      </c>
      <c r="P23" s="892">
        <f t="shared" ref="P23" si="5">O23*0.5</f>
        <v>0</v>
      </c>
      <c r="Q23" s="1716"/>
      <c r="R23" s="1715"/>
      <c r="S23" s="1717"/>
      <c r="T23" s="1707"/>
      <c r="U23" s="1724" t="s">
        <v>637</v>
      </c>
      <c r="V23" s="1715" t="s">
        <v>398</v>
      </c>
      <c r="W23" s="1715"/>
      <c r="X23" s="1715"/>
      <c r="Y23" s="1715">
        <f>ROUNDUP(X23,0)+'KD Основная продукция'!AD65</f>
        <v>0</v>
      </c>
      <c r="Z23" s="892">
        <f t="shared" ref="Z23" si="6">Y23*0.5</f>
        <v>0</v>
      </c>
      <c r="AA23" s="1716"/>
      <c r="AB23" s="1715"/>
      <c r="AC23" s="1717"/>
    </row>
    <row r="24" spans="1:29" ht="39.75" customHeight="1">
      <c r="A24" s="4087" t="s">
        <v>59</v>
      </c>
      <c r="B24" s="4088"/>
      <c r="C24" s="4088"/>
      <c r="D24" s="4088"/>
      <c r="E24" s="4088"/>
      <c r="F24" s="4088"/>
      <c r="G24" s="4088"/>
      <c r="H24" s="4088"/>
      <c r="I24" s="4089"/>
      <c r="K24" s="4087" t="s">
        <v>59</v>
      </c>
      <c r="L24" s="4088"/>
      <c r="M24" s="4088"/>
      <c r="N24" s="4088"/>
      <c r="O24" s="4088"/>
      <c r="P24" s="4088"/>
      <c r="Q24" s="4088"/>
      <c r="R24" s="4088"/>
      <c r="S24" s="4089"/>
      <c r="U24" s="4087" t="s">
        <v>59</v>
      </c>
      <c r="V24" s="4088"/>
      <c r="W24" s="4088"/>
      <c r="X24" s="4088"/>
      <c r="Y24" s="4088"/>
      <c r="Z24" s="4088"/>
      <c r="AA24" s="4088"/>
      <c r="AB24" s="4088"/>
      <c r="AC24" s="4089"/>
    </row>
    <row r="25" spans="1:29" ht="45.75" customHeight="1">
      <c r="A25" s="4066" t="s">
        <v>60</v>
      </c>
      <c r="B25" s="4067"/>
      <c r="C25" s="4067"/>
      <c r="D25" s="4067"/>
      <c r="E25" s="4067"/>
      <c r="F25" s="4067"/>
      <c r="G25" s="4067"/>
      <c r="H25" s="4067"/>
      <c r="I25" s="4068"/>
      <c r="K25" s="4066" t="s">
        <v>60</v>
      </c>
      <c r="L25" s="4067"/>
      <c r="M25" s="4067"/>
      <c r="N25" s="4067"/>
      <c r="O25" s="4067"/>
      <c r="P25" s="4067"/>
      <c r="Q25" s="4067"/>
      <c r="R25" s="4067"/>
      <c r="S25" s="4068"/>
      <c r="U25" s="4066" t="s">
        <v>60</v>
      </c>
      <c r="V25" s="4067"/>
      <c r="W25" s="4067"/>
      <c r="X25" s="4067"/>
      <c r="Y25" s="4067"/>
      <c r="Z25" s="4067"/>
      <c r="AA25" s="4067"/>
      <c r="AB25" s="4067"/>
      <c r="AC25" s="4068"/>
    </row>
    <row r="26" spans="1:29" ht="27" customHeight="1" thickBot="1">
      <c r="A26" s="795"/>
      <c r="B26" s="796"/>
      <c r="C26" s="796"/>
      <c r="D26" s="796"/>
      <c r="E26" s="796"/>
      <c r="F26" s="796"/>
      <c r="G26" s="796"/>
      <c r="H26" s="796"/>
      <c r="I26" s="917"/>
      <c r="K26" s="795"/>
      <c r="L26" s="796"/>
      <c r="M26" s="796"/>
      <c r="N26" s="796"/>
      <c r="O26" s="796"/>
      <c r="P26" s="796"/>
      <c r="Q26" s="796"/>
      <c r="R26" s="796"/>
      <c r="S26" s="917"/>
      <c r="U26" s="795"/>
      <c r="V26" s="796"/>
      <c r="W26" s="796"/>
      <c r="X26" s="796"/>
      <c r="Y26" s="796"/>
      <c r="Z26" s="796"/>
      <c r="AA26" s="796"/>
      <c r="AB26" s="796"/>
      <c r="AC26" s="917"/>
    </row>
    <row r="27" spans="1:29" s="864" customFormat="1" ht="25.5" customHeight="1">
      <c r="A27" s="785"/>
      <c r="B27" s="785"/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785"/>
      <c r="V27" s="785"/>
      <c r="W27" s="785"/>
      <c r="X27" s="785"/>
      <c r="Y27" s="785"/>
      <c r="Z27" s="785"/>
      <c r="AA27" s="785"/>
      <c r="AB27" s="785"/>
      <c r="AC27" s="785"/>
    </row>
    <row r="28" spans="1:29" s="864" customFormat="1" ht="25.5" customHeight="1">
      <c r="A28" s="785"/>
      <c r="B28" s="785"/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</row>
    <row r="29" spans="1:29" s="864" customFormat="1" ht="25.5" customHeight="1">
      <c r="A29" s="785"/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</row>
    <row r="30" spans="1:29" s="864" customFormat="1" ht="25.5" customHeight="1">
      <c r="A30" s="785"/>
      <c r="B30" s="785"/>
      <c r="C30" s="785"/>
      <c r="D30" s="785"/>
      <c r="E30" s="785"/>
      <c r="F30" s="785"/>
      <c r="G30" s="785"/>
      <c r="H30" s="785"/>
      <c r="I30" s="785"/>
      <c r="J30" s="785"/>
      <c r="K30" s="785"/>
      <c r="L30" s="785"/>
      <c r="M30" s="785"/>
      <c r="N30" s="785"/>
      <c r="O30" s="785"/>
      <c r="P30" s="785"/>
      <c r="Q30" s="785"/>
      <c r="R30" s="785"/>
      <c r="S30" s="785"/>
      <c r="T30" s="785"/>
      <c r="U30" s="785"/>
      <c r="V30" s="785"/>
      <c r="W30" s="785"/>
      <c r="X30" s="785"/>
      <c r="Y30" s="785"/>
      <c r="Z30" s="785"/>
      <c r="AA30" s="785"/>
      <c r="AB30" s="785"/>
      <c r="AC30" s="785"/>
    </row>
    <row r="31" spans="1:29" s="864" customFormat="1" ht="25.5" customHeight="1">
      <c r="A31" s="785"/>
      <c r="B31" s="785"/>
      <c r="C31" s="785"/>
      <c r="D31" s="785"/>
      <c r="E31" s="785"/>
      <c r="F31" s="785"/>
      <c r="G31" s="785"/>
      <c r="H31" s="785"/>
      <c r="I31" s="785"/>
      <c r="J31" s="785"/>
      <c r="K31" s="785"/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5"/>
      <c r="AB31" s="785"/>
      <c r="AC31" s="785"/>
    </row>
    <row r="32" spans="1:29" s="864" customFormat="1" ht="25.5" customHeight="1">
      <c r="A32" s="785"/>
      <c r="B32" s="785"/>
      <c r="C32" s="785"/>
      <c r="D32" s="785"/>
      <c r="E32" s="785"/>
      <c r="F32" s="785"/>
      <c r="G32" s="785"/>
      <c r="H32" s="785"/>
      <c r="I32" s="785"/>
      <c r="J32" s="785"/>
      <c r="K32" s="785"/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</row>
    <row r="33" spans="1:29" s="864" customFormat="1" ht="25.5" customHeight="1">
      <c r="A33" s="785"/>
      <c r="B33" s="785"/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</row>
    <row r="34" spans="1:29" s="864" customFormat="1" ht="25.5" customHeight="1">
      <c r="A34" s="785"/>
      <c r="B34" s="785"/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  <c r="P34" s="785"/>
      <c r="Q34" s="785"/>
      <c r="R34" s="785"/>
      <c r="S34" s="785"/>
      <c r="T34" s="785"/>
      <c r="U34" s="785"/>
      <c r="V34" s="785"/>
      <c r="W34" s="785"/>
      <c r="X34" s="785"/>
      <c r="Y34" s="785"/>
      <c r="Z34" s="785"/>
      <c r="AA34" s="785"/>
      <c r="AB34" s="785"/>
      <c r="AC34" s="785"/>
    </row>
    <row r="35" spans="1:29" s="864" customFormat="1" ht="25.5" customHeight="1">
      <c r="A35" s="785"/>
      <c r="B35" s="785"/>
      <c r="C35" s="785"/>
      <c r="D35" s="785"/>
      <c r="E35" s="785"/>
      <c r="F35" s="785"/>
      <c r="G35" s="785"/>
      <c r="H35" s="785"/>
      <c r="I35" s="785"/>
      <c r="J35" s="785"/>
      <c r="K35" s="785"/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785"/>
      <c r="X35" s="785"/>
      <c r="Y35" s="785"/>
      <c r="Z35" s="785"/>
      <c r="AA35" s="785"/>
      <c r="AB35" s="785"/>
      <c r="AC35" s="785"/>
    </row>
    <row r="36" spans="1:29" s="864" customFormat="1" ht="25.5" customHeight="1">
      <c r="A36" s="785"/>
      <c r="B36" s="785"/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</row>
    <row r="37" spans="1:29" s="864" customFormat="1" ht="25.5" customHeight="1">
      <c r="A37" s="785"/>
      <c r="B37" s="785"/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  <c r="X37" s="785"/>
      <c r="Y37" s="785"/>
      <c r="Z37" s="785"/>
      <c r="AA37" s="785"/>
      <c r="AB37" s="785"/>
      <c r="AC37" s="785"/>
    </row>
    <row r="38" spans="1:29" s="864" customFormat="1" ht="25.5" customHeight="1">
      <c r="A38" s="785"/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</row>
    <row r="39" spans="1:29" s="864" customFormat="1" ht="25.5" customHeight="1">
      <c r="A39" s="785"/>
      <c r="B39" s="785"/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</row>
    <row r="40" spans="1:29" s="864" customFormat="1" ht="25.5" customHeight="1">
      <c r="A40" s="785"/>
      <c r="B40" s="785"/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5"/>
      <c r="P40" s="785"/>
      <c r="Q40" s="785"/>
      <c r="R40" s="785"/>
      <c r="S40" s="785"/>
      <c r="T40" s="785"/>
      <c r="U40" s="785"/>
      <c r="V40" s="785"/>
      <c r="W40" s="785"/>
      <c r="X40" s="785"/>
      <c r="Y40" s="785"/>
      <c r="Z40" s="785"/>
      <c r="AA40" s="785"/>
      <c r="AB40" s="785"/>
      <c r="AC40" s="785"/>
    </row>
    <row r="41" spans="1:29" s="864" customFormat="1" ht="25.5" customHeight="1">
      <c r="A41" s="785"/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</row>
    <row r="42" spans="1:29" s="864" customFormat="1" ht="25.5" customHeight="1">
      <c r="A42" s="785"/>
      <c r="B42" s="785"/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  <c r="X42" s="785"/>
      <c r="Y42" s="785"/>
      <c r="Z42" s="785"/>
      <c r="AA42" s="785"/>
      <c r="AB42" s="785"/>
      <c r="AC42" s="785"/>
    </row>
    <row r="43" spans="1:29" s="864" customFormat="1" ht="25.5" customHeight="1">
      <c r="A43" s="785"/>
      <c r="B43" s="785"/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  <c r="P43" s="785"/>
      <c r="Q43" s="785"/>
      <c r="R43" s="785"/>
      <c r="S43" s="785"/>
      <c r="T43" s="785"/>
      <c r="U43" s="785"/>
      <c r="V43" s="785"/>
      <c r="W43" s="785"/>
      <c r="X43" s="785"/>
      <c r="Y43" s="785"/>
      <c r="Z43" s="785"/>
      <c r="AA43" s="785"/>
      <c r="AB43" s="785"/>
      <c r="AC43" s="785"/>
    </row>
    <row r="44" spans="1:29" s="864" customFormat="1" ht="25.5" customHeight="1">
      <c r="A44" s="785"/>
      <c r="B44" s="785"/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  <c r="Y44" s="785"/>
      <c r="Z44" s="785"/>
      <c r="AA44" s="785"/>
      <c r="AB44" s="785"/>
      <c r="AC44" s="785"/>
    </row>
    <row r="45" spans="1:29" s="864" customFormat="1" ht="25.5" customHeight="1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</row>
    <row r="46" spans="1:29" s="864" customFormat="1" ht="25.5" customHeight="1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785"/>
      <c r="X46" s="785"/>
      <c r="Y46" s="785"/>
      <c r="Z46" s="785"/>
      <c r="AA46" s="785"/>
      <c r="AB46" s="785"/>
      <c r="AC46" s="785"/>
    </row>
    <row r="47" spans="1:29" s="864" customFormat="1" ht="25.5" customHeight="1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</row>
    <row r="48" spans="1:29" s="864" customFormat="1" ht="25.5" customHeight="1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85"/>
      <c r="N48" s="785"/>
      <c r="O48" s="785"/>
      <c r="P48" s="785"/>
      <c r="Q48" s="785"/>
      <c r="R48" s="785"/>
      <c r="S48" s="785"/>
      <c r="T48" s="785"/>
      <c r="U48" s="785"/>
      <c r="V48" s="785"/>
      <c r="W48" s="785"/>
      <c r="X48" s="785"/>
      <c r="Y48" s="785"/>
      <c r="Z48" s="785"/>
      <c r="AA48" s="785"/>
      <c r="AB48" s="785"/>
      <c r="AC48" s="785"/>
    </row>
    <row r="49" spans="1:29" s="864" customFormat="1" ht="25.5" customHeight="1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785"/>
      <c r="X49" s="785"/>
      <c r="Y49" s="785"/>
      <c r="Z49" s="785"/>
      <c r="AA49" s="785"/>
      <c r="AB49" s="785"/>
      <c r="AC49" s="785"/>
    </row>
    <row r="50" spans="1:29" s="864" customFormat="1" ht="25.5" customHeight="1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  <c r="Y50" s="785"/>
      <c r="Z50" s="785"/>
      <c r="AA50" s="785"/>
      <c r="AB50" s="785"/>
      <c r="AC50" s="785"/>
    </row>
    <row r="51" spans="1:29" s="864" customFormat="1" ht="25.5" customHeight="1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85"/>
      <c r="P51" s="785"/>
      <c r="Q51" s="785"/>
      <c r="R51" s="785"/>
      <c r="S51" s="785"/>
      <c r="T51" s="785"/>
      <c r="U51" s="785"/>
      <c r="V51" s="785"/>
      <c r="W51" s="785"/>
      <c r="X51" s="785"/>
      <c r="Y51" s="785"/>
      <c r="Z51" s="785"/>
      <c r="AA51" s="785"/>
      <c r="AB51" s="785"/>
      <c r="AC51" s="785"/>
    </row>
    <row r="52" spans="1:29" s="864" customFormat="1" ht="25.5" customHeight="1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785"/>
      <c r="X52" s="785"/>
      <c r="Y52" s="785"/>
      <c r="Z52" s="785"/>
      <c r="AA52" s="785"/>
      <c r="AB52" s="785"/>
      <c r="AC52" s="785"/>
    </row>
    <row r="53" spans="1:29" s="864" customFormat="1" ht="25.5" customHeight="1">
      <c r="A53" s="785"/>
      <c r="B53" s="785"/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5"/>
      <c r="P53" s="785"/>
      <c r="Q53" s="785"/>
      <c r="R53" s="785"/>
      <c r="S53" s="785"/>
      <c r="T53" s="785"/>
      <c r="U53" s="785"/>
      <c r="V53" s="785"/>
      <c r="W53" s="785"/>
      <c r="X53" s="785"/>
      <c r="Y53" s="785"/>
      <c r="Z53" s="785"/>
      <c r="AA53" s="785"/>
      <c r="AB53" s="785"/>
      <c r="AC53" s="785"/>
    </row>
    <row r="54" spans="1:29" s="864" customFormat="1" ht="25.5" customHeight="1">
      <c r="A54" s="785"/>
      <c r="B54" s="785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5"/>
      <c r="P54" s="785"/>
      <c r="Q54" s="785"/>
      <c r="R54" s="785"/>
      <c r="S54" s="785"/>
      <c r="T54" s="785"/>
      <c r="U54" s="785"/>
      <c r="V54" s="785"/>
      <c r="W54" s="785"/>
      <c r="X54" s="785"/>
      <c r="Y54" s="785"/>
      <c r="Z54" s="785"/>
      <c r="AA54" s="785"/>
      <c r="AB54" s="785"/>
      <c r="AC54" s="785"/>
    </row>
    <row r="55" spans="1:29" s="864" customFormat="1" ht="25.5" customHeight="1">
      <c r="A55" s="785"/>
      <c r="B55" s="785"/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  <c r="Y55" s="785"/>
      <c r="Z55" s="785"/>
      <c r="AA55" s="785"/>
      <c r="AB55" s="785"/>
      <c r="AC55" s="785"/>
    </row>
    <row r="56" spans="1:29" s="864" customFormat="1" ht="25.5" customHeight="1">
      <c r="A56" s="785"/>
      <c r="B56" s="785"/>
      <c r="C56" s="785"/>
      <c r="D56" s="785"/>
      <c r="E56" s="785"/>
      <c r="F56" s="785"/>
      <c r="G56" s="785"/>
      <c r="H56" s="785"/>
      <c r="I56" s="785"/>
      <c r="J56" s="785"/>
      <c r="K56" s="785"/>
      <c r="L56" s="785"/>
      <c r="M56" s="785"/>
      <c r="N56" s="785"/>
      <c r="O56" s="785"/>
      <c r="P56" s="785"/>
      <c r="Q56" s="785"/>
      <c r="R56" s="785"/>
      <c r="S56" s="785"/>
      <c r="T56" s="785"/>
      <c r="U56" s="785"/>
      <c r="V56" s="785"/>
      <c r="W56" s="785"/>
      <c r="X56" s="785"/>
      <c r="Y56" s="785"/>
      <c r="Z56" s="785"/>
      <c r="AA56" s="785"/>
      <c r="AB56" s="785"/>
      <c r="AC56" s="785"/>
    </row>
    <row r="57" spans="1:29" s="864" customFormat="1" ht="25.5" customHeight="1">
      <c r="A57" s="785"/>
      <c r="B57" s="785"/>
      <c r="C57" s="785"/>
      <c r="D57" s="785"/>
      <c r="E57" s="785"/>
      <c r="F57" s="785"/>
      <c r="G57" s="785"/>
      <c r="H57" s="785"/>
      <c r="I57" s="785"/>
      <c r="J57" s="785"/>
      <c r="K57" s="785"/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785"/>
      <c r="X57" s="785"/>
      <c r="Y57" s="785"/>
      <c r="Z57" s="785"/>
      <c r="AA57" s="785"/>
      <c r="AB57" s="785"/>
      <c r="AC57" s="785"/>
    </row>
    <row r="58" spans="1:29" s="864" customFormat="1" ht="25.5" customHeight="1">
      <c r="A58" s="785"/>
      <c r="B58" s="785"/>
      <c r="C58" s="785"/>
      <c r="D58" s="785"/>
      <c r="E58" s="785"/>
      <c r="F58" s="785"/>
      <c r="G58" s="785"/>
      <c r="H58" s="785"/>
      <c r="I58" s="785"/>
      <c r="J58" s="785"/>
      <c r="K58" s="785"/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  <c r="X58" s="785"/>
      <c r="Y58" s="785"/>
      <c r="Z58" s="785"/>
      <c r="AA58" s="785"/>
      <c r="AB58" s="785"/>
      <c r="AC58" s="785"/>
    </row>
    <row r="59" spans="1:29" ht="18.75" customHeight="1"/>
    <row r="60" spans="1:29" ht="18.75" customHeight="1"/>
    <row r="61" spans="1:29" ht="12.75" customHeight="1"/>
    <row r="63" spans="1:29" s="864" customFormat="1" ht="25.5" customHeight="1">
      <c r="A63" s="785"/>
      <c r="B63" s="785"/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  <c r="Y63" s="785"/>
      <c r="Z63" s="785"/>
      <c r="AA63" s="785"/>
      <c r="AB63" s="785"/>
      <c r="AC63" s="785"/>
    </row>
    <row r="64" spans="1:29" s="864" customFormat="1" ht="25.5" customHeight="1">
      <c r="A64" s="785"/>
      <c r="B64" s="785"/>
      <c r="C64" s="785"/>
      <c r="D64" s="785"/>
      <c r="E64" s="785"/>
      <c r="F64" s="785"/>
      <c r="G64" s="785"/>
      <c r="H64" s="785"/>
      <c r="I64" s="785"/>
      <c r="J64" s="785"/>
      <c r="K64" s="785"/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  <c r="Y64" s="785"/>
      <c r="Z64" s="785"/>
      <c r="AA64" s="785"/>
      <c r="AB64" s="785"/>
      <c r="AC64" s="785"/>
    </row>
    <row r="65" spans="1:29" s="864" customFormat="1" ht="25.5" customHeight="1">
      <c r="A65" s="785"/>
      <c r="B65" s="785"/>
      <c r="C65" s="785"/>
      <c r="D65" s="785"/>
      <c r="E65" s="785"/>
      <c r="F65" s="785"/>
      <c r="G65" s="785"/>
      <c r="H65" s="785"/>
      <c r="I65" s="785"/>
      <c r="J65" s="785"/>
      <c r="K65" s="785"/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  <c r="Y65" s="785"/>
      <c r="Z65" s="785"/>
      <c r="AA65" s="785"/>
      <c r="AB65" s="785"/>
      <c r="AC65" s="785"/>
    </row>
    <row r="66" spans="1:29" s="864" customFormat="1" ht="25.5" customHeight="1">
      <c r="A66" s="785"/>
      <c r="B66" s="785"/>
      <c r="C66" s="785"/>
      <c r="D66" s="785"/>
      <c r="E66" s="785"/>
      <c r="F66" s="785"/>
      <c r="G66" s="785"/>
      <c r="H66" s="785"/>
      <c r="I66" s="785"/>
      <c r="J66" s="785"/>
      <c r="K66" s="785"/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  <c r="Y66" s="785"/>
      <c r="Z66" s="785"/>
      <c r="AA66" s="785"/>
      <c r="AB66" s="785"/>
      <c r="AC66" s="785"/>
    </row>
    <row r="67" spans="1:29" s="864" customFormat="1" ht="25.5" customHeight="1">
      <c r="A67" s="785"/>
      <c r="B67" s="785"/>
      <c r="C67" s="785"/>
      <c r="D67" s="785"/>
      <c r="E67" s="785"/>
      <c r="F67" s="785"/>
      <c r="G67" s="785"/>
      <c r="H67" s="785"/>
      <c r="I67" s="785"/>
      <c r="J67" s="785"/>
      <c r="K67" s="785"/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  <c r="Y67" s="785"/>
      <c r="Z67" s="785"/>
      <c r="AA67" s="785"/>
      <c r="AB67" s="785"/>
      <c r="AC67" s="785"/>
    </row>
    <row r="68" spans="1:29" s="864" customFormat="1" ht="25.5" customHeight="1">
      <c r="A68" s="785"/>
      <c r="B68" s="785"/>
      <c r="C68" s="785"/>
      <c r="D68" s="785"/>
      <c r="E68" s="785"/>
      <c r="F68" s="785"/>
      <c r="G68" s="785"/>
      <c r="H68" s="785"/>
      <c r="I68" s="785"/>
      <c r="J68" s="785"/>
      <c r="K68" s="785"/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  <c r="Y68" s="785"/>
      <c r="Z68" s="785"/>
      <c r="AA68" s="785"/>
      <c r="AB68" s="785"/>
      <c r="AC68" s="785"/>
    </row>
    <row r="69" spans="1:29" s="864" customFormat="1" ht="25.5" customHeight="1">
      <c r="A69" s="785"/>
      <c r="B69" s="785"/>
      <c r="C69" s="785"/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  <c r="Y69" s="785"/>
      <c r="Z69" s="785"/>
      <c r="AA69" s="785"/>
      <c r="AB69" s="785"/>
      <c r="AC69" s="785"/>
    </row>
    <row r="70" spans="1:29" s="864" customFormat="1" ht="25.5" customHeight="1">
      <c r="A70" s="785"/>
      <c r="B70" s="785"/>
      <c r="C70" s="785"/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  <c r="Y70" s="785"/>
      <c r="Z70" s="785"/>
      <c r="AA70" s="785"/>
      <c r="AB70" s="785"/>
      <c r="AC70" s="785"/>
    </row>
    <row r="71" spans="1:29" s="864" customFormat="1" ht="25.5" customHeight="1">
      <c r="A71" s="785"/>
      <c r="B71" s="785"/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  <c r="Y71" s="785"/>
      <c r="Z71" s="785"/>
      <c r="AA71" s="785"/>
      <c r="AB71" s="785"/>
      <c r="AC71" s="785"/>
    </row>
    <row r="72" spans="1:29" s="864" customFormat="1" ht="25.5" customHeight="1">
      <c r="A72" s="785"/>
      <c r="B72" s="785"/>
      <c r="C72" s="785"/>
      <c r="D72" s="785"/>
      <c r="E72" s="785"/>
      <c r="F72" s="785"/>
      <c r="G72" s="785"/>
      <c r="H72" s="785"/>
      <c r="I72" s="785"/>
      <c r="J72" s="785"/>
      <c r="K72" s="785"/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  <c r="Y72" s="785"/>
      <c r="Z72" s="785"/>
      <c r="AA72" s="785"/>
      <c r="AB72" s="785"/>
      <c r="AC72" s="785"/>
    </row>
    <row r="73" spans="1:29" s="864" customFormat="1" ht="25.5" customHeight="1">
      <c r="A73" s="785"/>
      <c r="B73" s="785"/>
      <c r="C73" s="785"/>
      <c r="D73" s="785"/>
      <c r="E73" s="785"/>
      <c r="F73" s="785"/>
      <c r="G73" s="785"/>
      <c r="H73" s="785"/>
      <c r="I73" s="785"/>
      <c r="J73" s="785"/>
      <c r="K73" s="785"/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  <c r="Y73" s="785"/>
      <c r="Z73" s="785"/>
      <c r="AA73" s="785"/>
      <c r="AB73" s="785"/>
      <c r="AC73" s="785"/>
    </row>
    <row r="74" spans="1:29" s="864" customFormat="1" ht="25.5" customHeight="1">
      <c r="A74" s="785"/>
      <c r="B74" s="785"/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</row>
    <row r="75" spans="1:29" s="864" customFormat="1" ht="25.5" customHeight="1">
      <c r="A75" s="785"/>
      <c r="B75" s="785"/>
      <c r="C75" s="785"/>
      <c r="D75" s="785"/>
      <c r="E75" s="785"/>
      <c r="F75" s="785"/>
      <c r="G75" s="785"/>
      <c r="H75" s="785"/>
      <c r="I75" s="785"/>
      <c r="J75" s="785"/>
      <c r="K75" s="785"/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  <c r="Y75" s="785"/>
      <c r="Z75" s="785"/>
      <c r="AA75" s="785"/>
      <c r="AB75" s="785"/>
      <c r="AC75" s="785"/>
    </row>
    <row r="76" spans="1:29" s="864" customFormat="1" ht="25.5" customHeight="1">
      <c r="A76" s="785"/>
      <c r="B76" s="785"/>
      <c r="C76" s="785"/>
      <c r="D76" s="785"/>
      <c r="E76" s="785"/>
      <c r="F76" s="785"/>
      <c r="G76" s="785"/>
      <c r="H76" s="785"/>
      <c r="I76" s="785"/>
      <c r="J76" s="785"/>
      <c r="K76" s="785"/>
      <c r="L76" s="785"/>
      <c r="M76" s="785"/>
      <c r="N76" s="785"/>
      <c r="O76" s="785"/>
      <c r="P76" s="785"/>
      <c r="Q76" s="785"/>
      <c r="R76" s="785"/>
      <c r="S76" s="785"/>
      <c r="T76" s="785"/>
      <c r="U76" s="785"/>
      <c r="V76" s="785"/>
      <c r="W76" s="785"/>
      <c r="X76" s="785"/>
      <c r="Y76" s="785"/>
      <c r="Z76" s="785"/>
      <c r="AA76" s="785"/>
      <c r="AB76" s="785"/>
      <c r="AC76" s="785"/>
    </row>
    <row r="77" spans="1:29" s="864" customFormat="1" ht="25.5" customHeight="1">
      <c r="A77" s="785"/>
      <c r="B77" s="785"/>
      <c r="C77" s="785"/>
      <c r="D77" s="785"/>
      <c r="E77" s="785"/>
      <c r="F77" s="785"/>
      <c r="G77" s="785"/>
      <c r="H77" s="785"/>
      <c r="I77" s="785"/>
      <c r="J77" s="785"/>
      <c r="K77" s="785"/>
      <c r="L77" s="785"/>
      <c r="M77" s="785"/>
      <c r="N77" s="785"/>
      <c r="O77" s="785"/>
      <c r="P77" s="785"/>
      <c r="Q77" s="785"/>
      <c r="R77" s="785"/>
      <c r="S77" s="785"/>
      <c r="T77" s="785"/>
      <c r="U77" s="785"/>
      <c r="V77" s="785"/>
      <c r="W77" s="785"/>
      <c r="X77" s="785"/>
      <c r="Y77" s="785"/>
      <c r="Z77" s="785"/>
      <c r="AA77" s="785"/>
      <c r="AB77" s="785"/>
      <c r="AC77" s="785"/>
    </row>
    <row r="78" spans="1:29" s="864" customFormat="1" ht="25.5" customHeight="1">
      <c r="A78" s="785"/>
      <c r="B78" s="785"/>
      <c r="C78" s="785"/>
      <c r="D78" s="785"/>
      <c r="E78" s="785"/>
      <c r="F78" s="785"/>
      <c r="G78" s="785"/>
      <c r="H78" s="785"/>
      <c r="I78" s="785"/>
      <c r="J78" s="785"/>
      <c r="K78" s="785"/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</row>
    <row r="79" spans="1:29" s="864" customFormat="1" ht="25.5" customHeight="1">
      <c r="A79" s="785"/>
      <c r="B79" s="785"/>
      <c r="C79" s="785"/>
      <c r="D79" s="785"/>
      <c r="E79" s="785"/>
      <c r="F79" s="785"/>
      <c r="G79" s="785"/>
      <c r="H79" s="785"/>
      <c r="I79" s="785"/>
      <c r="J79" s="785"/>
      <c r="K79" s="785"/>
      <c r="L79" s="785"/>
      <c r="M79" s="785"/>
      <c r="N79" s="785"/>
      <c r="O79" s="785"/>
      <c r="P79" s="785"/>
      <c r="Q79" s="785"/>
      <c r="R79" s="785"/>
      <c r="S79" s="785"/>
      <c r="T79" s="785"/>
      <c r="U79" s="785"/>
      <c r="V79" s="785"/>
      <c r="W79" s="785"/>
      <c r="X79" s="785"/>
      <c r="Y79" s="785"/>
      <c r="Z79" s="785"/>
      <c r="AA79" s="785"/>
      <c r="AB79" s="785"/>
      <c r="AC79" s="785"/>
    </row>
    <row r="80" spans="1:29" s="864" customFormat="1" ht="25.5" customHeight="1">
      <c r="A80" s="785"/>
      <c r="B80" s="785"/>
      <c r="C80" s="785"/>
      <c r="D80" s="785"/>
      <c r="E80" s="785"/>
      <c r="F80" s="785"/>
      <c r="G80" s="785"/>
      <c r="H80" s="785"/>
      <c r="I80" s="785"/>
      <c r="J80" s="785"/>
      <c r="K80" s="785"/>
      <c r="L80" s="785"/>
      <c r="M80" s="785"/>
      <c r="N80" s="785"/>
      <c r="O80" s="785"/>
      <c r="P80" s="785"/>
      <c r="Q80" s="785"/>
      <c r="R80" s="785"/>
      <c r="S80" s="785"/>
      <c r="T80" s="785"/>
      <c r="U80" s="785"/>
      <c r="V80" s="785"/>
      <c r="W80" s="785"/>
      <c r="X80" s="785"/>
      <c r="Y80" s="785"/>
      <c r="Z80" s="785"/>
      <c r="AA80" s="785"/>
      <c r="AB80" s="785"/>
      <c r="AC80" s="785"/>
    </row>
    <row r="81" spans="1:29" s="864" customFormat="1" ht="25.5" customHeight="1">
      <c r="A81" s="785"/>
      <c r="B81" s="785"/>
      <c r="C81" s="785"/>
      <c r="D81" s="785"/>
      <c r="E81" s="785"/>
      <c r="F81" s="785"/>
      <c r="G81" s="785"/>
      <c r="H81" s="785"/>
      <c r="I81" s="785"/>
      <c r="J81" s="785"/>
      <c r="K81" s="785"/>
      <c r="L81" s="785"/>
      <c r="M81" s="785"/>
      <c r="N81" s="785"/>
      <c r="O81" s="785"/>
      <c r="P81" s="785"/>
      <c r="Q81" s="785"/>
      <c r="R81" s="785"/>
      <c r="S81" s="785"/>
      <c r="T81" s="785"/>
      <c r="U81" s="785"/>
      <c r="V81" s="785"/>
      <c r="W81" s="785"/>
      <c r="X81" s="785"/>
      <c r="Y81" s="785"/>
      <c r="Z81" s="785"/>
      <c r="AA81" s="785"/>
      <c r="AB81" s="785"/>
      <c r="AC81" s="785"/>
    </row>
    <row r="82" spans="1:29" s="864" customFormat="1" ht="25.5" customHeight="1">
      <c r="A82" s="785"/>
      <c r="B82" s="785"/>
      <c r="C82" s="785"/>
      <c r="D82" s="785"/>
      <c r="E82" s="785"/>
      <c r="F82" s="785"/>
      <c r="G82" s="785"/>
      <c r="H82" s="785"/>
      <c r="I82" s="785"/>
      <c r="J82" s="785"/>
      <c r="K82" s="785"/>
      <c r="L82" s="785"/>
      <c r="M82" s="785"/>
      <c r="N82" s="785"/>
      <c r="O82" s="785"/>
      <c r="P82" s="785"/>
      <c r="Q82" s="785"/>
      <c r="R82" s="785"/>
      <c r="S82" s="785"/>
      <c r="T82" s="785"/>
      <c r="U82" s="785"/>
      <c r="V82" s="785"/>
      <c r="W82" s="785"/>
      <c r="X82" s="785"/>
      <c r="Y82" s="785"/>
      <c r="Z82" s="785"/>
      <c r="AA82" s="785"/>
      <c r="AB82" s="785"/>
      <c r="AC82" s="785"/>
    </row>
    <row r="83" spans="1:29" s="864" customFormat="1" ht="25.5" customHeight="1">
      <c r="A83" s="785"/>
      <c r="B83" s="785"/>
      <c r="C83" s="785"/>
      <c r="D83" s="785"/>
      <c r="E83" s="785"/>
      <c r="F83" s="785"/>
      <c r="G83" s="785"/>
      <c r="H83" s="785"/>
      <c r="I83" s="785"/>
      <c r="J83" s="785"/>
      <c r="K83" s="785"/>
      <c r="L83" s="785"/>
      <c r="M83" s="785"/>
      <c r="N83" s="785"/>
      <c r="O83" s="785"/>
      <c r="P83" s="785"/>
      <c r="Q83" s="785"/>
      <c r="R83" s="785"/>
      <c r="S83" s="785"/>
      <c r="T83" s="785"/>
      <c r="U83" s="785"/>
      <c r="V83" s="785"/>
      <c r="W83" s="785"/>
      <c r="X83" s="785"/>
      <c r="Y83" s="785"/>
      <c r="Z83" s="785"/>
      <c r="AA83" s="785"/>
      <c r="AB83" s="785"/>
      <c r="AC83" s="785"/>
    </row>
    <row r="84" spans="1:29" s="864" customFormat="1" ht="25.5" customHeight="1">
      <c r="A84" s="785"/>
      <c r="B84" s="785"/>
      <c r="C84" s="785"/>
      <c r="D84" s="785"/>
      <c r="E84" s="785"/>
      <c r="F84" s="785"/>
      <c r="G84" s="785"/>
      <c r="H84" s="785"/>
      <c r="I84" s="785"/>
      <c r="J84" s="785"/>
      <c r="K84" s="785"/>
      <c r="L84" s="785"/>
      <c r="M84" s="785"/>
      <c r="N84" s="785"/>
      <c r="O84" s="785"/>
      <c r="P84" s="785"/>
      <c r="Q84" s="785"/>
      <c r="R84" s="785"/>
      <c r="S84" s="785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</row>
    <row r="85" spans="1:29" s="864" customFormat="1" ht="25.5" customHeight="1">
      <c r="A85" s="785"/>
      <c r="B85" s="785"/>
      <c r="C85" s="785"/>
      <c r="D85" s="785"/>
      <c r="E85" s="785"/>
      <c r="F85" s="785"/>
      <c r="G85" s="785"/>
      <c r="H85" s="785"/>
      <c r="I85" s="785"/>
      <c r="J85" s="785"/>
      <c r="K85" s="785"/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</row>
    <row r="86" spans="1:29" s="864" customFormat="1" ht="25.5" customHeight="1">
      <c r="A86" s="785"/>
      <c r="B86" s="785"/>
      <c r="C86" s="785"/>
      <c r="D86" s="785"/>
      <c r="E86" s="785"/>
      <c r="F86" s="785"/>
      <c r="G86" s="785"/>
      <c r="H86" s="785"/>
      <c r="I86" s="785"/>
      <c r="J86" s="785"/>
      <c r="K86" s="785"/>
      <c r="L86" s="785"/>
      <c r="M86" s="785"/>
      <c r="N86" s="785"/>
      <c r="O86" s="785"/>
      <c r="P86" s="785"/>
      <c r="Q86" s="785"/>
      <c r="R86" s="785"/>
      <c r="S86" s="785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</row>
    <row r="87" spans="1:29" s="864" customFormat="1" ht="25.5" customHeight="1">
      <c r="A87" s="785"/>
      <c r="B87" s="785"/>
      <c r="C87" s="785"/>
      <c r="D87" s="785"/>
      <c r="E87" s="785"/>
      <c r="F87" s="785"/>
      <c r="G87" s="785"/>
      <c r="H87" s="785"/>
      <c r="I87" s="785"/>
      <c r="J87" s="785"/>
      <c r="K87" s="785"/>
      <c r="L87" s="785"/>
      <c r="M87" s="785"/>
      <c r="N87" s="785"/>
      <c r="O87" s="785"/>
      <c r="P87" s="785"/>
      <c r="Q87" s="785"/>
      <c r="R87" s="785"/>
      <c r="S87" s="785"/>
      <c r="T87" s="785"/>
      <c r="U87" s="785"/>
      <c r="V87" s="785"/>
      <c r="W87" s="785"/>
      <c r="X87" s="785"/>
      <c r="Y87" s="785"/>
      <c r="Z87" s="785"/>
      <c r="AA87" s="785"/>
      <c r="AB87" s="785"/>
      <c r="AC87" s="785"/>
    </row>
    <row r="88" spans="1:29" s="864" customFormat="1" ht="25.5" customHeight="1">
      <c r="A88" s="785"/>
      <c r="B88" s="785"/>
      <c r="C88" s="785"/>
      <c r="D88" s="785"/>
      <c r="E88" s="785"/>
      <c r="F88" s="785"/>
      <c r="G88" s="785"/>
      <c r="H88" s="785"/>
      <c r="I88" s="785"/>
      <c r="J88" s="785"/>
      <c r="K88" s="785"/>
      <c r="L88" s="785"/>
      <c r="M88" s="785"/>
      <c r="N88" s="785"/>
      <c r="O88" s="785"/>
      <c r="P88" s="785"/>
      <c r="Q88" s="785"/>
      <c r="R88" s="785"/>
      <c r="S88" s="785"/>
      <c r="T88" s="785"/>
      <c r="U88" s="785"/>
      <c r="V88" s="785"/>
      <c r="W88" s="785"/>
      <c r="X88" s="785"/>
      <c r="Y88" s="785"/>
      <c r="Z88" s="785"/>
      <c r="AA88" s="785"/>
      <c r="AB88" s="785"/>
      <c r="AC88" s="785"/>
    </row>
    <row r="89" spans="1:29" s="864" customFormat="1" ht="25.5" customHeight="1">
      <c r="A89" s="785"/>
      <c r="B89" s="785"/>
      <c r="C89" s="785"/>
      <c r="D89" s="785"/>
      <c r="E89" s="785"/>
      <c r="F89" s="785"/>
      <c r="G89" s="785"/>
      <c r="H89" s="785"/>
      <c r="I89" s="785"/>
      <c r="J89" s="785"/>
      <c r="K89" s="785"/>
      <c r="L89" s="785"/>
      <c r="M89" s="785"/>
      <c r="N89" s="785"/>
      <c r="O89" s="785"/>
      <c r="P89" s="785"/>
      <c r="Q89" s="785"/>
      <c r="R89" s="785"/>
      <c r="S89" s="785"/>
      <c r="T89" s="785"/>
      <c r="U89" s="785"/>
      <c r="V89" s="785"/>
      <c r="W89" s="785"/>
      <c r="X89" s="785"/>
      <c r="Y89" s="785"/>
      <c r="Z89" s="785"/>
      <c r="AA89" s="785"/>
      <c r="AB89" s="785"/>
      <c r="AC89" s="785"/>
    </row>
    <row r="90" spans="1:29" s="864" customFormat="1" ht="25.5" customHeight="1">
      <c r="A90" s="785"/>
      <c r="B90" s="785"/>
      <c r="C90" s="785"/>
      <c r="D90" s="785"/>
      <c r="E90" s="785"/>
      <c r="F90" s="785"/>
      <c r="G90" s="785"/>
      <c r="H90" s="785"/>
      <c r="I90" s="785"/>
      <c r="J90" s="785"/>
      <c r="K90" s="785"/>
      <c r="L90" s="785"/>
      <c r="M90" s="785"/>
      <c r="N90" s="785"/>
      <c r="O90" s="785"/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</row>
    <row r="91" spans="1:29" s="864" customFormat="1" ht="25.5" customHeight="1">
      <c r="A91" s="785"/>
      <c r="B91" s="785"/>
      <c r="C91" s="785"/>
      <c r="D91" s="785"/>
      <c r="E91" s="785"/>
      <c r="F91" s="785"/>
      <c r="G91" s="785"/>
      <c r="H91" s="785"/>
      <c r="I91" s="785"/>
      <c r="J91" s="785"/>
      <c r="K91" s="785"/>
      <c r="L91" s="785"/>
      <c r="M91" s="785"/>
      <c r="N91" s="785"/>
      <c r="O91" s="785"/>
      <c r="P91" s="785"/>
      <c r="Q91" s="785"/>
      <c r="R91" s="785"/>
      <c r="S91" s="785"/>
      <c r="T91" s="785"/>
      <c r="U91" s="785"/>
      <c r="V91" s="785"/>
      <c r="W91" s="785"/>
      <c r="X91" s="785"/>
      <c r="Y91" s="785"/>
      <c r="Z91" s="785"/>
      <c r="AA91" s="785"/>
      <c r="AB91" s="785"/>
      <c r="AC91" s="785"/>
    </row>
    <row r="92" spans="1:29" s="864" customFormat="1" ht="25.5" customHeight="1">
      <c r="A92" s="785"/>
      <c r="B92" s="785"/>
      <c r="C92" s="785"/>
      <c r="D92" s="785"/>
      <c r="E92" s="785"/>
      <c r="F92" s="785"/>
      <c r="G92" s="785"/>
      <c r="H92" s="785"/>
      <c r="I92" s="785"/>
      <c r="J92" s="785"/>
      <c r="K92" s="785"/>
      <c r="L92" s="785"/>
      <c r="M92" s="785"/>
      <c r="N92" s="785"/>
      <c r="O92" s="785"/>
      <c r="P92" s="785"/>
      <c r="Q92" s="785"/>
      <c r="R92" s="785"/>
      <c r="S92" s="785"/>
      <c r="T92" s="785"/>
      <c r="U92" s="785"/>
      <c r="V92" s="785"/>
      <c r="W92" s="785"/>
      <c r="X92" s="785"/>
      <c r="Y92" s="785"/>
      <c r="Z92" s="785"/>
      <c r="AA92" s="785"/>
      <c r="AB92" s="785"/>
      <c r="AC92" s="785"/>
    </row>
    <row r="93" spans="1:29" s="864" customFormat="1" ht="25.5" customHeight="1">
      <c r="A93" s="785"/>
      <c r="B93" s="785"/>
      <c r="C93" s="785"/>
      <c r="D93" s="785"/>
      <c r="E93" s="785"/>
      <c r="F93" s="785"/>
      <c r="G93" s="785"/>
      <c r="H93" s="785"/>
      <c r="I93" s="785"/>
      <c r="J93" s="785"/>
      <c r="K93" s="785"/>
      <c r="L93" s="785"/>
      <c r="M93" s="785"/>
      <c r="N93" s="785"/>
      <c r="O93" s="785"/>
      <c r="P93" s="785"/>
      <c r="Q93" s="785"/>
      <c r="R93" s="785"/>
      <c r="S93" s="785"/>
      <c r="T93" s="785"/>
      <c r="U93" s="785"/>
      <c r="V93" s="785"/>
      <c r="W93" s="785"/>
      <c r="X93" s="785"/>
      <c r="Y93" s="785"/>
      <c r="Z93" s="785"/>
      <c r="AA93" s="785"/>
      <c r="AB93" s="785"/>
      <c r="AC93" s="785"/>
    </row>
    <row r="94" spans="1:29" s="864" customFormat="1" ht="25.5" customHeight="1">
      <c r="A94" s="785"/>
      <c r="B94" s="785"/>
      <c r="C94" s="785"/>
      <c r="D94" s="785"/>
      <c r="E94" s="785"/>
      <c r="F94" s="785"/>
      <c r="G94" s="785"/>
      <c r="H94" s="785"/>
      <c r="I94" s="785"/>
      <c r="J94" s="785"/>
      <c r="K94" s="785"/>
      <c r="L94" s="785"/>
      <c r="M94" s="785"/>
      <c r="N94" s="785"/>
      <c r="O94" s="785"/>
      <c r="P94" s="785"/>
      <c r="Q94" s="785"/>
      <c r="R94" s="785"/>
      <c r="S94" s="785"/>
      <c r="T94" s="785"/>
      <c r="U94" s="785"/>
      <c r="V94" s="785"/>
      <c r="W94" s="785"/>
      <c r="X94" s="785"/>
      <c r="Y94" s="785"/>
      <c r="Z94" s="785"/>
      <c r="AA94" s="785"/>
      <c r="AB94" s="785"/>
      <c r="AC94" s="785"/>
    </row>
    <row r="95" spans="1:29" s="864" customFormat="1" ht="25.5" customHeight="1">
      <c r="A95" s="785"/>
      <c r="B95" s="785"/>
      <c r="C95" s="785"/>
      <c r="D95" s="785"/>
      <c r="E95" s="785"/>
      <c r="F95" s="785"/>
      <c r="G95" s="785"/>
      <c r="H95" s="785"/>
      <c r="I95" s="785"/>
      <c r="J95" s="785"/>
      <c r="K95" s="785"/>
      <c r="L95" s="785"/>
      <c r="M95" s="785"/>
      <c r="N95" s="785"/>
      <c r="O95" s="785"/>
      <c r="P95" s="785"/>
      <c r="Q95" s="785"/>
      <c r="R95" s="785"/>
      <c r="S95" s="785"/>
      <c r="T95" s="785"/>
      <c r="U95" s="785"/>
      <c r="V95" s="785"/>
      <c r="W95" s="785"/>
      <c r="X95" s="785"/>
      <c r="Y95" s="785"/>
      <c r="Z95" s="785"/>
      <c r="AA95" s="785"/>
      <c r="AB95" s="785"/>
      <c r="AC95" s="785"/>
    </row>
    <row r="96" spans="1:29" s="864" customFormat="1" ht="25.5" customHeight="1">
      <c r="A96" s="785"/>
      <c r="B96" s="785"/>
      <c r="C96" s="785"/>
      <c r="D96" s="785"/>
      <c r="E96" s="785"/>
      <c r="F96" s="785"/>
      <c r="G96" s="785"/>
      <c r="H96" s="785"/>
      <c r="I96" s="785"/>
      <c r="J96" s="785"/>
      <c r="K96" s="785"/>
      <c r="L96" s="785"/>
      <c r="M96" s="785"/>
      <c r="N96" s="785"/>
      <c r="O96" s="785"/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</row>
    <row r="97" spans="1:29" s="864" customFormat="1" ht="25.5" customHeight="1">
      <c r="A97" s="785"/>
      <c r="B97" s="785"/>
      <c r="C97" s="785"/>
      <c r="D97" s="785"/>
      <c r="E97" s="785"/>
      <c r="F97" s="785"/>
      <c r="G97" s="785"/>
      <c r="H97" s="785"/>
      <c r="I97" s="785"/>
      <c r="J97" s="785"/>
      <c r="K97" s="785"/>
      <c r="L97" s="785"/>
      <c r="M97" s="785"/>
      <c r="N97" s="785"/>
      <c r="O97" s="785"/>
      <c r="P97" s="785"/>
      <c r="Q97" s="785"/>
      <c r="R97" s="785"/>
      <c r="S97" s="785"/>
      <c r="T97" s="785"/>
      <c r="U97" s="785"/>
      <c r="V97" s="785"/>
      <c r="W97" s="785"/>
      <c r="X97" s="785"/>
      <c r="Y97" s="785"/>
      <c r="Z97" s="785"/>
      <c r="AA97" s="785"/>
      <c r="AB97" s="785"/>
      <c r="AC97" s="785"/>
    </row>
    <row r="98" spans="1:29" s="864" customFormat="1" ht="25.5" customHeight="1">
      <c r="A98" s="785"/>
      <c r="B98" s="785"/>
      <c r="C98" s="785"/>
      <c r="D98" s="785"/>
      <c r="E98" s="785"/>
      <c r="F98" s="785"/>
      <c r="G98" s="785"/>
      <c r="H98" s="785"/>
      <c r="I98" s="785"/>
      <c r="J98" s="785"/>
      <c r="K98" s="785"/>
      <c r="L98" s="785"/>
      <c r="M98" s="785"/>
      <c r="N98" s="785"/>
      <c r="O98" s="785"/>
      <c r="P98" s="785"/>
      <c r="Q98" s="785"/>
      <c r="R98" s="785"/>
      <c r="S98" s="785"/>
      <c r="T98" s="785"/>
      <c r="U98" s="785"/>
      <c r="V98" s="785"/>
      <c r="W98" s="785"/>
      <c r="X98" s="785"/>
      <c r="Y98" s="785"/>
      <c r="Z98" s="785"/>
      <c r="AA98" s="785"/>
      <c r="AB98" s="785"/>
      <c r="AC98" s="785"/>
    </row>
    <row r="99" spans="1:29" s="864" customFormat="1" ht="25.5" customHeight="1">
      <c r="A99" s="785"/>
      <c r="B99" s="785"/>
      <c r="C99" s="785"/>
      <c r="D99" s="785"/>
      <c r="E99" s="785"/>
      <c r="F99" s="785"/>
      <c r="G99" s="785"/>
      <c r="H99" s="785"/>
      <c r="I99" s="785"/>
      <c r="J99" s="785"/>
      <c r="K99" s="785"/>
      <c r="L99" s="785"/>
      <c r="M99" s="785"/>
      <c r="N99" s="785"/>
      <c r="O99" s="785"/>
      <c r="P99" s="785"/>
      <c r="Q99" s="785"/>
      <c r="R99" s="785"/>
      <c r="S99" s="785"/>
      <c r="T99" s="785"/>
      <c r="U99" s="785"/>
      <c r="V99" s="785"/>
      <c r="W99" s="785"/>
      <c r="X99" s="785"/>
      <c r="Y99" s="785"/>
      <c r="Z99" s="785"/>
      <c r="AA99" s="785"/>
      <c r="AB99" s="785"/>
      <c r="AC99" s="785"/>
    </row>
    <row r="100" spans="1:29" s="864" customFormat="1" ht="25.5" customHeight="1">
      <c r="A100" s="785"/>
      <c r="B100" s="785"/>
      <c r="C100" s="785"/>
      <c r="D100" s="785"/>
      <c r="E100" s="785"/>
      <c r="F100" s="785"/>
      <c r="G100" s="785"/>
      <c r="H100" s="785"/>
      <c r="I100" s="785"/>
      <c r="J100" s="785"/>
      <c r="K100" s="785"/>
      <c r="L100" s="785"/>
      <c r="M100" s="785"/>
      <c r="N100" s="785"/>
      <c r="O100" s="785"/>
      <c r="P100" s="785"/>
      <c r="Q100" s="785"/>
      <c r="R100" s="785"/>
      <c r="S100" s="785"/>
      <c r="T100" s="785"/>
      <c r="U100" s="785"/>
      <c r="V100" s="785"/>
      <c r="W100" s="785"/>
      <c r="X100" s="785"/>
      <c r="Y100" s="785"/>
      <c r="Z100" s="785"/>
      <c r="AA100" s="785"/>
      <c r="AB100" s="785"/>
      <c r="AC100" s="785"/>
    </row>
    <row r="101" spans="1:29" s="864" customFormat="1" ht="25.5" customHeight="1">
      <c r="A101" s="785"/>
      <c r="B101" s="785"/>
      <c r="C101" s="785"/>
      <c r="D101" s="785"/>
      <c r="E101" s="785"/>
      <c r="F101" s="785"/>
      <c r="G101" s="785"/>
      <c r="H101" s="785"/>
      <c r="I101" s="785"/>
      <c r="J101" s="785"/>
      <c r="K101" s="785"/>
      <c r="L101" s="785"/>
      <c r="M101" s="785"/>
      <c r="N101" s="785"/>
      <c r="O101" s="785"/>
      <c r="P101" s="785"/>
      <c r="Q101" s="785"/>
      <c r="R101" s="785"/>
      <c r="S101" s="785"/>
      <c r="T101" s="785"/>
      <c r="U101" s="785"/>
      <c r="V101" s="785"/>
      <c r="W101" s="785"/>
      <c r="X101" s="785"/>
      <c r="Y101" s="785"/>
      <c r="Z101" s="785"/>
      <c r="AA101" s="785"/>
      <c r="AB101" s="785"/>
      <c r="AC101" s="785"/>
    </row>
    <row r="102" spans="1:29" s="864" customFormat="1" ht="25.5" customHeight="1">
      <c r="A102" s="785"/>
      <c r="B102" s="785"/>
      <c r="C102" s="785"/>
      <c r="D102" s="785"/>
      <c r="E102" s="785"/>
      <c r="F102" s="785"/>
      <c r="G102" s="785"/>
      <c r="H102" s="785"/>
      <c r="I102" s="785"/>
      <c r="J102" s="785"/>
      <c r="K102" s="785"/>
      <c r="L102" s="785"/>
      <c r="M102" s="785"/>
      <c r="N102" s="785"/>
      <c r="O102" s="785"/>
      <c r="P102" s="785"/>
      <c r="Q102" s="785"/>
      <c r="R102" s="785"/>
      <c r="S102" s="785"/>
      <c r="T102" s="785"/>
      <c r="U102" s="785"/>
      <c r="V102" s="785"/>
      <c r="W102" s="785"/>
      <c r="X102" s="785"/>
      <c r="Y102" s="785"/>
      <c r="Z102" s="785"/>
      <c r="AA102" s="785"/>
      <c r="AB102" s="785"/>
      <c r="AC102" s="785"/>
    </row>
    <row r="103" spans="1:29" s="864" customFormat="1" ht="25.5" customHeight="1">
      <c r="A103" s="785"/>
      <c r="B103" s="785"/>
      <c r="C103" s="785"/>
      <c r="D103" s="785"/>
      <c r="E103" s="785"/>
      <c r="F103" s="785"/>
      <c r="G103" s="785"/>
      <c r="H103" s="785"/>
      <c r="I103" s="785"/>
      <c r="J103" s="785"/>
      <c r="K103" s="785"/>
      <c r="L103" s="785"/>
      <c r="M103" s="785"/>
      <c r="N103" s="785"/>
      <c r="O103" s="785"/>
      <c r="P103" s="785"/>
      <c r="Q103" s="785"/>
      <c r="R103" s="785"/>
      <c r="S103" s="785"/>
      <c r="T103" s="785"/>
      <c r="U103" s="785"/>
      <c r="V103" s="785"/>
      <c r="W103" s="785"/>
      <c r="X103" s="785"/>
      <c r="Y103" s="785"/>
      <c r="Z103" s="785"/>
      <c r="AA103" s="785"/>
      <c r="AB103" s="785"/>
      <c r="AC103" s="785"/>
    </row>
    <row r="104" spans="1:29" s="864" customFormat="1" ht="25.5" customHeight="1">
      <c r="A104" s="785"/>
      <c r="B104" s="785"/>
      <c r="C104" s="785"/>
      <c r="D104" s="785"/>
      <c r="E104" s="785"/>
      <c r="F104" s="785"/>
      <c r="G104" s="785"/>
      <c r="H104" s="785"/>
      <c r="I104" s="785"/>
      <c r="J104" s="785"/>
      <c r="K104" s="785"/>
      <c r="L104" s="785"/>
      <c r="M104" s="785"/>
      <c r="N104" s="785"/>
      <c r="O104" s="785"/>
      <c r="P104" s="785"/>
      <c r="Q104" s="785"/>
      <c r="R104" s="785"/>
      <c r="S104" s="785"/>
      <c r="T104" s="785"/>
      <c r="U104" s="785"/>
      <c r="V104" s="785"/>
      <c r="W104" s="785"/>
      <c r="X104" s="785"/>
      <c r="Y104" s="785"/>
      <c r="Z104" s="785"/>
      <c r="AA104" s="785"/>
      <c r="AB104" s="785"/>
      <c r="AC104" s="785"/>
    </row>
    <row r="105" spans="1:29" s="864" customFormat="1" ht="25.5" customHeight="1">
      <c r="A105" s="785"/>
      <c r="B105" s="785"/>
      <c r="C105" s="785"/>
      <c r="D105" s="785"/>
      <c r="E105" s="785"/>
      <c r="F105" s="785"/>
      <c r="G105" s="785"/>
      <c r="H105" s="785"/>
      <c r="I105" s="785"/>
      <c r="J105" s="785"/>
      <c r="K105" s="785"/>
      <c r="L105" s="785"/>
      <c r="M105" s="785"/>
      <c r="N105" s="785"/>
      <c r="O105" s="785"/>
      <c r="P105" s="785"/>
      <c r="Q105" s="785"/>
      <c r="R105" s="785"/>
      <c r="S105" s="785"/>
      <c r="T105" s="785"/>
      <c r="U105" s="785"/>
      <c r="V105" s="785"/>
      <c r="W105" s="785"/>
      <c r="X105" s="785"/>
      <c r="Y105" s="785"/>
      <c r="Z105" s="785"/>
      <c r="AA105" s="785"/>
      <c r="AB105" s="785"/>
      <c r="AC105" s="785"/>
    </row>
    <row r="106" spans="1:29" s="864" customFormat="1" ht="25.5" customHeight="1">
      <c r="A106" s="785"/>
      <c r="B106" s="785"/>
      <c r="C106" s="785"/>
      <c r="D106" s="785"/>
      <c r="E106" s="785"/>
      <c r="F106" s="785"/>
      <c r="G106" s="785"/>
      <c r="H106" s="785"/>
      <c r="I106" s="785"/>
      <c r="J106" s="785"/>
      <c r="K106" s="785"/>
      <c r="L106" s="785"/>
      <c r="M106" s="785"/>
      <c r="N106" s="785"/>
      <c r="O106" s="785"/>
      <c r="P106" s="785"/>
      <c r="Q106" s="785"/>
      <c r="R106" s="785"/>
      <c r="S106" s="785"/>
      <c r="T106" s="785"/>
      <c r="U106" s="785"/>
      <c r="V106" s="785"/>
      <c r="W106" s="785"/>
      <c r="X106" s="785"/>
      <c r="Y106" s="785"/>
      <c r="Z106" s="785"/>
      <c r="AA106" s="785"/>
      <c r="AB106" s="785"/>
      <c r="AC106" s="785"/>
    </row>
    <row r="107" spans="1:29" s="864" customFormat="1" ht="25.5" customHeight="1">
      <c r="A107" s="785"/>
      <c r="B107" s="785"/>
      <c r="C107" s="785"/>
      <c r="D107" s="785"/>
      <c r="E107" s="785"/>
      <c r="F107" s="785"/>
      <c r="G107" s="785"/>
      <c r="H107" s="785"/>
      <c r="I107" s="785"/>
      <c r="J107" s="785"/>
      <c r="K107" s="785"/>
      <c r="L107" s="785"/>
      <c r="M107" s="785"/>
      <c r="N107" s="785"/>
      <c r="O107" s="785"/>
      <c r="P107" s="785"/>
      <c r="Q107" s="785"/>
      <c r="R107" s="785"/>
      <c r="S107" s="785"/>
      <c r="T107" s="785"/>
      <c r="U107" s="785"/>
      <c r="V107" s="785"/>
      <c r="W107" s="785"/>
      <c r="X107" s="785"/>
      <c r="Y107" s="785"/>
      <c r="Z107" s="785"/>
      <c r="AA107" s="785"/>
      <c r="AB107" s="785"/>
      <c r="AC107" s="785"/>
    </row>
    <row r="108" spans="1:29" ht="25.5" customHeight="1"/>
    <row r="109" spans="1:29" ht="25.5" customHeight="1"/>
    <row r="110" spans="1:29" ht="25.5" customHeight="1"/>
    <row r="111" spans="1:29" ht="18.75" customHeight="1"/>
    <row r="112" spans="1:29" ht="18.75" customHeight="1"/>
    <row r="113" spans="1:29" ht="12.75" customHeight="1"/>
    <row r="115" spans="1:29" s="864" customFormat="1" ht="25.5" customHeight="1">
      <c r="A115" s="785"/>
      <c r="B115" s="785"/>
      <c r="C115" s="785"/>
      <c r="D115" s="785"/>
      <c r="E115" s="785"/>
      <c r="F115" s="785"/>
      <c r="G115" s="785"/>
      <c r="H115" s="785"/>
      <c r="I115" s="785"/>
      <c r="J115" s="785"/>
      <c r="K115" s="785"/>
      <c r="L115" s="785"/>
      <c r="M115" s="785"/>
      <c r="N115" s="785"/>
      <c r="O115" s="785"/>
      <c r="P115" s="785"/>
      <c r="Q115" s="785"/>
      <c r="R115" s="785"/>
      <c r="S115" s="785"/>
      <c r="T115" s="785"/>
      <c r="U115" s="785"/>
      <c r="V115" s="785"/>
      <c r="W115" s="785"/>
      <c r="X115" s="785"/>
      <c r="Y115" s="785"/>
      <c r="Z115" s="785"/>
      <c r="AA115" s="785"/>
      <c r="AB115" s="785"/>
      <c r="AC115" s="785"/>
    </row>
    <row r="116" spans="1:29" s="864" customFormat="1" ht="25.5" customHeight="1">
      <c r="A116" s="785"/>
      <c r="B116" s="785"/>
      <c r="C116" s="785"/>
      <c r="D116" s="785"/>
      <c r="E116" s="785"/>
      <c r="F116" s="785"/>
      <c r="G116" s="785"/>
      <c r="H116" s="785"/>
      <c r="I116" s="785"/>
      <c r="J116" s="785"/>
      <c r="K116" s="785"/>
      <c r="L116" s="785"/>
      <c r="M116" s="785"/>
      <c r="N116" s="785"/>
      <c r="O116" s="785"/>
      <c r="P116" s="785"/>
      <c r="Q116" s="785"/>
      <c r="R116" s="785"/>
      <c r="S116" s="785"/>
      <c r="T116" s="785"/>
      <c r="U116" s="785"/>
      <c r="V116" s="785"/>
      <c r="W116" s="785"/>
      <c r="X116" s="785"/>
      <c r="Y116" s="785"/>
      <c r="Z116" s="785"/>
      <c r="AA116" s="785"/>
      <c r="AB116" s="785"/>
      <c r="AC116" s="785"/>
    </row>
    <row r="117" spans="1:29" s="864" customFormat="1" ht="25.5" customHeight="1">
      <c r="A117" s="785"/>
      <c r="B117" s="785"/>
      <c r="C117" s="785"/>
      <c r="D117" s="785"/>
      <c r="E117" s="785"/>
      <c r="F117" s="785"/>
      <c r="G117" s="785"/>
      <c r="H117" s="785"/>
      <c r="I117" s="785"/>
      <c r="J117" s="785"/>
      <c r="K117" s="785"/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</row>
    <row r="118" spans="1:29" s="864" customFormat="1" ht="25.5" customHeight="1">
      <c r="A118" s="785"/>
      <c r="B118" s="785"/>
      <c r="C118" s="785"/>
      <c r="D118" s="785"/>
      <c r="E118" s="785"/>
      <c r="F118" s="785"/>
      <c r="G118" s="785"/>
      <c r="H118" s="785"/>
      <c r="I118" s="785"/>
      <c r="J118" s="785"/>
      <c r="K118" s="785"/>
      <c r="L118" s="785"/>
      <c r="M118" s="785"/>
      <c r="N118" s="785"/>
      <c r="O118" s="785"/>
      <c r="P118" s="785"/>
      <c r="Q118" s="785"/>
      <c r="R118" s="785"/>
      <c r="S118" s="785"/>
      <c r="T118" s="785"/>
      <c r="U118" s="785"/>
      <c r="V118" s="785"/>
      <c r="W118" s="785"/>
      <c r="X118" s="785"/>
      <c r="Y118" s="785"/>
      <c r="Z118" s="785"/>
      <c r="AA118" s="785"/>
      <c r="AB118" s="785"/>
      <c r="AC118" s="785"/>
    </row>
    <row r="119" spans="1:29" s="864" customFormat="1" ht="25.5" customHeight="1">
      <c r="A119" s="785"/>
      <c r="B119" s="785"/>
      <c r="C119" s="785"/>
      <c r="D119" s="785"/>
      <c r="E119" s="785"/>
      <c r="F119" s="785"/>
      <c r="G119" s="785"/>
      <c r="H119" s="785"/>
      <c r="I119" s="785"/>
      <c r="J119" s="785"/>
      <c r="K119" s="785"/>
      <c r="L119" s="785"/>
      <c r="M119" s="785"/>
      <c r="N119" s="785"/>
      <c r="O119" s="785"/>
      <c r="P119" s="785"/>
      <c r="Q119" s="785"/>
      <c r="R119" s="785"/>
      <c r="S119" s="785"/>
      <c r="T119" s="785"/>
      <c r="U119" s="785"/>
      <c r="V119" s="785"/>
      <c r="W119" s="785"/>
      <c r="X119" s="785"/>
      <c r="Y119" s="785"/>
      <c r="Z119" s="785"/>
      <c r="AA119" s="785"/>
      <c r="AB119" s="785"/>
      <c r="AC119" s="785"/>
    </row>
    <row r="120" spans="1:29" s="864" customFormat="1" ht="25.5" customHeight="1">
      <c r="A120" s="785"/>
      <c r="B120" s="785"/>
      <c r="C120" s="785"/>
      <c r="D120" s="785"/>
      <c r="E120" s="785"/>
      <c r="F120" s="785"/>
      <c r="G120" s="785"/>
      <c r="H120" s="785"/>
      <c r="I120" s="785"/>
      <c r="J120" s="785"/>
      <c r="K120" s="785"/>
      <c r="L120" s="785"/>
      <c r="M120" s="785"/>
      <c r="N120" s="785"/>
      <c r="O120" s="785"/>
      <c r="P120" s="785"/>
      <c r="Q120" s="785"/>
      <c r="R120" s="785"/>
      <c r="S120" s="785"/>
      <c r="T120" s="785"/>
      <c r="U120" s="785"/>
      <c r="V120" s="785"/>
      <c r="W120" s="785"/>
      <c r="X120" s="785"/>
      <c r="Y120" s="785"/>
      <c r="Z120" s="785"/>
      <c r="AA120" s="785"/>
      <c r="AB120" s="785"/>
      <c r="AC120" s="785"/>
    </row>
    <row r="121" spans="1:29" s="864" customFormat="1" ht="25.5" customHeight="1">
      <c r="A121" s="785"/>
      <c r="B121" s="785"/>
      <c r="C121" s="785"/>
      <c r="D121" s="785"/>
      <c r="E121" s="785"/>
      <c r="F121" s="785"/>
      <c r="G121" s="785"/>
      <c r="H121" s="785"/>
      <c r="I121" s="785"/>
      <c r="J121" s="785"/>
      <c r="K121" s="785"/>
      <c r="L121" s="785"/>
      <c r="M121" s="785"/>
      <c r="N121" s="785"/>
      <c r="O121" s="785"/>
      <c r="P121" s="785"/>
      <c r="Q121" s="785"/>
      <c r="R121" s="785"/>
      <c r="S121" s="785"/>
      <c r="T121" s="785"/>
      <c r="U121" s="785"/>
      <c r="V121" s="785"/>
      <c r="W121" s="785"/>
      <c r="X121" s="785"/>
      <c r="Y121" s="785"/>
      <c r="Z121" s="785"/>
      <c r="AA121" s="785"/>
      <c r="AB121" s="785"/>
      <c r="AC121" s="785"/>
    </row>
    <row r="122" spans="1:29" s="864" customFormat="1" ht="25.5" customHeight="1">
      <c r="A122" s="785"/>
      <c r="B122" s="785"/>
      <c r="C122" s="785"/>
      <c r="D122" s="785"/>
      <c r="E122" s="785"/>
      <c r="F122" s="785"/>
      <c r="G122" s="785"/>
      <c r="H122" s="785"/>
      <c r="I122" s="785"/>
      <c r="J122" s="785"/>
      <c r="K122" s="785"/>
      <c r="L122" s="785"/>
      <c r="M122" s="785"/>
      <c r="N122" s="785"/>
      <c r="O122" s="785"/>
      <c r="P122" s="785"/>
      <c r="Q122" s="785"/>
      <c r="R122" s="785"/>
      <c r="S122" s="785"/>
      <c r="T122" s="785"/>
      <c r="U122" s="785"/>
      <c r="V122" s="785"/>
      <c r="W122" s="785"/>
      <c r="X122" s="785"/>
      <c r="Y122" s="785"/>
      <c r="Z122" s="785"/>
      <c r="AA122" s="785"/>
      <c r="AB122" s="785"/>
      <c r="AC122" s="785"/>
    </row>
    <row r="123" spans="1:29" s="864" customFormat="1" ht="25.5" customHeight="1">
      <c r="A123" s="785"/>
      <c r="B123" s="785"/>
      <c r="C123" s="785"/>
      <c r="D123" s="785"/>
      <c r="E123" s="785"/>
      <c r="F123" s="785"/>
      <c r="G123" s="785"/>
      <c r="H123" s="785"/>
      <c r="I123" s="785"/>
      <c r="J123" s="785"/>
      <c r="K123" s="785"/>
      <c r="L123" s="785"/>
      <c r="M123" s="785"/>
      <c r="N123" s="785"/>
      <c r="O123" s="785"/>
      <c r="P123" s="785"/>
      <c r="Q123" s="785"/>
      <c r="R123" s="785"/>
      <c r="S123" s="785"/>
      <c r="T123" s="785"/>
      <c r="U123" s="785"/>
      <c r="V123" s="785"/>
      <c r="W123" s="785"/>
      <c r="X123" s="785"/>
      <c r="Y123" s="785"/>
      <c r="Z123" s="785"/>
      <c r="AA123" s="785"/>
      <c r="AB123" s="785"/>
      <c r="AC123" s="785"/>
    </row>
    <row r="124" spans="1:29" s="864" customFormat="1" ht="25.5" customHeight="1">
      <c r="A124" s="785"/>
      <c r="B124" s="785"/>
      <c r="C124" s="785"/>
      <c r="D124" s="785"/>
      <c r="E124" s="785"/>
      <c r="F124" s="785"/>
      <c r="G124" s="785"/>
      <c r="H124" s="785"/>
      <c r="I124" s="785"/>
      <c r="J124" s="785"/>
      <c r="K124" s="785"/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</row>
    <row r="125" spans="1:29" s="864" customFormat="1" ht="25.5" customHeight="1">
      <c r="A125" s="785"/>
      <c r="B125" s="785"/>
      <c r="C125" s="785"/>
      <c r="D125" s="785"/>
      <c r="E125" s="785"/>
      <c r="F125" s="785"/>
      <c r="G125" s="785"/>
      <c r="H125" s="785"/>
      <c r="I125" s="785"/>
      <c r="J125" s="785"/>
      <c r="K125" s="785"/>
      <c r="L125" s="785"/>
      <c r="M125" s="785"/>
      <c r="N125" s="785"/>
      <c r="O125" s="785"/>
      <c r="P125" s="785"/>
      <c r="Q125" s="785"/>
      <c r="R125" s="785"/>
      <c r="S125" s="785"/>
      <c r="T125" s="785"/>
      <c r="U125" s="785"/>
      <c r="V125" s="785"/>
      <c r="W125" s="785"/>
      <c r="X125" s="785"/>
      <c r="Y125" s="785"/>
      <c r="Z125" s="785"/>
      <c r="AA125" s="785"/>
      <c r="AB125" s="785"/>
      <c r="AC125" s="785"/>
    </row>
    <row r="126" spans="1:29" s="864" customFormat="1" ht="25.5" customHeight="1">
      <c r="A126" s="785"/>
      <c r="B126" s="785"/>
      <c r="C126" s="785"/>
      <c r="D126" s="785"/>
      <c r="E126" s="785"/>
      <c r="F126" s="785"/>
      <c r="G126" s="785"/>
      <c r="H126" s="785"/>
      <c r="I126" s="785"/>
      <c r="J126" s="785"/>
      <c r="K126" s="785"/>
      <c r="L126" s="785"/>
      <c r="M126" s="785"/>
      <c r="N126" s="785"/>
      <c r="O126" s="785"/>
      <c r="P126" s="785"/>
      <c r="Q126" s="785"/>
      <c r="R126" s="785"/>
      <c r="S126" s="785"/>
      <c r="T126" s="785"/>
      <c r="U126" s="785"/>
      <c r="V126" s="785"/>
      <c r="W126" s="785"/>
      <c r="X126" s="785"/>
      <c r="Y126" s="785"/>
      <c r="Z126" s="785"/>
      <c r="AA126" s="785"/>
      <c r="AB126" s="785"/>
      <c r="AC126" s="785"/>
    </row>
    <row r="127" spans="1:29" s="864" customFormat="1" ht="25.5" customHeight="1">
      <c r="A127" s="785"/>
      <c r="B127" s="785"/>
      <c r="C127" s="785"/>
      <c r="D127" s="785"/>
      <c r="E127" s="785"/>
      <c r="F127" s="785"/>
      <c r="G127" s="785"/>
      <c r="H127" s="785"/>
      <c r="I127" s="785"/>
      <c r="J127" s="785"/>
      <c r="K127" s="785"/>
      <c r="L127" s="785"/>
      <c r="M127" s="785"/>
      <c r="N127" s="785"/>
      <c r="O127" s="785"/>
      <c r="P127" s="785"/>
      <c r="Q127" s="785"/>
      <c r="R127" s="785"/>
      <c r="S127" s="785"/>
      <c r="T127" s="785"/>
      <c r="U127" s="785"/>
      <c r="V127" s="785"/>
      <c r="W127" s="785"/>
      <c r="X127" s="785"/>
      <c r="Y127" s="785"/>
      <c r="Z127" s="785"/>
      <c r="AA127" s="785"/>
      <c r="AB127" s="785"/>
      <c r="AC127" s="785"/>
    </row>
    <row r="128" spans="1:29" s="864" customFormat="1" ht="25.5" customHeight="1">
      <c r="A128" s="785"/>
      <c r="B128" s="785"/>
      <c r="C128" s="785"/>
      <c r="D128" s="785"/>
      <c r="E128" s="785"/>
      <c r="F128" s="785"/>
      <c r="G128" s="785"/>
      <c r="H128" s="785"/>
      <c r="I128" s="785"/>
      <c r="J128" s="785"/>
      <c r="K128" s="785"/>
      <c r="L128" s="785"/>
      <c r="M128" s="785"/>
      <c r="N128" s="785"/>
      <c r="O128" s="785"/>
      <c r="P128" s="785"/>
      <c r="Q128" s="785"/>
      <c r="R128" s="785"/>
      <c r="S128" s="785"/>
      <c r="T128" s="785"/>
      <c r="U128" s="785"/>
      <c r="V128" s="785"/>
      <c r="W128" s="785"/>
      <c r="X128" s="785"/>
      <c r="Y128" s="785"/>
      <c r="Z128" s="785"/>
      <c r="AA128" s="785"/>
      <c r="AB128" s="785"/>
      <c r="AC128" s="785"/>
    </row>
    <row r="129" spans="1:29" s="864" customFormat="1" ht="25.5" customHeight="1">
      <c r="A129" s="785"/>
      <c r="B129" s="785"/>
      <c r="C129" s="785"/>
      <c r="D129" s="785"/>
      <c r="E129" s="785"/>
      <c r="F129" s="785"/>
      <c r="G129" s="785"/>
      <c r="H129" s="785"/>
      <c r="I129" s="785"/>
      <c r="J129" s="785"/>
      <c r="K129" s="785"/>
      <c r="L129" s="785"/>
      <c r="M129" s="785"/>
      <c r="N129" s="785"/>
      <c r="O129" s="785"/>
      <c r="P129" s="785"/>
      <c r="Q129" s="785"/>
      <c r="R129" s="785"/>
      <c r="S129" s="785"/>
      <c r="T129" s="785"/>
      <c r="U129" s="785"/>
      <c r="V129" s="785"/>
      <c r="W129" s="785"/>
      <c r="X129" s="785"/>
      <c r="Y129" s="785"/>
      <c r="Z129" s="785"/>
      <c r="AA129" s="785"/>
      <c r="AB129" s="785"/>
      <c r="AC129" s="785"/>
    </row>
    <row r="130" spans="1:29" s="864" customFormat="1" ht="25.5" customHeight="1">
      <c r="A130" s="785"/>
      <c r="B130" s="785"/>
      <c r="C130" s="785"/>
      <c r="D130" s="785"/>
      <c r="E130" s="785"/>
      <c r="F130" s="785"/>
      <c r="G130" s="785"/>
      <c r="H130" s="785"/>
      <c r="I130" s="785"/>
      <c r="J130" s="785"/>
      <c r="K130" s="785"/>
      <c r="L130" s="785"/>
      <c r="M130" s="785"/>
      <c r="N130" s="785"/>
      <c r="O130" s="785"/>
      <c r="P130" s="785"/>
      <c r="Q130" s="785"/>
      <c r="R130" s="785"/>
      <c r="S130" s="785"/>
      <c r="T130" s="785"/>
      <c r="U130" s="785"/>
      <c r="V130" s="785"/>
      <c r="W130" s="785"/>
      <c r="X130" s="785"/>
      <c r="Y130" s="785"/>
      <c r="Z130" s="785"/>
      <c r="AA130" s="785"/>
      <c r="AB130" s="785"/>
      <c r="AC130" s="785"/>
    </row>
    <row r="131" spans="1:29" s="864" customFormat="1" ht="25.5" customHeight="1">
      <c r="A131" s="785"/>
      <c r="B131" s="785"/>
      <c r="C131" s="785"/>
      <c r="D131" s="785"/>
      <c r="E131" s="785"/>
      <c r="F131" s="785"/>
      <c r="G131" s="785"/>
      <c r="H131" s="785"/>
      <c r="I131" s="785"/>
      <c r="J131" s="785"/>
      <c r="K131" s="785"/>
      <c r="L131" s="785"/>
      <c r="M131" s="785"/>
      <c r="N131" s="785"/>
      <c r="O131" s="785"/>
      <c r="P131" s="785"/>
      <c r="Q131" s="785"/>
      <c r="R131" s="785"/>
      <c r="S131" s="785"/>
      <c r="T131" s="785"/>
      <c r="U131" s="785"/>
      <c r="V131" s="785"/>
      <c r="W131" s="785"/>
      <c r="X131" s="785"/>
      <c r="Y131" s="785"/>
      <c r="Z131" s="785"/>
      <c r="AA131" s="785"/>
      <c r="AB131" s="785"/>
      <c r="AC131" s="785"/>
    </row>
    <row r="132" spans="1:29" s="864" customFormat="1" ht="25.5" customHeight="1">
      <c r="A132" s="785"/>
      <c r="B132" s="785"/>
      <c r="C132" s="785"/>
      <c r="D132" s="785"/>
      <c r="E132" s="785"/>
      <c r="F132" s="785"/>
      <c r="G132" s="785"/>
      <c r="H132" s="785"/>
      <c r="I132" s="785"/>
      <c r="J132" s="785"/>
      <c r="K132" s="785"/>
      <c r="L132" s="785"/>
      <c r="M132" s="785"/>
      <c r="N132" s="785"/>
      <c r="O132" s="785"/>
      <c r="P132" s="785"/>
      <c r="Q132" s="785"/>
      <c r="R132" s="785"/>
      <c r="S132" s="785"/>
      <c r="T132" s="785"/>
      <c r="U132" s="785"/>
      <c r="V132" s="785"/>
      <c r="W132" s="785"/>
      <c r="X132" s="785"/>
      <c r="Y132" s="785"/>
      <c r="Z132" s="785"/>
      <c r="AA132" s="785"/>
      <c r="AB132" s="785"/>
      <c r="AC132" s="785"/>
    </row>
    <row r="133" spans="1:29" s="864" customFormat="1" ht="25.5" customHeight="1">
      <c r="A133" s="785"/>
      <c r="B133" s="785"/>
      <c r="C133" s="785"/>
      <c r="D133" s="785"/>
      <c r="E133" s="785"/>
      <c r="F133" s="785"/>
      <c r="G133" s="785"/>
      <c r="H133" s="785"/>
      <c r="I133" s="785"/>
      <c r="J133" s="785"/>
      <c r="K133" s="785"/>
      <c r="L133" s="785"/>
      <c r="M133" s="785"/>
      <c r="N133" s="785"/>
      <c r="O133" s="785"/>
      <c r="P133" s="785"/>
      <c r="Q133" s="785"/>
      <c r="R133" s="785"/>
      <c r="S133" s="785"/>
      <c r="T133" s="785"/>
      <c r="U133" s="785"/>
      <c r="V133" s="785"/>
      <c r="W133" s="785"/>
      <c r="X133" s="785"/>
      <c r="Y133" s="785"/>
      <c r="Z133" s="785"/>
      <c r="AA133" s="785"/>
      <c r="AB133" s="785"/>
      <c r="AC133" s="785"/>
    </row>
    <row r="134" spans="1:29" s="864" customFormat="1" ht="25.5" customHeight="1">
      <c r="A134" s="785"/>
      <c r="B134" s="785"/>
      <c r="C134" s="785"/>
      <c r="D134" s="785"/>
      <c r="E134" s="785"/>
      <c r="F134" s="785"/>
      <c r="G134" s="785"/>
      <c r="H134" s="785"/>
      <c r="I134" s="785"/>
      <c r="J134" s="785"/>
      <c r="K134" s="785"/>
      <c r="L134" s="785"/>
      <c r="M134" s="785"/>
      <c r="N134" s="785"/>
      <c r="O134" s="785"/>
      <c r="P134" s="785"/>
      <c r="Q134" s="785"/>
      <c r="R134" s="785"/>
      <c r="S134" s="785"/>
      <c r="T134" s="785"/>
      <c r="U134" s="785"/>
      <c r="V134" s="785"/>
      <c r="W134" s="785"/>
      <c r="X134" s="785"/>
      <c r="Y134" s="785"/>
      <c r="Z134" s="785"/>
      <c r="AA134" s="785"/>
      <c r="AB134" s="785"/>
      <c r="AC134" s="785"/>
    </row>
    <row r="135" spans="1:29" s="864" customFormat="1" ht="25.5" customHeight="1">
      <c r="A135" s="785"/>
      <c r="B135" s="785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5"/>
      <c r="T135" s="785"/>
      <c r="U135" s="785"/>
      <c r="V135" s="785"/>
      <c r="W135" s="785"/>
      <c r="X135" s="785"/>
      <c r="Y135" s="785"/>
      <c r="Z135" s="785"/>
      <c r="AA135" s="785"/>
      <c r="AB135" s="785"/>
      <c r="AC135" s="785"/>
    </row>
    <row r="136" spans="1:29" s="864" customFormat="1" ht="25.5" customHeight="1">
      <c r="A136" s="785"/>
      <c r="B136" s="785"/>
      <c r="C136" s="785"/>
      <c r="D136" s="785"/>
      <c r="E136" s="785"/>
      <c r="F136" s="785"/>
      <c r="G136" s="785"/>
      <c r="H136" s="785"/>
      <c r="I136" s="785"/>
      <c r="J136" s="785"/>
      <c r="K136" s="785"/>
      <c r="L136" s="785"/>
      <c r="M136" s="785"/>
      <c r="N136" s="785"/>
      <c r="O136" s="785"/>
      <c r="P136" s="785"/>
      <c r="Q136" s="785"/>
      <c r="R136" s="785"/>
      <c r="S136" s="785"/>
      <c r="T136" s="785"/>
      <c r="U136" s="785"/>
      <c r="V136" s="785"/>
      <c r="W136" s="785"/>
      <c r="X136" s="785"/>
      <c r="Y136" s="785"/>
      <c r="Z136" s="785"/>
      <c r="AA136" s="785"/>
      <c r="AB136" s="785"/>
      <c r="AC136" s="785"/>
    </row>
    <row r="137" spans="1:29" s="864" customFormat="1" ht="25.5" customHeight="1">
      <c r="A137" s="785"/>
      <c r="B137" s="785"/>
      <c r="C137" s="785"/>
      <c r="D137" s="785"/>
      <c r="E137" s="785"/>
      <c r="F137" s="785"/>
      <c r="G137" s="785"/>
      <c r="H137" s="785"/>
      <c r="I137" s="785"/>
      <c r="J137" s="785"/>
      <c r="K137" s="785"/>
      <c r="L137" s="785"/>
      <c r="M137" s="785"/>
      <c r="N137" s="785"/>
      <c r="O137" s="785"/>
      <c r="P137" s="785"/>
      <c r="Q137" s="785"/>
      <c r="R137" s="785"/>
      <c r="S137" s="785"/>
      <c r="T137" s="785"/>
      <c r="U137" s="785"/>
      <c r="V137" s="785"/>
      <c r="W137" s="785"/>
      <c r="X137" s="785"/>
      <c r="Y137" s="785"/>
      <c r="Z137" s="785"/>
      <c r="AA137" s="785"/>
      <c r="AB137" s="785"/>
      <c r="AC137" s="785"/>
    </row>
    <row r="138" spans="1:29" s="864" customFormat="1" ht="25.5" customHeight="1">
      <c r="A138" s="785"/>
      <c r="B138" s="785"/>
      <c r="C138" s="785"/>
      <c r="D138" s="785"/>
      <c r="E138" s="785"/>
      <c r="F138" s="785"/>
      <c r="G138" s="785"/>
      <c r="H138" s="785"/>
      <c r="I138" s="785"/>
      <c r="J138" s="785"/>
      <c r="K138" s="785"/>
      <c r="L138" s="785"/>
      <c r="M138" s="785"/>
      <c r="N138" s="785"/>
      <c r="O138" s="785"/>
      <c r="P138" s="785"/>
      <c r="Q138" s="785"/>
      <c r="R138" s="785"/>
      <c r="S138" s="785"/>
      <c r="T138" s="785"/>
      <c r="U138" s="785"/>
      <c r="V138" s="785"/>
      <c r="W138" s="785"/>
      <c r="X138" s="785"/>
      <c r="Y138" s="785"/>
      <c r="Z138" s="785"/>
      <c r="AA138" s="785"/>
      <c r="AB138" s="785"/>
      <c r="AC138" s="785"/>
    </row>
    <row r="139" spans="1:29" s="864" customFormat="1" ht="25.5" customHeight="1">
      <c r="A139" s="785"/>
      <c r="B139" s="785"/>
      <c r="C139" s="785"/>
      <c r="D139" s="785"/>
      <c r="E139" s="785"/>
      <c r="F139" s="785"/>
      <c r="G139" s="785"/>
      <c r="H139" s="785"/>
      <c r="I139" s="785"/>
      <c r="J139" s="785"/>
      <c r="K139" s="785"/>
      <c r="L139" s="785"/>
      <c r="M139" s="785"/>
      <c r="N139" s="785"/>
      <c r="O139" s="785"/>
      <c r="P139" s="785"/>
      <c r="Q139" s="785"/>
      <c r="R139" s="785"/>
      <c r="S139" s="785"/>
      <c r="T139" s="785"/>
      <c r="U139" s="785"/>
      <c r="V139" s="785"/>
      <c r="W139" s="785"/>
      <c r="X139" s="785"/>
      <c r="Y139" s="785"/>
      <c r="Z139" s="785"/>
      <c r="AA139" s="785"/>
      <c r="AB139" s="785"/>
      <c r="AC139" s="785"/>
    </row>
    <row r="140" spans="1:29" s="864" customFormat="1" ht="25.5" customHeight="1">
      <c r="A140" s="785"/>
      <c r="B140" s="785"/>
      <c r="C140" s="785"/>
      <c r="D140" s="785"/>
      <c r="E140" s="785"/>
      <c r="F140" s="785"/>
      <c r="G140" s="785"/>
      <c r="H140" s="785"/>
      <c r="I140" s="785"/>
      <c r="J140" s="785"/>
      <c r="K140" s="785"/>
      <c r="L140" s="785"/>
      <c r="M140" s="785"/>
      <c r="N140" s="785"/>
      <c r="O140" s="785"/>
      <c r="P140" s="785"/>
      <c r="Q140" s="785"/>
      <c r="R140" s="785"/>
      <c r="S140" s="785"/>
      <c r="T140" s="785"/>
      <c r="U140" s="785"/>
      <c r="V140" s="785"/>
      <c r="W140" s="785"/>
      <c r="X140" s="785"/>
      <c r="Y140" s="785"/>
      <c r="Z140" s="785"/>
      <c r="AA140" s="785"/>
      <c r="AB140" s="785"/>
      <c r="AC140" s="785"/>
    </row>
    <row r="141" spans="1:29" s="864" customFormat="1" ht="25.5" customHeight="1">
      <c r="A141" s="785"/>
      <c r="B141" s="785"/>
      <c r="C141" s="785"/>
      <c r="D141" s="785"/>
      <c r="E141" s="785"/>
      <c r="F141" s="785"/>
      <c r="G141" s="785"/>
      <c r="H141" s="785"/>
      <c r="I141" s="785"/>
      <c r="J141" s="785"/>
      <c r="K141" s="785"/>
      <c r="L141" s="785"/>
      <c r="M141" s="785"/>
      <c r="N141" s="785"/>
      <c r="O141" s="785"/>
      <c r="P141" s="785"/>
      <c r="Q141" s="785"/>
      <c r="R141" s="785"/>
      <c r="S141" s="785"/>
      <c r="T141" s="785"/>
      <c r="U141" s="785"/>
      <c r="V141" s="785"/>
      <c r="W141" s="785"/>
      <c r="X141" s="785"/>
      <c r="Y141" s="785"/>
      <c r="Z141" s="785"/>
      <c r="AA141" s="785"/>
      <c r="AB141" s="785"/>
      <c r="AC141" s="785"/>
    </row>
    <row r="142" spans="1:29" s="864" customFormat="1" ht="25.5" customHeight="1">
      <c r="A142" s="785"/>
      <c r="B142" s="785"/>
      <c r="C142" s="785"/>
      <c r="D142" s="785"/>
      <c r="E142" s="785"/>
      <c r="F142" s="785"/>
      <c r="G142" s="785"/>
      <c r="H142" s="785"/>
      <c r="I142" s="785"/>
      <c r="J142" s="785"/>
      <c r="K142" s="785"/>
      <c r="L142" s="785"/>
      <c r="M142" s="785"/>
      <c r="N142" s="785"/>
      <c r="O142" s="785"/>
      <c r="P142" s="785"/>
      <c r="Q142" s="785"/>
      <c r="R142" s="785"/>
      <c r="S142" s="785"/>
      <c r="T142" s="785"/>
      <c r="U142" s="785"/>
      <c r="V142" s="785"/>
      <c r="W142" s="785"/>
      <c r="X142" s="785"/>
      <c r="Y142" s="785"/>
      <c r="Z142" s="785"/>
      <c r="AA142" s="785"/>
      <c r="AB142" s="785"/>
      <c r="AC142" s="785"/>
    </row>
    <row r="143" spans="1:29" s="864" customFormat="1" ht="25.5" customHeight="1">
      <c r="A143" s="785"/>
      <c r="B143" s="785"/>
      <c r="C143" s="785"/>
      <c r="D143" s="785"/>
      <c r="E143" s="785"/>
      <c r="F143" s="785"/>
      <c r="G143" s="785"/>
      <c r="H143" s="785"/>
      <c r="I143" s="785"/>
      <c r="J143" s="785"/>
      <c r="K143" s="785"/>
      <c r="L143" s="785"/>
      <c r="M143" s="785"/>
      <c r="N143" s="785"/>
      <c r="O143" s="785"/>
      <c r="P143" s="785"/>
      <c r="Q143" s="785"/>
      <c r="R143" s="785"/>
      <c r="S143" s="785"/>
      <c r="T143" s="785"/>
      <c r="U143" s="785"/>
      <c r="V143" s="785"/>
      <c r="W143" s="785"/>
      <c r="X143" s="785"/>
      <c r="Y143" s="785"/>
      <c r="Z143" s="785"/>
      <c r="AA143" s="785"/>
      <c r="AB143" s="785"/>
      <c r="AC143" s="785"/>
    </row>
    <row r="144" spans="1:29" s="864" customFormat="1" ht="25.5" customHeight="1">
      <c r="A144" s="785"/>
      <c r="B144" s="785"/>
      <c r="C144" s="785"/>
      <c r="D144" s="785"/>
      <c r="E144" s="785"/>
      <c r="F144" s="785"/>
      <c r="G144" s="785"/>
      <c r="H144" s="785"/>
      <c r="I144" s="785"/>
      <c r="J144" s="785"/>
      <c r="K144" s="785"/>
      <c r="L144" s="785"/>
      <c r="M144" s="785"/>
      <c r="N144" s="785"/>
      <c r="O144" s="785"/>
      <c r="P144" s="785"/>
      <c r="Q144" s="785"/>
      <c r="R144" s="785"/>
      <c r="S144" s="785"/>
      <c r="T144" s="785"/>
      <c r="U144" s="785"/>
      <c r="V144" s="785"/>
      <c r="W144" s="785"/>
      <c r="X144" s="785"/>
      <c r="Y144" s="785"/>
      <c r="Z144" s="785"/>
      <c r="AA144" s="785"/>
      <c r="AB144" s="785"/>
      <c r="AC144" s="785"/>
    </row>
    <row r="145" spans="1:29" s="864" customFormat="1" ht="25.5" customHeight="1">
      <c r="A145" s="785"/>
      <c r="B145" s="785"/>
      <c r="C145" s="785"/>
      <c r="D145" s="785"/>
      <c r="E145" s="785"/>
      <c r="F145" s="785"/>
      <c r="G145" s="785"/>
      <c r="H145" s="785"/>
      <c r="I145" s="785"/>
      <c r="J145" s="785"/>
      <c r="K145" s="785"/>
      <c r="L145" s="785"/>
      <c r="M145" s="785"/>
      <c r="N145" s="785"/>
      <c r="O145" s="785"/>
      <c r="P145" s="785"/>
      <c r="Q145" s="785"/>
      <c r="R145" s="785"/>
      <c r="S145" s="785"/>
      <c r="T145" s="785"/>
      <c r="U145" s="785"/>
      <c r="V145" s="785"/>
      <c r="W145" s="785"/>
      <c r="X145" s="785"/>
      <c r="Y145" s="785"/>
      <c r="Z145" s="785"/>
      <c r="AA145" s="785"/>
      <c r="AB145" s="785"/>
      <c r="AC145" s="785"/>
    </row>
    <row r="146" spans="1:29" s="864" customFormat="1" ht="25.5" customHeight="1">
      <c r="A146" s="785"/>
      <c r="B146" s="785"/>
      <c r="C146" s="785"/>
      <c r="D146" s="785"/>
      <c r="E146" s="785"/>
      <c r="F146" s="785"/>
      <c r="G146" s="785"/>
      <c r="H146" s="785"/>
      <c r="I146" s="785"/>
      <c r="J146" s="785"/>
      <c r="K146" s="785"/>
      <c r="L146" s="785"/>
      <c r="M146" s="785"/>
      <c r="N146" s="785"/>
      <c r="O146" s="785"/>
      <c r="P146" s="785"/>
      <c r="Q146" s="785"/>
      <c r="R146" s="785"/>
      <c r="S146" s="785"/>
      <c r="T146" s="785"/>
      <c r="U146" s="785"/>
      <c r="V146" s="785"/>
      <c r="W146" s="785"/>
      <c r="X146" s="785"/>
      <c r="Y146" s="785"/>
      <c r="Z146" s="785"/>
      <c r="AA146" s="785"/>
      <c r="AB146" s="785"/>
      <c r="AC146" s="785"/>
    </row>
    <row r="147" spans="1:29" s="864" customFormat="1" ht="25.5" customHeight="1">
      <c r="A147" s="785"/>
      <c r="B147" s="785"/>
      <c r="C147" s="785"/>
      <c r="D147" s="785"/>
      <c r="E147" s="785"/>
      <c r="F147" s="785"/>
      <c r="G147" s="785"/>
      <c r="H147" s="785"/>
      <c r="I147" s="785"/>
      <c r="J147" s="785"/>
      <c r="K147" s="785"/>
      <c r="L147" s="785"/>
      <c r="M147" s="785"/>
      <c r="N147" s="785"/>
      <c r="O147" s="785"/>
      <c r="P147" s="785"/>
      <c r="Q147" s="785"/>
      <c r="R147" s="785"/>
      <c r="S147" s="785"/>
      <c r="T147" s="785"/>
      <c r="U147" s="785"/>
      <c r="V147" s="785"/>
      <c r="W147" s="785"/>
      <c r="X147" s="785"/>
      <c r="Y147" s="785"/>
      <c r="Z147" s="785"/>
      <c r="AA147" s="785"/>
      <c r="AB147" s="785"/>
      <c r="AC147" s="785"/>
    </row>
    <row r="148" spans="1:29" s="864" customFormat="1" ht="25.5" customHeight="1">
      <c r="A148" s="785"/>
      <c r="B148" s="785"/>
      <c r="C148" s="785"/>
      <c r="D148" s="785"/>
      <c r="E148" s="785"/>
      <c r="F148" s="785"/>
      <c r="G148" s="785"/>
      <c r="H148" s="785"/>
      <c r="I148" s="785"/>
      <c r="J148" s="785"/>
      <c r="K148" s="785"/>
      <c r="L148" s="785"/>
      <c r="M148" s="785"/>
      <c r="N148" s="785"/>
      <c r="O148" s="785"/>
      <c r="P148" s="785"/>
      <c r="Q148" s="785"/>
      <c r="R148" s="785"/>
      <c r="S148" s="785"/>
      <c r="T148" s="785"/>
      <c r="U148" s="785"/>
      <c r="V148" s="785"/>
      <c r="W148" s="785"/>
      <c r="X148" s="785"/>
      <c r="Y148" s="785"/>
      <c r="Z148" s="785"/>
      <c r="AA148" s="785"/>
      <c r="AB148" s="785"/>
      <c r="AC148" s="785"/>
    </row>
    <row r="149" spans="1:29" s="864" customFormat="1" ht="25.5" customHeight="1">
      <c r="A149" s="785"/>
      <c r="B149" s="785"/>
      <c r="C149" s="785"/>
      <c r="D149" s="785"/>
      <c r="E149" s="785"/>
      <c r="F149" s="785"/>
      <c r="G149" s="785"/>
      <c r="H149" s="785"/>
      <c r="I149" s="785"/>
      <c r="J149" s="785"/>
      <c r="K149" s="785"/>
      <c r="L149" s="785"/>
      <c r="M149" s="785"/>
      <c r="N149" s="785"/>
      <c r="O149" s="785"/>
      <c r="P149" s="785"/>
      <c r="Q149" s="785"/>
      <c r="R149" s="785"/>
      <c r="S149" s="785"/>
      <c r="T149" s="785"/>
      <c r="U149" s="785"/>
      <c r="V149" s="785"/>
      <c r="W149" s="785"/>
      <c r="X149" s="785"/>
      <c r="Y149" s="785"/>
      <c r="Z149" s="785"/>
      <c r="AA149" s="785"/>
      <c r="AB149" s="785"/>
      <c r="AC149" s="785"/>
    </row>
    <row r="150" spans="1:29" s="864" customFormat="1" ht="25.5" customHeight="1">
      <c r="A150" s="785"/>
      <c r="B150" s="785"/>
      <c r="C150" s="785"/>
      <c r="D150" s="785"/>
      <c r="E150" s="785"/>
      <c r="F150" s="785"/>
      <c r="G150" s="785"/>
      <c r="H150" s="785"/>
      <c r="I150" s="785"/>
      <c r="J150" s="785"/>
      <c r="K150" s="785"/>
      <c r="L150" s="785"/>
      <c r="M150" s="785"/>
      <c r="N150" s="785"/>
      <c r="O150" s="785"/>
      <c r="P150" s="785"/>
      <c r="Q150" s="785"/>
      <c r="R150" s="785"/>
      <c r="S150" s="785"/>
      <c r="T150" s="785"/>
      <c r="U150" s="785"/>
      <c r="V150" s="785"/>
      <c r="W150" s="785"/>
      <c r="X150" s="785"/>
      <c r="Y150" s="785"/>
      <c r="Z150" s="785"/>
      <c r="AA150" s="785"/>
      <c r="AB150" s="785"/>
      <c r="AC150" s="785"/>
    </row>
    <row r="151" spans="1:29" s="864" customFormat="1" ht="25.5" customHeight="1">
      <c r="A151" s="785"/>
      <c r="B151" s="785"/>
      <c r="C151" s="785"/>
      <c r="D151" s="785"/>
      <c r="E151" s="785"/>
      <c r="F151" s="785"/>
      <c r="G151" s="785"/>
      <c r="H151" s="785"/>
      <c r="I151" s="785"/>
      <c r="J151" s="785"/>
      <c r="K151" s="785"/>
      <c r="L151" s="785"/>
      <c r="M151" s="785"/>
      <c r="N151" s="785"/>
      <c r="O151" s="785"/>
      <c r="P151" s="785"/>
      <c r="Q151" s="785"/>
      <c r="R151" s="785"/>
      <c r="S151" s="785"/>
      <c r="T151" s="785"/>
      <c r="U151" s="785"/>
      <c r="V151" s="785"/>
      <c r="W151" s="785"/>
      <c r="X151" s="785"/>
      <c r="Y151" s="785"/>
      <c r="Z151" s="785"/>
      <c r="AA151" s="785"/>
      <c r="AB151" s="785"/>
      <c r="AC151" s="785"/>
    </row>
    <row r="152" spans="1:29" s="864" customFormat="1" ht="25.5" customHeight="1">
      <c r="A152" s="785"/>
      <c r="B152" s="785"/>
      <c r="C152" s="785"/>
      <c r="D152" s="785"/>
      <c r="E152" s="785"/>
      <c r="F152" s="785"/>
      <c r="G152" s="785"/>
      <c r="H152" s="785"/>
      <c r="I152" s="785"/>
      <c r="J152" s="785"/>
      <c r="K152" s="785"/>
      <c r="L152" s="785"/>
      <c r="M152" s="785"/>
      <c r="N152" s="785"/>
      <c r="O152" s="785"/>
      <c r="P152" s="785"/>
      <c r="Q152" s="785"/>
      <c r="R152" s="785"/>
      <c r="S152" s="785"/>
      <c r="T152" s="785"/>
      <c r="U152" s="785"/>
      <c r="V152" s="785"/>
      <c r="W152" s="785"/>
      <c r="X152" s="785"/>
      <c r="Y152" s="785"/>
      <c r="Z152" s="785"/>
      <c r="AA152" s="785"/>
      <c r="AB152" s="785"/>
      <c r="AC152" s="785"/>
    </row>
    <row r="153" spans="1:29" s="864" customFormat="1" ht="25.5" customHeight="1">
      <c r="A153" s="785"/>
      <c r="B153" s="785"/>
      <c r="C153" s="785"/>
      <c r="D153" s="785"/>
      <c r="E153" s="785"/>
      <c r="F153" s="785"/>
      <c r="G153" s="785"/>
      <c r="H153" s="785"/>
      <c r="I153" s="785"/>
      <c r="J153" s="785"/>
      <c r="K153" s="785"/>
      <c r="L153" s="785"/>
      <c r="M153" s="785"/>
      <c r="N153" s="785"/>
      <c r="O153" s="785"/>
      <c r="P153" s="785"/>
      <c r="Q153" s="785"/>
      <c r="R153" s="785"/>
      <c r="S153" s="785"/>
      <c r="T153" s="785"/>
      <c r="U153" s="785"/>
      <c r="V153" s="785"/>
      <c r="W153" s="785"/>
      <c r="X153" s="785"/>
      <c r="Y153" s="785"/>
      <c r="Z153" s="785"/>
      <c r="AA153" s="785"/>
      <c r="AB153" s="785"/>
      <c r="AC153" s="785"/>
    </row>
    <row r="154" spans="1:29" s="864" customFormat="1" ht="25.5" customHeight="1">
      <c r="A154" s="785"/>
      <c r="B154" s="785"/>
      <c r="C154" s="785"/>
      <c r="D154" s="785"/>
      <c r="E154" s="785"/>
      <c r="F154" s="785"/>
      <c r="G154" s="785"/>
      <c r="H154" s="785"/>
      <c r="I154" s="785"/>
      <c r="J154" s="785"/>
      <c r="K154" s="785"/>
      <c r="L154" s="785"/>
      <c r="M154" s="785"/>
      <c r="N154" s="785"/>
      <c r="O154" s="785"/>
      <c r="P154" s="785"/>
      <c r="Q154" s="785"/>
      <c r="R154" s="785"/>
      <c r="S154" s="785"/>
      <c r="T154" s="785"/>
      <c r="U154" s="785"/>
      <c r="V154" s="785"/>
      <c r="W154" s="785"/>
      <c r="X154" s="785"/>
      <c r="Y154" s="785"/>
      <c r="Z154" s="785"/>
      <c r="AA154" s="785"/>
      <c r="AB154" s="785"/>
      <c r="AC154" s="785"/>
    </row>
    <row r="155" spans="1:29" s="864" customFormat="1" ht="25.5" customHeight="1">
      <c r="A155" s="785"/>
      <c r="B155" s="785"/>
      <c r="C155" s="785"/>
      <c r="D155" s="785"/>
      <c r="E155" s="785"/>
      <c r="F155" s="785"/>
      <c r="G155" s="785"/>
      <c r="H155" s="785"/>
      <c r="I155" s="785"/>
      <c r="J155" s="785"/>
      <c r="K155" s="785"/>
      <c r="L155" s="785"/>
      <c r="M155" s="785"/>
      <c r="N155" s="785"/>
      <c r="O155" s="785"/>
      <c r="P155" s="785"/>
      <c r="Q155" s="785"/>
      <c r="R155" s="785"/>
      <c r="S155" s="785"/>
      <c r="T155" s="785"/>
      <c r="U155" s="785"/>
      <c r="V155" s="785"/>
      <c r="W155" s="785"/>
      <c r="X155" s="785"/>
      <c r="Y155" s="785"/>
      <c r="Z155" s="785"/>
      <c r="AA155" s="785"/>
      <c r="AB155" s="785"/>
      <c r="AC155" s="785"/>
    </row>
    <row r="156" spans="1:29" s="864" customFormat="1" ht="25.5" customHeight="1">
      <c r="A156" s="785"/>
      <c r="B156" s="785"/>
      <c r="C156" s="785"/>
      <c r="D156" s="785"/>
      <c r="E156" s="785"/>
      <c r="F156" s="785"/>
      <c r="G156" s="785"/>
      <c r="H156" s="785"/>
      <c r="I156" s="785"/>
      <c r="J156" s="785"/>
      <c r="K156" s="785"/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</row>
    <row r="157" spans="1:29" s="864" customFormat="1" ht="25.5" customHeight="1">
      <c r="A157" s="785"/>
      <c r="B157" s="785"/>
      <c r="C157" s="785"/>
      <c r="D157" s="785"/>
      <c r="E157" s="785"/>
      <c r="F157" s="785"/>
      <c r="G157" s="785"/>
      <c r="H157" s="785"/>
      <c r="I157" s="785"/>
      <c r="J157" s="785"/>
      <c r="K157" s="785"/>
      <c r="L157" s="785"/>
      <c r="M157" s="785"/>
      <c r="N157" s="785"/>
      <c r="O157" s="785"/>
      <c r="P157" s="785"/>
      <c r="Q157" s="785"/>
      <c r="R157" s="785"/>
      <c r="S157" s="785"/>
      <c r="T157" s="785"/>
      <c r="U157" s="785"/>
      <c r="V157" s="785"/>
      <c r="W157" s="785"/>
      <c r="X157" s="785"/>
      <c r="Y157" s="785"/>
      <c r="Z157" s="785"/>
      <c r="AA157" s="785"/>
      <c r="AB157" s="785"/>
      <c r="AC157" s="785"/>
    </row>
    <row r="158" spans="1:29" s="864" customFormat="1" ht="25.5" customHeight="1">
      <c r="A158" s="785"/>
      <c r="B158" s="785"/>
      <c r="C158" s="785"/>
      <c r="D158" s="785"/>
      <c r="E158" s="785"/>
      <c r="F158" s="785"/>
      <c r="G158" s="785"/>
      <c r="H158" s="785"/>
      <c r="I158" s="785"/>
      <c r="J158" s="785"/>
      <c r="K158" s="785"/>
      <c r="L158" s="785"/>
      <c r="M158" s="785"/>
      <c r="N158" s="785"/>
      <c r="O158" s="785"/>
      <c r="P158" s="785"/>
      <c r="Q158" s="785"/>
      <c r="R158" s="785"/>
      <c r="S158" s="785"/>
      <c r="T158" s="785"/>
      <c r="U158" s="785"/>
      <c r="V158" s="785"/>
      <c r="W158" s="785"/>
      <c r="X158" s="785"/>
      <c r="Y158" s="785"/>
      <c r="Z158" s="785"/>
      <c r="AA158" s="785"/>
      <c r="AB158" s="785"/>
      <c r="AC158" s="785"/>
    </row>
    <row r="159" spans="1:29" s="864" customFormat="1" ht="25.5" customHeight="1">
      <c r="A159" s="785"/>
      <c r="B159" s="785"/>
      <c r="C159" s="785"/>
      <c r="D159" s="785"/>
      <c r="E159" s="785"/>
      <c r="F159" s="785"/>
      <c r="G159" s="785"/>
      <c r="H159" s="785"/>
      <c r="I159" s="785"/>
      <c r="J159" s="785"/>
      <c r="K159" s="785"/>
      <c r="L159" s="785"/>
      <c r="M159" s="785"/>
      <c r="N159" s="785"/>
      <c r="O159" s="785"/>
      <c r="P159" s="785"/>
      <c r="Q159" s="785"/>
      <c r="R159" s="785"/>
      <c r="S159" s="785"/>
      <c r="T159" s="785"/>
      <c r="U159" s="785"/>
      <c r="V159" s="785"/>
      <c r="W159" s="785"/>
      <c r="X159" s="785"/>
      <c r="Y159" s="785"/>
      <c r="Z159" s="785"/>
      <c r="AA159" s="785"/>
      <c r="AB159" s="785"/>
      <c r="AC159" s="785"/>
    </row>
    <row r="160" spans="1:29" s="864" customFormat="1" ht="25.5" customHeight="1">
      <c r="A160" s="785"/>
      <c r="B160" s="785"/>
      <c r="C160" s="785"/>
      <c r="D160" s="785"/>
      <c r="E160" s="785"/>
      <c r="F160" s="785"/>
      <c r="G160" s="785"/>
      <c r="H160" s="785"/>
      <c r="I160" s="785"/>
      <c r="J160" s="785"/>
      <c r="K160" s="785"/>
      <c r="L160" s="785"/>
      <c r="M160" s="785"/>
      <c r="N160" s="785"/>
      <c r="O160" s="785"/>
      <c r="P160" s="785"/>
      <c r="Q160" s="785"/>
      <c r="R160" s="785"/>
      <c r="S160" s="785"/>
      <c r="T160" s="785"/>
      <c r="U160" s="785"/>
      <c r="V160" s="785"/>
      <c r="W160" s="785"/>
      <c r="X160" s="785"/>
      <c r="Y160" s="785"/>
      <c r="Z160" s="785"/>
      <c r="AA160" s="785"/>
      <c r="AB160" s="785"/>
      <c r="AC160" s="785"/>
    </row>
    <row r="161" spans="1:29" ht="25.5" customHeight="1"/>
    <row r="162" spans="1:29" ht="25.5" customHeight="1"/>
    <row r="163" spans="1:29" ht="18.75" customHeight="1"/>
    <row r="164" spans="1:29" ht="18.75" customHeight="1"/>
    <row r="165" spans="1:29" ht="12.75" customHeight="1"/>
    <row r="167" spans="1:29" s="864" customFormat="1" ht="25.5" customHeight="1">
      <c r="A167" s="785"/>
      <c r="B167" s="785"/>
      <c r="C167" s="785"/>
      <c r="D167" s="785"/>
      <c r="E167" s="785"/>
      <c r="F167" s="785"/>
      <c r="G167" s="785"/>
      <c r="H167" s="785"/>
      <c r="I167" s="785"/>
      <c r="J167" s="785"/>
      <c r="K167" s="785"/>
      <c r="L167" s="785"/>
      <c r="M167" s="785"/>
      <c r="N167" s="785"/>
      <c r="O167" s="785"/>
      <c r="P167" s="785"/>
      <c r="Q167" s="785"/>
      <c r="R167" s="785"/>
      <c r="S167" s="785"/>
      <c r="T167" s="785"/>
      <c r="U167" s="785"/>
      <c r="V167" s="785"/>
      <c r="W167" s="785"/>
      <c r="X167" s="785"/>
      <c r="Y167" s="785"/>
      <c r="Z167" s="785"/>
      <c r="AA167" s="785"/>
      <c r="AB167" s="785"/>
      <c r="AC167" s="785"/>
    </row>
    <row r="168" spans="1:29" s="864" customFormat="1" ht="25.5" customHeight="1">
      <c r="A168" s="785"/>
      <c r="B168" s="785"/>
      <c r="C168" s="785"/>
      <c r="D168" s="785"/>
      <c r="E168" s="785"/>
      <c r="F168" s="785"/>
      <c r="G168" s="785"/>
      <c r="H168" s="785"/>
      <c r="I168" s="785"/>
      <c r="J168" s="785"/>
      <c r="K168" s="785"/>
      <c r="L168" s="785"/>
      <c r="M168" s="785"/>
      <c r="N168" s="785"/>
      <c r="O168" s="785"/>
      <c r="P168" s="785"/>
      <c r="Q168" s="785"/>
      <c r="R168" s="785"/>
      <c r="S168" s="785"/>
      <c r="T168" s="785"/>
      <c r="U168" s="785"/>
      <c r="V168" s="785"/>
      <c r="W168" s="785"/>
      <c r="X168" s="785"/>
      <c r="Y168" s="785"/>
      <c r="Z168" s="785"/>
      <c r="AA168" s="785"/>
      <c r="AB168" s="785"/>
      <c r="AC168" s="785"/>
    </row>
    <row r="169" spans="1:29" s="864" customFormat="1" ht="25.5" customHeight="1">
      <c r="A169" s="785"/>
      <c r="B169" s="785"/>
      <c r="C169" s="785"/>
      <c r="D169" s="785"/>
      <c r="E169" s="785"/>
      <c r="F169" s="785"/>
      <c r="G169" s="785"/>
      <c r="H169" s="785"/>
      <c r="I169" s="785"/>
      <c r="J169" s="785"/>
      <c r="K169" s="785"/>
      <c r="L169" s="785"/>
      <c r="M169" s="785"/>
      <c r="N169" s="785"/>
      <c r="O169" s="785"/>
      <c r="P169" s="785"/>
      <c r="Q169" s="785"/>
      <c r="R169" s="785"/>
      <c r="S169" s="785"/>
      <c r="T169" s="785"/>
      <c r="U169" s="785"/>
      <c r="V169" s="785"/>
      <c r="W169" s="785"/>
      <c r="X169" s="785"/>
      <c r="Y169" s="785"/>
      <c r="Z169" s="785"/>
      <c r="AA169" s="785"/>
      <c r="AB169" s="785"/>
      <c r="AC169" s="785"/>
    </row>
    <row r="170" spans="1:29" s="864" customFormat="1" ht="25.5" customHeight="1">
      <c r="A170" s="785"/>
      <c r="B170" s="785"/>
      <c r="C170" s="785"/>
      <c r="D170" s="785"/>
      <c r="E170" s="785"/>
      <c r="F170" s="785"/>
      <c r="G170" s="785"/>
      <c r="H170" s="785"/>
      <c r="I170" s="785"/>
      <c r="J170" s="785"/>
      <c r="K170" s="785"/>
      <c r="L170" s="785"/>
      <c r="M170" s="785"/>
      <c r="N170" s="785"/>
      <c r="O170" s="785"/>
      <c r="P170" s="785"/>
      <c r="Q170" s="785"/>
      <c r="R170" s="785"/>
      <c r="S170" s="785"/>
      <c r="T170" s="785"/>
      <c r="U170" s="785"/>
      <c r="V170" s="785"/>
      <c r="W170" s="785"/>
      <c r="X170" s="785"/>
      <c r="Y170" s="785"/>
      <c r="Z170" s="785"/>
      <c r="AA170" s="785"/>
      <c r="AB170" s="785"/>
      <c r="AC170" s="785"/>
    </row>
    <row r="171" spans="1:29" s="864" customFormat="1" ht="25.5" customHeight="1">
      <c r="A171" s="785"/>
      <c r="B171" s="785"/>
      <c r="C171" s="785"/>
      <c r="D171" s="785"/>
      <c r="E171" s="785"/>
      <c r="F171" s="785"/>
      <c r="G171" s="785"/>
      <c r="H171" s="785"/>
      <c r="I171" s="785"/>
      <c r="J171" s="785"/>
      <c r="K171" s="785"/>
      <c r="L171" s="785"/>
      <c r="M171" s="785"/>
      <c r="N171" s="785"/>
      <c r="O171" s="785"/>
      <c r="P171" s="785"/>
      <c r="Q171" s="785"/>
      <c r="R171" s="785"/>
      <c r="S171" s="785"/>
      <c r="T171" s="785"/>
      <c r="U171" s="785"/>
      <c r="V171" s="785"/>
      <c r="W171" s="785"/>
      <c r="X171" s="785"/>
      <c r="Y171" s="785"/>
      <c r="Z171" s="785"/>
      <c r="AA171" s="785"/>
      <c r="AB171" s="785"/>
      <c r="AC171" s="785"/>
    </row>
    <row r="172" spans="1:29" s="864" customFormat="1" ht="25.5" customHeight="1">
      <c r="A172" s="785"/>
      <c r="B172" s="785"/>
      <c r="C172" s="785"/>
      <c r="D172" s="785"/>
      <c r="E172" s="785"/>
      <c r="F172" s="785"/>
      <c r="G172" s="785"/>
      <c r="H172" s="785"/>
      <c r="I172" s="785"/>
      <c r="J172" s="785"/>
      <c r="K172" s="785"/>
      <c r="L172" s="785"/>
      <c r="M172" s="785"/>
      <c r="N172" s="785"/>
      <c r="O172" s="785"/>
      <c r="P172" s="785"/>
      <c r="Q172" s="785"/>
      <c r="R172" s="785"/>
      <c r="S172" s="785"/>
      <c r="T172" s="785"/>
      <c r="U172" s="785"/>
      <c r="V172" s="785"/>
      <c r="W172" s="785"/>
      <c r="X172" s="785"/>
      <c r="Y172" s="785"/>
      <c r="Z172" s="785"/>
      <c r="AA172" s="785"/>
      <c r="AB172" s="785"/>
      <c r="AC172" s="785"/>
    </row>
    <row r="173" spans="1:29" s="864" customFormat="1" ht="25.5" customHeight="1">
      <c r="A173" s="785"/>
      <c r="B173" s="785"/>
      <c r="C173" s="785"/>
      <c r="D173" s="785"/>
      <c r="E173" s="785"/>
      <c r="F173" s="785"/>
      <c r="G173" s="785"/>
      <c r="H173" s="785"/>
      <c r="I173" s="785"/>
      <c r="J173" s="785"/>
      <c r="K173" s="785"/>
      <c r="L173" s="785"/>
      <c r="M173" s="785"/>
      <c r="N173" s="785"/>
      <c r="O173" s="785"/>
      <c r="P173" s="785"/>
      <c r="Q173" s="785"/>
      <c r="R173" s="785"/>
      <c r="S173" s="785"/>
      <c r="T173" s="785"/>
      <c r="U173" s="785"/>
      <c r="V173" s="785"/>
      <c r="W173" s="785"/>
      <c r="X173" s="785"/>
      <c r="Y173" s="785"/>
      <c r="Z173" s="785"/>
      <c r="AA173" s="785"/>
      <c r="AB173" s="785"/>
      <c r="AC173" s="785"/>
    </row>
    <row r="174" spans="1:29" s="864" customFormat="1" ht="25.5" customHeight="1">
      <c r="A174" s="785"/>
      <c r="B174" s="785"/>
      <c r="C174" s="785"/>
      <c r="D174" s="785"/>
      <c r="E174" s="785"/>
      <c r="F174" s="785"/>
      <c r="G174" s="785"/>
      <c r="H174" s="785"/>
      <c r="I174" s="785"/>
      <c r="J174" s="785"/>
      <c r="K174" s="785"/>
      <c r="L174" s="785"/>
      <c r="M174" s="785"/>
      <c r="N174" s="785"/>
      <c r="O174" s="785"/>
      <c r="P174" s="785"/>
      <c r="Q174" s="785"/>
      <c r="R174" s="785"/>
      <c r="S174" s="785"/>
      <c r="T174" s="785"/>
      <c r="U174" s="785"/>
      <c r="V174" s="785"/>
      <c r="W174" s="785"/>
      <c r="X174" s="785"/>
      <c r="Y174" s="785"/>
      <c r="Z174" s="785"/>
      <c r="AA174" s="785"/>
      <c r="AB174" s="785"/>
      <c r="AC174" s="785"/>
    </row>
    <row r="175" spans="1:29" s="864" customFormat="1" ht="25.5" customHeight="1">
      <c r="A175" s="785"/>
      <c r="B175" s="785"/>
      <c r="C175" s="785"/>
      <c r="D175" s="785"/>
      <c r="E175" s="785"/>
      <c r="F175" s="785"/>
      <c r="G175" s="785"/>
      <c r="H175" s="785"/>
      <c r="I175" s="785"/>
      <c r="J175" s="785"/>
      <c r="K175" s="785"/>
      <c r="L175" s="785"/>
      <c r="M175" s="785"/>
      <c r="N175" s="785"/>
      <c r="O175" s="785"/>
      <c r="P175" s="785"/>
      <c r="Q175" s="785"/>
      <c r="R175" s="785"/>
      <c r="S175" s="785"/>
      <c r="T175" s="785"/>
      <c r="U175" s="785"/>
      <c r="V175" s="785"/>
      <c r="W175" s="785"/>
      <c r="X175" s="785"/>
      <c r="Y175" s="785"/>
      <c r="Z175" s="785"/>
      <c r="AA175" s="785"/>
      <c r="AB175" s="785"/>
      <c r="AC175" s="785"/>
    </row>
    <row r="176" spans="1:29" s="864" customFormat="1" ht="25.5" customHeight="1">
      <c r="A176" s="785"/>
      <c r="B176" s="785"/>
      <c r="C176" s="785"/>
      <c r="D176" s="785"/>
      <c r="E176" s="785"/>
      <c r="F176" s="785"/>
      <c r="G176" s="785"/>
      <c r="H176" s="785"/>
      <c r="I176" s="785"/>
      <c r="J176" s="785"/>
      <c r="K176" s="785"/>
      <c r="L176" s="785"/>
      <c r="M176" s="785"/>
      <c r="N176" s="785"/>
      <c r="O176" s="785"/>
      <c r="P176" s="785"/>
      <c r="Q176" s="785"/>
      <c r="R176" s="785"/>
      <c r="S176" s="785"/>
      <c r="T176" s="785"/>
      <c r="U176" s="785"/>
      <c r="V176" s="785"/>
      <c r="W176" s="785"/>
      <c r="X176" s="785"/>
      <c r="Y176" s="785"/>
      <c r="Z176" s="785"/>
      <c r="AA176" s="785"/>
      <c r="AB176" s="785"/>
      <c r="AC176" s="785"/>
    </row>
    <row r="177" spans="1:29" s="864" customFormat="1" ht="25.5" customHeight="1">
      <c r="A177" s="785"/>
      <c r="B177" s="785"/>
      <c r="C177" s="785"/>
      <c r="D177" s="785"/>
      <c r="E177" s="785"/>
      <c r="F177" s="785"/>
      <c r="G177" s="785"/>
      <c r="H177" s="785"/>
      <c r="I177" s="785"/>
      <c r="J177" s="785"/>
      <c r="K177" s="785"/>
      <c r="L177" s="785"/>
      <c r="M177" s="785"/>
      <c r="N177" s="785"/>
      <c r="O177" s="785"/>
      <c r="P177" s="785"/>
      <c r="Q177" s="785"/>
      <c r="R177" s="785"/>
      <c r="S177" s="785"/>
      <c r="T177" s="785"/>
      <c r="U177" s="785"/>
      <c r="V177" s="785"/>
      <c r="W177" s="785"/>
      <c r="X177" s="785"/>
      <c r="Y177" s="785"/>
      <c r="Z177" s="785"/>
      <c r="AA177" s="785"/>
      <c r="AB177" s="785"/>
      <c r="AC177" s="785"/>
    </row>
    <row r="178" spans="1:29" s="864" customFormat="1" ht="25.5" customHeight="1">
      <c r="A178" s="785"/>
      <c r="B178" s="785"/>
      <c r="C178" s="785"/>
      <c r="D178" s="785"/>
      <c r="E178" s="785"/>
      <c r="F178" s="785"/>
      <c r="G178" s="785"/>
      <c r="H178" s="785"/>
      <c r="I178" s="785"/>
      <c r="J178" s="785"/>
      <c r="K178" s="785"/>
      <c r="L178" s="785"/>
      <c r="M178" s="785"/>
      <c r="N178" s="785"/>
      <c r="O178" s="785"/>
      <c r="P178" s="785"/>
      <c r="Q178" s="785"/>
      <c r="R178" s="785"/>
      <c r="S178" s="785"/>
      <c r="T178" s="785"/>
      <c r="U178" s="785"/>
      <c r="V178" s="785"/>
      <c r="W178" s="785"/>
      <c r="X178" s="785"/>
      <c r="Y178" s="785"/>
      <c r="Z178" s="785"/>
      <c r="AA178" s="785"/>
      <c r="AB178" s="785"/>
      <c r="AC178" s="785"/>
    </row>
    <row r="179" spans="1:29" s="864" customFormat="1" ht="25.5" customHeight="1">
      <c r="A179" s="785"/>
      <c r="B179" s="785"/>
      <c r="C179" s="785"/>
      <c r="D179" s="785"/>
      <c r="E179" s="785"/>
      <c r="F179" s="785"/>
      <c r="G179" s="785"/>
      <c r="H179" s="785"/>
      <c r="I179" s="785"/>
      <c r="J179" s="785"/>
      <c r="K179" s="785"/>
      <c r="L179" s="785"/>
      <c r="M179" s="785"/>
      <c r="N179" s="785"/>
      <c r="O179" s="785"/>
      <c r="P179" s="785"/>
      <c r="Q179" s="785"/>
      <c r="R179" s="785"/>
      <c r="S179" s="785"/>
      <c r="T179" s="785"/>
      <c r="U179" s="785"/>
      <c r="V179" s="785"/>
      <c r="W179" s="785"/>
      <c r="X179" s="785"/>
      <c r="Y179" s="785"/>
      <c r="Z179" s="785"/>
      <c r="AA179" s="785"/>
      <c r="AB179" s="785"/>
      <c r="AC179" s="785"/>
    </row>
    <row r="180" spans="1:29" s="864" customFormat="1" ht="25.5" customHeight="1">
      <c r="A180" s="785"/>
      <c r="B180" s="785"/>
      <c r="C180" s="785"/>
      <c r="D180" s="785"/>
      <c r="E180" s="785"/>
      <c r="F180" s="785"/>
      <c r="G180" s="785"/>
      <c r="H180" s="785"/>
      <c r="I180" s="785"/>
      <c r="J180" s="785"/>
      <c r="K180" s="785"/>
      <c r="L180" s="785"/>
      <c r="M180" s="785"/>
      <c r="N180" s="785"/>
      <c r="O180" s="785"/>
      <c r="P180" s="785"/>
      <c r="Q180" s="785"/>
      <c r="R180" s="785"/>
      <c r="S180" s="785"/>
      <c r="T180" s="785"/>
      <c r="U180" s="785"/>
      <c r="V180" s="785"/>
      <c r="W180" s="785"/>
      <c r="X180" s="785"/>
      <c r="Y180" s="785"/>
      <c r="Z180" s="785"/>
      <c r="AA180" s="785"/>
      <c r="AB180" s="785"/>
      <c r="AC180" s="785"/>
    </row>
    <row r="181" spans="1:29" s="864" customFormat="1" ht="25.5" customHeight="1">
      <c r="A181" s="785"/>
      <c r="B181" s="785"/>
      <c r="C181" s="785"/>
      <c r="D181" s="785"/>
      <c r="E181" s="785"/>
      <c r="F181" s="785"/>
      <c r="G181" s="785"/>
      <c r="H181" s="785"/>
      <c r="I181" s="785"/>
      <c r="J181" s="785"/>
      <c r="K181" s="785"/>
      <c r="L181" s="785"/>
      <c r="M181" s="785"/>
      <c r="N181" s="785"/>
      <c r="O181" s="785"/>
      <c r="P181" s="785"/>
      <c r="Q181" s="785"/>
      <c r="R181" s="785"/>
      <c r="S181" s="785"/>
      <c r="T181" s="785"/>
      <c r="U181" s="785"/>
      <c r="V181" s="785"/>
      <c r="W181" s="785"/>
      <c r="X181" s="785"/>
      <c r="Y181" s="785"/>
      <c r="Z181" s="785"/>
      <c r="AA181" s="785"/>
      <c r="AB181" s="785"/>
      <c r="AC181" s="785"/>
    </row>
    <row r="182" spans="1:29" s="864" customFormat="1" ht="25.5" customHeight="1">
      <c r="A182" s="785"/>
      <c r="B182" s="785"/>
      <c r="C182" s="785"/>
      <c r="D182" s="785"/>
      <c r="E182" s="785"/>
      <c r="F182" s="785"/>
      <c r="G182" s="785"/>
      <c r="H182" s="785"/>
      <c r="I182" s="785"/>
      <c r="J182" s="785"/>
      <c r="K182" s="785"/>
      <c r="L182" s="785"/>
      <c r="M182" s="785"/>
      <c r="N182" s="785"/>
      <c r="O182" s="785"/>
      <c r="P182" s="785"/>
      <c r="Q182" s="785"/>
      <c r="R182" s="785"/>
      <c r="S182" s="785"/>
      <c r="T182" s="785"/>
      <c r="U182" s="785"/>
      <c r="V182" s="785"/>
      <c r="W182" s="785"/>
      <c r="X182" s="785"/>
      <c r="Y182" s="785"/>
      <c r="Z182" s="785"/>
      <c r="AA182" s="785"/>
      <c r="AB182" s="785"/>
      <c r="AC182" s="785"/>
    </row>
    <row r="183" spans="1:29" s="864" customFormat="1" ht="25.5" customHeight="1">
      <c r="A183" s="785"/>
      <c r="B183" s="785"/>
      <c r="C183" s="785"/>
      <c r="D183" s="785"/>
      <c r="E183" s="785"/>
      <c r="F183" s="785"/>
      <c r="G183" s="785"/>
      <c r="H183" s="785"/>
      <c r="I183" s="785"/>
      <c r="J183" s="785"/>
      <c r="K183" s="785"/>
      <c r="L183" s="785"/>
      <c r="M183" s="785"/>
      <c r="N183" s="785"/>
      <c r="O183" s="785"/>
      <c r="P183" s="785"/>
      <c r="Q183" s="785"/>
      <c r="R183" s="785"/>
      <c r="S183" s="785"/>
      <c r="T183" s="785"/>
      <c r="U183" s="785"/>
      <c r="V183" s="785"/>
      <c r="W183" s="785"/>
      <c r="X183" s="785"/>
      <c r="Y183" s="785"/>
      <c r="Z183" s="785"/>
      <c r="AA183" s="785"/>
      <c r="AB183" s="785"/>
      <c r="AC183" s="785"/>
    </row>
    <row r="184" spans="1:29" s="864" customFormat="1" ht="25.5" customHeight="1">
      <c r="A184" s="785"/>
      <c r="B184" s="785"/>
      <c r="C184" s="785"/>
      <c r="D184" s="785"/>
      <c r="E184" s="785"/>
      <c r="F184" s="785"/>
      <c r="G184" s="785"/>
      <c r="H184" s="785"/>
      <c r="I184" s="785"/>
      <c r="J184" s="785"/>
      <c r="K184" s="785"/>
      <c r="L184" s="785"/>
      <c r="M184" s="785"/>
      <c r="N184" s="785"/>
      <c r="O184" s="785"/>
      <c r="P184" s="785"/>
      <c r="Q184" s="785"/>
      <c r="R184" s="785"/>
      <c r="S184" s="785"/>
      <c r="T184" s="785"/>
      <c r="U184" s="785"/>
      <c r="V184" s="785"/>
      <c r="W184" s="785"/>
      <c r="X184" s="785"/>
      <c r="Y184" s="785"/>
      <c r="Z184" s="785"/>
      <c r="AA184" s="785"/>
      <c r="AB184" s="785"/>
      <c r="AC184" s="785"/>
    </row>
    <row r="185" spans="1:29" s="864" customFormat="1" ht="25.5" customHeight="1">
      <c r="A185" s="785"/>
      <c r="B185" s="785"/>
      <c r="C185" s="785"/>
      <c r="D185" s="785"/>
      <c r="E185" s="785"/>
      <c r="F185" s="785"/>
      <c r="G185" s="785"/>
      <c r="H185" s="785"/>
      <c r="I185" s="785"/>
      <c r="J185" s="785"/>
      <c r="K185" s="785"/>
      <c r="L185" s="785"/>
      <c r="M185" s="785"/>
      <c r="N185" s="785"/>
      <c r="O185" s="785"/>
      <c r="P185" s="785"/>
      <c r="Q185" s="785"/>
      <c r="R185" s="785"/>
      <c r="S185" s="785"/>
      <c r="T185" s="785"/>
      <c r="U185" s="785"/>
      <c r="V185" s="785"/>
      <c r="W185" s="785"/>
      <c r="X185" s="785"/>
      <c r="Y185" s="785"/>
      <c r="Z185" s="785"/>
      <c r="AA185" s="785"/>
      <c r="AB185" s="785"/>
      <c r="AC185" s="785"/>
    </row>
    <row r="186" spans="1:29" s="864" customFormat="1" ht="25.5" customHeight="1">
      <c r="A186" s="785"/>
      <c r="B186" s="785"/>
      <c r="C186" s="785"/>
      <c r="D186" s="785"/>
      <c r="E186" s="785"/>
      <c r="F186" s="785"/>
      <c r="G186" s="785"/>
      <c r="H186" s="785"/>
      <c r="I186" s="785"/>
      <c r="J186" s="785"/>
      <c r="K186" s="785"/>
      <c r="L186" s="785"/>
      <c r="M186" s="785"/>
      <c r="N186" s="785"/>
      <c r="O186" s="785"/>
      <c r="P186" s="785"/>
      <c r="Q186" s="785"/>
      <c r="R186" s="785"/>
      <c r="S186" s="785"/>
      <c r="T186" s="785"/>
      <c r="U186" s="785"/>
      <c r="V186" s="785"/>
      <c r="W186" s="785"/>
      <c r="X186" s="785"/>
      <c r="Y186" s="785"/>
      <c r="Z186" s="785"/>
      <c r="AA186" s="785"/>
      <c r="AB186" s="785"/>
      <c r="AC186" s="785"/>
    </row>
    <row r="187" spans="1:29" s="864" customFormat="1" ht="25.5" customHeight="1">
      <c r="A187" s="785"/>
      <c r="B187" s="785"/>
      <c r="C187" s="785"/>
      <c r="D187" s="785"/>
      <c r="E187" s="785"/>
      <c r="F187" s="785"/>
      <c r="G187" s="785"/>
      <c r="H187" s="785"/>
      <c r="I187" s="785"/>
      <c r="J187" s="785"/>
      <c r="K187" s="785"/>
      <c r="L187" s="785"/>
      <c r="M187" s="785"/>
      <c r="N187" s="785"/>
      <c r="O187" s="785"/>
      <c r="P187" s="785"/>
      <c r="Q187" s="785"/>
      <c r="R187" s="785"/>
      <c r="S187" s="785"/>
      <c r="T187" s="785"/>
      <c r="U187" s="785"/>
      <c r="V187" s="785"/>
      <c r="W187" s="785"/>
      <c r="X187" s="785"/>
      <c r="Y187" s="785"/>
      <c r="Z187" s="785"/>
      <c r="AA187" s="785"/>
      <c r="AB187" s="785"/>
      <c r="AC187" s="785"/>
    </row>
    <row r="188" spans="1:29" s="864" customFormat="1" ht="25.5" customHeight="1">
      <c r="A188" s="785"/>
      <c r="B188" s="785"/>
      <c r="C188" s="785"/>
      <c r="D188" s="785"/>
      <c r="E188" s="785"/>
      <c r="F188" s="785"/>
      <c r="G188" s="785"/>
      <c r="H188" s="785"/>
      <c r="I188" s="785"/>
      <c r="J188" s="785"/>
      <c r="K188" s="785"/>
      <c r="L188" s="785"/>
      <c r="M188" s="785"/>
      <c r="N188" s="785"/>
      <c r="O188" s="785"/>
      <c r="P188" s="785"/>
      <c r="Q188" s="785"/>
      <c r="R188" s="785"/>
      <c r="S188" s="785"/>
      <c r="T188" s="785"/>
      <c r="U188" s="785"/>
      <c r="V188" s="785"/>
      <c r="W188" s="785"/>
      <c r="X188" s="785"/>
      <c r="Y188" s="785"/>
      <c r="Z188" s="785"/>
      <c r="AA188" s="785"/>
      <c r="AB188" s="785"/>
      <c r="AC188" s="785"/>
    </row>
    <row r="189" spans="1:29" s="864" customFormat="1" ht="25.5" customHeight="1">
      <c r="A189" s="785"/>
      <c r="B189" s="785"/>
      <c r="C189" s="785"/>
      <c r="D189" s="785"/>
      <c r="E189" s="785"/>
      <c r="F189" s="785"/>
      <c r="G189" s="785"/>
      <c r="H189" s="785"/>
      <c r="I189" s="785"/>
      <c r="J189" s="785"/>
      <c r="K189" s="785"/>
      <c r="L189" s="785"/>
      <c r="M189" s="785"/>
      <c r="N189" s="785"/>
      <c r="O189" s="785"/>
      <c r="P189" s="785"/>
      <c r="Q189" s="785"/>
      <c r="R189" s="785"/>
      <c r="S189" s="785"/>
      <c r="T189" s="785"/>
      <c r="U189" s="785"/>
      <c r="V189" s="785"/>
      <c r="W189" s="785"/>
      <c r="X189" s="785"/>
      <c r="Y189" s="785"/>
      <c r="Z189" s="785"/>
      <c r="AA189" s="785"/>
      <c r="AB189" s="785"/>
      <c r="AC189" s="785"/>
    </row>
    <row r="190" spans="1:29" s="864" customFormat="1" ht="25.5" customHeight="1">
      <c r="A190" s="785"/>
      <c r="B190" s="785"/>
      <c r="C190" s="785"/>
      <c r="D190" s="785"/>
      <c r="E190" s="785"/>
      <c r="F190" s="785"/>
      <c r="G190" s="785"/>
      <c r="H190" s="785"/>
      <c r="I190" s="785"/>
      <c r="J190" s="785"/>
      <c r="K190" s="785"/>
      <c r="L190" s="785"/>
      <c r="M190" s="785"/>
      <c r="N190" s="785"/>
      <c r="O190" s="785"/>
      <c r="P190" s="785"/>
      <c r="Q190" s="785"/>
      <c r="R190" s="785"/>
      <c r="S190" s="785"/>
      <c r="T190" s="785"/>
      <c r="U190" s="785"/>
      <c r="V190" s="785"/>
      <c r="W190" s="785"/>
      <c r="X190" s="785"/>
      <c r="Y190" s="785"/>
      <c r="Z190" s="785"/>
      <c r="AA190" s="785"/>
      <c r="AB190" s="785"/>
      <c r="AC190" s="785"/>
    </row>
    <row r="191" spans="1:29" s="864" customFormat="1" ht="25.5" customHeight="1">
      <c r="A191" s="785"/>
      <c r="B191" s="785"/>
      <c r="C191" s="785"/>
      <c r="D191" s="785"/>
      <c r="E191" s="785"/>
      <c r="F191" s="785"/>
      <c r="G191" s="785"/>
      <c r="H191" s="785"/>
      <c r="I191" s="785"/>
      <c r="J191" s="785"/>
      <c r="K191" s="785"/>
      <c r="L191" s="785"/>
      <c r="M191" s="785"/>
      <c r="N191" s="785"/>
      <c r="O191" s="785"/>
      <c r="P191" s="785"/>
      <c r="Q191" s="785"/>
      <c r="R191" s="785"/>
      <c r="S191" s="785"/>
      <c r="T191" s="785"/>
      <c r="U191" s="785"/>
      <c r="V191" s="785"/>
      <c r="W191" s="785"/>
      <c r="X191" s="785"/>
      <c r="Y191" s="785"/>
      <c r="Z191" s="785"/>
      <c r="AA191" s="785"/>
      <c r="AB191" s="785"/>
      <c r="AC191" s="785"/>
    </row>
    <row r="192" spans="1:29" s="864" customFormat="1" ht="25.5" customHeight="1">
      <c r="A192" s="785"/>
      <c r="B192" s="785"/>
      <c r="C192" s="785"/>
      <c r="D192" s="785"/>
      <c r="E192" s="785"/>
      <c r="F192" s="785"/>
      <c r="G192" s="785"/>
      <c r="H192" s="785"/>
      <c r="I192" s="785"/>
      <c r="J192" s="785"/>
      <c r="K192" s="785"/>
      <c r="L192" s="785"/>
      <c r="M192" s="785"/>
      <c r="N192" s="785"/>
      <c r="O192" s="785"/>
      <c r="P192" s="785"/>
      <c r="Q192" s="785"/>
      <c r="R192" s="785"/>
      <c r="S192" s="785"/>
      <c r="T192" s="785"/>
      <c r="U192" s="785"/>
      <c r="V192" s="785"/>
      <c r="W192" s="785"/>
      <c r="X192" s="785"/>
      <c r="Y192" s="785"/>
      <c r="Z192" s="785"/>
      <c r="AA192" s="785"/>
      <c r="AB192" s="785"/>
      <c r="AC192" s="785"/>
    </row>
    <row r="193" spans="1:29" s="864" customFormat="1" ht="25.5" customHeight="1">
      <c r="A193" s="785"/>
      <c r="B193" s="785"/>
      <c r="C193" s="785"/>
      <c r="D193" s="785"/>
      <c r="E193" s="785"/>
      <c r="F193" s="785"/>
      <c r="G193" s="785"/>
      <c r="H193" s="785"/>
      <c r="I193" s="785"/>
      <c r="J193" s="785"/>
      <c r="K193" s="785"/>
      <c r="L193" s="785"/>
      <c r="M193" s="785"/>
      <c r="N193" s="785"/>
      <c r="O193" s="785"/>
      <c r="P193" s="785"/>
      <c r="Q193" s="785"/>
      <c r="R193" s="785"/>
      <c r="S193" s="785"/>
      <c r="T193" s="785"/>
      <c r="U193" s="785"/>
      <c r="V193" s="785"/>
      <c r="W193" s="785"/>
      <c r="X193" s="785"/>
      <c r="Y193" s="785"/>
      <c r="Z193" s="785"/>
      <c r="AA193" s="785"/>
      <c r="AB193" s="785"/>
      <c r="AC193" s="785"/>
    </row>
    <row r="194" spans="1:29" s="864" customFormat="1" ht="25.5" customHeight="1">
      <c r="A194" s="785"/>
      <c r="B194" s="785"/>
      <c r="C194" s="785"/>
      <c r="D194" s="785"/>
      <c r="E194" s="785"/>
      <c r="F194" s="785"/>
      <c r="G194" s="785"/>
      <c r="H194" s="785"/>
      <c r="I194" s="785"/>
      <c r="J194" s="785"/>
      <c r="K194" s="785"/>
      <c r="L194" s="785"/>
      <c r="M194" s="785"/>
      <c r="N194" s="785"/>
      <c r="O194" s="785"/>
      <c r="P194" s="785"/>
      <c r="Q194" s="785"/>
      <c r="R194" s="785"/>
      <c r="S194" s="785"/>
      <c r="T194" s="785"/>
      <c r="U194" s="785"/>
      <c r="V194" s="785"/>
      <c r="W194" s="785"/>
      <c r="X194" s="785"/>
      <c r="Y194" s="785"/>
      <c r="Z194" s="785"/>
      <c r="AA194" s="785"/>
      <c r="AB194" s="785"/>
      <c r="AC194" s="785"/>
    </row>
    <row r="195" spans="1:29" s="864" customFormat="1" ht="25.5" customHeight="1">
      <c r="A195" s="785"/>
      <c r="B195" s="785"/>
      <c r="C195" s="785"/>
      <c r="D195" s="785"/>
      <c r="E195" s="785"/>
      <c r="F195" s="785"/>
      <c r="G195" s="785"/>
      <c r="H195" s="785"/>
      <c r="I195" s="785"/>
      <c r="J195" s="785"/>
      <c r="K195" s="785"/>
      <c r="L195" s="785"/>
      <c r="M195" s="785"/>
      <c r="N195" s="785"/>
      <c r="O195" s="785"/>
      <c r="P195" s="785"/>
      <c r="Q195" s="785"/>
      <c r="R195" s="785"/>
      <c r="S195" s="785"/>
      <c r="T195" s="785"/>
      <c r="U195" s="785"/>
      <c r="V195" s="785"/>
      <c r="W195" s="785"/>
      <c r="X195" s="785"/>
      <c r="Y195" s="785"/>
      <c r="Z195" s="785"/>
      <c r="AA195" s="785"/>
      <c r="AB195" s="785"/>
      <c r="AC195" s="785"/>
    </row>
    <row r="196" spans="1:29" s="864" customFormat="1" ht="25.5" customHeight="1">
      <c r="A196" s="785"/>
      <c r="B196" s="785"/>
      <c r="C196" s="785"/>
      <c r="D196" s="785"/>
      <c r="E196" s="785"/>
      <c r="F196" s="785"/>
      <c r="G196" s="785"/>
      <c r="H196" s="785"/>
      <c r="I196" s="785"/>
      <c r="J196" s="785"/>
      <c r="K196" s="785"/>
      <c r="L196" s="785"/>
      <c r="M196" s="785"/>
      <c r="N196" s="785"/>
      <c r="O196" s="785"/>
      <c r="P196" s="785"/>
      <c r="Q196" s="785"/>
      <c r="R196" s="785"/>
      <c r="S196" s="785"/>
      <c r="T196" s="785"/>
      <c r="U196" s="785"/>
      <c r="V196" s="785"/>
      <c r="W196" s="785"/>
      <c r="X196" s="785"/>
      <c r="Y196" s="785"/>
      <c r="Z196" s="785"/>
      <c r="AA196" s="785"/>
      <c r="AB196" s="785"/>
      <c r="AC196" s="785"/>
    </row>
    <row r="197" spans="1:29" s="864" customFormat="1" ht="25.5" customHeight="1">
      <c r="A197" s="785"/>
      <c r="B197" s="785"/>
      <c r="C197" s="785"/>
      <c r="D197" s="785"/>
      <c r="E197" s="785"/>
      <c r="F197" s="785"/>
      <c r="G197" s="785"/>
      <c r="H197" s="785"/>
      <c r="I197" s="785"/>
      <c r="J197" s="785"/>
      <c r="K197" s="785"/>
      <c r="L197" s="785"/>
      <c r="M197" s="785"/>
      <c r="N197" s="785"/>
      <c r="O197" s="785"/>
      <c r="P197" s="785"/>
      <c r="Q197" s="785"/>
      <c r="R197" s="785"/>
      <c r="S197" s="785"/>
      <c r="T197" s="785"/>
      <c r="U197" s="785"/>
      <c r="V197" s="785"/>
      <c r="W197" s="785"/>
      <c r="X197" s="785"/>
      <c r="Y197" s="785"/>
      <c r="Z197" s="785"/>
      <c r="AA197" s="785"/>
      <c r="AB197" s="785"/>
      <c r="AC197" s="785"/>
    </row>
    <row r="198" spans="1:29" s="864" customFormat="1" ht="25.5" customHeight="1">
      <c r="A198" s="785"/>
      <c r="B198" s="785"/>
      <c r="C198" s="785"/>
      <c r="D198" s="785"/>
      <c r="E198" s="785"/>
      <c r="F198" s="785"/>
      <c r="G198" s="785"/>
      <c r="H198" s="785"/>
      <c r="I198" s="785"/>
      <c r="J198" s="785"/>
      <c r="K198" s="785"/>
      <c r="L198" s="785"/>
      <c r="M198" s="785"/>
      <c r="N198" s="785"/>
      <c r="O198" s="785"/>
      <c r="P198" s="785"/>
      <c r="Q198" s="785"/>
      <c r="R198" s="785"/>
      <c r="S198" s="785"/>
      <c r="T198" s="785"/>
      <c r="U198" s="785"/>
      <c r="V198" s="785"/>
      <c r="W198" s="785"/>
      <c r="X198" s="785"/>
      <c r="Y198" s="785"/>
      <c r="Z198" s="785"/>
      <c r="AA198" s="785"/>
      <c r="AB198" s="785"/>
      <c r="AC198" s="785"/>
    </row>
    <row r="199" spans="1:29" s="864" customFormat="1" ht="25.5" customHeight="1">
      <c r="A199" s="785"/>
      <c r="B199" s="785"/>
      <c r="C199" s="785"/>
      <c r="D199" s="785"/>
      <c r="E199" s="785"/>
      <c r="F199" s="785"/>
      <c r="G199" s="785"/>
      <c r="H199" s="785"/>
      <c r="I199" s="785"/>
      <c r="J199" s="785"/>
      <c r="K199" s="785"/>
      <c r="L199" s="785"/>
      <c r="M199" s="785"/>
      <c r="N199" s="785"/>
      <c r="O199" s="785"/>
      <c r="P199" s="785"/>
      <c r="Q199" s="785"/>
      <c r="R199" s="785"/>
      <c r="S199" s="785"/>
      <c r="T199" s="785"/>
      <c r="U199" s="785"/>
      <c r="V199" s="785"/>
      <c r="W199" s="785"/>
      <c r="X199" s="785"/>
      <c r="Y199" s="785"/>
      <c r="Z199" s="785"/>
      <c r="AA199" s="785"/>
      <c r="AB199" s="785"/>
      <c r="AC199" s="785"/>
    </row>
    <row r="200" spans="1:29" s="864" customFormat="1" ht="25.5" customHeight="1">
      <c r="A200" s="785"/>
      <c r="B200" s="785"/>
      <c r="C200" s="785"/>
      <c r="D200" s="785"/>
      <c r="E200" s="785"/>
      <c r="F200" s="785"/>
      <c r="G200" s="785"/>
      <c r="H200" s="785"/>
      <c r="I200" s="785"/>
      <c r="J200" s="785"/>
      <c r="K200" s="785"/>
      <c r="L200" s="785"/>
      <c r="M200" s="785"/>
      <c r="N200" s="785"/>
      <c r="O200" s="785"/>
      <c r="P200" s="785"/>
      <c r="Q200" s="785"/>
      <c r="R200" s="785"/>
      <c r="S200" s="785"/>
      <c r="T200" s="785"/>
      <c r="U200" s="785"/>
      <c r="V200" s="785"/>
      <c r="W200" s="785"/>
      <c r="X200" s="785"/>
      <c r="Y200" s="785"/>
      <c r="Z200" s="785"/>
      <c r="AA200" s="785"/>
      <c r="AB200" s="785"/>
      <c r="AC200" s="785"/>
    </row>
    <row r="201" spans="1:29" s="864" customFormat="1" ht="25.5" customHeight="1">
      <c r="A201" s="785"/>
      <c r="B201" s="785"/>
      <c r="C201" s="785"/>
      <c r="D201" s="785"/>
      <c r="E201" s="785"/>
      <c r="F201" s="785"/>
      <c r="G201" s="785"/>
      <c r="H201" s="785"/>
      <c r="I201" s="785"/>
      <c r="J201" s="785"/>
      <c r="K201" s="785"/>
      <c r="L201" s="785"/>
      <c r="M201" s="785"/>
      <c r="N201" s="785"/>
      <c r="O201" s="785"/>
      <c r="P201" s="785"/>
      <c r="Q201" s="785"/>
      <c r="R201" s="785"/>
      <c r="S201" s="785"/>
      <c r="T201" s="785"/>
      <c r="U201" s="785"/>
      <c r="V201" s="785"/>
      <c r="W201" s="785"/>
      <c r="X201" s="785"/>
      <c r="Y201" s="785"/>
      <c r="Z201" s="785"/>
      <c r="AA201" s="785"/>
      <c r="AB201" s="785"/>
      <c r="AC201" s="785"/>
    </row>
    <row r="202" spans="1:29" s="864" customFormat="1" ht="25.5" customHeight="1">
      <c r="A202" s="785"/>
      <c r="B202" s="785"/>
      <c r="C202" s="785"/>
      <c r="D202" s="785"/>
      <c r="E202" s="785"/>
      <c r="F202" s="785"/>
      <c r="G202" s="785"/>
      <c r="H202" s="785"/>
      <c r="I202" s="785"/>
      <c r="J202" s="785"/>
      <c r="K202" s="785"/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</row>
    <row r="203" spans="1:29" s="864" customFormat="1" ht="25.5" customHeight="1">
      <c r="A203" s="785"/>
      <c r="B203" s="785"/>
      <c r="C203" s="785"/>
      <c r="D203" s="785"/>
      <c r="E203" s="785"/>
      <c r="F203" s="785"/>
      <c r="G203" s="785"/>
      <c r="H203" s="785"/>
      <c r="I203" s="785"/>
      <c r="J203" s="785"/>
      <c r="K203" s="785"/>
      <c r="L203" s="785"/>
      <c r="M203" s="785"/>
      <c r="N203" s="785"/>
      <c r="O203" s="785"/>
      <c r="P203" s="785"/>
      <c r="Q203" s="785"/>
      <c r="R203" s="785"/>
      <c r="S203" s="785"/>
      <c r="T203" s="785"/>
      <c r="U203" s="785"/>
      <c r="V203" s="785"/>
      <c r="W203" s="785"/>
      <c r="X203" s="785"/>
      <c r="Y203" s="785"/>
      <c r="Z203" s="785"/>
      <c r="AA203" s="785"/>
      <c r="AB203" s="785"/>
      <c r="AC203" s="785"/>
    </row>
    <row r="204" spans="1:29" s="864" customFormat="1" ht="25.5" customHeight="1">
      <c r="A204" s="785"/>
      <c r="B204" s="785"/>
      <c r="C204" s="785"/>
      <c r="D204" s="785"/>
      <c r="E204" s="785"/>
      <c r="F204" s="785"/>
      <c r="G204" s="785"/>
      <c r="H204" s="785"/>
      <c r="I204" s="785"/>
      <c r="J204" s="785"/>
      <c r="K204" s="785"/>
      <c r="L204" s="785"/>
      <c r="M204" s="785"/>
      <c r="N204" s="785"/>
      <c r="O204" s="785"/>
      <c r="P204" s="785"/>
      <c r="Q204" s="785"/>
      <c r="R204" s="785"/>
      <c r="S204" s="785"/>
      <c r="T204" s="785"/>
      <c r="U204" s="785"/>
      <c r="V204" s="785"/>
      <c r="W204" s="785"/>
      <c r="X204" s="785"/>
      <c r="Y204" s="785"/>
      <c r="Z204" s="785"/>
      <c r="AA204" s="785"/>
      <c r="AB204" s="785"/>
      <c r="AC204" s="785"/>
    </row>
    <row r="205" spans="1:29" s="864" customFormat="1" ht="25.5" customHeight="1">
      <c r="A205" s="785"/>
      <c r="B205" s="785"/>
      <c r="C205" s="785"/>
      <c r="D205" s="785"/>
      <c r="E205" s="785"/>
      <c r="F205" s="785"/>
      <c r="G205" s="785"/>
      <c r="H205" s="785"/>
      <c r="I205" s="785"/>
      <c r="J205" s="785"/>
      <c r="K205" s="785"/>
      <c r="L205" s="785"/>
      <c r="M205" s="785"/>
      <c r="N205" s="785"/>
      <c r="O205" s="785"/>
      <c r="P205" s="785"/>
      <c r="Q205" s="785"/>
      <c r="R205" s="785"/>
      <c r="S205" s="785"/>
      <c r="T205" s="785"/>
      <c r="U205" s="785"/>
      <c r="V205" s="785"/>
      <c r="W205" s="785"/>
      <c r="X205" s="785"/>
      <c r="Y205" s="785"/>
      <c r="Z205" s="785"/>
      <c r="AA205" s="785"/>
      <c r="AB205" s="785"/>
      <c r="AC205" s="785"/>
    </row>
    <row r="206" spans="1:29" s="864" customFormat="1" ht="25.5" customHeight="1">
      <c r="A206" s="785"/>
      <c r="B206" s="785"/>
      <c r="C206" s="785"/>
      <c r="D206" s="785"/>
      <c r="E206" s="785"/>
      <c r="F206" s="785"/>
      <c r="G206" s="785"/>
      <c r="H206" s="785"/>
      <c r="I206" s="785"/>
      <c r="J206" s="785"/>
      <c r="K206" s="785"/>
      <c r="L206" s="785"/>
      <c r="M206" s="785"/>
      <c r="N206" s="785"/>
      <c r="O206" s="785"/>
      <c r="P206" s="785"/>
      <c r="Q206" s="785"/>
      <c r="R206" s="785"/>
      <c r="S206" s="785"/>
      <c r="T206" s="785"/>
      <c r="U206" s="785"/>
      <c r="V206" s="785"/>
      <c r="W206" s="785"/>
      <c r="X206" s="785"/>
      <c r="Y206" s="785"/>
      <c r="Z206" s="785"/>
      <c r="AA206" s="785"/>
      <c r="AB206" s="785"/>
      <c r="AC206" s="785"/>
    </row>
    <row r="207" spans="1:29" s="864" customFormat="1" ht="25.5" customHeight="1">
      <c r="A207" s="785"/>
      <c r="B207" s="785"/>
      <c r="C207" s="785"/>
      <c r="D207" s="785"/>
      <c r="E207" s="785"/>
      <c r="F207" s="785"/>
      <c r="G207" s="785"/>
      <c r="H207" s="785"/>
      <c r="I207" s="785"/>
      <c r="J207" s="785"/>
      <c r="K207" s="785"/>
      <c r="L207" s="785"/>
      <c r="M207" s="785"/>
      <c r="N207" s="785"/>
      <c r="O207" s="785"/>
      <c r="P207" s="785"/>
      <c r="Q207" s="785"/>
      <c r="R207" s="785"/>
      <c r="S207" s="785"/>
      <c r="T207" s="785"/>
      <c r="U207" s="785"/>
      <c r="V207" s="785"/>
      <c r="W207" s="785"/>
      <c r="X207" s="785"/>
      <c r="Y207" s="785"/>
      <c r="Z207" s="785"/>
      <c r="AA207" s="785"/>
      <c r="AB207" s="785"/>
      <c r="AC207" s="785"/>
    </row>
    <row r="208" spans="1:29" s="864" customFormat="1" ht="25.5" customHeight="1">
      <c r="A208" s="785"/>
      <c r="B208" s="785"/>
      <c r="C208" s="785"/>
      <c r="D208" s="785"/>
      <c r="E208" s="785"/>
      <c r="F208" s="785"/>
      <c r="G208" s="785"/>
      <c r="H208" s="785"/>
      <c r="I208" s="785"/>
      <c r="J208" s="785"/>
      <c r="K208" s="785"/>
      <c r="L208" s="785"/>
      <c r="M208" s="785"/>
      <c r="N208" s="785"/>
      <c r="O208" s="785"/>
      <c r="P208" s="785"/>
      <c r="Q208" s="785"/>
      <c r="R208" s="785"/>
      <c r="S208" s="785"/>
      <c r="T208" s="785"/>
      <c r="U208" s="785"/>
      <c r="V208" s="785"/>
      <c r="W208" s="785"/>
      <c r="X208" s="785"/>
      <c r="Y208" s="785"/>
      <c r="Z208" s="785"/>
      <c r="AA208" s="785"/>
      <c r="AB208" s="785"/>
      <c r="AC208" s="785"/>
    </row>
    <row r="209" spans="1:29" s="864" customFormat="1" ht="25.5" customHeight="1">
      <c r="A209" s="785"/>
      <c r="B209" s="785"/>
      <c r="C209" s="785"/>
      <c r="D209" s="785"/>
      <c r="E209" s="785"/>
      <c r="F209" s="785"/>
      <c r="G209" s="785"/>
      <c r="H209" s="785"/>
      <c r="I209" s="785"/>
      <c r="J209" s="785"/>
      <c r="K209" s="785"/>
      <c r="L209" s="785"/>
      <c r="M209" s="785"/>
      <c r="N209" s="785"/>
      <c r="O209" s="785"/>
      <c r="P209" s="785"/>
      <c r="Q209" s="785"/>
      <c r="R209" s="785"/>
      <c r="S209" s="785"/>
      <c r="T209" s="785"/>
      <c r="U209" s="785"/>
      <c r="V209" s="785"/>
      <c r="W209" s="785"/>
      <c r="X209" s="785"/>
      <c r="Y209" s="785"/>
      <c r="Z209" s="785"/>
      <c r="AA209" s="785"/>
      <c r="AB209" s="785"/>
      <c r="AC209" s="785"/>
    </row>
    <row r="210" spans="1:29" s="864" customFormat="1" ht="25.5" customHeight="1">
      <c r="A210" s="785"/>
      <c r="B210" s="785"/>
      <c r="C210" s="785"/>
      <c r="D210" s="785"/>
      <c r="E210" s="785"/>
      <c r="F210" s="785"/>
      <c r="G210" s="785"/>
      <c r="H210" s="785"/>
      <c r="I210" s="785"/>
      <c r="J210" s="785"/>
      <c r="K210" s="785"/>
      <c r="L210" s="785"/>
      <c r="M210" s="785"/>
      <c r="N210" s="785"/>
      <c r="O210" s="785"/>
      <c r="P210" s="785"/>
      <c r="Q210" s="785"/>
      <c r="R210" s="785"/>
      <c r="S210" s="785"/>
      <c r="T210" s="785"/>
      <c r="U210" s="785"/>
      <c r="V210" s="785"/>
      <c r="W210" s="785"/>
      <c r="X210" s="785"/>
      <c r="Y210" s="785"/>
      <c r="Z210" s="785"/>
      <c r="AA210" s="785"/>
      <c r="AB210" s="785"/>
      <c r="AC210" s="785"/>
    </row>
    <row r="211" spans="1:29" s="864" customFormat="1" ht="25.5" customHeight="1">
      <c r="A211" s="785"/>
      <c r="B211" s="785"/>
      <c r="C211" s="785"/>
      <c r="D211" s="785"/>
      <c r="E211" s="785"/>
      <c r="F211" s="785"/>
      <c r="G211" s="785"/>
      <c r="H211" s="785"/>
      <c r="I211" s="785"/>
      <c r="J211" s="785"/>
      <c r="K211" s="785"/>
      <c r="L211" s="785"/>
      <c r="M211" s="785"/>
      <c r="N211" s="785"/>
      <c r="O211" s="785"/>
      <c r="P211" s="785"/>
      <c r="Q211" s="785"/>
      <c r="R211" s="785"/>
      <c r="S211" s="785"/>
      <c r="T211" s="785"/>
      <c r="U211" s="785"/>
      <c r="V211" s="785"/>
      <c r="W211" s="785"/>
      <c r="X211" s="785"/>
      <c r="Y211" s="785"/>
      <c r="Z211" s="785"/>
      <c r="AA211" s="785"/>
      <c r="AB211" s="785"/>
      <c r="AC211" s="785"/>
    </row>
    <row r="212" spans="1:29" s="864" customFormat="1" ht="25.5" customHeight="1">
      <c r="A212" s="785"/>
      <c r="B212" s="785"/>
      <c r="C212" s="785"/>
      <c r="D212" s="785"/>
      <c r="E212" s="785"/>
      <c r="F212" s="785"/>
      <c r="G212" s="785"/>
      <c r="H212" s="785"/>
      <c r="I212" s="785"/>
      <c r="J212" s="785"/>
      <c r="K212" s="785"/>
      <c r="L212" s="785"/>
      <c r="M212" s="785"/>
      <c r="N212" s="785"/>
      <c r="O212" s="785"/>
      <c r="P212" s="785"/>
      <c r="Q212" s="785"/>
      <c r="R212" s="785"/>
      <c r="S212" s="785"/>
      <c r="T212" s="785"/>
      <c r="U212" s="785"/>
      <c r="V212" s="785"/>
      <c r="W212" s="785"/>
      <c r="X212" s="785"/>
      <c r="Y212" s="785"/>
      <c r="Z212" s="785"/>
      <c r="AA212" s="785"/>
      <c r="AB212" s="785"/>
      <c r="AC212" s="785"/>
    </row>
    <row r="213" spans="1:29" s="864" customFormat="1" ht="25.5" customHeight="1">
      <c r="A213" s="785"/>
      <c r="B213" s="785"/>
      <c r="C213" s="785"/>
      <c r="D213" s="785"/>
      <c r="E213" s="785"/>
      <c r="F213" s="785"/>
      <c r="G213" s="785"/>
      <c r="H213" s="785"/>
      <c r="I213" s="785"/>
      <c r="J213" s="785"/>
      <c r="K213" s="785"/>
      <c r="L213" s="785"/>
      <c r="M213" s="785"/>
      <c r="N213" s="785"/>
      <c r="O213" s="785"/>
      <c r="P213" s="785"/>
      <c r="Q213" s="785"/>
      <c r="R213" s="785"/>
      <c r="S213" s="785"/>
      <c r="T213" s="785"/>
      <c r="U213" s="785"/>
      <c r="V213" s="785"/>
      <c r="W213" s="785"/>
      <c r="X213" s="785"/>
      <c r="Y213" s="785"/>
      <c r="Z213" s="785"/>
      <c r="AA213" s="785"/>
      <c r="AB213" s="785"/>
      <c r="AC213" s="785"/>
    </row>
    <row r="214" spans="1:29" ht="25.5" customHeight="1"/>
    <row r="215" spans="1:29" ht="18.75" customHeight="1"/>
    <row r="216" spans="1:29" ht="18.75" customHeight="1"/>
    <row r="217" spans="1:29" ht="12.75" customHeight="1"/>
    <row r="219" spans="1:29" s="864" customFormat="1" ht="25.5" customHeight="1">
      <c r="A219" s="785"/>
      <c r="B219" s="785"/>
      <c r="C219" s="785"/>
      <c r="D219" s="785"/>
      <c r="E219" s="785"/>
      <c r="F219" s="785"/>
      <c r="G219" s="785"/>
      <c r="H219" s="785"/>
      <c r="I219" s="785"/>
      <c r="J219" s="785"/>
      <c r="K219" s="785"/>
      <c r="L219" s="785"/>
      <c r="M219" s="785"/>
      <c r="N219" s="785"/>
      <c r="O219" s="785"/>
      <c r="P219" s="785"/>
      <c r="Q219" s="785"/>
      <c r="R219" s="785"/>
      <c r="S219" s="785"/>
      <c r="T219" s="785"/>
      <c r="U219" s="785"/>
      <c r="V219" s="785"/>
      <c r="W219" s="785"/>
      <c r="X219" s="785"/>
      <c r="Y219" s="785"/>
      <c r="Z219" s="785"/>
      <c r="AA219" s="785"/>
      <c r="AB219" s="785"/>
      <c r="AC219" s="785"/>
    </row>
    <row r="220" spans="1:29" s="864" customFormat="1" ht="25.5" customHeight="1">
      <c r="A220" s="785"/>
      <c r="B220" s="785"/>
      <c r="C220" s="785"/>
      <c r="D220" s="785"/>
      <c r="E220" s="785"/>
      <c r="F220" s="785"/>
      <c r="G220" s="785"/>
      <c r="H220" s="785"/>
      <c r="I220" s="785"/>
      <c r="J220" s="785"/>
      <c r="K220" s="785"/>
      <c r="L220" s="785"/>
      <c r="M220" s="785"/>
      <c r="N220" s="785"/>
      <c r="O220" s="785"/>
      <c r="P220" s="785"/>
      <c r="Q220" s="785"/>
      <c r="R220" s="785"/>
      <c r="S220" s="785"/>
      <c r="T220" s="785"/>
      <c r="U220" s="785"/>
      <c r="V220" s="785"/>
      <c r="W220" s="785"/>
      <c r="X220" s="785"/>
      <c r="Y220" s="785"/>
      <c r="Z220" s="785"/>
      <c r="AA220" s="785"/>
      <c r="AB220" s="785"/>
      <c r="AC220" s="785"/>
    </row>
    <row r="221" spans="1:29" s="864" customFormat="1" ht="25.5" customHeight="1">
      <c r="A221" s="785"/>
      <c r="B221" s="785"/>
      <c r="C221" s="785"/>
      <c r="D221" s="785"/>
      <c r="E221" s="785"/>
      <c r="F221" s="785"/>
      <c r="G221" s="785"/>
      <c r="H221" s="785"/>
      <c r="I221" s="785"/>
      <c r="J221" s="785"/>
      <c r="K221" s="785"/>
      <c r="L221" s="785"/>
      <c r="M221" s="785"/>
      <c r="N221" s="785"/>
      <c r="O221" s="785"/>
      <c r="P221" s="785"/>
      <c r="Q221" s="785"/>
      <c r="R221" s="785"/>
      <c r="S221" s="785"/>
      <c r="T221" s="785"/>
      <c r="U221" s="785"/>
      <c r="V221" s="785"/>
      <c r="W221" s="785"/>
      <c r="X221" s="785"/>
      <c r="Y221" s="785"/>
      <c r="Z221" s="785"/>
      <c r="AA221" s="785"/>
      <c r="AB221" s="785"/>
      <c r="AC221" s="785"/>
    </row>
    <row r="222" spans="1:29" s="864" customFormat="1" ht="25.5" customHeight="1">
      <c r="A222" s="785"/>
      <c r="B222" s="785"/>
      <c r="C222" s="785"/>
      <c r="D222" s="785"/>
      <c r="E222" s="785"/>
      <c r="F222" s="785"/>
      <c r="G222" s="785"/>
      <c r="H222" s="785"/>
      <c r="I222" s="785"/>
      <c r="J222" s="785"/>
      <c r="K222" s="785"/>
      <c r="L222" s="785"/>
      <c r="M222" s="785"/>
      <c r="N222" s="785"/>
      <c r="O222" s="785"/>
      <c r="P222" s="785"/>
      <c r="Q222" s="785"/>
      <c r="R222" s="785"/>
      <c r="S222" s="785"/>
      <c r="T222" s="785"/>
      <c r="U222" s="785"/>
      <c r="V222" s="785"/>
      <c r="W222" s="785"/>
      <c r="X222" s="785"/>
      <c r="Y222" s="785"/>
      <c r="Z222" s="785"/>
      <c r="AA222" s="785"/>
      <c r="AB222" s="785"/>
      <c r="AC222" s="785"/>
    </row>
    <row r="223" spans="1:29" s="864" customFormat="1" ht="25.5" customHeight="1">
      <c r="A223" s="785"/>
      <c r="B223" s="785"/>
      <c r="C223" s="785"/>
      <c r="D223" s="785"/>
      <c r="E223" s="785"/>
      <c r="F223" s="785"/>
      <c r="G223" s="785"/>
      <c r="H223" s="785"/>
      <c r="I223" s="785"/>
      <c r="J223" s="785"/>
      <c r="K223" s="785"/>
      <c r="L223" s="785"/>
      <c r="M223" s="785"/>
      <c r="N223" s="785"/>
      <c r="O223" s="785"/>
      <c r="P223" s="785"/>
      <c r="Q223" s="785"/>
      <c r="R223" s="785"/>
      <c r="S223" s="785"/>
      <c r="T223" s="785"/>
      <c r="U223" s="785"/>
      <c r="V223" s="785"/>
      <c r="W223" s="785"/>
      <c r="X223" s="785"/>
      <c r="Y223" s="785"/>
      <c r="Z223" s="785"/>
      <c r="AA223" s="785"/>
      <c r="AB223" s="785"/>
      <c r="AC223" s="785"/>
    </row>
    <row r="224" spans="1:29" s="864" customFormat="1" ht="25.5" customHeight="1">
      <c r="A224" s="785"/>
      <c r="B224" s="785"/>
      <c r="C224" s="785"/>
      <c r="D224" s="785"/>
      <c r="E224" s="785"/>
      <c r="F224" s="785"/>
      <c r="G224" s="785"/>
      <c r="H224" s="785"/>
      <c r="I224" s="785"/>
      <c r="J224" s="785"/>
      <c r="K224" s="785"/>
      <c r="L224" s="785"/>
      <c r="M224" s="785"/>
      <c r="N224" s="785"/>
      <c r="O224" s="785"/>
      <c r="P224" s="785"/>
      <c r="Q224" s="785"/>
      <c r="R224" s="785"/>
      <c r="S224" s="785"/>
      <c r="T224" s="785"/>
      <c r="U224" s="785"/>
      <c r="V224" s="785"/>
      <c r="W224" s="785"/>
      <c r="X224" s="785"/>
      <c r="Y224" s="785"/>
      <c r="Z224" s="785"/>
      <c r="AA224" s="785"/>
      <c r="AB224" s="785"/>
      <c r="AC224" s="785"/>
    </row>
    <row r="225" spans="1:29" s="864" customFormat="1" ht="25.5" customHeight="1">
      <c r="A225" s="785"/>
      <c r="B225" s="785"/>
      <c r="C225" s="785"/>
      <c r="D225" s="785"/>
      <c r="E225" s="785"/>
      <c r="F225" s="785"/>
      <c r="G225" s="785"/>
      <c r="H225" s="785"/>
      <c r="I225" s="785"/>
      <c r="J225" s="785"/>
      <c r="K225" s="785"/>
      <c r="L225" s="785"/>
      <c r="M225" s="785"/>
      <c r="N225" s="785"/>
      <c r="O225" s="785"/>
      <c r="P225" s="785"/>
      <c r="Q225" s="785"/>
      <c r="R225" s="785"/>
      <c r="S225" s="785"/>
      <c r="T225" s="785"/>
      <c r="U225" s="785"/>
      <c r="V225" s="785"/>
      <c r="W225" s="785"/>
      <c r="X225" s="785"/>
      <c r="Y225" s="785"/>
      <c r="Z225" s="785"/>
      <c r="AA225" s="785"/>
      <c r="AB225" s="785"/>
      <c r="AC225" s="785"/>
    </row>
    <row r="226" spans="1:29" s="864" customFormat="1" ht="25.5" customHeight="1">
      <c r="A226" s="785"/>
      <c r="B226" s="785"/>
      <c r="C226" s="785"/>
      <c r="D226" s="785"/>
      <c r="E226" s="785"/>
      <c r="F226" s="785"/>
      <c r="G226" s="785"/>
      <c r="H226" s="785"/>
      <c r="I226" s="785"/>
      <c r="J226" s="785"/>
      <c r="K226" s="785"/>
      <c r="L226" s="785"/>
      <c r="M226" s="785"/>
      <c r="N226" s="785"/>
      <c r="O226" s="785"/>
      <c r="P226" s="785"/>
      <c r="Q226" s="785"/>
      <c r="R226" s="785"/>
      <c r="S226" s="785"/>
      <c r="T226" s="785"/>
      <c r="U226" s="785"/>
      <c r="V226" s="785"/>
      <c r="W226" s="785"/>
      <c r="X226" s="785"/>
      <c r="Y226" s="785"/>
      <c r="Z226" s="785"/>
      <c r="AA226" s="785"/>
      <c r="AB226" s="785"/>
      <c r="AC226" s="785"/>
    </row>
    <row r="227" spans="1:29" s="864" customFormat="1" ht="25.5" customHeight="1">
      <c r="A227" s="785"/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785"/>
      <c r="U227" s="785"/>
      <c r="V227" s="785"/>
      <c r="W227" s="785"/>
      <c r="X227" s="785"/>
      <c r="Y227" s="785"/>
      <c r="Z227" s="785"/>
      <c r="AA227" s="785"/>
      <c r="AB227" s="785"/>
      <c r="AC227" s="785"/>
    </row>
    <row r="228" spans="1:29" s="864" customFormat="1" ht="25.5" customHeight="1">
      <c r="A228" s="785"/>
      <c r="B228" s="785"/>
      <c r="C228" s="785"/>
      <c r="D228" s="785"/>
      <c r="E228" s="785"/>
      <c r="F228" s="785"/>
      <c r="G228" s="785"/>
      <c r="H228" s="785"/>
      <c r="I228" s="785"/>
      <c r="J228" s="785"/>
      <c r="K228" s="785"/>
      <c r="L228" s="785"/>
      <c r="M228" s="785"/>
      <c r="N228" s="785"/>
      <c r="O228" s="785"/>
      <c r="P228" s="785"/>
      <c r="Q228" s="785"/>
      <c r="R228" s="785"/>
      <c r="S228" s="785"/>
      <c r="T228" s="785"/>
      <c r="U228" s="785"/>
      <c r="V228" s="785"/>
      <c r="W228" s="785"/>
      <c r="X228" s="785"/>
      <c r="Y228" s="785"/>
      <c r="Z228" s="785"/>
      <c r="AA228" s="785"/>
      <c r="AB228" s="785"/>
      <c r="AC228" s="785"/>
    </row>
    <row r="229" spans="1:29" s="864" customFormat="1" ht="25.5" customHeight="1">
      <c r="A229" s="785"/>
      <c r="B229" s="785"/>
      <c r="C229" s="785"/>
      <c r="D229" s="785"/>
      <c r="E229" s="785"/>
      <c r="F229" s="785"/>
      <c r="G229" s="785"/>
      <c r="H229" s="785"/>
      <c r="I229" s="785"/>
      <c r="J229" s="785"/>
      <c r="K229" s="785"/>
      <c r="L229" s="785"/>
      <c r="M229" s="785"/>
      <c r="N229" s="785"/>
      <c r="O229" s="785"/>
      <c r="P229" s="785"/>
      <c r="Q229" s="785"/>
      <c r="R229" s="785"/>
      <c r="S229" s="785"/>
      <c r="T229" s="785"/>
      <c r="U229" s="785"/>
      <c r="V229" s="785"/>
      <c r="W229" s="785"/>
      <c r="X229" s="785"/>
      <c r="Y229" s="785"/>
      <c r="Z229" s="785"/>
      <c r="AA229" s="785"/>
      <c r="AB229" s="785"/>
      <c r="AC229" s="785"/>
    </row>
    <row r="230" spans="1:29" s="864" customFormat="1" ht="25.5" customHeight="1">
      <c r="A230" s="785"/>
      <c r="B230" s="785"/>
      <c r="C230" s="785"/>
      <c r="D230" s="785"/>
      <c r="E230" s="785"/>
      <c r="F230" s="785"/>
      <c r="G230" s="785"/>
      <c r="H230" s="785"/>
      <c r="I230" s="785"/>
      <c r="J230" s="785"/>
      <c r="K230" s="785"/>
      <c r="L230" s="785"/>
      <c r="M230" s="785"/>
      <c r="N230" s="785"/>
      <c r="O230" s="785"/>
      <c r="P230" s="785"/>
      <c r="Q230" s="785"/>
      <c r="R230" s="785"/>
      <c r="S230" s="785"/>
      <c r="T230" s="785"/>
      <c r="U230" s="785"/>
      <c r="V230" s="785"/>
      <c r="W230" s="785"/>
      <c r="X230" s="785"/>
      <c r="Y230" s="785"/>
      <c r="Z230" s="785"/>
      <c r="AA230" s="785"/>
      <c r="AB230" s="785"/>
      <c r="AC230" s="785"/>
    </row>
    <row r="231" spans="1:29" s="864" customFormat="1" ht="25.5" customHeight="1">
      <c r="A231" s="785"/>
      <c r="B231" s="785"/>
      <c r="C231" s="785"/>
      <c r="D231" s="785"/>
      <c r="E231" s="785"/>
      <c r="F231" s="785"/>
      <c r="G231" s="785"/>
      <c r="H231" s="785"/>
      <c r="I231" s="785"/>
      <c r="J231" s="785"/>
      <c r="K231" s="785"/>
      <c r="L231" s="785"/>
      <c r="M231" s="785"/>
      <c r="N231" s="785"/>
      <c r="O231" s="785"/>
      <c r="P231" s="785"/>
      <c r="Q231" s="785"/>
      <c r="R231" s="785"/>
      <c r="S231" s="785"/>
      <c r="T231" s="785"/>
      <c r="U231" s="785"/>
      <c r="V231" s="785"/>
      <c r="W231" s="785"/>
      <c r="X231" s="785"/>
      <c r="Y231" s="785"/>
      <c r="Z231" s="785"/>
      <c r="AA231" s="785"/>
      <c r="AB231" s="785"/>
      <c r="AC231" s="785"/>
    </row>
    <row r="232" spans="1:29" s="864" customFormat="1" ht="25.5" customHeight="1">
      <c r="A232" s="785"/>
      <c r="B232" s="785"/>
      <c r="C232" s="785"/>
      <c r="D232" s="785"/>
      <c r="E232" s="785"/>
      <c r="F232" s="785"/>
      <c r="G232" s="785"/>
      <c r="H232" s="785"/>
      <c r="I232" s="785"/>
      <c r="J232" s="785"/>
      <c r="K232" s="785"/>
      <c r="L232" s="785"/>
      <c r="M232" s="785"/>
      <c r="N232" s="785"/>
      <c r="O232" s="785"/>
      <c r="P232" s="785"/>
      <c r="Q232" s="785"/>
      <c r="R232" s="785"/>
      <c r="S232" s="785"/>
      <c r="T232" s="785"/>
      <c r="U232" s="785"/>
      <c r="V232" s="785"/>
      <c r="W232" s="785"/>
      <c r="X232" s="785"/>
      <c r="Y232" s="785"/>
      <c r="Z232" s="785"/>
      <c r="AA232" s="785"/>
      <c r="AB232" s="785"/>
      <c r="AC232" s="785"/>
    </row>
    <row r="233" spans="1:29" s="864" customFormat="1" ht="25.5" customHeight="1">
      <c r="A233" s="785"/>
      <c r="B233" s="785"/>
      <c r="C233" s="785"/>
      <c r="D233" s="785"/>
      <c r="E233" s="785"/>
      <c r="F233" s="785"/>
      <c r="G233" s="785"/>
      <c r="H233" s="785"/>
      <c r="I233" s="785"/>
      <c r="J233" s="785"/>
      <c r="K233" s="785"/>
      <c r="L233" s="785"/>
      <c r="M233" s="785"/>
      <c r="N233" s="785"/>
      <c r="O233" s="785"/>
      <c r="P233" s="785"/>
      <c r="Q233" s="785"/>
      <c r="R233" s="785"/>
      <c r="S233" s="785"/>
      <c r="T233" s="785"/>
      <c r="U233" s="785"/>
      <c r="V233" s="785"/>
      <c r="W233" s="785"/>
      <c r="X233" s="785"/>
      <c r="Y233" s="785"/>
      <c r="Z233" s="785"/>
      <c r="AA233" s="785"/>
      <c r="AB233" s="785"/>
      <c r="AC233" s="785"/>
    </row>
    <row r="234" spans="1:29" s="864" customFormat="1" ht="25.5" customHeight="1">
      <c r="A234" s="785"/>
      <c r="B234" s="785"/>
      <c r="C234" s="785"/>
      <c r="D234" s="785"/>
      <c r="E234" s="785"/>
      <c r="F234" s="785"/>
      <c r="G234" s="785"/>
      <c r="H234" s="785"/>
      <c r="I234" s="785"/>
      <c r="J234" s="785"/>
      <c r="K234" s="785"/>
      <c r="L234" s="785"/>
      <c r="M234" s="785"/>
      <c r="N234" s="785"/>
      <c r="O234" s="785"/>
      <c r="P234" s="785"/>
      <c r="Q234" s="785"/>
      <c r="R234" s="785"/>
      <c r="S234" s="785"/>
      <c r="T234" s="785"/>
      <c r="U234" s="785"/>
      <c r="V234" s="785"/>
      <c r="W234" s="785"/>
      <c r="X234" s="785"/>
      <c r="Y234" s="785"/>
      <c r="Z234" s="785"/>
      <c r="AA234" s="785"/>
      <c r="AB234" s="785"/>
      <c r="AC234" s="785"/>
    </row>
    <row r="235" spans="1:29" s="864" customFormat="1" ht="25.5" customHeight="1">
      <c r="A235" s="785"/>
      <c r="B235" s="785"/>
      <c r="C235" s="785"/>
      <c r="D235" s="785"/>
      <c r="E235" s="785"/>
      <c r="F235" s="785"/>
      <c r="G235" s="785"/>
      <c r="H235" s="785"/>
      <c r="I235" s="785"/>
      <c r="J235" s="785"/>
      <c r="K235" s="785"/>
      <c r="L235" s="785"/>
      <c r="M235" s="785"/>
      <c r="N235" s="785"/>
      <c r="O235" s="785"/>
      <c r="P235" s="785"/>
      <c r="Q235" s="785"/>
      <c r="R235" s="785"/>
      <c r="S235" s="785"/>
      <c r="T235" s="785"/>
      <c r="U235" s="785"/>
      <c r="V235" s="785"/>
      <c r="W235" s="785"/>
      <c r="X235" s="785"/>
      <c r="Y235" s="785"/>
      <c r="Z235" s="785"/>
      <c r="AA235" s="785"/>
      <c r="AB235" s="785"/>
      <c r="AC235" s="785"/>
    </row>
    <row r="236" spans="1:29" s="864" customFormat="1" ht="25.5" customHeight="1">
      <c r="A236" s="785"/>
      <c r="B236" s="785"/>
      <c r="C236" s="785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 s="785"/>
      <c r="O236" s="785"/>
      <c r="P236" s="785"/>
      <c r="Q236" s="785"/>
      <c r="R236" s="785"/>
      <c r="S236" s="785"/>
      <c r="T236" s="785"/>
      <c r="U236" s="785"/>
      <c r="V236" s="785"/>
      <c r="W236" s="785"/>
      <c r="X236" s="785"/>
      <c r="Y236" s="785"/>
      <c r="Z236" s="785"/>
      <c r="AA236" s="785"/>
      <c r="AB236" s="785"/>
      <c r="AC236" s="785"/>
    </row>
    <row r="237" spans="1:29" s="864" customFormat="1" ht="25.5" customHeight="1">
      <c r="A237" s="785"/>
      <c r="B237" s="785"/>
      <c r="C237" s="785"/>
      <c r="D237" s="785"/>
      <c r="E237" s="785"/>
      <c r="F237" s="785"/>
      <c r="G237" s="785"/>
      <c r="H237" s="785"/>
      <c r="I237" s="785"/>
      <c r="J237" s="785"/>
      <c r="K237" s="785"/>
      <c r="L237" s="785"/>
      <c r="M237" s="785"/>
      <c r="N237" s="785"/>
      <c r="O237" s="785"/>
      <c r="P237" s="785"/>
      <c r="Q237" s="785"/>
      <c r="R237" s="785"/>
      <c r="S237" s="785"/>
      <c r="T237" s="785"/>
      <c r="U237" s="785"/>
      <c r="V237" s="785"/>
      <c r="W237" s="785"/>
      <c r="X237" s="785"/>
      <c r="Y237" s="785"/>
      <c r="Z237" s="785"/>
      <c r="AA237" s="785"/>
      <c r="AB237" s="785"/>
      <c r="AC237" s="785"/>
    </row>
    <row r="238" spans="1:29" s="864" customFormat="1" ht="25.5" customHeight="1">
      <c r="A238" s="785"/>
      <c r="B238" s="785"/>
      <c r="C238" s="785"/>
      <c r="D238" s="785"/>
      <c r="E238" s="785"/>
      <c r="F238" s="785"/>
      <c r="G238" s="785"/>
      <c r="H238" s="785"/>
      <c r="I238" s="785"/>
      <c r="J238" s="785"/>
      <c r="K238" s="785"/>
      <c r="L238" s="785"/>
      <c r="M238" s="785"/>
      <c r="N238" s="785"/>
      <c r="O238" s="785"/>
      <c r="P238" s="785"/>
      <c r="Q238" s="785"/>
      <c r="R238" s="785"/>
      <c r="S238" s="785"/>
      <c r="T238" s="785"/>
      <c r="U238" s="785"/>
      <c r="V238" s="785"/>
      <c r="W238" s="785"/>
      <c r="X238" s="785"/>
      <c r="Y238" s="785"/>
      <c r="Z238" s="785"/>
      <c r="AA238" s="785"/>
      <c r="AB238" s="785"/>
      <c r="AC238" s="785"/>
    </row>
    <row r="239" spans="1:29" s="864" customFormat="1" ht="25.5" customHeight="1">
      <c r="A239" s="785"/>
      <c r="B239" s="785"/>
      <c r="C239" s="785"/>
      <c r="D239" s="785"/>
      <c r="E239" s="785"/>
      <c r="F239" s="785"/>
      <c r="G239" s="785"/>
      <c r="H239" s="785"/>
      <c r="I239" s="785"/>
      <c r="J239" s="785"/>
      <c r="K239" s="785"/>
      <c r="L239" s="785"/>
      <c r="M239" s="785"/>
      <c r="N239" s="785"/>
      <c r="O239" s="785"/>
      <c r="P239" s="785"/>
      <c r="Q239" s="785"/>
      <c r="R239" s="785"/>
      <c r="S239" s="785"/>
      <c r="T239" s="785"/>
      <c r="U239" s="785"/>
      <c r="V239" s="785"/>
      <c r="W239" s="785"/>
      <c r="X239" s="785"/>
      <c r="Y239" s="785"/>
      <c r="Z239" s="785"/>
      <c r="AA239" s="785"/>
      <c r="AB239" s="785"/>
      <c r="AC239" s="785"/>
    </row>
    <row r="240" spans="1:29" s="864" customFormat="1" ht="25.5" customHeight="1">
      <c r="A240" s="785"/>
      <c r="B240" s="785"/>
      <c r="C240" s="785"/>
      <c r="D240" s="785"/>
      <c r="E240" s="785"/>
      <c r="F240" s="785"/>
      <c r="G240" s="785"/>
      <c r="H240" s="785"/>
      <c r="I240" s="785"/>
      <c r="J240" s="785"/>
      <c r="K240" s="785"/>
      <c r="L240" s="785"/>
      <c r="M240" s="785"/>
      <c r="N240" s="785"/>
      <c r="O240" s="785"/>
      <c r="P240" s="785"/>
      <c r="Q240" s="785"/>
      <c r="R240" s="785"/>
      <c r="S240" s="785"/>
      <c r="T240" s="785"/>
      <c r="U240" s="785"/>
      <c r="V240" s="785"/>
      <c r="W240" s="785"/>
      <c r="X240" s="785"/>
      <c r="Y240" s="785"/>
      <c r="Z240" s="785"/>
      <c r="AA240" s="785"/>
      <c r="AB240" s="785"/>
      <c r="AC240" s="785"/>
    </row>
    <row r="241" spans="1:29" s="864" customFormat="1" ht="25.5" customHeight="1">
      <c r="A241" s="785"/>
      <c r="B241" s="785"/>
      <c r="C241" s="785"/>
      <c r="D241" s="785"/>
      <c r="E241" s="785"/>
      <c r="F241" s="785"/>
      <c r="G241" s="785"/>
      <c r="H241" s="785"/>
      <c r="I241" s="785"/>
      <c r="J241" s="785"/>
      <c r="K241" s="785"/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</row>
    <row r="242" spans="1:29" s="864" customFormat="1" ht="25.5" customHeight="1">
      <c r="A242" s="785"/>
      <c r="B242" s="785"/>
      <c r="C242" s="785"/>
      <c r="D242" s="785"/>
      <c r="E242" s="785"/>
      <c r="F242" s="785"/>
      <c r="G242" s="785"/>
      <c r="H242" s="785"/>
      <c r="I242" s="785"/>
      <c r="J242" s="785"/>
      <c r="K242" s="785"/>
      <c r="L242" s="785"/>
      <c r="M242" s="785"/>
      <c r="N242" s="785"/>
      <c r="O242" s="785"/>
      <c r="P242" s="785"/>
      <c r="Q242" s="785"/>
      <c r="R242" s="785"/>
      <c r="S242" s="785"/>
      <c r="T242" s="785"/>
      <c r="U242" s="785"/>
      <c r="V242" s="785"/>
      <c r="W242" s="785"/>
      <c r="X242" s="785"/>
      <c r="Y242" s="785"/>
      <c r="Z242" s="785"/>
      <c r="AA242" s="785"/>
      <c r="AB242" s="785"/>
      <c r="AC242" s="785"/>
    </row>
    <row r="243" spans="1:29" s="864" customFormat="1" ht="25.5" customHeight="1">
      <c r="A243" s="785"/>
      <c r="B243" s="785"/>
      <c r="C243" s="785"/>
      <c r="D243" s="785"/>
      <c r="E243" s="785"/>
      <c r="F243" s="785"/>
      <c r="G243" s="785"/>
      <c r="H243" s="785"/>
      <c r="I243" s="785"/>
      <c r="J243" s="785"/>
      <c r="K243" s="785"/>
      <c r="L243" s="785"/>
      <c r="M243" s="785"/>
      <c r="N243" s="785"/>
      <c r="O243" s="785"/>
      <c r="P243" s="785"/>
      <c r="Q243" s="785"/>
      <c r="R243" s="785"/>
      <c r="S243" s="785"/>
      <c r="T243" s="785"/>
      <c r="U243" s="785"/>
      <c r="V243" s="785"/>
      <c r="W243" s="785"/>
      <c r="X243" s="785"/>
      <c r="Y243" s="785"/>
      <c r="Z243" s="785"/>
      <c r="AA243" s="785"/>
      <c r="AB243" s="785"/>
      <c r="AC243" s="785"/>
    </row>
    <row r="244" spans="1:29" s="864" customFormat="1" ht="25.5" customHeight="1">
      <c r="A244" s="785"/>
      <c r="B244" s="785"/>
      <c r="C244" s="785"/>
      <c r="D244" s="785"/>
      <c r="E244" s="785"/>
      <c r="F244" s="785"/>
      <c r="G244" s="785"/>
      <c r="H244" s="785"/>
      <c r="I244" s="785"/>
      <c r="J244" s="785"/>
      <c r="K244" s="785"/>
      <c r="L244" s="785"/>
      <c r="M244" s="785"/>
      <c r="N244" s="785"/>
      <c r="O244" s="785"/>
      <c r="P244" s="785"/>
      <c r="Q244" s="785"/>
      <c r="R244" s="785"/>
      <c r="S244" s="785"/>
      <c r="T244" s="785"/>
      <c r="U244" s="785"/>
      <c r="V244" s="785"/>
      <c r="W244" s="785"/>
      <c r="X244" s="785"/>
      <c r="Y244" s="785"/>
      <c r="Z244" s="785"/>
      <c r="AA244" s="785"/>
      <c r="AB244" s="785"/>
      <c r="AC244" s="785"/>
    </row>
    <row r="245" spans="1:29" s="864" customFormat="1" ht="25.5" customHeight="1">
      <c r="A245" s="785"/>
      <c r="B245" s="785"/>
      <c r="C245" s="785"/>
      <c r="D245" s="785"/>
      <c r="E245" s="785"/>
      <c r="F245" s="785"/>
      <c r="G245" s="785"/>
      <c r="H245" s="785"/>
      <c r="I245" s="785"/>
      <c r="J245" s="785"/>
      <c r="K245" s="785"/>
      <c r="L245" s="785"/>
      <c r="M245" s="785"/>
      <c r="N245" s="785"/>
      <c r="O245" s="785"/>
      <c r="P245" s="785"/>
      <c r="Q245" s="785"/>
      <c r="R245" s="785"/>
      <c r="S245" s="785"/>
      <c r="T245" s="785"/>
      <c r="U245" s="785"/>
      <c r="V245" s="785"/>
      <c r="W245" s="785"/>
      <c r="X245" s="785"/>
      <c r="Y245" s="785"/>
      <c r="Z245" s="785"/>
      <c r="AA245" s="785"/>
      <c r="AB245" s="785"/>
      <c r="AC245" s="785"/>
    </row>
    <row r="246" spans="1:29" s="864" customFormat="1" ht="25.5" customHeight="1">
      <c r="A246" s="785"/>
      <c r="B246" s="785"/>
      <c r="C246" s="785"/>
      <c r="D246" s="785"/>
      <c r="E246" s="785"/>
      <c r="F246" s="785"/>
      <c r="G246" s="785"/>
      <c r="H246" s="785"/>
      <c r="I246" s="785"/>
      <c r="J246" s="785"/>
      <c r="K246" s="785"/>
      <c r="L246" s="785"/>
      <c r="M246" s="785"/>
      <c r="N246" s="785"/>
      <c r="O246" s="785"/>
      <c r="P246" s="785"/>
      <c r="Q246" s="785"/>
      <c r="R246" s="785"/>
      <c r="S246" s="785"/>
      <c r="T246" s="785"/>
      <c r="U246" s="785"/>
      <c r="V246" s="785"/>
      <c r="W246" s="785"/>
      <c r="X246" s="785"/>
      <c r="Y246" s="785"/>
      <c r="Z246" s="785"/>
      <c r="AA246" s="785"/>
      <c r="AB246" s="785"/>
      <c r="AC246" s="785"/>
    </row>
    <row r="247" spans="1:29" s="864" customFormat="1" ht="25.5" customHeight="1">
      <c r="A247" s="785"/>
      <c r="B247" s="785"/>
      <c r="C247" s="785"/>
      <c r="D247" s="785"/>
      <c r="E247" s="785"/>
      <c r="F247" s="785"/>
      <c r="G247" s="785"/>
      <c r="H247" s="785"/>
      <c r="I247" s="785"/>
      <c r="J247" s="785"/>
      <c r="K247" s="785"/>
      <c r="L247" s="785"/>
      <c r="M247" s="785"/>
      <c r="N247" s="785"/>
      <c r="O247" s="785"/>
      <c r="P247" s="785"/>
      <c r="Q247" s="785"/>
      <c r="R247" s="785"/>
      <c r="S247" s="785"/>
      <c r="T247" s="785"/>
      <c r="U247" s="785"/>
      <c r="V247" s="785"/>
      <c r="W247" s="785"/>
      <c r="X247" s="785"/>
      <c r="Y247" s="785"/>
      <c r="Z247" s="785"/>
      <c r="AA247" s="785"/>
      <c r="AB247" s="785"/>
      <c r="AC247" s="785"/>
    </row>
    <row r="248" spans="1:29" s="864" customFormat="1" ht="25.5" customHeight="1">
      <c r="A248" s="785"/>
      <c r="B248" s="785"/>
      <c r="C248" s="785"/>
      <c r="D248" s="785"/>
      <c r="E248" s="785"/>
      <c r="F248" s="785"/>
      <c r="G248" s="785"/>
      <c r="H248" s="785"/>
      <c r="I248" s="785"/>
      <c r="J248" s="785"/>
      <c r="K248" s="785"/>
      <c r="L248" s="785"/>
      <c r="M248" s="785"/>
      <c r="N248" s="785"/>
      <c r="O248" s="785"/>
      <c r="P248" s="785"/>
      <c r="Q248" s="785"/>
      <c r="R248" s="785"/>
      <c r="S248" s="785"/>
      <c r="T248" s="785"/>
      <c r="U248" s="785"/>
      <c r="V248" s="785"/>
      <c r="W248" s="785"/>
      <c r="X248" s="785"/>
      <c r="Y248" s="785"/>
      <c r="Z248" s="785"/>
      <c r="AA248" s="785"/>
      <c r="AB248" s="785"/>
      <c r="AC248" s="785"/>
    </row>
    <row r="249" spans="1:29" s="864" customFormat="1" ht="25.5" customHeight="1">
      <c r="A249" s="785"/>
      <c r="B249" s="785"/>
      <c r="C249" s="785"/>
      <c r="D249" s="785"/>
      <c r="E249" s="785"/>
      <c r="F249" s="785"/>
      <c r="G249" s="785"/>
      <c r="H249" s="785"/>
      <c r="I249" s="785"/>
      <c r="J249" s="785"/>
      <c r="K249" s="785"/>
      <c r="L249" s="785"/>
      <c r="M249" s="785"/>
      <c r="N249" s="785"/>
      <c r="O249" s="785"/>
      <c r="P249" s="785"/>
      <c r="Q249" s="785"/>
      <c r="R249" s="785"/>
      <c r="S249" s="785"/>
      <c r="T249" s="785"/>
      <c r="U249" s="785"/>
      <c r="V249" s="785"/>
      <c r="W249" s="785"/>
      <c r="X249" s="785"/>
      <c r="Y249" s="785"/>
      <c r="Z249" s="785"/>
      <c r="AA249" s="785"/>
      <c r="AB249" s="785"/>
      <c r="AC249" s="785"/>
    </row>
    <row r="250" spans="1:29" s="864" customFormat="1" ht="25.5" customHeight="1">
      <c r="A250" s="785"/>
      <c r="B250" s="785"/>
      <c r="C250" s="785"/>
      <c r="D250" s="785"/>
      <c r="E250" s="785"/>
      <c r="F250" s="785"/>
      <c r="G250" s="785"/>
      <c r="H250" s="785"/>
      <c r="I250" s="785"/>
      <c r="J250" s="785"/>
      <c r="K250" s="785"/>
      <c r="L250" s="785"/>
      <c r="M250" s="785"/>
      <c r="N250" s="785"/>
      <c r="O250" s="785"/>
      <c r="P250" s="785"/>
      <c r="Q250" s="785"/>
      <c r="R250" s="785"/>
      <c r="S250" s="785"/>
      <c r="T250" s="785"/>
      <c r="U250" s="785"/>
      <c r="V250" s="785"/>
      <c r="W250" s="785"/>
      <c r="X250" s="785"/>
      <c r="Y250" s="785"/>
      <c r="Z250" s="785"/>
      <c r="AA250" s="785"/>
      <c r="AB250" s="785"/>
      <c r="AC250" s="785"/>
    </row>
    <row r="251" spans="1:29" s="864" customFormat="1" ht="25.5" customHeight="1">
      <c r="A251" s="785"/>
      <c r="B251" s="785"/>
      <c r="C251" s="785"/>
      <c r="D251" s="785"/>
      <c r="E251" s="785"/>
      <c r="F251" s="785"/>
      <c r="G251" s="785"/>
      <c r="H251" s="785"/>
      <c r="I251" s="785"/>
      <c r="J251" s="785"/>
      <c r="K251" s="785"/>
      <c r="L251" s="785"/>
      <c r="M251" s="785"/>
      <c r="N251" s="785"/>
      <c r="O251" s="785"/>
      <c r="P251" s="785"/>
      <c r="Q251" s="785"/>
      <c r="R251" s="785"/>
      <c r="S251" s="785"/>
      <c r="T251" s="785"/>
      <c r="U251" s="785"/>
      <c r="V251" s="785"/>
      <c r="W251" s="785"/>
      <c r="X251" s="785"/>
      <c r="Y251" s="785"/>
      <c r="Z251" s="785"/>
      <c r="AA251" s="785"/>
      <c r="AB251" s="785"/>
      <c r="AC251" s="785"/>
    </row>
    <row r="252" spans="1:29" s="864" customFormat="1" ht="25.5" customHeight="1">
      <c r="A252" s="785"/>
      <c r="B252" s="785"/>
      <c r="C252" s="785"/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785"/>
      <c r="O252" s="785"/>
      <c r="P252" s="785"/>
      <c r="Q252" s="785"/>
      <c r="R252" s="785"/>
      <c r="S252" s="785"/>
      <c r="T252" s="785"/>
      <c r="U252" s="785"/>
      <c r="V252" s="785"/>
      <c r="W252" s="785"/>
      <c r="X252" s="785"/>
      <c r="Y252" s="785"/>
      <c r="Z252" s="785"/>
      <c r="AA252" s="785"/>
      <c r="AB252" s="785"/>
      <c r="AC252" s="785"/>
    </row>
    <row r="253" spans="1:29" s="864" customFormat="1" ht="25.5" customHeight="1">
      <c r="A253" s="785"/>
      <c r="B253" s="785"/>
      <c r="C253" s="785"/>
      <c r="D253" s="785"/>
      <c r="E253" s="785"/>
      <c r="F253" s="785"/>
      <c r="G253" s="785"/>
      <c r="H253" s="785"/>
      <c r="I253" s="785"/>
      <c r="J253" s="785"/>
      <c r="K253" s="785"/>
      <c r="L253" s="785"/>
      <c r="M253" s="785"/>
      <c r="N253" s="785"/>
      <c r="O253" s="785"/>
      <c r="P253" s="785"/>
      <c r="Q253" s="785"/>
      <c r="R253" s="785"/>
      <c r="S253" s="785"/>
      <c r="T253" s="785"/>
      <c r="U253" s="785"/>
      <c r="V253" s="785"/>
      <c r="W253" s="785"/>
      <c r="X253" s="785"/>
      <c r="Y253" s="785"/>
      <c r="Z253" s="785"/>
      <c r="AA253" s="785"/>
      <c r="AB253" s="785"/>
      <c r="AC253" s="785"/>
    </row>
    <row r="254" spans="1:29" s="864" customFormat="1" ht="25.5" customHeight="1">
      <c r="A254" s="785"/>
      <c r="B254" s="785"/>
      <c r="C254" s="785"/>
      <c r="D254" s="785"/>
      <c r="E254" s="785"/>
      <c r="F254" s="785"/>
      <c r="G254" s="785"/>
      <c r="H254" s="785"/>
      <c r="I254" s="785"/>
      <c r="J254" s="785"/>
      <c r="K254" s="785"/>
      <c r="L254" s="785"/>
      <c r="M254" s="785"/>
      <c r="N254" s="785"/>
      <c r="O254" s="785"/>
      <c r="P254" s="785"/>
      <c r="Q254" s="785"/>
      <c r="R254" s="785"/>
      <c r="S254" s="785"/>
      <c r="T254" s="785"/>
      <c r="U254" s="785"/>
      <c r="V254" s="785"/>
      <c r="W254" s="785"/>
      <c r="X254" s="785"/>
      <c r="Y254" s="785"/>
      <c r="Z254" s="785"/>
      <c r="AA254" s="785"/>
      <c r="AB254" s="785"/>
      <c r="AC254" s="785"/>
    </row>
    <row r="255" spans="1:29" s="864" customFormat="1" ht="25.5" customHeight="1">
      <c r="A255" s="785"/>
      <c r="B255" s="785"/>
      <c r="C255" s="785"/>
      <c r="D255" s="785"/>
      <c r="E255" s="785"/>
      <c r="F255" s="785"/>
      <c r="G255" s="785"/>
      <c r="H255" s="785"/>
      <c r="I255" s="785"/>
      <c r="J255" s="785"/>
      <c r="K255" s="785"/>
      <c r="L255" s="785"/>
      <c r="M255" s="785"/>
      <c r="N255" s="785"/>
      <c r="O255" s="785"/>
      <c r="P255" s="785"/>
      <c r="Q255" s="785"/>
      <c r="R255" s="785"/>
      <c r="S255" s="785"/>
      <c r="T255" s="785"/>
      <c r="U255" s="785"/>
      <c r="V255" s="785"/>
      <c r="W255" s="785"/>
      <c r="X255" s="785"/>
      <c r="Y255" s="785"/>
      <c r="Z255" s="785"/>
      <c r="AA255" s="785"/>
      <c r="AB255" s="785"/>
      <c r="AC255" s="785"/>
    </row>
    <row r="256" spans="1:29" s="864" customFormat="1" ht="25.5" customHeight="1">
      <c r="A256" s="785"/>
      <c r="B256" s="785"/>
      <c r="C256" s="785"/>
      <c r="D256" s="785"/>
      <c r="E256" s="785"/>
      <c r="F256" s="785"/>
      <c r="G256" s="785"/>
      <c r="H256" s="785"/>
      <c r="I256" s="785"/>
      <c r="J256" s="785"/>
      <c r="K256" s="785"/>
      <c r="L256" s="785"/>
      <c r="M256" s="785"/>
      <c r="N256" s="785"/>
      <c r="O256" s="785"/>
      <c r="P256" s="785"/>
      <c r="Q256" s="785"/>
      <c r="R256" s="785"/>
      <c r="S256" s="785"/>
      <c r="T256" s="785"/>
      <c r="U256" s="785"/>
      <c r="V256" s="785"/>
      <c r="W256" s="785"/>
      <c r="X256" s="785"/>
      <c r="Y256" s="785"/>
      <c r="Z256" s="785"/>
      <c r="AA256" s="785"/>
      <c r="AB256" s="785"/>
      <c r="AC256" s="785"/>
    </row>
    <row r="257" spans="1:29" s="864" customFormat="1" ht="25.5" customHeight="1">
      <c r="A257" s="785"/>
      <c r="B257" s="785"/>
      <c r="C257" s="785"/>
      <c r="D257" s="785"/>
      <c r="E257" s="785"/>
      <c r="F257" s="785"/>
      <c r="G257" s="785"/>
      <c r="H257" s="785"/>
      <c r="I257" s="785"/>
      <c r="J257" s="785"/>
      <c r="K257" s="785"/>
      <c r="L257" s="785"/>
      <c r="M257" s="785"/>
      <c r="N257" s="785"/>
      <c r="O257" s="785"/>
      <c r="P257" s="785"/>
      <c r="Q257" s="785"/>
      <c r="R257" s="785"/>
      <c r="S257" s="785"/>
      <c r="T257" s="785"/>
      <c r="U257" s="785"/>
      <c r="V257" s="785"/>
      <c r="W257" s="785"/>
      <c r="X257" s="785"/>
      <c r="Y257" s="785"/>
      <c r="Z257" s="785"/>
      <c r="AA257" s="785"/>
      <c r="AB257" s="785"/>
      <c r="AC257" s="785"/>
    </row>
    <row r="258" spans="1:29" s="864" customFormat="1" ht="25.5" customHeight="1">
      <c r="A258" s="785"/>
      <c r="B258" s="785"/>
      <c r="C258" s="785"/>
      <c r="D258" s="785"/>
      <c r="E258" s="785"/>
      <c r="F258" s="785"/>
      <c r="G258" s="785"/>
      <c r="H258" s="785"/>
      <c r="I258" s="785"/>
      <c r="J258" s="785"/>
      <c r="K258" s="785"/>
      <c r="L258" s="785"/>
      <c r="M258" s="785"/>
      <c r="N258" s="785"/>
      <c r="O258" s="785"/>
      <c r="P258" s="785"/>
      <c r="Q258" s="785"/>
      <c r="R258" s="785"/>
      <c r="S258" s="785"/>
      <c r="T258" s="785"/>
      <c r="U258" s="785"/>
      <c r="V258" s="785"/>
      <c r="W258" s="785"/>
      <c r="X258" s="785"/>
      <c r="Y258" s="785"/>
      <c r="Z258" s="785"/>
      <c r="AA258" s="785"/>
      <c r="AB258" s="785"/>
      <c r="AC258" s="785"/>
    </row>
    <row r="259" spans="1:29" s="864" customFormat="1" ht="25.5" customHeight="1">
      <c r="A259" s="785"/>
      <c r="B259" s="785"/>
      <c r="C259" s="785"/>
      <c r="D259" s="785"/>
      <c r="E259" s="785"/>
      <c r="F259" s="785"/>
      <c r="G259" s="785"/>
      <c r="H259" s="785"/>
      <c r="I259" s="785"/>
      <c r="J259" s="785"/>
      <c r="K259" s="785"/>
      <c r="L259" s="785"/>
      <c r="M259" s="785"/>
      <c r="N259" s="785"/>
      <c r="O259" s="785"/>
      <c r="P259" s="785"/>
      <c r="Q259" s="785"/>
      <c r="R259" s="785"/>
      <c r="S259" s="785"/>
      <c r="T259" s="785"/>
      <c r="U259" s="785"/>
      <c r="V259" s="785"/>
      <c r="W259" s="785"/>
      <c r="X259" s="785"/>
      <c r="Y259" s="785"/>
      <c r="Z259" s="785"/>
      <c r="AA259" s="785"/>
      <c r="AB259" s="785"/>
      <c r="AC259" s="785"/>
    </row>
    <row r="260" spans="1:29" s="864" customFormat="1" ht="25.5" customHeight="1">
      <c r="A260" s="785"/>
      <c r="B260" s="785"/>
      <c r="C260" s="785"/>
      <c r="D260" s="785"/>
      <c r="E260" s="785"/>
      <c r="F260" s="785"/>
      <c r="G260" s="785"/>
      <c r="H260" s="785"/>
      <c r="I260" s="785"/>
      <c r="J260" s="785"/>
      <c r="K260" s="785"/>
      <c r="L260" s="785"/>
      <c r="M260" s="785"/>
      <c r="N260" s="785"/>
      <c r="O260" s="785"/>
      <c r="P260" s="785"/>
      <c r="Q260" s="785"/>
      <c r="R260" s="785"/>
      <c r="S260" s="785"/>
      <c r="T260" s="785"/>
      <c r="U260" s="785"/>
      <c r="V260" s="785"/>
      <c r="W260" s="785"/>
      <c r="X260" s="785"/>
      <c r="Y260" s="785"/>
      <c r="Z260" s="785"/>
      <c r="AA260" s="785"/>
      <c r="AB260" s="785"/>
      <c r="AC260" s="785"/>
    </row>
    <row r="261" spans="1:29" s="864" customFormat="1" ht="25.5" customHeight="1">
      <c r="A261" s="785"/>
      <c r="B261" s="785"/>
      <c r="C261" s="785"/>
      <c r="D261" s="785"/>
      <c r="E261" s="785"/>
      <c r="F261" s="785"/>
      <c r="G261" s="785"/>
      <c r="H261" s="785"/>
      <c r="I261" s="785"/>
      <c r="J261" s="785"/>
      <c r="K261" s="785"/>
      <c r="L261" s="785"/>
      <c r="M261" s="785"/>
      <c r="N261" s="785"/>
      <c r="O261" s="785"/>
      <c r="P261" s="785"/>
      <c r="Q261" s="785"/>
      <c r="R261" s="785"/>
      <c r="S261" s="785"/>
      <c r="T261" s="785"/>
      <c r="U261" s="785"/>
      <c r="V261" s="785"/>
      <c r="W261" s="785"/>
      <c r="X261" s="785"/>
      <c r="Y261" s="785"/>
      <c r="Z261" s="785"/>
      <c r="AA261" s="785"/>
      <c r="AB261" s="785"/>
      <c r="AC261" s="785"/>
    </row>
    <row r="262" spans="1:29" s="864" customFormat="1" ht="25.5" customHeight="1">
      <c r="A262" s="785"/>
      <c r="B262" s="785"/>
      <c r="C262" s="785"/>
      <c r="D262" s="785"/>
      <c r="E262" s="785"/>
      <c r="F262" s="785"/>
      <c r="G262" s="785"/>
      <c r="H262" s="785"/>
      <c r="I262" s="785"/>
      <c r="J262" s="785"/>
      <c r="K262" s="785"/>
      <c r="L262" s="785"/>
      <c r="M262" s="785"/>
      <c r="N262" s="785"/>
      <c r="O262" s="785"/>
      <c r="P262" s="785"/>
      <c r="Q262" s="785"/>
      <c r="R262" s="785"/>
      <c r="S262" s="785"/>
      <c r="T262" s="785"/>
      <c r="U262" s="785"/>
      <c r="V262" s="785"/>
      <c r="W262" s="785"/>
      <c r="X262" s="785"/>
      <c r="Y262" s="785"/>
      <c r="Z262" s="785"/>
      <c r="AA262" s="785"/>
      <c r="AB262" s="785"/>
      <c r="AC262" s="785"/>
    </row>
    <row r="263" spans="1:29" s="864" customFormat="1" ht="25.5" customHeight="1">
      <c r="A263" s="785"/>
      <c r="B263" s="785"/>
      <c r="C263" s="785"/>
      <c r="D263" s="785"/>
      <c r="E263" s="785"/>
      <c r="F263" s="785"/>
      <c r="G263" s="785"/>
      <c r="H263" s="785"/>
      <c r="I263" s="785"/>
      <c r="J263" s="785"/>
      <c r="K263" s="785"/>
      <c r="L263" s="785"/>
      <c r="M263" s="785"/>
      <c r="N263" s="785"/>
      <c r="O263" s="785"/>
      <c r="P263" s="785"/>
      <c r="Q263" s="785"/>
      <c r="R263" s="785"/>
      <c r="S263" s="785"/>
      <c r="T263" s="785"/>
      <c r="U263" s="785"/>
      <c r="V263" s="785"/>
      <c r="W263" s="785"/>
      <c r="X263" s="785"/>
      <c r="Y263" s="785"/>
      <c r="Z263" s="785"/>
      <c r="AA263" s="785"/>
      <c r="AB263" s="785"/>
      <c r="AC263" s="785"/>
    </row>
    <row r="264" spans="1:29" s="864" customFormat="1" ht="25.5" customHeight="1">
      <c r="A264" s="785"/>
      <c r="B264" s="785"/>
      <c r="C264" s="785"/>
      <c r="D264" s="785"/>
      <c r="E264" s="785"/>
      <c r="F264" s="785"/>
      <c r="G264" s="785"/>
      <c r="H264" s="785"/>
      <c r="I264" s="785"/>
      <c r="J264" s="785"/>
      <c r="K264" s="785"/>
      <c r="L264" s="785"/>
      <c r="M264" s="785"/>
      <c r="N264" s="785"/>
      <c r="O264" s="785"/>
      <c r="P264" s="785"/>
      <c r="Q264" s="785"/>
      <c r="R264" s="785"/>
      <c r="S264" s="785"/>
      <c r="T264" s="785"/>
      <c r="U264" s="785"/>
      <c r="V264" s="785"/>
      <c r="W264" s="785"/>
      <c r="X264" s="785"/>
      <c r="Y264" s="785"/>
      <c r="Z264" s="785"/>
      <c r="AA264" s="785"/>
      <c r="AB264" s="785"/>
      <c r="AC264" s="785"/>
    </row>
    <row r="265" spans="1:29" ht="25.5" customHeight="1"/>
    <row r="266" spans="1:29" ht="25.5" customHeight="1"/>
    <row r="267" spans="1:29" ht="18.75" customHeight="1"/>
    <row r="268" spans="1:29" ht="18.75" customHeight="1"/>
    <row r="269" spans="1:29" ht="12.75" customHeight="1"/>
    <row r="271" spans="1:29" s="864" customFormat="1" ht="25.5" customHeight="1">
      <c r="A271" s="785"/>
      <c r="B271" s="785"/>
      <c r="C271" s="785"/>
      <c r="D271" s="785"/>
      <c r="E271" s="785"/>
      <c r="F271" s="785"/>
      <c r="G271" s="785"/>
      <c r="H271" s="785"/>
      <c r="I271" s="785"/>
      <c r="J271" s="785"/>
      <c r="K271" s="785"/>
      <c r="L271" s="785"/>
      <c r="M271" s="785"/>
      <c r="N271" s="785"/>
      <c r="O271" s="785"/>
      <c r="P271" s="785"/>
      <c r="Q271" s="785"/>
      <c r="R271" s="785"/>
      <c r="S271" s="785"/>
      <c r="T271" s="785"/>
      <c r="U271" s="785"/>
      <c r="V271" s="785"/>
      <c r="W271" s="785"/>
      <c r="X271" s="785"/>
      <c r="Y271" s="785"/>
      <c r="Z271" s="785"/>
      <c r="AA271" s="785"/>
      <c r="AB271" s="785"/>
      <c r="AC271" s="785"/>
    </row>
    <row r="272" spans="1:29" s="864" customFormat="1" ht="25.5" customHeight="1">
      <c r="A272" s="785"/>
      <c r="B272" s="785"/>
      <c r="C272" s="785"/>
      <c r="D272" s="785"/>
      <c r="E272" s="785"/>
      <c r="F272" s="785"/>
      <c r="G272" s="785"/>
      <c r="H272" s="785"/>
      <c r="I272" s="785"/>
      <c r="J272" s="785"/>
      <c r="K272" s="785"/>
      <c r="L272" s="785"/>
      <c r="M272" s="785"/>
      <c r="N272" s="785"/>
      <c r="O272" s="785"/>
      <c r="P272" s="785"/>
      <c r="Q272" s="785"/>
      <c r="R272" s="785"/>
      <c r="S272" s="785"/>
      <c r="T272" s="785"/>
      <c r="U272" s="785"/>
      <c r="V272" s="785"/>
      <c r="W272" s="785"/>
      <c r="X272" s="785"/>
      <c r="Y272" s="785"/>
      <c r="Z272" s="785"/>
      <c r="AA272" s="785"/>
      <c r="AB272" s="785"/>
      <c r="AC272" s="785"/>
    </row>
    <row r="273" spans="1:29" s="864" customFormat="1" ht="25.5" customHeight="1">
      <c r="A273" s="785"/>
      <c r="B273" s="785"/>
      <c r="C273" s="785"/>
      <c r="D273" s="785"/>
      <c r="E273" s="785"/>
      <c r="F273" s="785"/>
      <c r="G273" s="785"/>
      <c r="H273" s="785"/>
      <c r="I273" s="785"/>
      <c r="J273" s="785"/>
      <c r="K273" s="785"/>
      <c r="L273" s="785"/>
      <c r="M273" s="785"/>
      <c r="N273" s="785"/>
      <c r="O273" s="785"/>
      <c r="P273" s="785"/>
      <c r="Q273" s="785"/>
      <c r="R273" s="785"/>
      <c r="S273" s="785"/>
      <c r="T273" s="785"/>
      <c r="U273" s="785"/>
      <c r="V273" s="785"/>
      <c r="W273" s="785"/>
      <c r="X273" s="785"/>
      <c r="Y273" s="785"/>
      <c r="Z273" s="785"/>
      <c r="AA273" s="785"/>
      <c r="AB273" s="785"/>
      <c r="AC273" s="785"/>
    </row>
    <row r="274" spans="1:29" s="864" customFormat="1" ht="25.5" customHeight="1">
      <c r="A274" s="785"/>
      <c r="B274" s="785"/>
      <c r="C274" s="785"/>
      <c r="D274" s="785"/>
      <c r="E274" s="785"/>
      <c r="F274" s="785"/>
      <c r="G274" s="785"/>
      <c r="H274" s="785"/>
      <c r="I274" s="785"/>
      <c r="J274" s="785"/>
      <c r="K274" s="785"/>
      <c r="L274" s="785"/>
      <c r="M274" s="785"/>
      <c r="N274" s="785"/>
      <c r="O274" s="785"/>
      <c r="P274" s="785"/>
      <c r="Q274" s="785"/>
      <c r="R274" s="785"/>
      <c r="S274" s="785"/>
      <c r="T274" s="785"/>
      <c r="U274" s="785"/>
      <c r="V274" s="785"/>
      <c r="W274" s="785"/>
      <c r="X274" s="785"/>
      <c r="Y274" s="785"/>
      <c r="Z274" s="785"/>
      <c r="AA274" s="785"/>
      <c r="AB274" s="785"/>
      <c r="AC274" s="785"/>
    </row>
    <row r="275" spans="1:29" s="864" customFormat="1" ht="25.5" customHeight="1">
      <c r="A275" s="785"/>
      <c r="B275" s="785"/>
      <c r="C275" s="785"/>
      <c r="D275" s="785"/>
      <c r="E275" s="785"/>
      <c r="F275" s="785"/>
      <c r="G275" s="785"/>
      <c r="H275" s="785"/>
      <c r="I275" s="785"/>
      <c r="J275" s="785"/>
      <c r="K275" s="785"/>
      <c r="L275" s="785"/>
      <c r="M275" s="785"/>
      <c r="N275" s="785"/>
      <c r="O275" s="785"/>
      <c r="P275" s="785"/>
      <c r="Q275" s="785"/>
      <c r="R275" s="785"/>
      <c r="S275" s="785"/>
      <c r="T275" s="785"/>
      <c r="U275" s="785"/>
      <c r="V275" s="785"/>
      <c r="W275" s="785"/>
      <c r="X275" s="785"/>
      <c r="Y275" s="785"/>
      <c r="Z275" s="785"/>
      <c r="AA275" s="785"/>
      <c r="AB275" s="785"/>
      <c r="AC275" s="785"/>
    </row>
    <row r="276" spans="1:29" s="864" customFormat="1" ht="25.5" customHeight="1">
      <c r="A276" s="785"/>
      <c r="B276" s="785"/>
      <c r="C276" s="785"/>
      <c r="D276" s="785"/>
      <c r="E276" s="785"/>
      <c r="F276" s="785"/>
      <c r="G276" s="785"/>
      <c r="H276" s="785"/>
      <c r="I276" s="785"/>
      <c r="J276" s="785"/>
      <c r="K276" s="785"/>
      <c r="L276" s="785"/>
      <c r="M276" s="785"/>
      <c r="N276" s="785"/>
      <c r="O276" s="785"/>
      <c r="P276" s="785"/>
      <c r="Q276" s="785"/>
      <c r="R276" s="785"/>
      <c r="S276" s="785"/>
      <c r="T276" s="785"/>
      <c r="U276" s="785"/>
      <c r="V276" s="785"/>
      <c r="W276" s="785"/>
      <c r="X276" s="785"/>
      <c r="Y276" s="785"/>
      <c r="Z276" s="785"/>
      <c r="AA276" s="785"/>
      <c r="AB276" s="785"/>
      <c r="AC276" s="785"/>
    </row>
    <row r="277" spans="1:29" s="864" customFormat="1" ht="25.5" customHeight="1">
      <c r="A277" s="785"/>
      <c r="B277" s="785"/>
      <c r="C277" s="785"/>
      <c r="D277" s="785"/>
      <c r="E277" s="785"/>
      <c r="F277" s="785"/>
      <c r="G277" s="785"/>
      <c r="H277" s="785"/>
      <c r="I277" s="785"/>
      <c r="J277" s="785"/>
      <c r="K277" s="785"/>
      <c r="L277" s="785"/>
      <c r="M277" s="785"/>
      <c r="N277" s="785"/>
      <c r="O277" s="785"/>
      <c r="P277" s="785"/>
      <c r="Q277" s="785"/>
      <c r="R277" s="785"/>
      <c r="S277" s="785"/>
      <c r="T277" s="785"/>
      <c r="U277" s="785"/>
      <c r="V277" s="785"/>
      <c r="W277" s="785"/>
      <c r="X277" s="785"/>
      <c r="Y277" s="785"/>
      <c r="Z277" s="785"/>
      <c r="AA277" s="785"/>
      <c r="AB277" s="785"/>
      <c r="AC277" s="785"/>
    </row>
    <row r="278" spans="1:29" s="864" customFormat="1" ht="25.5" customHeight="1">
      <c r="A278" s="785"/>
      <c r="B278" s="785"/>
      <c r="C278" s="785"/>
      <c r="D278" s="785"/>
      <c r="E278" s="785"/>
      <c r="F278" s="785"/>
      <c r="G278" s="785"/>
      <c r="H278" s="785"/>
      <c r="I278" s="785"/>
      <c r="J278" s="785"/>
      <c r="K278" s="785"/>
      <c r="L278" s="785"/>
      <c r="M278" s="785"/>
      <c r="N278" s="785"/>
      <c r="O278" s="785"/>
      <c r="P278" s="785"/>
      <c r="Q278" s="785"/>
      <c r="R278" s="785"/>
      <c r="S278" s="785"/>
      <c r="T278" s="785"/>
      <c r="U278" s="785"/>
      <c r="V278" s="785"/>
      <c r="W278" s="785"/>
      <c r="X278" s="785"/>
      <c r="Y278" s="785"/>
      <c r="Z278" s="785"/>
      <c r="AA278" s="785"/>
      <c r="AB278" s="785"/>
      <c r="AC278" s="785"/>
    </row>
    <row r="279" spans="1:29" s="864" customFormat="1" ht="25.5" customHeight="1">
      <c r="A279" s="785"/>
      <c r="B279" s="785"/>
      <c r="C279" s="785"/>
      <c r="D279" s="785"/>
      <c r="E279" s="785"/>
      <c r="F279" s="785"/>
      <c r="G279" s="785"/>
      <c r="H279" s="785"/>
      <c r="I279" s="785"/>
      <c r="J279" s="785"/>
      <c r="K279" s="785"/>
      <c r="L279" s="785"/>
      <c r="M279" s="785"/>
      <c r="N279" s="785"/>
      <c r="O279" s="785"/>
      <c r="P279" s="785"/>
      <c r="Q279" s="785"/>
      <c r="R279" s="785"/>
      <c r="S279" s="785"/>
      <c r="T279" s="785"/>
      <c r="U279" s="785"/>
      <c r="V279" s="785"/>
      <c r="W279" s="785"/>
      <c r="X279" s="785"/>
      <c r="Y279" s="785"/>
      <c r="Z279" s="785"/>
      <c r="AA279" s="785"/>
      <c r="AB279" s="785"/>
      <c r="AC279" s="785"/>
    </row>
    <row r="280" spans="1:29" s="864" customFormat="1" ht="25.5" customHeight="1">
      <c r="A280" s="785"/>
      <c r="B280" s="785"/>
      <c r="C280" s="785"/>
      <c r="D280" s="785"/>
      <c r="E280" s="785"/>
      <c r="F280" s="785"/>
      <c r="G280" s="785"/>
      <c r="H280" s="785"/>
      <c r="I280" s="785"/>
      <c r="J280" s="785"/>
      <c r="K280" s="785"/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</row>
    <row r="281" spans="1:29" s="864" customFormat="1" ht="25.5" customHeight="1">
      <c r="A281" s="785"/>
      <c r="B281" s="785"/>
      <c r="C281" s="785"/>
      <c r="D281" s="785"/>
      <c r="E281" s="785"/>
      <c r="F281" s="785"/>
      <c r="G281" s="785"/>
      <c r="H281" s="785"/>
      <c r="I281" s="785"/>
      <c r="J281" s="785"/>
      <c r="K281" s="785"/>
      <c r="L281" s="785"/>
      <c r="M281" s="785"/>
      <c r="N281" s="785"/>
      <c r="O281" s="785"/>
      <c r="P281" s="785"/>
      <c r="Q281" s="785"/>
      <c r="R281" s="785"/>
      <c r="S281" s="785"/>
      <c r="T281" s="785"/>
      <c r="U281" s="785"/>
      <c r="V281" s="785"/>
      <c r="W281" s="785"/>
      <c r="X281" s="785"/>
      <c r="Y281" s="785"/>
      <c r="Z281" s="785"/>
      <c r="AA281" s="785"/>
      <c r="AB281" s="785"/>
      <c r="AC281" s="785"/>
    </row>
    <row r="282" spans="1:29" s="864" customFormat="1" ht="25.5" customHeight="1">
      <c r="A282" s="785"/>
      <c r="B282" s="785"/>
      <c r="C282" s="785"/>
      <c r="D282" s="785"/>
      <c r="E282" s="785"/>
      <c r="F282" s="785"/>
      <c r="G282" s="785"/>
      <c r="H282" s="785"/>
      <c r="I282" s="785"/>
      <c r="J282" s="785"/>
      <c r="K282" s="785"/>
      <c r="L282" s="785"/>
      <c r="M282" s="785"/>
      <c r="N282" s="785"/>
      <c r="O282" s="785"/>
      <c r="P282" s="785"/>
      <c r="Q282" s="785"/>
      <c r="R282" s="785"/>
      <c r="S282" s="785"/>
      <c r="T282" s="785"/>
      <c r="U282" s="785"/>
      <c r="V282" s="785"/>
      <c r="W282" s="785"/>
      <c r="X282" s="785"/>
      <c r="Y282" s="785"/>
      <c r="Z282" s="785"/>
      <c r="AA282" s="785"/>
      <c r="AB282" s="785"/>
      <c r="AC282" s="785"/>
    </row>
    <row r="283" spans="1:29" s="864" customFormat="1" ht="25.5" customHeight="1">
      <c r="A283" s="785"/>
      <c r="B283" s="785"/>
      <c r="C283" s="785"/>
      <c r="D283" s="785"/>
      <c r="E283" s="785"/>
      <c r="F283" s="785"/>
      <c r="G283" s="785"/>
      <c r="H283" s="785"/>
      <c r="I283" s="785"/>
      <c r="J283" s="785"/>
      <c r="K283" s="785"/>
      <c r="L283" s="785"/>
      <c r="M283" s="785"/>
      <c r="N283" s="785"/>
      <c r="O283" s="785"/>
      <c r="P283" s="785"/>
      <c r="Q283" s="785"/>
      <c r="R283" s="785"/>
      <c r="S283" s="785"/>
      <c r="T283" s="785"/>
      <c r="U283" s="785"/>
      <c r="V283" s="785"/>
      <c r="W283" s="785"/>
      <c r="X283" s="785"/>
      <c r="Y283" s="785"/>
      <c r="Z283" s="785"/>
      <c r="AA283" s="785"/>
      <c r="AB283" s="785"/>
      <c r="AC283" s="785"/>
    </row>
    <row r="284" spans="1:29" s="864" customFormat="1" ht="25.5" customHeight="1">
      <c r="A284" s="785"/>
      <c r="B284" s="785"/>
      <c r="C284" s="785"/>
      <c r="D284" s="785"/>
      <c r="E284" s="785"/>
      <c r="F284" s="785"/>
      <c r="G284" s="785"/>
      <c r="H284" s="785"/>
      <c r="I284" s="785"/>
      <c r="J284" s="785"/>
      <c r="K284" s="785"/>
      <c r="L284" s="785"/>
      <c r="M284" s="785"/>
      <c r="N284" s="785"/>
      <c r="O284" s="785"/>
      <c r="P284" s="785"/>
      <c r="Q284" s="785"/>
      <c r="R284" s="785"/>
      <c r="S284" s="785"/>
      <c r="T284" s="785"/>
      <c r="U284" s="785"/>
      <c r="V284" s="785"/>
      <c r="W284" s="785"/>
      <c r="X284" s="785"/>
      <c r="Y284" s="785"/>
      <c r="Z284" s="785"/>
      <c r="AA284" s="785"/>
      <c r="AB284" s="785"/>
      <c r="AC284" s="785"/>
    </row>
    <row r="285" spans="1:29" s="864" customFormat="1" ht="25.5" customHeight="1">
      <c r="A285" s="785"/>
      <c r="B285" s="785"/>
      <c r="C285" s="785"/>
      <c r="D285" s="785"/>
      <c r="E285" s="785"/>
      <c r="F285" s="785"/>
      <c r="G285" s="785"/>
      <c r="H285" s="785"/>
      <c r="I285" s="785"/>
      <c r="J285" s="785"/>
      <c r="K285" s="785"/>
      <c r="L285" s="785"/>
      <c r="M285" s="785"/>
      <c r="N285" s="785"/>
      <c r="O285" s="785"/>
      <c r="P285" s="785"/>
      <c r="Q285" s="785"/>
      <c r="R285" s="785"/>
      <c r="S285" s="785"/>
      <c r="T285" s="785"/>
      <c r="U285" s="785"/>
      <c r="V285" s="785"/>
      <c r="W285" s="785"/>
      <c r="X285" s="785"/>
      <c r="Y285" s="785"/>
      <c r="Z285" s="785"/>
      <c r="AA285" s="785"/>
      <c r="AB285" s="785"/>
      <c r="AC285" s="785"/>
    </row>
    <row r="286" spans="1:29" s="864" customFormat="1" ht="25.5" customHeight="1">
      <c r="A286" s="785"/>
      <c r="B286" s="785"/>
      <c r="C286" s="785"/>
      <c r="D286" s="785"/>
      <c r="E286" s="785"/>
      <c r="F286" s="785"/>
      <c r="G286" s="785"/>
      <c r="H286" s="785"/>
      <c r="I286" s="785"/>
      <c r="J286" s="785"/>
      <c r="K286" s="785"/>
      <c r="L286" s="785"/>
      <c r="M286" s="785"/>
      <c r="N286" s="785"/>
      <c r="O286" s="785"/>
      <c r="P286" s="785"/>
      <c r="Q286" s="785"/>
      <c r="R286" s="785"/>
      <c r="S286" s="785"/>
      <c r="T286" s="785"/>
      <c r="U286" s="785"/>
      <c r="V286" s="785"/>
      <c r="W286" s="785"/>
      <c r="X286" s="785"/>
      <c r="Y286" s="785"/>
      <c r="Z286" s="785"/>
      <c r="AA286" s="785"/>
      <c r="AB286" s="785"/>
      <c r="AC286" s="785"/>
    </row>
    <row r="287" spans="1:29" s="864" customFormat="1" ht="25.5" customHeight="1">
      <c r="A287" s="785"/>
      <c r="B287" s="785"/>
      <c r="C287" s="785"/>
      <c r="D287" s="785"/>
      <c r="E287" s="785"/>
      <c r="F287" s="785"/>
      <c r="G287" s="785"/>
      <c r="H287" s="785"/>
      <c r="I287" s="785"/>
      <c r="J287" s="785"/>
      <c r="K287" s="785"/>
      <c r="L287" s="785"/>
      <c r="M287" s="785"/>
      <c r="N287" s="785"/>
      <c r="O287" s="785"/>
      <c r="P287" s="785"/>
      <c r="Q287" s="785"/>
      <c r="R287" s="785"/>
      <c r="S287" s="785"/>
      <c r="T287" s="785"/>
      <c r="U287" s="785"/>
      <c r="V287" s="785"/>
      <c r="W287" s="785"/>
      <c r="X287" s="785"/>
      <c r="Y287" s="785"/>
      <c r="Z287" s="785"/>
      <c r="AA287" s="785"/>
      <c r="AB287" s="785"/>
      <c r="AC287" s="785"/>
    </row>
    <row r="288" spans="1:29" s="864" customFormat="1" ht="25.5" customHeight="1">
      <c r="A288" s="785"/>
      <c r="B288" s="785"/>
      <c r="C288" s="785"/>
      <c r="D288" s="785"/>
      <c r="E288" s="785"/>
      <c r="F288" s="785"/>
      <c r="G288" s="785"/>
      <c r="H288" s="785"/>
      <c r="I288" s="785"/>
      <c r="J288" s="785"/>
      <c r="K288" s="785"/>
      <c r="L288" s="785"/>
      <c r="M288" s="785"/>
      <c r="N288" s="785"/>
      <c r="O288" s="785"/>
      <c r="P288" s="785"/>
      <c r="Q288" s="785"/>
      <c r="R288" s="785"/>
      <c r="S288" s="785"/>
      <c r="T288" s="785"/>
      <c r="U288" s="785"/>
      <c r="V288" s="785"/>
      <c r="W288" s="785"/>
      <c r="X288" s="785"/>
      <c r="Y288" s="785"/>
      <c r="Z288" s="785"/>
      <c r="AA288" s="785"/>
      <c r="AB288" s="785"/>
      <c r="AC288" s="785"/>
    </row>
    <row r="289" spans="1:29" s="864" customFormat="1" ht="25.5" customHeight="1">
      <c r="A289" s="785"/>
      <c r="B289" s="785"/>
      <c r="C289" s="785"/>
      <c r="D289" s="785"/>
      <c r="E289" s="785"/>
      <c r="F289" s="785"/>
      <c r="G289" s="785"/>
      <c r="H289" s="785"/>
      <c r="I289" s="785"/>
      <c r="J289" s="785"/>
      <c r="K289" s="785"/>
      <c r="L289" s="785"/>
      <c r="M289" s="785"/>
      <c r="N289" s="785"/>
      <c r="O289" s="785"/>
      <c r="P289" s="785"/>
      <c r="Q289" s="785"/>
      <c r="R289" s="785"/>
      <c r="S289" s="785"/>
      <c r="T289" s="785"/>
      <c r="U289" s="785"/>
      <c r="V289" s="785"/>
      <c r="W289" s="785"/>
      <c r="X289" s="785"/>
      <c r="Y289" s="785"/>
      <c r="Z289" s="785"/>
      <c r="AA289" s="785"/>
      <c r="AB289" s="785"/>
      <c r="AC289" s="785"/>
    </row>
    <row r="290" spans="1:29" s="864" customFormat="1" ht="25.5" customHeight="1">
      <c r="A290" s="785"/>
      <c r="B290" s="785"/>
      <c r="C290" s="785"/>
      <c r="D290" s="785"/>
      <c r="E290" s="785"/>
      <c r="F290" s="785"/>
      <c r="G290" s="785"/>
      <c r="H290" s="785"/>
      <c r="I290" s="785"/>
      <c r="J290" s="785"/>
      <c r="K290" s="785"/>
      <c r="L290" s="785"/>
      <c r="M290" s="785"/>
      <c r="N290" s="785"/>
      <c r="O290" s="785"/>
      <c r="P290" s="785"/>
      <c r="Q290" s="785"/>
      <c r="R290" s="785"/>
      <c r="S290" s="785"/>
      <c r="T290" s="785"/>
      <c r="U290" s="785"/>
      <c r="V290" s="785"/>
      <c r="W290" s="785"/>
      <c r="X290" s="785"/>
      <c r="Y290" s="785"/>
      <c r="Z290" s="785"/>
      <c r="AA290" s="785"/>
      <c r="AB290" s="785"/>
      <c r="AC290" s="785"/>
    </row>
    <row r="291" spans="1:29" s="864" customFormat="1" ht="25.5" customHeight="1">
      <c r="A291" s="785"/>
      <c r="B291" s="785"/>
      <c r="C291" s="785"/>
      <c r="D291" s="785"/>
      <c r="E291" s="785"/>
      <c r="F291" s="785"/>
      <c r="G291" s="785"/>
      <c r="H291" s="785"/>
      <c r="I291" s="785"/>
      <c r="J291" s="785"/>
      <c r="K291" s="785"/>
      <c r="L291" s="785"/>
      <c r="M291" s="785"/>
      <c r="N291" s="785"/>
      <c r="O291" s="785"/>
      <c r="P291" s="785"/>
      <c r="Q291" s="785"/>
      <c r="R291" s="785"/>
      <c r="S291" s="785"/>
      <c r="T291" s="785"/>
      <c r="U291" s="785"/>
      <c r="V291" s="785"/>
      <c r="W291" s="785"/>
      <c r="X291" s="785"/>
      <c r="Y291" s="785"/>
      <c r="Z291" s="785"/>
      <c r="AA291" s="785"/>
      <c r="AB291" s="785"/>
      <c r="AC291" s="785"/>
    </row>
    <row r="292" spans="1:29" s="864" customFormat="1" ht="25.5" customHeight="1">
      <c r="A292" s="785"/>
      <c r="B292" s="785"/>
      <c r="C292" s="785"/>
      <c r="D292" s="785"/>
      <c r="E292" s="785"/>
      <c r="F292" s="785"/>
      <c r="G292" s="785"/>
      <c r="H292" s="785"/>
      <c r="I292" s="785"/>
      <c r="J292" s="785"/>
      <c r="K292" s="785"/>
      <c r="L292" s="785"/>
      <c r="M292" s="785"/>
      <c r="N292" s="785"/>
      <c r="O292" s="785"/>
      <c r="P292" s="785"/>
      <c r="Q292" s="785"/>
      <c r="R292" s="785"/>
      <c r="S292" s="785"/>
      <c r="T292" s="785"/>
      <c r="U292" s="785"/>
      <c r="V292" s="785"/>
      <c r="W292" s="785"/>
      <c r="X292" s="785"/>
      <c r="Y292" s="785"/>
      <c r="Z292" s="785"/>
      <c r="AA292" s="785"/>
      <c r="AB292" s="785"/>
      <c r="AC292" s="785"/>
    </row>
    <row r="293" spans="1:29" s="864" customFormat="1" ht="25.5" customHeight="1">
      <c r="A293" s="785"/>
      <c r="B293" s="785"/>
      <c r="C293" s="785"/>
      <c r="D293" s="785"/>
      <c r="E293" s="785"/>
      <c r="F293" s="785"/>
      <c r="G293" s="785"/>
      <c r="H293" s="785"/>
      <c r="I293" s="785"/>
      <c r="J293" s="785"/>
      <c r="K293" s="785"/>
      <c r="L293" s="785"/>
      <c r="M293" s="785"/>
      <c r="N293" s="785"/>
      <c r="O293" s="785"/>
      <c r="P293" s="785"/>
      <c r="Q293" s="785"/>
      <c r="R293" s="785"/>
      <c r="S293" s="785"/>
      <c r="T293" s="785"/>
      <c r="U293" s="785"/>
      <c r="V293" s="785"/>
      <c r="W293" s="785"/>
      <c r="X293" s="785"/>
      <c r="Y293" s="785"/>
      <c r="Z293" s="785"/>
      <c r="AA293" s="785"/>
      <c r="AB293" s="785"/>
      <c r="AC293" s="785"/>
    </row>
    <row r="294" spans="1:29" s="864" customFormat="1" ht="25.5" customHeight="1">
      <c r="A294" s="785"/>
      <c r="B294" s="785"/>
      <c r="C294" s="785"/>
      <c r="D294" s="785"/>
      <c r="E294" s="785"/>
      <c r="F294" s="785"/>
      <c r="G294" s="785"/>
      <c r="H294" s="785"/>
      <c r="I294" s="785"/>
      <c r="J294" s="785"/>
      <c r="K294" s="785"/>
      <c r="L294" s="785"/>
      <c r="M294" s="785"/>
      <c r="N294" s="785"/>
      <c r="O294" s="785"/>
      <c r="P294" s="785"/>
      <c r="Q294" s="785"/>
      <c r="R294" s="785"/>
      <c r="S294" s="785"/>
      <c r="T294" s="785"/>
      <c r="U294" s="785"/>
      <c r="V294" s="785"/>
      <c r="W294" s="785"/>
      <c r="X294" s="785"/>
      <c r="Y294" s="785"/>
      <c r="Z294" s="785"/>
      <c r="AA294" s="785"/>
      <c r="AB294" s="785"/>
      <c r="AC294" s="785"/>
    </row>
    <row r="295" spans="1:29" s="864" customFormat="1" ht="25.5" customHeight="1">
      <c r="A295" s="785"/>
      <c r="B295" s="785"/>
      <c r="C295" s="785"/>
      <c r="D295" s="785"/>
      <c r="E295" s="785"/>
      <c r="F295" s="785"/>
      <c r="G295" s="785"/>
      <c r="H295" s="785"/>
      <c r="I295" s="785"/>
      <c r="J295" s="785"/>
      <c r="K295" s="785"/>
      <c r="L295" s="785"/>
      <c r="M295" s="785"/>
      <c r="N295" s="785"/>
      <c r="O295" s="785"/>
      <c r="P295" s="785"/>
      <c r="Q295" s="785"/>
      <c r="R295" s="785"/>
      <c r="S295" s="785"/>
      <c r="T295" s="785"/>
      <c r="U295" s="785"/>
      <c r="V295" s="785"/>
      <c r="W295" s="785"/>
      <c r="X295" s="785"/>
      <c r="Y295" s="785"/>
      <c r="Z295" s="785"/>
      <c r="AA295" s="785"/>
      <c r="AB295" s="785"/>
      <c r="AC295" s="785"/>
    </row>
    <row r="296" spans="1:29" s="864" customFormat="1" ht="25.5" customHeight="1">
      <c r="A296" s="785"/>
      <c r="B296" s="785"/>
      <c r="C296" s="785"/>
      <c r="D296" s="785"/>
      <c r="E296" s="785"/>
      <c r="F296" s="785"/>
      <c r="G296" s="785"/>
      <c r="H296" s="785"/>
      <c r="I296" s="785"/>
      <c r="J296" s="785"/>
      <c r="K296" s="785"/>
      <c r="L296" s="785"/>
      <c r="M296" s="785"/>
      <c r="N296" s="785"/>
      <c r="O296" s="785"/>
      <c r="P296" s="785"/>
      <c r="Q296" s="785"/>
      <c r="R296" s="785"/>
      <c r="S296" s="785"/>
      <c r="T296" s="785"/>
      <c r="U296" s="785"/>
      <c r="V296" s="785"/>
      <c r="W296" s="785"/>
      <c r="X296" s="785"/>
      <c r="Y296" s="785"/>
      <c r="Z296" s="785"/>
      <c r="AA296" s="785"/>
      <c r="AB296" s="785"/>
      <c r="AC296" s="785"/>
    </row>
    <row r="297" spans="1:29" s="864" customFormat="1" ht="25.5" customHeight="1">
      <c r="A297" s="785"/>
      <c r="B297" s="785"/>
      <c r="C297" s="785"/>
      <c r="D297" s="785"/>
      <c r="E297" s="785"/>
      <c r="F297" s="785"/>
      <c r="G297" s="785"/>
      <c r="H297" s="785"/>
      <c r="I297" s="785"/>
      <c r="J297" s="785"/>
      <c r="K297" s="785"/>
      <c r="L297" s="785"/>
      <c r="M297" s="785"/>
      <c r="N297" s="785"/>
      <c r="O297" s="785"/>
      <c r="P297" s="785"/>
      <c r="Q297" s="785"/>
      <c r="R297" s="785"/>
      <c r="S297" s="785"/>
      <c r="T297" s="785"/>
      <c r="U297" s="785"/>
      <c r="V297" s="785"/>
      <c r="W297" s="785"/>
      <c r="X297" s="785"/>
      <c r="Y297" s="785"/>
      <c r="Z297" s="785"/>
      <c r="AA297" s="785"/>
      <c r="AB297" s="785"/>
      <c r="AC297" s="785"/>
    </row>
    <row r="298" spans="1:29" s="864" customFormat="1" ht="25.5" customHeight="1">
      <c r="A298" s="785"/>
      <c r="B298" s="785"/>
      <c r="C298" s="785"/>
      <c r="D298" s="785"/>
      <c r="E298" s="785"/>
      <c r="F298" s="785"/>
      <c r="G298" s="785"/>
      <c r="H298" s="785"/>
      <c r="I298" s="785"/>
      <c r="J298" s="785"/>
      <c r="K298" s="785"/>
      <c r="L298" s="785"/>
      <c r="M298" s="785"/>
      <c r="N298" s="785"/>
      <c r="O298" s="785"/>
      <c r="P298" s="785"/>
      <c r="Q298" s="785"/>
      <c r="R298" s="785"/>
      <c r="S298" s="785"/>
      <c r="T298" s="785"/>
      <c r="U298" s="785"/>
      <c r="V298" s="785"/>
      <c r="W298" s="785"/>
      <c r="X298" s="785"/>
      <c r="Y298" s="785"/>
      <c r="Z298" s="785"/>
      <c r="AA298" s="785"/>
      <c r="AB298" s="785"/>
      <c r="AC298" s="785"/>
    </row>
    <row r="299" spans="1:29" s="864" customFormat="1" ht="25.5" customHeight="1">
      <c r="A299" s="785"/>
      <c r="B299" s="785"/>
      <c r="C299" s="785"/>
      <c r="D299" s="785"/>
      <c r="E299" s="785"/>
      <c r="F299" s="785"/>
      <c r="G299" s="785"/>
      <c r="H299" s="785"/>
      <c r="I299" s="785"/>
      <c r="J299" s="785"/>
      <c r="K299" s="785"/>
      <c r="L299" s="785"/>
      <c r="M299" s="785"/>
      <c r="N299" s="785"/>
      <c r="O299" s="785"/>
      <c r="P299" s="785"/>
      <c r="Q299" s="785"/>
      <c r="R299" s="785"/>
      <c r="S299" s="785"/>
      <c r="T299" s="785"/>
      <c r="U299" s="785"/>
      <c r="V299" s="785"/>
      <c r="W299" s="785"/>
      <c r="X299" s="785"/>
      <c r="Y299" s="785"/>
      <c r="Z299" s="785"/>
      <c r="AA299" s="785"/>
      <c r="AB299" s="785"/>
      <c r="AC299" s="785"/>
    </row>
    <row r="300" spans="1:29" s="864" customFormat="1" ht="25.5" customHeight="1">
      <c r="A300" s="785"/>
      <c r="B300" s="785"/>
      <c r="C300" s="785"/>
      <c r="D300" s="785"/>
      <c r="E300" s="785"/>
      <c r="F300" s="785"/>
      <c r="G300" s="785"/>
      <c r="H300" s="785"/>
      <c r="I300" s="785"/>
      <c r="J300" s="785"/>
      <c r="K300" s="785"/>
      <c r="L300" s="785"/>
      <c r="M300" s="785"/>
      <c r="N300" s="785"/>
      <c r="O300" s="785"/>
      <c r="P300" s="785"/>
      <c r="Q300" s="785"/>
      <c r="R300" s="785"/>
      <c r="S300" s="785"/>
      <c r="T300" s="785"/>
      <c r="U300" s="785"/>
      <c r="V300" s="785"/>
      <c r="W300" s="785"/>
      <c r="X300" s="785"/>
      <c r="Y300" s="785"/>
      <c r="Z300" s="785"/>
      <c r="AA300" s="785"/>
      <c r="AB300" s="785"/>
      <c r="AC300" s="785"/>
    </row>
    <row r="301" spans="1:29" s="864" customFormat="1" ht="25.5" customHeight="1">
      <c r="A301" s="785"/>
      <c r="B301" s="785"/>
      <c r="C301" s="785"/>
      <c r="D301" s="785"/>
      <c r="E301" s="785"/>
      <c r="F301" s="785"/>
      <c r="G301" s="785"/>
      <c r="H301" s="785"/>
      <c r="I301" s="785"/>
      <c r="J301" s="785"/>
      <c r="K301" s="785"/>
      <c r="L301" s="785"/>
      <c r="M301" s="785"/>
      <c r="N301" s="785"/>
      <c r="O301" s="785"/>
      <c r="P301" s="785"/>
      <c r="Q301" s="785"/>
      <c r="R301" s="785"/>
      <c r="S301" s="785"/>
      <c r="T301" s="785"/>
      <c r="U301" s="785"/>
      <c r="V301" s="785"/>
      <c r="W301" s="785"/>
      <c r="X301" s="785"/>
      <c r="Y301" s="785"/>
      <c r="Z301" s="785"/>
      <c r="AA301" s="785"/>
      <c r="AB301" s="785"/>
      <c r="AC301" s="785"/>
    </row>
    <row r="302" spans="1:29" s="864" customFormat="1" ht="25.5" customHeight="1">
      <c r="A302" s="785"/>
      <c r="B302" s="785"/>
      <c r="C302" s="785"/>
      <c r="D302" s="785"/>
      <c r="E302" s="785"/>
      <c r="F302" s="785"/>
      <c r="G302" s="785"/>
      <c r="H302" s="785"/>
      <c r="I302" s="785"/>
      <c r="J302" s="785"/>
      <c r="K302" s="785"/>
      <c r="L302" s="785"/>
      <c r="M302" s="785"/>
      <c r="N302" s="785"/>
      <c r="O302" s="785"/>
      <c r="P302" s="785"/>
      <c r="Q302" s="785"/>
      <c r="R302" s="785"/>
      <c r="S302" s="785"/>
      <c r="T302" s="785"/>
      <c r="U302" s="785"/>
      <c r="V302" s="785"/>
      <c r="W302" s="785"/>
      <c r="X302" s="785"/>
      <c r="Y302" s="785"/>
      <c r="Z302" s="785"/>
      <c r="AA302" s="785"/>
      <c r="AB302" s="785"/>
      <c r="AC302" s="785"/>
    </row>
    <row r="303" spans="1:29" s="864" customFormat="1" ht="25.5" customHeight="1">
      <c r="A303" s="785"/>
      <c r="B303" s="785"/>
      <c r="C303" s="785"/>
      <c r="D303" s="785"/>
      <c r="E303" s="785"/>
      <c r="F303" s="785"/>
      <c r="G303" s="785"/>
      <c r="H303" s="785"/>
      <c r="I303" s="785"/>
      <c r="J303" s="785"/>
      <c r="K303" s="785"/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785"/>
      <c r="X303" s="785"/>
      <c r="Y303" s="785"/>
      <c r="Z303" s="785"/>
      <c r="AA303" s="785"/>
      <c r="AB303" s="785"/>
      <c r="AC303" s="785"/>
    </row>
    <row r="304" spans="1:29" s="864" customFormat="1" ht="25.5" customHeight="1">
      <c r="A304" s="785"/>
      <c r="B304" s="785"/>
      <c r="C304" s="785"/>
      <c r="D304" s="785"/>
      <c r="E304" s="785"/>
      <c r="F304" s="785"/>
      <c r="G304" s="785"/>
      <c r="H304" s="785"/>
      <c r="I304" s="785"/>
      <c r="J304" s="785"/>
      <c r="K304" s="785"/>
      <c r="L304" s="785"/>
      <c r="M304" s="785"/>
      <c r="N304" s="785"/>
      <c r="O304" s="785"/>
      <c r="P304" s="785"/>
      <c r="Q304" s="785"/>
      <c r="R304" s="785"/>
      <c r="S304" s="785"/>
      <c r="T304" s="785"/>
      <c r="U304" s="785"/>
      <c r="V304" s="785"/>
      <c r="W304" s="785"/>
      <c r="X304" s="785"/>
      <c r="Y304" s="785"/>
      <c r="Z304" s="785"/>
      <c r="AA304" s="785"/>
      <c r="AB304" s="785"/>
      <c r="AC304" s="785"/>
    </row>
    <row r="305" spans="1:29" s="864" customFormat="1" ht="25.5" customHeight="1">
      <c r="A305" s="785"/>
      <c r="B305" s="785"/>
      <c r="C305" s="785"/>
      <c r="D305" s="785"/>
      <c r="E305" s="785"/>
      <c r="F305" s="785"/>
      <c r="G305" s="785"/>
      <c r="H305" s="785"/>
      <c r="I305" s="785"/>
      <c r="J305" s="785"/>
      <c r="K305" s="785"/>
      <c r="L305" s="785"/>
      <c r="M305" s="785"/>
      <c r="N305" s="785"/>
      <c r="O305" s="785"/>
      <c r="P305" s="785"/>
      <c r="Q305" s="785"/>
      <c r="R305" s="785"/>
      <c r="S305" s="785"/>
      <c r="T305" s="785"/>
      <c r="U305" s="785"/>
      <c r="V305" s="785"/>
      <c r="W305" s="785"/>
      <c r="X305" s="785"/>
      <c r="Y305" s="785"/>
      <c r="Z305" s="785"/>
      <c r="AA305" s="785"/>
      <c r="AB305" s="785"/>
      <c r="AC305" s="785"/>
    </row>
    <row r="306" spans="1:29" s="864" customFormat="1" ht="25.5" customHeight="1">
      <c r="A306" s="785"/>
      <c r="B306" s="785"/>
      <c r="C306" s="785"/>
      <c r="D306" s="785"/>
      <c r="E306" s="785"/>
      <c r="F306" s="785"/>
      <c r="G306" s="785"/>
      <c r="H306" s="785"/>
      <c r="I306" s="785"/>
      <c r="J306" s="785"/>
      <c r="K306" s="785"/>
      <c r="L306" s="785"/>
      <c r="M306" s="785"/>
      <c r="N306" s="785"/>
      <c r="O306" s="785"/>
      <c r="P306" s="785"/>
      <c r="Q306" s="785"/>
      <c r="R306" s="785"/>
      <c r="S306" s="785"/>
      <c r="T306" s="785"/>
      <c r="U306" s="785"/>
      <c r="V306" s="785"/>
      <c r="W306" s="785"/>
      <c r="X306" s="785"/>
      <c r="Y306" s="785"/>
      <c r="Z306" s="785"/>
      <c r="AA306" s="785"/>
      <c r="AB306" s="785"/>
      <c r="AC306" s="785"/>
    </row>
    <row r="307" spans="1:29" s="864" customFormat="1" ht="25.5" customHeight="1">
      <c r="A307" s="785"/>
      <c r="B307" s="785"/>
      <c r="C307" s="785"/>
      <c r="D307" s="785"/>
      <c r="E307" s="785"/>
      <c r="F307" s="785"/>
      <c r="G307" s="785"/>
      <c r="H307" s="785"/>
      <c r="I307" s="785"/>
      <c r="J307" s="785"/>
      <c r="K307" s="785"/>
      <c r="L307" s="785"/>
      <c r="M307" s="785"/>
      <c r="N307" s="785"/>
      <c r="O307" s="785"/>
      <c r="P307" s="785"/>
      <c r="Q307" s="785"/>
      <c r="R307" s="785"/>
      <c r="S307" s="785"/>
      <c r="T307" s="785"/>
      <c r="U307" s="785"/>
      <c r="V307" s="785"/>
      <c r="W307" s="785"/>
      <c r="X307" s="785"/>
      <c r="Y307" s="785"/>
      <c r="Z307" s="785"/>
      <c r="AA307" s="785"/>
      <c r="AB307" s="785"/>
      <c r="AC307" s="785"/>
    </row>
    <row r="308" spans="1:29" s="864" customFormat="1" ht="25.5" customHeight="1">
      <c r="A308" s="785"/>
      <c r="B308" s="785"/>
      <c r="C308" s="785"/>
      <c r="D308" s="785"/>
      <c r="E308" s="785"/>
      <c r="F308" s="785"/>
      <c r="G308" s="785"/>
      <c r="H308" s="785"/>
      <c r="I308" s="785"/>
      <c r="J308" s="785"/>
      <c r="K308" s="785"/>
      <c r="L308" s="785"/>
      <c r="M308" s="785"/>
      <c r="N308" s="785"/>
      <c r="O308" s="785"/>
      <c r="P308" s="785"/>
      <c r="Q308" s="785"/>
      <c r="R308" s="785"/>
      <c r="S308" s="785"/>
      <c r="T308" s="785"/>
      <c r="U308" s="785"/>
      <c r="V308" s="785"/>
      <c r="W308" s="785"/>
      <c r="X308" s="785"/>
      <c r="Y308" s="785"/>
      <c r="Z308" s="785"/>
      <c r="AA308" s="785"/>
      <c r="AB308" s="785"/>
      <c r="AC308" s="785"/>
    </row>
    <row r="309" spans="1:29" s="864" customFormat="1" ht="25.5" customHeight="1">
      <c r="A309" s="785"/>
      <c r="B309" s="785"/>
      <c r="C309" s="785"/>
      <c r="D309" s="785"/>
      <c r="E309" s="785"/>
      <c r="F309" s="785"/>
      <c r="G309" s="785"/>
      <c r="H309" s="785"/>
      <c r="I309" s="785"/>
      <c r="J309" s="785"/>
      <c r="K309" s="785"/>
      <c r="L309" s="785"/>
      <c r="M309" s="785"/>
      <c r="N309" s="785"/>
      <c r="O309" s="785"/>
      <c r="P309" s="785"/>
      <c r="Q309" s="785"/>
      <c r="R309" s="785"/>
      <c r="S309" s="785"/>
      <c r="T309" s="785"/>
      <c r="U309" s="785"/>
      <c r="V309" s="785"/>
      <c r="W309" s="785"/>
      <c r="X309" s="785"/>
      <c r="Y309" s="785"/>
      <c r="Z309" s="785"/>
      <c r="AA309" s="785"/>
      <c r="AB309" s="785"/>
      <c r="AC309" s="785"/>
    </row>
    <row r="310" spans="1:29" s="864" customFormat="1" ht="25.5" customHeight="1">
      <c r="A310" s="785"/>
      <c r="B310" s="785"/>
      <c r="C310" s="785"/>
      <c r="D310" s="785"/>
      <c r="E310" s="785"/>
      <c r="F310" s="785"/>
      <c r="G310" s="785"/>
      <c r="H310" s="785"/>
      <c r="I310" s="785"/>
      <c r="J310" s="785"/>
      <c r="K310" s="785"/>
      <c r="L310" s="785"/>
      <c r="M310" s="785"/>
      <c r="N310" s="785"/>
      <c r="O310" s="785"/>
      <c r="P310" s="785"/>
      <c r="Q310" s="785"/>
      <c r="R310" s="785"/>
      <c r="S310" s="785"/>
      <c r="T310" s="785"/>
      <c r="U310" s="785"/>
      <c r="V310" s="785"/>
      <c r="W310" s="785"/>
      <c r="X310" s="785"/>
      <c r="Y310" s="785"/>
      <c r="Z310" s="785"/>
      <c r="AA310" s="785"/>
      <c r="AB310" s="785"/>
      <c r="AC310" s="785"/>
    </row>
    <row r="311" spans="1:29" s="864" customFormat="1" ht="25.5" customHeight="1">
      <c r="A311" s="785"/>
      <c r="B311" s="785"/>
      <c r="C311" s="785"/>
      <c r="D311" s="785"/>
      <c r="E311" s="785"/>
      <c r="F311" s="785"/>
      <c r="G311" s="785"/>
      <c r="H311" s="785"/>
      <c r="I311" s="785"/>
      <c r="J311" s="785"/>
      <c r="K311" s="785"/>
      <c r="L311" s="785"/>
      <c r="M311" s="785"/>
      <c r="N311" s="785"/>
      <c r="O311" s="785"/>
      <c r="P311" s="785"/>
      <c r="Q311" s="785"/>
      <c r="R311" s="785"/>
      <c r="S311" s="785"/>
      <c r="T311" s="785"/>
      <c r="U311" s="785"/>
      <c r="V311" s="785"/>
      <c r="W311" s="785"/>
      <c r="X311" s="785"/>
      <c r="Y311" s="785"/>
      <c r="Z311" s="785"/>
      <c r="AA311" s="785"/>
      <c r="AB311" s="785"/>
      <c r="AC311" s="785"/>
    </row>
    <row r="312" spans="1:29" s="864" customFormat="1" ht="25.5" customHeight="1">
      <c r="A312" s="785"/>
      <c r="B312" s="785"/>
      <c r="C312" s="785"/>
      <c r="D312" s="785"/>
      <c r="E312" s="785"/>
      <c r="F312" s="785"/>
      <c r="G312" s="785"/>
      <c r="H312" s="785"/>
      <c r="I312" s="785"/>
      <c r="J312" s="785"/>
      <c r="K312" s="785"/>
      <c r="L312" s="785"/>
      <c r="M312" s="785"/>
      <c r="N312" s="785"/>
      <c r="O312" s="785"/>
      <c r="P312" s="785"/>
      <c r="Q312" s="785"/>
      <c r="R312" s="785"/>
      <c r="S312" s="785"/>
      <c r="T312" s="785"/>
      <c r="U312" s="785"/>
      <c r="V312" s="785"/>
      <c r="W312" s="785"/>
      <c r="X312" s="785"/>
      <c r="Y312" s="785"/>
      <c r="Z312" s="785"/>
      <c r="AA312" s="785"/>
      <c r="AB312" s="785"/>
      <c r="AC312" s="785"/>
    </row>
    <row r="313" spans="1:29" s="864" customFormat="1" ht="25.5" customHeight="1">
      <c r="A313" s="785"/>
      <c r="B313" s="785"/>
      <c r="C313" s="785"/>
      <c r="D313" s="785"/>
      <c r="E313" s="785"/>
      <c r="F313" s="785"/>
      <c r="G313" s="785"/>
      <c r="H313" s="785"/>
      <c r="I313" s="785"/>
      <c r="J313" s="785"/>
      <c r="K313" s="785"/>
      <c r="L313" s="785"/>
      <c r="M313" s="785"/>
      <c r="N313" s="785"/>
      <c r="O313" s="785"/>
      <c r="P313" s="785"/>
      <c r="Q313" s="785"/>
      <c r="R313" s="785"/>
      <c r="S313" s="785"/>
      <c r="T313" s="785"/>
      <c r="U313" s="785"/>
      <c r="V313" s="785"/>
      <c r="W313" s="785"/>
      <c r="X313" s="785"/>
      <c r="Y313" s="785"/>
      <c r="Z313" s="785"/>
      <c r="AA313" s="785"/>
      <c r="AB313" s="785"/>
      <c r="AC313" s="785"/>
    </row>
    <row r="314" spans="1:29" s="864" customFormat="1" ht="25.5" customHeight="1">
      <c r="A314" s="785"/>
      <c r="B314" s="785"/>
      <c r="C314" s="785"/>
      <c r="D314" s="785"/>
      <c r="E314" s="785"/>
      <c r="F314" s="785"/>
      <c r="G314" s="785"/>
      <c r="H314" s="785"/>
      <c r="I314" s="785"/>
      <c r="J314" s="785"/>
      <c r="K314" s="785"/>
      <c r="L314" s="785"/>
      <c r="M314" s="785"/>
      <c r="N314" s="785"/>
      <c r="O314" s="785"/>
      <c r="P314" s="785"/>
      <c r="Q314" s="785"/>
      <c r="R314" s="785"/>
      <c r="S314" s="785"/>
      <c r="T314" s="785"/>
      <c r="U314" s="785"/>
      <c r="V314" s="785"/>
      <c r="W314" s="785"/>
      <c r="X314" s="785"/>
      <c r="Y314" s="785"/>
      <c r="Z314" s="785"/>
      <c r="AA314" s="785"/>
      <c r="AB314" s="785"/>
      <c r="AC314" s="785"/>
    </row>
    <row r="315" spans="1:29" s="864" customFormat="1" ht="25.5" customHeight="1">
      <c r="A315" s="785"/>
      <c r="B315" s="785"/>
      <c r="C315" s="785"/>
      <c r="D315" s="785"/>
      <c r="E315" s="785"/>
      <c r="F315" s="785"/>
      <c r="G315" s="785"/>
      <c r="H315" s="785"/>
      <c r="I315" s="785"/>
      <c r="J315" s="785"/>
      <c r="K315" s="785"/>
      <c r="L315" s="785"/>
      <c r="M315" s="785"/>
      <c r="N315" s="785"/>
      <c r="O315" s="785"/>
      <c r="P315" s="785"/>
      <c r="Q315" s="785"/>
      <c r="R315" s="785"/>
      <c r="S315" s="785"/>
      <c r="T315" s="785"/>
      <c r="U315" s="785"/>
      <c r="V315" s="785"/>
      <c r="W315" s="785"/>
      <c r="X315" s="785"/>
      <c r="Y315" s="785"/>
      <c r="Z315" s="785"/>
      <c r="AA315" s="785"/>
      <c r="AB315" s="785"/>
      <c r="AC315" s="785"/>
    </row>
    <row r="316" spans="1:29" ht="25.5" customHeight="1"/>
    <row r="317" spans="1:29" ht="25.5" customHeight="1"/>
    <row r="318" spans="1:29" ht="25.5" customHeight="1"/>
    <row r="319" spans="1:29" ht="18.75" hidden="1" customHeight="1" thickBot="1"/>
    <row r="320" spans="1:29" ht="18.75" hidden="1" customHeight="1" thickBot="1"/>
    <row r="321" ht="12.75" hidden="1" customHeight="1"/>
    <row r="322" ht="13.5" hidden="1" customHeight="1" thickBot="1"/>
    <row r="323" ht="24.75" hidden="1" customHeight="1"/>
    <row r="324" ht="24.75" hidden="1" customHeight="1"/>
    <row r="325" ht="24.75" hidden="1" customHeight="1" thickBot="1"/>
    <row r="326" ht="24.75" hidden="1" customHeight="1"/>
    <row r="327" ht="24.75" hidden="1" customHeight="1"/>
    <row r="328" ht="24.75" hidden="1" customHeight="1" thickBot="1"/>
    <row r="329" ht="24.75" hidden="1" customHeight="1"/>
    <row r="330" ht="24.75" hidden="1" customHeight="1" thickBot="1"/>
    <row r="331" ht="24.75" hidden="1" customHeight="1"/>
    <row r="332" ht="24.75" hidden="1" customHeight="1"/>
    <row r="333" ht="24.75" hidden="1" customHeight="1"/>
    <row r="334" ht="24.75" hidden="1" customHeight="1" thickBot="1"/>
    <row r="335" ht="24.75" hidden="1" customHeight="1"/>
    <row r="336" ht="24.75" hidden="1" customHeight="1"/>
    <row r="337" ht="24.75" hidden="1" customHeight="1" thickBot="1"/>
    <row r="338" ht="24.75" hidden="1" customHeight="1" thickBot="1"/>
    <row r="339" ht="24.75" hidden="1" customHeight="1" thickBot="1"/>
    <row r="340" ht="24.75" hidden="1" customHeight="1"/>
    <row r="341" ht="24.75" hidden="1" customHeight="1"/>
    <row r="342" ht="24.75" hidden="1" customHeight="1"/>
    <row r="343" ht="24.75" hidden="1" customHeight="1"/>
    <row r="344" ht="24.75" hidden="1" customHeight="1"/>
    <row r="345" ht="24.75" hidden="1" customHeight="1" thickBot="1"/>
    <row r="346" ht="24.75" hidden="1" customHeight="1"/>
    <row r="347" ht="24.75" hidden="1" customHeight="1"/>
    <row r="348" ht="24.75" hidden="1" customHeight="1"/>
    <row r="349" ht="24.75" hidden="1" customHeight="1"/>
    <row r="350" ht="24.75" hidden="1" customHeight="1"/>
    <row r="351" ht="24.75" hidden="1" customHeight="1"/>
    <row r="352" ht="24.75" hidden="1" customHeight="1"/>
    <row r="353" ht="24.75" hidden="1" customHeight="1"/>
    <row r="354" ht="24.75" hidden="1" customHeight="1"/>
    <row r="355" ht="24.75" hidden="1" customHeight="1"/>
    <row r="356" ht="24.75" hidden="1" customHeight="1"/>
    <row r="357" ht="24.75" hidden="1" customHeight="1" thickBot="1"/>
    <row r="358" ht="24.75" hidden="1" customHeight="1"/>
    <row r="359" ht="24.75" hidden="1" customHeight="1"/>
    <row r="360" ht="24.75" hidden="1" customHeight="1"/>
    <row r="361" ht="24.75" hidden="1" customHeight="1"/>
    <row r="362" ht="24.75" hidden="1" customHeight="1"/>
    <row r="363" ht="24.75" hidden="1" customHeight="1"/>
    <row r="364" ht="24.75" hidden="1" customHeight="1"/>
    <row r="365" ht="24.75" hidden="1" customHeight="1"/>
    <row r="366" ht="24.75" hidden="1" customHeight="1"/>
    <row r="367" ht="24.75" hidden="1" customHeight="1"/>
    <row r="368" ht="24.75" hidden="1" customHeight="1" thickBot="1"/>
    <row r="369" spans="1:29" ht="25.5" hidden="1" customHeight="1"/>
    <row r="370" spans="1:29" ht="25.5" hidden="1" customHeight="1"/>
    <row r="371" spans="1:29" ht="25.5" hidden="1" customHeight="1" thickBot="1"/>
    <row r="373" spans="1:29" ht="18.75" customHeight="1"/>
    <row r="374" spans="1:29" ht="18.75" customHeight="1"/>
    <row r="375" spans="1:29" ht="12.75" customHeight="1"/>
    <row r="377" spans="1:29" s="864" customFormat="1" ht="25.5" customHeight="1">
      <c r="A377" s="785"/>
      <c r="B377" s="785"/>
      <c r="C377" s="785"/>
      <c r="D377" s="785"/>
      <c r="E377" s="785"/>
      <c r="F377" s="785"/>
      <c r="G377" s="785"/>
      <c r="H377" s="785"/>
      <c r="I377" s="785"/>
      <c r="J377" s="785"/>
      <c r="K377" s="785"/>
      <c r="L377" s="785"/>
      <c r="M377" s="785"/>
      <c r="N377" s="785"/>
      <c r="O377" s="785"/>
      <c r="P377" s="785"/>
      <c r="Q377" s="785"/>
      <c r="R377" s="785"/>
      <c r="S377" s="785"/>
      <c r="T377" s="785"/>
      <c r="U377" s="785"/>
      <c r="V377" s="785"/>
      <c r="W377" s="785"/>
      <c r="X377" s="785"/>
      <c r="Y377" s="785"/>
      <c r="Z377" s="785"/>
      <c r="AA377" s="785"/>
      <c r="AB377" s="785"/>
      <c r="AC377" s="785"/>
    </row>
    <row r="378" spans="1:29" s="864" customFormat="1" ht="25.5" customHeight="1">
      <c r="A378" s="785"/>
      <c r="B378" s="785"/>
      <c r="C378" s="785"/>
      <c r="D378" s="785"/>
      <c r="E378" s="785"/>
      <c r="F378" s="785"/>
      <c r="G378" s="785"/>
      <c r="H378" s="785"/>
      <c r="I378" s="785"/>
      <c r="J378" s="785"/>
      <c r="K378" s="785"/>
      <c r="L378" s="785"/>
      <c r="M378" s="785"/>
      <c r="N378" s="785"/>
      <c r="O378" s="785"/>
      <c r="P378" s="785"/>
      <c r="Q378" s="785"/>
      <c r="R378" s="785"/>
      <c r="S378" s="785"/>
      <c r="T378" s="785"/>
      <c r="U378" s="785"/>
      <c r="V378" s="785"/>
      <c r="W378" s="785"/>
      <c r="X378" s="785"/>
      <c r="Y378" s="785"/>
      <c r="Z378" s="785"/>
      <c r="AA378" s="785"/>
      <c r="AB378" s="785"/>
      <c r="AC378" s="785"/>
    </row>
    <row r="379" spans="1:29" s="864" customFormat="1" ht="25.5" customHeight="1">
      <c r="A379" s="785"/>
      <c r="B379" s="785"/>
      <c r="C379" s="785"/>
      <c r="D379" s="785"/>
      <c r="E379" s="785"/>
      <c r="F379" s="785"/>
      <c r="G379" s="785"/>
      <c r="H379" s="785"/>
      <c r="I379" s="785"/>
      <c r="J379" s="785"/>
      <c r="K379" s="785"/>
      <c r="L379" s="785"/>
      <c r="M379" s="785"/>
      <c r="N379" s="785"/>
      <c r="O379" s="785"/>
      <c r="P379" s="785"/>
      <c r="Q379" s="785"/>
      <c r="R379" s="785"/>
      <c r="S379" s="785"/>
      <c r="T379" s="785"/>
      <c r="U379" s="785"/>
      <c r="V379" s="785"/>
      <c r="W379" s="785"/>
      <c r="X379" s="785"/>
      <c r="Y379" s="785"/>
      <c r="Z379" s="785"/>
      <c r="AA379" s="785"/>
      <c r="AB379" s="785"/>
      <c r="AC379" s="785"/>
    </row>
    <row r="380" spans="1:29" s="864" customFormat="1" ht="25.5" customHeight="1">
      <c r="A380" s="785"/>
      <c r="B380" s="785"/>
      <c r="C380" s="785"/>
      <c r="D380" s="785"/>
      <c r="E380" s="785"/>
      <c r="F380" s="785"/>
      <c r="G380" s="785"/>
      <c r="H380" s="785"/>
      <c r="I380" s="785"/>
      <c r="J380" s="785"/>
      <c r="K380" s="785"/>
      <c r="L380" s="785"/>
      <c r="M380" s="785"/>
      <c r="N380" s="785"/>
      <c r="O380" s="785"/>
      <c r="P380" s="785"/>
      <c r="Q380" s="785"/>
      <c r="R380" s="785"/>
      <c r="S380" s="785"/>
      <c r="T380" s="785"/>
      <c r="U380" s="785"/>
      <c r="V380" s="785"/>
      <c r="W380" s="785"/>
      <c r="X380" s="785"/>
      <c r="Y380" s="785"/>
      <c r="Z380" s="785"/>
      <c r="AA380" s="785"/>
      <c r="AB380" s="785"/>
      <c r="AC380" s="785"/>
    </row>
    <row r="381" spans="1:29" s="864" customFormat="1" ht="25.5" customHeight="1">
      <c r="A381" s="785"/>
      <c r="B381" s="785"/>
      <c r="C381" s="785"/>
      <c r="D381" s="785"/>
      <c r="E381" s="785"/>
      <c r="F381" s="785"/>
      <c r="G381" s="785"/>
      <c r="H381" s="785"/>
      <c r="I381" s="785"/>
      <c r="J381" s="785"/>
      <c r="K381" s="785"/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785"/>
      <c r="X381" s="785"/>
      <c r="Y381" s="785"/>
      <c r="Z381" s="785"/>
      <c r="AA381" s="785"/>
      <c r="AB381" s="785"/>
      <c r="AC381" s="785"/>
    </row>
    <row r="382" spans="1:29" s="864" customFormat="1" ht="25.5" customHeight="1">
      <c r="A382" s="785"/>
      <c r="B382" s="785"/>
      <c r="C382" s="785"/>
      <c r="D382" s="785"/>
      <c r="E382" s="785"/>
      <c r="F382" s="785"/>
      <c r="G382" s="785"/>
      <c r="H382" s="785"/>
      <c r="I382" s="785"/>
      <c r="J382" s="785"/>
      <c r="K382" s="785"/>
      <c r="L382" s="785"/>
      <c r="M382" s="785"/>
      <c r="N382" s="785"/>
      <c r="O382" s="785"/>
      <c r="P382" s="785"/>
      <c r="Q382" s="785"/>
      <c r="R382" s="785"/>
      <c r="S382" s="785"/>
      <c r="T382" s="785"/>
      <c r="U382" s="785"/>
      <c r="V382" s="785"/>
      <c r="W382" s="785"/>
      <c r="X382" s="785"/>
      <c r="Y382" s="785"/>
      <c r="Z382" s="785"/>
      <c r="AA382" s="785"/>
      <c r="AB382" s="785"/>
      <c r="AC382" s="785"/>
    </row>
    <row r="383" spans="1:29" s="864" customFormat="1" ht="25.5" customHeight="1">
      <c r="A383" s="785"/>
      <c r="B383" s="785"/>
      <c r="C383" s="785"/>
      <c r="D383" s="785"/>
      <c r="E383" s="785"/>
      <c r="F383" s="785"/>
      <c r="G383" s="785"/>
      <c r="H383" s="785"/>
      <c r="I383" s="785"/>
      <c r="J383" s="785"/>
      <c r="K383" s="785"/>
      <c r="L383" s="785"/>
      <c r="M383" s="785"/>
      <c r="N383" s="785"/>
      <c r="O383" s="785"/>
      <c r="P383" s="785"/>
      <c r="Q383" s="785"/>
      <c r="R383" s="785"/>
      <c r="S383" s="785"/>
      <c r="T383" s="785"/>
      <c r="U383" s="785"/>
      <c r="V383" s="785"/>
      <c r="W383" s="785"/>
      <c r="X383" s="785"/>
      <c r="Y383" s="785"/>
      <c r="Z383" s="785"/>
      <c r="AA383" s="785"/>
      <c r="AB383" s="785"/>
      <c r="AC383" s="785"/>
    </row>
    <row r="384" spans="1:29" s="864" customFormat="1" ht="25.5" customHeight="1">
      <c r="A384" s="785"/>
      <c r="B384" s="785"/>
      <c r="C384" s="785"/>
      <c r="D384" s="785"/>
      <c r="E384" s="785"/>
      <c r="F384" s="785"/>
      <c r="G384" s="785"/>
      <c r="H384" s="785"/>
      <c r="I384" s="785"/>
      <c r="J384" s="785"/>
      <c r="K384" s="785"/>
      <c r="L384" s="785"/>
      <c r="M384" s="785"/>
      <c r="N384" s="785"/>
      <c r="O384" s="785"/>
      <c r="P384" s="785"/>
      <c r="Q384" s="785"/>
      <c r="R384" s="785"/>
      <c r="S384" s="785"/>
      <c r="T384" s="785"/>
      <c r="U384" s="785"/>
      <c r="V384" s="785"/>
      <c r="W384" s="785"/>
      <c r="X384" s="785"/>
      <c r="Y384" s="785"/>
      <c r="Z384" s="785"/>
      <c r="AA384" s="785"/>
      <c r="AB384" s="785"/>
      <c r="AC384" s="785"/>
    </row>
    <row r="385" spans="1:29" s="864" customFormat="1" ht="25.5" customHeight="1">
      <c r="A385" s="785"/>
      <c r="B385" s="785"/>
      <c r="C385" s="785"/>
      <c r="D385" s="785"/>
      <c r="E385" s="785"/>
      <c r="F385" s="785"/>
      <c r="G385" s="785"/>
      <c r="H385" s="785"/>
      <c r="I385" s="785"/>
      <c r="J385" s="785"/>
      <c r="K385" s="785"/>
      <c r="L385" s="785"/>
      <c r="M385" s="785"/>
      <c r="N385" s="785"/>
      <c r="O385" s="785"/>
      <c r="P385" s="785"/>
      <c r="Q385" s="785"/>
      <c r="R385" s="785"/>
      <c r="S385" s="785"/>
      <c r="T385" s="785"/>
      <c r="U385" s="785"/>
      <c r="V385" s="785"/>
      <c r="W385" s="785"/>
      <c r="X385" s="785"/>
      <c r="Y385" s="785"/>
      <c r="Z385" s="785"/>
      <c r="AA385" s="785"/>
      <c r="AB385" s="785"/>
      <c r="AC385" s="785"/>
    </row>
    <row r="386" spans="1:29" s="864" customFormat="1" ht="25.5" customHeight="1">
      <c r="A386" s="785"/>
      <c r="B386" s="785"/>
      <c r="C386" s="785"/>
      <c r="D386" s="785"/>
      <c r="E386" s="785"/>
      <c r="F386" s="785"/>
      <c r="G386" s="785"/>
      <c r="H386" s="785"/>
      <c r="I386" s="785"/>
      <c r="J386" s="785"/>
      <c r="K386" s="785"/>
      <c r="L386" s="785"/>
      <c r="M386" s="785"/>
      <c r="N386" s="785"/>
      <c r="O386" s="785"/>
      <c r="P386" s="785"/>
      <c r="Q386" s="785"/>
      <c r="R386" s="785"/>
      <c r="S386" s="785"/>
      <c r="T386" s="785"/>
      <c r="U386" s="785"/>
      <c r="V386" s="785"/>
      <c r="W386" s="785"/>
      <c r="X386" s="785"/>
      <c r="Y386" s="785"/>
      <c r="Z386" s="785"/>
      <c r="AA386" s="785"/>
      <c r="AB386" s="785"/>
      <c r="AC386" s="785"/>
    </row>
    <row r="387" spans="1:29" s="864" customFormat="1" ht="25.5" customHeight="1">
      <c r="A387" s="785"/>
      <c r="B387" s="785"/>
      <c r="C387" s="785"/>
      <c r="D387" s="785"/>
      <c r="E387" s="785"/>
      <c r="F387" s="785"/>
      <c r="G387" s="785"/>
      <c r="H387" s="785"/>
      <c r="I387" s="785"/>
      <c r="J387" s="785"/>
      <c r="K387" s="785"/>
      <c r="L387" s="785"/>
      <c r="M387" s="785"/>
      <c r="N387" s="785"/>
      <c r="O387" s="785"/>
      <c r="P387" s="785"/>
      <c r="Q387" s="785"/>
      <c r="R387" s="785"/>
      <c r="S387" s="785"/>
      <c r="T387" s="785"/>
      <c r="U387" s="785"/>
      <c r="V387" s="785"/>
      <c r="W387" s="785"/>
      <c r="X387" s="785"/>
      <c r="Y387" s="785"/>
      <c r="Z387" s="785"/>
      <c r="AA387" s="785"/>
      <c r="AB387" s="785"/>
      <c r="AC387" s="785"/>
    </row>
    <row r="388" spans="1:29" s="864" customFormat="1" ht="25.5" customHeight="1">
      <c r="A388" s="785"/>
      <c r="B388" s="785"/>
      <c r="C388" s="785"/>
      <c r="D388" s="785"/>
      <c r="E388" s="785"/>
      <c r="F388" s="785"/>
      <c r="G388" s="785"/>
      <c r="H388" s="785"/>
      <c r="I388" s="785"/>
      <c r="J388" s="785"/>
      <c r="K388" s="785"/>
      <c r="L388" s="785"/>
      <c r="M388" s="785"/>
      <c r="N388" s="785"/>
      <c r="O388" s="785"/>
      <c r="P388" s="785"/>
      <c r="Q388" s="785"/>
      <c r="R388" s="785"/>
      <c r="S388" s="785"/>
      <c r="T388" s="785"/>
      <c r="U388" s="785"/>
      <c r="V388" s="785"/>
      <c r="W388" s="785"/>
      <c r="X388" s="785"/>
      <c r="Y388" s="785"/>
      <c r="Z388" s="785"/>
      <c r="AA388" s="785"/>
      <c r="AB388" s="785"/>
      <c r="AC388" s="785"/>
    </row>
    <row r="389" spans="1:29" s="864" customFormat="1" ht="25.5" customHeight="1">
      <c r="A389" s="785"/>
      <c r="B389" s="785"/>
      <c r="C389" s="785"/>
      <c r="D389" s="785"/>
      <c r="E389" s="785"/>
      <c r="F389" s="785"/>
      <c r="G389" s="785"/>
      <c r="H389" s="785"/>
      <c r="I389" s="785"/>
      <c r="J389" s="785"/>
      <c r="K389" s="785"/>
      <c r="L389" s="785"/>
      <c r="M389" s="785"/>
      <c r="N389" s="785"/>
      <c r="O389" s="785"/>
      <c r="P389" s="785"/>
      <c r="Q389" s="785"/>
      <c r="R389" s="785"/>
      <c r="S389" s="785"/>
      <c r="T389" s="785"/>
      <c r="U389" s="785"/>
      <c r="V389" s="785"/>
      <c r="W389" s="785"/>
      <c r="X389" s="785"/>
      <c r="Y389" s="785"/>
      <c r="Z389" s="785"/>
      <c r="AA389" s="785"/>
      <c r="AB389" s="785"/>
      <c r="AC389" s="785"/>
    </row>
    <row r="390" spans="1:29" s="864" customFormat="1" ht="25.5" customHeight="1">
      <c r="A390" s="785"/>
      <c r="B390" s="785"/>
      <c r="C390" s="785"/>
      <c r="D390" s="785"/>
      <c r="E390" s="785"/>
      <c r="F390" s="785"/>
      <c r="G390" s="785"/>
      <c r="H390" s="785"/>
      <c r="I390" s="785"/>
      <c r="J390" s="785"/>
      <c r="K390" s="785"/>
      <c r="L390" s="785"/>
      <c r="M390" s="785"/>
      <c r="N390" s="785"/>
      <c r="O390" s="785"/>
      <c r="P390" s="785"/>
      <c r="Q390" s="785"/>
      <c r="R390" s="785"/>
      <c r="S390" s="785"/>
      <c r="T390" s="785"/>
      <c r="U390" s="785"/>
      <c r="V390" s="785"/>
      <c r="W390" s="785"/>
      <c r="X390" s="785"/>
      <c r="Y390" s="785"/>
      <c r="Z390" s="785"/>
      <c r="AA390" s="785"/>
      <c r="AB390" s="785"/>
      <c r="AC390" s="785"/>
    </row>
    <row r="391" spans="1:29" s="864" customFormat="1" ht="25.5" customHeight="1">
      <c r="A391" s="785"/>
      <c r="B391" s="785"/>
      <c r="C391" s="785"/>
      <c r="D391" s="785"/>
      <c r="E391" s="785"/>
      <c r="F391" s="785"/>
      <c r="G391" s="785"/>
      <c r="H391" s="785"/>
      <c r="I391" s="785"/>
      <c r="J391" s="785"/>
      <c r="K391" s="785"/>
      <c r="L391" s="785"/>
      <c r="M391" s="785"/>
      <c r="N391" s="785"/>
      <c r="O391" s="785"/>
      <c r="P391" s="785"/>
      <c r="Q391" s="785"/>
      <c r="R391" s="785"/>
      <c r="S391" s="785"/>
      <c r="T391" s="785"/>
      <c r="U391" s="785"/>
      <c r="V391" s="785"/>
      <c r="W391" s="785"/>
      <c r="X391" s="785"/>
      <c r="Y391" s="785"/>
      <c r="Z391" s="785"/>
      <c r="AA391" s="785"/>
      <c r="AB391" s="785"/>
      <c r="AC391" s="785"/>
    </row>
    <row r="392" spans="1:29" s="864" customFormat="1" ht="25.5" customHeight="1">
      <c r="A392" s="785"/>
      <c r="B392" s="785"/>
      <c r="C392" s="785"/>
      <c r="D392" s="785"/>
      <c r="E392" s="785"/>
      <c r="F392" s="785"/>
      <c r="G392" s="785"/>
      <c r="H392" s="785"/>
      <c r="I392" s="785"/>
      <c r="J392" s="785"/>
      <c r="K392" s="785"/>
      <c r="L392" s="785"/>
      <c r="M392" s="785"/>
      <c r="N392" s="785"/>
      <c r="O392" s="785"/>
      <c r="P392" s="785"/>
      <c r="Q392" s="785"/>
      <c r="R392" s="785"/>
      <c r="S392" s="785"/>
      <c r="T392" s="785"/>
      <c r="U392" s="785"/>
      <c r="V392" s="785"/>
      <c r="W392" s="785"/>
      <c r="X392" s="785"/>
      <c r="Y392" s="785"/>
      <c r="Z392" s="785"/>
      <c r="AA392" s="785"/>
      <c r="AB392" s="785"/>
      <c r="AC392" s="785"/>
    </row>
    <row r="393" spans="1:29" s="864" customFormat="1" ht="25.5" customHeight="1">
      <c r="A393" s="785"/>
      <c r="B393" s="785"/>
      <c r="C393" s="785"/>
      <c r="D393" s="785"/>
      <c r="E393" s="785"/>
      <c r="F393" s="785"/>
      <c r="G393" s="785"/>
      <c r="H393" s="785"/>
      <c r="I393" s="785"/>
      <c r="J393" s="785"/>
      <c r="K393" s="785"/>
      <c r="L393" s="785"/>
      <c r="M393" s="785"/>
      <c r="N393" s="785"/>
      <c r="O393" s="785"/>
      <c r="P393" s="785"/>
      <c r="Q393" s="785"/>
      <c r="R393" s="785"/>
      <c r="S393" s="785"/>
      <c r="T393" s="785"/>
      <c r="U393" s="785"/>
      <c r="V393" s="785"/>
      <c r="W393" s="785"/>
      <c r="X393" s="785"/>
      <c r="Y393" s="785"/>
      <c r="Z393" s="785"/>
      <c r="AA393" s="785"/>
      <c r="AB393" s="785"/>
      <c r="AC393" s="785"/>
    </row>
    <row r="394" spans="1:29" s="864" customFormat="1" ht="25.5" customHeight="1">
      <c r="A394" s="785"/>
      <c r="B394" s="785"/>
      <c r="C394" s="785"/>
      <c r="D394" s="785"/>
      <c r="E394" s="785"/>
      <c r="F394" s="785"/>
      <c r="G394" s="785"/>
      <c r="H394" s="785"/>
      <c r="I394" s="785"/>
      <c r="J394" s="785"/>
      <c r="K394" s="785"/>
      <c r="L394" s="785"/>
      <c r="M394" s="785"/>
      <c r="N394" s="785"/>
      <c r="O394" s="785"/>
      <c r="P394" s="785"/>
      <c r="Q394" s="785"/>
      <c r="R394" s="785"/>
      <c r="S394" s="785"/>
      <c r="T394" s="785"/>
      <c r="U394" s="785"/>
      <c r="V394" s="785"/>
      <c r="W394" s="785"/>
      <c r="X394" s="785"/>
      <c r="Y394" s="785"/>
      <c r="Z394" s="785"/>
      <c r="AA394" s="785"/>
      <c r="AB394" s="785"/>
      <c r="AC394" s="785"/>
    </row>
    <row r="395" spans="1:29" s="864" customFormat="1" ht="25.5" customHeight="1">
      <c r="A395" s="785"/>
      <c r="B395" s="785"/>
      <c r="C395" s="785"/>
      <c r="D395" s="785"/>
      <c r="E395" s="785"/>
      <c r="F395" s="785"/>
      <c r="G395" s="785"/>
      <c r="H395" s="785"/>
      <c r="I395" s="785"/>
      <c r="J395" s="785"/>
      <c r="K395" s="785"/>
      <c r="L395" s="785"/>
      <c r="M395" s="785"/>
      <c r="N395" s="785"/>
      <c r="O395" s="785"/>
      <c r="P395" s="785"/>
      <c r="Q395" s="785"/>
      <c r="R395" s="785"/>
      <c r="S395" s="785"/>
      <c r="T395" s="785"/>
      <c r="U395" s="785"/>
      <c r="V395" s="785"/>
      <c r="W395" s="785"/>
      <c r="X395" s="785"/>
      <c r="Y395" s="785"/>
      <c r="Z395" s="785"/>
      <c r="AA395" s="785"/>
      <c r="AB395" s="785"/>
      <c r="AC395" s="785"/>
    </row>
    <row r="396" spans="1:29" s="864" customFormat="1" ht="25.5" customHeight="1">
      <c r="A396" s="785"/>
      <c r="B396" s="785"/>
      <c r="C396" s="785"/>
      <c r="D396" s="785"/>
      <c r="E396" s="785"/>
      <c r="F396" s="785"/>
      <c r="G396" s="785"/>
      <c r="H396" s="785"/>
      <c r="I396" s="785"/>
      <c r="J396" s="785"/>
      <c r="K396" s="785"/>
      <c r="L396" s="785"/>
      <c r="M396" s="785"/>
      <c r="N396" s="785"/>
      <c r="O396" s="785"/>
      <c r="P396" s="785"/>
      <c r="Q396" s="785"/>
      <c r="R396" s="785"/>
      <c r="S396" s="785"/>
      <c r="T396" s="785"/>
      <c r="U396" s="785"/>
      <c r="V396" s="785"/>
      <c r="W396" s="785"/>
      <c r="X396" s="785"/>
      <c r="Y396" s="785"/>
      <c r="Z396" s="785"/>
      <c r="AA396" s="785"/>
      <c r="AB396" s="785"/>
      <c r="AC396" s="785"/>
    </row>
    <row r="397" spans="1:29" s="864" customFormat="1" ht="25.5" customHeight="1">
      <c r="A397" s="785"/>
      <c r="B397" s="785"/>
      <c r="C397" s="785"/>
      <c r="D397" s="785"/>
      <c r="E397" s="785"/>
      <c r="F397" s="785"/>
      <c r="G397" s="785"/>
      <c r="H397" s="785"/>
      <c r="I397" s="785"/>
      <c r="J397" s="785"/>
      <c r="K397" s="785"/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</row>
    <row r="398" spans="1:29" s="864" customFormat="1" ht="25.5" customHeight="1">
      <c r="A398" s="785"/>
      <c r="B398" s="785"/>
      <c r="C398" s="785"/>
      <c r="D398" s="785"/>
      <c r="E398" s="785"/>
      <c r="F398" s="785"/>
      <c r="G398" s="785"/>
      <c r="H398" s="785"/>
      <c r="I398" s="785"/>
      <c r="J398" s="785"/>
      <c r="K398" s="785"/>
      <c r="L398" s="785"/>
      <c r="M398" s="785"/>
      <c r="N398" s="785"/>
      <c r="O398" s="785"/>
      <c r="P398" s="785"/>
      <c r="Q398" s="785"/>
      <c r="R398" s="785"/>
      <c r="S398" s="785"/>
      <c r="T398" s="785"/>
      <c r="U398" s="785"/>
      <c r="V398" s="785"/>
      <c r="W398" s="785"/>
      <c r="X398" s="785"/>
      <c r="Y398" s="785"/>
      <c r="Z398" s="785"/>
      <c r="AA398" s="785"/>
      <c r="AB398" s="785"/>
      <c r="AC398" s="785"/>
    </row>
    <row r="399" spans="1:29" s="864" customFormat="1" ht="25.5" customHeight="1">
      <c r="A399" s="785"/>
      <c r="B399" s="785"/>
      <c r="C399" s="785"/>
      <c r="D399" s="785"/>
      <c r="E399" s="785"/>
      <c r="F399" s="785"/>
      <c r="G399" s="785"/>
      <c r="H399" s="785"/>
      <c r="I399" s="785"/>
      <c r="J399" s="785"/>
      <c r="K399" s="785"/>
      <c r="L399" s="785"/>
      <c r="M399" s="785"/>
      <c r="N399" s="785"/>
      <c r="O399" s="785"/>
      <c r="P399" s="785"/>
      <c r="Q399" s="785"/>
      <c r="R399" s="785"/>
      <c r="S399" s="785"/>
      <c r="T399" s="785"/>
      <c r="U399" s="785"/>
      <c r="V399" s="785"/>
      <c r="W399" s="785"/>
      <c r="X399" s="785"/>
      <c r="Y399" s="785"/>
      <c r="Z399" s="785"/>
      <c r="AA399" s="785"/>
      <c r="AB399" s="785"/>
      <c r="AC399" s="785"/>
    </row>
    <row r="400" spans="1:29" s="864" customFormat="1" ht="25.5" customHeight="1">
      <c r="A400" s="785"/>
      <c r="B400" s="785"/>
      <c r="C400" s="785"/>
      <c r="D400" s="785"/>
      <c r="E400" s="785"/>
      <c r="F400" s="785"/>
      <c r="G400" s="785"/>
      <c r="H400" s="785"/>
      <c r="I400" s="785"/>
      <c r="J400" s="785"/>
      <c r="K400" s="785"/>
      <c r="L400" s="785"/>
      <c r="M400" s="785"/>
      <c r="N400" s="785"/>
      <c r="O400" s="785"/>
      <c r="P400" s="785"/>
      <c r="Q400" s="785"/>
      <c r="R400" s="785"/>
      <c r="S400" s="785"/>
      <c r="T400" s="785"/>
      <c r="U400" s="785"/>
      <c r="V400" s="785"/>
      <c r="W400" s="785"/>
      <c r="X400" s="785"/>
      <c r="Y400" s="785"/>
      <c r="Z400" s="785"/>
      <c r="AA400" s="785"/>
      <c r="AB400" s="785"/>
      <c r="AC400" s="785"/>
    </row>
    <row r="401" spans="1:29" s="864" customFormat="1" ht="25.5" customHeight="1">
      <c r="A401" s="785"/>
      <c r="B401" s="785"/>
      <c r="C401" s="785"/>
      <c r="D401" s="785"/>
      <c r="E401" s="785"/>
      <c r="F401" s="785"/>
      <c r="G401" s="785"/>
      <c r="H401" s="785"/>
      <c r="I401" s="785"/>
      <c r="J401" s="785"/>
      <c r="K401" s="785"/>
      <c r="L401" s="785"/>
      <c r="M401" s="785"/>
      <c r="N401" s="785"/>
      <c r="O401" s="785"/>
      <c r="P401" s="785"/>
      <c r="Q401" s="785"/>
      <c r="R401" s="785"/>
      <c r="S401" s="785"/>
      <c r="T401" s="785"/>
      <c r="U401" s="785"/>
      <c r="V401" s="785"/>
      <c r="W401" s="785"/>
      <c r="X401" s="785"/>
      <c r="Y401" s="785"/>
      <c r="Z401" s="785"/>
      <c r="AA401" s="785"/>
      <c r="AB401" s="785"/>
      <c r="AC401" s="785"/>
    </row>
    <row r="402" spans="1:29" s="864" customFormat="1" ht="25.5" customHeight="1">
      <c r="A402" s="785"/>
      <c r="B402" s="785"/>
      <c r="C402" s="785"/>
      <c r="D402" s="785"/>
      <c r="E402" s="785"/>
      <c r="F402" s="785"/>
      <c r="G402" s="785"/>
      <c r="H402" s="785"/>
      <c r="I402" s="785"/>
      <c r="J402" s="785"/>
      <c r="K402" s="785"/>
      <c r="L402" s="785"/>
      <c r="M402" s="785"/>
      <c r="N402" s="785"/>
      <c r="O402" s="785"/>
      <c r="P402" s="785"/>
      <c r="Q402" s="785"/>
      <c r="R402" s="785"/>
      <c r="S402" s="785"/>
      <c r="T402" s="785"/>
      <c r="U402" s="785"/>
      <c r="V402" s="785"/>
      <c r="W402" s="785"/>
      <c r="X402" s="785"/>
      <c r="Y402" s="785"/>
      <c r="Z402" s="785"/>
      <c r="AA402" s="785"/>
      <c r="AB402" s="785"/>
      <c r="AC402" s="785"/>
    </row>
    <row r="403" spans="1:29" s="864" customFormat="1" ht="25.5" customHeight="1">
      <c r="A403" s="785"/>
      <c r="B403" s="785"/>
      <c r="C403" s="785"/>
      <c r="D403" s="785"/>
      <c r="E403" s="785"/>
      <c r="F403" s="785"/>
      <c r="G403" s="785"/>
      <c r="H403" s="785"/>
      <c r="I403" s="785"/>
      <c r="J403" s="785"/>
      <c r="K403" s="785"/>
      <c r="L403" s="785"/>
      <c r="M403" s="785"/>
      <c r="N403" s="785"/>
      <c r="O403" s="785"/>
      <c r="P403" s="785"/>
      <c r="Q403" s="785"/>
      <c r="R403" s="785"/>
      <c r="S403" s="785"/>
      <c r="T403" s="785"/>
      <c r="U403" s="785"/>
      <c r="V403" s="785"/>
      <c r="W403" s="785"/>
      <c r="X403" s="785"/>
      <c r="Y403" s="785"/>
      <c r="Z403" s="785"/>
      <c r="AA403" s="785"/>
      <c r="AB403" s="785"/>
      <c r="AC403" s="785"/>
    </row>
    <row r="404" spans="1:29" s="864" customFormat="1" ht="25.5" customHeight="1">
      <c r="A404" s="785"/>
      <c r="B404" s="785"/>
      <c r="C404" s="785"/>
      <c r="D404" s="785"/>
      <c r="E404" s="785"/>
      <c r="F404" s="785"/>
      <c r="G404" s="785"/>
      <c r="H404" s="785"/>
      <c r="I404" s="785"/>
      <c r="J404" s="785"/>
      <c r="K404" s="785"/>
      <c r="L404" s="785"/>
      <c r="M404" s="785"/>
      <c r="N404" s="785"/>
      <c r="O404" s="785"/>
      <c r="P404" s="785"/>
      <c r="Q404" s="785"/>
      <c r="R404" s="785"/>
      <c r="S404" s="785"/>
      <c r="T404" s="785"/>
      <c r="U404" s="785"/>
      <c r="V404" s="785"/>
      <c r="W404" s="785"/>
      <c r="X404" s="785"/>
      <c r="Y404" s="785"/>
      <c r="Z404" s="785"/>
      <c r="AA404" s="785"/>
      <c r="AB404" s="785"/>
      <c r="AC404" s="785"/>
    </row>
    <row r="405" spans="1:29" s="864" customFormat="1" ht="25.5" customHeight="1">
      <c r="A405" s="785"/>
      <c r="B405" s="785"/>
      <c r="C405" s="785"/>
      <c r="D405" s="785"/>
      <c r="E405" s="785"/>
      <c r="F405" s="785"/>
      <c r="G405" s="785"/>
      <c r="H405" s="785"/>
      <c r="I405" s="785"/>
      <c r="J405" s="785"/>
      <c r="K405" s="785"/>
      <c r="L405" s="785"/>
      <c r="M405" s="785"/>
      <c r="N405" s="785"/>
      <c r="O405" s="785"/>
      <c r="P405" s="785"/>
      <c r="Q405" s="785"/>
      <c r="R405" s="785"/>
      <c r="S405" s="785"/>
      <c r="T405" s="785"/>
      <c r="U405" s="785"/>
      <c r="V405" s="785"/>
      <c r="W405" s="785"/>
      <c r="X405" s="785"/>
      <c r="Y405" s="785"/>
      <c r="Z405" s="785"/>
      <c r="AA405" s="785"/>
      <c r="AB405" s="785"/>
      <c r="AC405" s="785"/>
    </row>
    <row r="406" spans="1:29" s="864" customFormat="1" ht="25.5" customHeight="1">
      <c r="A406" s="785"/>
      <c r="B406" s="785"/>
      <c r="C406" s="785"/>
      <c r="D406" s="785"/>
      <c r="E406" s="785"/>
      <c r="F406" s="785"/>
      <c r="G406" s="785"/>
      <c r="H406" s="785"/>
      <c r="I406" s="785"/>
      <c r="J406" s="785"/>
      <c r="K406" s="785"/>
      <c r="L406" s="785"/>
      <c r="M406" s="785"/>
      <c r="N406" s="785"/>
      <c r="O406" s="785"/>
      <c r="P406" s="785"/>
      <c r="Q406" s="785"/>
      <c r="R406" s="785"/>
      <c r="S406" s="785"/>
      <c r="T406" s="785"/>
      <c r="U406" s="785"/>
      <c r="V406" s="785"/>
      <c r="W406" s="785"/>
      <c r="X406" s="785"/>
      <c r="Y406" s="785"/>
      <c r="Z406" s="785"/>
      <c r="AA406" s="785"/>
      <c r="AB406" s="785"/>
      <c r="AC406" s="785"/>
    </row>
    <row r="407" spans="1:29" s="864" customFormat="1" ht="25.5" customHeight="1">
      <c r="A407" s="785"/>
      <c r="B407" s="785"/>
      <c r="C407" s="785"/>
      <c r="D407" s="785"/>
      <c r="E407" s="785"/>
      <c r="F407" s="785"/>
      <c r="G407" s="785"/>
      <c r="H407" s="785"/>
      <c r="I407" s="785"/>
      <c r="J407" s="785"/>
      <c r="K407" s="785"/>
      <c r="L407" s="785"/>
      <c r="M407" s="785"/>
      <c r="N407" s="785"/>
      <c r="O407" s="785"/>
      <c r="P407" s="785"/>
      <c r="Q407" s="785"/>
      <c r="R407" s="785"/>
      <c r="S407" s="785"/>
      <c r="T407" s="785"/>
      <c r="U407" s="785"/>
      <c r="V407" s="785"/>
      <c r="W407" s="785"/>
      <c r="X407" s="785"/>
      <c r="Y407" s="785"/>
      <c r="Z407" s="785"/>
      <c r="AA407" s="785"/>
      <c r="AB407" s="785"/>
      <c r="AC407" s="785"/>
    </row>
    <row r="408" spans="1:29" s="864" customFormat="1" ht="25.5" customHeight="1">
      <c r="A408" s="785"/>
      <c r="B408" s="785"/>
      <c r="C408" s="785"/>
      <c r="D408" s="785"/>
      <c r="E408" s="785"/>
      <c r="F408" s="785"/>
      <c r="G408" s="785"/>
      <c r="H408" s="785"/>
      <c r="I408" s="785"/>
      <c r="J408" s="785"/>
      <c r="K408" s="785"/>
      <c r="L408" s="785"/>
      <c r="M408" s="785"/>
      <c r="N408" s="785"/>
      <c r="O408" s="785"/>
      <c r="P408" s="785"/>
      <c r="Q408" s="785"/>
      <c r="R408" s="785"/>
      <c r="S408" s="785"/>
      <c r="T408" s="785"/>
      <c r="U408" s="785"/>
      <c r="V408" s="785"/>
      <c r="W408" s="785"/>
      <c r="X408" s="785"/>
      <c r="Y408" s="785"/>
      <c r="Z408" s="785"/>
      <c r="AA408" s="785"/>
      <c r="AB408" s="785"/>
      <c r="AC408" s="785"/>
    </row>
    <row r="409" spans="1:29" s="864" customFormat="1" ht="25.5" customHeight="1">
      <c r="A409" s="785"/>
      <c r="B409" s="785"/>
      <c r="C409" s="785"/>
      <c r="D409" s="785"/>
      <c r="E409" s="785"/>
      <c r="F409" s="785"/>
      <c r="G409" s="785"/>
      <c r="H409" s="785"/>
      <c r="I409" s="785"/>
      <c r="J409" s="785"/>
      <c r="K409" s="785"/>
      <c r="L409" s="785"/>
      <c r="M409" s="785"/>
      <c r="N409" s="785"/>
      <c r="O409" s="785"/>
      <c r="P409" s="785"/>
      <c r="Q409" s="785"/>
      <c r="R409" s="785"/>
      <c r="S409" s="785"/>
      <c r="T409" s="785"/>
      <c r="U409" s="785"/>
      <c r="V409" s="785"/>
      <c r="W409" s="785"/>
      <c r="X409" s="785"/>
      <c r="Y409" s="785"/>
      <c r="Z409" s="785"/>
      <c r="AA409" s="785"/>
      <c r="AB409" s="785"/>
      <c r="AC409" s="785"/>
    </row>
    <row r="410" spans="1:29" s="864" customFormat="1" ht="25.5" customHeight="1">
      <c r="A410" s="785"/>
      <c r="B410" s="785"/>
      <c r="C410" s="785"/>
      <c r="D410" s="785"/>
      <c r="E410" s="785"/>
      <c r="F410" s="785"/>
      <c r="G410" s="785"/>
      <c r="H410" s="785"/>
      <c r="I410" s="785"/>
      <c r="J410" s="785"/>
      <c r="K410" s="785"/>
      <c r="L410" s="785"/>
      <c r="M410" s="785"/>
      <c r="N410" s="785"/>
      <c r="O410" s="785"/>
      <c r="P410" s="785"/>
      <c r="Q410" s="785"/>
      <c r="R410" s="785"/>
      <c r="S410" s="785"/>
      <c r="T410" s="785"/>
      <c r="U410" s="785"/>
      <c r="V410" s="785"/>
      <c r="W410" s="785"/>
      <c r="X410" s="785"/>
      <c r="Y410" s="785"/>
      <c r="Z410" s="785"/>
      <c r="AA410" s="785"/>
      <c r="AB410" s="785"/>
      <c r="AC410" s="785"/>
    </row>
    <row r="411" spans="1:29" s="864" customFormat="1" ht="25.5" customHeight="1">
      <c r="A411" s="785"/>
      <c r="B411" s="785"/>
      <c r="C411" s="785"/>
      <c r="D411" s="785"/>
      <c r="E411" s="785"/>
      <c r="F411" s="785"/>
      <c r="G411" s="785"/>
      <c r="H411" s="785"/>
      <c r="I411" s="785"/>
      <c r="J411" s="785"/>
      <c r="K411" s="785"/>
      <c r="L411" s="785"/>
      <c r="M411" s="785"/>
      <c r="N411" s="785"/>
      <c r="O411" s="785"/>
      <c r="P411" s="785"/>
      <c r="Q411" s="785"/>
      <c r="R411" s="785"/>
      <c r="S411" s="785"/>
      <c r="T411" s="785"/>
      <c r="U411" s="785"/>
      <c r="V411" s="785"/>
      <c r="W411" s="785"/>
      <c r="X411" s="785"/>
      <c r="Y411" s="785"/>
      <c r="Z411" s="785"/>
      <c r="AA411" s="785"/>
      <c r="AB411" s="785"/>
      <c r="AC411" s="785"/>
    </row>
    <row r="412" spans="1:29" s="864" customFormat="1" ht="25.5" customHeight="1">
      <c r="A412" s="785"/>
      <c r="B412" s="785"/>
      <c r="C412" s="785"/>
      <c r="D412" s="785"/>
      <c r="E412" s="785"/>
      <c r="F412" s="785"/>
      <c r="G412" s="785"/>
      <c r="H412" s="785"/>
      <c r="I412" s="785"/>
      <c r="J412" s="785"/>
      <c r="K412" s="785"/>
      <c r="L412" s="785"/>
      <c r="M412" s="785"/>
      <c r="N412" s="785"/>
      <c r="O412" s="785"/>
      <c r="P412" s="785"/>
      <c r="Q412" s="785"/>
      <c r="R412" s="785"/>
      <c r="S412" s="785"/>
      <c r="T412" s="785"/>
      <c r="U412" s="785"/>
      <c r="V412" s="785"/>
      <c r="W412" s="785"/>
      <c r="X412" s="785"/>
      <c r="Y412" s="785"/>
      <c r="Z412" s="785"/>
      <c r="AA412" s="785"/>
      <c r="AB412" s="785"/>
      <c r="AC412" s="785"/>
    </row>
    <row r="413" spans="1:29" s="864" customFormat="1" ht="25.5" customHeight="1">
      <c r="A413" s="785"/>
      <c r="B413" s="785"/>
      <c r="C413" s="785"/>
      <c r="D413" s="785"/>
      <c r="E413" s="785"/>
      <c r="F413" s="785"/>
      <c r="G413" s="785"/>
      <c r="H413" s="785"/>
      <c r="I413" s="785"/>
      <c r="J413" s="785"/>
      <c r="K413" s="785"/>
      <c r="L413" s="785"/>
      <c r="M413" s="785"/>
      <c r="N413" s="785"/>
      <c r="O413" s="785"/>
      <c r="P413" s="785"/>
      <c r="Q413" s="785"/>
      <c r="R413" s="785"/>
      <c r="S413" s="785"/>
      <c r="T413" s="785"/>
      <c r="U413" s="785"/>
      <c r="V413" s="785"/>
      <c r="W413" s="785"/>
      <c r="X413" s="785"/>
      <c r="Y413" s="785"/>
      <c r="Z413" s="785"/>
      <c r="AA413" s="785"/>
      <c r="AB413" s="785"/>
      <c r="AC413" s="785"/>
    </row>
    <row r="414" spans="1:29" s="864" customFormat="1" ht="25.5" customHeight="1">
      <c r="A414" s="785"/>
      <c r="B414" s="785"/>
      <c r="C414" s="785"/>
      <c r="D414" s="785"/>
      <c r="E414" s="785"/>
      <c r="F414" s="785"/>
      <c r="G414" s="785"/>
      <c r="H414" s="785"/>
      <c r="I414" s="785"/>
      <c r="J414" s="785"/>
      <c r="K414" s="785"/>
      <c r="L414" s="785"/>
      <c r="M414" s="785"/>
      <c r="N414" s="785"/>
      <c r="O414" s="785"/>
      <c r="P414" s="785"/>
      <c r="Q414" s="785"/>
      <c r="R414" s="785"/>
      <c r="S414" s="785"/>
      <c r="T414" s="785"/>
      <c r="U414" s="785"/>
      <c r="V414" s="785"/>
      <c r="W414" s="785"/>
      <c r="X414" s="785"/>
      <c r="Y414" s="785"/>
      <c r="Z414" s="785"/>
      <c r="AA414" s="785"/>
      <c r="AB414" s="785"/>
      <c r="AC414" s="785"/>
    </row>
    <row r="415" spans="1:29" s="864" customFormat="1" ht="25.5" customHeight="1">
      <c r="A415" s="785"/>
      <c r="B415" s="785"/>
      <c r="C415" s="785"/>
      <c r="D415" s="785"/>
      <c r="E415" s="785"/>
      <c r="F415" s="785"/>
      <c r="G415" s="785"/>
      <c r="H415" s="785"/>
      <c r="I415" s="785"/>
      <c r="J415" s="785"/>
      <c r="K415" s="785"/>
      <c r="L415" s="785"/>
      <c r="M415" s="785"/>
      <c r="N415" s="785"/>
      <c r="O415" s="785"/>
      <c r="P415" s="785"/>
      <c r="Q415" s="785"/>
      <c r="R415" s="785"/>
      <c r="S415" s="785"/>
      <c r="T415" s="785"/>
      <c r="U415" s="785"/>
      <c r="V415" s="785"/>
      <c r="W415" s="785"/>
      <c r="X415" s="785"/>
      <c r="Y415" s="785"/>
      <c r="Z415" s="785"/>
      <c r="AA415" s="785"/>
      <c r="AB415" s="785"/>
      <c r="AC415" s="785"/>
    </row>
    <row r="416" spans="1:29" s="864" customFormat="1" ht="25.5" customHeight="1">
      <c r="A416" s="785"/>
      <c r="B416" s="785"/>
      <c r="C416" s="785"/>
      <c r="D416" s="785"/>
      <c r="E416" s="785"/>
      <c r="F416" s="785"/>
      <c r="G416" s="785"/>
      <c r="H416" s="785"/>
      <c r="I416" s="785"/>
      <c r="J416" s="785"/>
      <c r="K416" s="785"/>
      <c r="L416" s="785"/>
      <c r="M416" s="785"/>
      <c r="N416" s="785"/>
      <c r="O416" s="785"/>
      <c r="P416" s="785"/>
      <c r="Q416" s="785"/>
      <c r="R416" s="785"/>
      <c r="S416" s="785"/>
      <c r="T416" s="785"/>
      <c r="U416" s="785"/>
      <c r="V416" s="785"/>
      <c r="W416" s="785"/>
      <c r="X416" s="785"/>
      <c r="Y416" s="785"/>
      <c r="Z416" s="785"/>
      <c r="AA416" s="785"/>
      <c r="AB416" s="785"/>
      <c r="AC416" s="785"/>
    </row>
    <row r="417" spans="1:29" s="864" customFormat="1" ht="25.5" customHeight="1">
      <c r="A417" s="785"/>
      <c r="B417" s="785"/>
      <c r="C417" s="785"/>
      <c r="D417" s="785"/>
      <c r="E417" s="785"/>
      <c r="F417" s="785"/>
      <c r="G417" s="785"/>
      <c r="H417" s="785"/>
      <c r="I417" s="785"/>
      <c r="J417" s="785"/>
      <c r="K417" s="785"/>
      <c r="L417" s="785"/>
      <c r="M417" s="785"/>
      <c r="N417" s="785"/>
      <c r="O417" s="785"/>
      <c r="P417" s="785"/>
      <c r="Q417" s="785"/>
      <c r="R417" s="785"/>
      <c r="S417" s="785"/>
      <c r="T417" s="785"/>
      <c r="U417" s="785"/>
      <c r="V417" s="785"/>
      <c r="W417" s="785"/>
      <c r="X417" s="785"/>
      <c r="Y417" s="785"/>
      <c r="Z417" s="785"/>
      <c r="AA417" s="785"/>
      <c r="AB417" s="785"/>
      <c r="AC417" s="785"/>
    </row>
    <row r="418" spans="1:29" s="864" customFormat="1" ht="25.5" customHeight="1">
      <c r="A418" s="785"/>
      <c r="B418" s="785"/>
      <c r="C418" s="785"/>
      <c r="D418" s="785"/>
      <c r="E418" s="785"/>
      <c r="F418" s="785"/>
      <c r="G418" s="785"/>
      <c r="H418" s="785"/>
      <c r="I418" s="785"/>
      <c r="J418" s="785"/>
      <c r="K418" s="785"/>
      <c r="L418" s="785"/>
      <c r="M418" s="785"/>
      <c r="N418" s="785"/>
      <c r="O418" s="785"/>
      <c r="P418" s="785"/>
      <c r="Q418" s="785"/>
      <c r="R418" s="785"/>
      <c r="S418" s="785"/>
      <c r="T418" s="785"/>
      <c r="U418" s="785"/>
      <c r="V418" s="785"/>
      <c r="W418" s="785"/>
      <c r="X418" s="785"/>
      <c r="Y418" s="785"/>
      <c r="Z418" s="785"/>
      <c r="AA418" s="785"/>
      <c r="AB418" s="785"/>
      <c r="AC418" s="785"/>
    </row>
    <row r="419" spans="1:29" s="864" customFormat="1" ht="25.5" customHeight="1">
      <c r="A419" s="785"/>
      <c r="B419" s="785"/>
      <c r="C419" s="785"/>
      <c r="D419" s="785"/>
      <c r="E419" s="785"/>
      <c r="F419" s="785"/>
      <c r="G419" s="785"/>
      <c r="H419" s="785"/>
      <c r="I419" s="785"/>
      <c r="J419" s="785"/>
      <c r="K419" s="785"/>
      <c r="L419" s="785"/>
      <c r="M419" s="785"/>
      <c r="N419" s="785"/>
      <c r="O419" s="785"/>
      <c r="P419" s="785"/>
      <c r="Q419" s="785"/>
      <c r="R419" s="785"/>
      <c r="S419" s="785"/>
      <c r="T419" s="785"/>
      <c r="U419" s="785"/>
      <c r="V419" s="785"/>
      <c r="W419" s="785"/>
      <c r="X419" s="785"/>
      <c r="Y419" s="785"/>
      <c r="Z419" s="785"/>
      <c r="AA419" s="785"/>
      <c r="AB419" s="785"/>
      <c r="AC419" s="785"/>
    </row>
    <row r="420" spans="1:29" s="864" customFormat="1" ht="25.5" customHeight="1">
      <c r="A420" s="785"/>
      <c r="B420" s="785"/>
      <c r="C420" s="785"/>
      <c r="D420" s="785"/>
      <c r="E420" s="785"/>
      <c r="F420" s="785"/>
      <c r="G420" s="785"/>
      <c r="H420" s="785"/>
      <c r="I420" s="785"/>
      <c r="J420" s="785"/>
      <c r="K420" s="785"/>
      <c r="L420" s="785"/>
      <c r="M420" s="785"/>
      <c r="N420" s="785"/>
      <c r="O420" s="785"/>
      <c r="P420" s="785"/>
      <c r="Q420" s="785"/>
      <c r="R420" s="785"/>
      <c r="S420" s="785"/>
      <c r="T420" s="785"/>
      <c r="U420" s="785"/>
      <c r="V420" s="785"/>
      <c r="W420" s="785"/>
      <c r="X420" s="785"/>
      <c r="Y420" s="785"/>
      <c r="Z420" s="785"/>
      <c r="AA420" s="785"/>
      <c r="AB420" s="785"/>
      <c r="AC420" s="785"/>
    </row>
    <row r="421" spans="1:29" s="864" customFormat="1" ht="25.5" customHeight="1">
      <c r="A421" s="785"/>
      <c r="B421" s="785"/>
      <c r="C421" s="785"/>
      <c r="D421" s="785"/>
      <c r="E421" s="785"/>
      <c r="F421" s="785"/>
      <c r="G421" s="785"/>
      <c r="H421" s="785"/>
      <c r="I421" s="785"/>
      <c r="J421" s="785"/>
      <c r="K421" s="785"/>
      <c r="L421" s="785"/>
      <c r="M421" s="785"/>
      <c r="N421" s="785"/>
      <c r="O421" s="785"/>
      <c r="P421" s="785"/>
      <c r="Q421" s="785"/>
      <c r="R421" s="785"/>
      <c r="S421" s="785"/>
      <c r="T421" s="785"/>
      <c r="U421" s="785"/>
      <c r="V421" s="785"/>
      <c r="W421" s="785"/>
      <c r="X421" s="785"/>
      <c r="Y421" s="785"/>
      <c r="Z421" s="785"/>
      <c r="AA421" s="785"/>
      <c r="AB421" s="785"/>
      <c r="AC421" s="785"/>
    </row>
    <row r="422" spans="1:29" ht="25.5" customHeight="1"/>
    <row r="423" spans="1:29" ht="25.5" customHeight="1"/>
    <row r="424" spans="1:29" ht="12" customHeight="1"/>
  </sheetData>
  <sheetProtection password="CF7A" sheet="1" objects="1" scenarios="1"/>
  <mergeCells count="35">
    <mergeCell ref="G1:I1"/>
    <mergeCell ref="K1:P1"/>
    <mergeCell ref="Q1:S1"/>
    <mergeCell ref="U1:Z1"/>
    <mergeCell ref="AA1:AC1"/>
    <mergeCell ref="AB2:AC2"/>
    <mergeCell ref="A3:B4"/>
    <mergeCell ref="E3:E4"/>
    <mergeCell ref="F3:F4"/>
    <mergeCell ref="G3:G4"/>
    <mergeCell ref="H3:H4"/>
    <mergeCell ref="I3:I4"/>
    <mergeCell ref="K3:L4"/>
    <mergeCell ref="O3:O4"/>
    <mergeCell ref="P3:P4"/>
    <mergeCell ref="B2:F2"/>
    <mergeCell ref="H2:I2"/>
    <mergeCell ref="L2:P2"/>
    <mergeCell ref="R2:S2"/>
    <mergeCell ref="V2:Z2"/>
    <mergeCell ref="A25:I25"/>
    <mergeCell ref="K25:S25"/>
    <mergeCell ref="U25:AC25"/>
    <mergeCell ref="AA3:AA4"/>
    <mergeCell ref="AB3:AB4"/>
    <mergeCell ref="AC3:AC4"/>
    <mergeCell ref="A24:I24"/>
    <mergeCell ref="K24:S24"/>
    <mergeCell ref="U24:AC24"/>
    <mergeCell ref="Q3:Q4"/>
    <mergeCell ref="R3:R4"/>
    <mergeCell ref="S3:S4"/>
    <mergeCell ref="U3:V4"/>
    <mergeCell ref="Y3:Y4"/>
    <mergeCell ref="Z3:Z4"/>
  </mergeCells>
  <pageMargins left="0" right="0" top="0" bottom="0" header="0" footer="0"/>
  <pageSetup paperSize="9" scale="60" orientation="landscape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7">
    <tabColor theme="0"/>
  </sheetPr>
  <dimension ref="A1:AC418"/>
  <sheetViews>
    <sheetView view="pageLayout" zoomScale="68" zoomScaleNormal="68" zoomScalePageLayoutView="68" workbookViewId="0">
      <selection activeCell="F5" sqref="F5"/>
    </sheetView>
  </sheetViews>
  <sheetFormatPr defaultColWidth="9.140625" defaultRowHeight="12.75"/>
  <cols>
    <col min="1" max="1" width="20.5703125" style="785" customWidth="1"/>
    <col min="2" max="2" width="8.140625" style="785" customWidth="1"/>
    <col min="3" max="4" width="4.85546875" style="785" hidden="1" customWidth="1"/>
    <col min="5" max="5" width="8.140625" style="785" customWidth="1"/>
    <col min="6" max="9" width="8.28515625" style="785" customWidth="1"/>
    <col min="10" max="10" width="1.7109375" style="785" customWidth="1"/>
    <col min="11" max="11" width="20.5703125" style="785" customWidth="1"/>
    <col min="12" max="12" width="8.140625" style="785" customWidth="1"/>
    <col min="13" max="14" width="4.85546875" style="785" hidden="1" customWidth="1"/>
    <col min="15" max="15" width="8.140625" style="785" customWidth="1"/>
    <col min="16" max="19" width="8.28515625" style="785" customWidth="1"/>
    <col min="20" max="20" width="1.7109375" style="785" customWidth="1"/>
    <col min="21" max="21" width="20.5703125" style="785" customWidth="1"/>
    <col min="22" max="22" width="8.140625" style="785" customWidth="1"/>
    <col min="23" max="24" width="4.85546875" style="785" hidden="1" customWidth="1"/>
    <col min="25" max="25" width="8.140625" style="785" customWidth="1"/>
    <col min="26" max="29" width="8.28515625" style="785" customWidth="1"/>
    <col min="30" max="16384" width="9.140625" style="785"/>
  </cols>
  <sheetData>
    <row r="1" spans="1:29" ht="45" customHeight="1" thickBot="1">
      <c r="A1" s="854" t="s">
        <v>317</v>
      </c>
      <c r="B1" s="855"/>
      <c r="C1" s="855"/>
      <c r="D1" s="855"/>
      <c r="E1" s="855"/>
      <c r="F1" s="855"/>
      <c r="G1" s="4051" t="str">
        <f>'KD Основная продукция'!F3</f>
        <v>King Dogs Ай-Пери</v>
      </c>
      <c r="H1" s="4052"/>
      <c r="I1" s="4053"/>
      <c r="K1" s="4054" t="s">
        <v>321</v>
      </c>
      <c r="L1" s="4055"/>
      <c r="M1" s="4055"/>
      <c r="N1" s="4055"/>
      <c r="O1" s="4055"/>
      <c r="P1" s="4055"/>
      <c r="Q1" s="4051" t="str">
        <f>'KD Основная продукция'!F25</f>
        <v>King Dogs Мед академия</v>
      </c>
      <c r="R1" s="4052"/>
      <c r="S1" s="4053"/>
      <c r="U1" s="4056" t="s">
        <v>320</v>
      </c>
      <c r="V1" s="4057"/>
      <c r="W1" s="4057"/>
      <c r="X1" s="4057"/>
      <c r="Y1" s="4057"/>
      <c r="Z1" s="4058"/>
      <c r="AA1" s="4051" t="str">
        <f>'KD Основная продукция'!F47</f>
        <v>King Dogs Бар</v>
      </c>
      <c r="AB1" s="4052"/>
      <c r="AC1" s="4053"/>
    </row>
    <row r="2" spans="1:29" ht="45" customHeight="1" thickBot="1">
      <c r="A2" s="856" t="s">
        <v>61</v>
      </c>
      <c r="B2" s="4059">
        <f>'KD Основная продукция'!C1</f>
        <v>43957</v>
      </c>
      <c r="C2" s="4060"/>
      <c r="D2" s="4060"/>
      <c r="E2" s="4060"/>
      <c r="F2" s="4061"/>
      <c r="G2" s="1730" t="s">
        <v>62</v>
      </c>
      <c r="H2" s="4062" t="s">
        <v>230</v>
      </c>
      <c r="I2" s="4063"/>
      <c r="K2" s="856" t="s">
        <v>61</v>
      </c>
      <c r="L2" s="4059">
        <f>B2</f>
        <v>43957</v>
      </c>
      <c r="M2" s="4060"/>
      <c r="N2" s="4060"/>
      <c r="O2" s="4060"/>
      <c r="P2" s="4061"/>
      <c r="Q2" s="1730" t="s">
        <v>62</v>
      </c>
      <c r="R2" s="4062" t="s">
        <v>230</v>
      </c>
      <c r="S2" s="4063"/>
      <c r="U2" s="856" t="s">
        <v>61</v>
      </c>
      <c r="V2" s="4059">
        <f>L2</f>
        <v>43957</v>
      </c>
      <c r="W2" s="4060"/>
      <c r="X2" s="4060"/>
      <c r="Y2" s="4060"/>
      <c r="Z2" s="4061"/>
      <c r="AA2" s="1730" t="s">
        <v>62</v>
      </c>
      <c r="AB2" s="4062" t="s">
        <v>230</v>
      </c>
      <c r="AC2" s="4063"/>
    </row>
    <row r="3" spans="1:29" ht="12.75" customHeight="1">
      <c r="A3" s="4077" t="s">
        <v>21</v>
      </c>
      <c r="B3" s="4078"/>
      <c r="C3" s="858"/>
      <c r="D3" s="858"/>
      <c r="E3" s="4085" t="s">
        <v>396</v>
      </c>
      <c r="F3" s="4081" t="s">
        <v>395</v>
      </c>
      <c r="G3" s="4081" t="s">
        <v>394</v>
      </c>
      <c r="H3" s="4081" t="s">
        <v>22</v>
      </c>
      <c r="I3" s="4090" t="s">
        <v>23</v>
      </c>
      <c r="K3" s="4077" t="s">
        <v>21</v>
      </c>
      <c r="L3" s="4078"/>
      <c r="M3" s="858"/>
      <c r="N3" s="858"/>
      <c r="O3" s="4085" t="s">
        <v>396</v>
      </c>
      <c r="P3" s="4081" t="s">
        <v>395</v>
      </c>
      <c r="Q3" s="4081" t="s">
        <v>394</v>
      </c>
      <c r="R3" s="4081" t="s">
        <v>22</v>
      </c>
      <c r="S3" s="4090" t="s">
        <v>23</v>
      </c>
      <c r="U3" s="4077" t="s">
        <v>21</v>
      </c>
      <c r="V3" s="4078"/>
      <c r="W3" s="858"/>
      <c r="X3" s="858"/>
      <c r="Y3" s="4085" t="s">
        <v>396</v>
      </c>
      <c r="Z3" s="4081" t="s">
        <v>395</v>
      </c>
      <c r="AA3" s="4081" t="s">
        <v>394</v>
      </c>
      <c r="AB3" s="4081" t="s">
        <v>22</v>
      </c>
      <c r="AC3" s="4090" t="s">
        <v>23</v>
      </c>
    </row>
    <row r="4" spans="1:29" ht="32.25" customHeight="1" thickBot="1">
      <c r="A4" s="4079"/>
      <c r="B4" s="4080"/>
      <c r="C4" s="859"/>
      <c r="D4" s="859"/>
      <c r="E4" s="4086"/>
      <c r="F4" s="4082"/>
      <c r="G4" s="4082"/>
      <c r="H4" s="4082"/>
      <c r="I4" s="4091"/>
      <c r="K4" s="4079"/>
      <c r="L4" s="4080"/>
      <c r="M4" s="859"/>
      <c r="N4" s="859"/>
      <c r="O4" s="4086"/>
      <c r="P4" s="4082"/>
      <c r="Q4" s="4082"/>
      <c r="R4" s="4082"/>
      <c r="S4" s="4091"/>
      <c r="U4" s="4079"/>
      <c r="V4" s="4080"/>
      <c r="W4" s="859"/>
      <c r="X4" s="859"/>
      <c r="Y4" s="4086"/>
      <c r="Z4" s="4082"/>
      <c r="AA4" s="4082"/>
      <c r="AB4" s="4082"/>
      <c r="AC4" s="4091"/>
    </row>
    <row r="5" spans="1:29" s="864" customFormat="1" ht="45.75" customHeight="1">
      <c r="A5" s="1702" t="s">
        <v>517</v>
      </c>
      <c r="B5" s="1703" t="s">
        <v>25</v>
      </c>
      <c r="C5" s="1703"/>
      <c r="D5" s="1703"/>
      <c r="E5" s="1703" t="s">
        <v>397</v>
      </c>
      <c r="F5" s="990">
        <f>IF('KD Основная продукция'!AH5&gt;0,'KD Основная продукция'!AH5,0)</f>
        <v>0</v>
      </c>
      <c r="G5" s="1704"/>
      <c r="H5" s="1705"/>
      <c r="I5" s="1706"/>
      <c r="J5" s="1707"/>
      <c r="K5" s="1702" t="s">
        <v>517</v>
      </c>
      <c r="L5" s="1703" t="s">
        <v>25</v>
      </c>
      <c r="M5" s="1703"/>
      <c r="N5" s="1703"/>
      <c r="O5" s="1703" t="s">
        <v>397</v>
      </c>
      <c r="P5" s="990">
        <f>IF('KD Основная продукция'!AH27&gt;0,'KD Основная продукция'!AH27,0)</f>
        <v>0</v>
      </c>
      <c r="Q5" s="1704"/>
      <c r="R5" s="1705"/>
      <c r="S5" s="1706"/>
      <c r="T5" s="1707"/>
      <c r="U5" s="1702" t="s">
        <v>517</v>
      </c>
      <c r="V5" s="1703" t="s">
        <v>25</v>
      </c>
      <c r="W5" s="1703"/>
      <c r="X5" s="1703"/>
      <c r="Y5" s="1703" t="s">
        <v>397</v>
      </c>
      <c r="Z5" s="990">
        <f>IF('KD Основная продукция'!AH49&gt;0,'KD Основная продукция'!AH49,0)</f>
        <v>0</v>
      </c>
      <c r="AA5" s="1704"/>
      <c r="AB5" s="1705"/>
      <c r="AC5" s="1706"/>
    </row>
    <row r="6" spans="1:29" s="864" customFormat="1" ht="45.75" customHeight="1" thickBot="1">
      <c r="A6" s="1708" t="s">
        <v>523</v>
      </c>
      <c r="B6" s="1709" t="s">
        <v>25</v>
      </c>
      <c r="C6" s="1709"/>
      <c r="D6" s="1709"/>
      <c r="E6" s="1709" t="s">
        <v>397</v>
      </c>
      <c r="F6" s="997">
        <f>IF('KD Основная продукция'!AH6&gt;0,'KD Основная продукция'!AH6,0)</f>
        <v>0</v>
      </c>
      <c r="G6" s="1710"/>
      <c r="H6" s="1711"/>
      <c r="I6" s="1712"/>
      <c r="J6" s="1707"/>
      <c r="K6" s="1708" t="s">
        <v>523</v>
      </c>
      <c r="L6" s="1709" t="s">
        <v>25</v>
      </c>
      <c r="M6" s="1709"/>
      <c r="N6" s="1709"/>
      <c r="O6" s="1709" t="s">
        <v>397</v>
      </c>
      <c r="P6" s="997">
        <f>IF('KD Основная продукция'!AH28&gt;0,'KD Основная продукция'!AH28,0)</f>
        <v>0</v>
      </c>
      <c r="Q6" s="1710"/>
      <c r="R6" s="1711"/>
      <c r="S6" s="1712"/>
      <c r="T6" s="1707"/>
      <c r="U6" s="1708" t="s">
        <v>523</v>
      </c>
      <c r="V6" s="1709" t="s">
        <v>25</v>
      </c>
      <c r="W6" s="1709"/>
      <c r="X6" s="1709"/>
      <c r="Y6" s="1709" t="s">
        <v>397</v>
      </c>
      <c r="Z6" s="997">
        <f>IF('KD Основная продукция'!AH50&gt;0,'KD Основная продукция'!AH50,0)</f>
        <v>0</v>
      </c>
      <c r="AA6" s="1710"/>
      <c r="AB6" s="1711"/>
      <c r="AC6" s="1712"/>
    </row>
    <row r="7" spans="1:29" s="864" customFormat="1" ht="45.75" customHeight="1">
      <c r="A7" s="1722" t="s">
        <v>39</v>
      </c>
      <c r="B7" s="1703" t="s">
        <v>398</v>
      </c>
      <c r="C7" s="1713"/>
      <c r="D7" s="1713"/>
      <c r="E7" s="1713">
        <f>ROUNDUP(D7,0)+'KD Основная продукция'!AJ5</f>
        <v>0</v>
      </c>
      <c r="F7" s="1266">
        <f t="shared" ref="F7:F13" si="0">E7*0.5</f>
        <v>0</v>
      </c>
      <c r="G7" s="1714"/>
      <c r="H7" s="1705"/>
      <c r="I7" s="1706"/>
      <c r="J7" s="1707"/>
      <c r="K7" s="1726" t="s">
        <v>39</v>
      </c>
      <c r="L7" s="1703" t="s">
        <v>398</v>
      </c>
      <c r="M7" s="1713"/>
      <c r="N7" s="1713"/>
      <c r="O7" s="1713">
        <f>ROUNDUP(N7,0)+'KD Основная продукция'!AJ27</f>
        <v>0</v>
      </c>
      <c r="P7" s="1266">
        <f t="shared" ref="P7:P13" si="1">O7*0.5</f>
        <v>0</v>
      </c>
      <c r="Q7" s="1714"/>
      <c r="R7" s="1705"/>
      <c r="S7" s="1706"/>
      <c r="T7" s="1707"/>
      <c r="U7" s="1726" t="s">
        <v>39</v>
      </c>
      <c r="V7" s="1703" t="s">
        <v>398</v>
      </c>
      <c r="W7" s="1713"/>
      <c r="X7" s="1713"/>
      <c r="Y7" s="1713">
        <f>ROUNDUP(X7,0)+'KD Основная продукция'!AJ49</f>
        <v>0</v>
      </c>
      <c r="Z7" s="1266">
        <f t="shared" ref="Z7:Z13" si="2">Y7*0.5</f>
        <v>0</v>
      </c>
      <c r="AA7" s="1714"/>
      <c r="AB7" s="1705"/>
      <c r="AC7" s="1706"/>
    </row>
    <row r="8" spans="1:29" s="864" customFormat="1" ht="45.75" customHeight="1">
      <c r="A8" s="1723" t="s">
        <v>506</v>
      </c>
      <c r="B8" s="1715" t="s">
        <v>398</v>
      </c>
      <c r="C8" s="1718"/>
      <c r="D8" s="1715"/>
      <c r="E8" s="1718">
        <f>ROUNDUP(D8,0)+'KD Основная продукция'!AJ6</f>
        <v>0</v>
      </c>
      <c r="F8" s="892">
        <f t="shared" si="0"/>
        <v>0</v>
      </c>
      <c r="G8" s="1716"/>
      <c r="H8" s="1715"/>
      <c r="I8" s="1717"/>
      <c r="J8" s="1707"/>
      <c r="K8" s="1727" t="s">
        <v>506</v>
      </c>
      <c r="L8" s="1715" t="s">
        <v>398</v>
      </c>
      <c r="M8" s="1718"/>
      <c r="N8" s="1715"/>
      <c r="O8" s="1718">
        <f>ROUNDUP(N8,0)+'KD Основная продукция'!AJ28</f>
        <v>0</v>
      </c>
      <c r="P8" s="892">
        <f t="shared" si="1"/>
        <v>0</v>
      </c>
      <c r="Q8" s="1716"/>
      <c r="R8" s="1715"/>
      <c r="S8" s="1717"/>
      <c r="T8" s="1707"/>
      <c r="U8" s="1727" t="s">
        <v>506</v>
      </c>
      <c r="V8" s="1715" t="s">
        <v>398</v>
      </c>
      <c r="W8" s="1718"/>
      <c r="X8" s="1715"/>
      <c r="Y8" s="1718">
        <f>ROUNDUP(X8,0)+'KD Основная продукция'!AJ50</f>
        <v>0</v>
      </c>
      <c r="Z8" s="892">
        <f t="shared" si="2"/>
        <v>0</v>
      </c>
      <c r="AA8" s="1716"/>
      <c r="AB8" s="1715"/>
      <c r="AC8" s="1717"/>
    </row>
    <row r="9" spans="1:29" s="864" customFormat="1" ht="45.75" customHeight="1">
      <c r="A9" s="1723" t="s">
        <v>507</v>
      </c>
      <c r="B9" s="1715" t="s">
        <v>398</v>
      </c>
      <c r="C9" s="1718"/>
      <c r="D9" s="1715"/>
      <c r="E9" s="1718">
        <f>ROUNDUP(D9,0)+'KD Основная продукция'!AJ7</f>
        <v>0</v>
      </c>
      <c r="F9" s="892">
        <f t="shared" si="0"/>
        <v>0</v>
      </c>
      <c r="G9" s="1716"/>
      <c r="H9" s="1715"/>
      <c r="I9" s="1717"/>
      <c r="J9" s="1707"/>
      <c r="K9" s="1727" t="s">
        <v>507</v>
      </c>
      <c r="L9" s="1715" t="s">
        <v>398</v>
      </c>
      <c r="M9" s="1718"/>
      <c r="N9" s="1715"/>
      <c r="O9" s="1718">
        <f>ROUNDUP(N9,0)+'KD Основная продукция'!AJ29</f>
        <v>0</v>
      </c>
      <c r="P9" s="892">
        <f t="shared" si="1"/>
        <v>0</v>
      </c>
      <c r="Q9" s="1716"/>
      <c r="R9" s="1715"/>
      <c r="S9" s="1717"/>
      <c r="T9" s="1707"/>
      <c r="U9" s="1727" t="s">
        <v>507</v>
      </c>
      <c r="V9" s="1715" t="s">
        <v>398</v>
      </c>
      <c r="W9" s="1718"/>
      <c r="X9" s="1715"/>
      <c r="Y9" s="1718">
        <f>ROUNDUP(X9,0)+'KD Основная продукция'!AJ51</f>
        <v>0</v>
      </c>
      <c r="Z9" s="892">
        <f t="shared" si="2"/>
        <v>0</v>
      </c>
      <c r="AA9" s="1716"/>
      <c r="AB9" s="1715"/>
      <c r="AC9" s="1717"/>
    </row>
    <row r="10" spans="1:29" s="864" customFormat="1" ht="45.75" customHeight="1">
      <c r="A10" s="1723" t="s">
        <v>430</v>
      </c>
      <c r="B10" s="1715" t="s">
        <v>398</v>
      </c>
      <c r="C10" s="1718"/>
      <c r="D10" s="1715"/>
      <c r="E10" s="1718">
        <f>ROUNDUP(D10,0)+'KD Основная продукция'!AJ8</f>
        <v>0</v>
      </c>
      <c r="F10" s="892">
        <f t="shared" si="0"/>
        <v>0</v>
      </c>
      <c r="G10" s="1716"/>
      <c r="H10" s="1715"/>
      <c r="I10" s="1717"/>
      <c r="J10" s="1707"/>
      <c r="K10" s="1727" t="s">
        <v>430</v>
      </c>
      <c r="L10" s="1715" t="s">
        <v>398</v>
      </c>
      <c r="M10" s="1718"/>
      <c r="N10" s="1715"/>
      <c r="O10" s="1718">
        <f>ROUNDUP(N10,0)+'KD Основная продукция'!AJ30</f>
        <v>0</v>
      </c>
      <c r="P10" s="892">
        <f t="shared" si="1"/>
        <v>0</v>
      </c>
      <c r="Q10" s="1716"/>
      <c r="R10" s="1715"/>
      <c r="S10" s="1717"/>
      <c r="T10" s="1707"/>
      <c r="U10" s="1727" t="s">
        <v>430</v>
      </c>
      <c r="V10" s="1715" t="s">
        <v>398</v>
      </c>
      <c r="W10" s="1718"/>
      <c r="X10" s="1715"/>
      <c r="Y10" s="1718">
        <f>ROUNDUP(X10,0)+'KD Основная продукция'!AJ52</f>
        <v>0</v>
      </c>
      <c r="Z10" s="892">
        <f t="shared" si="2"/>
        <v>0</v>
      </c>
      <c r="AA10" s="1716"/>
      <c r="AB10" s="1715"/>
      <c r="AC10" s="1717"/>
    </row>
    <row r="11" spans="1:29" s="864" customFormat="1" ht="45.75" customHeight="1">
      <c r="A11" s="1723" t="s">
        <v>422</v>
      </c>
      <c r="B11" s="1715" t="s">
        <v>398</v>
      </c>
      <c r="C11" s="1718"/>
      <c r="D11" s="1715"/>
      <c r="E11" s="1718">
        <f>ROUNDUP(D11,0)+'KD Основная продукция'!AJ9</f>
        <v>0</v>
      </c>
      <c r="F11" s="892">
        <f t="shared" si="0"/>
        <v>0</v>
      </c>
      <c r="G11" s="1716"/>
      <c r="H11" s="1715"/>
      <c r="I11" s="1717"/>
      <c r="J11" s="1707"/>
      <c r="K11" s="1727" t="s">
        <v>422</v>
      </c>
      <c r="L11" s="1715" t="s">
        <v>398</v>
      </c>
      <c r="M11" s="1718"/>
      <c r="N11" s="1715"/>
      <c r="O11" s="1718">
        <f>ROUNDUP(N11,0)+'KD Основная продукция'!AJ31</f>
        <v>0</v>
      </c>
      <c r="P11" s="892">
        <f t="shared" si="1"/>
        <v>0</v>
      </c>
      <c r="Q11" s="1716"/>
      <c r="R11" s="1715"/>
      <c r="S11" s="1717"/>
      <c r="T11" s="1707"/>
      <c r="U11" s="1727" t="s">
        <v>422</v>
      </c>
      <c r="V11" s="1715" t="s">
        <v>398</v>
      </c>
      <c r="W11" s="1718"/>
      <c r="X11" s="1715"/>
      <c r="Y11" s="1718">
        <f>ROUNDUP(X11,0)+'KD Основная продукция'!AJ53</f>
        <v>0</v>
      </c>
      <c r="Z11" s="892">
        <f t="shared" si="2"/>
        <v>0</v>
      </c>
      <c r="AA11" s="1716"/>
      <c r="AB11" s="1715"/>
      <c r="AC11" s="1717"/>
    </row>
    <row r="12" spans="1:29" s="864" customFormat="1" ht="45.75" customHeight="1">
      <c r="A12" s="1723" t="s">
        <v>524</v>
      </c>
      <c r="B12" s="1715" t="s">
        <v>398</v>
      </c>
      <c r="C12" s="1718"/>
      <c r="D12" s="1715"/>
      <c r="E12" s="1718">
        <f>ROUNDUP(D12,0)+'KD Основная продукция'!AJ10</f>
        <v>0</v>
      </c>
      <c r="F12" s="892">
        <f t="shared" si="0"/>
        <v>0</v>
      </c>
      <c r="G12" s="1716"/>
      <c r="H12" s="1715"/>
      <c r="I12" s="1717"/>
      <c r="J12" s="1707"/>
      <c r="K12" s="1727" t="s">
        <v>524</v>
      </c>
      <c r="L12" s="1715" t="s">
        <v>398</v>
      </c>
      <c r="M12" s="1718"/>
      <c r="N12" s="1715"/>
      <c r="O12" s="1718">
        <f>ROUNDUP(N12,0)+'KD Основная продукция'!AJ32</f>
        <v>0</v>
      </c>
      <c r="P12" s="892">
        <f t="shared" si="1"/>
        <v>0</v>
      </c>
      <c r="Q12" s="1716"/>
      <c r="R12" s="1715"/>
      <c r="S12" s="1717"/>
      <c r="T12" s="1707"/>
      <c r="U12" s="1727" t="s">
        <v>524</v>
      </c>
      <c r="V12" s="1715" t="s">
        <v>398</v>
      </c>
      <c r="W12" s="1718"/>
      <c r="X12" s="1715"/>
      <c r="Y12" s="1718">
        <f>ROUNDUP(X12,0)+'KD Основная продукция'!AJ54</f>
        <v>0</v>
      </c>
      <c r="Z12" s="892">
        <f t="shared" si="2"/>
        <v>0</v>
      </c>
      <c r="AA12" s="1716"/>
      <c r="AB12" s="1715"/>
      <c r="AC12" s="1717"/>
    </row>
    <row r="13" spans="1:29" s="864" customFormat="1" ht="45.75" customHeight="1">
      <c r="A13" s="1724" t="s">
        <v>301</v>
      </c>
      <c r="B13" s="1715" t="s">
        <v>398</v>
      </c>
      <c r="C13" s="1718"/>
      <c r="D13" s="1715"/>
      <c r="E13" s="1718">
        <f>ROUNDUP(D13,0)+'KD Основная продукция'!AJ13</f>
        <v>0</v>
      </c>
      <c r="F13" s="892">
        <f t="shared" si="0"/>
        <v>0</v>
      </c>
      <c r="G13" s="1716"/>
      <c r="H13" s="1715"/>
      <c r="I13" s="1717"/>
      <c r="J13" s="1707"/>
      <c r="K13" s="1728" t="s">
        <v>301</v>
      </c>
      <c r="L13" s="1715" t="s">
        <v>398</v>
      </c>
      <c r="M13" s="1718"/>
      <c r="N13" s="1715"/>
      <c r="O13" s="1718">
        <f>ROUNDUP(N13,0)+'KD Основная продукция'!AJ35</f>
        <v>0</v>
      </c>
      <c r="P13" s="892">
        <f t="shared" si="1"/>
        <v>0</v>
      </c>
      <c r="Q13" s="1716"/>
      <c r="R13" s="1715"/>
      <c r="S13" s="1717"/>
      <c r="T13" s="1707"/>
      <c r="U13" s="1728" t="s">
        <v>301</v>
      </c>
      <c r="V13" s="1715" t="s">
        <v>398</v>
      </c>
      <c r="W13" s="1718"/>
      <c r="X13" s="1715"/>
      <c r="Y13" s="1718">
        <f>ROUNDUP(X13,0)+'KD Основная продукция'!AJ57</f>
        <v>0</v>
      </c>
      <c r="Z13" s="892">
        <f t="shared" si="2"/>
        <v>0</v>
      </c>
      <c r="AA13" s="1716"/>
      <c r="AB13" s="1715"/>
      <c r="AC13" s="1717"/>
    </row>
    <row r="14" spans="1:29" s="864" customFormat="1" ht="45.75" customHeight="1">
      <c r="A14" s="1724" t="s">
        <v>303</v>
      </c>
      <c r="B14" s="1715" t="s">
        <v>398</v>
      </c>
      <c r="C14" s="1718"/>
      <c r="D14" s="1715"/>
      <c r="E14" s="1718">
        <f>ROUNDUP(D14,0)+'KD Основная продукция'!AJ14</f>
        <v>0</v>
      </c>
      <c r="F14" s="892">
        <f>E14*0.1</f>
        <v>0</v>
      </c>
      <c r="G14" s="1716"/>
      <c r="H14" s="1715"/>
      <c r="I14" s="1717"/>
      <c r="J14" s="1707"/>
      <c r="K14" s="1728" t="s">
        <v>303</v>
      </c>
      <c r="L14" s="1715" t="s">
        <v>398</v>
      </c>
      <c r="M14" s="1718"/>
      <c r="N14" s="1715"/>
      <c r="O14" s="1718">
        <f>ROUNDUP(N14,0)+'KD Основная продукция'!AJ36</f>
        <v>0</v>
      </c>
      <c r="P14" s="892">
        <f>O14*0.1</f>
        <v>0</v>
      </c>
      <c r="Q14" s="1716"/>
      <c r="R14" s="1715"/>
      <c r="S14" s="1717"/>
      <c r="T14" s="1707"/>
      <c r="U14" s="1728" t="s">
        <v>303</v>
      </c>
      <c r="V14" s="1715" t="s">
        <v>398</v>
      </c>
      <c r="W14" s="1718"/>
      <c r="X14" s="1715"/>
      <c r="Y14" s="1718">
        <f>ROUNDUP(X14,0)+'KD Основная продукция'!AJ58</f>
        <v>0</v>
      </c>
      <c r="Z14" s="898">
        <f>Y14*0.1</f>
        <v>0</v>
      </c>
      <c r="AA14" s="1716"/>
      <c r="AB14" s="1715"/>
      <c r="AC14" s="1717"/>
    </row>
    <row r="15" spans="1:29" s="864" customFormat="1" ht="45.75" customHeight="1">
      <c r="A15" s="1724" t="s">
        <v>525</v>
      </c>
      <c r="B15" s="1715" t="s">
        <v>398</v>
      </c>
      <c r="C15" s="1718"/>
      <c r="D15" s="1715"/>
      <c r="E15" s="1718">
        <f>ROUNDUP(D15,0)+'KD Основная продукция'!AJ15</f>
        <v>0</v>
      </c>
      <c r="F15" s="892">
        <f>E15*0.3</f>
        <v>0</v>
      </c>
      <c r="G15" s="1716"/>
      <c r="H15" s="1715"/>
      <c r="I15" s="1717"/>
      <c r="J15" s="1707"/>
      <c r="K15" s="1728" t="s">
        <v>525</v>
      </c>
      <c r="L15" s="1715" t="s">
        <v>398</v>
      </c>
      <c r="M15" s="1718"/>
      <c r="N15" s="1715"/>
      <c r="O15" s="1718">
        <f>ROUNDUP(N15,0)+'KD Основная продукция'!AJ37</f>
        <v>0</v>
      </c>
      <c r="P15" s="892">
        <f>O15*0.3</f>
        <v>0</v>
      </c>
      <c r="Q15" s="1716"/>
      <c r="R15" s="1715"/>
      <c r="S15" s="1717"/>
      <c r="T15" s="1707"/>
      <c r="U15" s="1728" t="s">
        <v>525</v>
      </c>
      <c r="V15" s="1715" t="s">
        <v>398</v>
      </c>
      <c r="W15" s="1718"/>
      <c r="X15" s="1715"/>
      <c r="Y15" s="1718">
        <f>ROUNDUP(X15,0)+'KD Основная продукция'!AJ59</f>
        <v>0</v>
      </c>
      <c r="Z15" s="892">
        <f>Y15*0.3</f>
        <v>0</v>
      </c>
      <c r="AA15" s="1716"/>
      <c r="AB15" s="1715"/>
      <c r="AC15" s="1717"/>
    </row>
    <row r="16" spans="1:29" s="864" customFormat="1" ht="45.75" customHeight="1">
      <c r="A16" s="1724" t="s">
        <v>52</v>
      </c>
      <c r="B16" s="1715" t="s">
        <v>398</v>
      </c>
      <c r="C16" s="1718"/>
      <c r="D16" s="1715"/>
      <c r="E16" s="1718">
        <f>ROUNDUP(D16,0)+'KD Основная продукция'!AJ16</f>
        <v>0</v>
      </c>
      <c r="F16" s="898">
        <f>E16*0.24</f>
        <v>0</v>
      </c>
      <c r="G16" s="1716"/>
      <c r="H16" s="1715"/>
      <c r="I16" s="1717"/>
      <c r="J16" s="1707"/>
      <c r="K16" s="1728" t="s">
        <v>52</v>
      </c>
      <c r="L16" s="1715" t="s">
        <v>398</v>
      </c>
      <c r="M16" s="1718"/>
      <c r="N16" s="1715"/>
      <c r="O16" s="1718">
        <f>ROUNDUP(N16,0)+'KD Основная продукция'!AJ38</f>
        <v>0</v>
      </c>
      <c r="P16" s="898">
        <f>O16*0.24</f>
        <v>0</v>
      </c>
      <c r="Q16" s="1716"/>
      <c r="R16" s="1715"/>
      <c r="S16" s="1717"/>
      <c r="T16" s="1707"/>
      <c r="U16" s="1728" t="s">
        <v>52</v>
      </c>
      <c r="V16" s="1715" t="s">
        <v>398</v>
      </c>
      <c r="W16" s="1718"/>
      <c r="X16" s="1715"/>
      <c r="Y16" s="1718">
        <f>ROUNDUP(X16,0)+'KD Основная продукция'!AJ60</f>
        <v>0</v>
      </c>
      <c r="Z16" s="898">
        <f>Y16*0.24</f>
        <v>0</v>
      </c>
      <c r="AA16" s="1716"/>
      <c r="AB16" s="1715"/>
      <c r="AC16" s="1717"/>
    </row>
    <row r="17" spans="1:29" s="864" customFormat="1" ht="45.75" customHeight="1" thickBot="1">
      <c r="A17" s="1725" t="s">
        <v>54</v>
      </c>
      <c r="B17" s="1719" t="s">
        <v>470</v>
      </c>
      <c r="C17" s="1718"/>
      <c r="D17" s="1719"/>
      <c r="E17" s="1718">
        <f>ROUNDUP(D17,0)+'KD Основная продукция'!AJ17</f>
        <v>0</v>
      </c>
      <c r="F17" s="892">
        <f>E17*0.5</f>
        <v>0</v>
      </c>
      <c r="G17" s="1720"/>
      <c r="H17" s="1719"/>
      <c r="I17" s="1721"/>
      <c r="J17" s="1707"/>
      <c r="K17" s="1729" t="s">
        <v>54</v>
      </c>
      <c r="L17" s="1719" t="s">
        <v>470</v>
      </c>
      <c r="M17" s="1718"/>
      <c r="N17" s="1719"/>
      <c r="O17" s="1718">
        <f>ROUNDUP(N17,0)+'KD Основная продукция'!AJ39</f>
        <v>0</v>
      </c>
      <c r="P17" s="1269">
        <f>O17*0.5</f>
        <v>0</v>
      </c>
      <c r="Q17" s="1720"/>
      <c r="R17" s="1719"/>
      <c r="S17" s="1721"/>
      <c r="T17" s="1707"/>
      <c r="U17" s="1729" t="s">
        <v>54</v>
      </c>
      <c r="V17" s="1719" t="s">
        <v>470</v>
      </c>
      <c r="W17" s="1718"/>
      <c r="X17" s="1719"/>
      <c r="Y17" s="1718">
        <f>ROUNDUP(X17,0)+'KD Основная продукция'!AJ61</f>
        <v>0</v>
      </c>
      <c r="Z17" s="1701">
        <f>Y17*0.5</f>
        <v>0</v>
      </c>
      <c r="AA17" s="1720"/>
      <c r="AB17" s="1719"/>
      <c r="AC17" s="1721"/>
    </row>
    <row r="18" spans="1:29" ht="45.75" customHeight="1">
      <c r="A18" s="4087" t="s">
        <v>59</v>
      </c>
      <c r="B18" s="4088"/>
      <c r="C18" s="4088"/>
      <c r="D18" s="4088"/>
      <c r="E18" s="4088"/>
      <c r="F18" s="4088"/>
      <c r="G18" s="4088"/>
      <c r="H18" s="4088"/>
      <c r="I18" s="4089"/>
      <c r="K18" s="4087" t="s">
        <v>59</v>
      </c>
      <c r="L18" s="4088"/>
      <c r="M18" s="4088"/>
      <c r="N18" s="4088"/>
      <c r="O18" s="4088"/>
      <c r="P18" s="4088"/>
      <c r="Q18" s="4088"/>
      <c r="R18" s="4088"/>
      <c r="S18" s="4089"/>
      <c r="U18" s="4087" t="s">
        <v>59</v>
      </c>
      <c r="V18" s="4088"/>
      <c r="W18" s="4088"/>
      <c r="X18" s="4088"/>
      <c r="Y18" s="4088"/>
      <c r="Z18" s="4088"/>
      <c r="AA18" s="4088"/>
      <c r="AB18" s="4088"/>
      <c r="AC18" s="4089"/>
    </row>
    <row r="19" spans="1:29" ht="45.75" customHeight="1">
      <c r="A19" s="4066" t="s">
        <v>60</v>
      </c>
      <c r="B19" s="4067"/>
      <c r="C19" s="4067"/>
      <c r="D19" s="4067"/>
      <c r="E19" s="4067"/>
      <c r="F19" s="4067"/>
      <c r="G19" s="4067"/>
      <c r="H19" s="4067"/>
      <c r="I19" s="4068"/>
      <c r="K19" s="4066" t="s">
        <v>60</v>
      </c>
      <c r="L19" s="4067"/>
      <c r="M19" s="4067"/>
      <c r="N19" s="4067"/>
      <c r="O19" s="4067"/>
      <c r="P19" s="4067"/>
      <c r="Q19" s="4067"/>
      <c r="R19" s="4067"/>
      <c r="S19" s="4068"/>
      <c r="U19" s="4066" t="s">
        <v>60</v>
      </c>
      <c r="V19" s="4067"/>
      <c r="W19" s="4067"/>
      <c r="X19" s="4067"/>
      <c r="Y19" s="4067"/>
      <c r="Z19" s="4067"/>
      <c r="AA19" s="4067"/>
      <c r="AB19" s="4067"/>
      <c r="AC19" s="4068"/>
    </row>
    <row r="20" spans="1:29" ht="27" customHeight="1" thickBot="1">
      <c r="A20" s="795"/>
      <c r="B20" s="796"/>
      <c r="C20" s="796"/>
      <c r="D20" s="796"/>
      <c r="E20" s="796"/>
      <c r="F20" s="796"/>
      <c r="G20" s="796"/>
      <c r="H20" s="796"/>
      <c r="I20" s="917"/>
      <c r="K20" s="795"/>
      <c r="L20" s="796"/>
      <c r="M20" s="796"/>
      <c r="N20" s="796"/>
      <c r="O20" s="796"/>
      <c r="P20" s="796"/>
      <c r="Q20" s="796"/>
      <c r="R20" s="796"/>
      <c r="S20" s="917"/>
      <c r="U20" s="795"/>
      <c r="V20" s="796"/>
      <c r="W20" s="796"/>
      <c r="X20" s="796"/>
      <c r="Y20" s="796"/>
      <c r="Z20" s="796"/>
      <c r="AA20" s="796"/>
      <c r="AB20" s="796"/>
      <c r="AC20" s="917"/>
    </row>
    <row r="21" spans="1:29" s="864" customFormat="1" ht="25.5" customHeight="1">
      <c r="A21" s="785"/>
      <c r="B21" s="785"/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5"/>
      <c r="P21" s="785"/>
      <c r="Q21" s="785"/>
      <c r="R21" s="785"/>
      <c r="S21" s="785"/>
      <c r="T21" s="785"/>
      <c r="U21" s="785"/>
      <c r="V21" s="785"/>
      <c r="W21" s="785"/>
      <c r="X21" s="785"/>
      <c r="Y21" s="785"/>
      <c r="Z21" s="785"/>
      <c r="AA21" s="785"/>
      <c r="AB21" s="785"/>
      <c r="AC21" s="785"/>
    </row>
    <row r="22" spans="1:29" s="864" customFormat="1" ht="25.5" customHeight="1">
      <c r="A22" s="785"/>
      <c r="B22" s="785"/>
      <c r="C22" s="785"/>
      <c r="D22" s="785"/>
      <c r="E22" s="785"/>
      <c r="F22" s="785"/>
      <c r="G22" s="785"/>
      <c r="H22" s="785"/>
      <c r="I22" s="785"/>
      <c r="J22" s="785"/>
      <c r="K22" s="785"/>
      <c r="L22" s="785"/>
      <c r="M22" s="785"/>
      <c r="N22" s="785"/>
      <c r="O22" s="785"/>
      <c r="P22" s="785"/>
      <c r="Q22" s="785"/>
      <c r="R22" s="785"/>
      <c r="S22" s="785"/>
      <c r="T22" s="785"/>
      <c r="U22" s="785"/>
      <c r="V22" s="785"/>
      <c r="W22" s="785"/>
      <c r="X22" s="785"/>
      <c r="Y22" s="785"/>
      <c r="Z22" s="785"/>
      <c r="AA22" s="785"/>
      <c r="AB22" s="785"/>
      <c r="AC22" s="785"/>
    </row>
    <row r="23" spans="1:29" s="864" customFormat="1" ht="25.5" customHeight="1">
      <c r="A23" s="785"/>
      <c r="B23" s="785"/>
      <c r="C23" s="785"/>
      <c r="D23" s="785"/>
      <c r="E23" s="785"/>
      <c r="F23" s="785"/>
      <c r="G23" s="785"/>
      <c r="H23" s="785"/>
      <c r="I23" s="785"/>
      <c r="J23" s="785"/>
      <c r="K23" s="785"/>
      <c r="L23" s="785"/>
      <c r="M23" s="785"/>
      <c r="N23" s="785"/>
      <c r="O23" s="785"/>
      <c r="P23" s="785"/>
      <c r="Q23" s="785"/>
      <c r="R23" s="785"/>
      <c r="S23" s="785"/>
      <c r="T23" s="785"/>
      <c r="U23" s="785"/>
      <c r="V23" s="785"/>
      <c r="W23" s="785"/>
      <c r="X23" s="785"/>
      <c r="Y23" s="785"/>
      <c r="Z23" s="785"/>
      <c r="AA23" s="785"/>
      <c r="AB23" s="785"/>
      <c r="AC23" s="785"/>
    </row>
    <row r="24" spans="1:29" s="864" customFormat="1" ht="25.5" customHeight="1">
      <c r="A24" s="785"/>
      <c r="B24" s="785"/>
      <c r="C24" s="785"/>
      <c r="D24" s="785"/>
      <c r="E24" s="785"/>
      <c r="F24" s="785"/>
      <c r="G24" s="785"/>
      <c r="H24" s="785"/>
      <c r="I24" s="785"/>
      <c r="J24" s="785"/>
      <c r="K24" s="785"/>
      <c r="L24" s="785"/>
      <c r="M24" s="785"/>
      <c r="N24" s="785"/>
      <c r="O24" s="785"/>
      <c r="P24" s="785"/>
      <c r="Q24" s="785"/>
      <c r="R24" s="785"/>
      <c r="S24" s="785"/>
      <c r="T24" s="785"/>
      <c r="U24" s="785"/>
      <c r="V24" s="785"/>
      <c r="W24" s="785"/>
      <c r="X24" s="785"/>
      <c r="Y24" s="785"/>
      <c r="Z24" s="785"/>
      <c r="AA24" s="785"/>
      <c r="AB24" s="785"/>
      <c r="AC24" s="785"/>
    </row>
    <row r="25" spans="1:29" s="864" customFormat="1" ht="25.5" customHeight="1">
      <c r="A25" s="785"/>
      <c r="B25" s="785"/>
      <c r="C25" s="785"/>
      <c r="D25" s="785"/>
      <c r="E25" s="785"/>
      <c r="F25" s="785"/>
      <c r="G25" s="785"/>
      <c r="H25" s="785"/>
      <c r="I25" s="785"/>
      <c r="J25" s="785"/>
      <c r="K25" s="785"/>
      <c r="L25" s="785"/>
      <c r="M25" s="785"/>
      <c r="N25" s="785"/>
      <c r="O25" s="785"/>
      <c r="P25" s="785"/>
      <c r="Q25" s="785"/>
      <c r="R25" s="785"/>
      <c r="S25" s="785"/>
      <c r="T25" s="785"/>
      <c r="U25" s="785"/>
      <c r="V25" s="785"/>
      <c r="W25" s="785"/>
      <c r="X25" s="785"/>
      <c r="Y25" s="785"/>
      <c r="Z25" s="785"/>
      <c r="AA25" s="785"/>
      <c r="AB25" s="785"/>
      <c r="AC25" s="785"/>
    </row>
    <row r="26" spans="1:29" s="864" customFormat="1" ht="25.5" customHeight="1">
      <c r="A26" s="785"/>
      <c r="B26" s="785"/>
      <c r="C26" s="785"/>
      <c r="D26" s="785"/>
      <c r="E26" s="785"/>
      <c r="F26" s="785"/>
      <c r="G26" s="785"/>
      <c r="H26" s="785"/>
      <c r="I26" s="785"/>
      <c r="J26" s="785"/>
      <c r="K26" s="785"/>
      <c r="L26" s="785"/>
      <c r="M26" s="785"/>
      <c r="N26" s="785"/>
      <c r="O26" s="785"/>
      <c r="P26" s="785"/>
      <c r="Q26" s="785"/>
      <c r="R26" s="785"/>
      <c r="S26" s="785"/>
      <c r="T26" s="785"/>
      <c r="U26" s="785"/>
      <c r="V26" s="785"/>
      <c r="W26" s="785"/>
      <c r="X26" s="785"/>
      <c r="Y26" s="785"/>
      <c r="Z26" s="785"/>
      <c r="AA26" s="785"/>
      <c r="AB26" s="785"/>
      <c r="AC26" s="785"/>
    </row>
    <row r="27" spans="1:29" s="864" customFormat="1" ht="25.5" customHeight="1">
      <c r="A27" s="785"/>
      <c r="B27" s="785"/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785"/>
      <c r="V27" s="785"/>
      <c r="W27" s="785"/>
      <c r="X27" s="785"/>
      <c r="Y27" s="785"/>
      <c r="Z27" s="785"/>
      <c r="AA27" s="785"/>
      <c r="AB27" s="785"/>
      <c r="AC27" s="785"/>
    </row>
    <row r="28" spans="1:29" s="864" customFormat="1" ht="25.5" customHeight="1">
      <c r="A28" s="785"/>
      <c r="B28" s="785"/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</row>
    <row r="29" spans="1:29" s="864" customFormat="1" ht="25.5" customHeight="1">
      <c r="A29" s="785"/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</row>
    <row r="30" spans="1:29" s="864" customFormat="1" ht="25.5" customHeight="1">
      <c r="A30" s="785"/>
      <c r="B30" s="785"/>
      <c r="C30" s="785"/>
      <c r="D30" s="785"/>
      <c r="E30" s="785"/>
      <c r="F30" s="785"/>
      <c r="G30" s="785"/>
      <c r="H30" s="785"/>
      <c r="I30" s="785"/>
      <c r="J30" s="785"/>
      <c r="K30" s="785"/>
      <c r="L30" s="785"/>
      <c r="M30" s="785"/>
      <c r="N30" s="785"/>
      <c r="O30" s="785"/>
      <c r="P30" s="785"/>
      <c r="Q30" s="785"/>
      <c r="R30" s="785"/>
      <c r="S30" s="785"/>
      <c r="T30" s="785"/>
      <c r="U30" s="785"/>
      <c r="V30" s="785"/>
      <c r="W30" s="785"/>
      <c r="X30" s="785"/>
      <c r="Y30" s="785"/>
      <c r="Z30" s="785"/>
      <c r="AA30" s="785"/>
      <c r="AB30" s="785"/>
      <c r="AC30" s="785"/>
    </row>
    <row r="31" spans="1:29" s="864" customFormat="1" ht="25.5" customHeight="1">
      <c r="A31" s="785"/>
      <c r="B31" s="785"/>
      <c r="C31" s="785"/>
      <c r="D31" s="785"/>
      <c r="E31" s="785"/>
      <c r="F31" s="785"/>
      <c r="G31" s="785"/>
      <c r="H31" s="785"/>
      <c r="I31" s="785"/>
      <c r="J31" s="785"/>
      <c r="K31" s="785"/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5"/>
      <c r="AB31" s="785"/>
      <c r="AC31" s="785"/>
    </row>
    <row r="32" spans="1:29" s="864" customFormat="1" ht="25.5" customHeight="1">
      <c r="A32" s="785"/>
      <c r="B32" s="785"/>
      <c r="C32" s="785"/>
      <c r="D32" s="785"/>
      <c r="E32" s="785"/>
      <c r="F32" s="785"/>
      <c r="G32" s="785"/>
      <c r="H32" s="785"/>
      <c r="I32" s="785"/>
      <c r="J32" s="785"/>
      <c r="K32" s="785"/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</row>
    <row r="33" spans="1:29" s="864" customFormat="1" ht="25.5" customHeight="1">
      <c r="A33" s="785"/>
      <c r="B33" s="785"/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</row>
    <row r="34" spans="1:29" s="864" customFormat="1" ht="25.5" customHeight="1">
      <c r="A34" s="785"/>
      <c r="B34" s="785"/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  <c r="P34" s="785"/>
      <c r="Q34" s="785"/>
      <c r="R34" s="785"/>
      <c r="S34" s="785"/>
      <c r="T34" s="785"/>
      <c r="U34" s="785"/>
      <c r="V34" s="785"/>
      <c r="W34" s="785"/>
      <c r="X34" s="785"/>
      <c r="Y34" s="785"/>
      <c r="Z34" s="785"/>
      <c r="AA34" s="785"/>
      <c r="AB34" s="785"/>
      <c r="AC34" s="785"/>
    </row>
    <row r="35" spans="1:29" s="864" customFormat="1" ht="25.5" customHeight="1">
      <c r="A35" s="785"/>
      <c r="B35" s="785"/>
      <c r="C35" s="785"/>
      <c r="D35" s="785"/>
      <c r="E35" s="785"/>
      <c r="F35" s="785"/>
      <c r="G35" s="785"/>
      <c r="H35" s="785"/>
      <c r="I35" s="785"/>
      <c r="J35" s="785"/>
      <c r="K35" s="785"/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785"/>
      <c r="X35" s="785"/>
      <c r="Y35" s="785"/>
      <c r="Z35" s="785"/>
      <c r="AA35" s="785"/>
      <c r="AB35" s="785"/>
      <c r="AC35" s="785"/>
    </row>
    <row r="36" spans="1:29" s="864" customFormat="1" ht="25.5" customHeight="1">
      <c r="A36" s="785"/>
      <c r="B36" s="785"/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</row>
    <row r="37" spans="1:29" s="864" customFormat="1" ht="25.5" customHeight="1">
      <c r="A37" s="785"/>
      <c r="B37" s="785"/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  <c r="X37" s="785"/>
      <c r="Y37" s="785"/>
      <c r="Z37" s="785"/>
      <c r="AA37" s="785"/>
      <c r="AB37" s="785"/>
      <c r="AC37" s="785"/>
    </row>
    <row r="38" spans="1:29" s="864" customFormat="1" ht="25.5" customHeight="1">
      <c r="A38" s="785"/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</row>
    <row r="39" spans="1:29" s="864" customFormat="1" ht="25.5" customHeight="1">
      <c r="A39" s="785"/>
      <c r="B39" s="785"/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</row>
    <row r="40" spans="1:29" s="864" customFormat="1" ht="25.5" customHeight="1">
      <c r="A40" s="785"/>
      <c r="B40" s="785"/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5"/>
      <c r="P40" s="785"/>
      <c r="Q40" s="785"/>
      <c r="R40" s="785"/>
      <c r="S40" s="785"/>
      <c r="T40" s="785"/>
      <c r="U40" s="785"/>
      <c r="V40" s="785"/>
      <c r="W40" s="785"/>
      <c r="X40" s="785"/>
      <c r="Y40" s="785"/>
      <c r="Z40" s="785"/>
      <c r="AA40" s="785"/>
      <c r="AB40" s="785"/>
      <c r="AC40" s="785"/>
    </row>
    <row r="41" spans="1:29" s="864" customFormat="1" ht="25.5" customHeight="1">
      <c r="A41" s="785"/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</row>
    <row r="42" spans="1:29" s="864" customFormat="1" ht="25.5" customHeight="1">
      <c r="A42" s="785"/>
      <c r="B42" s="785"/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  <c r="X42" s="785"/>
      <c r="Y42" s="785"/>
      <c r="Z42" s="785"/>
      <c r="AA42" s="785"/>
      <c r="AB42" s="785"/>
      <c r="AC42" s="785"/>
    </row>
    <row r="43" spans="1:29" s="864" customFormat="1" ht="25.5" customHeight="1">
      <c r="A43" s="785"/>
      <c r="B43" s="785"/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  <c r="P43" s="785"/>
      <c r="Q43" s="785"/>
      <c r="R43" s="785"/>
      <c r="S43" s="785"/>
      <c r="T43" s="785"/>
      <c r="U43" s="785"/>
      <c r="V43" s="785"/>
      <c r="W43" s="785"/>
      <c r="X43" s="785"/>
      <c r="Y43" s="785"/>
      <c r="Z43" s="785"/>
      <c r="AA43" s="785"/>
      <c r="AB43" s="785"/>
      <c r="AC43" s="785"/>
    </row>
    <row r="44" spans="1:29" s="864" customFormat="1" ht="25.5" customHeight="1">
      <c r="A44" s="785"/>
      <c r="B44" s="785"/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  <c r="Y44" s="785"/>
      <c r="Z44" s="785"/>
      <c r="AA44" s="785"/>
      <c r="AB44" s="785"/>
      <c r="AC44" s="785"/>
    </row>
    <row r="45" spans="1:29" s="864" customFormat="1" ht="25.5" customHeight="1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</row>
    <row r="46" spans="1:29" s="864" customFormat="1" ht="25.5" customHeight="1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785"/>
      <c r="X46" s="785"/>
      <c r="Y46" s="785"/>
      <c r="Z46" s="785"/>
      <c r="AA46" s="785"/>
      <c r="AB46" s="785"/>
      <c r="AC46" s="785"/>
    </row>
    <row r="47" spans="1:29" s="864" customFormat="1" ht="25.5" customHeight="1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</row>
    <row r="48" spans="1:29" s="864" customFormat="1" ht="25.5" customHeight="1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85"/>
      <c r="N48" s="785"/>
      <c r="O48" s="785"/>
      <c r="P48" s="785"/>
      <c r="Q48" s="785"/>
      <c r="R48" s="785"/>
      <c r="S48" s="785"/>
      <c r="T48" s="785"/>
      <c r="U48" s="785"/>
      <c r="V48" s="785"/>
      <c r="W48" s="785"/>
      <c r="X48" s="785"/>
      <c r="Y48" s="785"/>
      <c r="Z48" s="785"/>
      <c r="AA48" s="785"/>
      <c r="AB48" s="785"/>
      <c r="AC48" s="785"/>
    </row>
    <row r="49" spans="1:29" s="864" customFormat="1" ht="25.5" customHeight="1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785"/>
      <c r="X49" s="785"/>
      <c r="Y49" s="785"/>
      <c r="Z49" s="785"/>
      <c r="AA49" s="785"/>
      <c r="AB49" s="785"/>
      <c r="AC49" s="785"/>
    </row>
    <row r="50" spans="1:29" s="864" customFormat="1" ht="25.5" customHeight="1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  <c r="Y50" s="785"/>
      <c r="Z50" s="785"/>
      <c r="AA50" s="785"/>
      <c r="AB50" s="785"/>
      <c r="AC50" s="785"/>
    </row>
    <row r="51" spans="1:29" s="864" customFormat="1" ht="25.5" customHeight="1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85"/>
      <c r="P51" s="785"/>
      <c r="Q51" s="785"/>
      <c r="R51" s="785"/>
      <c r="S51" s="785"/>
      <c r="T51" s="785"/>
      <c r="U51" s="785"/>
      <c r="V51" s="785"/>
      <c r="W51" s="785"/>
      <c r="X51" s="785"/>
      <c r="Y51" s="785"/>
      <c r="Z51" s="785"/>
      <c r="AA51" s="785"/>
      <c r="AB51" s="785"/>
      <c r="AC51" s="785"/>
    </row>
    <row r="52" spans="1:29" s="864" customFormat="1" ht="25.5" customHeight="1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785"/>
      <c r="X52" s="785"/>
      <c r="Y52" s="785"/>
      <c r="Z52" s="785"/>
      <c r="AA52" s="785"/>
      <c r="AB52" s="785"/>
      <c r="AC52" s="785"/>
    </row>
    <row r="53" spans="1:29" ht="18.75" customHeight="1"/>
    <row r="54" spans="1:29" ht="18.75" customHeight="1"/>
    <row r="55" spans="1:29" ht="12.75" customHeight="1"/>
    <row r="57" spans="1:29" s="864" customFormat="1" ht="25.5" customHeight="1">
      <c r="A57" s="785"/>
      <c r="B57" s="785"/>
      <c r="C57" s="785"/>
      <c r="D57" s="785"/>
      <c r="E57" s="785"/>
      <c r="F57" s="785"/>
      <c r="G57" s="785"/>
      <c r="H57" s="785"/>
      <c r="I57" s="785"/>
      <c r="J57" s="785"/>
      <c r="K57" s="785"/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785"/>
      <c r="X57" s="785"/>
      <c r="Y57" s="785"/>
      <c r="Z57" s="785"/>
      <c r="AA57" s="785"/>
      <c r="AB57" s="785"/>
      <c r="AC57" s="785"/>
    </row>
    <row r="58" spans="1:29" s="864" customFormat="1" ht="25.5" customHeight="1">
      <c r="A58" s="785"/>
      <c r="B58" s="785"/>
      <c r="C58" s="785"/>
      <c r="D58" s="785"/>
      <c r="E58" s="785"/>
      <c r="F58" s="785"/>
      <c r="G58" s="785"/>
      <c r="H58" s="785"/>
      <c r="I58" s="785"/>
      <c r="J58" s="785"/>
      <c r="K58" s="785"/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  <c r="X58" s="785"/>
      <c r="Y58" s="785"/>
      <c r="Z58" s="785"/>
      <c r="AA58" s="785"/>
      <c r="AB58" s="785"/>
      <c r="AC58" s="785"/>
    </row>
    <row r="59" spans="1:29" s="864" customFormat="1" ht="25.5" customHeight="1">
      <c r="A59" s="785"/>
      <c r="B59" s="785"/>
      <c r="C59" s="785"/>
      <c r="D59" s="785"/>
      <c r="E59" s="785"/>
      <c r="F59" s="785"/>
      <c r="G59" s="785"/>
      <c r="H59" s="785"/>
      <c r="I59" s="785"/>
      <c r="J59" s="785"/>
      <c r="K59" s="785"/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  <c r="X59" s="785"/>
      <c r="Y59" s="785"/>
      <c r="Z59" s="785"/>
      <c r="AA59" s="785"/>
      <c r="AB59" s="785"/>
      <c r="AC59" s="785"/>
    </row>
    <row r="60" spans="1:29" s="864" customFormat="1" ht="25.5" customHeight="1">
      <c r="A60" s="785"/>
      <c r="B60" s="785"/>
      <c r="C60" s="785"/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785"/>
      <c r="X60" s="785"/>
      <c r="Y60" s="785"/>
      <c r="Z60" s="785"/>
      <c r="AA60" s="785"/>
      <c r="AB60" s="785"/>
      <c r="AC60" s="785"/>
    </row>
    <row r="61" spans="1:29" s="864" customFormat="1" ht="25.5" customHeight="1">
      <c r="A61" s="785"/>
      <c r="B61" s="785"/>
      <c r="C61" s="785"/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  <c r="Y61" s="785"/>
      <c r="Z61" s="785"/>
      <c r="AA61" s="785"/>
      <c r="AB61" s="785"/>
      <c r="AC61" s="785"/>
    </row>
    <row r="62" spans="1:29" s="864" customFormat="1" ht="25.5" customHeight="1">
      <c r="A62" s="785"/>
      <c r="B62" s="785"/>
      <c r="C62" s="785"/>
      <c r="D62" s="785"/>
      <c r="E62" s="785"/>
      <c r="F62" s="785"/>
      <c r="G62" s="785"/>
      <c r="H62" s="785"/>
      <c r="I62" s="785"/>
      <c r="J62" s="785"/>
      <c r="K62" s="785"/>
      <c r="L62" s="785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  <c r="X62" s="785"/>
      <c r="Y62" s="785"/>
      <c r="Z62" s="785"/>
      <c r="AA62" s="785"/>
      <c r="AB62" s="785"/>
      <c r="AC62" s="785"/>
    </row>
    <row r="63" spans="1:29" s="864" customFormat="1" ht="25.5" customHeight="1">
      <c r="A63" s="785"/>
      <c r="B63" s="785"/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  <c r="Y63" s="785"/>
      <c r="Z63" s="785"/>
      <c r="AA63" s="785"/>
      <c r="AB63" s="785"/>
      <c r="AC63" s="785"/>
    </row>
    <row r="64" spans="1:29" s="864" customFormat="1" ht="25.5" customHeight="1">
      <c r="A64" s="785"/>
      <c r="B64" s="785"/>
      <c r="C64" s="785"/>
      <c r="D64" s="785"/>
      <c r="E64" s="785"/>
      <c r="F64" s="785"/>
      <c r="G64" s="785"/>
      <c r="H64" s="785"/>
      <c r="I64" s="785"/>
      <c r="J64" s="785"/>
      <c r="K64" s="785"/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  <c r="Y64" s="785"/>
      <c r="Z64" s="785"/>
      <c r="AA64" s="785"/>
      <c r="AB64" s="785"/>
      <c r="AC64" s="785"/>
    </row>
    <row r="65" spans="1:29" s="864" customFormat="1" ht="25.5" customHeight="1">
      <c r="A65" s="785"/>
      <c r="B65" s="785"/>
      <c r="C65" s="785"/>
      <c r="D65" s="785"/>
      <c r="E65" s="785"/>
      <c r="F65" s="785"/>
      <c r="G65" s="785"/>
      <c r="H65" s="785"/>
      <c r="I65" s="785"/>
      <c r="J65" s="785"/>
      <c r="K65" s="785"/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  <c r="Y65" s="785"/>
      <c r="Z65" s="785"/>
      <c r="AA65" s="785"/>
      <c r="AB65" s="785"/>
      <c r="AC65" s="785"/>
    </row>
    <row r="66" spans="1:29" s="864" customFormat="1" ht="25.5" customHeight="1">
      <c r="A66" s="785"/>
      <c r="B66" s="785"/>
      <c r="C66" s="785"/>
      <c r="D66" s="785"/>
      <c r="E66" s="785"/>
      <c r="F66" s="785"/>
      <c r="G66" s="785"/>
      <c r="H66" s="785"/>
      <c r="I66" s="785"/>
      <c r="J66" s="785"/>
      <c r="K66" s="785"/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  <c r="Y66" s="785"/>
      <c r="Z66" s="785"/>
      <c r="AA66" s="785"/>
      <c r="AB66" s="785"/>
      <c r="AC66" s="785"/>
    </row>
    <row r="67" spans="1:29" s="864" customFormat="1" ht="25.5" customHeight="1">
      <c r="A67" s="785"/>
      <c r="B67" s="785"/>
      <c r="C67" s="785"/>
      <c r="D67" s="785"/>
      <c r="E67" s="785"/>
      <c r="F67" s="785"/>
      <c r="G67" s="785"/>
      <c r="H67" s="785"/>
      <c r="I67" s="785"/>
      <c r="J67" s="785"/>
      <c r="K67" s="785"/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  <c r="Y67" s="785"/>
      <c r="Z67" s="785"/>
      <c r="AA67" s="785"/>
      <c r="AB67" s="785"/>
      <c r="AC67" s="785"/>
    </row>
    <row r="68" spans="1:29" s="864" customFormat="1" ht="25.5" customHeight="1">
      <c r="A68" s="785"/>
      <c r="B68" s="785"/>
      <c r="C68" s="785"/>
      <c r="D68" s="785"/>
      <c r="E68" s="785"/>
      <c r="F68" s="785"/>
      <c r="G68" s="785"/>
      <c r="H68" s="785"/>
      <c r="I68" s="785"/>
      <c r="J68" s="785"/>
      <c r="K68" s="785"/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  <c r="Y68" s="785"/>
      <c r="Z68" s="785"/>
      <c r="AA68" s="785"/>
      <c r="AB68" s="785"/>
      <c r="AC68" s="785"/>
    </row>
    <row r="69" spans="1:29" s="864" customFormat="1" ht="25.5" customHeight="1">
      <c r="A69" s="785"/>
      <c r="B69" s="785"/>
      <c r="C69" s="785"/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  <c r="Y69" s="785"/>
      <c r="Z69" s="785"/>
      <c r="AA69" s="785"/>
      <c r="AB69" s="785"/>
      <c r="AC69" s="785"/>
    </row>
    <row r="70" spans="1:29" s="864" customFormat="1" ht="25.5" customHeight="1">
      <c r="A70" s="785"/>
      <c r="B70" s="785"/>
      <c r="C70" s="785"/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  <c r="Y70" s="785"/>
      <c r="Z70" s="785"/>
      <c r="AA70" s="785"/>
      <c r="AB70" s="785"/>
      <c r="AC70" s="785"/>
    </row>
    <row r="71" spans="1:29" s="864" customFormat="1" ht="25.5" customHeight="1">
      <c r="A71" s="785"/>
      <c r="B71" s="785"/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  <c r="Y71" s="785"/>
      <c r="Z71" s="785"/>
      <c r="AA71" s="785"/>
      <c r="AB71" s="785"/>
      <c r="AC71" s="785"/>
    </row>
    <row r="72" spans="1:29" s="864" customFormat="1" ht="25.5" customHeight="1">
      <c r="A72" s="785"/>
      <c r="B72" s="785"/>
      <c r="C72" s="785"/>
      <c r="D72" s="785"/>
      <c r="E72" s="785"/>
      <c r="F72" s="785"/>
      <c r="G72" s="785"/>
      <c r="H72" s="785"/>
      <c r="I72" s="785"/>
      <c r="J72" s="785"/>
      <c r="K72" s="785"/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  <c r="Y72" s="785"/>
      <c r="Z72" s="785"/>
      <c r="AA72" s="785"/>
      <c r="AB72" s="785"/>
      <c r="AC72" s="785"/>
    </row>
    <row r="73" spans="1:29" s="864" customFormat="1" ht="25.5" customHeight="1">
      <c r="A73" s="785"/>
      <c r="B73" s="785"/>
      <c r="C73" s="785"/>
      <c r="D73" s="785"/>
      <c r="E73" s="785"/>
      <c r="F73" s="785"/>
      <c r="G73" s="785"/>
      <c r="H73" s="785"/>
      <c r="I73" s="785"/>
      <c r="J73" s="785"/>
      <c r="K73" s="785"/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  <c r="Y73" s="785"/>
      <c r="Z73" s="785"/>
      <c r="AA73" s="785"/>
      <c r="AB73" s="785"/>
      <c r="AC73" s="785"/>
    </row>
    <row r="74" spans="1:29" s="864" customFormat="1" ht="25.5" customHeight="1">
      <c r="A74" s="785"/>
      <c r="B74" s="785"/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</row>
    <row r="75" spans="1:29" s="864" customFormat="1" ht="25.5" customHeight="1">
      <c r="A75" s="785"/>
      <c r="B75" s="785"/>
      <c r="C75" s="785"/>
      <c r="D75" s="785"/>
      <c r="E75" s="785"/>
      <c r="F75" s="785"/>
      <c r="G75" s="785"/>
      <c r="H75" s="785"/>
      <c r="I75" s="785"/>
      <c r="J75" s="785"/>
      <c r="K75" s="785"/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  <c r="Y75" s="785"/>
      <c r="Z75" s="785"/>
      <c r="AA75" s="785"/>
      <c r="AB75" s="785"/>
      <c r="AC75" s="785"/>
    </row>
    <row r="76" spans="1:29" s="864" customFormat="1" ht="25.5" customHeight="1">
      <c r="A76" s="785"/>
      <c r="B76" s="785"/>
      <c r="C76" s="785"/>
      <c r="D76" s="785"/>
      <c r="E76" s="785"/>
      <c r="F76" s="785"/>
      <c r="G76" s="785"/>
      <c r="H76" s="785"/>
      <c r="I76" s="785"/>
      <c r="J76" s="785"/>
      <c r="K76" s="785"/>
      <c r="L76" s="785"/>
      <c r="M76" s="785"/>
      <c r="N76" s="785"/>
      <c r="O76" s="785"/>
      <c r="P76" s="785"/>
      <c r="Q76" s="785"/>
      <c r="R76" s="785"/>
      <c r="S76" s="785"/>
      <c r="T76" s="785"/>
      <c r="U76" s="785"/>
      <c r="V76" s="785"/>
      <c r="W76" s="785"/>
      <c r="X76" s="785"/>
      <c r="Y76" s="785"/>
      <c r="Z76" s="785"/>
      <c r="AA76" s="785"/>
      <c r="AB76" s="785"/>
      <c r="AC76" s="785"/>
    </row>
    <row r="77" spans="1:29" s="864" customFormat="1" ht="25.5" customHeight="1">
      <c r="A77" s="785"/>
      <c r="B77" s="785"/>
      <c r="C77" s="785"/>
      <c r="D77" s="785"/>
      <c r="E77" s="785"/>
      <c r="F77" s="785"/>
      <c r="G77" s="785"/>
      <c r="H77" s="785"/>
      <c r="I77" s="785"/>
      <c r="J77" s="785"/>
      <c r="K77" s="785"/>
      <c r="L77" s="785"/>
      <c r="M77" s="785"/>
      <c r="N77" s="785"/>
      <c r="O77" s="785"/>
      <c r="P77" s="785"/>
      <c r="Q77" s="785"/>
      <c r="R77" s="785"/>
      <c r="S77" s="785"/>
      <c r="T77" s="785"/>
      <c r="U77" s="785"/>
      <c r="V77" s="785"/>
      <c r="W77" s="785"/>
      <c r="X77" s="785"/>
      <c r="Y77" s="785"/>
      <c r="Z77" s="785"/>
      <c r="AA77" s="785"/>
      <c r="AB77" s="785"/>
      <c r="AC77" s="785"/>
    </row>
    <row r="78" spans="1:29" s="864" customFormat="1" ht="25.5" customHeight="1">
      <c r="A78" s="785"/>
      <c r="B78" s="785"/>
      <c r="C78" s="785"/>
      <c r="D78" s="785"/>
      <c r="E78" s="785"/>
      <c r="F78" s="785"/>
      <c r="G78" s="785"/>
      <c r="H78" s="785"/>
      <c r="I78" s="785"/>
      <c r="J78" s="785"/>
      <c r="K78" s="785"/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</row>
    <row r="79" spans="1:29" s="864" customFormat="1" ht="25.5" customHeight="1">
      <c r="A79" s="785"/>
      <c r="B79" s="785"/>
      <c r="C79" s="785"/>
      <c r="D79" s="785"/>
      <c r="E79" s="785"/>
      <c r="F79" s="785"/>
      <c r="G79" s="785"/>
      <c r="H79" s="785"/>
      <c r="I79" s="785"/>
      <c r="J79" s="785"/>
      <c r="K79" s="785"/>
      <c r="L79" s="785"/>
      <c r="M79" s="785"/>
      <c r="N79" s="785"/>
      <c r="O79" s="785"/>
      <c r="P79" s="785"/>
      <c r="Q79" s="785"/>
      <c r="R79" s="785"/>
      <c r="S79" s="785"/>
      <c r="T79" s="785"/>
      <c r="U79" s="785"/>
      <c r="V79" s="785"/>
      <c r="W79" s="785"/>
      <c r="X79" s="785"/>
      <c r="Y79" s="785"/>
      <c r="Z79" s="785"/>
      <c r="AA79" s="785"/>
      <c r="AB79" s="785"/>
      <c r="AC79" s="785"/>
    </row>
    <row r="80" spans="1:29" s="864" customFormat="1" ht="25.5" customHeight="1">
      <c r="A80" s="785"/>
      <c r="B80" s="785"/>
      <c r="C80" s="785"/>
      <c r="D80" s="785"/>
      <c r="E80" s="785"/>
      <c r="F80" s="785"/>
      <c r="G80" s="785"/>
      <c r="H80" s="785"/>
      <c r="I80" s="785"/>
      <c r="J80" s="785"/>
      <c r="K80" s="785"/>
      <c r="L80" s="785"/>
      <c r="M80" s="785"/>
      <c r="N80" s="785"/>
      <c r="O80" s="785"/>
      <c r="P80" s="785"/>
      <c r="Q80" s="785"/>
      <c r="R80" s="785"/>
      <c r="S80" s="785"/>
      <c r="T80" s="785"/>
      <c r="U80" s="785"/>
      <c r="V80" s="785"/>
      <c r="W80" s="785"/>
      <c r="X80" s="785"/>
      <c r="Y80" s="785"/>
      <c r="Z80" s="785"/>
      <c r="AA80" s="785"/>
      <c r="AB80" s="785"/>
      <c r="AC80" s="785"/>
    </row>
    <row r="81" spans="1:29" s="864" customFormat="1" ht="25.5" customHeight="1">
      <c r="A81" s="785"/>
      <c r="B81" s="785"/>
      <c r="C81" s="785"/>
      <c r="D81" s="785"/>
      <c r="E81" s="785"/>
      <c r="F81" s="785"/>
      <c r="G81" s="785"/>
      <c r="H81" s="785"/>
      <c r="I81" s="785"/>
      <c r="J81" s="785"/>
      <c r="K81" s="785"/>
      <c r="L81" s="785"/>
      <c r="M81" s="785"/>
      <c r="N81" s="785"/>
      <c r="O81" s="785"/>
      <c r="P81" s="785"/>
      <c r="Q81" s="785"/>
      <c r="R81" s="785"/>
      <c r="S81" s="785"/>
      <c r="T81" s="785"/>
      <c r="U81" s="785"/>
      <c r="V81" s="785"/>
      <c r="W81" s="785"/>
      <c r="X81" s="785"/>
      <c r="Y81" s="785"/>
      <c r="Z81" s="785"/>
      <c r="AA81" s="785"/>
      <c r="AB81" s="785"/>
      <c r="AC81" s="785"/>
    </row>
    <row r="82" spans="1:29" s="864" customFormat="1" ht="25.5" customHeight="1">
      <c r="A82" s="785"/>
      <c r="B82" s="785"/>
      <c r="C82" s="785"/>
      <c r="D82" s="785"/>
      <c r="E82" s="785"/>
      <c r="F82" s="785"/>
      <c r="G82" s="785"/>
      <c r="H82" s="785"/>
      <c r="I82" s="785"/>
      <c r="J82" s="785"/>
      <c r="K82" s="785"/>
      <c r="L82" s="785"/>
      <c r="M82" s="785"/>
      <c r="N82" s="785"/>
      <c r="O82" s="785"/>
      <c r="P82" s="785"/>
      <c r="Q82" s="785"/>
      <c r="R82" s="785"/>
      <c r="S82" s="785"/>
      <c r="T82" s="785"/>
      <c r="U82" s="785"/>
      <c r="V82" s="785"/>
      <c r="W82" s="785"/>
      <c r="X82" s="785"/>
      <c r="Y82" s="785"/>
      <c r="Z82" s="785"/>
      <c r="AA82" s="785"/>
      <c r="AB82" s="785"/>
      <c r="AC82" s="785"/>
    </row>
    <row r="83" spans="1:29" s="864" customFormat="1" ht="25.5" customHeight="1">
      <c r="A83" s="785"/>
      <c r="B83" s="785"/>
      <c r="C83" s="785"/>
      <c r="D83" s="785"/>
      <c r="E83" s="785"/>
      <c r="F83" s="785"/>
      <c r="G83" s="785"/>
      <c r="H83" s="785"/>
      <c r="I83" s="785"/>
      <c r="J83" s="785"/>
      <c r="K83" s="785"/>
      <c r="L83" s="785"/>
      <c r="M83" s="785"/>
      <c r="N83" s="785"/>
      <c r="O83" s="785"/>
      <c r="P83" s="785"/>
      <c r="Q83" s="785"/>
      <c r="R83" s="785"/>
      <c r="S83" s="785"/>
      <c r="T83" s="785"/>
      <c r="U83" s="785"/>
      <c r="V83" s="785"/>
      <c r="W83" s="785"/>
      <c r="X83" s="785"/>
      <c r="Y83" s="785"/>
      <c r="Z83" s="785"/>
      <c r="AA83" s="785"/>
      <c r="AB83" s="785"/>
      <c r="AC83" s="785"/>
    </row>
    <row r="84" spans="1:29" s="864" customFormat="1" ht="25.5" customHeight="1">
      <c r="A84" s="785"/>
      <c r="B84" s="785"/>
      <c r="C84" s="785"/>
      <c r="D84" s="785"/>
      <c r="E84" s="785"/>
      <c r="F84" s="785"/>
      <c r="G84" s="785"/>
      <c r="H84" s="785"/>
      <c r="I84" s="785"/>
      <c r="J84" s="785"/>
      <c r="K84" s="785"/>
      <c r="L84" s="785"/>
      <c r="M84" s="785"/>
      <c r="N84" s="785"/>
      <c r="O84" s="785"/>
      <c r="P84" s="785"/>
      <c r="Q84" s="785"/>
      <c r="R84" s="785"/>
      <c r="S84" s="785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</row>
    <row r="85" spans="1:29" s="864" customFormat="1" ht="25.5" customHeight="1">
      <c r="A85" s="785"/>
      <c r="B85" s="785"/>
      <c r="C85" s="785"/>
      <c r="D85" s="785"/>
      <c r="E85" s="785"/>
      <c r="F85" s="785"/>
      <c r="G85" s="785"/>
      <c r="H85" s="785"/>
      <c r="I85" s="785"/>
      <c r="J85" s="785"/>
      <c r="K85" s="785"/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</row>
    <row r="86" spans="1:29" s="864" customFormat="1" ht="25.5" customHeight="1">
      <c r="A86" s="785"/>
      <c r="B86" s="785"/>
      <c r="C86" s="785"/>
      <c r="D86" s="785"/>
      <c r="E86" s="785"/>
      <c r="F86" s="785"/>
      <c r="G86" s="785"/>
      <c r="H86" s="785"/>
      <c r="I86" s="785"/>
      <c r="J86" s="785"/>
      <c r="K86" s="785"/>
      <c r="L86" s="785"/>
      <c r="M86" s="785"/>
      <c r="N86" s="785"/>
      <c r="O86" s="785"/>
      <c r="P86" s="785"/>
      <c r="Q86" s="785"/>
      <c r="R86" s="785"/>
      <c r="S86" s="785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</row>
    <row r="87" spans="1:29" s="864" customFormat="1" ht="25.5" customHeight="1">
      <c r="A87" s="785"/>
      <c r="B87" s="785"/>
      <c r="C87" s="785"/>
      <c r="D87" s="785"/>
      <c r="E87" s="785"/>
      <c r="F87" s="785"/>
      <c r="G87" s="785"/>
      <c r="H87" s="785"/>
      <c r="I87" s="785"/>
      <c r="J87" s="785"/>
      <c r="K87" s="785"/>
      <c r="L87" s="785"/>
      <c r="M87" s="785"/>
      <c r="N87" s="785"/>
      <c r="O87" s="785"/>
      <c r="P87" s="785"/>
      <c r="Q87" s="785"/>
      <c r="R87" s="785"/>
      <c r="S87" s="785"/>
      <c r="T87" s="785"/>
      <c r="U87" s="785"/>
      <c r="V87" s="785"/>
      <c r="W87" s="785"/>
      <c r="X87" s="785"/>
      <c r="Y87" s="785"/>
      <c r="Z87" s="785"/>
      <c r="AA87" s="785"/>
      <c r="AB87" s="785"/>
      <c r="AC87" s="785"/>
    </row>
    <row r="88" spans="1:29" s="864" customFormat="1" ht="25.5" customHeight="1">
      <c r="A88" s="785"/>
      <c r="B88" s="785"/>
      <c r="C88" s="785"/>
      <c r="D88" s="785"/>
      <c r="E88" s="785"/>
      <c r="F88" s="785"/>
      <c r="G88" s="785"/>
      <c r="H88" s="785"/>
      <c r="I88" s="785"/>
      <c r="J88" s="785"/>
      <c r="K88" s="785"/>
      <c r="L88" s="785"/>
      <c r="M88" s="785"/>
      <c r="N88" s="785"/>
      <c r="O88" s="785"/>
      <c r="P88" s="785"/>
      <c r="Q88" s="785"/>
      <c r="R88" s="785"/>
      <c r="S88" s="785"/>
      <c r="T88" s="785"/>
      <c r="U88" s="785"/>
      <c r="V88" s="785"/>
      <c r="W88" s="785"/>
      <c r="X88" s="785"/>
      <c r="Y88" s="785"/>
      <c r="Z88" s="785"/>
      <c r="AA88" s="785"/>
      <c r="AB88" s="785"/>
      <c r="AC88" s="785"/>
    </row>
    <row r="89" spans="1:29" s="864" customFormat="1" ht="25.5" customHeight="1">
      <c r="A89" s="785"/>
      <c r="B89" s="785"/>
      <c r="C89" s="785"/>
      <c r="D89" s="785"/>
      <c r="E89" s="785"/>
      <c r="F89" s="785"/>
      <c r="G89" s="785"/>
      <c r="H89" s="785"/>
      <c r="I89" s="785"/>
      <c r="J89" s="785"/>
      <c r="K89" s="785"/>
      <c r="L89" s="785"/>
      <c r="M89" s="785"/>
      <c r="N89" s="785"/>
      <c r="O89" s="785"/>
      <c r="P89" s="785"/>
      <c r="Q89" s="785"/>
      <c r="R89" s="785"/>
      <c r="S89" s="785"/>
      <c r="T89" s="785"/>
      <c r="U89" s="785"/>
      <c r="V89" s="785"/>
      <c r="W89" s="785"/>
      <c r="X89" s="785"/>
      <c r="Y89" s="785"/>
      <c r="Z89" s="785"/>
      <c r="AA89" s="785"/>
      <c r="AB89" s="785"/>
      <c r="AC89" s="785"/>
    </row>
    <row r="90" spans="1:29" s="864" customFormat="1" ht="25.5" customHeight="1">
      <c r="A90" s="785"/>
      <c r="B90" s="785"/>
      <c r="C90" s="785"/>
      <c r="D90" s="785"/>
      <c r="E90" s="785"/>
      <c r="F90" s="785"/>
      <c r="G90" s="785"/>
      <c r="H90" s="785"/>
      <c r="I90" s="785"/>
      <c r="J90" s="785"/>
      <c r="K90" s="785"/>
      <c r="L90" s="785"/>
      <c r="M90" s="785"/>
      <c r="N90" s="785"/>
      <c r="O90" s="785"/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</row>
    <row r="91" spans="1:29" s="864" customFormat="1" ht="25.5" customHeight="1">
      <c r="A91" s="785"/>
      <c r="B91" s="785"/>
      <c r="C91" s="785"/>
      <c r="D91" s="785"/>
      <c r="E91" s="785"/>
      <c r="F91" s="785"/>
      <c r="G91" s="785"/>
      <c r="H91" s="785"/>
      <c r="I91" s="785"/>
      <c r="J91" s="785"/>
      <c r="K91" s="785"/>
      <c r="L91" s="785"/>
      <c r="M91" s="785"/>
      <c r="N91" s="785"/>
      <c r="O91" s="785"/>
      <c r="P91" s="785"/>
      <c r="Q91" s="785"/>
      <c r="R91" s="785"/>
      <c r="S91" s="785"/>
      <c r="T91" s="785"/>
      <c r="U91" s="785"/>
      <c r="V91" s="785"/>
      <c r="W91" s="785"/>
      <c r="X91" s="785"/>
      <c r="Y91" s="785"/>
      <c r="Z91" s="785"/>
      <c r="AA91" s="785"/>
      <c r="AB91" s="785"/>
      <c r="AC91" s="785"/>
    </row>
    <row r="92" spans="1:29" s="864" customFormat="1" ht="25.5" customHeight="1">
      <c r="A92" s="785"/>
      <c r="B92" s="785"/>
      <c r="C92" s="785"/>
      <c r="D92" s="785"/>
      <c r="E92" s="785"/>
      <c r="F92" s="785"/>
      <c r="G92" s="785"/>
      <c r="H92" s="785"/>
      <c r="I92" s="785"/>
      <c r="J92" s="785"/>
      <c r="K92" s="785"/>
      <c r="L92" s="785"/>
      <c r="M92" s="785"/>
      <c r="N92" s="785"/>
      <c r="O92" s="785"/>
      <c r="P92" s="785"/>
      <c r="Q92" s="785"/>
      <c r="R92" s="785"/>
      <c r="S92" s="785"/>
      <c r="T92" s="785"/>
      <c r="U92" s="785"/>
      <c r="V92" s="785"/>
      <c r="W92" s="785"/>
      <c r="X92" s="785"/>
      <c r="Y92" s="785"/>
      <c r="Z92" s="785"/>
      <c r="AA92" s="785"/>
      <c r="AB92" s="785"/>
      <c r="AC92" s="785"/>
    </row>
    <row r="93" spans="1:29" s="864" customFormat="1" ht="25.5" customHeight="1">
      <c r="A93" s="785"/>
      <c r="B93" s="785"/>
      <c r="C93" s="785"/>
      <c r="D93" s="785"/>
      <c r="E93" s="785"/>
      <c r="F93" s="785"/>
      <c r="G93" s="785"/>
      <c r="H93" s="785"/>
      <c r="I93" s="785"/>
      <c r="J93" s="785"/>
      <c r="K93" s="785"/>
      <c r="L93" s="785"/>
      <c r="M93" s="785"/>
      <c r="N93" s="785"/>
      <c r="O93" s="785"/>
      <c r="P93" s="785"/>
      <c r="Q93" s="785"/>
      <c r="R93" s="785"/>
      <c r="S93" s="785"/>
      <c r="T93" s="785"/>
      <c r="U93" s="785"/>
      <c r="V93" s="785"/>
      <c r="W93" s="785"/>
      <c r="X93" s="785"/>
      <c r="Y93" s="785"/>
      <c r="Z93" s="785"/>
      <c r="AA93" s="785"/>
      <c r="AB93" s="785"/>
      <c r="AC93" s="785"/>
    </row>
    <row r="94" spans="1:29" s="864" customFormat="1" ht="25.5" customHeight="1">
      <c r="A94" s="785"/>
      <c r="B94" s="785"/>
      <c r="C94" s="785"/>
      <c r="D94" s="785"/>
      <c r="E94" s="785"/>
      <c r="F94" s="785"/>
      <c r="G94" s="785"/>
      <c r="H94" s="785"/>
      <c r="I94" s="785"/>
      <c r="J94" s="785"/>
      <c r="K94" s="785"/>
      <c r="L94" s="785"/>
      <c r="M94" s="785"/>
      <c r="N94" s="785"/>
      <c r="O94" s="785"/>
      <c r="P94" s="785"/>
      <c r="Q94" s="785"/>
      <c r="R94" s="785"/>
      <c r="S94" s="785"/>
      <c r="T94" s="785"/>
      <c r="U94" s="785"/>
      <c r="V94" s="785"/>
      <c r="W94" s="785"/>
      <c r="X94" s="785"/>
      <c r="Y94" s="785"/>
      <c r="Z94" s="785"/>
      <c r="AA94" s="785"/>
      <c r="AB94" s="785"/>
      <c r="AC94" s="785"/>
    </row>
    <row r="95" spans="1:29" s="864" customFormat="1" ht="25.5" customHeight="1">
      <c r="A95" s="785"/>
      <c r="B95" s="785"/>
      <c r="C95" s="785"/>
      <c r="D95" s="785"/>
      <c r="E95" s="785"/>
      <c r="F95" s="785"/>
      <c r="G95" s="785"/>
      <c r="H95" s="785"/>
      <c r="I95" s="785"/>
      <c r="J95" s="785"/>
      <c r="K95" s="785"/>
      <c r="L95" s="785"/>
      <c r="M95" s="785"/>
      <c r="N95" s="785"/>
      <c r="O95" s="785"/>
      <c r="P95" s="785"/>
      <c r="Q95" s="785"/>
      <c r="R95" s="785"/>
      <c r="S95" s="785"/>
      <c r="T95" s="785"/>
      <c r="U95" s="785"/>
      <c r="V95" s="785"/>
      <c r="W95" s="785"/>
      <c r="X95" s="785"/>
      <c r="Y95" s="785"/>
      <c r="Z95" s="785"/>
      <c r="AA95" s="785"/>
      <c r="AB95" s="785"/>
      <c r="AC95" s="785"/>
    </row>
    <row r="96" spans="1:29" s="864" customFormat="1" ht="25.5" customHeight="1">
      <c r="A96" s="785"/>
      <c r="B96" s="785"/>
      <c r="C96" s="785"/>
      <c r="D96" s="785"/>
      <c r="E96" s="785"/>
      <c r="F96" s="785"/>
      <c r="G96" s="785"/>
      <c r="H96" s="785"/>
      <c r="I96" s="785"/>
      <c r="J96" s="785"/>
      <c r="K96" s="785"/>
      <c r="L96" s="785"/>
      <c r="M96" s="785"/>
      <c r="N96" s="785"/>
      <c r="O96" s="785"/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</row>
    <row r="97" spans="1:29" s="864" customFormat="1" ht="25.5" customHeight="1">
      <c r="A97" s="785"/>
      <c r="B97" s="785"/>
      <c r="C97" s="785"/>
      <c r="D97" s="785"/>
      <c r="E97" s="785"/>
      <c r="F97" s="785"/>
      <c r="G97" s="785"/>
      <c r="H97" s="785"/>
      <c r="I97" s="785"/>
      <c r="J97" s="785"/>
      <c r="K97" s="785"/>
      <c r="L97" s="785"/>
      <c r="M97" s="785"/>
      <c r="N97" s="785"/>
      <c r="O97" s="785"/>
      <c r="P97" s="785"/>
      <c r="Q97" s="785"/>
      <c r="R97" s="785"/>
      <c r="S97" s="785"/>
      <c r="T97" s="785"/>
      <c r="U97" s="785"/>
      <c r="V97" s="785"/>
      <c r="W97" s="785"/>
      <c r="X97" s="785"/>
      <c r="Y97" s="785"/>
      <c r="Z97" s="785"/>
      <c r="AA97" s="785"/>
      <c r="AB97" s="785"/>
      <c r="AC97" s="785"/>
    </row>
    <row r="98" spans="1:29" s="864" customFormat="1" ht="25.5" customHeight="1">
      <c r="A98" s="785"/>
      <c r="B98" s="785"/>
      <c r="C98" s="785"/>
      <c r="D98" s="785"/>
      <c r="E98" s="785"/>
      <c r="F98" s="785"/>
      <c r="G98" s="785"/>
      <c r="H98" s="785"/>
      <c r="I98" s="785"/>
      <c r="J98" s="785"/>
      <c r="K98" s="785"/>
      <c r="L98" s="785"/>
      <c r="M98" s="785"/>
      <c r="N98" s="785"/>
      <c r="O98" s="785"/>
      <c r="P98" s="785"/>
      <c r="Q98" s="785"/>
      <c r="R98" s="785"/>
      <c r="S98" s="785"/>
      <c r="T98" s="785"/>
      <c r="U98" s="785"/>
      <c r="V98" s="785"/>
      <c r="W98" s="785"/>
      <c r="X98" s="785"/>
      <c r="Y98" s="785"/>
      <c r="Z98" s="785"/>
      <c r="AA98" s="785"/>
      <c r="AB98" s="785"/>
      <c r="AC98" s="785"/>
    </row>
    <row r="99" spans="1:29" s="864" customFormat="1" ht="25.5" customHeight="1">
      <c r="A99" s="785"/>
      <c r="B99" s="785"/>
      <c r="C99" s="785"/>
      <c r="D99" s="785"/>
      <c r="E99" s="785"/>
      <c r="F99" s="785"/>
      <c r="G99" s="785"/>
      <c r="H99" s="785"/>
      <c r="I99" s="785"/>
      <c r="J99" s="785"/>
      <c r="K99" s="785"/>
      <c r="L99" s="785"/>
      <c r="M99" s="785"/>
      <c r="N99" s="785"/>
      <c r="O99" s="785"/>
      <c r="P99" s="785"/>
      <c r="Q99" s="785"/>
      <c r="R99" s="785"/>
      <c r="S99" s="785"/>
      <c r="T99" s="785"/>
      <c r="U99" s="785"/>
      <c r="V99" s="785"/>
      <c r="W99" s="785"/>
      <c r="X99" s="785"/>
      <c r="Y99" s="785"/>
      <c r="Z99" s="785"/>
      <c r="AA99" s="785"/>
      <c r="AB99" s="785"/>
      <c r="AC99" s="785"/>
    </row>
    <row r="100" spans="1:29" s="864" customFormat="1" ht="25.5" customHeight="1">
      <c r="A100" s="785"/>
      <c r="B100" s="785"/>
      <c r="C100" s="785"/>
      <c r="D100" s="785"/>
      <c r="E100" s="785"/>
      <c r="F100" s="785"/>
      <c r="G100" s="785"/>
      <c r="H100" s="785"/>
      <c r="I100" s="785"/>
      <c r="J100" s="785"/>
      <c r="K100" s="785"/>
      <c r="L100" s="785"/>
      <c r="M100" s="785"/>
      <c r="N100" s="785"/>
      <c r="O100" s="785"/>
      <c r="P100" s="785"/>
      <c r="Q100" s="785"/>
      <c r="R100" s="785"/>
      <c r="S100" s="785"/>
      <c r="T100" s="785"/>
      <c r="U100" s="785"/>
      <c r="V100" s="785"/>
      <c r="W100" s="785"/>
      <c r="X100" s="785"/>
      <c r="Y100" s="785"/>
      <c r="Z100" s="785"/>
      <c r="AA100" s="785"/>
      <c r="AB100" s="785"/>
      <c r="AC100" s="785"/>
    </row>
    <row r="101" spans="1:29" s="864" customFormat="1" ht="25.5" customHeight="1">
      <c r="A101" s="785"/>
      <c r="B101" s="785"/>
      <c r="C101" s="785"/>
      <c r="D101" s="785"/>
      <c r="E101" s="785"/>
      <c r="F101" s="785"/>
      <c r="G101" s="785"/>
      <c r="H101" s="785"/>
      <c r="I101" s="785"/>
      <c r="J101" s="785"/>
      <c r="K101" s="785"/>
      <c r="L101" s="785"/>
      <c r="M101" s="785"/>
      <c r="N101" s="785"/>
      <c r="O101" s="785"/>
      <c r="P101" s="785"/>
      <c r="Q101" s="785"/>
      <c r="R101" s="785"/>
      <c r="S101" s="785"/>
      <c r="T101" s="785"/>
      <c r="U101" s="785"/>
      <c r="V101" s="785"/>
      <c r="W101" s="785"/>
      <c r="X101" s="785"/>
      <c r="Y101" s="785"/>
      <c r="Z101" s="785"/>
      <c r="AA101" s="785"/>
      <c r="AB101" s="785"/>
      <c r="AC101" s="785"/>
    </row>
    <row r="102" spans="1:29" ht="25.5" customHeight="1"/>
    <row r="103" spans="1:29" ht="25.5" customHeight="1"/>
    <row r="104" spans="1:29" ht="25.5" customHeight="1"/>
    <row r="105" spans="1:29" ht="18.75" customHeight="1"/>
    <row r="106" spans="1:29" ht="18.75" customHeight="1"/>
    <row r="107" spans="1:29" ht="12.75" customHeight="1"/>
    <row r="109" spans="1:29" s="864" customFormat="1" ht="25.5" customHeight="1">
      <c r="A109" s="785"/>
      <c r="B109" s="785"/>
      <c r="C109" s="785"/>
      <c r="D109" s="785"/>
      <c r="E109" s="785"/>
      <c r="F109" s="785"/>
      <c r="G109" s="785"/>
      <c r="H109" s="785"/>
      <c r="I109" s="785"/>
      <c r="J109" s="785"/>
      <c r="K109" s="785"/>
      <c r="L109" s="785"/>
      <c r="M109" s="785"/>
      <c r="N109" s="785"/>
      <c r="O109" s="785"/>
      <c r="P109" s="785"/>
      <c r="Q109" s="785"/>
      <c r="R109" s="785"/>
      <c r="S109" s="785"/>
      <c r="T109" s="785"/>
      <c r="U109" s="785"/>
      <c r="V109" s="785"/>
      <c r="W109" s="785"/>
      <c r="X109" s="785"/>
      <c r="Y109" s="785"/>
      <c r="Z109" s="785"/>
      <c r="AA109" s="785"/>
      <c r="AB109" s="785"/>
      <c r="AC109" s="785"/>
    </row>
    <row r="110" spans="1:29" s="864" customFormat="1" ht="25.5" customHeight="1">
      <c r="A110" s="785"/>
      <c r="B110" s="785"/>
      <c r="C110" s="785"/>
      <c r="D110" s="785"/>
      <c r="E110" s="785"/>
      <c r="F110" s="785"/>
      <c r="G110" s="785"/>
      <c r="H110" s="785"/>
      <c r="I110" s="785"/>
      <c r="J110" s="785"/>
      <c r="K110" s="785"/>
      <c r="L110" s="785"/>
      <c r="M110" s="785"/>
      <c r="N110" s="785"/>
      <c r="O110" s="785"/>
      <c r="P110" s="785"/>
      <c r="Q110" s="785"/>
      <c r="R110" s="785"/>
      <c r="S110" s="785"/>
      <c r="T110" s="785"/>
      <c r="U110" s="785"/>
      <c r="V110" s="785"/>
      <c r="W110" s="785"/>
      <c r="X110" s="785"/>
      <c r="Y110" s="785"/>
      <c r="Z110" s="785"/>
      <c r="AA110" s="785"/>
      <c r="AB110" s="785"/>
      <c r="AC110" s="785"/>
    </row>
    <row r="111" spans="1:29" s="864" customFormat="1" ht="25.5" customHeight="1">
      <c r="A111" s="785"/>
      <c r="B111" s="785"/>
      <c r="C111" s="785"/>
      <c r="D111" s="785"/>
      <c r="E111" s="785"/>
      <c r="F111" s="785"/>
      <c r="G111" s="785"/>
      <c r="H111" s="785"/>
      <c r="I111" s="785"/>
      <c r="J111" s="785"/>
      <c r="K111" s="785"/>
      <c r="L111" s="785"/>
      <c r="M111" s="785"/>
      <c r="N111" s="785"/>
      <c r="O111" s="785"/>
      <c r="P111" s="785"/>
      <c r="Q111" s="785"/>
      <c r="R111" s="785"/>
      <c r="S111" s="785"/>
      <c r="T111" s="785"/>
      <c r="U111" s="785"/>
      <c r="V111" s="785"/>
      <c r="W111" s="785"/>
      <c r="X111" s="785"/>
      <c r="Y111" s="785"/>
      <c r="Z111" s="785"/>
      <c r="AA111" s="785"/>
      <c r="AB111" s="785"/>
      <c r="AC111" s="785"/>
    </row>
    <row r="112" spans="1:29" s="864" customFormat="1" ht="25.5" customHeight="1">
      <c r="A112" s="785"/>
      <c r="B112" s="785"/>
      <c r="C112" s="785"/>
      <c r="D112" s="785"/>
      <c r="E112" s="785"/>
      <c r="F112" s="785"/>
      <c r="G112" s="785"/>
      <c r="H112" s="785"/>
      <c r="I112" s="785"/>
      <c r="J112" s="785"/>
      <c r="K112" s="785"/>
      <c r="L112" s="785"/>
      <c r="M112" s="785"/>
      <c r="N112" s="785"/>
      <c r="O112" s="785"/>
      <c r="P112" s="785"/>
      <c r="Q112" s="785"/>
      <c r="R112" s="785"/>
      <c r="S112" s="785"/>
      <c r="T112" s="785"/>
      <c r="U112" s="785"/>
      <c r="V112" s="785"/>
      <c r="W112" s="785"/>
      <c r="X112" s="785"/>
      <c r="Y112" s="785"/>
      <c r="Z112" s="785"/>
      <c r="AA112" s="785"/>
      <c r="AB112" s="785"/>
      <c r="AC112" s="785"/>
    </row>
    <row r="113" spans="1:29" s="864" customFormat="1" ht="25.5" customHeight="1">
      <c r="A113" s="785"/>
      <c r="B113" s="785"/>
      <c r="C113" s="785"/>
      <c r="D113" s="785"/>
      <c r="E113" s="785"/>
      <c r="F113" s="785"/>
      <c r="G113" s="785"/>
      <c r="H113" s="785"/>
      <c r="I113" s="785"/>
      <c r="J113" s="785"/>
      <c r="K113" s="785"/>
      <c r="L113" s="785"/>
      <c r="M113" s="785"/>
      <c r="N113" s="785"/>
      <c r="O113" s="785"/>
      <c r="P113" s="785"/>
      <c r="Q113" s="785"/>
      <c r="R113" s="785"/>
      <c r="S113" s="785"/>
      <c r="T113" s="785"/>
      <c r="U113" s="785"/>
      <c r="V113" s="785"/>
      <c r="W113" s="785"/>
      <c r="X113" s="785"/>
      <c r="Y113" s="785"/>
      <c r="Z113" s="785"/>
      <c r="AA113" s="785"/>
      <c r="AB113" s="785"/>
      <c r="AC113" s="785"/>
    </row>
    <row r="114" spans="1:29" s="864" customFormat="1" ht="25.5" customHeight="1">
      <c r="A114" s="785"/>
      <c r="B114" s="785"/>
      <c r="C114" s="785"/>
      <c r="D114" s="785"/>
      <c r="E114" s="785"/>
      <c r="F114" s="785"/>
      <c r="G114" s="785"/>
      <c r="H114" s="785"/>
      <c r="I114" s="785"/>
      <c r="J114" s="785"/>
      <c r="K114" s="785"/>
      <c r="L114" s="785"/>
      <c r="M114" s="785"/>
      <c r="N114" s="785"/>
      <c r="O114" s="785"/>
      <c r="P114" s="785"/>
      <c r="Q114" s="785"/>
      <c r="R114" s="785"/>
      <c r="S114" s="785"/>
      <c r="T114" s="785"/>
      <c r="U114" s="785"/>
      <c r="V114" s="785"/>
      <c r="W114" s="785"/>
      <c r="X114" s="785"/>
      <c r="Y114" s="785"/>
      <c r="Z114" s="785"/>
      <c r="AA114" s="785"/>
      <c r="AB114" s="785"/>
      <c r="AC114" s="785"/>
    </row>
    <row r="115" spans="1:29" s="864" customFormat="1" ht="25.5" customHeight="1">
      <c r="A115" s="785"/>
      <c r="B115" s="785"/>
      <c r="C115" s="785"/>
      <c r="D115" s="785"/>
      <c r="E115" s="785"/>
      <c r="F115" s="785"/>
      <c r="G115" s="785"/>
      <c r="H115" s="785"/>
      <c r="I115" s="785"/>
      <c r="J115" s="785"/>
      <c r="K115" s="785"/>
      <c r="L115" s="785"/>
      <c r="M115" s="785"/>
      <c r="N115" s="785"/>
      <c r="O115" s="785"/>
      <c r="P115" s="785"/>
      <c r="Q115" s="785"/>
      <c r="R115" s="785"/>
      <c r="S115" s="785"/>
      <c r="T115" s="785"/>
      <c r="U115" s="785"/>
      <c r="V115" s="785"/>
      <c r="W115" s="785"/>
      <c r="X115" s="785"/>
      <c r="Y115" s="785"/>
      <c r="Z115" s="785"/>
      <c r="AA115" s="785"/>
      <c r="AB115" s="785"/>
      <c r="AC115" s="785"/>
    </row>
    <row r="116" spans="1:29" s="864" customFormat="1" ht="25.5" customHeight="1">
      <c r="A116" s="785"/>
      <c r="B116" s="785"/>
      <c r="C116" s="785"/>
      <c r="D116" s="785"/>
      <c r="E116" s="785"/>
      <c r="F116" s="785"/>
      <c r="G116" s="785"/>
      <c r="H116" s="785"/>
      <c r="I116" s="785"/>
      <c r="J116" s="785"/>
      <c r="K116" s="785"/>
      <c r="L116" s="785"/>
      <c r="M116" s="785"/>
      <c r="N116" s="785"/>
      <c r="O116" s="785"/>
      <c r="P116" s="785"/>
      <c r="Q116" s="785"/>
      <c r="R116" s="785"/>
      <c r="S116" s="785"/>
      <c r="T116" s="785"/>
      <c r="U116" s="785"/>
      <c r="V116" s="785"/>
      <c r="W116" s="785"/>
      <c r="X116" s="785"/>
      <c r="Y116" s="785"/>
      <c r="Z116" s="785"/>
      <c r="AA116" s="785"/>
      <c r="AB116" s="785"/>
      <c r="AC116" s="785"/>
    </row>
    <row r="117" spans="1:29" s="864" customFormat="1" ht="25.5" customHeight="1">
      <c r="A117" s="785"/>
      <c r="B117" s="785"/>
      <c r="C117" s="785"/>
      <c r="D117" s="785"/>
      <c r="E117" s="785"/>
      <c r="F117" s="785"/>
      <c r="G117" s="785"/>
      <c r="H117" s="785"/>
      <c r="I117" s="785"/>
      <c r="J117" s="785"/>
      <c r="K117" s="785"/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</row>
    <row r="118" spans="1:29" s="864" customFormat="1" ht="25.5" customHeight="1">
      <c r="A118" s="785"/>
      <c r="B118" s="785"/>
      <c r="C118" s="785"/>
      <c r="D118" s="785"/>
      <c r="E118" s="785"/>
      <c r="F118" s="785"/>
      <c r="G118" s="785"/>
      <c r="H118" s="785"/>
      <c r="I118" s="785"/>
      <c r="J118" s="785"/>
      <c r="K118" s="785"/>
      <c r="L118" s="785"/>
      <c r="M118" s="785"/>
      <c r="N118" s="785"/>
      <c r="O118" s="785"/>
      <c r="P118" s="785"/>
      <c r="Q118" s="785"/>
      <c r="R118" s="785"/>
      <c r="S118" s="785"/>
      <c r="T118" s="785"/>
      <c r="U118" s="785"/>
      <c r="V118" s="785"/>
      <c r="W118" s="785"/>
      <c r="X118" s="785"/>
      <c r="Y118" s="785"/>
      <c r="Z118" s="785"/>
      <c r="AA118" s="785"/>
      <c r="AB118" s="785"/>
      <c r="AC118" s="785"/>
    </row>
    <row r="119" spans="1:29" s="864" customFormat="1" ht="25.5" customHeight="1">
      <c r="A119" s="785"/>
      <c r="B119" s="785"/>
      <c r="C119" s="785"/>
      <c r="D119" s="785"/>
      <c r="E119" s="785"/>
      <c r="F119" s="785"/>
      <c r="G119" s="785"/>
      <c r="H119" s="785"/>
      <c r="I119" s="785"/>
      <c r="J119" s="785"/>
      <c r="K119" s="785"/>
      <c r="L119" s="785"/>
      <c r="M119" s="785"/>
      <c r="N119" s="785"/>
      <c r="O119" s="785"/>
      <c r="P119" s="785"/>
      <c r="Q119" s="785"/>
      <c r="R119" s="785"/>
      <c r="S119" s="785"/>
      <c r="T119" s="785"/>
      <c r="U119" s="785"/>
      <c r="V119" s="785"/>
      <c r="W119" s="785"/>
      <c r="X119" s="785"/>
      <c r="Y119" s="785"/>
      <c r="Z119" s="785"/>
      <c r="AA119" s="785"/>
      <c r="AB119" s="785"/>
      <c r="AC119" s="785"/>
    </row>
    <row r="120" spans="1:29" s="864" customFormat="1" ht="25.5" customHeight="1">
      <c r="A120" s="785"/>
      <c r="B120" s="785"/>
      <c r="C120" s="785"/>
      <c r="D120" s="785"/>
      <c r="E120" s="785"/>
      <c r="F120" s="785"/>
      <c r="G120" s="785"/>
      <c r="H120" s="785"/>
      <c r="I120" s="785"/>
      <c r="J120" s="785"/>
      <c r="K120" s="785"/>
      <c r="L120" s="785"/>
      <c r="M120" s="785"/>
      <c r="N120" s="785"/>
      <c r="O120" s="785"/>
      <c r="P120" s="785"/>
      <c r="Q120" s="785"/>
      <c r="R120" s="785"/>
      <c r="S120" s="785"/>
      <c r="T120" s="785"/>
      <c r="U120" s="785"/>
      <c r="V120" s="785"/>
      <c r="W120" s="785"/>
      <c r="X120" s="785"/>
      <c r="Y120" s="785"/>
      <c r="Z120" s="785"/>
      <c r="AA120" s="785"/>
      <c r="AB120" s="785"/>
      <c r="AC120" s="785"/>
    </row>
    <row r="121" spans="1:29" s="864" customFormat="1" ht="25.5" customHeight="1">
      <c r="A121" s="785"/>
      <c r="B121" s="785"/>
      <c r="C121" s="785"/>
      <c r="D121" s="785"/>
      <c r="E121" s="785"/>
      <c r="F121" s="785"/>
      <c r="G121" s="785"/>
      <c r="H121" s="785"/>
      <c r="I121" s="785"/>
      <c r="J121" s="785"/>
      <c r="K121" s="785"/>
      <c r="L121" s="785"/>
      <c r="M121" s="785"/>
      <c r="N121" s="785"/>
      <c r="O121" s="785"/>
      <c r="P121" s="785"/>
      <c r="Q121" s="785"/>
      <c r="R121" s="785"/>
      <c r="S121" s="785"/>
      <c r="T121" s="785"/>
      <c r="U121" s="785"/>
      <c r="V121" s="785"/>
      <c r="W121" s="785"/>
      <c r="X121" s="785"/>
      <c r="Y121" s="785"/>
      <c r="Z121" s="785"/>
      <c r="AA121" s="785"/>
      <c r="AB121" s="785"/>
      <c r="AC121" s="785"/>
    </row>
    <row r="122" spans="1:29" s="864" customFormat="1" ht="25.5" customHeight="1">
      <c r="A122" s="785"/>
      <c r="B122" s="785"/>
      <c r="C122" s="785"/>
      <c r="D122" s="785"/>
      <c r="E122" s="785"/>
      <c r="F122" s="785"/>
      <c r="G122" s="785"/>
      <c r="H122" s="785"/>
      <c r="I122" s="785"/>
      <c r="J122" s="785"/>
      <c r="K122" s="785"/>
      <c r="L122" s="785"/>
      <c r="M122" s="785"/>
      <c r="N122" s="785"/>
      <c r="O122" s="785"/>
      <c r="P122" s="785"/>
      <c r="Q122" s="785"/>
      <c r="R122" s="785"/>
      <c r="S122" s="785"/>
      <c r="T122" s="785"/>
      <c r="U122" s="785"/>
      <c r="V122" s="785"/>
      <c r="W122" s="785"/>
      <c r="X122" s="785"/>
      <c r="Y122" s="785"/>
      <c r="Z122" s="785"/>
      <c r="AA122" s="785"/>
      <c r="AB122" s="785"/>
      <c r="AC122" s="785"/>
    </row>
    <row r="123" spans="1:29" s="864" customFormat="1" ht="25.5" customHeight="1">
      <c r="A123" s="785"/>
      <c r="B123" s="785"/>
      <c r="C123" s="785"/>
      <c r="D123" s="785"/>
      <c r="E123" s="785"/>
      <c r="F123" s="785"/>
      <c r="G123" s="785"/>
      <c r="H123" s="785"/>
      <c r="I123" s="785"/>
      <c r="J123" s="785"/>
      <c r="K123" s="785"/>
      <c r="L123" s="785"/>
      <c r="M123" s="785"/>
      <c r="N123" s="785"/>
      <c r="O123" s="785"/>
      <c r="P123" s="785"/>
      <c r="Q123" s="785"/>
      <c r="R123" s="785"/>
      <c r="S123" s="785"/>
      <c r="T123" s="785"/>
      <c r="U123" s="785"/>
      <c r="V123" s="785"/>
      <c r="W123" s="785"/>
      <c r="X123" s="785"/>
      <c r="Y123" s="785"/>
      <c r="Z123" s="785"/>
      <c r="AA123" s="785"/>
      <c r="AB123" s="785"/>
      <c r="AC123" s="785"/>
    </row>
    <row r="124" spans="1:29" s="864" customFormat="1" ht="25.5" customHeight="1">
      <c r="A124" s="785"/>
      <c r="B124" s="785"/>
      <c r="C124" s="785"/>
      <c r="D124" s="785"/>
      <c r="E124" s="785"/>
      <c r="F124" s="785"/>
      <c r="G124" s="785"/>
      <c r="H124" s="785"/>
      <c r="I124" s="785"/>
      <c r="J124" s="785"/>
      <c r="K124" s="785"/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</row>
    <row r="125" spans="1:29" s="864" customFormat="1" ht="25.5" customHeight="1">
      <c r="A125" s="785"/>
      <c r="B125" s="785"/>
      <c r="C125" s="785"/>
      <c r="D125" s="785"/>
      <c r="E125" s="785"/>
      <c r="F125" s="785"/>
      <c r="G125" s="785"/>
      <c r="H125" s="785"/>
      <c r="I125" s="785"/>
      <c r="J125" s="785"/>
      <c r="K125" s="785"/>
      <c r="L125" s="785"/>
      <c r="M125" s="785"/>
      <c r="N125" s="785"/>
      <c r="O125" s="785"/>
      <c r="P125" s="785"/>
      <c r="Q125" s="785"/>
      <c r="R125" s="785"/>
      <c r="S125" s="785"/>
      <c r="T125" s="785"/>
      <c r="U125" s="785"/>
      <c r="V125" s="785"/>
      <c r="W125" s="785"/>
      <c r="X125" s="785"/>
      <c r="Y125" s="785"/>
      <c r="Z125" s="785"/>
      <c r="AA125" s="785"/>
      <c r="AB125" s="785"/>
      <c r="AC125" s="785"/>
    </row>
    <row r="126" spans="1:29" s="864" customFormat="1" ht="25.5" customHeight="1">
      <c r="A126" s="785"/>
      <c r="B126" s="785"/>
      <c r="C126" s="785"/>
      <c r="D126" s="785"/>
      <c r="E126" s="785"/>
      <c r="F126" s="785"/>
      <c r="G126" s="785"/>
      <c r="H126" s="785"/>
      <c r="I126" s="785"/>
      <c r="J126" s="785"/>
      <c r="K126" s="785"/>
      <c r="L126" s="785"/>
      <c r="M126" s="785"/>
      <c r="N126" s="785"/>
      <c r="O126" s="785"/>
      <c r="P126" s="785"/>
      <c r="Q126" s="785"/>
      <c r="R126" s="785"/>
      <c r="S126" s="785"/>
      <c r="T126" s="785"/>
      <c r="U126" s="785"/>
      <c r="V126" s="785"/>
      <c r="W126" s="785"/>
      <c r="X126" s="785"/>
      <c r="Y126" s="785"/>
      <c r="Z126" s="785"/>
      <c r="AA126" s="785"/>
      <c r="AB126" s="785"/>
      <c r="AC126" s="785"/>
    </row>
    <row r="127" spans="1:29" s="864" customFormat="1" ht="25.5" customHeight="1">
      <c r="A127" s="785"/>
      <c r="B127" s="785"/>
      <c r="C127" s="785"/>
      <c r="D127" s="785"/>
      <c r="E127" s="785"/>
      <c r="F127" s="785"/>
      <c r="G127" s="785"/>
      <c r="H127" s="785"/>
      <c r="I127" s="785"/>
      <c r="J127" s="785"/>
      <c r="K127" s="785"/>
      <c r="L127" s="785"/>
      <c r="M127" s="785"/>
      <c r="N127" s="785"/>
      <c r="O127" s="785"/>
      <c r="P127" s="785"/>
      <c r="Q127" s="785"/>
      <c r="R127" s="785"/>
      <c r="S127" s="785"/>
      <c r="T127" s="785"/>
      <c r="U127" s="785"/>
      <c r="V127" s="785"/>
      <c r="W127" s="785"/>
      <c r="X127" s="785"/>
      <c r="Y127" s="785"/>
      <c r="Z127" s="785"/>
      <c r="AA127" s="785"/>
      <c r="AB127" s="785"/>
      <c r="AC127" s="785"/>
    </row>
    <row r="128" spans="1:29" s="864" customFormat="1" ht="25.5" customHeight="1">
      <c r="A128" s="785"/>
      <c r="B128" s="785"/>
      <c r="C128" s="785"/>
      <c r="D128" s="785"/>
      <c r="E128" s="785"/>
      <c r="F128" s="785"/>
      <c r="G128" s="785"/>
      <c r="H128" s="785"/>
      <c r="I128" s="785"/>
      <c r="J128" s="785"/>
      <c r="K128" s="785"/>
      <c r="L128" s="785"/>
      <c r="M128" s="785"/>
      <c r="N128" s="785"/>
      <c r="O128" s="785"/>
      <c r="P128" s="785"/>
      <c r="Q128" s="785"/>
      <c r="R128" s="785"/>
      <c r="S128" s="785"/>
      <c r="T128" s="785"/>
      <c r="U128" s="785"/>
      <c r="V128" s="785"/>
      <c r="W128" s="785"/>
      <c r="X128" s="785"/>
      <c r="Y128" s="785"/>
      <c r="Z128" s="785"/>
      <c r="AA128" s="785"/>
      <c r="AB128" s="785"/>
      <c r="AC128" s="785"/>
    </row>
    <row r="129" spans="1:29" s="864" customFormat="1" ht="25.5" customHeight="1">
      <c r="A129" s="785"/>
      <c r="B129" s="785"/>
      <c r="C129" s="785"/>
      <c r="D129" s="785"/>
      <c r="E129" s="785"/>
      <c r="F129" s="785"/>
      <c r="G129" s="785"/>
      <c r="H129" s="785"/>
      <c r="I129" s="785"/>
      <c r="J129" s="785"/>
      <c r="K129" s="785"/>
      <c r="L129" s="785"/>
      <c r="M129" s="785"/>
      <c r="N129" s="785"/>
      <c r="O129" s="785"/>
      <c r="P129" s="785"/>
      <c r="Q129" s="785"/>
      <c r="R129" s="785"/>
      <c r="S129" s="785"/>
      <c r="T129" s="785"/>
      <c r="U129" s="785"/>
      <c r="V129" s="785"/>
      <c r="W129" s="785"/>
      <c r="X129" s="785"/>
      <c r="Y129" s="785"/>
      <c r="Z129" s="785"/>
      <c r="AA129" s="785"/>
      <c r="AB129" s="785"/>
      <c r="AC129" s="785"/>
    </row>
    <row r="130" spans="1:29" s="864" customFormat="1" ht="25.5" customHeight="1">
      <c r="A130" s="785"/>
      <c r="B130" s="785"/>
      <c r="C130" s="785"/>
      <c r="D130" s="785"/>
      <c r="E130" s="785"/>
      <c r="F130" s="785"/>
      <c r="G130" s="785"/>
      <c r="H130" s="785"/>
      <c r="I130" s="785"/>
      <c r="J130" s="785"/>
      <c r="K130" s="785"/>
      <c r="L130" s="785"/>
      <c r="M130" s="785"/>
      <c r="N130" s="785"/>
      <c r="O130" s="785"/>
      <c r="P130" s="785"/>
      <c r="Q130" s="785"/>
      <c r="R130" s="785"/>
      <c r="S130" s="785"/>
      <c r="T130" s="785"/>
      <c r="U130" s="785"/>
      <c r="V130" s="785"/>
      <c r="W130" s="785"/>
      <c r="X130" s="785"/>
      <c r="Y130" s="785"/>
      <c r="Z130" s="785"/>
      <c r="AA130" s="785"/>
      <c r="AB130" s="785"/>
      <c r="AC130" s="785"/>
    </row>
    <row r="131" spans="1:29" s="864" customFormat="1" ht="25.5" customHeight="1">
      <c r="A131" s="785"/>
      <c r="B131" s="785"/>
      <c r="C131" s="785"/>
      <c r="D131" s="785"/>
      <c r="E131" s="785"/>
      <c r="F131" s="785"/>
      <c r="G131" s="785"/>
      <c r="H131" s="785"/>
      <c r="I131" s="785"/>
      <c r="J131" s="785"/>
      <c r="K131" s="785"/>
      <c r="L131" s="785"/>
      <c r="M131" s="785"/>
      <c r="N131" s="785"/>
      <c r="O131" s="785"/>
      <c r="P131" s="785"/>
      <c r="Q131" s="785"/>
      <c r="R131" s="785"/>
      <c r="S131" s="785"/>
      <c r="T131" s="785"/>
      <c r="U131" s="785"/>
      <c r="V131" s="785"/>
      <c r="W131" s="785"/>
      <c r="X131" s="785"/>
      <c r="Y131" s="785"/>
      <c r="Z131" s="785"/>
      <c r="AA131" s="785"/>
      <c r="AB131" s="785"/>
      <c r="AC131" s="785"/>
    </row>
    <row r="132" spans="1:29" s="864" customFormat="1" ht="25.5" customHeight="1">
      <c r="A132" s="785"/>
      <c r="B132" s="785"/>
      <c r="C132" s="785"/>
      <c r="D132" s="785"/>
      <c r="E132" s="785"/>
      <c r="F132" s="785"/>
      <c r="G132" s="785"/>
      <c r="H132" s="785"/>
      <c r="I132" s="785"/>
      <c r="J132" s="785"/>
      <c r="K132" s="785"/>
      <c r="L132" s="785"/>
      <c r="M132" s="785"/>
      <c r="N132" s="785"/>
      <c r="O132" s="785"/>
      <c r="P132" s="785"/>
      <c r="Q132" s="785"/>
      <c r="R132" s="785"/>
      <c r="S132" s="785"/>
      <c r="T132" s="785"/>
      <c r="U132" s="785"/>
      <c r="V132" s="785"/>
      <c r="W132" s="785"/>
      <c r="X132" s="785"/>
      <c r="Y132" s="785"/>
      <c r="Z132" s="785"/>
      <c r="AA132" s="785"/>
      <c r="AB132" s="785"/>
      <c r="AC132" s="785"/>
    </row>
    <row r="133" spans="1:29" s="864" customFormat="1" ht="25.5" customHeight="1">
      <c r="A133" s="785"/>
      <c r="B133" s="785"/>
      <c r="C133" s="785"/>
      <c r="D133" s="785"/>
      <c r="E133" s="785"/>
      <c r="F133" s="785"/>
      <c r="G133" s="785"/>
      <c r="H133" s="785"/>
      <c r="I133" s="785"/>
      <c r="J133" s="785"/>
      <c r="K133" s="785"/>
      <c r="L133" s="785"/>
      <c r="M133" s="785"/>
      <c r="N133" s="785"/>
      <c r="O133" s="785"/>
      <c r="P133" s="785"/>
      <c r="Q133" s="785"/>
      <c r="R133" s="785"/>
      <c r="S133" s="785"/>
      <c r="T133" s="785"/>
      <c r="U133" s="785"/>
      <c r="V133" s="785"/>
      <c r="W133" s="785"/>
      <c r="X133" s="785"/>
      <c r="Y133" s="785"/>
      <c r="Z133" s="785"/>
      <c r="AA133" s="785"/>
      <c r="AB133" s="785"/>
      <c r="AC133" s="785"/>
    </row>
    <row r="134" spans="1:29" s="864" customFormat="1" ht="25.5" customHeight="1">
      <c r="A134" s="785"/>
      <c r="B134" s="785"/>
      <c r="C134" s="785"/>
      <c r="D134" s="785"/>
      <c r="E134" s="785"/>
      <c r="F134" s="785"/>
      <c r="G134" s="785"/>
      <c r="H134" s="785"/>
      <c r="I134" s="785"/>
      <c r="J134" s="785"/>
      <c r="K134" s="785"/>
      <c r="L134" s="785"/>
      <c r="M134" s="785"/>
      <c r="N134" s="785"/>
      <c r="O134" s="785"/>
      <c r="P134" s="785"/>
      <c r="Q134" s="785"/>
      <c r="R134" s="785"/>
      <c r="S134" s="785"/>
      <c r="T134" s="785"/>
      <c r="U134" s="785"/>
      <c r="V134" s="785"/>
      <c r="W134" s="785"/>
      <c r="X134" s="785"/>
      <c r="Y134" s="785"/>
      <c r="Z134" s="785"/>
      <c r="AA134" s="785"/>
      <c r="AB134" s="785"/>
      <c r="AC134" s="785"/>
    </row>
    <row r="135" spans="1:29" s="864" customFormat="1" ht="25.5" customHeight="1">
      <c r="A135" s="785"/>
      <c r="B135" s="785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5"/>
      <c r="T135" s="785"/>
      <c r="U135" s="785"/>
      <c r="V135" s="785"/>
      <c r="W135" s="785"/>
      <c r="X135" s="785"/>
      <c r="Y135" s="785"/>
      <c r="Z135" s="785"/>
      <c r="AA135" s="785"/>
      <c r="AB135" s="785"/>
      <c r="AC135" s="785"/>
    </row>
    <row r="136" spans="1:29" s="864" customFormat="1" ht="25.5" customHeight="1">
      <c r="A136" s="785"/>
      <c r="B136" s="785"/>
      <c r="C136" s="785"/>
      <c r="D136" s="785"/>
      <c r="E136" s="785"/>
      <c r="F136" s="785"/>
      <c r="G136" s="785"/>
      <c r="H136" s="785"/>
      <c r="I136" s="785"/>
      <c r="J136" s="785"/>
      <c r="K136" s="785"/>
      <c r="L136" s="785"/>
      <c r="M136" s="785"/>
      <c r="N136" s="785"/>
      <c r="O136" s="785"/>
      <c r="P136" s="785"/>
      <c r="Q136" s="785"/>
      <c r="R136" s="785"/>
      <c r="S136" s="785"/>
      <c r="T136" s="785"/>
      <c r="U136" s="785"/>
      <c r="V136" s="785"/>
      <c r="W136" s="785"/>
      <c r="X136" s="785"/>
      <c r="Y136" s="785"/>
      <c r="Z136" s="785"/>
      <c r="AA136" s="785"/>
      <c r="AB136" s="785"/>
      <c r="AC136" s="785"/>
    </row>
    <row r="137" spans="1:29" s="864" customFormat="1" ht="25.5" customHeight="1">
      <c r="A137" s="785"/>
      <c r="B137" s="785"/>
      <c r="C137" s="785"/>
      <c r="D137" s="785"/>
      <c r="E137" s="785"/>
      <c r="F137" s="785"/>
      <c r="G137" s="785"/>
      <c r="H137" s="785"/>
      <c r="I137" s="785"/>
      <c r="J137" s="785"/>
      <c r="K137" s="785"/>
      <c r="L137" s="785"/>
      <c r="M137" s="785"/>
      <c r="N137" s="785"/>
      <c r="O137" s="785"/>
      <c r="P137" s="785"/>
      <c r="Q137" s="785"/>
      <c r="R137" s="785"/>
      <c r="S137" s="785"/>
      <c r="T137" s="785"/>
      <c r="U137" s="785"/>
      <c r="V137" s="785"/>
      <c r="W137" s="785"/>
      <c r="X137" s="785"/>
      <c r="Y137" s="785"/>
      <c r="Z137" s="785"/>
      <c r="AA137" s="785"/>
      <c r="AB137" s="785"/>
      <c r="AC137" s="785"/>
    </row>
    <row r="138" spans="1:29" s="864" customFormat="1" ht="25.5" customHeight="1">
      <c r="A138" s="785"/>
      <c r="B138" s="785"/>
      <c r="C138" s="785"/>
      <c r="D138" s="785"/>
      <c r="E138" s="785"/>
      <c r="F138" s="785"/>
      <c r="G138" s="785"/>
      <c r="H138" s="785"/>
      <c r="I138" s="785"/>
      <c r="J138" s="785"/>
      <c r="K138" s="785"/>
      <c r="L138" s="785"/>
      <c r="M138" s="785"/>
      <c r="N138" s="785"/>
      <c r="O138" s="785"/>
      <c r="P138" s="785"/>
      <c r="Q138" s="785"/>
      <c r="R138" s="785"/>
      <c r="S138" s="785"/>
      <c r="T138" s="785"/>
      <c r="U138" s="785"/>
      <c r="V138" s="785"/>
      <c r="W138" s="785"/>
      <c r="X138" s="785"/>
      <c r="Y138" s="785"/>
      <c r="Z138" s="785"/>
      <c r="AA138" s="785"/>
      <c r="AB138" s="785"/>
      <c r="AC138" s="785"/>
    </row>
    <row r="139" spans="1:29" s="864" customFormat="1" ht="25.5" customHeight="1">
      <c r="A139" s="785"/>
      <c r="B139" s="785"/>
      <c r="C139" s="785"/>
      <c r="D139" s="785"/>
      <c r="E139" s="785"/>
      <c r="F139" s="785"/>
      <c r="G139" s="785"/>
      <c r="H139" s="785"/>
      <c r="I139" s="785"/>
      <c r="J139" s="785"/>
      <c r="K139" s="785"/>
      <c r="L139" s="785"/>
      <c r="M139" s="785"/>
      <c r="N139" s="785"/>
      <c r="O139" s="785"/>
      <c r="P139" s="785"/>
      <c r="Q139" s="785"/>
      <c r="R139" s="785"/>
      <c r="S139" s="785"/>
      <c r="T139" s="785"/>
      <c r="U139" s="785"/>
      <c r="V139" s="785"/>
      <c r="W139" s="785"/>
      <c r="X139" s="785"/>
      <c r="Y139" s="785"/>
      <c r="Z139" s="785"/>
      <c r="AA139" s="785"/>
      <c r="AB139" s="785"/>
      <c r="AC139" s="785"/>
    </row>
    <row r="140" spans="1:29" s="864" customFormat="1" ht="25.5" customHeight="1">
      <c r="A140" s="785"/>
      <c r="B140" s="785"/>
      <c r="C140" s="785"/>
      <c r="D140" s="785"/>
      <c r="E140" s="785"/>
      <c r="F140" s="785"/>
      <c r="G140" s="785"/>
      <c r="H140" s="785"/>
      <c r="I140" s="785"/>
      <c r="J140" s="785"/>
      <c r="K140" s="785"/>
      <c r="L140" s="785"/>
      <c r="M140" s="785"/>
      <c r="N140" s="785"/>
      <c r="O140" s="785"/>
      <c r="P140" s="785"/>
      <c r="Q140" s="785"/>
      <c r="R140" s="785"/>
      <c r="S140" s="785"/>
      <c r="T140" s="785"/>
      <c r="U140" s="785"/>
      <c r="V140" s="785"/>
      <c r="W140" s="785"/>
      <c r="X140" s="785"/>
      <c r="Y140" s="785"/>
      <c r="Z140" s="785"/>
      <c r="AA140" s="785"/>
      <c r="AB140" s="785"/>
      <c r="AC140" s="785"/>
    </row>
    <row r="141" spans="1:29" s="864" customFormat="1" ht="25.5" customHeight="1">
      <c r="A141" s="785"/>
      <c r="B141" s="785"/>
      <c r="C141" s="785"/>
      <c r="D141" s="785"/>
      <c r="E141" s="785"/>
      <c r="F141" s="785"/>
      <c r="G141" s="785"/>
      <c r="H141" s="785"/>
      <c r="I141" s="785"/>
      <c r="J141" s="785"/>
      <c r="K141" s="785"/>
      <c r="L141" s="785"/>
      <c r="M141" s="785"/>
      <c r="N141" s="785"/>
      <c r="O141" s="785"/>
      <c r="P141" s="785"/>
      <c r="Q141" s="785"/>
      <c r="R141" s="785"/>
      <c r="S141" s="785"/>
      <c r="T141" s="785"/>
      <c r="U141" s="785"/>
      <c r="V141" s="785"/>
      <c r="W141" s="785"/>
      <c r="X141" s="785"/>
      <c r="Y141" s="785"/>
      <c r="Z141" s="785"/>
      <c r="AA141" s="785"/>
      <c r="AB141" s="785"/>
      <c r="AC141" s="785"/>
    </row>
    <row r="142" spans="1:29" s="864" customFormat="1" ht="25.5" customHeight="1">
      <c r="A142" s="785"/>
      <c r="B142" s="785"/>
      <c r="C142" s="785"/>
      <c r="D142" s="785"/>
      <c r="E142" s="785"/>
      <c r="F142" s="785"/>
      <c r="G142" s="785"/>
      <c r="H142" s="785"/>
      <c r="I142" s="785"/>
      <c r="J142" s="785"/>
      <c r="K142" s="785"/>
      <c r="L142" s="785"/>
      <c r="M142" s="785"/>
      <c r="N142" s="785"/>
      <c r="O142" s="785"/>
      <c r="P142" s="785"/>
      <c r="Q142" s="785"/>
      <c r="R142" s="785"/>
      <c r="S142" s="785"/>
      <c r="T142" s="785"/>
      <c r="U142" s="785"/>
      <c r="V142" s="785"/>
      <c r="W142" s="785"/>
      <c r="X142" s="785"/>
      <c r="Y142" s="785"/>
      <c r="Z142" s="785"/>
      <c r="AA142" s="785"/>
      <c r="AB142" s="785"/>
      <c r="AC142" s="785"/>
    </row>
    <row r="143" spans="1:29" s="864" customFormat="1" ht="25.5" customHeight="1">
      <c r="A143" s="785"/>
      <c r="B143" s="785"/>
      <c r="C143" s="785"/>
      <c r="D143" s="785"/>
      <c r="E143" s="785"/>
      <c r="F143" s="785"/>
      <c r="G143" s="785"/>
      <c r="H143" s="785"/>
      <c r="I143" s="785"/>
      <c r="J143" s="785"/>
      <c r="K143" s="785"/>
      <c r="L143" s="785"/>
      <c r="M143" s="785"/>
      <c r="N143" s="785"/>
      <c r="O143" s="785"/>
      <c r="P143" s="785"/>
      <c r="Q143" s="785"/>
      <c r="R143" s="785"/>
      <c r="S143" s="785"/>
      <c r="T143" s="785"/>
      <c r="U143" s="785"/>
      <c r="V143" s="785"/>
      <c r="W143" s="785"/>
      <c r="X143" s="785"/>
      <c r="Y143" s="785"/>
      <c r="Z143" s="785"/>
      <c r="AA143" s="785"/>
      <c r="AB143" s="785"/>
      <c r="AC143" s="785"/>
    </row>
    <row r="144" spans="1:29" s="864" customFormat="1" ht="25.5" customHeight="1">
      <c r="A144" s="785"/>
      <c r="B144" s="785"/>
      <c r="C144" s="785"/>
      <c r="D144" s="785"/>
      <c r="E144" s="785"/>
      <c r="F144" s="785"/>
      <c r="G144" s="785"/>
      <c r="H144" s="785"/>
      <c r="I144" s="785"/>
      <c r="J144" s="785"/>
      <c r="K144" s="785"/>
      <c r="L144" s="785"/>
      <c r="M144" s="785"/>
      <c r="N144" s="785"/>
      <c r="O144" s="785"/>
      <c r="P144" s="785"/>
      <c r="Q144" s="785"/>
      <c r="R144" s="785"/>
      <c r="S144" s="785"/>
      <c r="T144" s="785"/>
      <c r="U144" s="785"/>
      <c r="V144" s="785"/>
      <c r="W144" s="785"/>
      <c r="X144" s="785"/>
      <c r="Y144" s="785"/>
      <c r="Z144" s="785"/>
      <c r="AA144" s="785"/>
      <c r="AB144" s="785"/>
      <c r="AC144" s="785"/>
    </row>
    <row r="145" spans="1:29" s="864" customFormat="1" ht="25.5" customHeight="1">
      <c r="A145" s="785"/>
      <c r="B145" s="785"/>
      <c r="C145" s="785"/>
      <c r="D145" s="785"/>
      <c r="E145" s="785"/>
      <c r="F145" s="785"/>
      <c r="G145" s="785"/>
      <c r="H145" s="785"/>
      <c r="I145" s="785"/>
      <c r="J145" s="785"/>
      <c r="K145" s="785"/>
      <c r="L145" s="785"/>
      <c r="M145" s="785"/>
      <c r="N145" s="785"/>
      <c r="O145" s="785"/>
      <c r="P145" s="785"/>
      <c r="Q145" s="785"/>
      <c r="R145" s="785"/>
      <c r="S145" s="785"/>
      <c r="T145" s="785"/>
      <c r="U145" s="785"/>
      <c r="V145" s="785"/>
      <c r="W145" s="785"/>
      <c r="X145" s="785"/>
      <c r="Y145" s="785"/>
      <c r="Z145" s="785"/>
      <c r="AA145" s="785"/>
      <c r="AB145" s="785"/>
      <c r="AC145" s="785"/>
    </row>
    <row r="146" spans="1:29" s="864" customFormat="1" ht="25.5" customHeight="1">
      <c r="A146" s="785"/>
      <c r="B146" s="785"/>
      <c r="C146" s="785"/>
      <c r="D146" s="785"/>
      <c r="E146" s="785"/>
      <c r="F146" s="785"/>
      <c r="G146" s="785"/>
      <c r="H146" s="785"/>
      <c r="I146" s="785"/>
      <c r="J146" s="785"/>
      <c r="K146" s="785"/>
      <c r="L146" s="785"/>
      <c r="M146" s="785"/>
      <c r="N146" s="785"/>
      <c r="O146" s="785"/>
      <c r="P146" s="785"/>
      <c r="Q146" s="785"/>
      <c r="R146" s="785"/>
      <c r="S146" s="785"/>
      <c r="T146" s="785"/>
      <c r="U146" s="785"/>
      <c r="V146" s="785"/>
      <c r="W146" s="785"/>
      <c r="X146" s="785"/>
      <c r="Y146" s="785"/>
      <c r="Z146" s="785"/>
      <c r="AA146" s="785"/>
      <c r="AB146" s="785"/>
      <c r="AC146" s="785"/>
    </row>
    <row r="147" spans="1:29" s="864" customFormat="1" ht="25.5" customHeight="1">
      <c r="A147" s="785"/>
      <c r="B147" s="785"/>
      <c r="C147" s="785"/>
      <c r="D147" s="785"/>
      <c r="E147" s="785"/>
      <c r="F147" s="785"/>
      <c r="G147" s="785"/>
      <c r="H147" s="785"/>
      <c r="I147" s="785"/>
      <c r="J147" s="785"/>
      <c r="K147" s="785"/>
      <c r="L147" s="785"/>
      <c r="M147" s="785"/>
      <c r="N147" s="785"/>
      <c r="O147" s="785"/>
      <c r="P147" s="785"/>
      <c r="Q147" s="785"/>
      <c r="R147" s="785"/>
      <c r="S147" s="785"/>
      <c r="T147" s="785"/>
      <c r="U147" s="785"/>
      <c r="V147" s="785"/>
      <c r="W147" s="785"/>
      <c r="X147" s="785"/>
      <c r="Y147" s="785"/>
      <c r="Z147" s="785"/>
      <c r="AA147" s="785"/>
      <c r="AB147" s="785"/>
      <c r="AC147" s="785"/>
    </row>
    <row r="148" spans="1:29" s="864" customFormat="1" ht="25.5" customHeight="1">
      <c r="A148" s="785"/>
      <c r="B148" s="785"/>
      <c r="C148" s="785"/>
      <c r="D148" s="785"/>
      <c r="E148" s="785"/>
      <c r="F148" s="785"/>
      <c r="G148" s="785"/>
      <c r="H148" s="785"/>
      <c r="I148" s="785"/>
      <c r="J148" s="785"/>
      <c r="K148" s="785"/>
      <c r="L148" s="785"/>
      <c r="M148" s="785"/>
      <c r="N148" s="785"/>
      <c r="O148" s="785"/>
      <c r="P148" s="785"/>
      <c r="Q148" s="785"/>
      <c r="R148" s="785"/>
      <c r="S148" s="785"/>
      <c r="T148" s="785"/>
      <c r="U148" s="785"/>
      <c r="V148" s="785"/>
      <c r="W148" s="785"/>
      <c r="X148" s="785"/>
      <c r="Y148" s="785"/>
      <c r="Z148" s="785"/>
      <c r="AA148" s="785"/>
      <c r="AB148" s="785"/>
      <c r="AC148" s="785"/>
    </row>
    <row r="149" spans="1:29" s="864" customFormat="1" ht="25.5" customHeight="1">
      <c r="A149" s="785"/>
      <c r="B149" s="785"/>
      <c r="C149" s="785"/>
      <c r="D149" s="785"/>
      <c r="E149" s="785"/>
      <c r="F149" s="785"/>
      <c r="G149" s="785"/>
      <c r="H149" s="785"/>
      <c r="I149" s="785"/>
      <c r="J149" s="785"/>
      <c r="K149" s="785"/>
      <c r="L149" s="785"/>
      <c r="M149" s="785"/>
      <c r="N149" s="785"/>
      <c r="O149" s="785"/>
      <c r="P149" s="785"/>
      <c r="Q149" s="785"/>
      <c r="R149" s="785"/>
      <c r="S149" s="785"/>
      <c r="T149" s="785"/>
      <c r="U149" s="785"/>
      <c r="V149" s="785"/>
      <c r="W149" s="785"/>
      <c r="X149" s="785"/>
      <c r="Y149" s="785"/>
      <c r="Z149" s="785"/>
      <c r="AA149" s="785"/>
      <c r="AB149" s="785"/>
      <c r="AC149" s="785"/>
    </row>
    <row r="150" spans="1:29" s="864" customFormat="1" ht="25.5" customHeight="1">
      <c r="A150" s="785"/>
      <c r="B150" s="785"/>
      <c r="C150" s="785"/>
      <c r="D150" s="785"/>
      <c r="E150" s="785"/>
      <c r="F150" s="785"/>
      <c r="G150" s="785"/>
      <c r="H150" s="785"/>
      <c r="I150" s="785"/>
      <c r="J150" s="785"/>
      <c r="K150" s="785"/>
      <c r="L150" s="785"/>
      <c r="M150" s="785"/>
      <c r="N150" s="785"/>
      <c r="O150" s="785"/>
      <c r="P150" s="785"/>
      <c r="Q150" s="785"/>
      <c r="R150" s="785"/>
      <c r="S150" s="785"/>
      <c r="T150" s="785"/>
      <c r="U150" s="785"/>
      <c r="V150" s="785"/>
      <c r="W150" s="785"/>
      <c r="X150" s="785"/>
      <c r="Y150" s="785"/>
      <c r="Z150" s="785"/>
      <c r="AA150" s="785"/>
      <c r="AB150" s="785"/>
      <c r="AC150" s="785"/>
    </row>
    <row r="151" spans="1:29" s="864" customFormat="1" ht="25.5" customHeight="1">
      <c r="A151" s="785"/>
      <c r="B151" s="785"/>
      <c r="C151" s="785"/>
      <c r="D151" s="785"/>
      <c r="E151" s="785"/>
      <c r="F151" s="785"/>
      <c r="G151" s="785"/>
      <c r="H151" s="785"/>
      <c r="I151" s="785"/>
      <c r="J151" s="785"/>
      <c r="K151" s="785"/>
      <c r="L151" s="785"/>
      <c r="M151" s="785"/>
      <c r="N151" s="785"/>
      <c r="O151" s="785"/>
      <c r="P151" s="785"/>
      <c r="Q151" s="785"/>
      <c r="R151" s="785"/>
      <c r="S151" s="785"/>
      <c r="T151" s="785"/>
      <c r="U151" s="785"/>
      <c r="V151" s="785"/>
      <c r="W151" s="785"/>
      <c r="X151" s="785"/>
      <c r="Y151" s="785"/>
      <c r="Z151" s="785"/>
      <c r="AA151" s="785"/>
      <c r="AB151" s="785"/>
      <c r="AC151" s="785"/>
    </row>
    <row r="152" spans="1:29" s="864" customFormat="1" ht="25.5" customHeight="1">
      <c r="A152" s="785"/>
      <c r="B152" s="785"/>
      <c r="C152" s="785"/>
      <c r="D152" s="785"/>
      <c r="E152" s="785"/>
      <c r="F152" s="785"/>
      <c r="G152" s="785"/>
      <c r="H152" s="785"/>
      <c r="I152" s="785"/>
      <c r="J152" s="785"/>
      <c r="K152" s="785"/>
      <c r="L152" s="785"/>
      <c r="M152" s="785"/>
      <c r="N152" s="785"/>
      <c r="O152" s="785"/>
      <c r="P152" s="785"/>
      <c r="Q152" s="785"/>
      <c r="R152" s="785"/>
      <c r="S152" s="785"/>
      <c r="T152" s="785"/>
      <c r="U152" s="785"/>
      <c r="V152" s="785"/>
      <c r="W152" s="785"/>
      <c r="X152" s="785"/>
      <c r="Y152" s="785"/>
      <c r="Z152" s="785"/>
      <c r="AA152" s="785"/>
      <c r="AB152" s="785"/>
      <c r="AC152" s="785"/>
    </row>
    <row r="153" spans="1:29" s="864" customFormat="1" ht="25.5" customHeight="1">
      <c r="A153" s="785"/>
      <c r="B153" s="785"/>
      <c r="C153" s="785"/>
      <c r="D153" s="785"/>
      <c r="E153" s="785"/>
      <c r="F153" s="785"/>
      <c r="G153" s="785"/>
      <c r="H153" s="785"/>
      <c r="I153" s="785"/>
      <c r="J153" s="785"/>
      <c r="K153" s="785"/>
      <c r="L153" s="785"/>
      <c r="M153" s="785"/>
      <c r="N153" s="785"/>
      <c r="O153" s="785"/>
      <c r="P153" s="785"/>
      <c r="Q153" s="785"/>
      <c r="R153" s="785"/>
      <c r="S153" s="785"/>
      <c r="T153" s="785"/>
      <c r="U153" s="785"/>
      <c r="V153" s="785"/>
      <c r="W153" s="785"/>
      <c r="X153" s="785"/>
      <c r="Y153" s="785"/>
      <c r="Z153" s="785"/>
      <c r="AA153" s="785"/>
      <c r="AB153" s="785"/>
      <c r="AC153" s="785"/>
    </row>
    <row r="154" spans="1:29" s="864" customFormat="1" ht="25.5" customHeight="1">
      <c r="A154" s="785"/>
      <c r="B154" s="785"/>
      <c r="C154" s="785"/>
      <c r="D154" s="785"/>
      <c r="E154" s="785"/>
      <c r="F154" s="785"/>
      <c r="G154" s="785"/>
      <c r="H154" s="785"/>
      <c r="I154" s="785"/>
      <c r="J154" s="785"/>
      <c r="K154" s="785"/>
      <c r="L154" s="785"/>
      <c r="M154" s="785"/>
      <c r="N154" s="785"/>
      <c r="O154" s="785"/>
      <c r="P154" s="785"/>
      <c r="Q154" s="785"/>
      <c r="R154" s="785"/>
      <c r="S154" s="785"/>
      <c r="T154" s="785"/>
      <c r="U154" s="785"/>
      <c r="V154" s="785"/>
      <c r="W154" s="785"/>
      <c r="X154" s="785"/>
      <c r="Y154" s="785"/>
      <c r="Z154" s="785"/>
      <c r="AA154" s="785"/>
      <c r="AB154" s="785"/>
      <c r="AC154" s="785"/>
    </row>
    <row r="155" spans="1:29" ht="25.5" customHeight="1"/>
    <row r="156" spans="1:29" ht="25.5" customHeight="1"/>
    <row r="157" spans="1:29" ht="18.75" customHeight="1"/>
    <row r="158" spans="1:29" ht="18.75" customHeight="1"/>
    <row r="159" spans="1:29" ht="12.75" customHeight="1"/>
    <row r="161" spans="1:29" s="864" customFormat="1" ht="25.5" customHeight="1">
      <c r="A161" s="785"/>
      <c r="B161" s="785"/>
      <c r="C161" s="785"/>
      <c r="D161" s="785"/>
      <c r="E161" s="785"/>
      <c r="F161" s="785"/>
      <c r="G161" s="785"/>
      <c r="H161" s="785"/>
      <c r="I161" s="785"/>
      <c r="J161" s="785"/>
      <c r="K161" s="785"/>
      <c r="L161" s="785"/>
      <c r="M161" s="785"/>
      <c r="N161" s="785"/>
      <c r="O161" s="785"/>
      <c r="P161" s="785"/>
      <c r="Q161" s="785"/>
      <c r="R161" s="785"/>
      <c r="S161" s="785"/>
      <c r="T161" s="785"/>
      <c r="U161" s="785"/>
      <c r="V161" s="785"/>
      <c r="W161" s="785"/>
      <c r="X161" s="785"/>
      <c r="Y161" s="785"/>
      <c r="Z161" s="785"/>
      <c r="AA161" s="785"/>
      <c r="AB161" s="785"/>
      <c r="AC161" s="785"/>
    </row>
    <row r="162" spans="1:29" s="864" customFormat="1" ht="25.5" customHeight="1">
      <c r="A162" s="785"/>
      <c r="B162" s="785"/>
      <c r="C162" s="785"/>
      <c r="D162" s="785"/>
      <c r="E162" s="785"/>
      <c r="F162" s="785"/>
      <c r="G162" s="785"/>
      <c r="H162" s="785"/>
      <c r="I162" s="785"/>
      <c r="J162" s="785"/>
      <c r="K162" s="785"/>
      <c r="L162" s="785"/>
      <c r="M162" s="785"/>
      <c r="N162" s="785"/>
      <c r="O162" s="785"/>
      <c r="P162" s="785"/>
      <c r="Q162" s="785"/>
      <c r="R162" s="785"/>
      <c r="S162" s="785"/>
      <c r="T162" s="785"/>
      <c r="U162" s="785"/>
      <c r="V162" s="785"/>
      <c r="W162" s="785"/>
      <c r="X162" s="785"/>
      <c r="Y162" s="785"/>
      <c r="Z162" s="785"/>
      <c r="AA162" s="785"/>
      <c r="AB162" s="785"/>
      <c r="AC162" s="785"/>
    </row>
    <row r="163" spans="1:29" s="864" customFormat="1" ht="25.5" customHeight="1">
      <c r="A163" s="785"/>
      <c r="B163" s="785"/>
      <c r="C163" s="785"/>
      <c r="D163" s="785"/>
      <c r="E163" s="785"/>
      <c r="F163" s="785"/>
      <c r="G163" s="785"/>
      <c r="H163" s="785"/>
      <c r="I163" s="785"/>
      <c r="J163" s="785"/>
      <c r="K163" s="785"/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785"/>
      <c r="X163" s="785"/>
      <c r="Y163" s="785"/>
      <c r="Z163" s="785"/>
      <c r="AA163" s="785"/>
      <c r="AB163" s="785"/>
      <c r="AC163" s="785"/>
    </row>
    <row r="164" spans="1:29" s="864" customFormat="1" ht="25.5" customHeight="1">
      <c r="A164" s="785"/>
      <c r="B164" s="785"/>
      <c r="C164" s="785"/>
      <c r="D164" s="785"/>
      <c r="E164" s="785"/>
      <c r="F164" s="785"/>
      <c r="G164" s="785"/>
      <c r="H164" s="785"/>
      <c r="I164" s="785"/>
      <c r="J164" s="785"/>
      <c r="K164" s="785"/>
      <c r="L164" s="785"/>
      <c r="M164" s="785"/>
      <c r="N164" s="785"/>
      <c r="O164" s="785"/>
      <c r="P164" s="785"/>
      <c r="Q164" s="785"/>
      <c r="R164" s="785"/>
      <c r="S164" s="785"/>
      <c r="T164" s="785"/>
      <c r="U164" s="785"/>
      <c r="V164" s="785"/>
      <c r="W164" s="785"/>
      <c r="X164" s="785"/>
      <c r="Y164" s="785"/>
      <c r="Z164" s="785"/>
      <c r="AA164" s="785"/>
      <c r="AB164" s="785"/>
      <c r="AC164" s="785"/>
    </row>
    <row r="165" spans="1:29" s="864" customFormat="1" ht="25.5" customHeight="1">
      <c r="A165" s="785"/>
      <c r="B165" s="785"/>
      <c r="C165" s="785"/>
      <c r="D165" s="785"/>
      <c r="E165" s="785"/>
      <c r="F165" s="785"/>
      <c r="G165" s="785"/>
      <c r="H165" s="785"/>
      <c r="I165" s="785"/>
      <c r="J165" s="785"/>
      <c r="K165" s="785"/>
      <c r="L165" s="785"/>
      <c r="M165" s="785"/>
      <c r="N165" s="785"/>
      <c r="O165" s="785"/>
      <c r="P165" s="785"/>
      <c r="Q165" s="785"/>
      <c r="R165" s="785"/>
      <c r="S165" s="785"/>
      <c r="T165" s="785"/>
      <c r="U165" s="785"/>
      <c r="V165" s="785"/>
      <c r="W165" s="785"/>
      <c r="X165" s="785"/>
      <c r="Y165" s="785"/>
      <c r="Z165" s="785"/>
      <c r="AA165" s="785"/>
      <c r="AB165" s="785"/>
      <c r="AC165" s="785"/>
    </row>
    <row r="166" spans="1:29" s="864" customFormat="1" ht="25.5" customHeight="1">
      <c r="A166" s="785"/>
      <c r="B166" s="785"/>
      <c r="C166" s="785"/>
      <c r="D166" s="785"/>
      <c r="E166" s="785"/>
      <c r="F166" s="785"/>
      <c r="G166" s="785"/>
      <c r="H166" s="785"/>
      <c r="I166" s="785"/>
      <c r="J166" s="785"/>
      <c r="K166" s="785"/>
      <c r="L166" s="785"/>
      <c r="M166" s="785"/>
      <c r="N166" s="785"/>
      <c r="O166" s="785"/>
      <c r="P166" s="785"/>
      <c r="Q166" s="785"/>
      <c r="R166" s="785"/>
      <c r="S166" s="785"/>
      <c r="T166" s="785"/>
      <c r="U166" s="785"/>
      <c r="V166" s="785"/>
      <c r="W166" s="785"/>
      <c r="X166" s="785"/>
      <c r="Y166" s="785"/>
      <c r="Z166" s="785"/>
      <c r="AA166" s="785"/>
      <c r="AB166" s="785"/>
      <c r="AC166" s="785"/>
    </row>
    <row r="167" spans="1:29" s="864" customFormat="1" ht="25.5" customHeight="1">
      <c r="A167" s="785"/>
      <c r="B167" s="785"/>
      <c r="C167" s="785"/>
      <c r="D167" s="785"/>
      <c r="E167" s="785"/>
      <c r="F167" s="785"/>
      <c r="G167" s="785"/>
      <c r="H167" s="785"/>
      <c r="I167" s="785"/>
      <c r="J167" s="785"/>
      <c r="K167" s="785"/>
      <c r="L167" s="785"/>
      <c r="M167" s="785"/>
      <c r="N167" s="785"/>
      <c r="O167" s="785"/>
      <c r="P167" s="785"/>
      <c r="Q167" s="785"/>
      <c r="R167" s="785"/>
      <c r="S167" s="785"/>
      <c r="T167" s="785"/>
      <c r="U167" s="785"/>
      <c r="V167" s="785"/>
      <c r="W167" s="785"/>
      <c r="X167" s="785"/>
      <c r="Y167" s="785"/>
      <c r="Z167" s="785"/>
      <c r="AA167" s="785"/>
      <c r="AB167" s="785"/>
      <c r="AC167" s="785"/>
    </row>
    <row r="168" spans="1:29" s="864" customFormat="1" ht="25.5" customHeight="1">
      <c r="A168" s="785"/>
      <c r="B168" s="785"/>
      <c r="C168" s="785"/>
      <c r="D168" s="785"/>
      <c r="E168" s="785"/>
      <c r="F168" s="785"/>
      <c r="G168" s="785"/>
      <c r="H168" s="785"/>
      <c r="I168" s="785"/>
      <c r="J168" s="785"/>
      <c r="K168" s="785"/>
      <c r="L168" s="785"/>
      <c r="M168" s="785"/>
      <c r="N168" s="785"/>
      <c r="O168" s="785"/>
      <c r="P168" s="785"/>
      <c r="Q168" s="785"/>
      <c r="R168" s="785"/>
      <c r="S168" s="785"/>
      <c r="T168" s="785"/>
      <c r="U168" s="785"/>
      <c r="V168" s="785"/>
      <c r="W168" s="785"/>
      <c r="X168" s="785"/>
      <c r="Y168" s="785"/>
      <c r="Z168" s="785"/>
      <c r="AA168" s="785"/>
      <c r="AB168" s="785"/>
      <c r="AC168" s="785"/>
    </row>
    <row r="169" spans="1:29" s="864" customFormat="1" ht="25.5" customHeight="1">
      <c r="A169" s="785"/>
      <c r="B169" s="785"/>
      <c r="C169" s="785"/>
      <c r="D169" s="785"/>
      <c r="E169" s="785"/>
      <c r="F169" s="785"/>
      <c r="G169" s="785"/>
      <c r="H169" s="785"/>
      <c r="I169" s="785"/>
      <c r="J169" s="785"/>
      <c r="K169" s="785"/>
      <c r="L169" s="785"/>
      <c r="M169" s="785"/>
      <c r="N169" s="785"/>
      <c r="O169" s="785"/>
      <c r="P169" s="785"/>
      <c r="Q169" s="785"/>
      <c r="R169" s="785"/>
      <c r="S169" s="785"/>
      <c r="T169" s="785"/>
      <c r="U169" s="785"/>
      <c r="V169" s="785"/>
      <c r="W169" s="785"/>
      <c r="X169" s="785"/>
      <c r="Y169" s="785"/>
      <c r="Z169" s="785"/>
      <c r="AA169" s="785"/>
      <c r="AB169" s="785"/>
      <c r="AC169" s="785"/>
    </row>
    <row r="170" spans="1:29" s="864" customFormat="1" ht="25.5" customHeight="1">
      <c r="A170" s="785"/>
      <c r="B170" s="785"/>
      <c r="C170" s="785"/>
      <c r="D170" s="785"/>
      <c r="E170" s="785"/>
      <c r="F170" s="785"/>
      <c r="G170" s="785"/>
      <c r="H170" s="785"/>
      <c r="I170" s="785"/>
      <c r="J170" s="785"/>
      <c r="K170" s="785"/>
      <c r="L170" s="785"/>
      <c r="M170" s="785"/>
      <c r="N170" s="785"/>
      <c r="O170" s="785"/>
      <c r="P170" s="785"/>
      <c r="Q170" s="785"/>
      <c r="R170" s="785"/>
      <c r="S170" s="785"/>
      <c r="T170" s="785"/>
      <c r="U170" s="785"/>
      <c r="V170" s="785"/>
      <c r="W170" s="785"/>
      <c r="X170" s="785"/>
      <c r="Y170" s="785"/>
      <c r="Z170" s="785"/>
      <c r="AA170" s="785"/>
      <c r="AB170" s="785"/>
      <c r="AC170" s="785"/>
    </row>
    <row r="171" spans="1:29" s="864" customFormat="1" ht="25.5" customHeight="1">
      <c r="A171" s="785"/>
      <c r="B171" s="785"/>
      <c r="C171" s="785"/>
      <c r="D171" s="785"/>
      <c r="E171" s="785"/>
      <c r="F171" s="785"/>
      <c r="G171" s="785"/>
      <c r="H171" s="785"/>
      <c r="I171" s="785"/>
      <c r="J171" s="785"/>
      <c r="K171" s="785"/>
      <c r="L171" s="785"/>
      <c r="M171" s="785"/>
      <c r="N171" s="785"/>
      <c r="O171" s="785"/>
      <c r="P171" s="785"/>
      <c r="Q171" s="785"/>
      <c r="R171" s="785"/>
      <c r="S171" s="785"/>
      <c r="T171" s="785"/>
      <c r="U171" s="785"/>
      <c r="V171" s="785"/>
      <c r="W171" s="785"/>
      <c r="X171" s="785"/>
      <c r="Y171" s="785"/>
      <c r="Z171" s="785"/>
      <c r="AA171" s="785"/>
      <c r="AB171" s="785"/>
      <c r="AC171" s="785"/>
    </row>
    <row r="172" spans="1:29" s="864" customFormat="1" ht="25.5" customHeight="1">
      <c r="A172" s="785"/>
      <c r="B172" s="785"/>
      <c r="C172" s="785"/>
      <c r="D172" s="785"/>
      <c r="E172" s="785"/>
      <c r="F172" s="785"/>
      <c r="G172" s="785"/>
      <c r="H172" s="785"/>
      <c r="I172" s="785"/>
      <c r="J172" s="785"/>
      <c r="K172" s="785"/>
      <c r="L172" s="785"/>
      <c r="M172" s="785"/>
      <c r="N172" s="785"/>
      <c r="O172" s="785"/>
      <c r="P172" s="785"/>
      <c r="Q172" s="785"/>
      <c r="R172" s="785"/>
      <c r="S172" s="785"/>
      <c r="T172" s="785"/>
      <c r="U172" s="785"/>
      <c r="V172" s="785"/>
      <c r="W172" s="785"/>
      <c r="X172" s="785"/>
      <c r="Y172" s="785"/>
      <c r="Z172" s="785"/>
      <c r="AA172" s="785"/>
      <c r="AB172" s="785"/>
      <c r="AC172" s="785"/>
    </row>
    <row r="173" spans="1:29" s="864" customFormat="1" ht="25.5" customHeight="1">
      <c r="A173" s="785"/>
      <c r="B173" s="785"/>
      <c r="C173" s="785"/>
      <c r="D173" s="785"/>
      <c r="E173" s="785"/>
      <c r="F173" s="785"/>
      <c r="G173" s="785"/>
      <c r="H173" s="785"/>
      <c r="I173" s="785"/>
      <c r="J173" s="785"/>
      <c r="K173" s="785"/>
      <c r="L173" s="785"/>
      <c r="M173" s="785"/>
      <c r="N173" s="785"/>
      <c r="O173" s="785"/>
      <c r="P173" s="785"/>
      <c r="Q173" s="785"/>
      <c r="R173" s="785"/>
      <c r="S173" s="785"/>
      <c r="T173" s="785"/>
      <c r="U173" s="785"/>
      <c r="V173" s="785"/>
      <c r="W173" s="785"/>
      <c r="X173" s="785"/>
      <c r="Y173" s="785"/>
      <c r="Z173" s="785"/>
      <c r="AA173" s="785"/>
      <c r="AB173" s="785"/>
      <c r="AC173" s="785"/>
    </row>
    <row r="174" spans="1:29" s="864" customFormat="1" ht="25.5" customHeight="1">
      <c r="A174" s="785"/>
      <c r="B174" s="785"/>
      <c r="C174" s="785"/>
      <c r="D174" s="785"/>
      <c r="E174" s="785"/>
      <c r="F174" s="785"/>
      <c r="G174" s="785"/>
      <c r="H174" s="785"/>
      <c r="I174" s="785"/>
      <c r="J174" s="785"/>
      <c r="K174" s="785"/>
      <c r="L174" s="785"/>
      <c r="M174" s="785"/>
      <c r="N174" s="785"/>
      <c r="O174" s="785"/>
      <c r="P174" s="785"/>
      <c r="Q174" s="785"/>
      <c r="R174" s="785"/>
      <c r="S174" s="785"/>
      <c r="T174" s="785"/>
      <c r="U174" s="785"/>
      <c r="V174" s="785"/>
      <c r="W174" s="785"/>
      <c r="X174" s="785"/>
      <c r="Y174" s="785"/>
      <c r="Z174" s="785"/>
      <c r="AA174" s="785"/>
      <c r="AB174" s="785"/>
      <c r="AC174" s="785"/>
    </row>
    <row r="175" spans="1:29" s="864" customFormat="1" ht="25.5" customHeight="1">
      <c r="A175" s="785"/>
      <c r="B175" s="785"/>
      <c r="C175" s="785"/>
      <c r="D175" s="785"/>
      <c r="E175" s="785"/>
      <c r="F175" s="785"/>
      <c r="G175" s="785"/>
      <c r="H175" s="785"/>
      <c r="I175" s="785"/>
      <c r="J175" s="785"/>
      <c r="K175" s="785"/>
      <c r="L175" s="785"/>
      <c r="M175" s="785"/>
      <c r="N175" s="785"/>
      <c r="O175" s="785"/>
      <c r="P175" s="785"/>
      <c r="Q175" s="785"/>
      <c r="R175" s="785"/>
      <c r="S175" s="785"/>
      <c r="T175" s="785"/>
      <c r="U175" s="785"/>
      <c r="V175" s="785"/>
      <c r="W175" s="785"/>
      <c r="X175" s="785"/>
      <c r="Y175" s="785"/>
      <c r="Z175" s="785"/>
      <c r="AA175" s="785"/>
      <c r="AB175" s="785"/>
      <c r="AC175" s="785"/>
    </row>
    <row r="176" spans="1:29" s="864" customFormat="1" ht="25.5" customHeight="1">
      <c r="A176" s="785"/>
      <c r="B176" s="785"/>
      <c r="C176" s="785"/>
      <c r="D176" s="785"/>
      <c r="E176" s="785"/>
      <c r="F176" s="785"/>
      <c r="G176" s="785"/>
      <c r="H176" s="785"/>
      <c r="I176" s="785"/>
      <c r="J176" s="785"/>
      <c r="K176" s="785"/>
      <c r="L176" s="785"/>
      <c r="M176" s="785"/>
      <c r="N176" s="785"/>
      <c r="O176" s="785"/>
      <c r="P176" s="785"/>
      <c r="Q176" s="785"/>
      <c r="R176" s="785"/>
      <c r="S176" s="785"/>
      <c r="T176" s="785"/>
      <c r="U176" s="785"/>
      <c r="V176" s="785"/>
      <c r="W176" s="785"/>
      <c r="X176" s="785"/>
      <c r="Y176" s="785"/>
      <c r="Z176" s="785"/>
      <c r="AA176" s="785"/>
      <c r="AB176" s="785"/>
      <c r="AC176" s="785"/>
    </row>
    <row r="177" spans="1:29" s="864" customFormat="1" ht="25.5" customHeight="1">
      <c r="A177" s="785"/>
      <c r="B177" s="785"/>
      <c r="C177" s="785"/>
      <c r="D177" s="785"/>
      <c r="E177" s="785"/>
      <c r="F177" s="785"/>
      <c r="G177" s="785"/>
      <c r="H177" s="785"/>
      <c r="I177" s="785"/>
      <c r="J177" s="785"/>
      <c r="K177" s="785"/>
      <c r="L177" s="785"/>
      <c r="M177" s="785"/>
      <c r="N177" s="785"/>
      <c r="O177" s="785"/>
      <c r="P177" s="785"/>
      <c r="Q177" s="785"/>
      <c r="R177" s="785"/>
      <c r="S177" s="785"/>
      <c r="T177" s="785"/>
      <c r="U177" s="785"/>
      <c r="V177" s="785"/>
      <c r="W177" s="785"/>
      <c r="X177" s="785"/>
      <c r="Y177" s="785"/>
      <c r="Z177" s="785"/>
      <c r="AA177" s="785"/>
      <c r="AB177" s="785"/>
      <c r="AC177" s="785"/>
    </row>
    <row r="178" spans="1:29" s="864" customFormat="1" ht="25.5" customHeight="1">
      <c r="A178" s="785"/>
      <c r="B178" s="785"/>
      <c r="C178" s="785"/>
      <c r="D178" s="785"/>
      <c r="E178" s="785"/>
      <c r="F178" s="785"/>
      <c r="G178" s="785"/>
      <c r="H178" s="785"/>
      <c r="I178" s="785"/>
      <c r="J178" s="785"/>
      <c r="K178" s="785"/>
      <c r="L178" s="785"/>
      <c r="M178" s="785"/>
      <c r="N178" s="785"/>
      <c r="O178" s="785"/>
      <c r="P178" s="785"/>
      <c r="Q178" s="785"/>
      <c r="R178" s="785"/>
      <c r="S178" s="785"/>
      <c r="T178" s="785"/>
      <c r="U178" s="785"/>
      <c r="V178" s="785"/>
      <c r="W178" s="785"/>
      <c r="X178" s="785"/>
      <c r="Y178" s="785"/>
      <c r="Z178" s="785"/>
      <c r="AA178" s="785"/>
      <c r="AB178" s="785"/>
      <c r="AC178" s="785"/>
    </row>
    <row r="179" spans="1:29" s="864" customFormat="1" ht="25.5" customHeight="1">
      <c r="A179" s="785"/>
      <c r="B179" s="785"/>
      <c r="C179" s="785"/>
      <c r="D179" s="785"/>
      <c r="E179" s="785"/>
      <c r="F179" s="785"/>
      <c r="G179" s="785"/>
      <c r="H179" s="785"/>
      <c r="I179" s="785"/>
      <c r="J179" s="785"/>
      <c r="K179" s="785"/>
      <c r="L179" s="785"/>
      <c r="M179" s="785"/>
      <c r="N179" s="785"/>
      <c r="O179" s="785"/>
      <c r="P179" s="785"/>
      <c r="Q179" s="785"/>
      <c r="R179" s="785"/>
      <c r="S179" s="785"/>
      <c r="T179" s="785"/>
      <c r="U179" s="785"/>
      <c r="V179" s="785"/>
      <c r="W179" s="785"/>
      <c r="X179" s="785"/>
      <c r="Y179" s="785"/>
      <c r="Z179" s="785"/>
      <c r="AA179" s="785"/>
      <c r="AB179" s="785"/>
      <c r="AC179" s="785"/>
    </row>
    <row r="180" spans="1:29" s="864" customFormat="1" ht="25.5" customHeight="1">
      <c r="A180" s="785"/>
      <c r="B180" s="785"/>
      <c r="C180" s="785"/>
      <c r="D180" s="785"/>
      <c r="E180" s="785"/>
      <c r="F180" s="785"/>
      <c r="G180" s="785"/>
      <c r="H180" s="785"/>
      <c r="I180" s="785"/>
      <c r="J180" s="785"/>
      <c r="K180" s="785"/>
      <c r="L180" s="785"/>
      <c r="M180" s="785"/>
      <c r="N180" s="785"/>
      <c r="O180" s="785"/>
      <c r="P180" s="785"/>
      <c r="Q180" s="785"/>
      <c r="R180" s="785"/>
      <c r="S180" s="785"/>
      <c r="T180" s="785"/>
      <c r="U180" s="785"/>
      <c r="V180" s="785"/>
      <c r="W180" s="785"/>
      <c r="X180" s="785"/>
      <c r="Y180" s="785"/>
      <c r="Z180" s="785"/>
      <c r="AA180" s="785"/>
      <c r="AB180" s="785"/>
      <c r="AC180" s="785"/>
    </row>
    <row r="181" spans="1:29" s="864" customFormat="1" ht="25.5" customHeight="1">
      <c r="A181" s="785"/>
      <c r="B181" s="785"/>
      <c r="C181" s="785"/>
      <c r="D181" s="785"/>
      <c r="E181" s="785"/>
      <c r="F181" s="785"/>
      <c r="G181" s="785"/>
      <c r="H181" s="785"/>
      <c r="I181" s="785"/>
      <c r="J181" s="785"/>
      <c r="K181" s="785"/>
      <c r="L181" s="785"/>
      <c r="M181" s="785"/>
      <c r="N181" s="785"/>
      <c r="O181" s="785"/>
      <c r="P181" s="785"/>
      <c r="Q181" s="785"/>
      <c r="R181" s="785"/>
      <c r="S181" s="785"/>
      <c r="T181" s="785"/>
      <c r="U181" s="785"/>
      <c r="V181" s="785"/>
      <c r="W181" s="785"/>
      <c r="X181" s="785"/>
      <c r="Y181" s="785"/>
      <c r="Z181" s="785"/>
      <c r="AA181" s="785"/>
      <c r="AB181" s="785"/>
      <c r="AC181" s="785"/>
    </row>
    <row r="182" spans="1:29" s="864" customFormat="1" ht="25.5" customHeight="1">
      <c r="A182" s="785"/>
      <c r="B182" s="785"/>
      <c r="C182" s="785"/>
      <c r="D182" s="785"/>
      <c r="E182" s="785"/>
      <c r="F182" s="785"/>
      <c r="G182" s="785"/>
      <c r="H182" s="785"/>
      <c r="I182" s="785"/>
      <c r="J182" s="785"/>
      <c r="K182" s="785"/>
      <c r="L182" s="785"/>
      <c r="M182" s="785"/>
      <c r="N182" s="785"/>
      <c r="O182" s="785"/>
      <c r="P182" s="785"/>
      <c r="Q182" s="785"/>
      <c r="R182" s="785"/>
      <c r="S182" s="785"/>
      <c r="T182" s="785"/>
      <c r="U182" s="785"/>
      <c r="V182" s="785"/>
      <c r="W182" s="785"/>
      <c r="X182" s="785"/>
      <c r="Y182" s="785"/>
      <c r="Z182" s="785"/>
      <c r="AA182" s="785"/>
      <c r="AB182" s="785"/>
      <c r="AC182" s="785"/>
    </row>
    <row r="183" spans="1:29" s="864" customFormat="1" ht="25.5" customHeight="1">
      <c r="A183" s="785"/>
      <c r="B183" s="785"/>
      <c r="C183" s="785"/>
      <c r="D183" s="785"/>
      <c r="E183" s="785"/>
      <c r="F183" s="785"/>
      <c r="G183" s="785"/>
      <c r="H183" s="785"/>
      <c r="I183" s="785"/>
      <c r="J183" s="785"/>
      <c r="K183" s="785"/>
      <c r="L183" s="785"/>
      <c r="M183" s="785"/>
      <c r="N183" s="785"/>
      <c r="O183" s="785"/>
      <c r="P183" s="785"/>
      <c r="Q183" s="785"/>
      <c r="R183" s="785"/>
      <c r="S183" s="785"/>
      <c r="T183" s="785"/>
      <c r="U183" s="785"/>
      <c r="V183" s="785"/>
      <c r="W183" s="785"/>
      <c r="X183" s="785"/>
      <c r="Y183" s="785"/>
      <c r="Z183" s="785"/>
      <c r="AA183" s="785"/>
      <c r="AB183" s="785"/>
      <c r="AC183" s="785"/>
    </row>
    <row r="184" spans="1:29" s="864" customFormat="1" ht="25.5" customHeight="1">
      <c r="A184" s="785"/>
      <c r="B184" s="785"/>
      <c r="C184" s="785"/>
      <c r="D184" s="785"/>
      <c r="E184" s="785"/>
      <c r="F184" s="785"/>
      <c r="G184" s="785"/>
      <c r="H184" s="785"/>
      <c r="I184" s="785"/>
      <c r="J184" s="785"/>
      <c r="K184" s="785"/>
      <c r="L184" s="785"/>
      <c r="M184" s="785"/>
      <c r="N184" s="785"/>
      <c r="O184" s="785"/>
      <c r="P184" s="785"/>
      <c r="Q184" s="785"/>
      <c r="R184" s="785"/>
      <c r="S184" s="785"/>
      <c r="T184" s="785"/>
      <c r="U184" s="785"/>
      <c r="V184" s="785"/>
      <c r="W184" s="785"/>
      <c r="X184" s="785"/>
      <c r="Y184" s="785"/>
      <c r="Z184" s="785"/>
      <c r="AA184" s="785"/>
      <c r="AB184" s="785"/>
      <c r="AC184" s="785"/>
    </row>
    <row r="185" spans="1:29" s="864" customFormat="1" ht="25.5" customHeight="1">
      <c r="A185" s="785"/>
      <c r="B185" s="785"/>
      <c r="C185" s="785"/>
      <c r="D185" s="785"/>
      <c r="E185" s="785"/>
      <c r="F185" s="785"/>
      <c r="G185" s="785"/>
      <c r="H185" s="785"/>
      <c r="I185" s="785"/>
      <c r="J185" s="785"/>
      <c r="K185" s="785"/>
      <c r="L185" s="785"/>
      <c r="M185" s="785"/>
      <c r="N185" s="785"/>
      <c r="O185" s="785"/>
      <c r="P185" s="785"/>
      <c r="Q185" s="785"/>
      <c r="R185" s="785"/>
      <c r="S185" s="785"/>
      <c r="T185" s="785"/>
      <c r="U185" s="785"/>
      <c r="V185" s="785"/>
      <c r="W185" s="785"/>
      <c r="X185" s="785"/>
      <c r="Y185" s="785"/>
      <c r="Z185" s="785"/>
      <c r="AA185" s="785"/>
      <c r="AB185" s="785"/>
      <c r="AC185" s="785"/>
    </row>
    <row r="186" spans="1:29" s="864" customFormat="1" ht="25.5" customHeight="1">
      <c r="A186" s="785"/>
      <c r="B186" s="785"/>
      <c r="C186" s="785"/>
      <c r="D186" s="785"/>
      <c r="E186" s="785"/>
      <c r="F186" s="785"/>
      <c r="G186" s="785"/>
      <c r="H186" s="785"/>
      <c r="I186" s="785"/>
      <c r="J186" s="785"/>
      <c r="K186" s="785"/>
      <c r="L186" s="785"/>
      <c r="M186" s="785"/>
      <c r="N186" s="785"/>
      <c r="O186" s="785"/>
      <c r="P186" s="785"/>
      <c r="Q186" s="785"/>
      <c r="R186" s="785"/>
      <c r="S186" s="785"/>
      <c r="T186" s="785"/>
      <c r="U186" s="785"/>
      <c r="V186" s="785"/>
      <c r="W186" s="785"/>
      <c r="X186" s="785"/>
      <c r="Y186" s="785"/>
      <c r="Z186" s="785"/>
      <c r="AA186" s="785"/>
      <c r="AB186" s="785"/>
      <c r="AC186" s="785"/>
    </row>
    <row r="187" spans="1:29" s="864" customFormat="1" ht="25.5" customHeight="1">
      <c r="A187" s="785"/>
      <c r="B187" s="785"/>
      <c r="C187" s="785"/>
      <c r="D187" s="785"/>
      <c r="E187" s="785"/>
      <c r="F187" s="785"/>
      <c r="G187" s="785"/>
      <c r="H187" s="785"/>
      <c r="I187" s="785"/>
      <c r="J187" s="785"/>
      <c r="K187" s="785"/>
      <c r="L187" s="785"/>
      <c r="M187" s="785"/>
      <c r="N187" s="785"/>
      <c r="O187" s="785"/>
      <c r="P187" s="785"/>
      <c r="Q187" s="785"/>
      <c r="R187" s="785"/>
      <c r="S187" s="785"/>
      <c r="T187" s="785"/>
      <c r="U187" s="785"/>
      <c r="V187" s="785"/>
      <c r="W187" s="785"/>
      <c r="X187" s="785"/>
      <c r="Y187" s="785"/>
      <c r="Z187" s="785"/>
      <c r="AA187" s="785"/>
      <c r="AB187" s="785"/>
      <c r="AC187" s="785"/>
    </row>
    <row r="188" spans="1:29" s="864" customFormat="1" ht="25.5" customHeight="1">
      <c r="A188" s="785"/>
      <c r="B188" s="785"/>
      <c r="C188" s="785"/>
      <c r="D188" s="785"/>
      <c r="E188" s="785"/>
      <c r="F188" s="785"/>
      <c r="G188" s="785"/>
      <c r="H188" s="785"/>
      <c r="I188" s="785"/>
      <c r="J188" s="785"/>
      <c r="K188" s="785"/>
      <c r="L188" s="785"/>
      <c r="M188" s="785"/>
      <c r="N188" s="785"/>
      <c r="O188" s="785"/>
      <c r="P188" s="785"/>
      <c r="Q188" s="785"/>
      <c r="R188" s="785"/>
      <c r="S188" s="785"/>
      <c r="T188" s="785"/>
      <c r="U188" s="785"/>
      <c r="V188" s="785"/>
      <c r="W188" s="785"/>
      <c r="X188" s="785"/>
      <c r="Y188" s="785"/>
      <c r="Z188" s="785"/>
      <c r="AA188" s="785"/>
      <c r="AB188" s="785"/>
      <c r="AC188" s="785"/>
    </row>
    <row r="189" spans="1:29" s="864" customFormat="1" ht="25.5" customHeight="1">
      <c r="A189" s="785"/>
      <c r="B189" s="785"/>
      <c r="C189" s="785"/>
      <c r="D189" s="785"/>
      <c r="E189" s="785"/>
      <c r="F189" s="785"/>
      <c r="G189" s="785"/>
      <c r="H189" s="785"/>
      <c r="I189" s="785"/>
      <c r="J189" s="785"/>
      <c r="K189" s="785"/>
      <c r="L189" s="785"/>
      <c r="M189" s="785"/>
      <c r="N189" s="785"/>
      <c r="O189" s="785"/>
      <c r="P189" s="785"/>
      <c r="Q189" s="785"/>
      <c r="R189" s="785"/>
      <c r="S189" s="785"/>
      <c r="T189" s="785"/>
      <c r="U189" s="785"/>
      <c r="V189" s="785"/>
      <c r="W189" s="785"/>
      <c r="X189" s="785"/>
      <c r="Y189" s="785"/>
      <c r="Z189" s="785"/>
      <c r="AA189" s="785"/>
      <c r="AB189" s="785"/>
      <c r="AC189" s="785"/>
    </row>
    <row r="190" spans="1:29" s="864" customFormat="1" ht="25.5" customHeight="1">
      <c r="A190" s="785"/>
      <c r="B190" s="785"/>
      <c r="C190" s="785"/>
      <c r="D190" s="785"/>
      <c r="E190" s="785"/>
      <c r="F190" s="785"/>
      <c r="G190" s="785"/>
      <c r="H190" s="785"/>
      <c r="I190" s="785"/>
      <c r="J190" s="785"/>
      <c r="K190" s="785"/>
      <c r="L190" s="785"/>
      <c r="M190" s="785"/>
      <c r="N190" s="785"/>
      <c r="O190" s="785"/>
      <c r="P190" s="785"/>
      <c r="Q190" s="785"/>
      <c r="R190" s="785"/>
      <c r="S190" s="785"/>
      <c r="T190" s="785"/>
      <c r="U190" s="785"/>
      <c r="V190" s="785"/>
      <c r="W190" s="785"/>
      <c r="X190" s="785"/>
      <c r="Y190" s="785"/>
      <c r="Z190" s="785"/>
      <c r="AA190" s="785"/>
      <c r="AB190" s="785"/>
      <c r="AC190" s="785"/>
    </row>
    <row r="191" spans="1:29" s="864" customFormat="1" ht="25.5" customHeight="1">
      <c r="A191" s="785"/>
      <c r="B191" s="785"/>
      <c r="C191" s="785"/>
      <c r="D191" s="785"/>
      <c r="E191" s="785"/>
      <c r="F191" s="785"/>
      <c r="G191" s="785"/>
      <c r="H191" s="785"/>
      <c r="I191" s="785"/>
      <c r="J191" s="785"/>
      <c r="K191" s="785"/>
      <c r="L191" s="785"/>
      <c r="M191" s="785"/>
      <c r="N191" s="785"/>
      <c r="O191" s="785"/>
      <c r="P191" s="785"/>
      <c r="Q191" s="785"/>
      <c r="R191" s="785"/>
      <c r="S191" s="785"/>
      <c r="T191" s="785"/>
      <c r="U191" s="785"/>
      <c r="V191" s="785"/>
      <c r="W191" s="785"/>
      <c r="X191" s="785"/>
      <c r="Y191" s="785"/>
      <c r="Z191" s="785"/>
      <c r="AA191" s="785"/>
      <c r="AB191" s="785"/>
      <c r="AC191" s="785"/>
    </row>
    <row r="192" spans="1:29" s="864" customFormat="1" ht="25.5" customHeight="1">
      <c r="A192" s="785"/>
      <c r="B192" s="785"/>
      <c r="C192" s="785"/>
      <c r="D192" s="785"/>
      <c r="E192" s="785"/>
      <c r="F192" s="785"/>
      <c r="G192" s="785"/>
      <c r="H192" s="785"/>
      <c r="I192" s="785"/>
      <c r="J192" s="785"/>
      <c r="K192" s="785"/>
      <c r="L192" s="785"/>
      <c r="M192" s="785"/>
      <c r="N192" s="785"/>
      <c r="O192" s="785"/>
      <c r="P192" s="785"/>
      <c r="Q192" s="785"/>
      <c r="R192" s="785"/>
      <c r="S192" s="785"/>
      <c r="T192" s="785"/>
      <c r="U192" s="785"/>
      <c r="V192" s="785"/>
      <c r="W192" s="785"/>
      <c r="X192" s="785"/>
      <c r="Y192" s="785"/>
      <c r="Z192" s="785"/>
      <c r="AA192" s="785"/>
      <c r="AB192" s="785"/>
      <c r="AC192" s="785"/>
    </row>
    <row r="193" spans="1:29" s="864" customFormat="1" ht="25.5" customHeight="1">
      <c r="A193" s="785"/>
      <c r="B193" s="785"/>
      <c r="C193" s="785"/>
      <c r="D193" s="785"/>
      <c r="E193" s="785"/>
      <c r="F193" s="785"/>
      <c r="G193" s="785"/>
      <c r="H193" s="785"/>
      <c r="I193" s="785"/>
      <c r="J193" s="785"/>
      <c r="K193" s="785"/>
      <c r="L193" s="785"/>
      <c r="M193" s="785"/>
      <c r="N193" s="785"/>
      <c r="O193" s="785"/>
      <c r="P193" s="785"/>
      <c r="Q193" s="785"/>
      <c r="R193" s="785"/>
      <c r="S193" s="785"/>
      <c r="T193" s="785"/>
      <c r="U193" s="785"/>
      <c r="V193" s="785"/>
      <c r="W193" s="785"/>
      <c r="X193" s="785"/>
      <c r="Y193" s="785"/>
      <c r="Z193" s="785"/>
      <c r="AA193" s="785"/>
      <c r="AB193" s="785"/>
      <c r="AC193" s="785"/>
    </row>
    <row r="194" spans="1:29" s="864" customFormat="1" ht="25.5" customHeight="1">
      <c r="A194" s="785"/>
      <c r="B194" s="785"/>
      <c r="C194" s="785"/>
      <c r="D194" s="785"/>
      <c r="E194" s="785"/>
      <c r="F194" s="785"/>
      <c r="G194" s="785"/>
      <c r="H194" s="785"/>
      <c r="I194" s="785"/>
      <c r="J194" s="785"/>
      <c r="K194" s="785"/>
      <c r="L194" s="785"/>
      <c r="M194" s="785"/>
      <c r="N194" s="785"/>
      <c r="O194" s="785"/>
      <c r="P194" s="785"/>
      <c r="Q194" s="785"/>
      <c r="R194" s="785"/>
      <c r="S194" s="785"/>
      <c r="T194" s="785"/>
      <c r="U194" s="785"/>
      <c r="V194" s="785"/>
      <c r="W194" s="785"/>
      <c r="X194" s="785"/>
      <c r="Y194" s="785"/>
      <c r="Z194" s="785"/>
      <c r="AA194" s="785"/>
      <c r="AB194" s="785"/>
      <c r="AC194" s="785"/>
    </row>
    <row r="195" spans="1:29" s="864" customFormat="1" ht="25.5" customHeight="1">
      <c r="A195" s="785"/>
      <c r="B195" s="785"/>
      <c r="C195" s="785"/>
      <c r="D195" s="785"/>
      <c r="E195" s="785"/>
      <c r="F195" s="785"/>
      <c r="G195" s="785"/>
      <c r="H195" s="785"/>
      <c r="I195" s="785"/>
      <c r="J195" s="785"/>
      <c r="K195" s="785"/>
      <c r="L195" s="785"/>
      <c r="M195" s="785"/>
      <c r="N195" s="785"/>
      <c r="O195" s="785"/>
      <c r="P195" s="785"/>
      <c r="Q195" s="785"/>
      <c r="R195" s="785"/>
      <c r="S195" s="785"/>
      <c r="T195" s="785"/>
      <c r="U195" s="785"/>
      <c r="V195" s="785"/>
      <c r="W195" s="785"/>
      <c r="X195" s="785"/>
      <c r="Y195" s="785"/>
      <c r="Z195" s="785"/>
      <c r="AA195" s="785"/>
      <c r="AB195" s="785"/>
      <c r="AC195" s="785"/>
    </row>
    <row r="196" spans="1:29" s="864" customFormat="1" ht="25.5" customHeight="1">
      <c r="A196" s="785"/>
      <c r="B196" s="785"/>
      <c r="C196" s="785"/>
      <c r="D196" s="785"/>
      <c r="E196" s="785"/>
      <c r="F196" s="785"/>
      <c r="G196" s="785"/>
      <c r="H196" s="785"/>
      <c r="I196" s="785"/>
      <c r="J196" s="785"/>
      <c r="K196" s="785"/>
      <c r="L196" s="785"/>
      <c r="M196" s="785"/>
      <c r="N196" s="785"/>
      <c r="O196" s="785"/>
      <c r="P196" s="785"/>
      <c r="Q196" s="785"/>
      <c r="R196" s="785"/>
      <c r="S196" s="785"/>
      <c r="T196" s="785"/>
      <c r="U196" s="785"/>
      <c r="V196" s="785"/>
      <c r="W196" s="785"/>
      <c r="X196" s="785"/>
      <c r="Y196" s="785"/>
      <c r="Z196" s="785"/>
      <c r="AA196" s="785"/>
      <c r="AB196" s="785"/>
      <c r="AC196" s="785"/>
    </row>
    <row r="197" spans="1:29" s="864" customFormat="1" ht="25.5" customHeight="1">
      <c r="A197" s="785"/>
      <c r="B197" s="785"/>
      <c r="C197" s="785"/>
      <c r="D197" s="785"/>
      <c r="E197" s="785"/>
      <c r="F197" s="785"/>
      <c r="G197" s="785"/>
      <c r="H197" s="785"/>
      <c r="I197" s="785"/>
      <c r="J197" s="785"/>
      <c r="K197" s="785"/>
      <c r="L197" s="785"/>
      <c r="M197" s="785"/>
      <c r="N197" s="785"/>
      <c r="O197" s="785"/>
      <c r="P197" s="785"/>
      <c r="Q197" s="785"/>
      <c r="R197" s="785"/>
      <c r="S197" s="785"/>
      <c r="T197" s="785"/>
      <c r="U197" s="785"/>
      <c r="V197" s="785"/>
      <c r="W197" s="785"/>
      <c r="X197" s="785"/>
      <c r="Y197" s="785"/>
      <c r="Z197" s="785"/>
      <c r="AA197" s="785"/>
      <c r="AB197" s="785"/>
      <c r="AC197" s="785"/>
    </row>
    <row r="198" spans="1:29" s="864" customFormat="1" ht="25.5" customHeight="1">
      <c r="A198" s="785"/>
      <c r="B198" s="785"/>
      <c r="C198" s="785"/>
      <c r="D198" s="785"/>
      <c r="E198" s="785"/>
      <c r="F198" s="785"/>
      <c r="G198" s="785"/>
      <c r="H198" s="785"/>
      <c r="I198" s="785"/>
      <c r="J198" s="785"/>
      <c r="K198" s="785"/>
      <c r="L198" s="785"/>
      <c r="M198" s="785"/>
      <c r="N198" s="785"/>
      <c r="O198" s="785"/>
      <c r="P198" s="785"/>
      <c r="Q198" s="785"/>
      <c r="R198" s="785"/>
      <c r="S198" s="785"/>
      <c r="T198" s="785"/>
      <c r="U198" s="785"/>
      <c r="V198" s="785"/>
      <c r="W198" s="785"/>
      <c r="X198" s="785"/>
      <c r="Y198" s="785"/>
      <c r="Z198" s="785"/>
      <c r="AA198" s="785"/>
      <c r="AB198" s="785"/>
      <c r="AC198" s="785"/>
    </row>
    <row r="199" spans="1:29" s="864" customFormat="1" ht="25.5" customHeight="1">
      <c r="A199" s="785"/>
      <c r="B199" s="785"/>
      <c r="C199" s="785"/>
      <c r="D199" s="785"/>
      <c r="E199" s="785"/>
      <c r="F199" s="785"/>
      <c r="G199" s="785"/>
      <c r="H199" s="785"/>
      <c r="I199" s="785"/>
      <c r="J199" s="785"/>
      <c r="K199" s="785"/>
      <c r="L199" s="785"/>
      <c r="M199" s="785"/>
      <c r="N199" s="785"/>
      <c r="O199" s="785"/>
      <c r="P199" s="785"/>
      <c r="Q199" s="785"/>
      <c r="R199" s="785"/>
      <c r="S199" s="785"/>
      <c r="T199" s="785"/>
      <c r="U199" s="785"/>
      <c r="V199" s="785"/>
      <c r="W199" s="785"/>
      <c r="X199" s="785"/>
      <c r="Y199" s="785"/>
      <c r="Z199" s="785"/>
      <c r="AA199" s="785"/>
      <c r="AB199" s="785"/>
      <c r="AC199" s="785"/>
    </row>
    <row r="200" spans="1:29" s="864" customFormat="1" ht="25.5" customHeight="1">
      <c r="A200" s="785"/>
      <c r="B200" s="785"/>
      <c r="C200" s="785"/>
      <c r="D200" s="785"/>
      <c r="E200" s="785"/>
      <c r="F200" s="785"/>
      <c r="G200" s="785"/>
      <c r="H200" s="785"/>
      <c r="I200" s="785"/>
      <c r="J200" s="785"/>
      <c r="K200" s="785"/>
      <c r="L200" s="785"/>
      <c r="M200" s="785"/>
      <c r="N200" s="785"/>
      <c r="O200" s="785"/>
      <c r="P200" s="785"/>
      <c r="Q200" s="785"/>
      <c r="R200" s="785"/>
      <c r="S200" s="785"/>
      <c r="T200" s="785"/>
      <c r="U200" s="785"/>
      <c r="V200" s="785"/>
      <c r="W200" s="785"/>
      <c r="X200" s="785"/>
      <c r="Y200" s="785"/>
      <c r="Z200" s="785"/>
      <c r="AA200" s="785"/>
      <c r="AB200" s="785"/>
      <c r="AC200" s="785"/>
    </row>
    <row r="201" spans="1:29" s="864" customFormat="1" ht="25.5" customHeight="1">
      <c r="A201" s="785"/>
      <c r="B201" s="785"/>
      <c r="C201" s="785"/>
      <c r="D201" s="785"/>
      <c r="E201" s="785"/>
      <c r="F201" s="785"/>
      <c r="G201" s="785"/>
      <c r="H201" s="785"/>
      <c r="I201" s="785"/>
      <c r="J201" s="785"/>
      <c r="K201" s="785"/>
      <c r="L201" s="785"/>
      <c r="M201" s="785"/>
      <c r="N201" s="785"/>
      <c r="O201" s="785"/>
      <c r="P201" s="785"/>
      <c r="Q201" s="785"/>
      <c r="R201" s="785"/>
      <c r="S201" s="785"/>
      <c r="T201" s="785"/>
      <c r="U201" s="785"/>
      <c r="V201" s="785"/>
      <c r="W201" s="785"/>
      <c r="X201" s="785"/>
      <c r="Y201" s="785"/>
      <c r="Z201" s="785"/>
      <c r="AA201" s="785"/>
      <c r="AB201" s="785"/>
      <c r="AC201" s="785"/>
    </row>
    <row r="202" spans="1:29" s="864" customFormat="1" ht="25.5" customHeight="1">
      <c r="A202" s="785"/>
      <c r="B202" s="785"/>
      <c r="C202" s="785"/>
      <c r="D202" s="785"/>
      <c r="E202" s="785"/>
      <c r="F202" s="785"/>
      <c r="G202" s="785"/>
      <c r="H202" s="785"/>
      <c r="I202" s="785"/>
      <c r="J202" s="785"/>
      <c r="K202" s="785"/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</row>
    <row r="203" spans="1:29" s="864" customFormat="1" ht="25.5" customHeight="1">
      <c r="A203" s="785"/>
      <c r="B203" s="785"/>
      <c r="C203" s="785"/>
      <c r="D203" s="785"/>
      <c r="E203" s="785"/>
      <c r="F203" s="785"/>
      <c r="G203" s="785"/>
      <c r="H203" s="785"/>
      <c r="I203" s="785"/>
      <c r="J203" s="785"/>
      <c r="K203" s="785"/>
      <c r="L203" s="785"/>
      <c r="M203" s="785"/>
      <c r="N203" s="785"/>
      <c r="O203" s="785"/>
      <c r="P203" s="785"/>
      <c r="Q203" s="785"/>
      <c r="R203" s="785"/>
      <c r="S203" s="785"/>
      <c r="T203" s="785"/>
      <c r="U203" s="785"/>
      <c r="V203" s="785"/>
      <c r="W203" s="785"/>
      <c r="X203" s="785"/>
      <c r="Y203" s="785"/>
      <c r="Z203" s="785"/>
      <c r="AA203" s="785"/>
      <c r="AB203" s="785"/>
      <c r="AC203" s="785"/>
    </row>
    <row r="204" spans="1:29" s="864" customFormat="1" ht="25.5" customHeight="1">
      <c r="A204" s="785"/>
      <c r="B204" s="785"/>
      <c r="C204" s="785"/>
      <c r="D204" s="785"/>
      <c r="E204" s="785"/>
      <c r="F204" s="785"/>
      <c r="G204" s="785"/>
      <c r="H204" s="785"/>
      <c r="I204" s="785"/>
      <c r="J204" s="785"/>
      <c r="K204" s="785"/>
      <c r="L204" s="785"/>
      <c r="M204" s="785"/>
      <c r="N204" s="785"/>
      <c r="O204" s="785"/>
      <c r="P204" s="785"/>
      <c r="Q204" s="785"/>
      <c r="R204" s="785"/>
      <c r="S204" s="785"/>
      <c r="T204" s="785"/>
      <c r="U204" s="785"/>
      <c r="V204" s="785"/>
      <c r="W204" s="785"/>
      <c r="X204" s="785"/>
      <c r="Y204" s="785"/>
      <c r="Z204" s="785"/>
      <c r="AA204" s="785"/>
      <c r="AB204" s="785"/>
      <c r="AC204" s="785"/>
    </row>
    <row r="205" spans="1:29" s="864" customFormat="1" ht="25.5" customHeight="1">
      <c r="A205" s="785"/>
      <c r="B205" s="785"/>
      <c r="C205" s="785"/>
      <c r="D205" s="785"/>
      <c r="E205" s="785"/>
      <c r="F205" s="785"/>
      <c r="G205" s="785"/>
      <c r="H205" s="785"/>
      <c r="I205" s="785"/>
      <c r="J205" s="785"/>
      <c r="K205" s="785"/>
      <c r="L205" s="785"/>
      <c r="M205" s="785"/>
      <c r="N205" s="785"/>
      <c r="O205" s="785"/>
      <c r="P205" s="785"/>
      <c r="Q205" s="785"/>
      <c r="R205" s="785"/>
      <c r="S205" s="785"/>
      <c r="T205" s="785"/>
      <c r="U205" s="785"/>
      <c r="V205" s="785"/>
      <c r="W205" s="785"/>
      <c r="X205" s="785"/>
      <c r="Y205" s="785"/>
      <c r="Z205" s="785"/>
      <c r="AA205" s="785"/>
      <c r="AB205" s="785"/>
      <c r="AC205" s="785"/>
    </row>
    <row r="206" spans="1:29" s="864" customFormat="1" ht="25.5" customHeight="1">
      <c r="A206" s="785"/>
      <c r="B206" s="785"/>
      <c r="C206" s="785"/>
      <c r="D206" s="785"/>
      <c r="E206" s="785"/>
      <c r="F206" s="785"/>
      <c r="G206" s="785"/>
      <c r="H206" s="785"/>
      <c r="I206" s="785"/>
      <c r="J206" s="785"/>
      <c r="K206" s="785"/>
      <c r="L206" s="785"/>
      <c r="M206" s="785"/>
      <c r="N206" s="785"/>
      <c r="O206" s="785"/>
      <c r="P206" s="785"/>
      <c r="Q206" s="785"/>
      <c r="R206" s="785"/>
      <c r="S206" s="785"/>
      <c r="T206" s="785"/>
      <c r="U206" s="785"/>
      <c r="V206" s="785"/>
      <c r="W206" s="785"/>
      <c r="X206" s="785"/>
      <c r="Y206" s="785"/>
      <c r="Z206" s="785"/>
      <c r="AA206" s="785"/>
      <c r="AB206" s="785"/>
      <c r="AC206" s="785"/>
    </row>
    <row r="207" spans="1:29" s="864" customFormat="1" ht="25.5" customHeight="1">
      <c r="A207" s="785"/>
      <c r="B207" s="785"/>
      <c r="C207" s="785"/>
      <c r="D207" s="785"/>
      <c r="E207" s="785"/>
      <c r="F207" s="785"/>
      <c r="G207" s="785"/>
      <c r="H207" s="785"/>
      <c r="I207" s="785"/>
      <c r="J207" s="785"/>
      <c r="K207" s="785"/>
      <c r="L207" s="785"/>
      <c r="M207" s="785"/>
      <c r="N207" s="785"/>
      <c r="O207" s="785"/>
      <c r="P207" s="785"/>
      <c r="Q207" s="785"/>
      <c r="R207" s="785"/>
      <c r="S207" s="785"/>
      <c r="T207" s="785"/>
      <c r="U207" s="785"/>
      <c r="V207" s="785"/>
      <c r="W207" s="785"/>
      <c r="X207" s="785"/>
      <c r="Y207" s="785"/>
      <c r="Z207" s="785"/>
      <c r="AA207" s="785"/>
      <c r="AB207" s="785"/>
      <c r="AC207" s="785"/>
    </row>
    <row r="208" spans="1:29" ht="25.5" customHeight="1"/>
    <row r="209" spans="1:29" ht="18.75" customHeight="1"/>
    <row r="210" spans="1:29" ht="18.75" customHeight="1"/>
    <row r="211" spans="1:29" ht="12.75" customHeight="1"/>
    <row r="213" spans="1:29" s="864" customFormat="1" ht="25.5" customHeight="1">
      <c r="A213" s="785"/>
      <c r="B213" s="785"/>
      <c r="C213" s="785"/>
      <c r="D213" s="785"/>
      <c r="E213" s="785"/>
      <c r="F213" s="785"/>
      <c r="G213" s="785"/>
      <c r="H213" s="785"/>
      <c r="I213" s="785"/>
      <c r="J213" s="785"/>
      <c r="K213" s="785"/>
      <c r="L213" s="785"/>
      <c r="M213" s="785"/>
      <c r="N213" s="785"/>
      <c r="O213" s="785"/>
      <c r="P213" s="785"/>
      <c r="Q213" s="785"/>
      <c r="R213" s="785"/>
      <c r="S213" s="785"/>
      <c r="T213" s="785"/>
      <c r="U213" s="785"/>
      <c r="V213" s="785"/>
      <c r="W213" s="785"/>
      <c r="X213" s="785"/>
      <c r="Y213" s="785"/>
      <c r="Z213" s="785"/>
      <c r="AA213" s="785"/>
      <c r="AB213" s="785"/>
      <c r="AC213" s="785"/>
    </row>
    <row r="214" spans="1:29" s="864" customFormat="1" ht="25.5" customHeight="1">
      <c r="A214" s="785"/>
      <c r="B214" s="785"/>
      <c r="C214" s="785"/>
      <c r="D214" s="785"/>
      <c r="E214" s="785"/>
      <c r="F214" s="785"/>
      <c r="G214" s="785"/>
      <c r="H214" s="785"/>
      <c r="I214" s="785"/>
      <c r="J214" s="785"/>
      <c r="K214" s="785"/>
      <c r="L214" s="785"/>
      <c r="M214" s="785"/>
      <c r="N214" s="785"/>
      <c r="O214" s="785"/>
      <c r="P214" s="785"/>
      <c r="Q214" s="785"/>
      <c r="R214" s="785"/>
      <c r="S214" s="785"/>
      <c r="T214" s="785"/>
      <c r="U214" s="785"/>
      <c r="V214" s="785"/>
      <c r="W214" s="785"/>
      <c r="X214" s="785"/>
      <c r="Y214" s="785"/>
      <c r="Z214" s="785"/>
      <c r="AA214" s="785"/>
      <c r="AB214" s="785"/>
      <c r="AC214" s="785"/>
    </row>
    <row r="215" spans="1:29" s="864" customFormat="1" ht="25.5" customHeight="1">
      <c r="A215" s="785"/>
      <c r="B215" s="785"/>
      <c r="C215" s="785"/>
      <c r="D215" s="785"/>
      <c r="E215" s="785"/>
      <c r="F215" s="785"/>
      <c r="G215" s="785"/>
      <c r="H215" s="785"/>
      <c r="I215" s="785"/>
      <c r="J215" s="785"/>
      <c r="K215" s="785"/>
      <c r="L215" s="785"/>
      <c r="M215" s="785"/>
      <c r="N215" s="785"/>
      <c r="O215" s="785"/>
      <c r="P215" s="785"/>
      <c r="Q215" s="785"/>
      <c r="R215" s="785"/>
      <c r="S215" s="785"/>
      <c r="T215" s="785"/>
      <c r="U215" s="785"/>
      <c r="V215" s="785"/>
      <c r="W215" s="785"/>
      <c r="X215" s="785"/>
      <c r="Y215" s="785"/>
      <c r="Z215" s="785"/>
      <c r="AA215" s="785"/>
      <c r="AB215" s="785"/>
      <c r="AC215" s="785"/>
    </row>
    <row r="216" spans="1:29" s="864" customFormat="1" ht="25.5" customHeight="1">
      <c r="A216" s="785"/>
      <c r="B216" s="785"/>
      <c r="C216" s="785"/>
      <c r="D216" s="785"/>
      <c r="E216" s="785"/>
      <c r="F216" s="785"/>
      <c r="G216" s="785"/>
      <c r="H216" s="785"/>
      <c r="I216" s="785"/>
      <c r="J216" s="785"/>
      <c r="K216" s="785"/>
      <c r="L216" s="785"/>
      <c r="M216" s="785"/>
      <c r="N216" s="785"/>
      <c r="O216" s="785"/>
      <c r="P216" s="785"/>
      <c r="Q216" s="785"/>
      <c r="R216" s="785"/>
      <c r="S216" s="785"/>
      <c r="T216" s="785"/>
      <c r="U216" s="785"/>
      <c r="V216" s="785"/>
      <c r="W216" s="785"/>
      <c r="X216" s="785"/>
      <c r="Y216" s="785"/>
      <c r="Z216" s="785"/>
      <c r="AA216" s="785"/>
      <c r="AB216" s="785"/>
      <c r="AC216" s="785"/>
    </row>
    <row r="217" spans="1:29" s="864" customFormat="1" ht="25.5" customHeight="1">
      <c r="A217" s="785"/>
      <c r="B217" s="785"/>
      <c r="C217" s="785"/>
      <c r="D217" s="785"/>
      <c r="E217" s="785"/>
      <c r="F217" s="785"/>
      <c r="G217" s="785"/>
      <c r="H217" s="785"/>
      <c r="I217" s="785"/>
      <c r="J217" s="785"/>
      <c r="K217" s="785"/>
      <c r="L217" s="785"/>
      <c r="M217" s="785"/>
      <c r="N217" s="785"/>
      <c r="O217" s="785"/>
      <c r="P217" s="785"/>
      <c r="Q217" s="785"/>
      <c r="R217" s="785"/>
      <c r="S217" s="785"/>
      <c r="T217" s="785"/>
      <c r="U217" s="785"/>
      <c r="V217" s="785"/>
      <c r="W217" s="785"/>
      <c r="X217" s="785"/>
      <c r="Y217" s="785"/>
      <c r="Z217" s="785"/>
      <c r="AA217" s="785"/>
      <c r="AB217" s="785"/>
      <c r="AC217" s="785"/>
    </row>
    <row r="218" spans="1:29" s="864" customFormat="1" ht="25.5" customHeight="1">
      <c r="A218" s="785"/>
      <c r="B218" s="785"/>
      <c r="C218" s="785"/>
      <c r="D218" s="785"/>
      <c r="E218" s="785"/>
      <c r="F218" s="785"/>
      <c r="G218" s="785"/>
      <c r="H218" s="785"/>
      <c r="I218" s="785"/>
      <c r="J218" s="785"/>
      <c r="K218" s="785"/>
      <c r="L218" s="785"/>
      <c r="M218" s="785"/>
      <c r="N218" s="785"/>
      <c r="O218" s="785"/>
      <c r="P218" s="785"/>
      <c r="Q218" s="785"/>
      <c r="R218" s="785"/>
      <c r="S218" s="785"/>
      <c r="T218" s="785"/>
      <c r="U218" s="785"/>
      <c r="V218" s="785"/>
      <c r="W218" s="785"/>
      <c r="X218" s="785"/>
      <c r="Y218" s="785"/>
      <c r="Z218" s="785"/>
      <c r="AA218" s="785"/>
      <c r="AB218" s="785"/>
      <c r="AC218" s="785"/>
    </row>
    <row r="219" spans="1:29" s="864" customFormat="1" ht="25.5" customHeight="1">
      <c r="A219" s="785"/>
      <c r="B219" s="785"/>
      <c r="C219" s="785"/>
      <c r="D219" s="785"/>
      <c r="E219" s="785"/>
      <c r="F219" s="785"/>
      <c r="G219" s="785"/>
      <c r="H219" s="785"/>
      <c r="I219" s="785"/>
      <c r="J219" s="785"/>
      <c r="K219" s="785"/>
      <c r="L219" s="785"/>
      <c r="M219" s="785"/>
      <c r="N219" s="785"/>
      <c r="O219" s="785"/>
      <c r="P219" s="785"/>
      <c r="Q219" s="785"/>
      <c r="R219" s="785"/>
      <c r="S219" s="785"/>
      <c r="T219" s="785"/>
      <c r="U219" s="785"/>
      <c r="V219" s="785"/>
      <c r="W219" s="785"/>
      <c r="X219" s="785"/>
      <c r="Y219" s="785"/>
      <c r="Z219" s="785"/>
      <c r="AA219" s="785"/>
      <c r="AB219" s="785"/>
      <c r="AC219" s="785"/>
    </row>
    <row r="220" spans="1:29" s="864" customFormat="1" ht="25.5" customHeight="1">
      <c r="A220" s="785"/>
      <c r="B220" s="785"/>
      <c r="C220" s="785"/>
      <c r="D220" s="785"/>
      <c r="E220" s="785"/>
      <c r="F220" s="785"/>
      <c r="G220" s="785"/>
      <c r="H220" s="785"/>
      <c r="I220" s="785"/>
      <c r="J220" s="785"/>
      <c r="K220" s="785"/>
      <c r="L220" s="785"/>
      <c r="M220" s="785"/>
      <c r="N220" s="785"/>
      <c r="O220" s="785"/>
      <c r="P220" s="785"/>
      <c r="Q220" s="785"/>
      <c r="R220" s="785"/>
      <c r="S220" s="785"/>
      <c r="T220" s="785"/>
      <c r="U220" s="785"/>
      <c r="V220" s="785"/>
      <c r="W220" s="785"/>
      <c r="X220" s="785"/>
      <c r="Y220" s="785"/>
      <c r="Z220" s="785"/>
      <c r="AA220" s="785"/>
      <c r="AB220" s="785"/>
      <c r="AC220" s="785"/>
    </row>
    <row r="221" spans="1:29" s="864" customFormat="1" ht="25.5" customHeight="1">
      <c r="A221" s="785"/>
      <c r="B221" s="785"/>
      <c r="C221" s="785"/>
      <c r="D221" s="785"/>
      <c r="E221" s="785"/>
      <c r="F221" s="785"/>
      <c r="G221" s="785"/>
      <c r="H221" s="785"/>
      <c r="I221" s="785"/>
      <c r="J221" s="785"/>
      <c r="K221" s="785"/>
      <c r="L221" s="785"/>
      <c r="M221" s="785"/>
      <c r="N221" s="785"/>
      <c r="O221" s="785"/>
      <c r="P221" s="785"/>
      <c r="Q221" s="785"/>
      <c r="R221" s="785"/>
      <c r="S221" s="785"/>
      <c r="T221" s="785"/>
      <c r="U221" s="785"/>
      <c r="V221" s="785"/>
      <c r="W221" s="785"/>
      <c r="X221" s="785"/>
      <c r="Y221" s="785"/>
      <c r="Z221" s="785"/>
      <c r="AA221" s="785"/>
      <c r="AB221" s="785"/>
      <c r="AC221" s="785"/>
    </row>
    <row r="222" spans="1:29" s="864" customFormat="1" ht="25.5" customHeight="1">
      <c r="A222" s="785"/>
      <c r="B222" s="785"/>
      <c r="C222" s="785"/>
      <c r="D222" s="785"/>
      <c r="E222" s="785"/>
      <c r="F222" s="785"/>
      <c r="G222" s="785"/>
      <c r="H222" s="785"/>
      <c r="I222" s="785"/>
      <c r="J222" s="785"/>
      <c r="K222" s="785"/>
      <c r="L222" s="785"/>
      <c r="M222" s="785"/>
      <c r="N222" s="785"/>
      <c r="O222" s="785"/>
      <c r="P222" s="785"/>
      <c r="Q222" s="785"/>
      <c r="R222" s="785"/>
      <c r="S222" s="785"/>
      <c r="T222" s="785"/>
      <c r="U222" s="785"/>
      <c r="V222" s="785"/>
      <c r="W222" s="785"/>
      <c r="X222" s="785"/>
      <c r="Y222" s="785"/>
      <c r="Z222" s="785"/>
      <c r="AA222" s="785"/>
      <c r="AB222" s="785"/>
      <c r="AC222" s="785"/>
    </row>
    <row r="223" spans="1:29" s="864" customFormat="1" ht="25.5" customHeight="1">
      <c r="A223" s="785"/>
      <c r="B223" s="785"/>
      <c r="C223" s="785"/>
      <c r="D223" s="785"/>
      <c r="E223" s="785"/>
      <c r="F223" s="785"/>
      <c r="G223" s="785"/>
      <c r="H223" s="785"/>
      <c r="I223" s="785"/>
      <c r="J223" s="785"/>
      <c r="K223" s="785"/>
      <c r="L223" s="785"/>
      <c r="M223" s="785"/>
      <c r="N223" s="785"/>
      <c r="O223" s="785"/>
      <c r="P223" s="785"/>
      <c r="Q223" s="785"/>
      <c r="R223" s="785"/>
      <c r="S223" s="785"/>
      <c r="T223" s="785"/>
      <c r="U223" s="785"/>
      <c r="V223" s="785"/>
      <c r="W223" s="785"/>
      <c r="X223" s="785"/>
      <c r="Y223" s="785"/>
      <c r="Z223" s="785"/>
      <c r="AA223" s="785"/>
      <c r="AB223" s="785"/>
      <c r="AC223" s="785"/>
    </row>
    <row r="224" spans="1:29" s="864" customFormat="1" ht="25.5" customHeight="1">
      <c r="A224" s="785"/>
      <c r="B224" s="785"/>
      <c r="C224" s="785"/>
      <c r="D224" s="785"/>
      <c r="E224" s="785"/>
      <c r="F224" s="785"/>
      <c r="G224" s="785"/>
      <c r="H224" s="785"/>
      <c r="I224" s="785"/>
      <c r="J224" s="785"/>
      <c r="K224" s="785"/>
      <c r="L224" s="785"/>
      <c r="M224" s="785"/>
      <c r="N224" s="785"/>
      <c r="O224" s="785"/>
      <c r="P224" s="785"/>
      <c r="Q224" s="785"/>
      <c r="R224" s="785"/>
      <c r="S224" s="785"/>
      <c r="T224" s="785"/>
      <c r="U224" s="785"/>
      <c r="V224" s="785"/>
      <c r="W224" s="785"/>
      <c r="X224" s="785"/>
      <c r="Y224" s="785"/>
      <c r="Z224" s="785"/>
      <c r="AA224" s="785"/>
      <c r="AB224" s="785"/>
      <c r="AC224" s="785"/>
    </row>
    <row r="225" spans="1:29" s="864" customFormat="1" ht="25.5" customHeight="1">
      <c r="A225" s="785"/>
      <c r="B225" s="785"/>
      <c r="C225" s="785"/>
      <c r="D225" s="785"/>
      <c r="E225" s="785"/>
      <c r="F225" s="785"/>
      <c r="G225" s="785"/>
      <c r="H225" s="785"/>
      <c r="I225" s="785"/>
      <c r="J225" s="785"/>
      <c r="K225" s="785"/>
      <c r="L225" s="785"/>
      <c r="M225" s="785"/>
      <c r="N225" s="785"/>
      <c r="O225" s="785"/>
      <c r="P225" s="785"/>
      <c r="Q225" s="785"/>
      <c r="R225" s="785"/>
      <c r="S225" s="785"/>
      <c r="T225" s="785"/>
      <c r="U225" s="785"/>
      <c r="V225" s="785"/>
      <c r="W225" s="785"/>
      <c r="X225" s="785"/>
      <c r="Y225" s="785"/>
      <c r="Z225" s="785"/>
      <c r="AA225" s="785"/>
      <c r="AB225" s="785"/>
      <c r="AC225" s="785"/>
    </row>
    <row r="226" spans="1:29" s="864" customFormat="1" ht="25.5" customHeight="1">
      <c r="A226" s="785"/>
      <c r="B226" s="785"/>
      <c r="C226" s="785"/>
      <c r="D226" s="785"/>
      <c r="E226" s="785"/>
      <c r="F226" s="785"/>
      <c r="G226" s="785"/>
      <c r="H226" s="785"/>
      <c r="I226" s="785"/>
      <c r="J226" s="785"/>
      <c r="K226" s="785"/>
      <c r="L226" s="785"/>
      <c r="M226" s="785"/>
      <c r="N226" s="785"/>
      <c r="O226" s="785"/>
      <c r="P226" s="785"/>
      <c r="Q226" s="785"/>
      <c r="R226" s="785"/>
      <c r="S226" s="785"/>
      <c r="T226" s="785"/>
      <c r="U226" s="785"/>
      <c r="V226" s="785"/>
      <c r="W226" s="785"/>
      <c r="X226" s="785"/>
      <c r="Y226" s="785"/>
      <c r="Z226" s="785"/>
      <c r="AA226" s="785"/>
      <c r="AB226" s="785"/>
      <c r="AC226" s="785"/>
    </row>
    <row r="227" spans="1:29" s="864" customFormat="1" ht="25.5" customHeight="1">
      <c r="A227" s="785"/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785"/>
      <c r="U227" s="785"/>
      <c r="V227" s="785"/>
      <c r="W227" s="785"/>
      <c r="X227" s="785"/>
      <c r="Y227" s="785"/>
      <c r="Z227" s="785"/>
      <c r="AA227" s="785"/>
      <c r="AB227" s="785"/>
      <c r="AC227" s="785"/>
    </row>
    <row r="228" spans="1:29" s="864" customFormat="1" ht="25.5" customHeight="1">
      <c r="A228" s="785"/>
      <c r="B228" s="785"/>
      <c r="C228" s="785"/>
      <c r="D228" s="785"/>
      <c r="E228" s="785"/>
      <c r="F228" s="785"/>
      <c r="G228" s="785"/>
      <c r="H228" s="785"/>
      <c r="I228" s="785"/>
      <c r="J228" s="785"/>
      <c r="K228" s="785"/>
      <c r="L228" s="785"/>
      <c r="M228" s="785"/>
      <c r="N228" s="785"/>
      <c r="O228" s="785"/>
      <c r="P228" s="785"/>
      <c r="Q228" s="785"/>
      <c r="R228" s="785"/>
      <c r="S228" s="785"/>
      <c r="T228" s="785"/>
      <c r="U228" s="785"/>
      <c r="V228" s="785"/>
      <c r="W228" s="785"/>
      <c r="X228" s="785"/>
      <c r="Y228" s="785"/>
      <c r="Z228" s="785"/>
      <c r="AA228" s="785"/>
      <c r="AB228" s="785"/>
      <c r="AC228" s="785"/>
    </row>
    <row r="229" spans="1:29" s="864" customFormat="1" ht="25.5" customHeight="1">
      <c r="A229" s="785"/>
      <c r="B229" s="785"/>
      <c r="C229" s="785"/>
      <c r="D229" s="785"/>
      <c r="E229" s="785"/>
      <c r="F229" s="785"/>
      <c r="G229" s="785"/>
      <c r="H229" s="785"/>
      <c r="I229" s="785"/>
      <c r="J229" s="785"/>
      <c r="K229" s="785"/>
      <c r="L229" s="785"/>
      <c r="M229" s="785"/>
      <c r="N229" s="785"/>
      <c r="O229" s="785"/>
      <c r="P229" s="785"/>
      <c r="Q229" s="785"/>
      <c r="R229" s="785"/>
      <c r="S229" s="785"/>
      <c r="T229" s="785"/>
      <c r="U229" s="785"/>
      <c r="V229" s="785"/>
      <c r="W229" s="785"/>
      <c r="X229" s="785"/>
      <c r="Y229" s="785"/>
      <c r="Z229" s="785"/>
      <c r="AA229" s="785"/>
      <c r="AB229" s="785"/>
      <c r="AC229" s="785"/>
    </row>
    <row r="230" spans="1:29" s="864" customFormat="1" ht="25.5" customHeight="1">
      <c r="A230" s="785"/>
      <c r="B230" s="785"/>
      <c r="C230" s="785"/>
      <c r="D230" s="785"/>
      <c r="E230" s="785"/>
      <c r="F230" s="785"/>
      <c r="G230" s="785"/>
      <c r="H230" s="785"/>
      <c r="I230" s="785"/>
      <c r="J230" s="785"/>
      <c r="K230" s="785"/>
      <c r="L230" s="785"/>
      <c r="M230" s="785"/>
      <c r="N230" s="785"/>
      <c r="O230" s="785"/>
      <c r="P230" s="785"/>
      <c r="Q230" s="785"/>
      <c r="R230" s="785"/>
      <c r="S230" s="785"/>
      <c r="T230" s="785"/>
      <c r="U230" s="785"/>
      <c r="V230" s="785"/>
      <c r="W230" s="785"/>
      <c r="X230" s="785"/>
      <c r="Y230" s="785"/>
      <c r="Z230" s="785"/>
      <c r="AA230" s="785"/>
      <c r="AB230" s="785"/>
      <c r="AC230" s="785"/>
    </row>
    <row r="231" spans="1:29" s="864" customFormat="1" ht="25.5" customHeight="1">
      <c r="A231" s="785"/>
      <c r="B231" s="785"/>
      <c r="C231" s="785"/>
      <c r="D231" s="785"/>
      <c r="E231" s="785"/>
      <c r="F231" s="785"/>
      <c r="G231" s="785"/>
      <c r="H231" s="785"/>
      <c r="I231" s="785"/>
      <c r="J231" s="785"/>
      <c r="K231" s="785"/>
      <c r="L231" s="785"/>
      <c r="M231" s="785"/>
      <c r="N231" s="785"/>
      <c r="O231" s="785"/>
      <c r="P231" s="785"/>
      <c r="Q231" s="785"/>
      <c r="R231" s="785"/>
      <c r="S231" s="785"/>
      <c r="T231" s="785"/>
      <c r="U231" s="785"/>
      <c r="V231" s="785"/>
      <c r="W231" s="785"/>
      <c r="X231" s="785"/>
      <c r="Y231" s="785"/>
      <c r="Z231" s="785"/>
      <c r="AA231" s="785"/>
      <c r="AB231" s="785"/>
      <c r="AC231" s="785"/>
    </row>
    <row r="232" spans="1:29" s="864" customFormat="1" ht="25.5" customHeight="1">
      <c r="A232" s="785"/>
      <c r="B232" s="785"/>
      <c r="C232" s="785"/>
      <c r="D232" s="785"/>
      <c r="E232" s="785"/>
      <c r="F232" s="785"/>
      <c r="G232" s="785"/>
      <c r="H232" s="785"/>
      <c r="I232" s="785"/>
      <c r="J232" s="785"/>
      <c r="K232" s="785"/>
      <c r="L232" s="785"/>
      <c r="M232" s="785"/>
      <c r="N232" s="785"/>
      <c r="O232" s="785"/>
      <c r="P232" s="785"/>
      <c r="Q232" s="785"/>
      <c r="R232" s="785"/>
      <c r="S232" s="785"/>
      <c r="T232" s="785"/>
      <c r="U232" s="785"/>
      <c r="V232" s="785"/>
      <c r="W232" s="785"/>
      <c r="X232" s="785"/>
      <c r="Y232" s="785"/>
      <c r="Z232" s="785"/>
      <c r="AA232" s="785"/>
      <c r="AB232" s="785"/>
      <c r="AC232" s="785"/>
    </row>
    <row r="233" spans="1:29" s="864" customFormat="1" ht="25.5" customHeight="1">
      <c r="A233" s="785"/>
      <c r="B233" s="785"/>
      <c r="C233" s="785"/>
      <c r="D233" s="785"/>
      <c r="E233" s="785"/>
      <c r="F233" s="785"/>
      <c r="G233" s="785"/>
      <c r="H233" s="785"/>
      <c r="I233" s="785"/>
      <c r="J233" s="785"/>
      <c r="K233" s="785"/>
      <c r="L233" s="785"/>
      <c r="M233" s="785"/>
      <c r="N233" s="785"/>
      <c r="O233" s="785"/>
      <c r="P233" s="785"/>
      <c r="Q233" s="785"/>
      <c r="R233" s="785"/>
      <c r="S233" s="785"/>
      <c r="T233" s="785"/>
      <c r="U233" s="785"/>
      <c r="V233" s="785"/>
      <c r="W233" s="785"/>
      <c r="X233" s="785"/>
      <c r="Y233" s="785"/>
      <c r="Z233" s="785"/>
      <c r="AA233" s="785"/>
      <c r="AB233" s="785"/>
      <c r="AC233" s="785"/>
    </row>
    <row r="234" spans="1:29" s="864" customFormat="1" ht="25.5" customHeight="1">
      <c r="A234" s="785"/>
      <c r="B234" s="785"/>
      <c r="C234" s="785"/>
      <c r="D234" s="785"/>
      <c r="E234" s="785"/>
      <c r="F234" s="785"/>
      <c r="G234" s="785"/>
      <c r="H234" s="785"/>
      <c r="I234" s="785"/>
      <c r="J234" s="785"/>
      <c r="K234" s="785"/>
      <c r="L234" s="785"/>
      <c r="M234" s="785"/>
      <c r="N234" s="785"/>
      <c r="O234" s="785"/>
      <c r="P234" s="785"/>
      <c r="Q234" s="785"/>
      <c r="R234" s="785"/>
      <c r="S234" s="785"/>
      <c r="T234" s="785"/>
      <c r="U234" s="785"/>
      <c r="V234" s="785"/>
      <c r="W234" s="785"/>
      <c r="X234" s="785"/>
      <c r="Y234" s="785"/>
      <c r="Z234" s="785"/>
      <c r="AA234" s="785"/>
      <c r="AB234" s="785"/>
      <c r="AC234" s="785"/>
    </row>
    <row r="235" spans="1:29" s="864" customFormat="1" ht="25.5" customHeight="1">
      <c r="A235" s="785"/>
      <c r="B235" s="785"/>
      <c r="C235" s="785"/>
      <c r="D235" s="785"/>
      <c r="E235" s="785"/>
      <c r="F235" s="785"/>
      <c r="G235" s="785"/>
      <c r="H235" s="785"/>
      <c r="I235" s="785"/>
      <c r="J235" s="785"/>
      <c r="K235" s="785"/>
      <c r="L235" s="785"/>
      <c r="M235" s="785"/>
      <c r="N235" s="785"/>
      <c r="O235" s="785"/>
      <c r="P235" s="785"/>
      <c r="Q235" s="785"/>
      <c r="R235" s="785"/>
      <c r="S235" s="785"/>
      <c r="T235" s="785"/>
      <c r="U235" s="785"/>
      <c r="V235" s="785"/>
      <c r="W235" s="785"/>
      <c r="X235" s="785"/>
      <c r="Y235" s="785"/>
      <c r="Z235" s="785"/>
      <c r="AA235" s="785"/>
      <c r="AB235" s="785"/>
      <c r="AC235" s="785"/>
    </row>
    <row r="236" spans="1:29" s="864" customFormat="1" ht="25.5" customHeight="1">
      <c r="A236" s="785"/>
      <c r="B236" s="785"/>
      <c r="C236" s="785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 s="785"/>
      <c r="O236" s="785"/>
      <c r="P236" s="785"/>
      <c r="Q236" s="785"/>
      <c r="R236" s="785"/>
      <c r="S236" s="785"/>
      <c r="T236" s="785"/>
      <c r="U236" s="785"/>
      <c r="V236" s="785"/>
      <c r="W236" s="785"/>
      <c r="X236" s="785"/>
      <c r="Y236" s="785"/>
      <c r="Z236" s="785"/>
      <c r="AA236" s="785"/>
      <c r="AB236" s="785"/>
      <c r="AC236" s="785"/>
    </row>
    <row r="237" spans="1:29" s="864" customFormat="1" ht="25.5" customHeight="1">
      <c r="A237" s="785"/>
      <c r="B237" s="785"/>
      <c r="C237" s="785"/>
      <c r="D237" s="785"/>
      <c r="E237" s="785"/>
      <c r="F237" s="785"/>
      <c r="G237" s="785"/>
      <c r="H237" s="785"/>
      <c r="I237" s="785"/>
      <c r="J237" s="785"/>
      <c r="K237" s="785"/>
      <c r="L237" s="785"/>
      <c r="M237" s="785"/>
      <c r="N237" s="785"/>
      <c r="O237" s="785"/>
      <c r="P237" s="785"/>
      <c r="Q237" s="785"/>
      <c r="R237" s="785"/>
      <c r="S237" s="785"/>
      <c r="T237" s="785"/>
      <c r="U237" s="785"/>
      <c r="V237" s="785"/>
      <c r="W237" s="785"/>
      <c r="X237" s="785"/>
      <c r="Y237" s="785"/>
      <c r="Z237" s="785"/>
      <c r="AA237" s="785"/>
      <c r="AB237" s="785"/>
      <c r="AC237" s="785"/>
    </row>
    <row r="238" spans="1:29" s="864" customFormat="1" ht="25.5" customHeight="1">
      <c r="A238" s="785"/>
      <c r="B238" s="785"/>
      <c r="C238" s="785"/>
      <c r="D238" s="785"/>
      <c r="E238" s="785"/>
      <c r="F238" s="785"/>
      <c r="G238" s="785"/>
      <c r="H238" s="785"/>
      <c r="I238" s="785"/>
      <c r="J238" s="785"/>
      <c r="K238" s="785"/>
      <c r="L238" s="785"/>
      <c r="M238" s="785"/>
      <c r="N238" s="785"/>
      <c r="O238" s="785"/>
      <c r="P238" s="785"/>
      <c r="Q238" s="785"/>
      <c r="R238" s="785"/>
      <c r="S238" s="785"/>
      <c r="T238" s="785"/>
      <c r="U238" s="785"/>
      <c r="V238" s="785"/>
      <c r="W238" s="785"/>
      <c r="X238" s="785"/>
      <c r="Y238" s="785"/>
      <c r="Z238" s="785"/>
      <c r="AA238" s="785"/>
      <c r="AB238" s="785"/>
      <c r="AC238" s="785"/>
    </row>
    <row r="239" spans="1:29" s="864" customFormat="1" ht="25.5" customHeight="1">
      <c r="A239" s="785"/>
      <c r="B239" s="785"/>
      <c r="C239" s="785"/>
      <c r="D239" s="785"/>
      <c r="E239" s="785"/>
      <c r="F239" s="785"/>
      <c r="G239" s="785"/>
      <c r="H239" s="785"/>
      <c r="I239" s="785"/>
      <c r="J239" s="785"/>
      <c r="K239" s="785"/>
      <c r="L239" s="785"/>
      <c r="M239" s="785"/>
      <c r="N239" s="785"/>
      <c r="O239" s="785"/>
      <c r="P239" s="785"/>
      <c r="Q239" s="785"/>
      <c r="R239" s="785"/>
      <c r="S239" s="785"/>
      <c r="T239" s="785"/>
      <c r="U239" s="785"/>
      <c r="V239" s="785"/>
      <c r="W239" s="785"/>
      <c r="X239" s="785"/>
      <c r="Y239" s="785"/>
      <c r="Z239" s="785"/>
      <c r="AA239" s="785"/>
      <c r="AB239" s="785"/>
      <c r="AC239" s="785"/>
    </row>
    <row r="240" spans="1:29" s="864" customFormat="1" ht="25.5" customHeight="1">
      <c r="A240" s="785"/>
      <c r="B240" s="785"/>
      <c r="C240" s="785"/>
      <c r="D240" s="785"/>
      <c r="E240" s="785"/>
      <c r="F240" s="785"/>
      <c r="G240" s="785"/>
      <c r="H240" s="785"/>
      <c r="I240" s="785"/>
      <c r="J240" s="785"/>
      <c r="K240" s="785"/>
      <c r="L240" s="785"/>
      <c r="M240" s="785"/>
      <c r="N240" s="785"/>
      <c r="O240" s="785"/>
      <c r="P240" s="785"/>
      <c r="Q240" s="785"/>
      <c r="R240" s="785"/>
      <c r="S240" s="785"/>
      <c r="T240" s="785"/>
      <c r="U240" s="785"/>
      <c r="V240" s="785"/>
      <c r="W240" s="785"/>
      <c r="X240" s="785"/>
      <c r="Y240" s="785"/>
      <c r="Z240" s="785"/>
      <c r="AA240" s="785"/>
      <c r="AB240" s="785"/>
      <c r="AC240" s="785"/>
    </row>
    <row r="241" spans="1:29" s="864" customFormat="1" ht="25.5" customHeight="1">
      <c r="A241" s="785"/>
      <c r="B241" s="785"/>
      <c r="C241" s="785"/>
      <c r="D241" s="785"/>
      <c r="E241" s="785"/>
      <c r="F241" s="785"/>
      <c r="G241" s="785"/>
      <c r="H241" s="785"/>
      <c r="I241" s="785"/>
      <c r="J241" s="785"/>
      <c r="K241" s="785"/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</row>
    <row r="242" spans="1:29" s="864" customFormat="1" ht="25.5" customHeight="1">
      <c r="A242" s="785"/>
      <c r="B242" s="785"/>
      <c r="C242" s="785"/>
      <c r="D242" s="785"/>
      <c r="E242" s="785"/>
      <c r="F242" s="785"/>
      <c r="G242" s="785"/>
      <c r="H242" s="785"/>
      <c r="I242" s="785"/>
      <c r="J242" s="785"/>
      <c r="K242" s="785"/>
      <c r="L242" s="785"/>
      <c r="M242" s="785"/>
      <c r="N242" s="785"/>
      <c r="O242" s="785"/>
      <c r="P242" s="785"/>
      <c r="Q242" s="785"/>
      <c r="R242" s="785"/>
      <c r="S242" s="785"/>
      <c r="T242" s="785"/>
      <c r="U242" s="785"/>
      <c r="V242" s="785"/>
      <c r="W242" s="785"/>
      <c r="X242" s="785"/>
      <c r="Y242" s="785"/>
      <c r="Z242" s="785"/>
      <c r="AA242" s="785"/>
      <c r="AB242" s="785"/>
      <c r="AC242" s="785"/>
    </row>
    <row r="243" spans="1:29" s="864" customFormat="1" ht="25.5" customHeight="1">
      <c r="A243" s="785"/>
      <c r="B243" s="785"/>
      <c r="C243" s="785"/>
      <c r="D243" s="785"/>
      <c r="E243" s="785"/>
      <c r="F243" s="785"/>
      <c r="G243" s="785"/>
      <c r="H243" s="785"/>
      <c r="I243" s="785"/>
      <c r="J243" s="785"/>
      <c r="K243" s="785"/>
      <c r="L243" s="785"/>
      <c r="M243" s="785"/>
      <c r="N243" s="785"/>
      <c r="O243" s="785"/>
      <c r="P243" s="785"/>
      <c r="Q243" s="785"/>
      <c r="R243" s="785"/>
      <c r="S243" s="785"/>
      <c r="T243" s="785"/>
      <c r="U243" s="785"/>
      <c r="V243" s="785"/>
      <c r="W243" s="785"/>
      <c r="X243" s="785"/>
      <c r="Y243" s="785"/>
      <c r="Z243" s="785"/>
      <c r="AA243" s="785"/>
      <c r="AB243" s="785"/>
      <c r="AC243" s="785"/>
    </row>
    <row r="244" spans="1:29" s="864" customFormat="1" ht="25.5" customHeight="1">
      <c r="A244" s="785"/>
      <c r="B244" s="785"/>
      <c r="C244" s="785"/>
      <c r="D244" s="785"/>
      <c r="E244" s="785"/>
      <c r="F244" s="785"/>
      <c r="G244" s="785"/>
      <c r="H244" s="785"/>
      <c r="I244" s="785"/>
      <c r="J244" s="785"/>
      <c r="K244" s="785"/>
      <c r="L244" s="785"/>
      <c r="M244" s="785"/>
      <c r="N244" s="785"/>
      <c r="O244" s="785"/>
      <c r="P244" s="785"/>
      <c r="Q244" s="785"/>
      <c r="R244" s="785"/>
      <c r="S244" s="785"/>
      <c r="T244" s="785"/>
      <c r="U244" s="785"/>
      <c r="V244" s="785"/>
      <c r="W244" s="785"/>
      <c r="X244" s="785"/>
      <c r="Y244" s="785"/>
      <c r="Z244" s="785"/>
      <c r="AA244" s="785"/>
      <c r="AB244" s="785"/>
      <c r="AC244" s="785"/>
    </row>
    <row r="245" spans="1:29" s="864" customFormat="1" ht="25.5" customHeight="1">
      <c r="A245" s="785"/>
      <c r="B245" s="785"/>
      <c r="C245" s="785"/>
      <c r="D245" s="785"/>
      <c r="E245" s="785"/>
      <c r="F245" s="785"/>
      <c r="G245" s="785"/>
      <c r="H245" s="785"/>
      <c r="I245" s="785"/>
      <c r="J245" s="785"/>
      <c r="K245" s="785"/>
      <c r="L245" s="785"/>
      <c r="M245" s="785"/>
      <c r="N245" s="785"/>
      <c r="O245" s="785"/>
      <c r="P245" s="785"/>
      <c r="Q245" s="785"/>
      <c r="R245" s="785"/>
      <c r="S245" s="785"/>
      <c r="T245" s="785"/>
      <c r="U245" s="785"/>
      <c r="V245" s="785"/>
      <c r="W245" s="785"/>
      <c r="X245" s="785"/>
      <c r="Y245" s="785"/>
      <c r="Z245" s="785"/>
      <c r="AA245" s="785"/>
      <c r="AB245" s="785"/>
      <c r="AC245" s="785"/>
    </row>
    <row r="246" spans="1:29" s="864" customFormat="1" ht="25.5" customHeight="1">
      <c r="A246" s="785"/>
      <c r="B246" s="785"/>
      <c r="C246" s="785"/>
      <c r="D246" s="785"/>
      <c r="E246" s="785"/>
      <c r="F246" s="785"/>
      <c r="G246" s="785"/>
      <c r="H246" s="785"/>
      <c r="I246" s="785"/>
      <c r="J246" s="785"/>
      <c r="K246" s="785"/>
      <c r="L246" s="785"/>
      <c r="M246" s="785"/>
      <c r="N246" s="785"/>
      <c r="O246" s="785"/>
      <c r="P246" s="785"/>
      <c r="Q246" s="785"/>
      <c r="R246" s="785"/>
      <c r="S246" s="785"/>
      <c r="T246" s="785"/>
      <c r="U246" s="785"/>
      <c r="V246" s="785"/>
      <c r="W246" s="785"/>
      <c r="X246" s="785"/>
      <c r="Y246" s="785"/>
      <c r="Z246" s="785"/>
      <c r="AA246" s="785"/>
      <c r="AB246" s="785"/>
      <c r="AC246" s="785"/>
    </row>
    <row r="247" spans="1:29" s="864" customFormat="1" ht="25.5" customHeight="1">
      <c r="A247" s="785"/>
      <c r="B247" s="785"/>
      <c r="C247" s="785"/>
      <c r="D247" s="785"/>
      <c r="E247" s="785"/>
      <c r="F247" s="785"/>
      <c r="G247" s="785"/>
      <c r="H247" s="785"/>
      <c r="I247" s="785"/>
      <c r="J247" s="785"/>
      <c r="K247" s="785"/>
      <c r="L247" s="785"/>
      <c r="M247" s="785"/>
      <c r="N247" s="785"/>
      <c r="O247" s="785"/>
      <c r="P247" s="785"/>
      <c r="Q247" s="785"/>
      <c r="R247" s="785"/>
      <c r="S247" s="785"/>
      <c r="T247" s="785"/>
      <c r="U247" s="785"/>
      <c r="V247" s="785"/>
      <c r="W247" s="785"/>
      <c r="X247" s="785"/>
      <c r="Y247" s="785"/>
      <c r="Z247" s="785"/>
      <c r="AA247" s="785"/>
      <c r="AB247" s="785"/>
      <c r="AC247" s="785"/>
    </row>
    <row r="248" spans="1:29" s="864" customFormat="1" ht="25.5" customHeight="1">
      <c r="A248" s="785"/>
      <c r="B248" s="785"/>
      <c r="C248" s="785"/>
      <c r="D248" s="785"/>
      <c r="E248" s="785"/>
      <c r="F248" s="785"/>
      <c r="G248" s="785"/>
      <c r="H248" s="785"/>
      <c r="I248" s="785"/>
      <c r="J248" s="785"/>
      <c r="K248" s="785"/>
      <c r="L248" s="785"/>
      <c r="M248" s="785"/>
      <c r="N248" s="785"/>
      <c r="O248" s="785"/>
      <c r="P248" s="785"/>
      <c r="Q248" s="785"/>
      <c r="R248" s="785"/>
      <c r="S248" s="785"/>
      <c r="T248" s="785"/>
      <c r="U248" s="785"/>
      <c r="V248" s="785"/>
      <c r="W248" s="785"/>
      <c r="X248" s="785"/>
      <c r="Y248" s="785"/>
      <c r="Z248" s="785"/>
      <c r="AA248" s="785"/>
      <c r="AB248" s="785"/>
      <c r="AC248" s="785"/>
    </row>
    <row r="249" spans="1:29" s="864" customFormat="1" ht="25.5" customHeight="1">
      <c r="A249" s="785"/>
      <c r="B249" s="785"/>
      <c r="C249" s="785"/>
      <c r="D249" s="785"/>
      <c r="E249" s="785"/>
      <c r="F249" s="785"/>
      <c r="G249" s="785"/>
      <c r="H249" s="785"/>
      <c r="I249" s="785"/>
      <c r="J249" s="785"/>
      <c r="K249" s="785"/>
      <c r="L249" s="785"/>
      <c r="M249" s="785"/>
      <c r="N249" s="785"/>
      <c r="O249" s="785"/>
      <c r="P249" s="785"/>
      <c r="Q249" s="785"/>
      <c r="R249" s="785"/>
      <c r="S249" s="785"/>
      <c r="T249" s="785"/>
      <c r="U249" s="785"/>
      <c r="V249" s="785"/>
      <c r="W249" s="785"/>
      <c r="X249" s="785"/>
      <c r="Y249" s="785"/>
      <c r="Z249" s="785"/>
      <c r="AA249" s="785"/>
      <c r="AB249" s="785"/>
      <c r="AC249" s="785"/>
    </row>
    <row r="250" spans="1:29" s="864" customFormat="1" ht="25.5" customHeight="1">
      <c r="A250" s="785"/>
      <c r="B250" s="785"/>
      <c r="C250" s="785"/>
      <c r="D250" s="785"/>
      <c r="E250" s="785"/>
      <c r="F250" s="785"/>
      <c r="G250" s="785"/>
      <c r="H250" s="785"/>
      <c r="I250" s="785"/>
      <c r="J250" s="785"/>
      <c r="K250" s="785"/>
      <c r="L250" s="785"/>
      <c r="M250" s="785"/>
      <c r="N250" s="785"/>
      <c r="O250" s="785"/>
      <c r="P250" s="785"/>
      <c r="Q250" s="785"/>
      <c r="R250" s="785"/>
      <c r="S250" s="785"/>
      <c r="T250" s="785"/>
      <c r="U250" s="785"/>
      <c r="V250" s="785"/>
      <c r="W250" s="785"/>
      <c r="X250" s="785"/>
      <c r="Y250" s="785"/>
      <c r="Z250" s="785"/>
      <c r="AA250" s="785"/>
      <c r="AB250" s="785"/>
      <c r="AC250" s="785"/>
    </row>
    <row r="251" spans="1:29" s="864" customFormat="1" ht="25.5" customHeight="1">
      <c r="A251" s="785"/>
      <c r="B251" s="785"/>
      <c r="C251" s="785"/>
      <c r="D251" s="785"/>
      <c r="E251" s="785"/>
      <c r="F251" s="785"/>
      <c r="G251" s="785"/>
      <c r="H251" s="785"/>
      <c r="I251" s="785"/>
      <c r="J251" s="785"/>
      <c r="K251" s="785"/>
      <c r="L251" s="785"/>
      <c r="M251" s="785"/>
      <c r="N251" s="785"/>
      <c r="O251" s="785"/>
      <c r="P251" s="785"/>
      <c r="Q251" s="785"/>
      <c r="R251" s="785"/>
      <c r="S251" s="785"/>
      <c r="T251" s="785"/>
      <c r="U251" s="785"/>
      <c r="V251" s="785"/>
      <c r="W251" s="785"/>
      <c r="X251" s="785"/>
      <c r="Y251" s="785"/>
      <c r="Z251" s="785"/>
      <c r="AA251" s="785"/>
      <c r="AB251" s="785"/>
      <c r="AC251" s="785"/>
    </row>
    <row r="252" spans="1:29" s="864" customFormat="1" ht="25.5" customHeight="1">
      <c r="A252" s="785"/>
      <c r="B252" s="785"/>
      <c r="C252" s="785"/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785"/>
      <c r="O252" s="785"/>
      <c r="P252" s="785"/>
      <c r="Q252" s="785"/>
      <c r="R252" s="785"/>
      <c r="S252" s="785"/>
      <c r="T252" s="785"/>
      <c r="U252" s="785"/>
      <c r="V252" s="785"/>
      <c r="W252" s="785"/>
      <c r="X252" s="785"/>
      <c r="Y252" s="785"/>
      <c r="Z252" s="785"/>
      <c r="AA252" s="785"/>
      <c r="AB252" s="785"/>
      <c r="AC252" s="785"/>
    </row>
    <row r="253" spans="1:29" s="864" customFormat="1" ht="25.5" customHeight="1">
      <c r="A253" s="785"/>
      <c r="B253" s="785"/>
      <c r="C253" s="785"/>
      <c r="D253" s="785"/>
      <c r="E253" s="785"/>
      <c r="F253" s="785"/>
      <c r="G253" s="785"/>
      <c r="H253" s="785"/>
      <c r="I253" s="785"/>
      <c r="J253" s="785"/>
      <c r="K253" s="785"/>
      <c r="L253" s="785"/>
      <c r="M253" s="785"/>
      <c r="N253" s="785"/>
      <c r="O253" s="785"/>
      <c r="P253" s="785"/>
      <c r="Q253" s="785"/>
      <c r="R253" s="785"/>
      <c r="S253" s="785"/>
      <c r="T253" s="785"/>
      <c r="U253" s="785"/>
      <c r="V253" s="785"/>
      <c r="W253" s="785"/>
      <c r="X253" s="785"/>
      <c r="Y253" s="785"/>
      <c r="Z253" s="785"/>
      <c r="AA253" s="785"/>
      <c r="AB253" s="785"/>
      <c r="AC253" s="785"/>
    </row>
    <row r="254" spans="1:29" s="864" customFormat="1" ht="25.5" customHeight="1">
      <c r="A254" s="785"/>
      <c r="B254" s="785"/>
      <c r="C254" s="785"/>
      <c r="D254" s="785"/>
      <c r="E254" s="785"/>
      <c r="F254" s="785"/>
      <c r="G254" s="785"/>
      <c r="H254" s="785"/>
      <c r="I254" s="785"/>
      <c r="J254" s="785"/>
      <c r="K254" s="785"/>
      <c r="L254" s="785"/>
      <c r="M254" s="785"/>
      <c r="N254" s="785"/>
      <c r="O254" s="785"/>
      <c r="P254" s="785"/>
      <c r="Q254" s="785"/>
      <c r="R254" s="785"/>
      <c r="S254" s="785"/>
      <c r="T254" s="785"/>
      <c r="U254" s="785"/>
      <c r="V254" s="785"/>
      <c r="W254" s="785"/>
      <c r="X254" s="785"/>
      <c r="Y254" s="785"/>
      <c r="Z254" s="785"/>
      <c r="AA254" s="785"/>
      <c r="AB254" s="785"/>
      <c r="AC254" s="785"/>
    </row>
    <row r="255" spans="1:29" s="864" customFormat="1" ht="25.5" customHeight="1">
      <c r="A255" s="785"/>
      <c r="B255" s="785"/>
      <c r="C255" s="785"/>
      <c r="D255" s="785"/>
      <c r="E255" s="785"/>
      <c r="F255" s="785"/>
      <c r="G255" s="785"/>
      <c r="H255" s="785"/>
      <c r="I255" s="785"/>
      <c r="J255" s="785"/>
      <c r="K255" s="785"/>
      <c r="L255" s="785"/>
      <c r="M255" s="785"/>
      <c r="N255" s="785"/>
      <c r="O255" s="785"/>
      <c r="P255" s="785"/>
      <c r="Q255" s="785"/>
      <c r="R255" s="785"/>
      <c r="S255" s="785"/>
      <c r="T255" s="785"/>
      <c r="U255" s="785"/>
      <c r="V255" s="785"/>
      <c r="W255" s="785"/>
      <c r="X255" s="785"/>
      <c r="Y255" s="785"/>
      <c r="Z255" s="785"/>
      <c r="AA255" s="785"/>
      <c r="AB255" s="785"/>
      <c r="AC255" s="785"/>
    </row>
    <row r="256" spans="1:29" s="864" customFormat="1" ht="25.5" customHeight="1">
      <c r="A256" s="785"/>
      <c r="B256" s="785"/>
      <c r="C256" s="785"/>
      <c r="D256" s="785"/>
      <c r="E256" s="785"/>
      <c r="F256" s="785"/>
      <c r="G256" s="785"/>
      <c r="H256" s="785"/>
      <c r="I256" s="785"/>
      <c r="J256" s="785"/>
      <c r="K256" s="785"/>
      <c r="L256" s="785"/>
      <c r="M256" s="785"/>
      <c r="N256" s="785"/>
      <c r="O256" s="785"/>
      <c r="P256" s="785"/>
      <c r="Q256" s="785"/>
      <c r="R256" s="785"/>
      <c r="S256" s="785"/>
      <c r="T256" s="785"/>
      <c r="U256" s="785"/>
      <c r="V256" s="785"/>
      <c r="W256" s="785"/>
      <c r="X256" s="785"/>
      <c r="Y256" s="785"/>
      <c r="Z256" s="785"/>
      <c r="AA256" s="785"/>
      <c r="AB256" s="785"/>
      <c r="AC256" s="785"/>
    </row>
    <row r="257" spans="1:29" s="864" customFormat="1" ht="25.5" customHeight="1">
      <c r="A257" s="785"/>
      <c r="B257" s="785"/>
      <c r="C257" s="785"/>
      <c r="D257" s="785"/>
      <c r="E257" s="785"/>
      <c r="F257" s="785"/>
      <c r="G257" s="785"/>
      <c r="H257" s="785"/>
      <c r="I257" s="785"/>
      <c r="J257" s="785"/>
      <c r="K257" s="785"/>
      <c r="L257" s="785"/>
      <c r="M257" s="785"/>
      <c r="N257" s="785"/>
      <c r="O257" s="785"/>
      <c r="P257" s="785"/>
      <c r="Q257" s="785"/>
      <c r="R257" s="785"/>
      <c r="S257" s="785"/>
      <c r="T257" s="785"/>
      <c r="U257" s="785"/>
      <c r="V257" s="785"/>
      <c r="W257" s="785"/>
      <c r="X257" s="785"/>
      <c r="Y257" s="785"/>
      <c r="Z257" s="785"/>
      <c r="AA257" s="785"/>
      <c r="AB257" s="785"/>
      <c r="AC257" s="785"/>
    </row>
    <row r="258" spans="1:29" s="864" customFormat="1" ht="25.5" customHeight="1">
      <c r="A258" s="785"/>
      <c r="B258" s="785"/>
      <c r="C258" s="785"/>
      <c r="D258" s="785"/>
      <c r="E258" s="785"/>
      <c r="F258" s="785"/>
      <c r="G258" s="785"/>
      <c r="H258" s="785"/>
      <c r="I258" s="785"/>
      <c r="J258" s="785"/>
      <c r="K258" s="785"/>
      <c r="L258" s="785"/>
      <c r="M258" s="785"/>
      <c r="N258" s="785"/>
      <c r="O258" s="785"/>
      <c r="P258" s="785"/>
      <c r="Q258" s="785"/>
      <c r="R258" s="785"/>
      <c r="S258" s="785"/>
      <c r="T258" s="785"/>
      <c r="U258" s="785"/>
      <c r="V258" s="785"/>
      <c r="W258" s="785"/>
      <c r="X258" s="785"/>
      <c r="Y258" s="785"/>
      <c r="Z258" s="785"/>
      <c r="AA258" s="785"/>
      <c r="AB258" s="785"/>
      <c r="AC258" s="785"/>
    </row>
    <row r="259" spans="1:29" ht="25.5" customHeight="1"/>
    <row r="260" spans="1:29" ht="25.5" customHeight="1"/>
    <row r="261" spans="1:29" ht="18.75" customHeight="1"/>
    <row r="262" spans="1:29" ht="18.75" customHeight="1"/>
    <row r="263" spans="1:29" ht="12.75" customHeight="1"/>
    <row r="265" spans="1:29" s="864" customFormat="1" ht="25.5" customHeight="1">
      <c r="A265" s="785"/>
      <c r="B265" s="785"/>
      <c r="C265" s="785"/>
      <c r="D265" s="785"/>
      <c r="E265" s="785"/>
      <c r="F265" s="785"/>
      <c r="G265" s="785"/>
      <c r="H265" s="785"/>
      <c r="I265" s="785"/>
      <c r="J265" s="785"/>
      <c r="K265" s="785"/>
      <c r="L265" s="785"/>
      <c r="M265" s="785"/>
      <c r="N265" s="785"/>
      <c r="O265" s="785"/>
      <c r="P265" s="785"/>
      <c r="Q265" s="785"/>
      <c r="R265" s="785"/>
      <c r="S265" s="785"/>
      <c r="T265" s="785"/>
      <c r="U265" s="785"/>
      <c r="V265" s="785"/>
      <c r="W265" s="785"/>
      <c r="X265" s="785"/>
      <c r="Y265" s="785"/>
      <c r="Z265" s="785"/>
      <c r="AA265" s="785"/>
      <c r="AB265" s="785"/>
      <c r="AC265" s="785"/>
    </row>
    <row r="266" spans="1:29" s="864" customFormat="1" ht="25.5" customHeight="1">
      <c r="A266" s="785"/>
      <c r="B266" s="785"/>
      <c r="C266" s="785"/>
      <c r="D266" s="785"/>
      <c r="E266" s="785"/>
      <c r="F266" s="785"/>
      <c r="G266" s="785"/>
      <c r="H266" s="785"/>
      <c r="I266" s="785"/>
      <c r="J266" s="785"/>
      <c r="K266" s="785"/>
      <c r="L266" s="785"/>
      <c r="M266" s="785"/>
      <c r="N266" s="785"/>
      <c r="O266" s="785"/>
      <c r="P266" s="785"/>
      <c r="Q266" s="785"/>
      <c r="R266" s="785"/>
      <c r="S266" s="785"/>
      <c r="T266" s="785"/>
      <c r="U266" s="785"/>
      <c r="V266" s="785"/>
      <c r="W266" s="785"/>
      <c r="X266" s="785"/>
      <c r="Y266" s="785"/>
      <c r="Z266" s="785"/>
      <c r="AA266" s="785"/>
      <c r="AB266" s="785"/>
      <c r="AC266" s="785"/>
    </row>
    <row r="267" spans="1:29" s="864" customFormat="1" ht="25.5" customHeight="1">
      <c r="A267" s="785"/>
      <c r="B267" s="785"/>
      <c r="C267" s="785"/>
      <c r="D267" s="785"/>
      <c r="E267" s="785"/>
      <c r="F267" s="785"/>
      <c r="G267" s="785"/>
      <c r="H267" s="785"/>
      <c r="I267" s="785"/>
      <c r="J267" s="785"/>
      <c r="K267" s="785"/>
      <c r="L267" s="785"/>
      <c r="M267" s="785"/>
      <c r="N267" s="785"/>
      <c r="O267" s="785"/>
      <c r="P267" s="785"/>
      <c r="Q267" s="785"/>
      <c r="R267" s="785"/>
      <c r="S267" s="785"/>
      <c r="T267" s="785"/>
      <c r="U267" s="785"/>
      <c r="V267" s="785"/>
      <c r="W267" s="785"/>
      <c r="X267" s="785"/>
      <c r="Y267" s="785"/>
      <c r="Z267" s="785"/>
      <c r="AA267" s="785"/>
      <c r="AB267" s="785"/>
      <c r="AC267" s="785"/>
    </row>
    <row r="268" spans="1:29" s="864" customFormat="1" ht="25.5" customHeight="1">
      <c r="A268" s="785"/>
      <c r="B268" s="785"/>
      <c r="C268" s="785"/>
      <c r="D268" s="785"/>
      <c r="E268" s="785"/>
      <c r="F268" s="785"/>
      <c r="G268" s="785"/>
      <c r="H268" s="785"/>
      <c r="I268" s="785"/>
      <c r="J268" s="785"/>
      <c r="K268" s="785"/>
      <c r="L268" s="785"/>
      <c r="M268" s="785"/>
      <c r="N268" s="785"/>
      <c r="O268" s="785"/>
      <c r="P268" s="785"/>
      <c r="Q268" s="785"/>
      <c r="R268" s="785"/>
      <c r="S268" s="785"/>
      <c r="T268" s="785"/>
      <c r="U268" s="785"/>
      <c r="V268" s="785"/>
      <c r="W268" s="785"/>
      <c r="X268" s="785"/>
      <c r="Y268" s="785"/>
      <c r="Z268" s="785"/>
      <c r="AA268" s="785"/>
      <c r="AB268" s="785"/>
      <c r="AC268" s="785"/>
    </row>
    <row r="269" spans="1:29" s="864" customFormat="1" ht="25.5" customHeight="1">
      <c r="A269" s="785"/>
      <c r="B269" s="785"/>
      <c r="C269" s="785"/>
      <c r="D269" s="785"/>
      <c r="E269" s="785"/>
      <c r="F269" s="785"/>
      <c r="G269" s="785"/>
      <c r="H269" s="785"/>
      <c r="I269" s="785"/>
      <c r="J269" s="785"/>
      <c r="K269" s="785"/>
      <c r="L269" s="785"/>
      <c r="M269" s="785"/>
      <c r="N269" s="785"/>
      <c r="O269" s="785"/>
      <c r="P269" s="785"/>
      <c r="Q269" s="785"/>
      <c r="R269" s="785"/>
      <c r="S269" s="785"/>
      <c r="T269" s="785"/>
      <c r="U269" s="785"/>
      <c r="V269" s="785"/>
      <c r="W269" s="785"/>
      <c r="X269" s="785"/>
      <c r="Y269" s="785"/>
      <c r="Z269" s="785"/>
      <c r="AA269" s="785"/>
      <c r="AB269" s="785"/>
      <c r="AC269" s="785"/>
    </row>
    <row r="270" spans="1:29" s="864" customFormat="1" ht="25.5" customHeight="1">
      <c r="A270" s="785"/>
      <c r="B270" s="785"/>
      <c r="C270" s="785"/>
      <c r="D270" s="785"/>
      <c r="E270" s="785"/>
      <c r="F270" s="785"/>
      <c r="G270" s="785"/>
      <c r="H270" s="785"/>
      <c r="I270" s="785"/>
      <c r="J270" s="785"/>
      <c r="K270" s="785"/>
      <c r="L270" s="785"/>
      <c r="M270" s="785"/>
      <c r="N270" s="785"/>
      <c r="O270" s="785"/>
      <c r="P270" s="785"/>
      <c r="Q270" s="785"/>
      <c r="R270" s="785"/>
      <c r="S270" s="785"/>
      <c r="T270" s="785"/>
      <c r="U270" s="785"/>
      <c r="V270" s="785"/>
      <c r="W270" s="785"/>
      <c r="X270" s="785"/>
      <c r="Y270" s="785"/>
      <c r="Z270" s="785"/>
      <c r="AA270" s="785"/>
      <c r="AB270" s="785"/>
      <c r="AC270" s="785"/>
    </row>
    <row r="271" spans="1:29" s="864" customFormat="1" ht="25.5" customHeight="1">
      <c r="A271" s="785"/>
      <c r="B271" s="785"/>
      <c r="C271" s="785"/>
      <c r="D271" s="785"/>
      <c r="E271" s="785"/>
      <c r="F271" s="785"/>
      <c r="G271" s="785"/>
      <c r="H271" s="785"/>
      <c r="I271" s="785"/>
      <c r="J271" s="785"/>
      <c r="K271" s="785"/>
      <c r="L271" s="785"/>
      <c r="M271" s="785"/>
      <c r="N271" s="785"/>
      <c r="O271" s="785"/>
      <c r="P271" s="785"/>
      <c r="Q271" s="785"/>
      <c r="R271" s="785"/>
      <c r="S271" s="785"/>
      <c r="T271" s="785"/>
      <c r="U271" s="785"/>
      <c r="V271" s="785"/>
      <c r="W271" s="785"/>
      <c r="X271" s="785"/>
      <c r="Y271" s="785"/>
      <c r="Z271" s="785"/>
      <c r="AA271" s="785"/>
      <c r="AB271" s="785"/>
      <c r="AC271" s="785"/>
    </row>
    <row r="272" spans="1:29" s="864" customFormat="1" ht="25.5" customHeight="1">
      <c r="A272" s="785"/>
      <c r="B272" s="785"/>
      <c r="C272" s="785"/>
      <c r="D272" s="785"/>
      <c r="E272" s="785"/>
      <c r="F272" s="785"/>
      <c r="G272" s="785"/>
      <c r="H272" s="785"/>
      <c r="I272" s="785"/>
      <c r="J272" s="785"/>
      <c r="K272" s="785"/>
      <c r="L272" s="785"/>
      <c r="M272" s="785"/>
      <c r="N272" s="785"/>
      <c r="O272" s="785"/>
      <c r="P272" s="785"/>
      <c r="Q272" s="785"/>
      <c r="R272" s="785"/>
      <c r="S272" s="785"/>
      <c r="T272" s="785"/>
      <c r="U272" s="785"/>
      <c r="V272" s="785"/>
      <c r="W272" s="785"/>
      <c r="X272" s="785"/>
      <c r="Y272" s="785"/>
      <c r="Z272" s="785"/>
      <c r="AA272" s="785"/>
      <c r="AB272" s="785"/>
      <c r="AC272" s="785"/>
    </row>
    <row r="273" spans="1:29" s="864" customFormat="1" ht="25.5" customHeight="1">
      <c r="A273" s="785"/>
      <c r="B273" s="785"/>
      <c r="C273" s="785"/>
      <c r="D273" s="785"/>
      <c r="E273" s="785"/>
      <c r="F273" s="785"/>
      <c r="G273" s="785"/>
      <c r="H273" s="785"/>
      <c r="I273" s="785"/>
      <c r="J273" s="785"/>
      <c r="K273" s="785"/>
      <c r="L273" s="785"/>
      <c r="M273" s="785"/>
      <c r="N273" s="785"/>
      <c r="O273" s="785"/>
      <c r="P273" s="785"/>
      <c r="Q273" s="785"/>
      <c r="R273" s="785"/>
      <c r="S273" s="785"/>
      <c r="T273" s="785"/>
      <c r="U273" s="785"/>
      <c r="V273" s="785"/>
      <c r="W273" s="785"/>
      <c r="X273" s="785"/>
      <c r="Y273" s="785"/>
      <c r="Z273" s="785"/>
      <c r="AA273" s="785"/>
      <c r="AB273" s="785"/>
      <c r="AC273" s="785"/>
    </row>
    <row r="274" spans="1:29" s="864" customFormat="1" ht="25.5" customHeight="1">
      <c r="A274" s="785"/>
      <c r="B274" s="785"/>
      <c r="C274" s="785"/>
      <c r="D274" s="785"/>
      <c r="E274" s="785"/>
      <c r="F274" s="785"/>
      <c r="G274" s="785"/>
      <c r="H274" s="785"/>
      <c r="I274" s="785"/>
      <c r="J274" s="785"/>
      <c r="K274" s="785"/>
      <c r="L274" s="785"/>
      <c r="M274" s="785"/>
      <c r="N274" s="785"/>
      <c r="O274" s="785"/>
      <c r="P274" s="785"/>
      <c r="Q274" s="785"/>
      <c r="R274" s="785"/>
      <c r="S274" s="785"/>
      <c r="T274" s="785"/>
      <c r="U274" s="785"/>
      <c r="V274" s="785"/>
      <c r="W274" s="785"/>
      <c r="X274" s="785"/>
      <c r="Y274" s="785"/>
      <c r="Z274" s="785"/>
      <c r="AA274" s="785"/>
      <c r="AB274" s="785"/>
      <c r="AC274" s="785"/>
    </row>
    <row r="275" spans="1:29" s="864" customFormat="1" ht="25.5" customHeight="1">
      <c r="A275" s="785"/>
      <c r="B275" s="785"/>
      <c r="C275" s="785"/>
      <c r="D275" s="785"/>
      <c r="E275" s="785"/>
      <c r="F275" s="785"/>
      <c r="G275" s="785"/>
      <c r="H275" s="785"/>
      <c r="I275" s="785"/>
      <c r="J275" s="785"/>
      <c r="K275" s="785"/>
      <c r="L275" s="785"/>
      <c r="M275" s="785"/>
      <c r="N275" s="785"/>
      <c r="O275" s="785"/>
      <c r="P275" s="785"/>
      <c r="Q275" s="785"/>
      <c r="R275" s="785"/>
      <c r="S275" s="785"/>
      <c r="T275" s="785"/>
      <c r="U275" s="785"/>
      <c r="V275" s="785"/>
      <c r="W275" s="785"/>
      <c r="X275" s="785"/>
      <c r="Y275" s="785"/>
      <c r="Z275" s="785"/>
      <c r="AA275" s="785"/>
      <c r="AB275" s="785"/>
      <c r="AC275" s="785"/>
    </row>
    <row r="276" spans="1:29" s="864" customFormat="1" ht="25.5" customHeight="1">
      <c r="A276" s="785"/>
      <c r="B276" s="785"/>
      <c r="C276" s="785"/>
      <c r="D276" s="785"/>
      <c r="E276" s="785"/>
      <c r="F276" s="785"/>
      <c r="G276" s="785"/>
      <c r="H276" s="785"/>
      <c r="I276" s="785"/>
      <c r="J276" s="785"/>
      <c r="K276" s="785"/>
      <c r="L276" s="785"/>
      <c r="M276" s="785"/>
      <c r="N276" s="785"/>
      <c r="O276" s="785"/>
      <c r="P276" s="785"/>
      <c r="Q276" s="785"/>
      <c r="R276" s="785"/>
      <c r="S276" s="785"/>
      <c r="T276" s="785"/>
      <c r="U276" s="785"/>
      <c r="V276" s="785"/>
      <c r="W276" s="785"/>
      <c r="X276" s="785"/>
      <c r="Y276" s="785"/>
      <c r="Z276" s="785"/>
      <c r="AA276" s="785"/>
      <c r="AB276" s="785"/>
      <c r="AC276" s="785"/>
    </row>
    <row r="277" spans="1:29" s="864" customFormat="1" ht="25.5" customHeight="1">
      <c r="A277" s="785"/>
      <c r="B277" s="785"/>
      <c r="C277" s="785"/>
      <c r="D277" s="785"/>
      <c r="E277" s="785"/>
      <c r="F277" s="785"/>
      <c r="G277" s="785"/>
      <c r="H277" s="785"/>
      <c r="I277" s="785"/>
      <c r="J277" s="785"/>
      <c r="K277" s="785"/>
      <c r="L277" s="785"/>
      <c r="M277" s="785"/>
      <c r="N277" s="785"/>
      <c r="O277" s="785"/>
      <c r="P277" s="785"/>
      <c r="Q277" s="785"/>
      <c r="R277" s="785"/>
      <c r="S277" s="785"/>
      <c r="T277" s="785"/>
      <c r="U277" s="785"/>
      <c r="V277" s="785"/>
      <c r="W277" s="785"/>
      <c r="X277" s="785"/>
      <c r="Y277" s="785"/>
      <c r="Z277" s="785"/>
      <c r="AA277" s="785"/>
      <c r="AB277" s="785"/>
      <c r="AC277" s="785"/>
    </row>
    <row r="278" spans="1:29" s="864" customFormat="1" ht="25.5" customHeight="1">
      <c r="A278" s="785"/>
      <c r="B278" s="785"/>
      <c r="C278" s="785"/>
      <c r="D278" s="785"/>
      <c r="E278" s="785"/>
      <c r="F278" s="785"/>
      <c r="G278" s="785"/>
      <c r="H278" s="785"/>
      <c r="I278" s="785"/>
      <c r="J278" s="785"/>
      <c r="K278" s="785"/>
      <c r="L278" s="785"/>
      <c r="M278" s="785"/>
      <c r="N278" s="785"/>
      <c r="O278" s="785"/>
      <c r="P278" s="785"/>
      <c r="Q278" s="785"/>
      <c r="R278" s="785"/>
      <c r="S278" s="785"/>
      <c r="T278" s="785"/>
      <c r="U278" s="785"/>
      <c r="V278" s="785"/>
      <c r="W278" s="785"/>
      <c r="X278" s="785"/>
      <c r="Y278" s="785"/>
      <c r="Z278" s="785"/>
      <c r="AA278" s="785"/>
      <c r="AB278" s="785"/>
      <c r="AC278" s="785"/>
    </row>
    <row r="279" spans="1:29" s="864" customFormat="1" ht="25.5" customHeight="1">
      <c r="A279" s="785"/>
      <c r="B279" s="785"/>
      <c r="C279" s="785"/>
      <c r="D279" s="785"/>
      <c r="E279" s="785"/>
      <c r="F279" s="785"/>
      <c r="G279" s="785"/>
      <c r="H279" s="785"/>
      <c r="I279" s="785"/>
      <c r="J279" s="785"/>
      <c r="K279" s="785"/>
      <c r="L279" s="785"/>
      <c r="M279" s="785"/>
      <c r="N279" s="785"/>
      <c r="O279" s="785"/>
      <c r="P279" s="785"/>
      <c r="Q279" s="785"/>
      <c r="R279" s="785"/>
      <c r="S279" s="785"/>
      <c r="T279" s="785"/>
      <c r="U279" s="785"/>
      <c r="V279" s="785"/>
      <c r="W279" s="785"/>
      <c r="X279" s="785"/>
      <c r="Y279" s="785"/>
      <c r="Z279" s="785"/>
      <c r="AA279" s="785"/>
      <c r="AB279" s="785"/>
      <c r="AC279" s="785"/>
    </row>
    <row r="280" spans="1:29" s="864" customFormat="1" ht="25.5" customHeight="1">
      <c r="A280" s="785"/>
      <c r="B280" s="785"/>
      <c r="C280" s="785"/>
      <c r="D280" s="785"/>
      <c r="E280" s="785"/>
      <c r="F280" s="785"/>
      <c r="G280" s="785"/>
      <c r="H280" s="785"/>
      <c r="I280" s="785"/>
      <c r="J280" s="785"/>
      <c r="K280" s="785"/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</row>
    <row r="281" spans="1:29" s="864" customFormat="1" ht="25.5" customHeight="1">
      <c r="A281" s="785"/>
      <c r="B281" s="785"/>
      <c r="C281" s="785"/>
      <c r="D281" s="785"/>
      <c r="E281" s="785"/>
      <c r="F281" s="785"/>
      <c r="G281" s="785"/>
      <c r="H281" s="785"/>
      <c r="I281" s="785"/>
      <c r="J281" s="785"/>
      <c r="K281" s="785"/>
      <c r="L281" s="785"/>
      <c r="M281" s="785"/>
      <c r="N281" s="785"/>
      <c r="O281" s="785"/>
      <c r="P281" s="785"/>
      <c r="Q281" s="785"/>
      <c r="R281" s="785"/>
      <c r="S281" s="785"/>
      <c r="T281" s="785"/>
      <c r="U281" s="785"/>
      <c r="V281" s="785"/>
      <c r="W281" s="785"/>
      <c r="X281" s="785"/>
      <c r="Y281" s="785"/>
      <c r="Z281" s="785"/>
      <c r="AA281" s="785"/>
      <c r="AB281" s="785"/>
      <c r="AC281" s="785"/>
    </row>
    <row r="282" spans="1:29" s="864" customFormat="1" ht="25.5" customHeight="1">
      <c r="A282" s="785"/>
      <c r="B282" s="785"/>
      <c r="C282" s="785"/>
      <c r="D282" s="785"/>
      <c r="E282" s="785"/>
      <c r="F282" s="785"/>
      <c r="G282" s="785"/>
      <c r="H282" s="785"/>
      <c r="I282" s="785"/>
      <c r="J282" s="785"/>
      <c r="K282" s="785"/>
      <c r="L282" s="785"/>
      <c r="M282" s="785"/>
      <c r="N282" s="785"/>
      <c r="O282" s="785"/>
      <c r="P282" s="785"/>
      <c r="Q282" s="785"/>
      <c r="R282" s="785"/>
      <c r="S282" s="785"/>
      <c r="T282" s="785"/>
      <c r="U282" s="785"/>
      <c r="V282" s="785"/>
      <c r="W282" s="785"/>
      <c r="X282" s="785"/>
      <c r="Y282" s="785"/>
      <c r="Z282" s="785"/>
      <c r="AA282" s="785"/>
      <c r="AB282" s="785"/>
      <c r="AC282" s="785"/>
    </row>
    <row r="283" spans="1:29" s="864" customFormat="1" ht="25.5" customHeight="1">
      <c r="A283" s="785"/>
      <c r="B283" s="785"/>
      <c r="C283" s="785"/>
      <c r="D283" s="785"/>
      <c r="E283" s="785"/>
      <c r="F283" s="785"/>
      <c r="G283" s="785"/>
      <c r="H283" s="785"/>
      <c r="I283" s="785"/>
      <c r="J283" s="785"/>
      <c r="K283" s="785"/>
      <c r="L283" s="785"/>
      <c r="M283" s="785"/>
      <c r="N283" s="785"/>
      <c r="O283" s="785"/>
      <c r="P283" s="785"/>
      <c r="Q283" s="785"/>
      <c r="R283" s="785"/>
      <c r="S283" s="785"/>
      <c r="T283" s="785"/>
      <c r="U283" s="785"/>
      <c r="V283" s="785"/>
      <c r="W283" s="785"/>
      <c r="X283" s="785"/>
      <c r="Y283" s="785"/>
      <c r="Z283" s="785"/>
      <c r="AA283" s="785"/>
      <c r="AB283" s="785"/>
      <c r="AC283" s="785"/>
    </row>
    <row r="284" spans="1:29" s="864" customFormat="1" ht="25.5" customHeight="1">
      <c r="A284" s="785"/>
      <c r="B284" s="785"/>
      <c r="C284" s="785"/>
      <c r="D284" s="785"/>
      <c r="E284" s="785"/>
      <c r="F284" s="785"/>
      <c r="G284" s="785"/>
      <c r="H284" s="785"/>
      <c r="I284" s="785"/>
      <c r="J284" s="785"/>
      <c r="K284" s="785"/>
      <c r="L284" s="785"/>
      <c r="M284" s="785"/>
      <c r="N284" s="785"/>
      <c r="O284" s="785"/>
      <c r="P284" s="785"/>
      <c r="Q284" s="785"/>
      <c r="R284" s="785"/>
      <c r="S284" s="785"/>
      <c r="T284" s="785"/>
      <c r="U284" s="785"/>
      <c r="V284" s="785"/>
      <c r="W284" s="785"/>
      <c r="X284" s="785"/>
      <c r="Y284" s="785"/>
      <c r="Z284" s="785"/>
      <c r="AA284" s="785"/>
      <c r="AB284" s="785"/>
      <c r="AC284" s="785"/>
    </row>
    <row r="285" spans="1:29" s="864" customFormat="1" ht="25.5" customHeight="1">
      <c r="A285" s="785"/>
      <c r="B285" s="785"/>
      <c r="C285" s="785"/>
      <c r="D285" s="785"/>
      <c r="E285" s="785"/>
      <c r="F285" s="785"/>
      <c r="G285" s="785"/>
      <c r="H285" s="785"/>
      <c r="I285" s="785"/>
      <c r="J285" s="785"/>
      <c r="K285" s="785"/>
      <c r="L285" s="785"/>
      <c r="M285" s="785"/>
      <c r="N285" s="785"/>
      <c r="O285" s="785"/>
      <c r="P285" s="785"/>
      <c r="Q285" s="785"/>
      <c r="R285" s="785"/>
      <c r="S285" s="785"/>
      <c r="T285" s="785"/>
      <c r="U285" s="785"/>
      <c r="V285" s="785"/>
      <c r="W285" s="785"/>
      <c r="X285" s="785"/>
      <c r="Y285" s="785"/>
      <c r="Z285" s="785"/>
      <c r="AA285" s="785"/>
      <c r="AB285" s="785"/>
      <c r="AC285" s="785"/>
    </row>
    <row r="286" spans="1:29" s="864" customFormat="1" ht="25.5" customHeight="1">
      <c r="A286" s="785"/>
      <c r="B286" s="785"/>
      <c r="C286" s="785"/>
      <c r="D286" s="785"/>
      <c r="E286" s="785"/>
      <c r="F286" s="785"/>
      <c r="G286" s="785"/>
      <c r="H286" s="785"/>
      <c r="I286" s="785"/>
      <c r="J286" s="785"/>
      <c r="K286" s="785"/>
      <c r="L286" s="785"/>
      <c r="M286" s="785"/>
      <c r="N286" s="785"/>
      <c r="O286" s="785"/>
      <c r="P286" s="785"/>
      <c r="Q286" s="785"/>
      <c r="R286" s="785"/>
      <c r="S286" s="785"/>
      <c r="T286" s="785"/>
      <c r="U286" s="785"/>
      <c r="V286" s="785"/>
      <c r="W286" s="785"/>
      <c r="X286" s="785"/>
      <c r="Y286" s="785"/>
      <c r="Z286" s="785"/>
      <c r="AA286" s="785"/>
      <c r="AB286" s="785"/>
      <c r="AC286" s="785"/>
    </row>
    <row r="287" spans="1:29" s="864" customFormat="1" ht="25.5" customHeight="1">
      <c r="A287" s="785"/>
      <c r="B287" s="785"/>
      <c r="C287" s="785"/>
      <c r="D287" s="785"/>
      <c r="E287" s="785"/>
      <c r="F287" s="785"/>
      <c r="G287" s="785"/>
      <c r="H287" s="785"/>
      <c r="I287" s="785"/>
      <c r="J287" s="785"/>
      <c r="K287" s="785"/>
      <c r="L287" s="785"/>
      <c r="M287" s="785"/>
      <c r="N287" s="785"/>
      <c r="O287" s="785"/>
      <c r="P287" s="785"/>
      <c r="Q287" s="785"/>
      <c r="R287" s="785"/>
      <c r="S287" s="785"/>
      <c r="T287" s="785"/>
      <c r="U287" s="785"/>
      <c r="V287" s="785"/>
      <c r="W287" s="785"/>
      <c r="X287" s="785"/>
      <c r="Y287" s="785"/>
      <c r="Z287" s="785"/>
      <c r="AA287" s="785"/>
      <c r="AB287" s="785"/>
      <c r="AC287" s="785"/>
    </row>
    <row r="288" spans="1:29" s="864" customFormat="1" ht="25.5" customHeight="1">
      <c r="A288" s="785"/>
      <c r="B288" s="785"/>
      <c r="C288" s="785"/>
      <c r="D288" s="785"/>
      <c r="E288" s="785"/>
      <c r="F288" s="785"/>
      <c r="G288" s="785"/>
      <c r="H288" s="785"/>
      <c r="I288" s="785"/>
      <c r="J288" s="785"/>
      <c r="K288" s="785"/>
      <c r="L288" s="785"/>
      <c r="M288" s="785"/>
      <c r="N288" s="785"/>
      <c r="O288" s="785"/>
      <c r="P288" s="785"/>
      <c r="Q288" s="785"/>
      <c r="R288" s="785"/>
      <c r="S288" s="785"/>
      <c r="T288" s="785"/>
      <c r="U288" s="785"/>
      <c r="V288" s="785"/>
      <c r="W288" s="785"/>
      <c r="X288" s="785"/>
      <c r="Y288" s="785"/>
      <c r="Z288" s="785"/>
      <c r="AA288" s="785"/>
      <c r="AB288" s="785"/>
      <c r="AC288" s="785"/>
    </row>
    <row r="289" spans="1:29" s="864" customFormat="1" ht="25.5" customHeight="1">
      <c r="A289" s="785"/>
      <c r="B289" s="785"/>
      <c r="C289" s="785"/>
      <c r="D289" s="785"/>
      <c r="E289" s="785"/>
      <c r="F289" s="785"/>
      <c r="G289" s="785"/>
      <c r="H289" s="785"/>
      <c r="I289" s="785"/>
      <c r="J289" s="785"/>
      <c r="K289" s="785"/>
      <c r="L289" s="785"/>
      <c r="M289" s="785"/>
      <c r="N289" s="785"/>
      <c r="O289" s="785"/>
      <c r="P289" s="785"/>
      <c r="Q289" s="785"/>
      <c r="R289" s="785"/>
      <c r="S289" s="785"/>
      <c r="T289" s="785"/>
      <c r="U289" s="785"/>
      <c r="V289" s="785"/>
      <c r="W289" s="785"/>
      <c r="X289" s="785"/>
      <c r="Y289" s="785"/>
      <c r="Z289" s="785"/>
      <c r="AA289" s="785"/>
      <c r="AB289" s="785"/>
      <c r="AC289" s="785"/>
    </row>
    <row r="290" spans="1:29" s="864" customFormat="1" ht="25.5" customHeight="1">
      <c r="A290" s="785"/>
      <c r="B290" s="785"/>
      <c r="C290" s="785"/>
      <c r="D290" s="785"/>
      <c r="E290" s="785"/>
      <c r="F290" s="785"/>
      <c r="G290" s="785"/>
      <c r="H290" s="785"/>
      <c r="I290" s="785"/>
      <c r="J290" s="785"/>
      <c r="K290" s="785"/>
      <c r="L290" s="785"/>
      <c r="M290" s="785"/>
      <c r="N290" s="785"/>
      <c r="O290" s="785"/>
      <c r="P290" s="785"/>
      <c r="Q290" s="785"/>
      <c r="R290" s="785"/>
      <c r="S290" s="785"/>
      <c r="T290" s="785"/>
      <c r="U290" s="785"/>
      <c r="V290" s="785"/>
      <c r="W290" s="785"/>
      <c r="X290" s="785"/>
      <c r="Y290" s="785"/>
      <c r="Z290" s="785"/>
      <c r="AA290" s="785"/>
      <c r="AB290" s="785"/>
      <c r="AC290" s="785"/>
    </row>
    <row r="291" spans="1:29" s="864" customFormat="1" ht="25.5" customHeight="1">
      <c r="A291" s="785"/>
      <c r="B291" s="785"/>
      <c r="C291" s="785"/>
      <c r="D291" s="785"/>
      <c r="E291" s="785"/>
      <c r="F291" s="785"/>
      <c r="G291" s="785"/>
      <c r="H291" s="785"/>
      <c r="I291" s="785"/>
      <c r="J291" s="785"/>
      <c r="K291" s="785"/>
      <c r="L291" s="785"/>
      <c r="M291" s="785"/>
      <c r="N291" s="785"/>
      <c r="O291" s="785"/>
      <c r="P291" s="785"/>
      <c r="Q291" s="785"/>
      <c r="R291" s="785"/>
      <c r="S291" s="785"/>
      <c r="T291" s="785"/>
      <c r="U291" s="785"/>
      <c r="V291" s="785"/>
      <c r="W291" s="785"/>
      <c r="X291" s="785"/>
      <c r="Y291" s="785"/>
      <c r="Z291" s="785"/>
      <c r="AA291" s="785"/>
      <c r="AB291" s="785"/>
      <c r="AC291" s="785"/>
    </row>
    <row r="292" spans="1:29" s="864" customFormat="1" ht="25.5" customHeight="1">
      <c r="A292" s="785"/>
      <c r="B292" s="785"/>
      <c r="C292" s="785"/>
      <c r="D292" s="785"/>
      <c r="E292" s="785"/>
      <c r="F292" s="785"/>
      <c r="G292" s="785"/>
      <c r="H292" s="785"/>
      <c r="I292" s="785"/>
      <c r="J292" s="785"/>
      <c r="K292" s="785"/>
      <c r="L292" s="785"/>
      <c r="M292" s="785"/>
      <c r="N292" s="785"/>
      <c r="O292" s="785"/>
      <c r="P292" s="785"/>
      <c r="Q292" s="785"/>
      <c r="R292" s="785"/>
      <c r="S292" s="785"/>
      <c r="T292" s="785"/>
      <c r="U292" s="785"/>
      <c r="V292" s="785"/>
      <c r="W292" s="785"/>
      <c r="X292" s="785"/>
      <c r="Y292" s="785"/>
      <c r="Z292" s="785"/>
      <c r="AA292" s="785"/>
      <c r="AB292" s="785"/>
      <c r="AC292" s="785"/>
    </row>
    <row r="293" spans="1:29" s="864" customFormat="1" ht="25.5" customHeight="1">
      <c r="A293" s="785"/>
      <c r="B293" s="785"/>
      <c r="C293" s="785"/>
      <c r="D293" s="785"/>
      <c r="E293" s="785"/>
      <c r="F293" s="785"/>
      <c r="G293" s="785"/>
      <c r="H293" s="785"/>
      <c r="I293" s="785"/>
      <c r="J293" s="785"/>
      <c r="K293" s="785"/>
      <c r="L293" s="785"/>
      <c r="M293" s="785"/>
      <c r="N293" s="785"/>
      <c r="O293" s="785"/>
      <c r="P293" s="785"/>
      <c r="Q293" s="785"/>
      <c r="R293" s="785"/>
      <c r="S293" s="785"/>
      <c r="T293" s="785"/>
      <c r="U293" s="785"/>
      <c r="V293" s="785"/>
      <c r="W293" s="785"/>
      <c r="X293" s="785"/>
      <c r="Y293" s="785"/>
      <c r="Z293" s="785"/>
      <c r="AA293" s="785"/>
      <c r="AB293" s="785"/>
      <c r="AC293" s="785"/>
    </row>
    <row r="294" spans="1:29" s="864" customFormat="1" ht="25.5" customHeight="1">
      <c r="A294" s="785"/>
      <c r="B294" s="785"/>
      <c r="C294" s="785"/>
      <c r="D294" s="785"/>
      <c r="E294" s="785"/>
      <c r="F294" s="785"/>
      <c r="G294" s="785"/>
      <c r="H294" s="785"/>
      <c r="I294" s="785"/>
      <c r="J294" s="785"/>
      <c r="K294" s="785"/>
      <c r="L294" s="785"/>
      <c r="M294" s="785"/>
      <c r="N294" s="785"/>
      <c r="O294" s="785"/>
      <c r="P294" s="785"/>
      <c r="Q294" s="785"/>
      <c r="R294" s="785"/>
      <c r="S294" s="785"/>
      <c r="T294" s="785"/>
      <c r="U294" s="785"/>
      <c r="V294" s="785"/>
      <c r="W294" s="785"/>
      <c r="X294" s="785"/>
      <c r="Y294" s="785"/>
      <c r="Z294" s="785"/>
      <c r="AA294" s="785"/>
      <c r="AB294" s="785"/>
      <c r="AC294" s="785"/>
    </row>
    <row r="295" spans="1:29" s="864" customFormat="1" ht="25.5" customHeight="1">
      <c r="A295" s="785"/>
      <c r="B295" s="785"/>
      <c r="C295" s="785"/>
      <c r="D295" s="785"/>
      <c r="E295" s="785"/>
      <c r="F295" s="785"/>
      <c r="G295" s="785"/>
      <c r="H295" s="785"/>
      <c r="I295" s="785"/>
      <c r="J295" s="785"/>
      <c r="K295" s="785"/>
      <c r="L295" s="785"/>
      <c r="M295" s="785"/>
      <c r="N295" s="785"/>
      <c r="O295" s="785"/>
      <c r="P295" s="785"/>
      <c r="Q295" s="785"/>
      <c r="R295" s="785"/>
      <c r="S295" s="785"/>
      <c r="T295" s="785"/>
      <c r="U295" s="785"/>
      <c r="V295" s="785"/>
      <c r="W295" s="785"/>
      <c r="X295" s="785"/>
      <c r="Y295" s="785"/>
      <c r="Z295" s="785"/>
      <c r="AA295" s="785"/>
      <c r="AB295" s="785"/>
      <c r="AC295" s="785"/>
    </row>
    <row r="296" spans="1:29" s="864" customFormat="1" ht="25.5" customHeight="1">
      <c r="A296" s="785"/>
      <c r="B296" s="785"/>
      <c r="C296" s="785"/>
      <c r="D296" s="785"/>
      <c r="E296" s="785"/>
      <c r="F296" s="785"/>
      <c r="G296" s="785"/>
      <c r="H296" s="785"/>
      <c r="I296" s="785"/>
      <c r="J296" s="785"/>
      <c r="K296" s="785"/>
      <c r="L296" s="785"/>
      <c r="M296" s="785"/>
      <c r="N296" s="785"/>
      <c r="O296" s="785"/>
      <c r="P296" s="785"/>
      <c r="Q296" s="785"/>
      <c r="R296" s="785"/>
      <c r="S296" s="785"/>
      <c r="T296" s="785"/>
      <c r="U296" s="785"/>
      <c r="V296" s="785"/>
      <c r="W296" s="785"/>
      <c r="X296" s="785"/>
      <c r="Y296" s="785"/>
      <c r="Z296" s="785"/>
      <c r="AA296" s="785"/>
      <c r="AB296" s="785"/>
      <c r="AC296" s="785"/>
    </row>
    <row r="297" spans="1:29" s="864" customFormat="1" ht="25.5" customHeight="1">
      <c r="A297" s="785"/>
      <c r="B297" s="785"/>
      <c r="C297" s="785"/>
      <c r="D297" s="785"/>
      <c r="E297" s="785"/>
      <c r="F297" s="785"/>
      <c r="G297" s="785"/>
      <c r="H297" s="785"/>
      <c r="I297" s="785"/>
      <c r="J297" s="785"/>
      <c r="K297" s="785"/>
      <c r="L297" s="785"/>
      <c r="M297" s="785"/>
      <c r="N297" s="785"/>
      <c r="O297" s="785"/>
      <c r="P297" s="785"/>
      <c r="Q297" s="785"/>
      <c r="R297" s="785"/>
      <c r="S297" s="785"/>
      <c r="T297" s="785"/>
      <c r="U297" s="785"/>
      <c r="V297" s="785"/>
      <c r="W297" s="785"/>
      <c r="X297" s="785"/>
      <c r="Y297" s="785"/>
      <c r="Z297" s="785"/>
      <c r="AA297" s="785"/>
      <c r="AB297" s="785"/>
      <c r="AC297" s="785"/>
    </row>
    <row r="298" spans="1:29" s="864" customFormat="1" ht="25.5" customHeight="1">
      <c r="A298" s="785"/>
      <c r="B298" s="785"/>
      <c r="C298" s="785"/>
      <c r="D298" s="785"/>
      <c r="E298" s="785"/>
      <c r="F298" s="785"/>
      <c r="G298" s="785"/>
      <c r="H298" s="785"/>
      <c r="I298" s="785"/>
      <c r="J298" s="785"/>
      <c r="K298" s="785"/>
      <c r="L298" s="785"/>
      <c r="M298" s="785"/>
      <c r="N298" s="785"/>
      <c r="O298" s="785"/>
      <c r="P298" s="785"/>
      <c r="Q298" s="785"/>
      <c r="R298" s="785"/>
      <c r="S298" s="785"/>
      <c r="T298" s="785"/>
      <c r="U298" s="785"/>
      <c r="V298" s="785"/>
      <c r="W298" s="785"/>
      <c r="X298" s="785"/>
      <c r="Y298" s="785"/>
      <c r="Z298" s="785"/>
      <c r="AA298" s="785"/>
      <c r="AB298" s="785"/>
      <c r="AC298" s="785"/>
    </row>
    <row r="299" spans="1:29" s="864" customFormat="1" ht="25.5" customHeight="1">
      <c r="A299" s="785"/>
      <c r="B299" s="785"/>
      <c r="C299" s="785"/>
      <c r="D299" s="785"/>
      <c r="E299" s="785"/>
      <c r="F299" s="785"/>
      <c r="G299" s="785"/>
      <c r="H299" s="785"/>
      <c r="I299" s="785"/>
      <c r="J299" s="785"/>
      <c r="K299" s="785"/>
      <c r="L299" s="785"/>
      <c r="M299" s="785"/>
      <c r="N299" s="785"/>
      <c r="O299" s="785"/>
      <c r="P299" s="785"/>
      <c r="Q299" s="785"/>
      <c r="R299" s="785"/>
      <c r="S299" s="785"/>
      <c r="T299" s="785"/>
      <c r="U299" s="785"/>
      <c r="V299" s="785"/>
      <c r="W299" s="785"/>
      <c r="X299" s="785"/>
      <c r="Y299" s="785"/>
      <c r="Z299" s="785"/>
      <c r="AA299" s="785"/>
      <c r="AB299" s="785"/>
      <c r="AC299" s="785"/>
    </row>
    <row r="300" spans="1:29" s="864" customFormat="1" ht="25.5" customHeight="1">
      <c r="A300" s="785"/>
      <c r="B300" s="785"/>
      <c r="C300" s="785"/>
      <c r="D300" s="785"/>
      <c r="E300" s="785"/>
      <c r="F300" s="785"/>
      <c r="G300" s="785"/>
      <c r="H300" s="785"/>
      <c r="I300" s="785"/>
      <c r="J300" s="785"/>
      <c r="K300" s="785"/>
      <c r="L300" s="785"/>
      <c r="M300" s="785"/>
      <c r="N300" s="785"/>
      <c r="O300" s="785"/>
      <c r="P300" s="785"/>
      <c r="Q300" s="785"/>
      <c r="R300" s="785"/>
      <c r="S300" s="785"/>
      <c r="T300" s="785"/>
      <c r="U300" s="785"/>
      <c r="V300" s="785"/>
      <c r="W300" s="785"/>
      <c r="X300" s="785"/>
      <c r="Y300" s="785"/>
      <c r="Z300" s="785"/>
      <c r="AA300" s="785"/>
      <c r="AB300" s="785"/>
      <c r="AC300" s="785"/>
    </row>
    <row r="301" spans="1:29" s="864" customFormat="1" ht="25.5" customHeight="1">
      <c r="A301" s="785"/>
      <c r="B301" s="785"/>
      <c r="C301" s="785"/>
      <c r="D301" s="785"/>
      <c r="E301" s="785"/>
      <c r="F301" s="785"/>
      <c r="G301" s="785"/>
      <c r="H301" s="785"/>
      <c r="I301" s="785"/>
      <c r="J301" s="785"/>
      <c r="K301" s="785"/>
      <c r="L301" s="785"/>
      <c r="M301" s="785"/>
      <c r="N301" s="785"/>
      <c r="O301" s="785"/>
      <c r="P301" s="785"/>
      <c r="Q301" s="785"/>
      <c r="R301" s="785"/>
      <c r="S301" s="785"/>
      <c r="T301" s="785"/>
      <c r="U301" s="785"/>
      <c r="V301" s="785"/>
      <c r="W301" s="785"/>
      <c r="X301" s="785"/>
      <c r="Y301" s="785"/>
      <c r="Z301" s="785"/>
      <c r="AA301" s="785"/>
      <c r="AB301" s="785"/>
      <c r="AC301" s="785"/>
    </row>
    <row r="302" spans="1:29" s="864" customFormat="1" ht="25.5" customHeight="1">
      <c r="A302" s="785"/>
      <c r="B302" s="785"/>
      <c r="C302" s="785"/>
      <c r="D302" s="785"/>
      <c r="E302" s="785"/>
      <c r="F302" s="785"/>
      <c r="G302" s="785"/>
      <c r="H302" s="785"/>
      <c r="I302" s="785"/>
      <c r="J302" s="785"/>
      <c r="K302" s="785"/>
      <c r="L302" s="785"/>
      <c r="M302" s="785"/>
      <c r="N302" s="785"/>
      <c r="O302" s="785"/>
      <c r="P302" s="785"/>
      <c r="Q302" s="785"/>
      <c r="R302" s="785"/>
      <c r="S302" s="785"/>
      <c r="T302" s="785"/>
      <c r="U302" s="785"/>
      <c r="V302" s="785"/>
      <c r="W302" s="785"/>
      <c r="X302" s="785"/>
      <c r="Y302" s="785"/>
      <c r="Z302" s="785"/>
      <c r="AA302" s="785"/>
      <c r="AB302" s="785"/>
      <c r="AC302" s="785"/>
    </row>
    <row r="303" spans="1:29" s="864" customFormat="1" ht="25.5" customHeight="1">
      <c r="A303" s="785"/>
      <c r="B303" s="785"/>
      <c r="C303" s="785"/>
      <c r="D303" s="785"/>
      <c r="E303" s="785"/>
      <c r="F303" s="785"/>
      <c r="G303" s="785"/>
      <c r="H303" s="785"/>
      <c r="I303" s="785"/>
      <c r="J303" s="785"/>
      <c r="K303" s="785"/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785"/>
      <c r="X303" s="785"/>
      <c r="Y303" s="785"/>
      <c r="Z303" s="785"/>
      <c r="AA303" s="785"/>
      <c r="AB303" s="785"/>
      <c r="AC303" s="785"/>
    </row>
    <row r="304" spans="1:29" s="864" customFormat="1" ht="25.5" customHeight="1">
      <c r="A304" s="785"/>
      <c r="B304" s="785"/>
      <c r="C304" s="785"/>
      <c r="D304" s="785"/>
      <c r="E304" s="785"/>
      <c r="F304" s="785"/>
      <c r="G304" s="785"/>
      <c r="H304" s="785"/>
      <c r="I304" s="785"/>
      <c r="J304" s="785"/>
      <c r="K304" s="785"/>
      <c r="L304" s="785"/>
      <c r="M304" s="785"/>
      <c r="N304" s="785"/>
      <c r="O304" s="785"/>
      <c r="P304" s="785"/>
      <c r="Q304" s="785"/>
      <c r="R304" s="785"/>
      <c r="S304" s="785"/>
      <c r="T304" s="785"/>
      <c r="U304" s="785"/>
      <c r="V304" s="785"/>
      <c r="W304" s="785"/>
      <c r="X304" s="785"/>
      <c r="Y304" s="785"/>
      <c r="Z304" s="785"/>
      <c r="AA304" s="785"/>
      <c r="AB304" s="785"/>
      <c r="AC304" s="785"/>
    </row>
    <row r="305" spans="1:29" s="864" customFormat="1" ht="25.5" customHeight="1">
      <c r="A305" s="785"/>
      <c r="B305" s="785"/>
      <c r="C305" s="785"/>
      <c r="D305" s="785"/>
      <c r="E305" s="785"/>
      <c r="F305" s="785"/>
      <c r="G305" s="785"/>
      <c r="H305" s="785"/>
      <c r="I305" s="785"/>
      <c r="J305" s="785"/>
      <c r="K305" s="785"/>
      <c r="L305" s="785"/>
      <c r="M305" s="785"/>
      <c r="N305" s="785"/>
      <c r="O305" s="785"/>
      <c r="P305" s="785"/>
      <c r="Q305" s="785"/>
      <c r="R305" s="785"/>
      <c r="S305" s="785"/>
      <c r="T305" s="785"/>
      <c r="U305" s="785"/>
      <c r="V305" s="785"/>
      <c r="W305" s="785"/>
      <c r="X305" s="785"/>
      <c r="Y305" s="785"/>
      <c r="Z305" s="785"/>
      <c r="AA305" s="785"/>
      <c r="AB305" s="785"/>
      <c r="AC305" s="785"/>
    </row>
    <row r="306" spans="1:29" s="864" customFormat="1" ht="25.5" customHeight="1">
      <c r="A306" s="785"/>
      <c r="B306" s="785"/>
      <c r="C306" s="785"/>
      <c r="D306" s="785"/>
      <c r="E306" s="785"/>
      <c r="F306" s="785"/>
      <c r="G306" s="785"/>
      <c r="H306" s="785"/>
      <c r="I306" s="785"/>
      <c r="J306" s="785"/>
      <c r="K306" s="785"/>
      <c r="L306" s="785"/>
      <c r="M306" s="785"/>
      <c r="N306" s="785"/>
      <c r="O306" s="785"/>
      <c r="P306" s="785"/>
      <c r="Q306" s="785"/>
      <c r="R306" s="785"/>
      <c r="S306" s="785"/>
      <c r="T306" s="785"/>
      <c r="U306" s="785"/>
      <c r="V306" s="785"/>
      <c r="W306" s="785"/>
      <c r="X306" s="785"/>
      <c r="Y306" s="785"/>
      <c r="Z306" s="785"/>
      <c r="AA306" s="785"/>
      <c r="AB306" s="785"/>
      <c r="AC306" s="785"/>
    </row>
    <row r="307" spans="1:29" s="864" customFormat="1" ht="25.5" customHeight="1">
      <c r="A307" s="785"/>
      <c r="B307" s="785"/>
      <c r="C307" s="785"/>
      <c r="D307" s="785"/>
      <c r="E307" s="785"/>
      <c r="F307" s="785"/>
      <c r="G307" s="785"/>
      <c r="H307" s="785"/>
      <c r="I307" s="785"/>
      <c r="J307" s="785"/>
      <c r="K307" s="785"/>
      <c r="L307" s="785"/>
      <c r="M307" s="785"/>
      <c r="N307" s="785"/>
      <c r="O307" s="785"/>
      <c r="P307" s="785"/>
      <c r="Q307" s="785"/>
      <c r="R307" s="785"/>
      <c r="S307" s="785"/>
      <c r="T307" s="785"/>
      <c r="U307" s="785"/>
      <c r="V307" s="785"/>
      <c r="W307" s="785"/>
      <c r="X307" s="785"/>
      <c r="Y307" s="785"/>
      <c r="Z307" s="785"/>
      <c r="AA307" s="785"/>
      <c r="AB307" s="785"/>
      <c r="AC307" s="785"/>
    </row>
    <row r="308" spans="1:29" s="864" customFormat="1" ht="25.5" customHeight="1">
      <c r="A308" s="785"/>
      <c r="B308" s="785"/>
      <c r="C308" s="785"/>
      <c r="D308" s="785"/>
      <c r="E308" s="785"/>
      <c r="F308" s="785"/>
      <c r="G308" s="785"/>
      <c r="H308" s="785"/>
      <c r="I308" s="785"/>
      <c r="J308" s="785"/>
      <c r="K308" s="785"/>
      <c r="L308" s="785"/>
      <c r="M308" s="785"/>
      <c r="N308" s="785"/>
      <c r="O308" s="785"/>
      <c r="P308" s="785"/>
      <c r="Q308" s="785"/>
      <c r="R308" s="785"/>
      <c r="S308" s="785"/>
      <c r="T308" s="785"/>
      <c r="U308" s="785"/>
      <c r="V308" s="785"/>
      <c r="W308" s="785"/>
      <c r="X308" s="785"/>
      <c r="Y308" s="785"/>
      <c r="Z308" s="785"/>
      <c r="AA308" s="785"/>
      <c r="AB308" s="785"/>
      <c r="AC308" s="785"/>
    </row>
    <row r="309" spans="1:29" s="864" customFormat="1" ht="25.5" customHeight="1">
      <c r="A309" s="785"/>
      <c r="B309" s="785"/>
      <c r="C309" s="785"/>
      <c r="D309" s="785"/>
      <c r="E309" s="785"/>
      <c r="F309" s="785"/>
      <c r="G309" s="785"/>
      <c r="H309" s="785"/>
      <c r="I309" s="785"/>
      <c r="J309" s="785"/>
      <c r="K309" s="785"/>
      <c r="L309" s="785"/>
      <c r="M309" s="785"/>
      <c r="N309" s="785"/>
      <c r="O309" s="785"/>
      <c r="P309" s="785"/>
      <c r="Q309" s="785"/>
      <c r="R309" s="785"/>
      <c r="S309" s="785"/>
      <c r="T309" s="785"/>
      <c r="U309" s="785"/>
      <c r="V309" s="785"/>
      <c r="W309" s="785"/>
      <c r="X309" s="785"/>
      <c r="Y309" s="785"/>
      <c r="Z309" s="785"/>
      <c r="AA309" s="785"/>
      <c r="AB309" s="785"/>
      <c r="AC309" s="785"/>
    </row>
    <row r="310" spans="1:29" ht="25.5" customHeight="1"/>
    <row r="311" spans="1:29" ht="25.5" customHeight="1"/>
    <row r="312" spans="1:29" ht="25.5" customHeight="1"/>
    <row r="313" spans="1:29" ht="18.75" hidden="1" customHeight="1" thickBot="1"/>
    <row r="314" spans="1:29" ht="18.75" hidden="1" customHeight="1" thickBot="1"/>
    <row r="315" spans="1:29" ht="12.75" hidden="1" customHeight="1"/>
    <row r="316" spans="1:29" ht="13.5" hidden="1" customHeight="1" thickBot="1"/>
    <row r="317" spans="1:29" ht="24.75" hidden="1" customHeight="1"/>
    <row r="318" spans="1:29" ht="24.75" hidden="1" customHeight="1"/>
    <row r="319" spans="1:29" ht="24.75" hidden="1" customHeight="1" thickBot="1"/>
    <row r="320" spans="1:29" ht="24.75" hidden="1" customHeight="1"/>
    <row r="321" ht="24.75" hidden="1" customHeight="1"/>
    <row r="322" ht="24.75" hidden="1" customHeight="1" thickBot="1"/>
    <row r="323" ht="24.75" hidden="1" customHeight="1"/>
    <row r="324" ht="24.75" hidden="1" customHeight="1" thickBot="1"/>
    <row r="325" ht="24.75" hidden="1" customHeight="1"/>
    <row r="326" ht="24.75" hidden="1" customHeight="1"/>
    <row r="327" ht="24.75" hidden="1" customHeight="1"/>
    <row r="328" ht="24.75" hidden="1" customHeight="1" thickBot="1"/>
    <row r="329" ht="24.75" hidden="1" customHeight="1"/>
    <row r="330" ht="24.75" hidden="1" customHeight="1"/>
    <row r="331" ht="24.75" hidden="1" customHeight="1" thickBot="1"/>
    <row r="332" ht="24.75" hidden="1" customHeight="1" thickBot="1"/>
    <row r="333" ht="24.75" hidden="1" customHeight="1" thickBot="1"/>
    <row r="334" ht="24.75" hidden="1" customHeight="1"/>
    <row r="335" ht="24.75" hidden="1" customHeight="1"/>
    <row r="336" ht="24.75" hidden="1" customHeight="1"/>
    <row r="337" ht="24.75" hidden="1" customHeight="1"/>
    <row r="338" ht="24.75" hidden="1" customHeight="1"/>
    <row r="339" ht="24.75" hidden="1" customHeight="1" thickBot="1"/>
    <row r="340" ht="24.75" hidden="1" customHeight="1"/>
    <row r="341" ht="24.75" hidden="1" customHeight="1"/>
    <row r="342" ht="24.75" hidden="1" customHeight="1"/>
    <row r="343" ht="24.75" hidden="1" customHeight="1"/>
    <row r="344" ht="24.75" hidden="1" customHeight="1"/>
    <row r="345" ht="24.75" hidden="1" customHeight="1"/>
    <row r="346" ht="24.75" hidden="1" customHeight="1"/>
    <row r="347" ht="24.75" hidden="1" customHeight="1"/>
    <row r="348" ht="24.75" hidden="1" customHeight="1"/>
    <row r="349" ht="24.75" hidden="1" customHeight="1"/>
    <row r="350" ht="24.75" hidden="1" customHeight="1"/>
    <row r="351" ht="24.75" hidden="1" customHeight="1" thickBot="1"/>
    <row r="352" ht="24.75" hidden="1" customHeight="1"/>
    <row r="353" ht="24.75" hidden="1" customHeight="1"/>
    <row r="354" ht="24.75" hidden="1" customHeight="1"/>
    <row r="355" ht="24.75" hidden="1" customHeight="1"/>
    <row r="356" ht="24.75" hidden="1" customHeight="1"/>
    <row r="357" ht="24.75" hidden="1" customHeight="1"/>
    <row r="358" ht="24.75" hidden="1" customHeight="1"/>
    <row r="359" ht="24.75" hidden="1" customHeight="1"/>
    <row r="360" ht="24.75" hidden="1" customHeight="1"/>
    <row r="361" ht="24.75" hidden="1" customHeight="1"/>
    <row r="362" ht="24.75" hidden="1" customHeight="1" thickBot="1"/>
    <row r="363" ht="25.5" hidden="1" customHeight="1"/>
    <row r="364" ht="25.5" hidden="1" customHeight="1"/>
    <row r="365" ht="25.5" hidden="1" customHeight="1" thickBot="1"/>
    <row r="367" ht="18.75" customHeight="1"/>
    <row r="368" ht="18.75" customHeight="1"/>
    <row r="369" spans="1:29" ht="12.75" customHeight="1"/>
    <row r="371" spans="1:29" s="864" customFormat="1" ht="25.5" customHeight="1">
      <c r="A371" s="785"/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85"/>
      <c r="U371" s="785"/>
      <c r="V371" s="785"/>
      <c r="W371" s="785"/>
      <c r="X371" s="785"/>
      <c r="Y371" s="785"/>
      <c r="Z371" s="785"/>
      <c r="AA371" s="785"/>
      <c r="AB371" s="785"/>
      <c r="AC371" s="785"/>
    </row>
    <row r="372" spans="1:29" s="864" customFormat="1" ht="25.5" customHeight="1">
      <c r="A372" s="785"/>
      <c r="B372" s="785"/>
      <c r="C372" s="785"/>
      <c r="D372" s="785"/>
      <c r="E372" s="785"/>
      <c r="F372" s="785"/>
      <c r="G372" s="785"/>
      <c r="H372" s="785"/>
      <c r="I372" s="785"/>
      <c r="J372" s="785"/>
      <c r="K372" s="785"/>
      <c r="L372" s="785"/>
      <c r="M372" s="785"/>
      <c r="N372" s="785"/>
      <c r="O372" s="785"/>
      <c r="P372" s="785"/>
      <c r="Q372" s="785"/>
      <c r="R372" s="785"/>
      <c r="S372" s="785"/>
      <c r="T372" s="785"/>
      <c r="U372" s="785"/>
      <c r="V372" s="785"/>
      <c r="W372" s="785"/>
      <c r="X372" s="785"/>
      <c r="Y372" s="785"/>
      <c r="Z372" s="785"/>
      <c r="AA372" s="785"/>
      <c r="AB372" s="785"/>
      <c r="AC372" s="785"/>
    </row>
    <row r="373" spans="1:29" s="864" customFormat="1" ht="25.5" customHeight="1">
      <c r="A373" s="785"/>
      <c r="B373" s="785"/>
      <c r="C373" s="785"/>
      <c r="D373" s="785"/>
      <c r="E373" s="785"/>
      <c r="F373" s="785"/>
      <c r="G373" s="785"/>
      <c r="H373" s="785"/>
      <c r="I373" s="785"/>
      <c r="J373" s="785"/>
      <c r="K373" s="785"/>
      <c r="L373" s="785"/>
      <c r="M373" s="785"/>
      <c r="N373" s="785"/>
      <c r="O373" s="785"/>
      <c r="P373" s="785"/>
      <c r="Q373" s="785"/>
      <c r="R373" s="785"/>
      <c r="S373" s="785"/>
      <c r="T373" s="785"/>
      <c r="U373" s="785"/>
      <c r="V373" s="785"/>
      <c r="W373" s="785"/>
      <c r="X373" s="785"/>
      <c r="Y373" s="785"/>
      <c r="Z373" s="785"/>
      <c r="AA373" s="785"/>
      <c r="AB373" s="785"/>
      <c r="AC373" s="785"/>
    </row>
    <row r="374" spans="1:29" s="864" customFormat="1" ht="25.5" customHeight="1">
      <c r="A374" s="785"/>
      <c r="B374" s="785"/>
      <c r="C374" s="785"/>
      <c r="D374" s="785"/>
      <c r="E374" s="785"/>
      <c r="F374" s="785"/>
      <c r="G374" s="785"/>
      <c r="H374" s="785"/>
      <c r="I374" s="785"/>
      <c r="J374" s="785"/>
      <c r="K374" s="785"/>
      <c r="L374" s="785"/>
      <c r="M374" s="785"/>
      <c r="N374" s="785"/>
      <c r="O374" s="785"/>
      <c r="P374" s="785"/>
      <c r="Q374" s="785"/>
      <c r="R374" s="785"/>
      <c r="S374" s="785"/>
      <c r="T374" s="785"/>
      <c r="U374" s="785"/>
      <c r="V374" s="785"/>
      <c r="W374" s="785"/>
      <c r="X374" s="785"/>
      <c r="Y374" s="785"/>
      <c r="Z374" s="785"/>
      <c r="AA374" s="785"/>
      <c r="AB374" s="785"/>
      <c r="AC374" s="785"/>
    </row>
    <row r="375" spans="1:29" s="864" customFormat="1" ht="25.5" customHeight="1">
      <c r="A375" s="785"/>
      <c r="B375" s="785"/>
      <c r="C375" s="785"/>
      <c r="D375" s="785"/>
      <c r="E375" s="785"/>
      <c r="F375" s="785"/>
      <c r="G375" s="785"/>
      <c r="H375" s="785"/>
      <c r="I375" s="785"/>
      <c r="J375" s="785"/>
      <c r="K375" s="785"/>
      <c r="L375" s="785"/>
      <c r="M375" s="785"/>
      <c r="N375" s="785"/>
      <c r="O375" s="785"/>
      <c r="P375" s="785"/>
      <c r="Q375" s="785"/>
      <c r="R375" s="785"/>
      <c r="S375" s="785"/>
      <c r="T375" s="785"/>
      <c r="U375" s="785"/>
      <c r="V375" s="785"/>
      <c r="W375" s="785"/>
      <c r="X375" s="785"/>
      <c r="Y375" s="785"/>
      <c r="Z375" s="785"/>
      <c r="AA375" s="785"/>
      <c r="AB375" s="785"/>
      <c r="AC375" s="785"/>
    </row>
    <row r="376" spans="1:29" s="864" customFormat="1" ht="25.5" customHeight="1">
      <c r="A376" s="785"/>
      <c r="B376" s="785"/>
      <c r="C376" s="785"/>
      <c r="D376" s="785"/>
      <c r="E376" s="785"/>
      <c r="F376" s="785"/>
      <c r="G376" s="785"/>
      <c r="H376" s="785"/>
      <c r="I376" s="785"/>
      <c r="J376" s="785"/>
      <c r="K376" s="785"/>
      <c r="L376" s="785"/>
      <c r="M376" s="785"/>
      <c r="N376" s="785"/>
      <c r="O376" s="785"/>
      <c r="P376" s="785"/>
      <c r="Q376" s="785"/>
      <c r="R376" s="785"/>
      <c r="S376" s="785"/>
      <c r="T376" s="785"/>
      <c r="U376" s="785"/>
      <c r="V376" s="785"/>
      <c r="W376" s="785"/>
      <c r="X376" s="785"/>
      <c r="Y376" s="785"/>
      <c r="Z376" s="785"/>
      <c r="AA376" s="785"/>
      <c r="AB376" s="785"/>
      <c r="AC376" s="785"/>
    </row>
    <row r="377" spans="1:29" s="864" customFormat="1" ht="25.5" customHeight="1">
      <c r="A377" s="785"/>
      <c r="B377" s="785"/>
      <c r="C377" s="785"/>
      <c r="D377" s="785"/>
      <c r="E377" s="785"/>
      <c r="F377" s="785"/>
      <c r="G377" s="785"/>
      <c r="H377" s="785"/>
      <c r="I377" s="785"/>
      <c r="J377" s="785"/>
      <c r="K377" s="785"/>
      <c r="L377" s="785"/>
      <c r="M377" s="785"/>
      <c r="N377" s="785"/>
      <c r="O377" s="785"/>
      <c r="P377" s="785"/>
      <c r="Q377" s="785"/>
      <c r="R377" s="785"/>
      <c r="S377" s="785"/>
      <c r="T377" s="785"/>
      <c r="U377" s="785"/>
      <c r="V377" s="785"/>
      <c r="W377" s="785"/>
      <c r="X377" s="785"/>
      <c r="Y377" s="785"/>
      <c r="Z377" s="785"/>
      <c r="AA377" s="785"/>
      <c r="AB377" s="785"/>
      <c r="AC377" s="785"/>
    </row>
    <row r="378" spans="1:29" s="864" customFormat="1" ht="25.5" customHeight="1">
      <c r="A378" s="785"/>
      <c r="B378" s="785"/>
      <c r="C378" s="785"/>
      <c r="D378" s="785"/>
      <c r="E378" s="785"/>
      <c r="F378" s="785"/>
      <c r="G378" s="785"/>
      <c r="H378" s="785"/>
      <c r="I378" s="785"/>
      <c r="J378" s="785"/>
      <c r="K378" s="785"/>
      <c r="L378" s="785"/>
      <c r="M378" s="785"/>
      <c r="N378" s="785"/>
      <c r="O378" s="785"/>
      <c r="P378" s="785"/>
      <c r="Q378" s="785"/>
      <c r="R378" s="785"/>
      <c r="S378" s="785"/>
      <c r="T378" s="785"/>
      <c r="U378" s="785"/>
      <c r="V378" s="785"/>
      <c r="W378" s="785"/>
      <c r="X378" s="785"/>
      <c r="Y378" s="785"/>
      <c r="Z378" s="785"/>
      <c r="AA378" s="785"/>
      <c r="AB378" s="785"/>
      <c r="AC378" s="785"/>
    </row>
    <row r="379" spans="1:29" s="864" customFormat="1" ht="25.5" customHeight="1">
      <c r="A379" s="785"/>
      <c r="B379" s="785"/>
      <c r="C379" s="785"/>
      <c r="D379" s="785"/>
      <c r="E379" s="785"/>
      <c r="F379" s="785"/>
      <c r="G379" s="785"/>
      <c r="H379" s="785"/>
      <c r="I379" s="785"/>
      <c r="J379" s="785"/>
      <c r="K379" s="785"/>
      <c r="L379" s="785"/>
      <c r="M379" s="785"/>
      <c r="N379" s="785"/>
      <c r="O379" s="785"/>
      <c r="P379" s="785"/>
      <c r="Q379" s="785"/>
      <c r="R379" s="785"/>
      <c r="S379" s="785"/>
      <c r="T379" s="785"/>
      <c r="U379" s="785"/>
      <c r="V379" s="785"/>
      <c r="W379" s="785"/>
      <c r="X379" s="785"/>
      <c r="Y379" s="785"/>
      <c r="Z379" s="785"/>
      <c r="AA379" s="785"/>
      <c r="AB379" s="785"/>
      <c r="AC379" s="785"/>
    </row>
    <row r="380" spans="1:29" s="864" customFormat="1" ht="25.5" customHeight="1">
      <c r="A380" s="785"/>
      <c r="B380" s="785"/>
      <c r="C380" s="785"/>
      <c r="D380" s="785"/>
      <c r="E380" s="785"/>
      <c r="F380" s="785"/>
      <c r="G380" s="785"/>
      <c r="H380" s="785"/>
      <c r="I380" s="785"/>
      <c r="J380" s="785"/>
      <c r="K380" s="785"/>
      <c r="L380" s="785"/>
      <c r="M380" s="785"/>
      <c r="N380" s="785"/>
      <c r="O380" s="785"/>
      <c r="P380" s="785"/>
      <c r="Q380" s="785"/>
      <c r="R380" s="785"/>
      <c r="S380" s="785"/>
      <c r="T380" s="785"/>
      <c r="U380" s="785"/>
      <c r="V380" s="785"/>
      <c r="W380" s="785"/>
      <c r="X380" s="785"/>
      <c r="Y380" s="785"/>
      <c r="Z380" s="785"/>
      <c r="AA380" s="785"/>
      <c r="AB380" s="785"/>
      <c r="AC380" s="785"/>
    </row>
    <row r="381" spans="1:29" s="864" customFormat="1" ht="25.5" customHeight="1">
      <c r="A381" s="785"/>
      <c r="B381" s="785"/>
      <c r="C381" s="785"/>
      <c r="D381" s="785"/>
      <c r="E381" s="785"/>
      <c r="F381" s="785"/>
      <c r="G381" s="785"/>
      <c r="H381" s="785"/>
      <c r="I381" s="785"/>
      <c r="J381" s="785"/>
      <c r="K381" s="785"/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785"/>
      <c r="X381" s="785"/>
      <c r="Y381" s="785"/>
      <c r="Z381" s="785"/>
      <c r="AA381" s="785"/>
      <c r="AB381" s="785"/>
      <c r="AC381" s="785"/>
    </row>
    <row r="382" spans="1:29" s="864" customFormat="1" ht="25.5" customHeight="1">
      <c r="A382" s="785"/>
      <c r="B382" s="785"/>
      <c r="C382" s="785"/>
      <c r="D382" s="785"/>
      <c r="E382" s="785"/>
      <c r="F382" s="785"/>
      <c r="G382" s="785"/>
      <c r="H382" s="785"/>
      <c r="I382" s="785"/>
      <c r="J382" s="785"/>
      <c r="K382" s="785"/>
      <c r="L382" s="785"/>
      <c r="M382" s="785"/>
      <c r="N382" s="785"/>
      <c r="O382" s="785"/>
      <c r="P382" s="785"/>
      <c r="Q382" s="785"/>
      <c r="R382" s="785"/>
      <c r="S382" s="785"/>
      <c r="T382" s="785"/>
      <c r="U382" s="785"/>
      <c r="V382" s="785"/>
      <c r="W382" s="785"/>
      <c r="X382" s="785"/>
      <c r="Y382" s="785"/>
      <c r="Z382" s="785"/>
      <c r="AA382" s="785"/>
      <c r="AB382" s="785"/>
      <c r="AC382" s="785"/>
    </row>
    <row r="383" spans="1:29" s="864" customFormat="1" ht="25.5" customHeight="1">
      <c r="A383" s="785"/>
      <c r="B383" s="785"/>
      <c r="C383" s="785"/>
      <c r="D383" s="785"/>
      <c r="E383" s="785"/>
      <c r="F383" s="785"/>
      <c r="G383" s="785"/>
      <c r="H383" s="785"/>
      <c r="I383" s="785"/>
      <c r="J383" s="785"/>
      <c r="K383" s="785"/>
      <c r="L383" s="785"/>
      <c r="M383" s="785"/>
      <c r="N383" s="785"/>
      <c r="O383" s="785"/>
      <c r="P383" s="785"/>
      <c r="Q383" s="785"/>
      <c r="R383" s="785"/>
      <c r="S383" s="785"/>
      <c r="T383" s="785"/>
      <c r="U383" s="785"/>
      <c r="V383" s="785"/>
      <c r="W383" s="785"/>
      <c r="X383" s="785"/>
      <c r="Y383" s="785"/>
      <c r="Z383" s="785"/>
      <c r="AA383" s="785"/>
      <c r="AB383" s="785"/>
      <c r="AC383" s="785"/>
    </row>
    <row r="384" spans="1:29" s="864" customFormat="1" ht="25.5" customHeight="1">
      <c r="A384" s="785"/>
      <c r="B384" s="785"/>
      <c r="C384" s="785"/>
      <c r="D384" s="785"/>
      <c r="E384" s="785"/>
      <c r="F384" s="785"/>
      <c r="G384" s="785"/>
      <c r="H384" s="785"/>
      <c r="I384" s="785"/>
      <c r="J384" s="785"/>
      <c r="K384" s="785"/>
      <c r="L384" s="785"/>
      <c r="M384" s="785"/>
      <c r="N384" s="785"/>
      <c r="O384" s="785"/>
      <c r="P384" s="785"/>
      <c r="Q384" s="785"/>
      <c r="R384" s="785"/>
      <c r="S384" s="785"/>
      <c r="T384" s="785"/>
      <c r="U384" s="785"/>
      <c r="V384" s="785"/>
      <c r="W384" s="785"/>
      <c r="X384" s="785"/>
      <c r="Y384" s="785"/>
      <c r="Z384" s="785"/>
      <c r="AA384" s="785"/>
      <c r="AB384" s="785"/>
      <c r="AC384" s="785"/>
    </row>
    <row r="385" spans="1:29" s="864" customFormat="1" ht="25.5" customHeight="1">
      <c r="A385" s="785"/>
      <c r="B385" s="785"/>
      <c r="C385" s="785"/>
      <c r="D385" s="785"/>
      <c r="E385" s="785"/>
      <c r="F385" s="785"/>
      <c r="G385" s="785"/>
      <c r="H385" s="785"/>
      <c r="I385" s="785"/>
      <c r="J385" s="785"/>
      <c r="K385" s="785"/>
      <c r="L385" s="785"/>
      <c r="M385" s="785"/>
      <c r="N385" s="785"/>
      <c r="O385" s="785"/>
      <c r="P385" s="785"/>
      <c r="Q385" s="785"/>
      <c r="R385" s="785"/>
      <c r="S385" s="785"/>
      <c r="T385" s="785"/>
      <c r="U385" s="785"/>
      <c r="V385" s="785"/>
      <c r="W385" s="785"/>
      <c r="X385" s="785"/>
      <c r="Y385" s="785"/>
      <c r="Z385" s="785"/>
      <c r="AA385" s="785"/>
      <c r="AB385" s="785"/>
      <c r="AC385" s="785"/>
    </row>
    <row r="386" spans="1:29" s="864" customFormat="1" ht="25.5" customHeight="1">
      <c r="A386" s="785"/>
      <c r="B386" s="785"/>
      <c r="C386" s="785"/>
      <c r="D386" s="785"/>
      <c r="E386" s="785"/>
      <c r="F386" s="785"/>
      <c r="G386" s="785"/>
      <c r="H386" s="785"/>
      <c r="I386" s="785"/>
      <c r="J386" s="785"/>
      <c r="K386" s="785"/>
      <c r="L386" s="785"/>
      <c r="M386" s="785"/>
      <c r="N386" s="785"/>
      <c r="O386" s="785"/>
      <c r="P386" s="785"/>
      <c r="Q386" s="785"/>
      <c r="R386" s="785"/>
      <c r="S386" s="785"/>
      <c r="T386" s="785"/>
      <c r="U386" s="785"/>
      <c r="V386" s="785"/>
      <c r="W386" s="785"/>
      <c r="X386" s="785"/>
      <c r="Y386" s="785"/>
      <c r="Z386" s="785"/>
      <c r="AA386" s="785"/>
      <c r="AB386" s="785"/>
      <c r="AC386" s="785"/>
    </row>
    <row r="387" spans="1:29" s="864" customFormat="1" ht="25.5" customHeight="1">
      <c r="A387" s="785"/>
      <c r="B387" s="785"/>
      <c r="C387" s="785"/>
      <c r="D387" s="785"/>
      <c r="E387" s="785"/>
      <c r="F387" s="785"/>
      <c r="G387" s="785"/>
      <c r="H387" s="785"/>
      <c r="I387" s="785"/>
      <c r="J387" s="785"/>
      <c r="K387" s="785"/>
      <c r="L387" s="785"/>
      <c r="M387" s="785"/>
      <c r="N387" s="785"/>
      <c r="O387" s="785"/>
      <c r="P387" s="785"/>
      <c r="Q387" s="785"/>
      <c r="R387" s="785"/>
      <c r="S387" s="785"/>
      <c r="T387" s="785"/>
      <c r="U387" s="785"/>
      <c r="V387" s="785"/>
      <c r="W387" s="785"/>
      <c r="X387" s="785"/>
      <c r="Y387" s="785"/>
      <c r="Z387" s="785"/>
      <c r="AA387" s="785"/>
      <c r="AB387" s="785"/>
      <c r="AC387" s="785"/>
    </row>
    <row r="388" spans="1:29" s="864" customFormat="1" ht="25.5" customHeight="1">
      <c r="A388" s="785"/>
      <c r="B388" s="785"/>
      <c r="C388" s="785"/>
      <c r="D388" s="785"/>
      <c r="E388" s="785"/>
      <c r="F388" s="785"/>
      <c r="G388" s="785"/>
      <c r="H388" s="785"/>
      <c r="I388" s="785"/>
      <c r="J388" s="785"/>
      <c r="K388" s="785"/>
      <c r="L388" s="785"/>
      <c r="M388" s="785"/>
      <c r="N388" s="785"/>
      <c r="O388" s="785"/>
      <c r="P388" s="785"/>
      <c r="Q388" s="785"/>
      <c r="R388" s="785"/>
      <c r="S388" s="785"/>
      <c r="T388" s="785"/>
      <c r="U388" s="785"/>
      <c r="V388" s="785"/>
      <c r="W388" s="785"/>
      <c r="X388" s="785"/>
      <c r="Y388" s="785"/>
      <c r="Z388" s="785"/>
      <c r="AA388" s="785"/>
      <c r="AB388" s="785"/>
      <c r="AC388" s="785"/>
    </row>
    <row r="389" spans="1:29" s="864" customFormat="1" ht="25.5" customHeight="1">
      <c r="A389" s="785"/>
      <c r="B389" s="785"/>
      <c r="C389" s="785"/>
      <c r="D389" s="785"/>
      <c r="E389" s="785"/>
      <c r="F389" s="785"/>
      <c r="G389" s="785"/>
      <c r="H389" s="785"/>
      <c r="I389" s="785"/>
      <c r="J389" s="785"/>
      <c r="K389" s="785"/>
      <c r="L389" s="785"/>
      <c r="M389" s="785"/>
      <c r="N389" s="785"/>
      <c r="O389" s="785"/>
      <c r="P389" s="785"/>
      <c r="Q389" s="785"/>
      <c r="R389" s="785"/>
      <c r="S389" s="785"/>
      <c r="T389" s="785"/>
      <c r="U389" s="785"/>
      <c r="V389" s="785"/>
      <c r="W389" s="785"/>
      <c r="X389" s="785"/>
      <c r="Y389" s="785"/>
      <c r="Z389" s="785"/>
      <c r="AA389" s="785"/>
      <c r="AB389" s="785"/>
      <c r="AC389" s="785"/>
    </row>
    <row r="390" spans="1:29" s="864" customFormat="1" ht="25.5" customHeight="1">
      <c r="A390" s="785"/>
      <c r="B390" s="785"/>
      <c r="C390" s="785"/>
      <c r="D390" s="785"/>
      <c r="E390" s="785"/>
      <c r="F390" s="785"/>
      <c r="G390" s="785"/>
      <c r="H390" s="785"/>
      <c r="I390" s="785"/>
      <c r="J390" s="785"/>
      <c r="K390" s="785"/>
      <c r="L390" s="785"/>
      <c r="M390" s="785"/>
      <c r="N390" s="785"/>
      <c r="O390" s="785"/>
      <c r="P390" s="785"/>
      <c r="Q390" s="785"/>
      <c r="R390" s="785"/>
      <c r="S390" s="785"/>
      <c r="T390" s="785"/>
      <c r="U390" s="785"/>
      <c r="V390" s="785"/>
      <c r="W390" s="785"/>
      <c r="X390" s="785"/>
      <c r="Y390" s="785"/>
      <c r="Z390" s="785"/>
      <c r="AA390" s="785"/>
      <c r="AB390" s="785"/>
      <c r="AC390" s="785"/>
    </row>
    <row r="391" spans="1:29" s="864" customFormat="1" ht="25.5" customHeight="1">
      <c r="A391" s="785"/>
      <c r="B391" s="785"/>
      <c r="C391" s="785"/>
      <c r="D391" s="785"/>
      <c r="E391" s="785"/>
      <c r="F391" s="785"/>
      <c r="G391" s="785"/>
      <c r="H391" s="785"/>
      <c r="I391" s="785"/>
      <c r="J391" s="785"/>
      <c r="K391" s="785"/>
      <c r="L391" s="785"/>
      <c r="M391" s="785"/>
      <c r="N391" s="785"/>
      <c r="O391" s="785"/>
      <c r="P391" s="785"/>
      <c r="Q391" s="785"/>
      <c r="R391" s="785"/>
      <c r="S391" s="785"/>
      <c r="T391" s="785"/>
      <c r="U391" s="785"/>
      <c r="V391" s="785"/>
      <c r="W391" s="785"/>
      <c r="X391" s="785"/>
      <c r="Y391" s="785"/>
      <c r="Z391" s="785"/>
      <c r="AA391" s="785"/>
      <c r="AB391" s="785"/>
      <c r="AC391" s="785"/>
    </row>
    <row r="392" spans="1:29" s="864" customFormat="1" ht="25.5" customHeight="1">
      <c r="A392" s="785"/>
      <c r="B392" s="785"/>
      <c r="C392" s="785"/>
      <c r="D392" s="785"/>
      <c r="E392" s="785"/>
      <c r="F392" s="785"/>
      <c r="G392" s="785"/>
      <c r="H392" s="785"/>
      <c r="I392" s="785"/>
      <c r="J392" s="785"/>
      <c r="K392" s="785"/>
      <c r="L392" s="785"/>
      <c r="M392" s="785"/>
      <c r="N392" s="785"/>
      <c r="O392" s="785"/>
      <c r="P392" s="785"/>
      <c r="Q392" s="785"/>
      <c r="R392" s="785"/>
      <c r="S392" s="785"/>
      <c r="T392" s="785"/>
      <c r="U392" s="785"/>
      <c r="V392" s="785"/>
      <c r="W392" s="785"/>
      <c r="X392" s="785"/>
      <c r="Y392" s="785"/>
      <c r="Z392" s="785"/>
      <c r="AA392" s="785"/>
      <c r="AB392" s="785"/>
      <c r="AC392" s="785"/>
    </row>
    <row r="393" spans="1:29" s="864" customFormat="1" ht="25.5" customHeight="1">
      <c r="A393" s="785"/>
      <c r="B393" s="785"/>
      <c r="C393" s="785"/>
      <c r="D393" s="785"/>
      <c r="E393" s="785"/>
      <c r="F393" s="785"/>
      <c r="G393" s="785"/>
      <c r="H393" s="785"/>
      <c r="I393" s="785"/>
      <c r="J393" s="785"/>
      <c r="K393" s="785"/>
      <c r="L393" s="785"/>
      <c r="M393" s="785"/>
      <c r="N393" s="785"/>
      <c r="O393" s="785"/>
      <c r="P393" s="785"/>
      <c r="Q393" s="785"/>
      <c r="R393" s="785"/>
      <c r="S393" s="785"/>
      <c r="T393" s="785"/>
      <c r="U393" s="785"/>
      <c r="V393" s="785"/>
      <c r="W393" s="785"/>
      <c r="X393" s="785"/>
      <c r="Y393" s="785"/>
      <c r="Z393" s="785"/>
      <c r="AA393" s="785"/>
      <c r="AB393" s="785"/>
      <c r="AC393" s="785"/>
    </row>
    <row r="394" spans="1:29" s="864" customFormat="1" ht="25.5" customHeight="1">
      <c r="A394" s="785"/>
      <c r="B394" s="785"/>
      <c r="C394" s="785"/>
      <c r="D394" s="785"/>
      <c r="E394" s="785"/>
      <c r="F394" s="785"/>
      <c r="G394" s="785"/>
      <c r="H394" s="785"/>
      <c r="I394" s="785"/>
      <c r="J394" s="785"/>
      <c r="K394" s="785"/>
      <c r="L394" s="785"/>
      <c r="M394" s="785"/>
      <c r="N394" s="785"/>
      <c r="O394" s="785"/>
      <c r="P394" s="785"/>
      <c r="Q394" s="785"/>
      <c r="R394" s="785"/>
      <c r="S394" s="785"/>
      <c r="T394" s="785"/>
      <c r="U394" s="785"/>
      <c r="V394" s="785"/>
      <c r="W394" s="785"/>
      <c r="X394" s="785"/>
      <c r="Y394" s="785"/>
      <c r="Z394" s="785"/>
      <c r="AA394" s="785"/>
      <c r="AB394" s="785"/>
      <c r="AC394" s="785"/>
    </row>
    <row r="395" spans="1:29" s="864" customFormat="1" ht="25.5" customHeight="1">
      <c r="A395" s="785"/>
      <c r="B395" s="785"/>
      <c r="C395" s="785"/>
      <c r="D395" s="785"/>
      <c r="E395" s="785"/>
      <c r="F395" s="785"/>
      <c r="G395" s="785"/>
      <c r="H395" s="785"/>
      <c r="I395" s="785"/>
      <c r="J395" s="785"/>
      <c r="K395" s="785"/>
      <c r="L395" s="785"/>
      <c r="M395" s="785"/>
      <c r="N395" s="785"/>
      <c r="O395" s="785"/>
      <c r="P395" s="785"/>
      <c r="Q395" s="785"/>
      <c r="R395" s="785"/>
      <c r="S395" s="785"/>
      <c r="T395" s="785"/>
      <c r="U395" s="785"/>
      <c r="V395" s="785"/>
      <c r="W395" s="785"/>
      <c r="X395" s="785"/>
      <c r="Y395" s="785"/>
      <c r="Z395" s="785"/>
      <c r="AA395" s="785"/>
      <c r="AB395" s="785"/>
      <c r="AC395" s="785"/>
    </row>
    <row r="396" spans="1:29" s="864" customFormat="1" ht="25.5" customHeight="1">
      <c r="A396" s="785"/>
      <c r="B396" s="785"/>
      <c r="C396" s="785"/>
      <c r="D396" s="785"/>
      <c r="E396" s="785"/>
      <c r="F396" s="785"/>
      <c r="G396" s="785"/>
      <c r="H396" s="785"/>
      <c r="I396" s="785"/>
      <c r="J396" s="785"/>
      <c r="K396" s="785"/>
      <c r="L396" s="785"/>
      <c r="M396" s="785"/>
      <c r="N396" s="785"/>
      <c r="O396" s="785"/>
      <c r="P396" s="785"/>
      <c r="Q396" s="785"/>
      <c r="R396" s="785"/>
      <c r="S396" s="785"/>
      <c r="T396" s="785"/>
      <c r="U396" s="785"/>
      <c r="V396" s="785"/>
      <c r="W396" s="785"/>
      <c r="X396" s="785"/>
      <c r="Y396" s="785"/>
      <c r="Z396" s="785"/>
      <c r="AA396" s="785"/>
      <c r="AB396" s="785"/>
      <c r="AC396" s="785"/>
    </row>
    <row r="397" spans="1:29" s="864" customFormat="1" ht="25.5" customHeight="1">
      <c r="A397" s="785"/>
      <c r="B397" s="785"/>
      <c r="C397" s="785"/>
      <c r="D397" s="785"/>
      <c r="E397" s="785"/>
      <c r="F397" s="785"/>
      <c r="G397" s="785"/>
      <c r="H397" s="785"/>
      <c r="I397" s="785"/>
      <c r="J397" s="785"/>
      <c r="K397" s="785"/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</row>
    <row r="398" spans="1:29" s="864" customFormat="1" ht="25.5" customHeight="1">
      <c r="A398" s="785"/>
      <c r="B398" s="785"/>
      <c r="C398" s="785"/>
      <c r="D398" s="785"/>
      <c r="E398" s="785"/>
      <c r="F398" s="785"/>
      <c r="G398" s="785"/>
      <c r="H398" s="785"/>
      <c r="I398" s="785"/>
      <c r="J398" s="785"/>
      <c r="K398" s="785"/>
      <c r="L398" s="785"/>
      <c r="M398" s="785"/>
      <c r="N398" s="785"/>
      <c r="O398" s="785"/>
      <c r="P398" s="785"/>
      <c r="Q398" s="785"/>
      <c r="R398" s="785"/>
      <c r="S398" s="785"/>
      <c r="T398" s="785"/>
      <c r="U398" s="785"/>
      <c r="V398" s="785"/>
      <c r="W398" s="785"/>
      <c r="X398" s="785"/>
      <c r="Y398" s="785"/>
      <c r="Z398" s="785"/>
      <c r="AA398" s="785"/>
      <c r="AB398" s="785"/>
      <c r="AC398" s="785"/>
    </row>
    <row r="399" spans="1:29" s="864" customFormat="1" ht="25.5" customHeight="1">
      <c r="A399" s="785"/>
      <c r="B399" s="785"/>
      <c r="C399" s="785"/>
      <c r="D399" s="785"/>
      <c r="E399" s="785"/>
      <c r="F399" s="785"/>
      <c r="G399" s="785"/>
      <c r="H399" s="785"/>
      <c r="I399" s="785"/>
      <c r="J399" s="785"/>
      <c r="K399" s="785"/>
      <c r="L399" s="785"/>
      <c r="M399" s="785"/>
      <c r="N399" s="785"/>
      <c r="O399" s="785"/>
      <c r="P399" s="785"/>
      <c r="Q399" s="785"/>
      <c r="R399" s="785"/>
      <c r="S399" s="785"/>
      <c r="T399" s="785"/>
      <c r="U399" s="785"/>
      <c r="V399" s="785"/>
      <c r="W399" s="785"/>
      <c r="X399" s="785"/>
      <c r="Y399" s="785"/>
      <c r="Z399" s="785"/>
      <c r="AA399" s="785"/>
      <c r="AB399" s="785"/>
      <c r="AC399" s="785"/>
    </row>
    <row r="400" spans="1:29" s="864" customFormat="1" ht="25.5" customHeight="1">
      <c r="A400" s="785"/>
      <c r="B400" s="785"/>
      <c r="C400" s="785"/>
      <c r="D400" s="785"/>
      <c r="E400" s="785"/>
      <c r="F400" s="785"/>
      <c r="G400" s="785"/>
      <c r="H400" s="785"/>
      <c r="I400" s="785"/>
      <c r="J400" s="785"/>
      <c r="K400" s="785"/>
      <c r="L400" s="785"/>
      <c r="M400" s="785"/>
      <c r="N400" s="785"/>
      <c r="O400" s="785"/>
      <c r="P400" s="785"/>
      <c r="Q400" s="785"/>
      <c r="R400" s="785"/>
      <c r="S400" s="785"/>
      <c r="T400" s="785"/>
      <c r="U400" s="785"/>
      <c r="V400" s="785"/>
      <c r="W400" s="785"/>
      <c r="X400" s="785"/>
      <c r="Y400" s="785"/>
      <c r="Z400" s="785"/>
      <c r="AA400" s="785"/>
      <c r="AB400" s="785"/>
      <c r="AC400" s="785"/>
    </row>
    <row r="401" spans="1:29" s="864" customFormat="1" ht="25.5" customHeight="1">
      <c r="A401" s="785"/>
      <c r="B401" s="785"/>
      <c r="C401" s="785"/>
      <c r="D401" s="785"/>
      <c r="E401" s="785"/>
      <c r="F401" s="785"/>
      <c r="G401" s="785"/>
      <c r="H401" s="785"/>
      <c r="I401" s="785"/>
      <c r="J401" s="785"/>
      <c r="K401" s="785"/>
      <c r="L401" s="785"/>
      <c r="M401" s="785"/>
      <c r="N401" s="785"/>
      <c r="O401" s="785"/>
      <c r="P401" s="785"/>
      <c r="Q401" s="785"/>
      <c r="R401" s="785"/>
      <c r="S401" s="785"/>
      <c r="T401" s="785"/>
      <c r="U401" s="785"/>
      <c r="V401" s="785"/>
      <c r="W401" s="785"/>
      <c r="X401" s="785"/>
      <c r="Y401" s="785"/>
      <c r="Z401" s="785"/>
      <c r="AA401" s="785"/>
      <c r="AB401" s="785"/>
      <c r="AC401" s="785"/>
    </row>
    <row r="402" spans="1:29" s="864" customFormat="1" ht="25.5" customHeight="1">
      <c r="A402" s="785"/>
      <c r="B402" s="785"/>
      <c r="C402" s="785"/>
      <c r="D402" s="785"/>
      <c r="E402" s="785"/>
      <c r="F402" s="785"/>
      <c r="G402" s="785"/>
      <c r="H402" s="785"/>
      <c r="I402" s="785"/>
      <c r="J402" s="785"/>
      <c r="K402" s="785"/>
      <c r="L402" s="785"/>
      <c r="M402" s="785"/>
      <c r="N402" s="785"/>
      <c r="O402" s="785"/>
      <c r="P402" s="785"/>
      <c r="Q402" s="785"/>
      <c r="R402" s="785"/>
      <c r="S402" s="785"/>
      <c r="T402" s="785"/>
      <c r="U402" s="785"/>
      <c r="V402" s="785"/>
      <c r="W402" s="785"/>
      <c r="X402" s="785"/>
      <c r="Y402" s="785"/>
      <c r="Z402" s="785"/>
      <c r="AA402" s="785"/>
      <c r="AB402" s="785"/>
      <c r="AC402" s="785"/>
    </row>
    <row r="403" spans="1:29" s="864" customFormat="1" ht="25.5" customHeight="1">
      <c r="A403" s="785"/>
      <c r="B403" s="785"/>
      <c r="C403" s="785"/>
      <c r="D403" s="785"/>
      <c r="E403" s="785"/>
      <c r="F403" s="785"/>
      <c r="G403" s="785"/>
      <c r="H403" s="785"/>
      <c r="I403" s="785"/>
      <c r="J403" s="785"/>
      <c r="K403" s="785"/>
      <c r="L403" s="785"/>
      <c r="M403" s="785"/>
      <c r="N403" s="785"/>
      <c r="O403" s="785"/>
      <c r="P403" s="785"/>
      <c r="Q403" s="785"/>
      <c r="R403" s="785"/>
      <c r="S403" s="785"/>
      <c r="T403" s="785"/>
      <c r="U403" s="785"/>
      <c r="V403" s="785"/>
      <c r="W403" s="785"/>
      <c r="X403" s="785"/>
      <c r="Y403" s="785"/>
      <c r="Z403" s="785"/>
      <c r="AA403" s="785"/>
      <c r="AB403" s="785"/>
      <c r="AC403" s="785"/>
    </row>
    <row r="404" spans="1:29" s="864" customFormat="1" ht="25.5" customHeight="1">
      <c r="A404" s="785"/>
      <c r="B404" s="785"/>
      <c r="C404" s="785"/>
      <c r="D404" s="785"/>
      <c r="E404" s="785"/>
      <c r="F404" s="785"/>
      <c r="G404" s="785"/>
      <c r="H404" s="785"/>
      <c r="I404" s="785"/>
      <c r="J404" s="785"/>
      <c r="K404" s="785"/>
      <c r="L404" s="785"/>
      <c r="M404" s="785"/>
      <c r="N404" s="785"/>
      <c r="O404" s="785"/>
      <c r="P404" s="785"/>
      <c r="Q404" s="785"/>
      <c r="R404" s="785"/>
      <c r="S404" s="785"/>
      <c r="T404" s="785"/>
      <c r="U404" s="785"/>
      <c r="V404" s="785"/>
      <c r="W404" s="785"/>
      <c r="X404" s="785"/>
      <c r="Y404" s="785"/>
      <c r="Z404" s="785"/>
      <c r="AA404" s="785"/>
      <c r="AB404" s="785"/>
      <c r="AC404" s="785"/>
    </row>
    <row r="405" spans="1:29" s="864" customFormat="1" ht="25.5" customHeight="1">
      <c r="A405" s="785"/>
      <c r="B405" s="785"/>
      <c r="C405" s="785"/>
      <c r="D405" s="785"/>
      <c r="E405" s="785"/>
      <c r="F405" s="785"/>
      <c r="G405" s="785"/>
      <c r="H405" s="785"/>
      <c r="I405" s="785"/>
      <c r="J405" s="785"/>
      <c r="K405" s="785"/>
      <c r="L405" s="785"/>
      <c r="M405" s="785"/>
      <c r="N405" s="785"/>
      <c r="O405" s="785"/>
      <c r="P405" s="785"/>
      <c r="Q405" s="785"/>
      <c r="R405" s="785"/>
      <c r="S405" s="785"/>
      <c r="T405" s="785"/>
      <c r="U405" s="785"/>
      <c r="V405" s="785"/>
      <c r="W405" s="785"/>
      <c r="X405" s="785"/>
      <c r="Y405" s="785"/>
      <c r="Z405" s="785"/>
      <c r="AA405" s="785"/>
      <c r="AB405" s="785"/>
      <c r="AC405" s="785"/>
    </row>
    <row r="406" spans="1:29" s="864" customFormat="1" ht="25.5" customHeight="1">
      <c r="A406" s="785"/>
      <c r="B406" s="785"/>
      <c r="C406" s="785"/>
      <c r="D406" s="785"/>
      <c r="E406" s="785"/>
      <c r="F406" s="785"/>
      <c r="G406" s="785"/>
      <c r="H406" s="785"/>
      <c r="I406" s="785"/>
      <c r="J406" s="785"/>
      <c r="K406" s="785"/>
      <c r="L406" s="785"/>
      <c r="M406" s="785"/>
      <c r="N406" s="785"/>
      <c r="O406" s="785"/>
      <c r="P406" s="785"/>
      <c r="Q406" s="785"/>
      <c r="R406" s="785"/>
      <c r="S406" s="785"/>
      <c r="T406" s="785"/>
      <c r="U406" s="785"/>
      <c r="V406" s="785"/>
      <c r="W406" s="785"/>
      <c r="X406" s="785"/>
      <c r="Y406" s="785"/>
      <c r="Z406" s="785"/>
      <c r="AA406" s="785"/>
      <c r="AB406" s="785"/>
      <c r="AC406" s="785"/>
    </row>
    <row r="407" spans="1:29" s="864" customFormat="1" ht="25.5" customHeight="1">
      <c r="A407" s="785"/>
      <c r="B407" s="785"/>
      <c r="C407" s="785"/>
      <c r="D407" s="785"/>
      <c r="E407" s="785"/>
      <c r="F407" s="785"/>
      <c r="G407" s="785"/>
      <c r="H407" s="785"/>
      <c r="I407" s="785"/>
      <c r="J407" s="785"/>
      <c r="K407" s="785"/>
      <c r="L407" s="785"/>
      <c r="M407" s="785"/>
      <c r="N407" s="785"/>
      <c r="O407" s="785"/>
      <c r="P407" s="785"/>
      <c r="Q407" s="785"/>
      <c r="R407" s="785"/>
      <c r="S407" s="785"/>
      <c r="T407" s="785"/>
      <c r="U407" s="785"/>
      <c r="V407" s="785"/>
      <c r="W407" s="785"/>
      <c r="X407" s="785"/>
      <c r="Y407" s="785"/>
      <c r="Z407" s="785"/>
      <c r="AA407" s="785"/>
      <c r="AB407" s="785"/>
      <c r="AC407" s="785"/>
    </row>
    <row r="408" spans="1:29" s="864" customFormat="1" ht="25.5" customHeight="1">
      <c r="A408" s="785"/>
      <c r="B408" s="785"/>
      <c r="C408" s="785"/>
      <c r="D408" s="785"/>
      <c r="E408" s="785"/>
      <c r="F408" s="785"/>
      <c r="G408" s="785"/>
      <c r="H408" s="785"/>
      <c r="I408" s="785"/>
      <c r="J408" s="785"/>
      <c r="K408" s="785"/>
      <c r="L408" s="785"/>
      <c r="M408" s="785"/>
      <c r="N408" s="785"/>
      <c r="O408" s="785"/>
      <c r="P408" s="785"/>
      <c r="Q408" s="785"/>
      <c r="R408" s="785"/>
      <c r="S408" s="785"/>
      <c r="T408" s="785"/>
      <c r="U408" s="785"/>
      <c r="V408" s="785"/>
      <c r="W408" s="785"/>
      <c r="X408" s="785"/>
      <c r="Y408" s="785"/>
      <c r="Z408" s="785"/>
      <c r="AA408" s="785"/>
      <c r="AB408" s="785"/>
      <c r="AC408" s="785"/>
    </row>
    <row r="409" spans="1:29" s="864" customFormat="1" ht="25.5" customHeight="1">
      <c r="A409" s="785"/>
      <c r="B409" s="785"/>
      <c r="C409" s="785"/>
      <c r="D409" s="785"/>
      <c r="E409" s="785"/>
      <c r="F409" s="785"/>
      <c r="G409" s="785"/>
      <c r="H409" s="785"/>
      <c r="I409" s="785"/>
      <c r="J409" s="785"/>
      <c r="K409" s="785"/>
      <c r="L409" s="785"/>
      <c r="M409" s="785"/>
      <c r="N409" s="785"/>
      <c r="O409" s="785"/>
      <c r="P409" s="785"/>
      <c r="Q409" s="785"/>
      <c r="R409" s="785"/>
      <c r="S409" s="785"/>
      <c r="T409" s="785"/>
      <c r="U409" s="785"/>
      <c r="V409" s="785"/>
      <c r="W409" s="785"/>
      <c r="X409" s="785"/>
      <c r="Y409" s="785"/>
      <c r="Z409" s="785"/>
      <c r="AA409" s="785"/>
      <c r="AB409" s="785"/>
      <c r="AC409" s="785"/>
    </row>
    <row r="410" spans="1:29" s="864" customFormat="1" ht="25.5" customHeight="1">
      <c r="A410" s="785"/>
      <c r="B410" s="785"/>
      <c r="C410" s="785"/>
      <c r="D410" s="785"/>
      <c r="E410" s="785"/>
      <c r="F410" s="785"/>
      <c r="G410" s="785"/>
      <c r="H410" s="785"/>
      <c r="I410" s="785"/>
      <c r="J410" s="785"/>
      <c r="K410" s="785"/>
      <c r="L410" s="785"/>
      <c r="M410" s="785"/>
      <c r="N410" s="785"/>
      <c r="O410" s="785"/>
      <c r="P410" s="785"/>
      <c r="Q410" s="785"/>
      <c r="R410" s="785"/>
      <c r="S410" s="785"/>
      <c r="T410" s="785"/>
      <c r="U410" s="785"/>
      <c r="V410" s="785"/>
      <c r="W410" s="785"/>
      <c r="X410" s="785"/>
      <c r="Y410" s="785"/>
      <c r="Z410" s="785"/>
      <c r="AA410" s="785"/>
      <c r="AB410" s="785"/>
      <c r="AC410" s="785"/>
    </row>
    <row r="411" spans="1:29" s="864" customFormat="1" ht="25.5" customHeight="1">
      <c r="A411" s="785"/>
      <c r="B411" s="785"/>
      <c r="C411" s="785"/>
      <c r="D411" s="785"/>
      <c r="E411" s="785"/>
      <c r="F411" s="785"/>
      <c r="G411" s="785"/>
      <c r="H411" s="785"/>
      <c r="I411" s="785"/>
      <c r="J411" s="785"/>
      <c r="K411" s="785"/>
      <c r="L411" s="785"/>
      <c r="M411" s="785"/>
      <c r="N411" s="785"/>
      <c r="O411" s="785"/>
      <c r="P411" s="785"/>
      <c r="Q411" s="785"/>
      <c r="R411" s="785"/>
      <c r="S411" s="785"/>
      <c r="T411" s="785"/>
      <c r="U411" s="785"/>
      <c r="V411" s="785"/>
      <c r="W411" s="785"/>
      <c r="X411" s="785"/>
      <c r="Y411" s="785"/>
      <c r="Z411" s="785"/>
      <c r="AA411" s="785"/>
      <c r="AB411" s="785"/>
      <c r="AC411" s="785"/>
    </row>
    <row r="412" spans="1:29" s="864" customFormat="1" ht="25.5" customHeight="1">
      <c r="A412" s="785"/>
      <c r="B412" s="785"/>
      <c r="C412" s="785"/>
      <c r="D412" s="785"/>
      <c r="E412" s="785"/>
      <c r="F412" s="785"/>
      <c r="G412" s="785"/>
      <c r="H412" s="785"/>
      <c r="I412" s="785"/>
      <c r="J412" s="785"/>
      <c r="K412" s="785"/>
      <c r="L412" s="785"/>
      <c r="M412" s="785"/>
      <c r="N412" s="785"/>
      <c r="O412" s="785"/>
      <c r="P412" s="785"/>
      <c r="Q412" s="785"/>
      <c r="R412" s="785"/>
      <c r="S412" s="785"/>
      <c r="T412" s="785"/>
      <c r="U412" s="785"/>
      <c r="V412" s="785"/>
      <c r="W412" s="785"/>
      <c r="X412" s="785"/>
      <c r="Y412" s="785"/>
      <c r="Z412" s="785"/>
      <c r="AA412" s="785"/>
      <c r="AB412" s="785"/>
      <c r="AC412" s="785"/>
    </row>
    <row r="413" spans="1:29" s="864" customFormat="1" ht="25.5" customHeight="1">
      <c r="A413" s="785"/>
      <c r="B413" s="785"/>
      <c r="C413" s="785"/>
      <c r="D413" s="785"/>
      <c r="E413" s="785"/>
      <c r="F413" s="785"/>
      <c r="G413" s="785"/>
      <c r="H413" s="785"/>
      <c r="I413" s="785"/>
      <c r="J413" s="785"/>
      <c r="K413" s="785"/>
      <c r="L413" s="785"/>
      <c r="M413" s="785"/>
      <c r="N413" s="785"/>
      <c r="O413" s="785"/>
      <c r="P413" s="785"/>
      <c r="Q413" s="785"/>
      <c r="R413" s="785"/>
      <c r="S413" s="785"/>
      <c r="T413" s="785"/>
      <c r="U413" s="785"/>
      <c r="V413" s="785"/>
      <c r="W413" s="785"/>
      <c r="X413" s="785"/>
      <c r="Y413" s="785"/>
      <c r="Z413" s="785"/>
      <c r="AA413" s="785"/>
      <c r="AB413" s="785"/>
      <c r="AC413" s="785"/>
    </row>
    <row r="414" spans="1:29" s="864" customFormat="1" ht="25.5" customHeight="1">
      <c r="A414" s="785"/>
      <c r="B414" s="785"/>
      <c r="C414" s="785"/>
      <c r="D414" s="785"/>
      <c r="E414" s="785"/>
      <c r="F414" s="785"/>
      <c r="G414" s="785"/>
      <c r="H414" s="785"/>
      <c r="I414" s="785"/>
      <c r="J414" s="785"/>
      <c r="K414" s="785"/>
      <c r="L414" s="785"/>
      <c r="M414" s="785"/>
      <c r="N414" s="785"/>
      <c r="O414" s="785"/>
      <c r="P414" s="785"/>
      <c r="Q414" s="785"/>
      <c r="R414" s="785"/>
      <c r="S414" s="785"/>
      <c r="T414" s="785"/>
      <c r="U414" s="785"/>
      <c r="V414" s="785"/>
      <c r="W414" s="785"/>
      <c r="X414" s="785"/>
      <c r="Y414" s="785"/>
      <c r="Z414" s="785"/>
      <c r="AA414" s="785"/>
      <c r="AB414" s="785"/>
      <c r="AC414" s="785"/>
    </row>
    <row r="415" spans="1:29" s="864" customFormat="1" ht="25.5" customHeight="1">
      <c r="A415" s="785"/>
      <c r="B415" s="785"/>
      <c r="C415" s="785"/>
      <c r="D415" s="785"/>
      <c r="E415" s="785"/>
      <c r="F415" s="785"/>
      <c r="G415" s="785"/>
      <c r="H415" s="785"/>
      <c r="I415" s="785"/>
      <c r="J415" s="785"/>
      <c r="K415" s="785"/>
      <c r="L415" s="785"/>
      <c r="M415" s="785"/>
      <c r="N415" s="785"/>
      <c r="O415" s="785"/>
      <c r="P415" s="785"/>
      <c r="Q415" s="785"/>
      <c r="R415" s="785"/>
      <c r="S415" s="785"/>
      <c r="T415" s="785"/>
      <c r="U415" s="785"/>
      <c r="V415" s="785"/>
      <c r="W415" s="785"/>
      <c r="X415" s="785"/>
      <c r="Y415" s="785"/>
      <c r="Z415" s="785"/>
      <c r="AA415" s="785"/>
      <c r="AB415" s="785"/>
      <c r="AC415" s="785"/>
    </row>
    <row r="416" spans="1:29" ht="25.5" customHeight="1"/>
    <row r="417" ht="25.5" customHeight="1"/>
    <row r="418" ht="12" customHeight="1"/>
  </sheetData>
  <mergeCells count="35">
    <mergeCell ref="A19:I19"/>
    <mergeCell ref="K19:S19"/>
    <mergeCell ref="U19:AC19"/>
    <mergeCell ref="AA3:AA4"/>
    <mergeCell ref="AB3:AB4"/>
    <mergeCell ref="AC3:AC4"/>
    <mergeCell ref="A18:I18"/>
    <mergeCell ref="K18:S18"/>
    <mergeCell ref="U18:AC18"/>
    <mergeCell ref="AB2:AC2"/>
    <mergeCell ref="A3:B4"/>
    <mergeCell ref="F3:F4"/>
    <mergeCell ref="G3:G4"/>
    <mergeCell ref="H3:H4"/>
    <mergeCell ref="I3:I4"/>
    <mergeCell ref="K3:L4"/>
    <mergeCell ref="P3:P4"/>
    <mergeCell ref="Q3:Q4"/>
    <mergeCell ref="R3:R4"/>
    <mergeCell ref="E3:E4"/>
    <mergeCell ref="O3:O4"/>
    <mergeCell ref="Y3:Y4"/>
    <mergeCell ref="S3:S4"/>
    <mergeCell ref="U3:V4"/>
    <mergeCell ref="Z3:Z4"/>
    <mergeCell ref="B2:F2"/>
    <mergeCell ref="H2:I2"/>
    <mergeCell ref="L2:P2"/>
    <mergeCell ref="R2:S2"/>
    <mergeCell ref="V2:Z2"/>
    <mergeCell ref="G1:I1"/>
    <mergeCell ref="K1:P1"/>
    <mergeCell ref="Q1:S1"/>
    <mergeCell ref="U1:Z1"/>
    <mergeCell ref="AA1:AC1"/>
  </mergeCells>
  <pageMargins left="0" right="0" top="0" bottom="0" header="0" footer="0"/>
  <pageSetup paperSize="9" scale="50" orientation="landscape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8">
    <tabColor rgb="FFFF0000"/>
  </sheetPr>
  <dimension ref="A1:BK590"/>
  <sheetViews>
    <sheetView topLeftCell="B58" zoomScale="70" zoomScaleNormal="70" zoomScaleSheetLayoutView="69" zoomScalePageLayoutView="79" workbookViewId="0">
      <pane xSplit="2" topLeftCell="F1" activePane="topRight" state="frozen"/>
      <selection activeCell="E463" sqref="E463"/>
      <selection pane="topRight" activeCell="BK476" sqref="B1:BK476"/>
    </sheetView>
  </sheetViews>
  <sheetFormatPr defaultColWidth="9.140625" defaultRowHeight="15" customHeight="1"/>
  <cols>
    <col min="1" max="1" width="1.7109375" style="1169" hidden="1" customWidth="1"/>
    <col min="2" max="2" width="3.85546875" style="1395" bestFit="1" customWidth="1"/>
    <col min="3" max="3" width="20.140625" style="1118" customWidth="1"/>
    <col min="4" max="4" width="9.42578125" style="1118" hidden="1" customWidth="1"/>
    <col min="5" max="5" width="8.42578125" style="1118" hidden="1" customWidth="1"/>
    <col min="6" max="6" width="9.140625" style="1151" customWidth="1"/>
    <col min="7" max="7" width="19.7109375" style="1151" hidden="1" customWidth="1"/>
    <col min="8" max="8" width="8.140625" style="1151" hidden="1" customWidth="1"/>
    <col min="9" max="9" width="8.42578125" style="1151" hidden="1" customWidth="1"/>
    <col min="10" max="10" width="7.28515625" style="1151" hidden="1" customWidth="1"/>
    <col min="11" max="11" width="5.28515625" style="1151" hidden="1" customWidth="1"/>
    <col min="12" max="12" width="20" style="1151" hidden="1" customWidth="1"/>
    <col min="13" max="15" width="9.28515625" style="1118" hidden="1" customWidth="1"/>
    <col min="16" max="16" width="11.42578125" style="1118" hidden="1" customWidth="1"/>
    <col min="17" max="17" width="19.28515625" style="1118" hidden="1" customWidth="1"/>
    <col min="18" max="18" width="7.5703125" style="1118" hidden="1" customWidth="1"/>
    <col min="19" max="19" width="8.42578125" style="1118" hidden="1" customWidth="1"/>
    <col min="20" max="20" width="5.28515625" style="1151" hidden="1" customWidth="1"/>
    <col min="21" max="21" width="20" style="1151" hidden="1" customWidth="1"/>
    <col min="22" max="22" width="9.28515625" style="1118" hidden="1" customWidth="1"/>
    <col min="23" max="23" width="10.7109375" style="1118" hidden="1" customWidth="1"/>
    <col min="24" max="24" width="9.28515625" style="1118" hidden="1" customWidth="1"/>
    <col min="25" max="25" width="11" style="1118" hidden="1" customWidth="1"/>
    <col min="26" max="26" width="19.7109375" style="1118" hidden="1" customWidth="1"/>
    <col min="27" max="27" width="7.42578125" style="1118" hidden="1" customWidth="1"/>
    <col min="28" max="28" width="8.42578125" style="1118" hidden="1" customWidth="1"/>
    <col min="29" max="29" width="4.85546875" style="1118" hidden="1" customWidth="1"/>
    <col min="30" max="30" width="5.28515625" style="1118" hidden="1" customWidth="1"/>
    <col min="31" max="31" width="7.7109375" style="1118" hidden="1" customWidth="1"/>
    <col min="32" max="32" width="7.85546875" style="1169" hidden="1" customWidth="1"/>
    <col min="33" max="33" width="9.140625" style="1169" customWidth="1"/>
    <col min="34" max="34" width="15.7109375" style="1169" hidden="1" customWidth="1"/>
    <col min="35" max="36" width="9.42578125" style="1169" hidden="1" customWidth="1"/>
    <col min="37" max="37" width="8.85546875" style="1169" hidden="1" customWidth="1"/>
    <col min="38" max="38" width="3.5703125" style="1169" hidden="1" customWidth="1"/>
    <col min="39" max="39" width="19.140625" style="1220" hidden="1" customWidth="1"/>
    <col min="40" max="41" width="6.140625" style="1221" hidden="1" customWidth="1"/>
    <col min="42" max="42" width="11.28515625" style="1221" hidden="1" customWidth="1"/>
    <col min="43" max="43" width="17.5703125" style="1221" hidden="1" customWidth="1"/>
    <col min="44" max="44" width="7.140625" style="1221" hidden="1" customWidth="1"/>
    <col min="45" max="45" width="6.140625" style="1221" hidden="1" customWidth="1"/>
    <col min="46" max="46" width="20.42578125" style="1220" hidden="1" customWidth="1"/>
    <col min="47" max="47" width="18.85546875" style="1169" hidden="1" customWidth="1"/>
    <col min="48" max="48" width="10.5703125" style="1169" hidden="1" customWidth="1"/>
    <col min="49" max="49" width="18.28515625" style="1169" hidden="1" customWidth="1"/>
    <col min="50" max="50" width="10.5703125" style="1169" hidden="1" customWidth="1"/>
    <col min="51" max="51" width="18.85546875" style="1169" hidden="1" customWidth="1"/>
    <col min="52" max="52" width="10.5703125" style="1169" hidden="1" customWidth="1"/>
    <col min="53" max="53" width="18.28515625" style="1169" hidden="1" customWidth="1"/>
    <col min="54" max="54" width="10.5703125" style="1169" hidden="1" customWidth="1"/>
    <col min="55" max="55" width="18.85546875" style="1169" hidden="1" customWidth="1"/>
    <col min="56" max="56" width="10.5703125" style="1169" hidden="1" customWidth="1"/>
    <col min="57" max="57" width="18.28515625" style="1169" hidden="1" customWidth="1"/>
    <col min="58" max="58" width="10.5703125" style="1169" hidden="1" customWidth="1"/>
    <col min="59" max="59" width="18.85546875" style="1169" hidden="1" customWidth="1"/>
    <col min="60" max="60" width="10.5703125" style="1169" hidden="1" customWidth="1"/>
    <col min="61" max="61" width="18.28515625" style="1169" hidden="1" customWidth="1"/>
    <col min="62" max="62" width="10" style="1169" hidden="1" customWidth="1"/>
    <col min="63" max="16384" width="9.140625" style="1169"/>
  </cols>
  <sheetData>
    <row r="1" spans="1:63" ht="18.75" hidden="1" customHeight="1" thickBot="1">
      <c r="A1" s="1373"/>
      <c r="B1" s="5511"/>
      <c r="C1" s="5512"/>
      <c r="D1" s="5512"/>
      <c r="E1" s="5512"/>
      <c r="F1" s="5512"/>
      <c r="G1" s="5512"/>
      <c r="H1" s="5512"/>
      <c r="I1" s="5512"/>
      <c r="J1" s="5512"/>
      <c r="K1" s="5512"/>
      <c r="L1" s="5512"/>
      <c r="M1" s="5512"/>
      <c r="N1" s="5512"/>
      <c r="O1" s="5512"/>
      <c r="P1" s="5512"/>
      <c r="Q1" s="5512"/>
      <c r="R1" s="5512"/>
      <c r="S1" s="5512"/>
      <c r="T1" s="5512"/>
      <c r="U1" s="5512"/>
      <c r="V1" s="5512"/>
      <c r="W1" s="5512"/>
      <c r="X1" s="5512"/>
      <c r="Y1" s="5512"/>
      <c r="Z1" s="5512"/>
      <c r="AA1" s="5512"/>
      <c r="AB1" s="5512"/>
      <c r="AC1" s="5512"/>
      <c r="AD1" s="5512"/>
      <c r="AE1" s="5512"/>
      <c r="AF1" s="5512"/>
      <c r="AG1" s="5512"/>
      <c r="AH1" s="5512"/>
      <c r="AI1" s="5512"/>
      <c r="AJ1" s="5512"/>
      <c r="AK1" s="5513"/>
      <c r="AL1" s="1221"/>
      <c r="AM1" s="5514"/>
      <c r="AN1" s="5515"/>
      <c r="AO1" s="5515"/>
      <c r="AP1" s="5516">
        <f>B2</f>
        <v>44606</v>
      </c>
      <c r="AQ1" s="5515"/>
      <c r="AR1" s="5515"/>
      <c r="AS1" s="5517"/>
      <c r="AT1" s="4122" t="s">
        <v>350</v>
      </c>
      <c r="AU1" s="5518">
        <f>B2</f>
        <v>44606</v>
      </c>
      <c r="AV1" s="5519"/>
      <c r="AW1" s="5519"/>
      <c r="AX1" s="5520"/>
      <c r="AY1" s="5521">
        <f>B2</f>
        <v>44606</v>
      </c>
      <c r="AZ1" s="5522"/>
      <c r="BA1" s="5522"/>
      <c r="BB1" s="5523"/>
      <c r="BC1" s="5521">
        <f>AU1</f>
        <v>44606</v>
      </c>
      <c r="BD1" s="5524"/>
      <c r="BE1" s="5524"/>
      <c r="BF1" s="5525"/>
      <c r="BG1" s="5521">
        <f>AU1</f>
        <v>44606</v>
      </c>
      <c r="BH1" s="5522"/>
      <c r="BI1" s="5522"/>
      <c r="BJ1" s="5523"/>
      <c r="BK1" s="1221"/>
    </row>
    <row r="2" spans="1:63" ht="18.75" hidden="1" customHeight="1">
      <c r="A2" s="1376"/>
      <c r="B2" s="4118">
        <v>44606</v>
      </c>
      <c r="C2" s="4119"/>
      <c r="D2" s="3669"/>
      <c r="E2" s="3670"/>
      <c r="F2" s="3670">
        <v>0.41666666666666669</v>
      </c>
      <c r="G2" s="3670"/>
      <c r="H2" s="3670"/>
      <c r="I2" s="3670"/>
      <c r="J2" s="3671"/>
      <c r="K2" s="3670"/>
      <c r="L2" s="3670"/>
      <c r="M2" s="3669"/>
      <c r="N2" s="3670"/>
      <c r="O2" s="3670"/>
      <c r="P2" s="3672">
        <v>0.5</v>
      </c>
      <c r="Q2" s="3672"/>
      <c r="R2" s="3672"/>
      <c r="S2" s="3671"/>
      <c r="T2" s="3673"/>
      <c r="U2" s="3672"/>
      <c r="V2" s="3673"/>
      <c r="W2" s="3672"/>
      <c r="X2" s="3672"/>
      <c r="Y2" s="3672">
        <v>0.66666666666666663</v>
      </c>
      <c r="Z2" s="3672"/>
      <c r="AA2" s="3672"/>
      <c r="AB2" s="3674"/>
      <c r="AC2" s="3675"/>
      <c r="AD2" s="3672"/>
      <c r="AE2" s="3672"/>
      <c r="AF2" s="3672"/>
      <c r="AG2" s="3672">
        <v>0.79166666666666663</v>
      </c>
      <c r="AH2" s="3672"/>
      <c r="AI2" s="3672"/>
      <c r="AJ2" s="3672"/>
      <c r="AK2" s="3674"/>
      <c r="AL2" s="1221"/>
      <c r="AM2" s="5526"/>
      <c r="AN2" s="5527"/>
      <c r="AO2" s="5527"/>
      <c r="AP2" s="5527" t="s">
        <v>311</v>
      </c>
      <c r="AQ2" s="5527"/>
      <c r="AR2" s="5527"/>
      <c r="AS2" s="5528"/>
      <c r="AT2" s="4123"/>
      <c r="AU2" s="5529" t="s">
        <v>749</v>
      </c>
      <c r="AV2" s="5530"/>
      <c r="AW2" s="5531"/>
      <c r="AX2" s="5532"/>
      <c r="AY2" s="5533" t="str">
        <f>AU2</f>
        <v>Павильон                  Орто-Сай</v>
      </c>
      <c r="AZ2" s="5534"/>
      <c r="BA2" s="5535"/>
      <c r="BB2" s="5536"/>
      <c r="BC2" s="5533" t="s">
        <v>750</v>
      </c>
      <c r="BD2" s="5534"/>
      <c r="BE2" s="5537"/>
      <c r="BF2" s="5536"/>
      <c r="BG2" s="5533" t="str">
        <f>BC2</f>
        <v>Павильон               Орто-Сай</v>
      </c>
      <c r="BH2" s="5534"/>
      <c r="BI2" s="5535"/>
      <c r="BJ2" s="5536"/>
      <c r="BK2" s="1221"/>
    </row>
    <row r="3" spans="1:63" s="1233" customFormat="1" ht="18.75" hidden="1" customHeight="1" thickBot="1">
      <c r="A3" s="1379"/>
      <c r="B3" s="4120"/>
      <c r="C3" s="4121"/>
      <c r="D3" s="1134"/>
      <c r="E3" s="1133"/>
      <c r="F3" s="3676" t="s">
        <v>723</v>
      </c>
      <c r="G3" s="1133"/>
      <c r="H3" s="1133"/>
      <c r="I3" s="1133"/>
      <c r="J3" s="1161"/>
      <c r="K3" s="1133"/>
      <c r="L3" s="1133"/>
      <c r="M3" s="1134"/>
      <c r="N3" s="1133"/>
      <c r="O3" s="1133"/>
      <c r="P3" s="1186" t="s">
        <v>316</v>
      </c>
      <c r="Q3" s="1186"/>
      <c r="R3" s="1186"/>
      <c r="S3" s="1161"/>
      <c r="T3" s="1187"/>
      <c r="U3" s="1186"/>
      <c r="V3" s="1187"/>
      <c r="W3" s="1186"/>
      <c r="X3" s="1186"/>
      <c r="Y3" s="1186" t="s">
        <v>316</v>
      </c>
      <c r="Z3" s="1186"/>
      <c r="AA3" s="1186"/>
      <c r="AB3" s="1200"/>
      <c r="AC3" s="3677"/>
      <c r="AD3" s="1186"/>
      <c r="AE3" s="1186"/>
      <c r="AF3" s="1186"/>
      <c r="AG3" s="1186" t="str">
        <f>F3</f>
        <v>Павильон О-Сай</v>
      </c>
      <c r="AH3" s="1186"/>
      <c r="AI3" s="1186"/>
      <c r="AJ3" s="1186"/>
      <c r="AK3" s="1200"/>
      <c r="AL3" s="3291"/>
      <c r="AM3" s="3677"/>
      <c r="AN3" s="1186"/>
      <c r="AO3" s="1186"/>
      <c r="AP3" s="1186" t="s">
        <v>316</v>
      </c>
      <c r="AQ3" s="1186"/>
      <c r="AR3" s="1186"/>
      <c r="AS3" s="1200"/>
      <c r="AT3" s="4123"/>
      <c r="AU3" s="5538"/>
      <c r="AV3" s="5539"/>
      <c r="AW3" s="5540"/>
      <c r="AX3" s="5541"/>
      <c r="AY3" s="5538"/>
      <c r="AZ3" s="5539"/>
      <c r="BA3" s="5540"/>
      <c r="BB3" s="5541"/>
      <c r="BC3" s="5538"/>
      <c r="BD3" s="5539"/>
      <c r="BE3" s="5542"/>
      <c r="BF3" s="5541"/>
      <c r="BG3" s="5538"/>
      <c r="BH3" s="5539"/>
      <c r="BI3" s="5540"/>
      <c r="BJ3" s="5541"/>
      <c r="BK3" s="5543"/>
    </row>
    <row r="4" spans="1:63" ht="30" hidden="1" customHeight="1">
      <c r="A4" s="1380"/>
      <c r="B4" s="5544" t="s">
        <v>1</v>
      </c>
      <c r="C4" s="5545"/>
      <c r="D4" s="5546"/>
      <c r="E4" s="5547" t="s">
        <v>720</v>
      </c>
      <c r="F4" s="5548" t="s">
        <v>17</v>
      </c>
      <c r="G4" s="5549" t="s">
        <v>721</v>
      </c>
      <c r="H4" s="5549"/>
      <c r="I4" s="5549"/>
      <c r="J4" s="5550"/>
      <c r="K4" s="5544" t="s">
        <v>1</v>
      </c>
      <c r="L4" s="5551"/>
      <c r="M4" s="5552" t="e">
        <f>#REF!</f>
        <v>#REF!</v>
      </c>
      <c r="N4" s="5553" t="s">
        <v>6</v>
      </c>
      <c r="O4" s="5553" t="s">
        <v>229</v>
      </c>
      <c r="P4" s="5554" t="s">
        <v>17</v>
      </c>
      <c r="Q4" s="5555" t="s">
        <v>353</v>
      </c>
      <c r="R4" s="5549"/>
      <c r="S4" s="5550"/>
      <c r="T4" s="5544" t="s">
        <v>1</v>
      </c>
      <c r="U4" s="5551"/>
      <c r="V4" s="5556" t="e">
        <f>#REF!</f>
        <v>#REF!</v>
      </c>
      <c r="W4" s="5553" t="s">
        <v>6</v>
      </c>
      <c r="X4" s="5553" t="s">
        <v>229</v>
      </c>
      <c r="Y4" s="5554" t="s">
        <v>17</v>
      </c>
      <c r="Z4" s="5555" t="s">
        <v>312</v>
      </c>
      <c r="AA4" s="5549"/>
      <c r="AB4" s="5550"/>
      <c r="AC4" s="5544" t="s">
        <v>1</v>
      </c>
      <c r="AD4" s="5557"/>
      <c r="AE4" s="5546" t="s">
        <v>734</v>
      </c>
      <c r="AF4" s="5558" t="s">
        <v>720</v>
      </c>
      <c r="AG4" s="5548" t="s">
        <v>17</v>
      </c>
      <c r="AH4" s="5559" t="s">
        <v>691</v>
      </c>
      <c r="AI4" s="5560"/>
      <c r="AJ4" s="5560"/>
      <c r="AK4" s="5561"/>
      <c r="AL4" s="1202"/>
      <c r="AM4" s="5562"/>
      <c r="AN4" s="5544" t="s">
        <v>249</v>
      </c>
      <c r="AO4" s="5551" t="s">
        <v>250</v>
      </c>
      <c r="AP4" s="5554" t="s">
        <v>17</v>
      </c>
      <c r="AQ4" s="5563" t="s">
        <v>314</v>
      </c>
      <c r="AR4" s="5564"/>
      <c r="AS4" s="5565"/>
      <c r="AT4" s="4123"/>
      <c r="AU4" s="5566"/>
      <c r="AV4" s="5567" t="s">
        <v>229</v>
      </c>
      <c r="AW4" s="5568" t="s">
        <v>314</v>
      </c>
      <c r="AX4" s="5569"/>
      <c r="AY4" s="5566"/>
      <c r="AZ4" s="5567" t="s">
        <v>229</v>
      </c>
      <c r="BA4" s="5568" t="s">
        <v>314</v>
      </c>
      <c r="BB4" s="5569"/>
      <c r="BC4" s="5566"/>
      <c r="BD4" s="5567" t="s">
        <v>229</v>
      </c>
      <c r="BE4" s="5568" t="s">
        <v>314</v>
      </c>
      <c r="BF4" s="5569"/>
      <c r="BG4" s="5566"/>
      <c r="BH4" s="5567" t="s">
        <v>229</v>
      </c>
      <c r="BI4" s="5568" t="s">
        <v>314</v>
      </c>
      <c r="BJ4" s="5569"/>
      <c r="BK4" s="1221"/>
    </row>
    <row r="5" spans="1:63" ht="16.5" hidden="1" customHeight="1">
      <c r="A5" s="1380"/>
      <c r="B5" s="2082">
        <v>1</v>
      </c>
      <c r="C5" s="5570" t="s">
        <v>724</v>
      </c>
      <c r="D5" s="5571"/>
      <c r="E5" s="1372"/>
      <c r="F5" s="5572">
        <f t="shared" ref="F5:F20" si="0">D5-E5</f>
        <v>0</v>
      </c>
      <c r="G5" s="2573" t="s">
        <v>42</v>
      </c>
      <c r="H5" s="5573"/>
      <c r="I5" s="5574">
        <f t="shared" ref="I5:I28" si="1">H5-J5</f>
        <v>0</v>
      </c>
      <c r="J5" s="2000"/>
      <c r="K5" s="5575">
        <v>1</v>
      </c>
      <c r="L5" s="5576" t="s">
        <v>2</v>
      </c>
      <c r="M5" s="1372"/>
      <c r="N5" s="1372"/>
      <c r="O5" s="1372"/>
      <c r="P5" s="5572">
        <f>M5-N5+O5</f>
        <v>0</v>
      </c>
      <c r="Q5" s="1387" t="s">
        <v>42</v>
      </c>
      <c r="R5" s="5577">
        <f>'11,30'!E31</f>
        <v>0</v>
      </c>
      <c r="S5" s="2000"/>
      <c r="T5" s="5575">
        <v>1</v>
      </c>
      <c r="U5" s="5576" t="s">
        <v>2</v>
      </c>
      <c r="V5" s="1372"/>
      <c r="W5" s="1372"/>
      <c r="X5" s="1372"/>
      <c r="Y5" s="5572">
        <f>V5-W5+X5</f>
        <v>0</v>
      </c>
      <c r="Z5" s="1387" t="s">
        <v>42</v>
      </c>
      <c r="AA5" s="5577">
        <f>'16,00'!E31</f>
        <v>0</v>
      </c>
      <c r="AB5" s="2000"/>
      <c r="AC5" s="5575">
        <v>1</v>
      </c>
      <c r="AD5" s="5578" t="s">
        <v>2</v>
      </c>
      <c r="AE5" s="5571"/>
      <c r="AF5" s="5579"/>
      <c r="AG5" s="5572">
        <f t="shared" ref="AG5:AG20" si="2">AE5-AF5</f>
        <v>0</v>
      </c>
      <c r="AH5" s="1387" t="s">
        <v>42</v>
      </c>
      <c r="AI5" s="5573"/>
      <c r="AJ5" s="5574">
        <f>AI5-AK5</f>
        <v>0</v>
      </c>
      <c r="AK5" s="2582"/>
      <c r="AL5" s="1204"/>
      <c r="AM5" s="5580" t="s">
        <v>2</v>
      </c>
      <c r="AN5" s="1372"/>
      <c r="AO5" s="1372"/>
      <c r="AP5" s="5572">
        <f>AN5-AO5</f>
        <v>0</v>
      </c>
      <c r="AQ5" s="1387" t="s">
        <v>42</v>
      </c>
      <c r="AR5" s="1387"/>
      <c r="AS5" s="2582"/>
      <c r="AT5" s="4123"/>
      <c r="AU5" s="5570" t="s">
        <v>724</v>
      </c>
      <c r="AV5" s="5581"/>
      <c r="AW5" s="1243" t="s">
        <v>42</v>
      </c>
      <c r="AX5" s="5582"/>
      <c r="AY5" s="5570" t="s">
        <v>724</v>
      </c>
      <c r="AZ5" s="5581"/>
      <c r="BA5" s="1243" t="s">
        <v>42</v>
      </c>
      <c r="BB5" s="5582"/>
      <c r="BC5" s="5570" t="s">
        <v>724</v>
      </c>
      <c r="BD5" s="5581"/>
      <c r="BE5" s="1243" t="s">
        <v>42</v>
      </c>
      <c r="BF5" s="5582"/>
      <c r="BG5" s="5570" t="s">
        <v>724</v>
      </c>
      <c r="BH5" s="5581"/>
      <c r="BI5" s="1243" t="s">
        <v>42</v>
      </c>
      <c r="BJ5" s="5582"/>
      <c r="BK5" s="1221"/>
    </row>
    <row r="6" spans="1:63" ht="16.5" hidden="1" customHeight="1">
      <c r="A6" s="1380"/>
      <c r="B6" s="2082">
        <v>2</v>
      </c>
      <c r="C6" s="5570" t="s">
        <v>763</v>
      </c>
      <c r="D6" s="5571"/>
      <c r="E6" s="1372"/>
      <c r="F6" s="5572">
        <f t="shared" si="0"/>
        <v>0</v>
      </c>
      <c r="G6" s="2573" t="s">
        <v>299</v>
      </c>
      <c r="H6" s="5573"/>
      <c r="I6" s="5574">
        <f t="shared" si="1"/>
        <v>0</v>
      </c>
      <c r="J6" s="2000"/>
      <c r="K6" s="5575">
        <v>2</v>
      </c>
      <c r="L6" s="5579" t="s">
        <v>12</v>
      </c>
      <c r="M6" s="1372"/>
      <c r="N6" s="1372"/>
      <c r="O6" s="1372"/>
      <c r="P6" s="5572">
        <f t="shared" ref="P6" si="3">M6-N6+O6</f>
        <v>0</v>
      </c>
      <c r="Q6" s="1387" t="s">
        <v>299</v>
      </c>
      <c r="R6" s="5577" t="e">
        <f>'11,30'!E30</f>
        <v>#REF!</v>
      </c>
      <c r="S6" s="2000"/>
      <c r="T6" s="5575">
        <v>2</v>
      </c>
      <c r="U6" s="5579" t="s">
        <v>12</v>
      </c>
      <c r="V6" s="1372"/>
      <c r="W6" s="1372"/>
      <c r="X6" s="1372"/>
      <c r="Y6" s="5572">
        <f t="shared" ref="Y6" si="4">V6-W6+X6</f>
        <v>0</v>
      </c>
      <c r="Z6" s="1387" t="s">
        <v>299</v>
      </c>
      <c r="AA6" s="5577" t="e">
        <f>'16,00'!E30</f>
        <v>#REF!</v>
      </c>
      <c r="AB6" s="2000"/>
      <c r="AC6" s="5575">
        <v>2</v>
      </c>
      <c r="AD6" s="5583" t="s">
        <v>12</v>
      </c>
      <c r="AE6" s="5571"/>
      <c r="AF6" s="5579"/>
      <c r="AG6" s="5572">
        <f t="shared" si="2"/>
        <v>0</v>
      </c>
      <c r="AH6" s="1387" t="s">
        <v>299</v>
      </c>
      <c r="AI6" s="5573"/>
      <c r="AJ6" s="5574">
        <f t="shared" ref="AJ6:AJ12" si="5">AI6-AK6</f>
        <v>0</v>
      </c>
      <c r="AK6" s="2582"/>
      <c r="AL6" s="1204"/>
      <c r="AM6" s="5580" t="s">
        <v>12</v>
      </c>
      <c r="AN6" s="1372"/>
      <c r="AO6" s="1372"/>
      <c r="AP6" s="5572">
        <f t="shared" ref="AP6" si="6">AN6-AO6</f>
        <v>0</v>
      </c>
      <c r="AQ6" s="1387" t="s">
        <v>299</v>
      </c>
      <c r="AR6" s="1387"/>
      <c r="AS6" s="2582"/>
      <c r="AT6" s="4123"/>
      <c r="AU6" s="5570" t="s">
        <v>763</v>
      </c>
      <c r="AV6" s="5581"/>
      <c r="AW6" s="1243" t="s">
        <v>299</v>
      </c>
      <c r="AX6" s="2090"/>
      <c r="AY6" s="5570" t="s">
        <v>763</v>
      </c>
      <c r="AZ6" s="5581"/>
      <c r="BA6" s="1243" t="s">
        <v>299</v>
      </c>
      <c r="BB6" s="2090"/>
      <c r="BC6" s="5570" t="s">
        <v>763</v>
      </c>
      <c r="BD6" s="5581"/>
      <c r="BE6" s="1243" t="s">
        <v>299</v>
      </c>
      <c r="BF6" s="2090"/>
      <c r="BG6" s="5570" t="s">
        <v>763</v>
      </c>
      <c r="BH6" s="5581"/>
      <c r="BI6" s="1243" t="s">
        <v>299</v>
      </c>
      <c r="BJ6" s="2090"/>
      <c r="BK6" s="1221"/>
    </row>
    <row r="7" spans="1:63" ht="16.5" hidden="1" customHeight="1">
      <c r="A7" s="1380"/>
      <c r="B7" s="2082">
        <v>3</v>
      </c>
      <c r="C7" s="5570" t="s">
        <v>3</v>
      </c>
      <c r="D7" s="5571"/>
      <c r="E7" s="1372"/>
      <c r="F7" s="5572">
        <f t="shared" si="0"/>
        <v>0</v>
      </c>
      <c r="G7" s="2573" t="s">
        <v>39</v>
      </c>
      <c r="H7" s="5573"/>
      <c r="I7" s="5574">
        <f t="shared" si="1"/>
        <v>0</v>
      </c>
      <c r="J7" s="2000"/>
      <c r="K7" s="5575">
        <v>3</v>
      </c>
      <c r="L7" s="5579" t="s">
        <v>583</v>
      </c>
      <c r="M7" s="1372"/>
      <c r="N7" s="1372"/>
      <c r="O7" s="1372"/>
      <c r="P7" s="5572">
        <f t="shared" ref="P7:P8" si="7">M7-N7+O7</f>
        <v>0</v>
      </c>
      <c r="Q7" s="1387" t="s">
        <v>39</v>
      </c>
      <c r="R7" s="5577" t="e">
        <f>'11,30'!E29</f>
        <v>#REF!</v>
      </c>
      <c r="S7" s="2000"/>
      <c r="T7" s="5575">
        <v>3</v>
      </c>
      <c r="U7" s="5579" t="s">
        <v>583</v>
      </c>
      <c r="V7" s="1372"/>
      <c r="W7" s="1372"/>
      <c r="X7" s="1372"/>
      <c r="Y7" s="5572">
        <f t="shared" ref="Y7:Y8" si="8">V7-W7+X7</f>
        <v>0</v>
      </c>
      <c r="Z7" s="1387" t="s">
        <v>39</v>
      </c>
      <c r="AA7" s="5577" t="e">
        <f>'16,00'!E29</f>
        <v>#REF!</v>
      </c>
      <c r="AB7" s="2000"/>
      <c r="AC7" s="5575">
        <v>3</v>
      </c>
      <c r="AD7" s="5583" t="s">
        <v>583</v>
      </c>
      <c r="AE7" s="5571"/>
      <c r="AF7" s="5579"/>
      <c r="AG7" s="5572">
        <f t="shared" si="2"/>
        <v>0</v>
      </c>
      <c r="AH7" s="1387" t="s">
        <v>39</v>
      </c>
      <c r="AI7" s="5573"/>
      <c r="AJ7" s="5574">
        <f t="shared" si="5"/>
        <v>0</v>
      </c>
      <c r="AK7" s="2582"/>
      <c r="AL7" s="1204"/>
      <c r="AM7" s="5580" t="s">
        <v>583</v>
      </c>
      <c r="AN7" s="1372"/>
      <c r="AO7" s="1372"/>
      <c r="AP7" s="5572">
        <f t="shared" ref="AP7:AP8" si="9">AN7-AO7</f>
        <v>0</v>
      </c>
      <c r="AQ7" s="1387" t="s">
        <v>39</v>
      </c>
      <c r="AR7" s="1387"/>
      <c r="AS7" s="2582"/>
      <c r="AT7" s="4123"/>
      <c r="AU7" s="5570" t="s">
        <v>3</v>
      </c>
      <c r="AV7" s="5581"/>
      <c r="AW7" s="1243" t="s">
        <v>39</v>
      </c>
      <c r="AX7" s="2090"/>
      <c r="AY7" s="5570" t="s">
        <v>3</v>
      </c>
      <c r="AZ7" s="5581"/>
      <c r="BA7" s="1243" t="s">
        <v>39</v>
      </c>
      <c r="BB7" s="2090"/>
      <c r="BC7" s="5570" t="s">
        <v>3</v>
      </c>
      <c r="BD7" s="5581"/>
      <c r="BE7" s="1243" t="s">
        <v>39</v>
      </c>
      <c r="BF7" s="2090"/>
      <c r="BG7" s="5570" t="s">
        <v>3</v>
      </c>
      <c r="BH7" s="5581"/>
      <c r="BI7" s="1243" t="s">
        <v>39</v>
      </c>
      <c r="BJ7" s="2090"/>
      <c r="BK7" s="1221"/>
    </row>
    <row r="8" spans="1:63" ht="16.5" hidden="1" customHeight="1">
      <c r="A8" s="1380"/>
      <c r="B8" s="2082">
        <v>4</v>
      </c>
      <c r="C8" s="5570" t="s">
        <v>19</v>
      </c>
      <c r="D8" s="5571"/>
      <c r="E8" s="1372"/>
      <c r="F8" s="5572">
        <f t="shared" si="0"/>
        <v>0</v>
      </c>
      <c r="G8" s="2573" t="s">
        <v>47</v>
      </c>
      <c r="H8" s="5573"/>
      <c r="I8" s="5574">
        <f t="shared" si="1"/>
        <v>0</v>
      </c>
      <c r="J8" s="2000"/>
      <c r="K8" s="2082">
        <v>4</v>
      </c>
      <c r="L8" s="5579" t="s">
        <v>584</v>
      </c>
      <c r="M8" s="1372"/>
      <c r="N8" s="1372"/>
      <c r="O8" s="1372"/>
      <c r="P8" s="5572">
        <f t="shared" si="7"/>
        <v>0</v>
      </c>
      <c r="Q8" s="1387" t="s">
        <v>47</v>
      </c>
      <c r="R8" s="5577">
        <f>'11,30'!E36</f>
        <v>0</v>
      </c>
      <c r="S8" s="2000"/>
      <c r="T8" s="2082">
        <v>4</v>
      </c>
      <c r="U8" s="5579" t="s">
        <v>584</v>
      </c>
      <c r="V8" s="1372"/>
      <c r="W8" s="1372"/>
      <c r="X8" s="1372"/>
      <c r="Y8" s="5572">
        <f t="shared" si="8"/>
        <v>0</v>
      </c>
      <c r="Z8" s="1387" t="s">
        <v>47</v>
      </c>
      <c r="AA8" s="5577">
        <f>'16,00'!E36</f>
        <v>0</v>
      </c>
      <c r="AB8" s="2000"/>
      <c r="AC8" s="2082">
        <v>4</v>
      </c>
      <c r="AD8" s="5583" t="s">
        <v>584</v>
      </c>
      <c r="AE8" s="5571"/>
      <c r="AF8" s="5579"/>
      <c r="AG8" s="5572">
        <f t="shared" si="2"/>
        <v>0</v>
      </c>
      <c r="AH8" s="1387" t="s">
        <v>47</v>
      </c>
      <c r="AI8" s="5573"/>
      <c r="AJ8" s="5574">
        <f t="shared" si="5"/>
        <v>0</v>
      </c>
      <c r="AK8" s="2582"/>
      <c r="AL8" s="1204"/>
      <c r="AM8" s="5580" t="s">
        <v>584</v>
      </c>
      <c r="AN8" s="1372"/>
      <c r="AO8" s="1372"/>
      <c r="AP8" s="5572">
        <f t="shared" si="9"/>
        <v>0</v>
      </c>
      <c r="AQ8" s="1387" t="s">
        <v>47</v>
      </c>
      <c r="AR8" s="1387"/>
      <c r="AS8" s="2582"/>
      <c r="AT8" s="4123"/>
      <c r="AU8" s="5570" t="s">
        <v>19</v>
      </c>
      <c r="AV8" s="5584"/>
      <c r="AW8" s="1243" t="s">
        <v>47</v>
      </c>
      <c r="AX8" s="2090"/>
      <c r="AY8" s="5570" t="s">
        <v>19</v>
      </c>
      <c r="AZ8" s="5584"/>
      <c r="BA8" s="1243" t="s">
        <v>47</v>
      </c>
      <c r="BB8" s="2090"/>
      <c r="BC8" s="5570" t="s">
        <v>19</v>
      </c>
      <c r="BD8" s="5584"/>
      <c r="BE8" s="1243" t="s">
        <v>47</v>
      </c>
      <c r="BF8" s="2090"/>
      <c r="BG8" s="5570" t="s">
        <v>19</v>
      </c>
      <c r="BH8" s="5584"/>
      <c r="BI8" s="1243" t="s">
        <v>47</v>
      </c>
      <c r="BJ8" s="2090"/>
      <c r="BK8" s="1221"/>
    </row>
    <row r="9" spans="1:63" ht="16.5" hidden="1" customHeight="1">
      <c r="A9" s="1380"/>
      <c r="B9" s="2082">
        <v>5</v>
      </c>
      <c r="C9" s="5570" t="s">
        <v>4</v>
      </c>
      <c r="D9" s="5571"/>
      <c r="E9" s="1372"/>
      <c r="F9" s="5572">
        <f t="shared" si="0"/>
        <v>0</v>
      </c>
      <c r="G9" s="2573" t="s">
        <v>45</v>
      </c>
      <c r="H9" s="5573"/>
      <c r="I9" s="5574">
        <f t="shared" si="1"/>
        <v>0</v>
      </c>
      <c r="J9" s="2000"/>
      <c r="K9" s="5585">
        <v>5</v>
      </c>
      <c r="L9" s="5579" t="s">
        <v>18</v>
      </c>
      <c r="M9" s="1372"/>
      <c r="N9" s="1372"/>
      <c r="O9" s="1372"/>
      <c r="P9" s="5572">
        <f t="shared" ref="P9:P28" si="10">M9-N9+O9</f>
        <v>0</v>
      </c>
      <c r="Q9" s="1387" t="s">
        <v>45</v>
      </c>
      <c r="R9" s="5586" t="e">
        <f>'11,30'!E34</f>
        <v>#REF!</v>
      </c>
      <c r="S9" s="2000"/>
      <c r="T9" s="5585">
        <v>5</v>
      </c>
      <c r="U9" s="5579" t="s">
        <v>18</v>
      </c>
      <c r="V9" s="1372"/>
      <c r="W9" s="1372"/>
      <c r="X9" s="1372"/>
      <c r="Y9" s="5572">
        <f t="shared" ref="Y9:Y28" si="11">V9-W9+X9</f>
        <v>0</v>
      </c>
      <c r="Z9" s="1387" t="s">
        <v>45</v>
      </c>
      <c r="AA9" s="5586" t="e">
        <f>'16,00'!E34</f>
        <v>#REF!</v>
      </c>
      <c r="AB9" s="2000"/>
      <c r="AC9" s="5585">
        <v>5</v>
      </c>
      <c r="AD9" s="5583" t="s">
        <v>18</v>
      </c>
      <c r="AE9" s="5571"/>
      <c r="AF9" s="5579"/>
      <c r="AG9" s="5572">
        <f t="shared" si="2"/>
        <v>0</v>
      </c>
      <c r="AH9" s="1387" t="s">
        <v>45</v>
      </c>
      <c r="AI9" s="5573"/>
      <c r="AJ9" s="5574">
        <f t="shared" si="5"/>
        <v>0</v>
      </c>
      <c r="AK9" s="2582"/>
      <c r="AL9" s="1204"/>
      <c r="AM9" s="5580" t="s">
        <v>18</v>
      </c>
      <c r="AN9" s="1372"/>
      <c r="AO9" s="1372"/>
      <c r="AP9" s="5572">
        <f t="shared" ref="AP9:AP28" si="12">AN9-AO9</f>
        <v>0</v>
      </c>
      <c r="AQ9" s="1387" t="s">
        <v>45</v>
      </c>
      <c r="AR9" s="1387"/>
      <c r="AS9" s="2582"/>
      <c r="AT9" s="4123"/>
      <c r="AU9" s="5570" t="s">
        <v>4</v>
      </c>
      <c r="AV9" s="5587"/>
      <c r="AW9" s="1243" t="s">
        <v>45</v>
      </c>
      <c r="AX9" s="2090"/>
      <c r="AY9" s="5570" t="s">
        <v>4</v>
      </c>
      <c r="AZ9" s="5587"/>
      <c r="BA9" s="1243" t="s">
        <v>45</v>
      </c>
      <c r="BB9" s="2090"/>
      <c r="BC9" s="5570" t="s">
        <v>4</v>
      </c>
      <c r="BD9" s="5587"/>
      <c r="BE9" s="1243" t="s">
        <v>45</v>
      </c>
      <c r="BF9" s="2090"/>
      <c r="BG9" s="5570" t="s">
        <v>4</v>
      </c>
      <c r="BH9" s="5587"/>
      <c r="BI9" s="1243" t="s">
        <v>45</v>
      </c>
      <c r="BJ9" s="2090"/>
      <c r="BK9" s="1221"/>
    </row>
    <row r="10" spans="1:63" ht="16.5" hidden="1" customHeight="1">
      <c r="A10" s="1380"/>
      <c r="B10" s="2082">
        <v>6</v>
      </c>
      <c r="C10" s="5570" t="s">
        <v>877</v>
      </c>
      <c r="D10" s="5571"/>
      <c r="E10" s="1372"/>
      <c r="F10" s="5572">
        <f t="shared" si="0"/>
        <v>0</v>
      </c>
      <c r="G10" s="2573" t="s">
        <v>300</v>
      </c>
      <c r="H10" s="5573"/>
      <c r="I10" s="5574">
        <f>H10-J10</f>
        <v>0</v>
      </c>
      <c r="J10" s="2000"/>
      <c r="K10" s="5585">
        <v>6</v>
      </c>
      <c r="L10" s="5579" t="s">
        <v>3</v>
      </c>
      <c r="M10" s="1109"/>
      <c r="N10" s="1109"/>
      <c r="O10" s="1109"/>
      <c r="P10" s="1109"/>
      <c r="Q10" s="1387" t="s">
        <v>300</v>
      </c>
      <c r="R10" s="5577">
        <f>'11,30'!E33</f>
        <v>0</v>
      </c>
      <c r="S10" s="2000"/>
      <c r="T10" s="5585">
        <v>6</v>
      </c>
      <c r="U10" s="5579" t="s">
        <v>3</v>
      </c>
      <c r="V10" s="1109"/>
      <c r="W10" s="1109"/>
      <c r="X10" s="1109"/>
      <c r="Y10" s="1109"/>
      <c r="Z10" s="1387" t="s">
        <v>300</v>
      </c>
      <c r="AA10" s="5577">
        <f>'16,00'!E33</f>
        <v>0</v>
      </c>
      <c r="AB10" s="2000"/>
      <c r="AC10" s="5585">
        <v>6</v>
      </c>
      <c r="AD10" s="5583" t="s">
        <v>3</v>
      </c>
      <c r="AE10" s="5571"/>
      <c r="AF10" s="5579"/>
      <c r="AG10" s="5572">
        <f t="shared" si="2"/>
        <v>0</v>
      </c>
      <c r="AH10" s="1387" t="s">
        <v>300</v>
      </c>
      <c r="AI10" s="5573"/>
      <c r="AJ10" s="5574">
        <f t="shared" si="5"/>
        <v>0</v>
      </c>
      <c r="AK10" s="2582"/>
      <c r="AL10" s="1204"/>
      <c r="AQ10" s="1387" t="s">
        <v>300</v>
      </c>
      <c r="AR10" s="1387"/>
      <c r="AS10" s="2582"/>
      <c r="AT10" s="4123"/>
      <c r="AU10" s="5570" t="s">
        <v>877</v>
      </c>
      <c r="AV10" s="5587"/>
      <c r="AW10" s="1243" t="s">
        <v>300</v>
      </c>
      <c r="AX10" s="2090"/>
      <c r="AY10" s="5570" t="s">
        <v>877</v>
      </c>
      <c r="AZ10" s="5587"/>
      <c r="BA10" s="1243" t="s">
        <v>300</v>
      </c>
      <c r="BB10" s="2090"/>
      <c r="BC10" s="5570" t="s">
        <v>877</v>
      </c>
      <c r="BD10" s="5587"/>
      <c r="BE10" s="1243" t="s">
        <v>300</v>
      </c>
      <c r="BF10" s="2090"/>
      <c r="BG10" s="5570" t="s">
        <v>877</v>
      </c>
      <c r="BH10" s="5587"/>
      <c r="BI10" s="1243" t="s">
        <v>300</v>
      </c>
      <c r="BJ10" s="2090"/>
      <c r="BK10" s="1221"/>
    </row>
    <row r="11" spans="1:63" ht="16.5" hidden="1" customHeight="1">
      <c r="A11" s="1380"/>
      <c r="B11" s="2082">
        <v>7</v>
      </c>
      <c r="C11" s="5570" t="s">
        <v>719</v>
      </c>
      <c r="D11" s="5571"/>
      <c r="E11" s="1372"/>
      <c r="F11" s="5572">
        <f t="shared" si="0"/>
        <v>0</v>
      </c>
      <c r="G11" s="2573" t="s">
        <v>301</v>
      </c>
      <c r="H11" s="5573"/>
      <c r="I11" s="5574">
        <f t="shared" si="1"/>
        <v>0</v>
      </c>
      <c r="J11" s="2000"/>
      <c r="K11" s="5585">
        <v>7</v>
      </c>
      <c r="L11" s="5579" t="s">
        <v>19</v>
      </c>
      <c r="M11" s="1372"/>
      <c r="N11" s="1372"/>
      <c r="O11" s="1372"/>
      <c r="P11" s="5572">
        <f>M11-N11+O11</f>
        <v>0</v>
      </c>
      <c r="Q11" s="1387" t="s">
        <v>301</v>
      </c>
      <c r="R11" s="5577">
        <f>'11,30'!E32</f>
        <v>0</v>
      </c>
      <c r="S11" s="2000"/>
      <c r="T11" s="5585">
        <v>7</v>
      </c>
      <c r="U11" s="5579" t="s">
        <v>19</v>
      </c>
      <c r="V11" s="1372"/>
      <c r="W11" s="1372"/>
      <c r="X11" s="1372"/>
      <c r="Y11" s="5572">
        <f>V11-W11+X11</f>
        <v>0</v>
      </c>
      <c r="Z11" s="1387" t="s">
        <v>301</v>
      </c>
      <c r="AA11" s="5577">
        <f>'16,00'!E32</f>
        <v>0</v>
      </c>
      <c r="AB11" s="2000"/>
      <c r="AC11" s="5585">
        <v>7</v>
      </c>
      <c r="AD11" s="5583" t="s">
        <v>19</v>
      </c>
      <c r="AE11" s="5571"/>
      <c r="AF11" s="5579"/>
      <c r="AG11" s="5572">
        <f t="shared" si="2"/>
        <v>0</v>
      </c>
      <c r="AH11" s="1387" t="s">
        <v>301</v>
      </c>
      <c r="AI11" s="5573"/>
      <c r="AJ11" s="5574">
        <f t="shared" si="5"/>
        <v>0</v>
      </c>
      <c r="AK11" s="2582"/>
      <c r="AL11" s="1204"/>
      <c r="AM11" s="5580" t="s">
        <v>3</v>
      </c>
      <c r="AN11" s="1372"/>
      <c r="AO11" s="1372"/>
      <c r="AP11" s="5572">
        <f>AN11-AO11</f>
        <v>0</v>
      </c>
      <c r="AQ11" s="1387" t="s">
        <v>301</v>
      </c>
      <c r="AR11" s="1387"/>
      <c r="AS11" s="2582"/>
      <c r="AT11" s="4123"/>
      <c r="AU11" s="5570" t="s">
        <v>719</v>
      </c>
      <c r="AV11" s="5587"/>
      <c r="AW11" s="1243" t="s">
        <v>301</v>
      </c>
      <c r="AX11" s="2090"/>
      <c r="AY11" s="5570" t="s">
        <v>719</v>
      </c>
      <c r="AZ11" s="5587"/>
      <c r="BA11" s="1243" t="s">
        <v>301</v>
      </c>
      <c r="BB11" s="2090"/>
      <c r="BC11" s="5570" t="s">
        <v>719</v>
      </c>
      <c r="BD11" s="5587"/>
      <c r="BE11" s="1243" t="s">
        <v>301</v>
      </c>
      <c r="BF11" s="2090"/>
      <c r="BG11" s="5570" t="s">
        <v>719</v>
      </c>
      <c r="BH11" s="5587"/>
      <c r="BI11" s="1243" t="s">
        <v>301</v>
      </c>
      <c r="BJ11" s="2090"/>
      <c r="BK11" s="1221"/>
    </row>
    <row r="12" spans="1:63" ht="16.5" hidden="1" customHeight="1">
      <c r="A12" s="1380"/>
      <c r="B12" s="2082">
        <v>8</v>
      </c>
      <c r="C12" s="5570" t="s">
        <v>5</v>
      </c>
      <c r="D12" s="5571"/>
      <c r="E12" s="1372"/>
      <c r="F12" s="5572">
        <f t="shared" si="0"/>
        <v>0</v>
      </c>
      <c r="G12" s="2573" t="s">
        <v>302</v>
      </c>
      <c r="H12" s="5573"/>
      <c r="I12" s="5574">
        <f t="shared" si="1"/>
        <v>0</v>
      </c>
      <c r="J12" s="2000"/>
      <c r="K12" s="2082">
        <v>8</v>
      </c>
      <c r="L12" s="5579" t="s">
        <v>4</v>
      </c>
      <c r="M12" s="1372"/>
      <c r="N12" s="1372"/>
      <c r="O12" s="1372"/>
      <c r="P12" s="5572">
        <f>M12-N12+O12</f>
        <v>0</v>
      </c>
      <c r="Q12" s="1387" t="s">
        <v>302</v>
      </c>
      <c r="R12" s="5577">
        <f>'11,30'!E40</f>
        <v>0</v>
      </c>
      <c r="S12" s="2152"/>
      <c r="T12" s="2082">
        <v>8</v>
      </c>
      <c r="U12" s="5579" t="s">
        <v>4</v>
      </c>
      <c r="V12" s="1372"/>
      <c r="W12" s="1372"/>
      <c r="X12" s="1372"/>
      <c r="Y12" s="5572">
        <f>V12-W12+X12</f>
        <v>0</v>
      </c>
      <c r="Z12" s="1387" t="s">
        <v>302</v>
      </c>
      <c r="AA12" s="5577">
        <f>'16,00'!E40</f>
        <v>0</v>
      </c>
      <c r="AB12" s="2000"/>
      <c r="AC12" s="2082">
        <v>8</v>
      </c>
      <c r="AD12" s="5583" t="s">
        <v>4</v>
      </c>
      <c r="AE12" s="5571"/>
      <c r="AF12" s="5579"/>
      <c r="AG12" s="5572">
        <f t="shared" si="2"/>
        <v>0</v>
      </c>
      <c r="AH12" s="1387" t="s">
        <v>302</v>
      </c>
      <c r="AI12" s="5573"/>
      <c r="AJ12" s="5574">
        <f t="shared" si="5"/>
        <v>0</v>
      </c>
      <c r="AK12" s="2582"/>
      <c r="AL12" s="1204"/>
      <c r="AM12" s="5580" t="s">
        <v>19</v>
      </c>
      <c r="AN12" s="1372"/>
      <c r="AO12" s="1372"/>
      <c r="AP12" s="5572">
        <f>AN12-AO12</f>
        <v>0</v>
      </c>
      <c r="AQ12" s="1387" t="s">
        <v>302</v>
      </c>
      <c r="AR12" s="1387"/>
      <c r="AS12" s="2582"/>
      <c r="AT12" s="4123"/>
      <c r="AU12" s="5570" t="s">
        <v>5</v>
      </c>
      <c r="AV12" s="5587"/>
      <c r="AW12" s="1243" t="s">
        <v>302</v>
      </c>
      <c r="AX12" s="2090"/>
      <c r="AY12" s="5570" t="s">
        <v>5</v>
      </c>
      <c r="AZ12" s="5587"/>
      <c r="BA12" s="1243" t="s">
        <v>302</v>
      </c>
      <c r="BB12" s="2090"/>
      <c r="BC12" s="5570" t="s">
        <v>5</v>
      </c>
      <c r="BD12" s="5587"/>
      <c r="BE12" s="1243" t="s">
        <v>302</v>
      </c>
      <c r="BF12" s="2090"/>
      <c r="BG12" s="5570" t="s">
        <v>5</v>
      </c>
      <c r="BH12" s="5587"/>
      <c r="BI12" s="1243" t="s">
        <v>302</v>
      </c>
      <c r="BJ12" s="2090"/>
      <c r="BK12" s="1221"/>
    </row>
    <row r="13" spans="1:63" ht="16.5" hidden="1" customHeight="1">
      <c r="A13" s="1380"/>
      <c r="B13" s="2082">
        <v>9</v>
      </c>
      <c r="C13" s="5570" t="s">
        <v>20</v>
      </c>
      <c r="D13" s="5571"/>
      <c r="E13" s="1372"/>
      <c r="F13" s="5572">
        <f t="shared" si="0"/>
        <v>0</v>
      </c>
      <c r="G13" s="2573" t="s">
        <v>315</v>
      </c>
      <c r="H13" s="5573"/>
      <c r="I13" s="5574">
        <f t="shared" si="1"/>
        <v>0</v>
      </c>
      <c r="J13" s="2000"/>
      <c r="K13" s="5575">
        <v>9</v>
      </c>
      <c r="L13" s="5579" t="s">
        <v>5</v>
      </c>
      <c r="M13" s="1372"/>
      <c r="N13" s="1372"/>
      <c r="O13" s="1372"/>
      <c r="P13" s="5572">
        <f>M13-N13+O13</f>
        <v>0</v>
      </c>
      <c r="Q13" s="1387" t="s">
        <v>310</v>
      </c>
      <c r="R13" s="5577">
        <f>'11,30'!E35</f>
        <v>0</v>
      </c>
      <c r="S13" s="2000"/>
      <c r="T13" s="5575">
        <v>9</v>
      </c>
      <c r="U13" s="5579" t="s">
        <v>5</v>
      </c>
      <c r="V13" s="1372"/>
      <c r="W13" s="1372"/>
      <c r="X13" s="1372"/>
      <c r="Y13" s="5572">
        <f>V13-W13+X13</f>
        <v>0</v>
      </c>
      <c r="Z13" s="1387" t="s">
        <v>401</v>
      </c>
      <c r="AA13" s="5577">
        <f>'16,00'!E35</f>
        <v>0</v>
      </c>
      <c r="AB13" s="2000"/>
      <c r="AC13" s="5575">
        <v>9</v>
      </c>
      <c r="AD13" s="5583" t="s">
        <v>5</v>
      </c>
      <c r="AE13" s="5571"/>
      <c r="AF13" s="5579"/>
      <c r="AG13" s="5572">
        <f t="shared" si="2"/>
        <v>0</v>
      </c>
      <c r="AH13" s="1387" t="s">
        <v>315</v>
      </c>
      <c r="AI13" s="5573"/>
      <c r="AJ13" s="5574">
        <f t="shared" ref="AJ13:AJ26" si="13">AI13-AK13</f>
        <v>0</v>
      </c>
      <c r="AK13" s="2582"/>
      <c r="AL13" s="1204"/>
      <c r="AM13" s="5580" t="s">
        <v>4</v>
      </c>
      <c r="AN13" s="1372"/>
      <c r="AO13" s="1372"/>
      <c r="AP13" s="5572">
        <f>AN13-AO13</f>
        <v>0</v>
      </c>
      <c r="AQ13" s="1387" t="s">
        <v>401</v>
      </c>
      <c r="AR13" s="1387"/>
      <c r="AS13" s="2582"/>
      <c r="AT13" s="4123"/>
      <c r="AU13" s="5570" t="s">
        <v>20</v>
      </c>
      <c r="AV13" s="5584"/>
      <c r="AW13" s="1243" t="s">
        <v>315</v>
      </c>
      <c r="AX13" s="5588"/>
      <c r="AY13" s="5570" t="s">
        <v>20</v>
      </c>
      <c r="AZ13" s="5584"/>
      <c r="BA13" s="1243" t="s">
        <v>315</v>
      </c>
      <c r="BB13" s="5588"/>
      <c r="BC13" s="5570" t="s">
        <v>20</v>
      </c>
      <c r="BD13" s="5584"/>
      <c r="BE13" s="1243" t="s">
        <v>315</v>
      </c>
      <c r="BF13" s="5588"/>
      <c r="BG13" s="5570" t="s">
        <v>20</v>
      </c>
      <c r="BH13" s="5584"/>
      <c r="BI13" s="1243" t="s">
        <v>315</v>
      </c>
      <c r="BJ13" s="5588"/>
      <c r="BK13" s="1221"/>
    </row>
    <row r="14" spans="1:63" ht="16.5" hidden="1" customHeight="1">
      <c r="A14" s="1380"/>
      <c r="B14" s="2082">
        <v>10</v>
      </c>
      <c r="C14" s="5570" t="s">
        <v>768</v>
      </c>
      <c r="D14" s="5571"/>
      <c r="E14" s="1372"/>
      <c r="F14" s="5572">
        <f t="shared" si="0"/>
        <v>0</v>
      </c>
      <c r="G14" s="2573" t="s">
        <v>384</v>
      </c>
      <c r="H14" s="5573"/>
      <c r="I14" s="5574">
        <f t="shared" si="1"/>
        <v>0</v>
      </c>
      <c r="J14" s="2000"/>
      <c r="K14" s="2082">
        <v>10</v>
      </c>
      <c r="L14" s="5579" t="s">
        <v>20</v>
      </c>
      <c r="M14" s="1109"/>
      <c r="N14" s="1109"/>
      <c r="O14" s="1109"/>
      <c r="P14" s="1109"/>
      <c r="Q14" s="1387" t="s">
        <v>303</v>
      </c>
      <c r="R14" s="5577">
        <f>'11,30'!E37</f>
        <v>0</v>
      </c>
      <c r="S14" s="2000"/>
      <c r="T14" s="2082">
        <v>10</v>
      </c>
      <c r="U14" s="5579" t="s">
        <v>20</v>
      </c>
      <c r="V14" s="1109"/>
      <c r="W14" s="1109"/>
      <c r="X14" s="1109"/>
      <c r="Y14" s="1109"/>
      <c r="Z14" s="1387" t="s">
        <v>303</v>
      </c>
      <c r="AA14" s="5577">
        <f>'16,00'!E37</f>
        <v>0</v>
      </c>
      <c r="AB14" s="2000"/>
      <c r="AC14" s="2082">
        <v>10</v>
      </c>
      <c r="AD14" s="5583" t="s">
        <v>20</v>
      </c>
      <c r="AE14" s="5571"/>
      <c r="AF14" s="5579"/>
      <c r="AG14" s="5572">
        <f t="shared" si="2"/>
        <v>0</v>
      </c>
      <c r="AH14" s="1387" t="s">
        <v>384</v>
      </c>
      <c r="AI14" s="5573"/>
      <c r="AJ14" s="5574">
        <f t="shared" si="13"/>
        <v>0</v>
      </c>
      <c r="AK14" s="2582"/>
      <c r="AL14" s="1204"/>
      <c r="AQ14" s="1387" t="s">
        <v>303</v>
      </c>
      <c r="AR14" s="1387"/>
      <c r="AS14" s="2582"/>
      <c r="AT14" s="4123"/>
      <c r="AU14" s="5570" t="s">
        <v>768</v>
      </c>
      <c r="AV14" s="5589"/>
      <c r="AW14" s="1243" t="s">
        <v>384</v>
      </c>
      <c r="AX14" s="5570"/>
      <c r="AY14" s="5570" t="s">
        <v>768</v>
      </c>
      <c r="AZ14" s="5589"/>
      <c r="BA14" s="1243" t="s">
        <v>384</v>
      </c>
      <c r="BB14" s="5570"/>
      <c r="BC14" s="5570" t="s">
        <v>768</v>
      </c>
      <c r="BD14" s="5589"/>
      <c r="BE14" s="1243" t="s">
        <v>384</v>
      </c>
      <c r="BF14" s="5570"/>
      <c r="BG14" s="5570" t="s">
        <v>768</v>
      </c>
      <c r="BH14" s="5589"/>
      <c r="BI14" s="1243" t="s">
        <v>384</v>
      </c>
      <c r="BJ14" s="5570"/>
      <c r="BK14" s="1221"/>
    </row>
    <row r="15" spans="1:63" ht="16.5" hidden="1" customHeight="1">
      <c r="A15" s="1380"/>
      <c r="B15" s="2082">
        <v>11</v>
      </c>
      <c r="C15" s="5570" t="s">
        <v>878</v>
      </c>
      <c r="D15" s="5571"/>
      <c r="E15" s="2083"/>
      <c r="F15" s="5572">
        <f t="shared" si="0"/>
        <v>0</v>
      </c>
      <c r="G15" s="3603" t="s">
        <v>305</v>
      </c>
      <c r="H15" s="5590"/>
      <c r="I15" s="5574">
        <f t="shared" si="1"/>
        <v>0</v>
      </c>
      <c r="J15" s="2000"/>
      <c r="K15" s="2082">
        <v>11</v>
      </c>
      <c r="L15" s="5579" t="s">
        <v>327</v>
      </c>
      <c r="M15" s="1372"/>
      <c r="N15" s="1372"/>
      <c r="O15" s="1372"/>
      <c r="P15" s="5572">
        <f t="shared" ref="P15:P20" si="14">M15-N15+O15</f>
        <v>0</v>
      </c>
      <c r="Q15" s="1387" t="s">
        <v>304</v>
      </c>
      <c r="R15" s="5577">
        <f>'11,30'!E39</f>
        <v>0</v>
      </c>
      <c r="S15" s="2000"/>
      <c r="T15" s="2082">
        <v>11</v>
      </c>
      <c r="U15" s="5579" t="s">
        <v>327</v>
      </c>
      <c r="V15" s="1372"/>
      <c r="W15" s="1372"/>
      <c r="X15" s="1372"/>
      <c r="Y15" s="5572">
        <f t="shared" ref="Y15:Y20" si="15">V15-W15+X15</f>
        <v>0</v>
      </c>
      <c r="Z15" s="1387" t="s">
        <v>304</v>
      </c>
      <c r="AA15" s="5577">
        <f>'16,00'!E39</f>
        <v>0</v>
      </c>
      <c r="AB15" s="2000"/>
      <c r="AC15" s="2082">
        <v>11</v>
      </c>
      <c r="AD15" s="5583" t="s">
        <v>327</v>
      </c>
      <c r="AE15" s="5571"/>
      <c r="AF15" s="5591"/>
      <c r="AG15" s="5572">
        <f t="shared" si="2"/>
        <v>0</v>
      </c>
      <c r="AH15" s="1391" t="s">
        <v>305</v>
      </c>
      <c r="AI15" s="5590"/>
      <c r="AJ15" s="5574">
        <f t="shared" si="13"/>
        <v>0</v>
      </c>
      <c r="AK15" s="2583"/>
      <c r="AL15" s="1204"/>
      <c r="AM15" s="5580" t="s">
        <v>5</v>
      </c>
      <c r="AN15" s="1372"/>
      <c r="AO15" s="1372"/>
      <c r="AP15" s="5572">
        <f t="shared" ref="AP15:AP20" si="16">AN15-AO15</f>
        <v>0</v>
      </c>
      <c r="AQ15" s="1387" t="s">
        <v>304</v>
      </c>
      <c r="AR15" s="1387"/>
      <c r="AS15" s="2582"/>
      <c r="AT15" s="4123"/>
      <c r="AU15" s="5570" t="s">
        <v>878</v>
      </c>
      <c r="AV15" s="5592"/>
      <c r="AW15" s="1999" t="s">
        <v>305</v>
      </c>
      <c r="AX15" s="5570"/>
      <c r="AY15" s="5570" t="s">
        <v>878</v>
      </c>
      <c r="AZ15" s="5592"/>
      <c r="BA15" s="1999" t="s">
        <v>305</v>
      </c>
      <c r="BB15" s="5570"/>
      <c r="BC15" s="5570" t="s">
        <v>878</v>
      </c>
      <c r="BD15" s="5592"/>
      <c r="BE15" s="1999" t="s">
        <v>305</v>
      </c>
      <c r="BF15" s="5570"/>
      <c r="BG15" s="5570" t="s">
        <v>878</v>
      </c>
      <c r="BH15" s="5592"/>
      <c r="BI15" s="1999" t="s">
        <v>305</v>
      </c>
      <c r="BJ15" s="5570"/>
      <c r="BK15" s="1221"/>
    </row>
    <row r="16" spans="1:63" ht="16.5" hidden="1" customHeight="1">
      <c r="A16" s="1380"/>
      <c r="B16" s="2082">
        <v>12</v>
      </c>
      <c r="C16" s="5570" t="s">
        <v>8</v>
      </c>
      <c r="D16" s="5571"/>
      <c r="E16" s="2083"/>
      <c r="F16" s="5572">
        <f t="shared" si="0"/>
        <v>0</v>
      </c>
      <c r="G16" s="3603" t="s">
        <v>53</v>
      </c>
      <c r="H16" s="5590"/>
      <c r="I16" s="5574">
        <f t="shared" si="1"/>
        <v>0</v>
      </c>
      <c r="J16" s="2000"/>
      <c r="K16" s="2082">
        <v>12</v>
      </c>
      <c r="L16" s="5579" t="s">
        <v>8</v>
      </c>
      <c r="M16" s="1372"/>
      <c r="N16" s="1372"/>
      <c r="O16" s="1372"/>
      <c r="P16" s="5572">
        <f t="shared" si="14"/>
        <v>0</v>
      </c>
      <c r="Q16" s="1391" t="s">
        <v>305</v>
      </c>
      <c r="R16" s="5593">
        <f>'11,30'!E46</f>
        <v>0</v>
      </c>
      <c r="S16" s="2000"/>
      <c r="T16" s="2082">
        <v>12</v>
      </c>
      <c r="U16" s="5579" t="s">
        <v>8</v>
      </c>
      <c r="V16" s="1372"/>
      <c r="W16" s="1372"/>
      <c r="X16" s="1372"/>
      <c r="Y16" s="5572">
        <f t="shared" si="15"/>
        <v>0</v>
      </c>
      <c r="Z16" s="1391" t="s">
        <v>305</v>
      </c>
      <c r="AA16" s="5593">
        <f>'16,00'!E46</f>
        <v>0</v>
      </c>
      <c r="AB16" s="2000"/>
      <c r="AC16" s="2082">
        <v>12</v>
      </c>
      <c r="AD16" s="5583" t="s">
        <v>8</v>
      </c>
      <c r="AE16" s="5571"/>
      <c r="AF16" s="5591"/>
      <c r="AG16" s="5572">
        <f t="shared" si="2"/>
        <v>0</v>
      </c>
      <c r="AH16" s="1391" t="s">
        <v>53</v>
      </c>
      <c r="AI16" s="5590"/>
      <c r="AJ16" s="5574">
        <f t="shared" si="13"/>
        <v>0</v>
      </c>
      <c r="AK16" s="2583"/>
      <c r="AL16" s="1206"/>
      <c r="AM16" s="5580" t="s">
        <v>20</v>
      </c>
      <c r="AN16" s="1372"/>
      <c r="AO16" s="1372"/>
      <c r="AP16" s="5572">
        <f t="shared" si="16"/>
        <v>0</v>
      </c>
      <c r="AQ16" s="1391" t="s">
        <v>305</v>
      </c>
      <c r="AR16" s="1391"/>
      <c r="AS16" s="2583"/>
      <c r="AT16" s="4123"/>
      <c r="AU16" s="5570" t="s">
        <v>8</v>
      </c>
      <c r="AV16" s="5592"/>
      <c r="AW16" s="1999" t="s">
        <v>53</v>
      </c>
      <c r="AX16" s="5570"/>
      <c r="AY16" s="5570" t="s">
        <v>8</v>
      </c>
      <c r="AZ16" s="5592"/>
      <c r="BA16" s="1999" t="s">
        <v>53</v>
      </c>
      <c r="BB16" s="5570"/>
      <c r="BC16" s="5570" t="s">
        <v>8</v>
      </c>
      <c r="BD16" s="5592"/>
      <c r="BE16" s="1999" t="s">
        <v>53</v>
      </c>
      <c r="BF16" s="5570"/>
      <c r="BG16" s="5570" t="s">
        <v>8</v>
      </c>
      <c r="BH16" s="5592"/>
      <c r="BI16" s="1999" t="s">
        <v>53</v>
      </c>
      <c r="BJ16" s="5570"/>
      <c r="BK16" s="1221"/>
    </row>
    <row r="17" spans="1:63" ht="16.5" hidden="1" customHeight="1">
      <c r="A17" s="1380"/>
      <c r="B17" s="2082">
        <v>13</v>
      </c>
      <c r="C17" s="5570" t="s">
        <v>7</v>
      </c>
      <c r="D17" s="5571"/>
      <c r="E17" s="2083"/>
      <c r="F17" s="5572">
        <f t="shared" si="0"/>
        <v>0</v>
      </c>
      <c r="G17" s="3603" t="s">
        <v>54</v>
      </c>
      <c r="H17" s="5590"/>
      <c r="I17" s="5574">
        <f t="shared" si="1"/>
        <v>0</v>
      </c>
      <c r="J17" s="2000"/>
      <c r="K17" s="5585">
        <v>13</v>
      </c>
      <c r="L17" s="5579" t="s">
        <v>7</v>
      </c>
      <c r="M17" s="1372"/>
      <c r="N17" s="1372"/>
      <c r="O17" s="1372"/>
      <c r="P17" s="5572">
        <f t="shared" si="14"/>
        <v>0</v>
      </c>
      <c r="Q17" s="1391" t="s">
        <v>53</v>
      </c>
      <c r="R17" s="5593" t="e">
        <f>'11,30'!E47</f>
        <v>#REF!</v>
      </c>
      <c r="S17" s="2000"/>
      <c r="T17" s="5585">
        <v>13</v>
      </c>
      <c r="U17" s="5579" t="s">
        <v>7</v>
      </c>
      <c r="V17" s="1372"/>
      <c r="W17" s="1372"/>
      <c r="X17" s="1372"/>
      <c r="Y17" s="5572">
        <f t="shared" si="15"/>
        <v>0</v>
      </c>
      <c r="Z17" s="1391" t="s">
        <v>53</v>
      </c>
      <c r="AA17" s="5593">
        <f>'16,00'!E47</f>
        <v>0</v>
      </c>
      <c r="AB17" s="2000"/>
      <c r="AC17" s="5585">
        <v>13</v>
      </c>
      <c r="AD17" s="5583" t="s">
        <v>7</v>
      </c>
      <c r="AE17" s="5571"/>
      <c r="AF17" s="5591"/>
      <c r="AG17" s="5572">
        <f t="shared" si="2"/>
        <v>0</v>
      </c>
      <c r="AH17" s="1391" t="s">
        <v>54</v>
      </c>
      <c r="AI17" s="5590"/>
      <c r="AJ17" s="5574">
        <f t="shared" si="13"/>
        <v>0</v>
      </c>
      <c r="AK17" s="2583"/>
      <c r="AL17" s="1206"/>
      <c r="AM17" s="5580" t="s">
        <v>327</v>
      </c>
      <c r="AN17" s="1372"/>
      <c r="AO17" s="2083"/>
      <c r="AP17" s="5572">
        <f t="shared" si="16"/>
        <v>0</v>
      </c>
      <c r="AQ17" s="1391" t="s">
        <v>53</v>
      </c>
      <c r="AR17" s="1391"/>
      <c r="AS17" s="2583"/>
      <c r="AT17" s="4123"/>
      <c r="AU17" s="5570" t="s">
        <v>7</v>
      </c>
      <c r="AV17" s="5592"/>
      <c r="AW17" s="1999" t="s">
        <v>54</v>
      </c>
      <c r="AX17" s="5582"/>
      <c r="AY17" s="5570" t="s">
        <v>7</v>
      </c>
      <c r="AZ17" s="5592"/>
      <c r="BA17" s="1999" t="s">
        <v>54</v>
      </c>
      <c r="BB17" s="5582"/>
      <c r="BC17" s="5570" t="s">
        <v>7</v>
      </c>
      <c r="BD17" s="5592"/>
      <c r="BE17" s="1999" t="s">
        <v>54</v>
      </c>
      <c r="BF17" s="5582"/>
      <c r="BG17" s="5570" t="s">
        <v>7</v>
      </c>
      <c r="BH17" s="5592"/>
      <c r="BI17" s="1999" t="s">
        <v>54</v>
      </c>
      <c r="BJ17" s="5582"/>
      <c r="BK17" s="1221"/>
    </row>
    <row r="18" spans="1:63" ht="16.5" hidden="1" customHeight="1">
      <c r="A18" s="1380"/>
      <c r="B18" s="2082">
        <v>14</v>
      </c>
      <c r="C18" s="5570" t="s">
        <v>455</v>
      </c>
      <c r="D18" s="5571"/>
      <c r="E18" s="2083"/>
      <c r="F18" s="5572">
        <f t="shared" si="0"/>
        <v>0</v>
      </c>
      <c r="G18" s="3603" t="s">
        <v>306</v>
      </c>
      <c r="H18" s="5590"/>
      <c r="I18" s="5574">
        <f t="shared" si="1"/>
        <v>0</v>
      </c>
      <c r="J18" s="2000"/>
      <c r="K18" s="5585">
        <v>14</v>
      </c>
      <c r="L18" s="5579" t="s">
        <v>9</v>
      </c>
      <c r="M18" s="1372"/>
      <c r="N18" s="1372"/>
      <c r="O18" s="1372"/>
      <c r="P18" s="5572">
        <f t="shared" si="14"/>
        <v>0</v>
      </c>
      <c r="Q18" s="1391" t="s">
        <v>54</v>
      </c>
      <c r="R18" s="5593">
        <f>'11,30'!E48</f>
        <v>0</v>
      </c>
      <c r="S18" s="2000"/>
      <c r="T18" s="5585">
        <v>14</v>
      </c>
      <c r="U18" s="5579" t="s">
        <v>9</v>
      </c>
      <c r="V18" s="1372"/>
      <c r="W18" s="1372"/>
      <c r="X18" s="1372"/>
      <c r="Y18" s="5572">
        <f t="shared" si="15"/>
        <v>0</v>
      </c>
      <c r="Z18" s="1391" t="s">
        <v>54</v>
      </c>
      <c r="AA18" s="5593">
        <f>'16,00'!E48</f>
        <v>0</v>
      </c>
      <c r="AB18" s="2000"/>
      <c r="AC18" s="5585">
        <v>14</v>
      </c>
      <c r="AD18" s="5583" t="s">
        <v>9</v>
      </c>
      <c r="AE18" s="5571"/>
      <c r="AF18" s="5579"/>
      <c r="AG18" s="5572">
        <f t="shared" si="2"/>
        <v>0</v>
      </c>
      <c r="AH18" s="1391" t="s">
        <v>306</v>
      </c>
      <c r="AI18" s="5590"/>
      <c r="AJ18" s="5574">
        <f t="shared" si="13"/>
        <v>0</v>
      </c>
      <c r="AK18" s="2583"/>
      <c r="AL18" s="1206"/>
      <c r="AM18" s="5580" t="s">
        <v>8</v>
      </c>
      <c r="AN18" s="1372"/>
      <c r="AO18" s="2083"/>
      <c r="AP18" s="5572">
        <f t="shared" si="16"/>
        <v>0</v>
      </c>
      <c r="AQ18" s="1391" t="s">
        <v>54</v>
      </c>
      <c r="AR18" s="1391"/>
      <c r="AS18" s="2583"/>
      <c r="AT18" s="4123"/>
      <c r="AU18" s="5570" t="s">
        <v>455</v>
      </c>
      <c r="AV18" s="5592"/>
      <c r="AW18" s="1999" t="s">
        <v>306</v>
      </c>
      <c r="AX18" s="2090"/>
      <c r="AY18" s="5570" t="s">
        <v>455</v>
      </c>
      <c r="AZ18" s="5592"/>
      <c r="BA18" s="1999" t="s">
        <v>306</v>
      </c>
      <c r="BB18" s="2090"/>
      <c r="BC18" s="5570" t="s">
        <v>455</v>
      </c>
      <c r="BD18" s="5592"/>
      <c r="BE18" s="1999" t="s">
        <v>306</v>
      </c>
      <c r="BF18" s="2090"/>
      <c r="BG18" s="5570" t="s">
        <v>455</v>
      </c>
      <c r="BH18" s="5592"/>
      <c r="BI18" s="1999" t="s">
        <v>306</v>
      </c>
      <c r="BJ18" s="2090"/>
      <c r="BK18" s="1221"/>
    </row>
    <row r="19" spans="1:63" ht="16.5" hidden="1" customHeight="1">
      <c r="A19" s="1380"/>
      <c r="B19" s="2082">
        <v>15</v>
      </c>
      <c r="C19" s="5570" t="s">
        <v>667</v>
      </c>
      <c r="D19" s="5571"/>
      <c r="E19" s="2083"/>
      <c r="F19" s="5572">
        <f t="shared" si="0"/>
        <v>0</v>
      </c>
      <c r="G19" s="2573" t="s">
        <v>925</v>
      </c>
      <c r="H19" s="5573"/>
      <c r="I19" s="5574">
        <f t="shared" si="1"/>
        <v>0</v>
      </c>
      <c r="J19" s="2000"/>
      <c r="K19" s="2082">
        <v>15</v>
      </c>
      <c r="L19" s="5579" t="s">
        <v>10</v>
      </c>
      <c r="M19" s="1372"/>
      <c r="N19" s="1372"/>
      <c r="O19" s="1372"/>
      <c r="P19" s="5572">
        <f t="shared" si="14"/>
        <v>0</v>
      </c>
      <c r="Q19" s="1391" t="s">
        <v>306</v>
      </c>
      <c r="R19" s="5593">
        <f>'11,30'!E38</f>
        <v>0</v>
      </c>
      <c r="S19" s="2000"/>
      <c r="T19" s="2082">
        <v>15</v>
      </c>
      <c r="U19" s="5579" t="s">
        <v>10</v>
      </c>
      <c r="V19" s="1372"/>
      <c r="W19" s="1372"/>
      <c r="X19" s="1372"/>
      <c r="Y19" s="5572">
        <f t="shared" si="15"/>
        <v>0</v>
      </c>
      <c r="Z19" s="1391" t="s">
        <v>306</v>
      </c>
      <c r="AA19" s="5593">
        <f>'16,00'!E38</f>
        <v>0</v>
      </c>
      <c r="AB19" s="2000"/>
      <c r="AC19" s="2082">
        <v>15</v>
      </c>
      <c r="AD19" s="5583" t="s">
        <v>10</v>
      </c>
      <c r="AE19" s="5571"/>
      <c r="AF19" s="5591"/>
      <c r="AG19" s="5572">
        <f t="shared" si="2"/>
        <v>0</v>
      </c>
      <c r="AH19" s="2573" t="s">
        <v>925</v>
      </c>
      <c r="AI19" s="5573"/>
      <c r="AJ19" s="5574">
        <f>AI19-AK19</f>
        <v>0</v>
      </c>
      <c r="AK19" s="2582"/>
      <c r="AL19" s="1206"/>
      <c r="AM19" s="5580" t="s">
        <v>7</v>
      </c>
      <c r="AN19" s="1372"/>
      <c r="AO19" s="2083"/>
      <c r="AP19" s="5572">
        <f t="shared" si="16"/>
        <v>0</v>
      </c>
      <c r="AQ19" s="1391" t="s">
        <v>306</v>
      </c>
      <c r="AR19" s="1391"/>
      <c r="AS19" s="2583"/>
      <c r="AT19" s="4123"/>
      <c r="AU19" s="5570" t="s">
        <v>667</v>
      </c>
      <c r="AV19" s="5592"/>
      <c r="AW19" s="2573" t="s">
        <v>925</v>
      </c>
      <c r="AX19" s="2090"/>
      <c r="AY19" s="5570" t="s">
        <v>667</v>
      </c>
      <c r="AZ19" s="5592"/>
      <c r="BA19" s="2573" t="s">
        <v>925</v>
      </c>
      <c r="BB19" s="2090"/>
      <c r="BC19" s="5570" t="s">
        <v>667</v>
      </c>
      <c r="BD19" s="5592"/>
      <c r="BE19" s="2573" t="s">
        <v>925</v>
      </c>
      <c r="BF19" s="2090"/>
      <c r="BG19" s="5570" t="s">
        <v>667</v>
      </c>
      <c r="BH19" s="5592"/>
      <c r="BI19" s="2573" t="s">
        <v>925</v>
      </c>
      <c r="BJ19" s="2090"/>
      <c r="BK19" s="1221"/>
    </row>
    <row r="20" spans="1:63" ht="16.5" hidden="1" customHeight="1">
      <c r="A20" s="1380"/>
      <c r="B20" s="2082">
        <v>16</v>
      </c>
      <c r="C20" s="5570" t="s">
        <v>307</v>
      </c>
      <c r="D20" s="5571"/>
      <c r="E20" s="2083"/>
      <c r="F20" s="5572">
        <f t="shared" si="0"/>
        <v>0</v>
      </c>
      <c r="G20" s="2573" t="s">
        <v>926</v>
      </c>
      <c r="H20" s="5573"/>
      <c r="I20" s="5574">
        <f t="shared" si="1"/>
        <v>0</v>
      </c>
      <c r="J20" s="2000"/>
      <c r="K20" s="2082">
        <v>16</v>
      </c>
      <c r="L20" s="5579" t="s">
        <v>11</v>
      </c>
      <c r="M20" s="1372"/>
      <c r="N20" s="1372"/>
      <c r="O20" s="1372"/>
      <c r="P20" s="5572">
        <f t="shared" si="14"/>
        <v>0</v>
      </c>
      <c r="Q20" s="1387" t="s">
        <v>294</v>
      </c>
      <c r="R20" s="5577">
        <f>'11,30'!E44</f>
        <v>0</v>
      </c>
      <c r="S20" s="2000"/>
      <c r="T20" s="2082">
        <v>16</v>
      </c>
      <c r="U20" s="5579" t="s">
        <v>11</v>
      </c>
      <c r="V20" s="1372"/>
      <c r="W20" s="1372"/>
      <c r="X20" s="1372"/>
      <c r="Y20" s="5572">
        <f t="shared" si="15"/>
        <v>0</v>
      </c>
      <c r="Z20" s="1387" t="s">
        <v>294</v>
      </c>
      <c r="AA20" s="5577">
        <f>'16,00'!E44</f>
        <v>0</v>
      </c>
      <c r="AB20" s="2000"/>
      <c r="AC20" s="2082">
        <v>16</v>
      </c>
      <c r="AD20" s="5583" t="s">
        <v>11</v>
      </c>
      <c r="AE20" s="5571"/>
      <c r="AF20" s="5591"/>
      <c r="AG20" s="5572">
        <f t="shared" si="2"/>
        <v>0</v>
      </c>
      <c r="AH20" s="2573" t="s">
        <v>926</v>
      </c>
      <c r="AI20" s="5573"/>
      <c r="AJ20" s="5574">
        <f t="shared" si="13"/>
        <v>0</v>
      </c>
      <c r="AK20" s="2582"/>
      <c r="AL20" s="1206"/>
      <c r="AM20" s="5580" t="s">
        <v>9</v>
      </c>
      <c r="AN20" s="1372"/>
      <c r="AO20" s="2083"/>
      <c r="AP20" s="5572">
        <f t="shared" si="16"/>
        <v>0</v>
      </c>
      <c r="AQ20" s="1387" t="s">
        <v>294</v>
      </c>
      <c r="AR20" s="1387"/>
      <c r="AS20" s="2582"/>
      <c r="AT20" s="4123"/>
      <c r="AU20" s="5570" t="s">
        <v>307</v>
      </c>
      <c r="AV20" s="5592"/>
      <c r="AW20" s="2573" t="s">
        <v>926</v>
      </c>
      <c r="AX20" s="2090"/>
      <c r="AY20" s="5570" t="s">
        <v>307</v>
      </c>
      <c r="AZ20" s="5592"/>
      <c r="BA20" s="2573" t="s">
        <v>926</v>
      </c>
      <c r="BB20" s="2090"/>
      <c r="BC20" s="5570" t="s">
        <v>307</v>
      </c>
      <c r="BD20" s="5592"/>
      <c r="BE20" s="2573" t="s">
        <v>926</v>
      </c>
      <c r="BF20" s="2090"/>
      <c r="BG20" s="5570" t="s">
        <v>307</v>
      </c>
      <c r="BH20" s="5592"/>
      <c r="BI20" s="2573" t="s">
        <v>926</v>
      </c>
      <c r="BJ20" s="2090"/>
      <c r="BK20" s="1221"/>
    </row>
    <row r="21" spans="1:63" ht="16.5" hidden="1" customHeight="1">
      <c r="A21" s="1380"/>
      <c r="B21" s="2082">
        <v>17</v>
      </c>
      <c r="C21" s="5570" t="s">
        <v>15</v>
      </c>
      <c r="D21" s="5571"/>
      <c r="E21" s="1372"/>
      <c r="F21" s="5572">
        <f t="shared" ref="F21:F28" si="17">D21-E21</f>
        <v>0</v>
      </c>
      <c r="G21" s="2573" t="s">
        <v>307</v>
      </c>
      <c r="H21" s="5573"/>
      <c r="I21" s="5574">
        <f t="shared" si="1"/>
        <v>0</v>
      </c>
      <c r="J21" s="2000"/>
      <c r="K21" s="2082">
        <v>17</v>
      </c>
      <c r="L21" s="5579" t="s">
        <v>329</v>
      </c>
      <c r="M21" s="1109"/>
      <c r="N21" s="1109"/>
      <c r="O21" s="1109"/>
      <c r="P21" s="1109"/>
      <c r="Q21" s="1387" t="s">
        <v>295</v>
      </c>
      <c r="R21" s="5577">
        <f>'11,30'!E45</f>
        <v>0</v>
      </c>
      <c r="S21" s="2000"/>
      <c r="T21" s="2082">
        <v>17</v>
      </c>
      <c r="U21" s="5579" t="s">
        <v>329</v>
      </c>
      <c r="V21" s="1109"/>
      <c r="W21" s="1109"/>
      <c r="X21" s="1109"/>
      <c r="Y21" s="1109"/>
      <c r="Z21" s="1387" t="s">
        <v>295</v>
      </c>
      <c r="AA21" s="5577">
        <f>'16,00'!E45</f>
        <v>0</v>
      </c>
      <c r="AB21" s="2000"/>
      <c r="AC21" s="2082">
        <v>17</v>
      </c>
      <c r="AD21" s="5583" t="s">
        <v>329</v>
      </c>
      <c r="AE21" s="5571"/>
      <c r="AF21" s="5579"/>
      <c r="AG21" s="5572">
        <f t="shared" ref="AG21:AG28" si="18">AE21-AF21</f>
        <v>0</v>
      </c>
      <c r="AH21" s="1387" t="s">
        <v>307</v>
      </c>
      <c r="AI21" s="5573"/>
      <c r="AJ21" s="5574">
        <f t="shared" si="13"/>
        <v>0</v>
      </c>
      <c r="AK21" s="2582"/>
      <c r="AL21" s="1206"/>
      <c r="AQ21" s="1387" t="s">
        <v>295</v>
      </c>
      <c r="AR21" s="1387"/>
      <c r="AS21" s="2582"/>
      <c r="AT21" s="4123"/>
      <c r="AU21" s="5570" t="s">
        <v>15</v>
      </c>
      <c r="AV21" s="5584"/>
      <c r="AW21" s="1243" t="s">
        <v>307</v>
      </c>
      <c r="AX21" s="2090"/>
      <c r="AY21" s="5570" t="s">
        <v>15</v>
      </c>
      <c r="AZ21" s="5584"/>
      <c r="BA21" s="1243" t="s">
        <v>307</v>
      </c>
      <c r="BB21" s="2090"/>
      <c r="BC21" s="5570" t="s">
        <v>15</v>
      </c>
      <c r="BD21" s="5584"/>
      <c r="BE21" s="1243" t="s">
        <v>307</v>
      </c>
      <c r="BF21" s="2090"/>
      <c r="BG21" s="5570" t="s">
        <v>15</v>
      </c>
      <c r="BH21" s="5584"/>
      <c r="BI21" s="1243" t="s">
        <v>307</v>
      </c>
      <c r="BJ21" s="2090"/>
      <c r="BK21" s="1221"/>
    </row>
    <row r="22" spans="1:63" ht="16.5" hidden="1" customHeight="1">
      <c r="A22" s="1380"/>
      <c r="B22" s="2082">
        <v>18</v>
      </c>
      <c r="C22" s="5570" t="s">
        <v>16</v>
      </c>
      <c r="D22" s="5571"/>
      <c r="E22" s="1372"/>
      <c r="F22" s="5572">
        <f t="shared" si="17"/>
        <v>0</v>
      </c>
      <c r="G22" s="2573" t="s">
        <v>495</v>
      </c>
      <c r="H22" s="5573"/>
      <c r="I22" s="5574">
        <f t="shared" si="1"/>
        <v>0</v>
      </c>
      <c r="J22" s="2000"/>
      <c r="K22" s="5575">
        <v>18</v>
      </c>
      <c r="L22" s="5579" t="s">
        <v>330</v>
      </c>
      <c r="M22" s="1372"/>
      <c r="N22" s="1372"/>
      <c r="O22" s="1372"/>
      <c r="P22" s="5572">
        <f>M22-N22+O22</f>
        <v>0</v>
      </c>
      <c r="Q22" s="1387" t="s">
        <v>307</v>
      </c>
      <c r="R22" s="5577">
        <f>'11,30'!E41</f>
        <v>0</v>
      </c>
      <c r="S22" s="2000"/>
      <c r="T22" s="5575">
        <v>18</v>
      </c>
      <c r="U22" s="5579" t="s">
        <v>330</v>
      </c>
      <c r="V22" s="1372"/>
      <c r="W22" s="1372"/>
      <c r="X22" s="1372"/>
      <c r="Y22" s="5572">
        <f>V22-W22+X22</f>
        <v>0</v>
      </c>
      <c r="Z22" s="1387" t="s">
        <v>307</v>
      </c>
      <c r="AA22" s="5577">
        <f>'16,00'!E41</f>
        <v>0</v>
      </c>
      <c r="AB22" s="2000"/>
      <c r="AC22" s="5575">
        <v>18</v>
      </c>
      <c r="AD22" s="5583" t="s">
        <v>330</v>
      </c>
      <c r="AE22" s="5571"/>
      <c r="AF22" s="5579"/>
      <c r="AG22" s="5572">
        <f t="shared" si="18"/>
        <v>0</v>
      </c>
      <c r="AH22" s="2573" t="s">
        <v>495</v>
      </c>
      <c r="AI22" s="5573"/>
      <c r="AJ22" s="5574">
        <f t="shared" si="13"/>
        <v>0</v>
      </c>
      <c r="AK22" s="2000"/>
      <c r="AL22" s="1204"/>
      <c r="AM22" s="5580" t="s">
        <v>329</v>
      </c>
      <c r="AN22" s="1372"/>
      <c r="AO22" s="2083"/>
      <c r="AP22" s="5572">
        <f>AN22-AO22</f>
        <v>0</v>
      </c>
      <c r="AQ22" s="1387" t="s">
        <v>307</v>
      </c>
      <c r="AR22" s="1387"/>
      <c r="AS22" s="2582"/>
      <c r="AT22" s="4123"/>
      <c r="AU22" s="5570" t="s">
        <v>16</v>
      </c>
      <c r="AV22" s="5584"/>
      <c r="AW22" s="2573" t="s">
        <v>495</v>
      </c>
      <c r="AX22" s="2090"/>
      <c r="AY22" s="5570" t="s">
        <v>16</v>
      </c>
      <c r="AZ22" s="5584"/>
      <c r="BA22" s="2573" t="s">
        <v>495</v>
      </c>
      <c r="BB22" s="2090"/>
      <c r="BC22" s="5570" t="s">
        <v>16</v>
      </c>
      <c r="BD22" s="5584"/>
      <c r="BE22" s="2573" t="s">
        <v>495</v>
      </c>
      <c r="BF22" s="2090"/>
      <c r="BG22" s="5570" t="s">
        <v>16</v>
      </c>
      <c r="BH22" s="5584"/>
      <c r="BI22" s="2573" t="s">
        <v>495</v>
      </c>
      <c r="BJ22" s="2090"/>
      <c r="BK22" s="1221"/>
    </row>
    <row r="23" spans="1:63" ht="16.5" hidden="1" customHeight="1">
      <c r="A23" s="1380"/>
      <c r="B23" s="2082">
        <v>19</v>
      </c>
      <c r="C23" s="5570" t="s">
        <v>814</v>
      </c>
      <c r="D23" s="5571"/>
      <c r="E23" s="1372"/>
      <c r="F23" s="5572">
        <f t="shared" si="17"/>
        <v>0</v>
      </c>
      <c r="G23" s="2573" t="s">
        <v>58</v>
      </c>
      <c r="H23" s="5573"/>
      <c r="I23" s="5574">
        <f t="shared" si="1"/>
        <v>0</v>
      </c>
      <c r="J23" s="2000"/>
      <c r="K23" s="2082">
        <v>19</v>
      </c>
      <c r="L23" s="5579" t="s">
        <v>13</v>
      </c>
      <c r="M23" s="1372"/>
      <c r="N23" s="1372"/>
      <c r="O23" s="1372"/>
      <c r="P23" s="5572">
        <f>M23-N23+O23</f>
        <v>0</v>
      </c>
      <c r="Q23" s="1387" t="s">
        <v>587</v>
      </c>
      <c r="R23" s="5577">
        <f>'11,30'!E42</f>
        <v>0</v>
      </c>
      <c r="S23" s="2000"/>
      <c r="T23" s="2082">
        <v>19</v>
      </c>
      <c r="U23" s="5579" t="s">
        <v>13</v>
      </c>
      <c r="V23" s="1372"/>
      <c r="W23" s="1372"/>
      <c r="X23" s="1372"/>
      <c r="Y23" s="5572">
        <f>V23-W23+X23</f>
        <v>0</v>
      </c>
      <c r="Z23" s="1387" t="s">
        <v>587</v>
      </c>
      <c r="AA23" s="5577">
        <f>'16,00'!E42</f>
        <v>0</v>
      </c>
      <c r="AB23" s="2000"/>
      <c r="AC23" s="2082">
        <v>19</v>
      </c>
      <c r="AD23" s="5583" t="s">
        <v>13</v>
      </c>
      <c r="AE23" s="5571"/>
      <c r="AF23" s="5579"/>
      <c r="AG23" s="5572">
        <f t="shared" si="18"/>
        <v>0</v>
      </c>
      <c r="AH23" s="1387" t="s">
        <v>58</v>
      </c>
      <c r="AI23" s="5573"/>
      <c r="AJ23" s="5574">
        <f t="shared" si="13"/>
        <v>0</v>
      </c>
      <c r="AK23" s="2582"/>
      <c r="AL23" s="1204"/>
      <c r="AM23" s="5580" t="s">
        <v>330</v>
      </c>
      <c r="AN23" s="1372"/>
      <c r="AO23" s="2083"/>
      <c r="AP23" s="5572">
        <f>AN23-AO23</f>
        <v>0</v>
      </c>
      <c r="AQ23" s="1387" t="s">
        <v>587</v>
      </c>
      <c r="AR23" s="1387"/>
      <c r="AS23" s="2582"/>
      <c r="AT23" s="4123"/>
      <c r="AU23" s="5570" t="s">
        <v>814</v>
      </c>
      <c r="AV23" s="5584"/>
      <c r="AW23" s="1243" t="s">
        <v>58</v>
      </c>
      <c r="AX23" s="2090"/>
      <c r="AY23" s="5570" t="s">
        <v>814</v>
      </c>
      <c r="AZ23" s="5584"/>
      <c r="BA23" s="1243" t="s">
        <v>58</v>
      </c>
      <c r="BB23" s="2090"/>
      <c r="BC23" s="5570" t="s">
        <v>814</v>
      </c>
      <c r="BD23" s="5584"/>
      <c r="BE23" s="1243" t="s">
        <v>58</v>
      </c>
      <c r="BF23" s="2090"/>
      <c r="BG23" s="5570" t="s">
        <v>814</v>
      </c>
      <c r="BH23" s="5584"/>
      <c r="BI23" s="1243" t="s">
        <v>58</v>
      </c>
      <c r="BJ23" s="2090"/>
      <c r="BK23" s="1221"/>
    </row>
    <row r="24" spans="1:63" ht="18.75" hidden="1">
      <c r="A24" s="1380"/>
      <c r="B24" s="2082">
        <v>20</v>
      </c>
      <c r="C24" s="5570" t="s">
        <v>523</v>
      </c>
      <c r="D24" s="5571"/>
      <c r="E24" s="1372"/>
      <c r="F24" s="5572">
        <f t="shared" si="17"/>
        <v>0</v>
      </c>
      <c r="G24" s="2573" t="s">
        <v>57</v>
      </c>
      <c r="H24" s="5573"/>
      <c r="I24" s="5574">
        <f t="shared" si="1"/>
        <v>0</v>
      </c>
      <c r="J24" s="2572"/>
      <c r="K24" s="2082">
        <v>20</v>
      </c>
      <c r="L24" s="5579" t="s">
        <v>337</v>
      </c>
      <c r="M24" s="1372"/>
      <c r="N24" s="1372"/>
      <c r="O24" s="1372"/>
      <c r="P24" s="5572">
        <f>M24-N24+O24</f>
        <v>0</v>
      </c>
      <c r="Q24" s="1387" t="s">
        <v>588</v>
      </c>
      <c r="R24" s="5577">
        <f>'11,30'!E43</f>
        <v>0</v>
      </c>
      <c r="S24" s="2000"/>
      <c r="T24" s="2082">
        <v>20</v>
      </c>
      <c r="U24" s="5579" t="s">
        <v>337</v>
      </c>
      <c r="V24" s="1372"/>
      <c r="W24" s="1372"/>
      <c r="X24" s="1372"/>
      <c r="Y24" s="5572">
        <f>V24-W24+X24</f>
        <v>0</v>
      </c>
      <c r="Z24" s="1387" t="s">
        <v>588</v>
      </c>
      <c r="AA24" s="5577">
        <f>'16,00'!E43</f>
        <v>0</v>
      </c>
      <c r="AB24" s="2000"/>
      <c r="AC24" s="2082">
        <v>20</v>
      </c>
      <c r="AD24" s="5583" t="s">
        <v>337</v>
      </c>
      <c r="AE24" s="5571"/>
      <c r="AF24" s="5579"/>
      <c r="AG24" s="5572">
        <f t="shared" si="18"/>
        <v>0</v>
      </c>
      <c r="AH24" s="1387" t="s">
        <v>57</v>
      </c>
      <c r="AI24" s="5573"/>
      <c r="AJ24" s="5574">
        <f t="shared" si="13"/>
        <v>0</v>
      </c>
      <c r="AK24" s="2582"/>
      <c r="AL24" s="1204"/>
      <c r="AM24" s="5580" t="s">
        <v>13</v>
      </c>
      <c r="AN24" s="1372"/>
      <c r="AO24" s="1372"/>
      <c r="AP24" s="5572">
        <f>AN24-AO24</f>
        <v>0</v>
      </c>
      <c r="AQ24" s="1387" t="s">
        <v>588</v>
      </c>
      <c r="AR24" s="1387"/>
      <c r="AS24" s="2582"/>
      <c r="AT24" s="4123"/>
      <c r="AU24" s="5570" t="s">
        <v>523</v>
      </c>
      <c r="AV24" s="5584"/>
      <c r="AW24" s="1243" t="s">
        <v>57</v>
      </c>
      <c r="AX24" s="2090"/>
      <c r="AY24" s="5570" t="s">
        <v>523</v>
      </c>
      <c r="AZ24" s="5584"/>
      <c r="BA24" s="1243" t="s">
        <v>57</v>
      </c>
      <c r="BB24" s="2090"/>
      <c r="BC24" s="5570" t="s">
        <v>523</v>
      </c>
      <c r="BD24" s="5584"/>
      <c r="BE24" s="1243" t="s">
        <v>57</v>
      </c>
      <c r="BF24" s="2090"/>
      <c r="BG24" s="5570" t="s">
        <v>523</v>
      </c>
      <c r="BH24" s="5584"/>
      <c r="BI24" s="1243" t="s">
        <v>57</v>
      </c>
      <c r="BJ24" s="2090"/>
      <c r="BK24" s="1221"/>
    </row>
    <row r="25" spans="1:63" ht="16.5" hidden="1" customHeight="1">
      <c r="A25" s="1380"/>
      <c r="B25" s="2082">
        <v>21</v>
      </c>
      <c r="C25" s="5570" t="s">
        <v>917</v>
      </c>
      <c r="D25" s="5571"/>
      <c r="E25" s="1372"/>
      <c r="F25" s="5572">
        <f t="shared" si="17"/>
        <v>0</v>
      </c>
      <c r="G25" s="1387" t="s">
        <v>725</v>
      </c>
      <c r="H25" s="5573"/>
      <c r="I25" s="5574">
        <f t="shared" si="1"/>
        <v>0</v>
      </c>
      <c r="J25" s="2572"/>
      <c r="K25" s="2082">
        <v>21</v>
      </c>
      <c r="L25" s="5579" t="s">
        <v>338</v>
      </c>
      <c r="M25" s="1372"/>
      <c r="N25" s="1372"/>
      <c r="O25" s="1372"/>
      <c r="P25" s="5572">
        <f>M25-N25+O25</f>
        <v>0</v>
      </c>
      <c r="Q25" s="1387" t="s">
        <v>308</v>
      </c>
      <c r="R25" s="5577">
        <f>'11,30'!E49</f>
        <v>0</v>
      </c>
      <c r="S25" s="2000"/>
      <c r="T25" s="2082">
        <v>21</v>
      </c>
      <c r="U25" s="5579" t="s">
        <v>338</v>
      </c>
      <c r="V25" s="1372"/>
      <c r="W25" s="1372"/>
      <c r="X25" s="1372"/>
      <c r="Y25" s="5572">
        <f>V25-W25+X25</f>
        <v>0</v>
      </c>
      <c r="Z25" s="1387" t="s">
        <v>308</v>
      </c>
      <c r="AA25" s="5577">
        <f>'16,00'!E49</f>
        <v>0</v>
      </c>
      <c r="AB25" s="2000"/>
      <c r="AC25" s="2082">
        <v>21</v>
      </c>
      <c r="AD25" s="5583" t="s">
        <v>338</v>
      </c>
      <c r="AE25" s="5571"/>
      <c r="AF25" s="5579"/>
      <c r="AG25" s="5572">
        <f t="shared" si="18"/>
        <v>0</v>
      </c>
      <c r="AH25" s="1387" t="s">
        <v>725</v>
      </c>
      <c r="AI25" s="5573"/>
      <c r="AJ25" s="5574">
        <f t="shared" si="13"/>
        <v>0</v>
      </c>
      <c r="AK25" s="2582"/>
      <c r="AL25" s="1204"/>
      <c r="AM25" s="5580" t="s">
        <v>337</v>
      </c>
      <c r="AN25" s="1372"/>
      <c r="AO25" s="1372"/>
      <c r="AP25" s="5572">
        <f>AN25-AO25</f>
        <v>0</v>
      </c>
      <c r="AQ25" s="1387" t="s">
        <v>308</v>
      </c>
      <c r="AR25" s="1387"/>
      <c r="AS25" s="2582"/>
      <c r="AT25" s="4123"/>
      <c r="AU25" s="5570" t="s">
        <v>917</v>
      </c>
      <c r="AV25" s="5584"/>
      <c r="AW25" s="1243" t="s">
        <v>725</v>
      </c>
      <c r="AX25" s="2090"/>
      <c r="AY25" s="5570" t="s">
        <v>917</v>
      </c>
      <c r="AZ25" s="5584"/>
      <c r="BA25" s="1243" t="s">
        <v>725</v>
      </c>
      <c r="BB25" s="2090"/>
      <c r="BC25" s="5570" t="s">
        <v>917</v>
      </c>
      <c r="BD25" s="5584"/>
      <c r="BE25" s="1243" t="s">
        <v>725</v>
      </c>
      <c r="BF25" s="2090"/>
      <c r="BG25" s="5570" t="s">
        <v>917</v>
      </c>
      <c r="BH25" s="5584"/>
      <c r="BI25" s="1243" t="s">
        <v>725</v>
      </c>
      <c r="BJ25" s="2090"/>
      <c r="BK25" s="1221"/>
    </row>
    <row r="26" spans="1:63" ht="16.5" hidden="1" customHeight="1">
      <c r="A26" s="1380"/>
      <c r="B26" s="2082">
        <v>22</v>
      </c>
      <c r="C26" s="5570" t="s">
        <v>918</v>
      </c>
      <c r="D26" s="5571"/>
      <c r="E26" s="1372"/>
      <c r="F26" s="5572">
        <f t="shared" si="17"/>
        <v>0</v>
      </c>
      <c r="G26" s="2565" t="s">
        <v>747</v>
      </c>
      <c r="H26" s="5573"/>
      <c r="I26" s="5574">
        <f t="shared" si="1"/>
        <v>0</v>
      </c>
      <c r="J26" s="2572"/>
      <c r="K26" s="5585">
        <v>22</v>
      </c>
      <c r="L26" s="5579" t="s">
        <v>14</v>
      </c>
      <c r="M26" s="1372"/>
      <c r="N26" s="1372"/>
      <c r="O26" s="1372"/>
      <c r="P26" s="5572">
        <f>M26-N26+O26</f>
        <v>0</v>
      </c>
      <c r="Q26" s="1387" t="s">
        <v>309</v>
      </c>
      <c r="R26" s="5577">
        <f>'11,30'!E50</f>
        <v>0</v>
      </c>
      <c r="S26" s="2000"/>
      <c r="T26" s="5585">
        <v>22</v>
      </c>
      <c r="U26" s="5579" t="s">
        <v>14</v>
      </c>
      <c r="V26" s="1372"/>
      <c r="W26" s="1372"/>
      <c r="X26" s="1372"/>
      <c r="Y26" s="5572">
        <f>V26-W26+X26</f>
        <v>0</v>
      </c>
      <c r="Z26" s="1387" t="s">
        <v>309</v>
      </c>
      <c r="AA26" s="5577">
        <f>'16,00'!E50</f>
        <v>0</v>
      </c>
      <c r="AB26" s="2000"/>
      <c r="AC26" s="5585">
        <v>22</v>
      </c>
      <c r="AD26" s="5583" t="s">
        <v>14</v>
      </c>
      <c r="AE26" s="5571"/>
      <c r="AF26" s="5579"/>
      <c r="AG26" s="5572">
        <f t="shared" si="18"/>
        <v>0</v>
      </c>
      <c r="AH26" s="1387" t="s">
        <v>747</v>
      </c>
      <c r="AI26" s="5573"/>
      <c r="AJ26" s="5574">
        <f t="shared" si="13"/>
        <v>0</v>
      </c>
      <c r="AK26" s="2582"/>
      <c r="AL26" s="1204"/>
      <c r="AM26" s="5580" t="s">
        <v>338</v>
      </c>
      <c r="AN26" s="1372"/>
      <c r="AO26" s="1372"/>
      <c r="AP26" s="5572">
        <f>AN26-AO26</f>
        <v>0</v>
      </c>
      <c r="AQ26" s="1387" t="s">
        <v>309</v>
      </c>
      <c r="AR26" s="1387"/>
      <c r="AS26" s="2582"/>
      <c r="AT26" s="4123"/>
      <c r="AU26" s="5570" t="s">
        <v>918</v>
      </c>
      <c r="AV26" s="5584"/>
      <c r="AW26" s="1243" t="s">
        <v>747</v>
      </c>
      <c r="AX26" s="2090"/>
      <c r="AY26" s="5570" t="s">
        <v>918</v>
      </c>
      <c r="AZ26" s="5584"/>
      <c r="BA26" s="1243" t="s">
        <v>747</v>
      </c>
      <c r="BB26" s="2090"/>
      <c r="BC26" s="5570" t="s">
        <v>918</v>
      </c>
      <c r="BD26" s="5584"/>
      <c r="BE26" s="1243" t="s">
        <v>747</v>
      </c>
      <c r="BF26" s="2090"/>
      <c r="BG26" s="5570" t="s">
        <v>918</v>
      </c>
      <c r="BH26" s="5584"/>
      <c r="BI26" s="1243" t="s">
        <v>747</v>
      </c>
      <c r="BJ26" s="2090"/>
      <c r="BK26" s="1221"/>
    </row>
    <row r="27" spans="1:63" ht="16.5" hidden="1" customHeight="1">
      <c r="A27" s="1380"/>
      <c r="B27" s="2082">
        <v>23</v>
      </c>
      <c r="C27" s="5570" t="s">
        <v>919</v>
      </c>
      <c r="D27" s="5571"/>
      <c r="E27" s="1372"/>
      <c r="F27" s="5572">
        <f t="shared" si="17"/>
        <v>0</v>
      </c>
      <c r="G27" s="1387"/>
      <c r="H27" s="5573"/>
      <c r="I27" s="5574">
        <f t="shared" si="1"/>
        <v>0</v>
      </c>
      <c r="J27" s="3680"/>
      <c r="K27" s="2082">
        <v>23</v>
      </c>
      <c r="L27" s="5579" t="s">
        <v>15</v>
      </c>
      <c r="M27" s="1372"/>
      <c r="N27" s="1372"/>
      <c r="O27" s="1372"/>
      <c r="P27" s="5572">
        <f t="shared" si="10"/>
        <v>0</v>
      </c>
      <c r="Q27" s="1387" t="s">
        <v>58</v>
      </c>
      <c r="R27" s="5577">
        <f>'11,30'!E52</f>
        <v>0</v>
      </c>
      <c r="S27" s="2000"/>
      <c r="T27" s="2082">
        <v>23</v>
      </c>
      <c r="U27" s="5579" t="s">
        <v>15</v>
      </c>
      <c r="V27" s="1372"/>
      <c r="W27" s="1372"/>
      <c r="X27" s="1372"/>
      <c r="Y27" s="5572">
        <f t="shared" si="11"/>
        <v>0</v>
      </c>
      <c r="Z27" s="1387" t="s">
        <v>58</v>
      </c>
      <c r="AA27" s="5577">
        <f>'16,00'!E52</f>
        <v>0</v>
      </c>
      <c r="AB27" s="2000"/>
      <c r="AC27" s="2082">
        <v>23</v>
      </c>
      <c r="AD27" s="5583" t="s">
        <v>15</v>
      </c>
      <c r="AE27" s="5571"/>
      <c r="AF27" s="5579"/>
      <c r="AG27" s="5572">
        <f t="shared" si="18"/>
        <v>0</v>
      </c>
      <c r="AH27" s="97"/>
      <c r="AI27" s="5573"/>
      <c r="AJ27" s="5574"/>
      <c r="AK27" s="5594"/>
      <c r="AL27" s="1204"/>
      <c r="AM27" s="5580" t="s">
        <v>15</v>
      </c>
      <c r="AN27" s="1372"/>
      <c r="AO27" s="1372"/>
      <c r="AP27" s="5572">
        <f t="shared" si="12"/>
        <v>0</v>
      </c>
      <c r="AQ27" s="1387" t="s">
        <v>58</v>
      </c>
      <c r="AR27" s="1387"/>
      <c r="AS27" s="2582"/>
      <c r="AT27" s="4123"/>
      <c r="AU27" s="5570" t="s">
        <v>919</v>
      </c>
      <c r="AV27" s="5584"/>
      <c r="AW27" s="1243"/>
      <c r="AX27" s="2090"/>
      <c r="AY27" s="5570" t="s">
        <v>919</v>
      </c>
      <c r="AZ27" s="5584"/>
      <c r="BA27" s="1243"/>
      <c r="BB27" s="2090"/>
      <c r="BC27" s="5570" t="s">
        <v>919</v>
      </c>
      <c r="BD27" s="5584"/>
      <c r="BE27" s="1243"/>
      <c r="BF27" s="2090"/>
      <c r="BG27" s="5570" t="s">
        <v>919</v>
      </c>
      <c r="BH27" s="5584"/>
      <c r="BI27" s="1243"/>
      <c r="BJ27" s="2090"/>
      <c r="BK27" s="1221"/>
    </row>
    <row r="28" spans="1:63" s="770" customFormat="1" ht="16.5" hidden="1" customHeight="1" thickBot="1">
      <c r="B28" s="5595">
        <v>24</v>
      </c>
      <c r="C28" s="5596" t="s">
        <v>920</v>
      </c>
      <c r="D28" s="5597"/>
      <c r="E28" s="5598"/>
      <c r="F28" s="5599">
        <f t="shared" si="17"/>
        <v>0</v>
      </c>
      <c r="G28" s="1392"/>
      <c r="H28" s="5600"/>
      <c r="I28" s="5574">
        <f t="shared" si="1"/>
        <v>0</v>
      </c>
      <c r="J28" s="3902"/>
      <c r="K28" s="5601">
        <v>24</v>
      </c>
      <c r="L28" s="5602" t="s">
        <v>16</v>
      </c>
      <c r="M28" s="5598"/>
      <c r="N28" s="5598"/>
      <c r="O28" s="5598"/>
      <c r="P28" s="5599">
        <f t="shared" si="10"/>
        <v>0</v>
      </c>
      <c r="Q28" s="1392" t="s">
        <v>57</v>
      </c>
      <c r="R28" s="5603">
        <f>'11,30'!E51</f>
        <v>0</v>
      </c>
      <c r="S28" s="2001"/>
      <c r="T28" s="5601">
        <v>24</v>
      </c>
      <c r="U28" s="5602" t="s">
        <v>16</v>
      </c>
      <c r="V28" s="5598"/>
      <c r="W28" s="5598"/>
      <c r="X28" s="5598"/>
      <c r="Y28" s="5599">
        <f t="shared" si="11"/>
        <v>0</v>
      </c>
      <c r="Z28" s="1392" t="s">
        <v>57</v>
      </c>
      <c r="AA28" s="5603">
        <f>'16,00'!E51</f>
        <v>0</v>
      </c>
      <c r="AB28" s="2001"/>
      <c r="AC28" s="5601">
        <v>24</v>
      </c>
      <c r="AD28" s="5604" t="s">
        <v>16</v>
      </c>
      <c r="AE28" s="5597"/>
      <c r="AF28" s="5602"/>
      <c r="AG28" s="5599">
        <f t="shared" si="18"/>
        <v>0</v>
      </c>
      <c r="AH28" s="5605"/>
      <c r="AI28" s="5600"/>
      <c r="AJ28" s="5606"/>
      <c r="AK28" s="5607"/>
      <c r="AL28" s="1204"/>
      <c r="AM28" s="5608" t="s">
        <v>16</v>
      </c>
      <c r="AN28" s="5598"/>
      <c r="AO28" s="5598"/>
      <c r="AP28" s="5599">
        <f t="shared" si="12"/>
        <v>0</v>
      </c>
      <c r="AQ28" s="1392" t="s">
        <v>57</v>
      </c>
      <c r="AR28" s="1392"/>
      <c r="AS28" s="3688"/>
      <c r="AT28" s="4123"/>
      <c r="AU28" s="5570" t="s">
        <v>920</v>
      </c>
      <c r="AV28" s="5584"/>
      <c r="AW28" s="1243"/>
      <c r="AX28" s="2090"/>
      <c r="AY28" s="5570" t="s">
        <v>920</v>
      </c>
      <c r="AZ28" s="5584"/>
      <c r="BA28" s="1243"/>
      <c r="BB28" s="2090"/>
      <c r="BC28" s="5570" t="s">
        <v>920</v>
      </c>
      <c r="BD28" s="5584"/>
      <c r="BE28" s="1243"/>
      <c r="BF28" s="2090"/>
      <c r="BG28" s="5570" t="s">
        <v>920</v>
      </c>
      <c r="BH28" s="5584"/>
      <c r="BI28" s="1243"/>
      <c r="BJ28" s="2090"/>
      <c r="BK28" s="3291"/>
    </row>
    <row r="29" spans="1:63" s="770" customFormat="1" ht="16.5" hidden="1" customHeight="1" thickBot="1">
      <c r="B29" s="5609"/>
      <c r="C29" s="5610"/>
      <c r="D29" s="5610"/>
      <c r="E29" s="5610"/>
      <c r="F29" s="5610"/>
      <c r="G29" s="5610"/>
      <c r="H29" s="5610"/>
      <c r="I29" s="5610"/>
      <c r="J29" s="5610"/>
      <c r="K29" s="5610"/>
      <c r="L29" s="5610"/>
      <c r="M29" s="5610"/>
      <c r="N29" s="5610"/>
      <c r="O29" s="5610"/>
      <c r="P29" s="5610"/>
      <c r="Q29" s="5610"/>
      <c r="R29" s="5610"/>
      <c r="S29" s="5610"/>
      <c r="T29" s="5610"/>
      <c r="U29" s="5610"/>
      <c r="V29" s="5610"/>
      <c r="W29" s="5610"/>
      <c r="X29" s="5610"/>
      <c r="Y29" s="5610"/>
      <c r="Z29" s="5610"/>
      <c r="AA29" s="5610"/>
      <c r="AB29" s="5610"/>
      <c r="AC29" s="5610"/>
      <c r="AD29" s="5610"/>
      <c r="AE29" s="5610"/>
      <c r="AF29" s="5610"/>
      <c r="AG29" s="5610"/>
      <c r="AH29" s="5610"/>
      <c r="AI29" s="5610"/>
      <c r="AJ29" s="5610"/>
      <c r="AK29" s="5611"/>
      <c r="AL29" s="1204"/>
      <c r="AM29" s="3291"/>
      <c r="AN29" s="3291"/>
      <c r="AO29" s="3291"/>
      <c r="AP29" s="3291"/>
      <c r="AQ29" s="3291"/>
      <c r="AR29" s="3291"/>
      <c r="AS29" s="3291"/>
      <c r="AT29" s="4122" t="s">
        <v>350</v>
      </c>
      <c r="AU29" s="5521">
        <f>B30</f>
        <v>44606</v>
      </c>
      <c r="AV29" s="5524"/>
      <c r="AW29" s="5524"/>
      <c r="AX29" s="5525"/>
      <c r="AY29" s="5521">
        <f>AU29</f>
        <v>44606</v>
      </c>
      <c r="AZ29" s="5522"/>
      <c r="BA29" s="5522"/>
      <c r="BB29" s="5523"/>
      <c r="BC29" s="5521">
        <f>AU29</f>
        <v>44606</v>
      </c>
      <c r="BD29" s="5522"/>
      <c r="BE29" s="5522"/>
      <c r="BF29" s="5523"/>
      <c r="BG29" s="5521">
        <f>AU29</f>
        <v>44606</v>
      </c>
      <c r="BH29" s="5522"/>
      <c r="BI29" s="5522"/>
      <c r="BJ29" s="5523"/>
      <c r="BK29" s="3291"/>
    </row>
    <row r="30" spans="1:63" s="770" customFormat="1" ht="18.75" hidden="1" customHeight="1">
      <c r="B30" s="4111">
        <f>B2</f>
        <v>44606</v>
      </c>
      <c r="C30" s="4112"/>
      <c r="D30" s="3678"/>
      <c r="E30" s="3670"/>
      <c r="F30" s="3670">
        <f>F2</f>
        <v>0.41666666666666669</v>
      </c>
      <c r="G30" s="3670"/>
      <c r="H30" s="3670"/>
      <c r="I30" s="3670"/>
      <c r="J30" s="3671"/>
      <c r="K30" s="1141"/>
      <c r="L30" s="1141"/>
      <c r="M30" s="1141"/>
      <c r="N30" s="1141"/>
      <c r="O30" s="1141"/>
      <c r="P30" s="1141">
        <f>P2</f>
        <v>0.5</v>
      </c>
      <c r="Q30" s="1141"/>
      <c r="R30" s="1141"/>
      <c r="S30" s="1166"/>
      <c r="T30" s="5612"/>
      <c r="U30" s="5613"/>
      <c r="V30" s="5613"/>
      <c r="W30" s="5613"/>
      <c r="X30" s="5613"/>
      <c r="Y30" s="5613">
        <f>Y2</f>
        <v>0.66666666666666663</v>
      </c>
      <c r="Z30" s="5613"/>
      <c r="AA30" s="5613"/>
      <c r="AB30" s="5614"/>
      <c r="AC30" s="3673"/>
      <c r="AD30" s="3672"/>
      <c r="AE30" s="3673"/>
      <c r="AF30" s="3672"/>
      <c r="AG30" s="3672">
        <f>AG2</f>
        <v>0.79166666666666663</v>
      </c>
      <c r="AH30" s="3672"/>
      <c r="AI30" s="3672"/>
      <c r="AJ30" s="3672"/>
      <c r="AK30" s="3674"/>
      <c r="AL30" s="1204"/>
      <c r="AM30" s="5615"/>
      <c r="AN30" s="5527"/>
      <c r="AO30" s="5527"/>
      <c r="AP30" s="5527" t="str">
        <f>AP2</f>
        <v>Ночь</v>
      </c>
      <c r="AQ30" s="5527"/>
      <c r="AR30" s="5527"/>
      <c r="AS30" s="5527"/>
      <c r="AT30" s="4123"/>
      <c r="AU30" s="5616" t="str">
        <f>AG31</f>
        <v>Павильон Восток-5</v>
      </c>
      <c r="AV30" s="5617"/>
      <c r="AW30" s="5537"/>
      <c r="AX30" s="5536"/>
      <c r="AY30" s="5533" t="str">
        <f>AU30</f>
        <v>Павильон Восток-5</v>
      </c>
      <c r="AZ30" s="5618"/>
      <c r="BA30" s="5535"/>
      <c r="BB30" s="5536"/>
      <c r="BC30" s="5533" t="str">
        <f>AP31</f>
        <v>Павильон Восток-5</v>
      </c>
      <c r="BD30" s="5534"/>
      <c r="BE30" s="5537"/>
      <c r="BF30" s="5536"/>
      <c r="BG30" s="5533" t="str">
        <f>BC30</f>
        <v>Павильон Восток-5</v>
      </c>
      <c r="BH30" s="5618"/>
      <c r="BI30" s="5535"/>
      <c r="BJ30" s="5536"/>
      <c r="BK30" s="3291"/>
    </row>
    <row r="31" spans="1:63" ht="19.5" hidden="1" customHeight="1" thickBot="1">
      <c r="B31" s="4113"/>
      <c r="C31" s="4114"/>
      <c r="D31" s="3679"/>
      <c r="E31" s="1133"/>
      <c r="F31" s="1133" t="s">
        <v>520</v>
      </c>
      <c r="G31" s="1133"/>
      <c r="H31" s="1133"/>
      <c r="I31" s="1133"/>
      <c r="J31" s="1161"/>
      <c r="K31" s="1142"/>
      <c r="L31" s="1142"/>
      <c r="M31" s="1142"/>
      <c r="N31" s="1142"/>
      <c r="O31" s="1142"/>
      <c r="P31" s="1142" t="str">
        <f>F31</f>
        <v>Павильон Восток-5</v>
      </c>
      <c r="Q31" s="1142"/>
      <c r="R31" s="1142"/>
      <c r="S31" s="1167"/>
      <c r="T31" s="5619"/>
      <c r="U31" s="5620"/>
      <c r="V31" s="5620"/>
      <c r="W31" s="5620"/>
      <c r="X31" s="5620"/>
      <c r="Y31" s="5620" t="str">
        <f>P31</f>
        <v>Павильон Восток-5</v>
      </c>
      <c r="Z31" s="5620"/>
      <c r="AA31" s="5620"/>
      <c r="AB31" s="5621"/>
      <c r="AC31" s="5622"/>
      <c r="AD31" s="5623"/>
      <c r="AE31" s="5622"/>
      <c r="AF31" s="5623"/>
      <c r="AG31" s="5623" t="str">
        <f>Y31</f>
        <v>Павильон Восток-5</v>
      </c>
      <c r="AH31" s="5623"/>
      <c r="AI31" s="5623"/>
      <c r="AJ31" s="5623"/>
      <c r="AK31" s="5624"/>
      <c r="AL31" s="3291"/>
      <c r="AM31" s="5622"/>
      <c r="AN31" s="5623"/>
      <c r="AO31" s="5623"/>
      <c r="AP31" s="5623" t="str">
        <f>AG31</f>
        <v>Павильон Восток-5</v>
      </c>
      <c r="AQ31" s="5623"/>
      <c r="AR31" s="5623"/>
      <c r="AS31" s="5623"/>
      <c r="AT31" s="4123"/>
      <c r="AU31" s="5625"/>
      <c r="AV31" s="5626"/>
      <c r="AW31" s="5542"/>
      <c r="AX31" s="5541"/>
      <c r="AY31" s="5538"/>
      <c r="AZ31" s="5627"/>
      <c r="BA31" s="5540"/>
      <c r="BB31" s="5541"/>
      <c r="BC31" s="5538"/>
      <c r="BD31" s="5539"/>
      <c r="BE31" s="5542"/>
      <c r="BF31" s="5541"/>
      <c r="BG31" s="5538"/>
      <c r="BH31" s="5627"/>
      <c r="BI31" s="5540"/>
      <c r="BJ31" s="5541"/>
      <c r="BK31" s="1221"/>
    </row>
    <row r="32" spans="1:63" ht="30.75" hidden="1" customHeight="1">
      <c r="B32" s="5544" t="s">
        <v>1</v>
      </c>
      <c r="C32" s="5545"/>
      <c r="D32" s="5546" t="s">
        <v>734</v>
      </c>
      <c r="E32" s="5547" t="s">
        <v>720</v>
      </c>
      <c r="F32" s="5548" t="s">
        <v>17</v>
      </c>
      <c r="G32" s="5555" t="s">
        <v>721</v>
      </c>
      <c r="H32" s="5549"/>
      <c r="I32" s="5549"/>
      <c r="J32" s="5550"/>
      <c r="K32" s="5628" t="s">
        <v>1</v>
      </c>
      <c r="L32" s="5551"/>
      <c r="M32" s="5552" t="e">
        <f>#REF!</f>
        <v>#REF!</v>
      </c>
      <c r="N32" s="5553" t="s">
        <v>6</v>
      </c>
      <c r="O32" s="5553" t="s">
        <v>229</v>
      </c>
      <c r="P32" s="5554" t="s">
        <v>17</v>
      </c>
      <c r="Q32" s="5555" t="s">
        <v>353</v>
      </c>
      <c r="R32" s="5549"/>
      <c r="S32" s="5550"/>
      <c r="T32" s="5544" t="s">
        <v>1</v>
      </c>
      <c r="U32" s="5551"/>
      <c r="V32" s="5556" t="e">
        <f>#REF!</f>
        <v>#REF!</v>
      </c>
      <c r="W32" s="5553" t="s">
        <v>6</v>
      </c>
      <c r="X32" s="5553" t="s">
        <v>229</v>
      </c>
      <c r="Y32" s="5554" t="s">
        <v>17</v>
      </c>
      <c r="Z32" s="5555" t="s">
        <v>312</v>
      </c>
      <c r="AA32" s="5549"/>
      <c r="AB32" s="5550"/>
      <c r="AC32" s="5544" t="s">
        <v>1</v>
      </c>
      <c r="AD32" s="5557"/>
      <c r="AE32" s="5546" t="s">
        <v>734</v>
      </c>
      <c r="AF32" s="5547" t="s">
        <v>720</v>
      </c>
      <c r="AG32" s="5548" t="s">
        <v>17</v>
      </c>
      <c r="AH32" s="5559" t="s">
        <v>691</v>
      </c>
      <c r="AI32" s="5560"/>
      <c r="AJ32" s="5560"/>
      <c r="AK32" s="5561"/>
      <c r="AL32" s="1210"/>
      <c r="AM32" s="5562"/>
      <c r="AN32" s="5544" t="s">
        <v>249</v>
      </c>
      <c r="AO32" s="5551" t="s">
        <v>250</v>
      </c>
      <c r="AP32" s="5554" t="s">
        <v>17</v>
      </c>
      <c r="AQ32" s="5563" t="s">
        <v>314</v>
      </c>
      <c r="AR32" s="5564"/>
      <c r="AS32" s="5564"/>
      <c r="AT32" s="4123"/>
      <c r="AU32" s="5566"/>
      <c r="AV32" s="5567" t="s">
        <v>229</v>
      </c>
      <c r="AW32" s="5568" t="s">
        <v>314</v>
      </c>
      <c r="AX32" s="5569"/>
      <c r="AY32" s="5566"/>
      <c r="AZ32" s="5567" t="s">
        <v>229</v>
      </c>
      <c r="BA32" s="5568" t="s">
        <v>314</v>
      </c>
      <c r="BB32" s="5569"/>
      <c r="BC32" s="5566"/>
      <c r="BD32" s="5567" t="s">
        <v>229</v>
      </c>
      <c r="BE32" s="5568" t="s">
        <v>314</v>
      </c>
      <c r="BF32" s="5569"/>
      <c r="BG32" s="5566"/>
      <c r="BH32" s="5567" t="s">
        <v>229</v>
      </c>
      <c r="BI32" s="5568" t="s">
        <v>314</v>
      </c>
      <c r="BJ32" s="5569"/>
      <c r="BK32" s="1221"/>
    </row>
    <row r="33" spans="2:63" ht="15" hidden="1" customHeight="1">
      <c r="B33" s="2082">
        <v>1</v>
      </c>
      <c r="C33" s="5570" t="s">
        <v>724</v>
      </c>
      <c r="D33" s="5571"/>
      <c r="E33" s="1372"/>
      <c r="F33" s="5572">
        <f t="shared" ref="F33:F48" si="19">D33-E33</f>
        <v>0</v>
      </c>
      <c r="G33" s="1387" t="s">
        <v>42</v>
      </c>
      <c r="H33" s="5629"/>
      <c r="I33" s="5574">
        <f>H33-J33</f>
        <v>0</v>
      </c>
      <c r="J33" s="2000"/>
      <c r="K33" s="5630">
        <v>1</v>
      </c>
      <c r="L33" s="5576" t="s">
        <v>2</v>
      </c>
      <c r="M33" s="1372"/>
      <c r="N33" s="1372"/>
      <c r="O33" s="1372"/>
      <c r="P33" s="5572">
        <f>M33-N33+O33</f>
        <v>0</v>
      </c>
      <c r="Q33" s="1387" t="s">
        <v>42</v>
      </c>
      <c r="R33" s="5577">
        <f>'11,30'!O31</f>
        <v>0</v>
      </c>
      <c r="S33" s="2000"/>
      <c r="T33" s="5575">
        <v>1</v>
      </c>
      <c r="U33" s="5578" t="s">
        <v>2</v>
      </c>
      <c r="V33" s="5580"/>
      <c r="W33" s="1372"/>
      <c r="X33" s="1372"/>
      <c r="Y33" s="5572">
        <f>V33-W33+X33</f>
        <v>0</v>
      </c>
      <c r="Z33" s="1387" t="s">
        <v>42</v>
      </c>
      <c r="AA33" s="5577">
        <f>'16,00'!O31</f>
        <v>0</v>
      </c>
      <c r="AB33" s="2000"/>
      <c r="AC33" s="5575">
        <v>1</v>
      </c>
      <c r="AD33" s="5578" t="s">
        <v>2</v>
      </c>
      <c r="AE33" s="2084"/>
      <c r="AF33" s="5579"/>
      <c r="AG33" s="5572">
        <f t="shared" ref="AG33:AG48" si="20">AE33-AF33</f>
        <v>0</v>
      </c>
      <c r="AH33" s="1387" t="s">
        <v>42</v>
      </c>
      <c r="AI33" s="5629"/>
      <c r="AJ33" s="5631">
        <f>AI33-AK33</f>
        <v>0</v>
      </c>
      <c r="AK33" s="2582"/>
      <c r="AL33" s="1213"/>
      <c r="AM33" s="5580" t="s">
        <v>2</v>
      </c>
      <c r="AN33" s="1372"/>
      <c r="AO33" s="1372"/>
      <c r="AP33" s="5572">
        <f>AN33-AO33</f>
        <v>0</v>
      </c>
      <c r="AQ33" s="1387" t="s">
        <v>42</v>
      </c>
      <c r="AR33" s="1387"/>
      <c r="AS33" s="5632"/>
      <c r="AT33" s="4123"/>
      <c r="AU33" s="5570" t="s">
        <v>724</v>
      </c>
      <c r="AV33" s="5581"/>
      <c r="AW33" s="1243" t="s">
        <v>42</v>
      </c>
      <c r="AX33" s="5582"/>
      <c r="AY33" s="5570" t="s">
        <v>724</v>
      </c>
      <c r="AZ33" s="5581"/>
      <c r="BA33" s="1243" t="s">
        <v>42</v>
      </c>
      <c r="BB33" s="5582"/>
      <c r="BC33" s="5570" t="s">
        <v>724</v>
      </c>
      <c r="BD33" s="5581"/>
      <c r="BE33" s="1243" t="s">
        <v>42</v>
      </c>
      <c r="BF33" s="5582"/>
      <c r="BG33" s="5570" t="s">
        <v>724</v>
      </c>
      <c r="BH33" s="5581"/>
      <c r="BI33" s="1243" t="s">
        <v>42</v>
      </c>
      <c r="BJ33" s="5582"/>
      <c r="BK33" s="1221"/>
    </row>
    <row r="34" spans="2:63" ht="15" hidden="1" customHeight="1">
      <c r="B34" s="2082">
        <v>2</v>
      </c>
      <c r="C34" s="5570" t="s">
        <v>763</v>
      </c>
      <c r="D34" s="5571"/>
      <c r="E34" s="1372"/>
      <c r="F34" s="5572">
        <f t="shared" si="19"/>
        <v>0</v>
      </c>
      <c r="G34" s="1387" t="s">
        <v>299</v>
      </c>
      <c r="H34" s="5629"/>
      <c r="I34" s="5574">
        <f t="shared" ref="I34:I40" si="21">H34-J34</f>
        <v>0</v>
      </c>
      <c r="J34" s="2000"/>
      <c r="K34" s="5630">
        <v>2</v>
      </c>
      <c r="L34" s="5579" t="s">
        <v>12</v>
      </c>
      <c r="M34" s="1372"/>
      <c r="N34" s="1372"/>
      <c r="O34" s="1372"/>
      <c r="P34" s="5572">
        <f t="shared" ref="P34" si="22">M34-N34+O34</f>
        <v>0</v>
      </c>
      <c r="Q34" s="1387" t="s">
        <v>299</v>
      </c>
      <c r="R34" s="5577">
        <f>'11,30'!O30</f>
        <v>0</v>
      </c>
      <c r="S34" s="2000"/>
      <c r="T34" s="5575">
        <v>2</v>
      </c>
      <c r="U34" s="5583" t="s">
        <v>12</v>
      </c>
      <c r="V34" s="5580"/>
      <c r="W34" s="1372"/>
      <c r="X34" s="1372"/>
      <c r="Y34" s="5572">
        <f t="shared" ref="Y34" si="23">V34-W34+X34</f>
        <v>0</v>
      </c>
      <c r="Z34" s="1387" t="s">
        <v>299</v>
      </c>
      <c r="AA34" s="5577">
        <f>'16,00'!O30</f>
        <v>0</v>
      </c>
      <c r="AB34" s="2000"/>
      <c r="AC34" s="5575">
        <v>2</v>
      </c>
      <c r="AD34" s="5583" t="s">
        <v>12</v>
      </c>
      <c r="AE34" s="5571"/>
      <c r="AF34" s="5579"/>
      <c r="AG34" s="5572">
        <f t="shared" si="20"/>
        <v>0</v>
      </c>
      <c r="AH34" s="1387" t="s">
        <v>299</v>
      </c>
      <c r="AI34" s="5629"/>
      <c r="AJ34" s="5631">
        <f t="shared" ref="AJ34:AJ40" si="24">AI34-AK34</f>
        <v>0</v>
      </c>
      <c r="AK34" s="2582"/>
      <c r="AL34" s="1213"/>
      <c r="AM34" s="5580" t="s">
        <v>12</v>
      </c>
      <c r="AN34" s="1372"/>
      <c r="AO34" s="1372"/>
      <c r="AP34" s="5572">
        <f t="shared" ref="AP34" si="25">AN34-AO34</f>
        <v>0</v>
      </c>
      <c r="AQ34" s="1387" t="s">
        <v>299</v>
      </c>
      <c r="AR34" s="1387"/>
      <c r="AS34" s="5632"/>
      <c r="AT34" s="4123"/>
      <c r="AU34" s="5570" t="s">
        <v>763</v>
      </c>
      <c r="AV34" s="5581"/>
      <c r="AW34" s="1243" t="s">
        <v>299</v>
      </c>
      <c r="AX34" s="2090"/>
      <c r="AY34" s="5570" t="s">
        <v>763</v>
      </c>
      <c r="AZ34" s="5581"/>
      <c r="BA34" s="1243" t="s">
        <v>299</v>
      </c>
      <c r="BB34" s="2090"/>
      <c r="BC34" s="5570" t="s">
        <v>763</v>
      </c>
      <c r="BD34" s="5581"/>
      <c r="BE34" s="1243" t="s">
        <v>299</v>
      </c>
      <c r="BF34" s="2090"/>
      <c r="BG34" s="5570" t="s">
        <v>763</v>
      </c>
      <c r="BH34" s="5581"/>
      <c r="BI34" s="1243" t="s">
        <v>299</v>
      </c>
      <c r="BJ34" s="2090"/>
      <c r="BK34" s="1221"/>
    </row>
    <row r="35" spans="2:63" ht="15" hidden="1" customHeight="1">
      <c r="B35" s="2082">
        <v>3</v>
      </c>
      <c r="C35" s="5570" t="s">
        <v>3</v>
      </c>
      <c r="D35" s="5571"/>
      <c r="E35" s="1372"/>
      <c r="F35" s="5572">
        <f t="shared" si="19"/>
        <v>0</v>
      </c>
      <c r="G35" s="1387" t="s">
        <v>39</v>
      </c>
      <c r="H35" s="5629"/>
      <c r="I35" s="5574">
        <f t="shared" si="21"/>
        <v>0</v>
      </c>
      <c r="J35" s="2000"/>
      <c r="K35" s="5630">
        <v>3</v>
      </c>
      <c r="L35" s="5579" t="s">
        <v>583</v>
      </c>
      <c r="M35" s="1372"/>
      <c r="N35" s="1372"/>
      <c r="O35" s="1372"/>
      <c r="P35" s="5572">
        <f t="shared" ref="P35:P36" si="26">M35-N35+O35</f>
        <v>0</v>
      </c>
      <c r="Q35" s="1387" t="s">
        <v>39</v>
      </c>
      <c r="R35" s="5577">
        <f>'11,30'!O29</f>
        <v>0</v>
      </c>
      <c r="S35" s="2000"/>
      <c r="T35" s="5575">
        <v>3</v>
      </c>
      <c r="U35" s="5583" t="s">
        <v>583</v>
      </c>
      <c r="V35" s="5580"/>
      <c r="W35" s="1372"/>
      <c r="X35" s="1372"/>
      <c r="Y35" s="5572">
        <f t="shared" ref="Y35:Y36" si="27">V35-W35+X35</f>
        <v>0</v>
      </c>
      <c r="Z35" s="1387" t="s">
        <v>39</v>
      </c>
      <c r="AA35" s="5577">
        <f>'16,00'!O29</f>
        <v>0</v>
      </c>
      <c r="AB35" s="2000"/>
      <c r="AC35" s="5575">
        <v>3</v>
      </c>
      <c r="AD35" s="5583" t="s">
        <v>583</v>
      </c>
      <c r="AE35" s="5571"/>
      <c r="AF35" s="5579"/>
      <c r="AG35" s="5572">
        <f t="shared" si="20"/>
        <v>0</v>
      </c>
      <c r="AH35" s="1387" t="s">
        <v>39</v>
      </c>
      <c r="AI35" s="5629"/>
      <c r="AJ35" s="5631">
        <f t="shared" si="24"/>
        <v>0</v>
      </c>
      <c r="AK35" s="2582"/>
      <c r="AL35" s="1213"/>
      <c r="AM35" s="5580" t="s">
        <v>583</v>
      </c>
      <c r="AN35" s="1372"/>
      <c r="AO35" s="1372"/>
      <c r="AP35" s="5572">
        <f t="shared" ref="AP35:AP36" si="28">AN35-AO35</f>
        <v>0</v>
      </c>
      <c r="AQ35" s="1387" t="s">
        <v>39</v>
      </c>
      <c r="AR35" s="1387"/>
      <c r="AS35" s="5632"/>
      <c r="AT35" s="4123"/>
      <c r="AU35" s="5570" t="s">
        <v>3</v>
      </c>
      <c r="AV35" s="5581"/>
      <c r="AW35" s="1243" t="s">
        <v>39</v>
      </c>
      <c r="AX35" s="2090"/>
      <c r="AY35" s="5570" t="s">
        <v>3</v>
      </c>
      <c r="AZ35" s="5581"/>
      <c r="BA35" s="1243" t="s">
        <v>39</v>
      </c>
      <c r="BB35" s="2090"/>
      <c r="BC35" s="5570" t="s">
        <v>3</v>
      </c>
      <c r="BD35" s="5581"/>
      <c r="BE35" s="1243" t="s">
        <v>39</v>
      </c>
      <c r="BF35" s="2090"/>
      <c r="BG35" s="5570" t="s">
        <v>3</v>
      </c>
      <c r="BH35" s="5581"/>
      <c r="BI35" s="1243" t="s">
        <v>39</v>
      </c>
      <c r="BJ35" s="2090"/>
      <c r="BK35" s="1221"/>
    </row>
    <row r="36" spans="2:63" ht="15" hidden="1" customHeight="1">
      <c r="B36" s="2082">
        <v>4</v>
      </c>
      <c r="C36" s="5570" t="s">
        <v>19</v>
      </c>
      <c r="D36" s="5571"/>
      <c r="E36" s="1372"/>
      <c r="F36" s="5572">
        <f t="shared" si="19"/>
        <v>0</v>
      </c>
      <c r="G36" s="1387" t="s">
        <v>47</v>
      </c>
      <c r="H36" s="5629"/>
      <c r="I36" s="5574">
        <f t="shared" si="21"/>
        <v>0</v>
      </c>
      <c r="J36" s="2000"/>
      <c r="K36" s="5590">
        <v>4</v>
      </c>
      <c r="L36" s="5579" t="s">
        <v>584</v>
      </c>
      <c r="M36" s="1372"/>
      <c r="N36" s="1372"/>
      <c r="O36" s="1372"/>
      <c r="P36" s="5572">
        <f t="shared" si="26"/>
        <v>0</v>
      </c>
      <c r="Q36" s="1387" t="s">
        <v>47</v>
      </c>
      <c r="R36" s="5577">
        <f>'11,30'!O36</f>
        <v>0</v>
      </c>
      <c r="S36" s="2000"/>
      <c r="T36" s="2082">
        <v>4</v>
      </c>
      <c r="U36" s="5583" t="s">
        <v>584</v>
      </c>
      <c r="V36" s="5580"/>
      <c r="W36" s="1372"/>
      <c r="X36" s="1372"/>
      <c r="Y36" s="5572">
        <f t="shared" si="27"/>
        <v>0</v>
      </c>
      <c r="Z36" s="1387" t="s">
        <v>47</v>
      </c>
      <c r="AA36" s="5577">
        <f>'16,00'!O36</f>
        <v>0</v>
      </c>
      <c r="AB36" s="2000"/>
      <c r="AC36" s="2082">
        <v>4</v>
      </c>
      <c r="AD36" s="5583" t="s">
        <v>584</v>
      </c>
      <c r="AE36" s="5571"/>
      <c r="AF36" s="5579"/>
      <c r="AG36" s="5572">
        <f t="shared" si="20"/>
        <v>0</v>
      </c>
      <c r="AH36" s="1387" t="s">
        <v>47</v>
      </c>
      <c r="AI36" s="5629"/>
      <c r="AJ36" s="5631">
        <f t="shared" si="24"/>
        <v>0</v>
      </c>
      <c r="AK36" s="2582"/>
      <c r="AL36" s="1213"/>
      <c r="AM36" s="5580" t="s">
        <v>584</v>
      </c>
      <c r="AN36" s="1372"/>
      <c r="AO36" s="1372"/>
      <c r="AP36" s="5572">
        <f t="shared" si="28"/>
        <v>0</v>
      </c>
      <c r="AQ36" s="1387" t="s">
        <v>47</v>
      </c>
      <c r="AR36" s="1387"/>
      <c r="AS36" s="5632"/>
      <c r="AT36" s="4123"/>
      <c r="AU36" s="5570" t="s">
        <v>19</v>
      </c>
      <c r="AV36" s="5584"/>
      <c r="AW36" s="1243" t="s">
        <v>47</v>
      </c>
      <c r="AX36" s="2090"/>
      <c r="AY36" s="5570" t="s">
        <v>19</v>
      </c>
      <c r="AZ36" s="5584"/>
      <c r="BA36" s="1243" t="s">
        <v>47</v>
      </c>
      <c r="BB36" s="2090"/>
      <c r="BC36" s="5570" t="s">
        <v>19</v>
      </c>
      <c r="BD36" s="5584"/>
      <c r="BE36" s="1243" t="s">
        <v>47</v>
      </c>
      <c r="BF36" s="2090"/>
      <c r="BG36" s="5570" t="s">
        <v>19</v>
      </c>
      <c r="BH36" s="5584"/>
      <c r="BI36" s="1243" t="s">
        <v>47</v>
      </c>
      <c r="BJ36" s="2090"/>
      <c r="BK36" s="1221"/>
    </row>
    <row r="37" spans="2:63" ht="15" hidden="1" customHeight="1">
      <c r="B37" s="2082">
        <v>5</v>
      </c>
      <c r="C37" s="5570" t="s">
        <v>4</v>
      </c>
      <c r="D37" s="5571"/>
      <c r="E37" s="1372"/>
      <c r="F37" s="5572">
        <f t="shared" si="19"/>
        <v>0</v>
      </c>
      <c r="G37" s="1387" t="s">
        <v>45</v>
      </c>
      <c r="H37" s="5629"/>
      <c r="I37" s="5574">
        <f t="shared" si="21"/>
        <v>0</v>
      </c>
      <c r="J37" s="2000"/>
      <c r="K37" s="5633">
        <v>5</v>
      </c>
      <c r="L37" s="5579" t="s">
        <v>18</v>
      </c>
      <c r="M37" s="1372"/>
      <c r="N37" s="1372"/>
      <c r="O37" s="1372"/>
      <c r="P37" s="5572">
        <f t="shared" ref="P37:P56" si="29">M37-N37+O37</f>
        <v>0</v>
      </c>
      <c r="Q37" s="1387" t="s">
        <v>45</v>
      </c>
      <c r="R37" s="5577" t="e">
        <f>'11,30'!O34</f>
        <v>#REF!</v>
      </c>
      <c r="S37" s="2000"/>
      <c r="T37" s="5585">
        <v>5</v>
      </c>
      <c r="U37" s="5583" t="s">
        <v>18</v>
      </c>
      <c r="V37" s="5580"/>
      <c r="W37" s="1372"/>
      <c r="X37" s="1372"/>
      <c r="Y37" s="5572">
        <f t="shared" ref="Y37:Y56" si="30">V37-W37+X37</f>
        <v>0</v>
      </c>
      <c r="Z37" s="1387" t="s">
        <v>45</v>
      </c>
      <c r="AA37" s="5586" t="e">
        <f>'16,00'!O34</f>
        <v>#REF!</v>
      </c>
      <c r="AB37" s="2000"/>
      <c r="AC37" s="5585">
        <v>5</v>
      </c>
      <c r="AD37" s="5583" t="s">
        <v>18</v>
      </c>
      <c r="AE37" s="5571"/>
      <c r="AF37" s="5579"/>
      <c r="AG37" s="5572">
        <f t="shared" si="20"/>
        <v>0</v>
      </c>
      <c r="AH37" s="1387" t="s">
        <v>45</v>
      </c>
      <c r="AI37" s="5629"/>
      <c r="AJ37" s="5631">
        <f t="shared" si="24"/>
        <v>0</v>
      </c>
      <c r="AK37" s="2582"/>
      <c r="AL37" s="1213"/>
      <c r="AM37" s="5580" t="s">
        <v>18</v>
      </c>
      <c r="AN37" s="1372"/>
      <c r="AO37" s="1372"/>
      <c r="AP37" s="5572">
        <f t="shared" ref="AP37" si="31">AN37-AO37</f>
        <v>0</v>
      </c>
      <c r="AQ37" s="1387" t="s">
        <v>45</v>
      </c>
      <c r="AR37" s="1387"/>
      <c r="AS37" s="5632"/>
      <c r="AT37" s="4123"/>
      <c r="AU37" s="5570" t="s">
        <v>4</v>
      </c>
      <c r="AV37" s="5587"/>
      <c r="AW37" s="1243" t="s">
        <v>45</v>
      </c>
      <c r="AX37" s="2090"/>
      <c r="AY37" s="5570" t="s">
        <v>4</v>
      </c>
      <c r="AZ37" s="5587"/>
      <c r="BA37" s="1243" t="s">
        <v>45</v>
      </c>
      <c r="BB37" s="2090"/>
      <c r="BC37" s="5570" t="s">
        <v>4</v>
      </c>
      <c r="BD37" s="5587"/>
      <c r="BE37" s="1243" t="s">
        <v>45</v>
      </c>
      <c r="BF37" s="2090"/>
      <c r="BG37" s="5570" t="s">
        <v>4</v>
      </c>
      <c r="BH37" s="5587"/>
      <c r="BI37" s="1243" t="s">
        <v>45</v>
      </c>
      <c r="BJ37" s="2090"/>
      <c r="BK37" s="1221"/>
    </row>
    <row r="38" spans="2:63" ht="15" hidden="1" customHeight="1">
      <c r="B38" s="2082">
        <v>6</v>
      </c>
      <c r="C38" s="5570" t="s">
        <v>877</v>
      </c>
      <c r="D38" s="5571"/>
      <c r="E38" s="1372"/>
      <c r="F38" s="5572">
        <f t="shared" si="19"/>
        <v>0</v>
      </c>
      <c r="G38" s="1387" t="s">
        <v>300</v>
      </c>
      <c r="H38" s="5629"/>
      <c r="I38" s="5574">
        <f t="shared" si="21"/>
        <v>0</v>
      </c>
      <c r="J38" s="2000"/>
      <c r="K38" s="5633">
        <v>6</v>
      </c>
      <c r="L38" s="5579" t="s">
        <v>3</v>
      </c>
      <c r="M38" s="1109"/>
      <c r="N38" s="1109"/>
      <c r="O38" s="1109"/>
      <c r="P38" s="1109"/>
      <c r="Q38" s="1387" t="s">
        <v>300</v>
      </c>
      <c r="R38" s="5577">
        <f>'11,30'!O33</f>
        <v>0</v>
      </c>
      <c r="S38" s="2000"/>
      <c r="T38" s="5585">
        <v>6</v>
      </c>
      <c r="U38" s="5583" t="s">
        <v>3</v>
      </c>
      <c r="V38" s="1109"/>
      <c r="W38" s="1109"/>
      <c r="X38" s="1109"/>
      <c r="Y38" s="1109"/>
      <c r="Z38" s="1387" t="s">
        <v>300</v>
      </c>
      <c r="AA38" s="5577">
        <f>'16,00'!O33</f>
        <v>0</v>
      </c>
      <c r="AB38" s="2000"/>
      <c r="AC38" s="5585">
        <v>6</v>
      </c>
      <c r="AD38" s="5583" t="s">
        <v>3</v>
      </c>
      <c r="AE38" s="5571"/>
      <c r="AF38" s="5579"/>
      <c r="AG38" s="5572">
        <f t="shared" si="20"/>
        <v>0</v>
      </c>
      <c r="AH38" s="1387" t="s">
        <v>300</v>
      </c>
      <c r="AI38" s="5629"/>
      <c r="AJ38" s="5631">
        <f t="shared" si="24"/>
        <v>0</v>
      </c>
      <c r="AK38" s="2582"/>
      <c r="AL38" s="1213"/>
      <c r="AQ38" s="1387" t="s">
        <v>300</v>
      </c>
      <c r="AR38" s="1387"/>
      <c r="AS38" s="5632"/>
      <c r="AT38" s="4123"/>
      <c r="AU38" s="5570" t="s">
        <v>877</v>
      </c>
      <c r="AV38" s="5587"/>
      <c r="AW38" s="1243" t="s">
        <v>300</v>
      </c>
      <c r="AX38" s="2090"/>
      <c r="AY38" s="5570" t="s">
        <v>877</v>
      </c>
      <c r="AZ38" s="5587"/>
      <c r="BA38" s="1243" t="s">
        <v>300</v>
      </c>
      <c r="BB38" s="2090"/>
      <c r="BC38" s="5570" t="s">
        <v>877</v>
      </c>
      <c r="BD38" s="5587"/>
      <c r="BE38" s="1243" t="s">
        <v>300</v>
      </c>
      <c r="BF38" s="2090"/>
      <c r="BG38" s="5570" t="s">
        <v>877</v>
      </c>
      <c r="BH38" s="5587"/>
      <c r="BI38" s="1243" t="s">
        <v>300</v>
      </c>
      <c r="BJ38" s="2090"/>
      <c r="BK38" s="1221"/>
    </row>
    <row r="39" spans="2:63" ht="15" hidden="1" customHeight="1">
      <c r="B39" s="2082">
        <v>7</v>
      </c>
      <c r="C39" s="5570" t="s">
        <v>719</v>
      </c>
      <c r="D39" s="5571"/>
      <c r="E39" s="1372"/>
      <c r="F39" s="5572">
        <f t="shared" si="19"/>
        <v>0</v>
      </c>
      <c r="G39" s="1387" t="s">
        <v>301</v>
      </c>
      <c r="H39" s="5629"/>
      <c r="I39" s="5574">
        <f t="shared" si="21"/>
        <v>0</v>
      </c>
      <c r="J39" s="2000"/>
      <c r="K39" s="5633">
        <v>7</v>
      </c>
      <c r="L39" s="5579" t="s">
        <v>19</v>
      </c>
      <c r="M39" s="1372"/>
      <c r="N39" s="1372"/>
      <c r="O39" s="1372"/>
      <c r="P39" s="5572">
        <f>M39-N39+O39</f>
        <v>0</v>
      </c>
      <c r="Q39" s="1387" t="s">
        <v>301</v>
      </c>
      <c r="R39" s="5577">
        <f>'11,30'!O32</f>
        <v>0</v>
      </c>
      <c r="S39" s="2000"/>
      <c r="T39" s="5585">
        <v>7</v>
      </c>
      <c r="U39" s="5583" t="s">
        <v>19</v>
      </c>
      <c r="V39" s="5580"/>
      <c r="W39" s="1372"/>
      <c r="X39" s="1372"/>
      <c r="Y39" s="5572">
        <f>V39-W39+X39</f>
        <v>0</v>
      </c>
      <c r="Z39" s="1387" t="s">
        <v>301</v>
      </c>
      <c r="AA39" s="5577">
        <f>'16,00'!O32</f>
        <v>0</v>
      </c>
      <c r="AB39" s="2000"/>
      <c r="AC39" s="5585">
        <v>7</v>
      </c>
      <c r="AD39" s="5583" t="s">
        <v>19</v>
      </c>
      <c r="AE39" s="5571"/>
      <c r="AF39" s="5579"/>
      <c r="AG39" s="5572">
        <f t="shared" si="20"/>
        <v>0</v>
      </c>
      <c r="AH39" s="1387" t="s">
        <v>301</v>
      </c>
      <c r="AI39" s="5629"/>
      <c r="AJ39" s="5631">
        <f t="shared" si="24"/>
        <v>0</v>
      </c>
      <c r="AK39" s="2582"/>
      <c r="AL39" s="1213"/>
      <c r="AM39" s="5580" t="s">
        <v>3</v>
      </c>
      <c r="AN39" s="1372"/>
      <c r="AO39" s="1372"/>
      <c r="AP39" s="5572">
        <f>AN39-AO39</f>
        <v>0</v>
      </c>
      <c r="AQ39" s="1387" t="s">
        <v>301</v>
      </c>
      <c r="AR39" s="1387"/>
      <c r="AS39" s="5632"/>
      <c r="AT39" s="4123"/>
      <c r="AU39" s="5570" t="s">
        <v>719</v>
      </c>
      <c r="AV39" s="5587"/>
      <c r="AW39" s="1243" t="s">
        <v>301</v>
      </c>
      <c r="AX39" s="2090"/>
      <c r="AY39" s="5570" t="s">
        <v>719</v>
      </c>
      <c r="AZ39" s="5587"/>
      <c r="BA39" s="1243" t="s">
        <v>301</v>
      </c>
      <c r="BB39" s="2090"/>
      <c r="BC39" s="5570" t="s">
        <v>719</v>
      </c>
      <c r="BD39" s="5587"/>
      <c r="BE39" s="1243" t="s">
        <v>301</v>
      </c>
      <c r="BF39" s="2090"/>
      <c r="BG39" s="5570" t="s">
        <v>719</v>
      </c>
      <c r="BH39" s="5587"/>
      <c r="BI39" s="1243" t="s">
        <v>301</v>
      </c>
      <c r="BJ39" s="2090"/>
      <c r="BK39" s="1221"/>
    </row>
    <row r="40" spans="2:63" ht="15" hidden="1" customHeight="1">
      <c r="B40" s="2082">
        <v>8</v>
      </c>
      <c r="C40" s="5570" t="s">
        <v>5</v>
      </c>
      <c r="D40" s="5571"/>
      <c r="E40" s="1372"/>
      <c r="F40" s="5572">
        <f t="shared" si="19"/>
        <v>0</v>
      </c>
      <c r="G40" s="1387" t="s">
        <v>302</v>
      </c>
      <c r="H40" s="5629"/>
      <c r="I40" s="5574">
        <f t="shared" si="21"/>
        <v>0</v>
      </c>
      <c r="J40" s="2000"/>
      <c r="K40" s="5590">
        <v>8</v>
      </c>
      <c r="L40" s="5579" t="s">
        <v>4</v>
      </c>
      <c r="M40" s="1372"/>
      <c r="N40" s="1372"/>
      <c r="O40" s="1372"/>
      <c r="P40" s="5572">
        <f>M40-N40+O40</f>
        <v>0</v>
      </c>
      <c r="Q40" s="1387" t="s">
        <v>302</v>
      </c>
      <c r="R40" s="5577">
        <f>'11,30'!O40</f>
        <v>0</v>
      </c>
      <c r="S40" s="2000"/>
      <c r="T40" s="2082">
        <v>8</v>
      </c>
      <c r="U40" s="5583" t="s">
        <v>4</v>
      </c>
      <c r="V40" s="5580"/>
      <c r="W40" s="1372"/>
      <c r="X40" s="1372"/>
      <c r="Y40" s="5572">
        <f>V40-W40+X40</f>
        <v>0</v>
      </c>
      <c r="Z40" s="1387" t="s">
        <v>302</v>
      </c>
      <c r="AA40" s="5577">
        <f>'16,00'!O40</f>
        <v>0</v>
      </c>
      <c r="AB40" s="2000"/>
      <c r="AC40" s="2082">
        <v>8</v>
      </c>
      <c r="AD40" s="5583" t="s">
        <v>4</v>
      </c>
      <c r="AE40" s="5571"/>
      <c r="AF40" s="5579"/>
      <c r="AG40" s="5572">
        <f t="shared" si="20"/>
        <v>0</v>
      </c>
      <c r="AH40" s="1387" t="s">
        <v>302</v>
      </c>
      <c r="AI40" s="5629"/>
      <c r="AJ40" s="5631">
        <f t="shared" si="24"/>
        <v>0</v>
      </c>
      <c r="AK40" s="2582"/>
      <c r="AL40" s="1213"/>
      <c r="AM40" s="5580" t="s">
        <v>19</v>
      </c>
      <c r="AN40" s="1372"/>
      <c r="AO40" s="1372"/>
      <c r="AP40" s="5572">
        <f>AN40-AO40</f>
        <v>0</v>
      </c>
      <c r="AQ40" s="1387" t="s">
        <v>302</v>
      </c>
      <c r="AR40" s="1387"/>
      <c r="AS40" s="5632"/>
      <c r="AT40" s="4123"/>
      <c r="AU40" s="5570" t="s">
        <v>5</v>
      </c>
      <c r="AV40" s="5587"/>
      <c r="AW40" s="1243" t="s">
        <v>302</v>
      </c>
      <c r="AX40" s="2090"/>
      <c r="AY40" s="5570" t="s">
        <v>5</v>
      </c>
      <c r="AZ40" s="5587"/>
      <c r="BA40" s="1243" t="s">
        <v>302</v>
      </c>
      <c r="BB40" s="2090"/>
      <c r="BC40" s="5570" t="s">
        <v>5</v>
      </c>
      <c r="BD40" s="5587"/>
      <c r="BE40" s="1243" t="s">
        <v>302</v>
      </c>
      <c r="BF40" s="2090"/>
      <c r="BG40" s="5570" t="s">
        <v>5</v>
      </c>
      <c r="BH40" s="5587"/>
      <c r="BI40" s="1243" t="s">
        <v>302</v>
      </c>
      <c r="BJ40" s="2090"/>
      <c r="BK40" s="1221"/>
    </row>
    <row r="41" spans="2:63" ht="15" hidden="1" customHeight="1">
      <c r="B41" s="2082">
        <v>9</v>
      </c>
      <c r="C41" s="5570" t="s">
        <v>20</v>
      </c>
      <c r="D41" s="5571"/>
      <c r="E41" s="1372"/>
      <c r="F41" s="5572">
        <f t="shared" si="19"/>
        <v>0</v>
      </c>
      <c r="G41" s="1387" t="s">
        <v>315</v>
      </c>
      <c r="H41" s="5629"/>
      <c r="I41" s="5574">
        <f t="shared" ref="I41:I53" si="32">H41-J41</f>
        <v>0</v>
      </c>
      <c r="J41" s="2000"/>
      <c r="K41" s="5630">
        <v>9</v>
      </c>
      <c r="L41" s="5579" t="s">
        <v>5</v>
      </c>
      <c r="M41" s="1372"/>
      <c r="N41" s="1372"/>
      <c r="O41" s="1372"/>
      <c r="P41" s="5572">
        <f>M41-N41+O41</f>
        <v>0</v>
      </c>
      <c r="Q41" s="1387" t="s">
        <v>310</v>
      </c>
      <c r="R41" s="5577">
        <f>'11,30'!O35</f>
        <v>0</v>
      </c>
      <c r="S41" s="2000"/>
      <c r="T41" s="5575">
        <v>9</v>
      </c>
      <c r="U41" s="5583" t="s">
        <v>5</v>
      </c>
      <c r="V41" s="5580"/>
      <c r="W41" s="1372"/>
      <c r="X41" s="1372"/>
      <c r="Y41" s="5572">
        <f>V41-W41+X41</f>
        <v>0</v>
      </c>
      <c r="Z41" s="1387" t="s">
        <v>401</v>
      </c>
      <c r="AA41" s="5577">
        <f>'16,00'!O35</f>
        <v>0</v>
      </c>
      <c r="AB41" s="2000"/>
      <c r="AC41" s="5575">
        <v>9</v>
      </c>
      <c r="AD41" s="5583" t="s">
        <v>5</v>
      </c>
      <c r="AE41" s="5571"/>
      <c r="AF41" s="5579"/>
      <c r="AG41" s="5572">
        <f t="shared" si="20"/>
        <v>0</v>
      </c>
      <c r="AH41" s="1387" t="s">
        <v>315</v>
      </c>
      <c r="AI41" s="5629"/>
      <c r="AJ41" s="5631">
        <f t="shared" ref="AJ41:AJ53" si="33">AI41-AK41</f>
        <v>0</v>
      </c>
      <c r="AK41" s="2582"/>
      <c r="AL41" s="1213"/>
      <c r="AM41" s="5580" t="s">
        <v>4</v>
      </c>
      <c r="AN41" s="1372"/>
      <c r="AO41" s="1372"/>
      <c r="AP41" s="5572">
        <f>AN41-AO41</f>
        <v>0</v>
      </c>
      <c r="AQ41" s="1387" t="s">
        <v>401</v>
      </c>
      <c r="AR41" s="1387"/>
      <c r="AS41" s="5632"/>
      <c r="AT41" s="4123"/>
      <c r="AU41" s="5570" t="s">
        <v>20</v>
      </c>
      <c r="AV41" s="5584"/>
      <c r="AW41" s="1243" t="s">
        <v>315</v>
      </c>
      <c r="AX41" s="5588"/>
      <c r="AY41" s="5570" t="s">
        <v>20</v>
      </c>
      <c r="AZ41" s="5584"/>
      <c r="BA41" s="1243" t="s">
        <v>315</v>
      </c>
      <c r="BB41" s="5588"/>
      <c r="BC41" s="5570" t="s">
        <v>20</v>
      </c>
      <c r="BD41" s="5584"/>
      <c r="BE41" s="1243" t="s">
        <v>315</v>
      </c>
      <c r="BF41" s="5588"/>
      <c r="BG41" s="5570" t="s">
        <v>20</v>
      </c>
      <c r="BH41" s="5584"/>
      <c r="BI41" s="1243" t="s">
        <v>315</v>
      </c>
      <c r="BJ41" s="5588"/>
      <c r="BK41" s="1221"/>
    </row>
    <row r="42" spans="2:63" ht="15" hidden="1" customHeight="1">
      <c r="B42" s="2082">
        <v>10</v>
      </c>
      <c r="C42" s="5570" t="s">
        <v>768</v>
      </c>
      <c r="D42" s="5571"/>
      <c r="E42" s="1372"/>
      <c r="F42" s="5572">
        <f t="shared" si="19"/>
        <v>0</v>
      </c>
      <c r="G42" s="1387" t="s">
        <v>384</v>
      </c>
      <c r="H42" s="5629"/>
      <c r="I42" s="5574">
        <f t="shared" si="32"/>
        <v>0</v>
      </c>
      <c r="J42" s="2000"/>
      <c r="K42" s="5590">
        <v>10</v>
      </c>
      <c r="L42" s="5579" t="s">
        <v>20</v>
      </c>
      <c r="M42" s="1109"/>
      <c r="N42" s="1109"/>
      <c r="O42" s="1109"/>
      <c r="P42" s="1109"/>
      <c r="Q42" s="1387" t="s">
        <v>303</v>
      </c>
      <c r="R42" s="5577">
        <f>'11,30'!O37</f>
        <v>0</v>
      </c>
      <c r="S42" s="2000"/>
      <c r="T42" s="2082">
        <v>10</v>
      </c>
      <c r="U42" s="5583" t="s">
        <v>20</v>
      </c>
      <c r="V42" s="1109"/>
      <c r="W42" s="1109"/>
      <c r="X42" s="1109"/>
      <c r="Y42" s="1109"/>
      <c r="Z42" s="1387" t="s">
        <v>303</v>
      </c>
      <c r="AA42" s="5577">
        <f>'16,00'!O37</f>
        <v>0</v>
      </c>
      <c r="AB42" s="2000"/>
      <c r="AC42" s="2082">
        <v>10</v>
      </c>
      <c r="AD42" s="5583" t="s">
        <v>20</v>
      </c>
      <c r="AE42" s="5571"/>
      <c r="AF42" s="5579"/>
      <c r="AG42" s="5572">
        <f t="shared" si="20"/>
        <v>0</v>
      </c>
      <c r="AH42" s="1387" t="s">
        <v>384</v>
      </c>
      <c r="AI42" s="5629"/>
      <c r="AJ42" s="5631">
        <f t="shared" si="33"/>
        <v>0</v>
      </c>
      <c r="AK42" s="2582"/>
      <c r="AL42" s="1213"/>
      <c r="AQ42" s="1387" t="s">
        <v>303</v>
      </c>
      <c r="AR42" s="1387"/>
      <c r="AS42" s="5632"/>
      <c r="AT42" s="4123"/>
      <c r="AU42" s="5570" t="s">
        <v>768</v>
      </c>
      <c r="AV42" s="5589"/>
      <c r="AW42" s="1243" t="s">
        <v>384</v>
      </c>
      <c r="AX42" s="5570"/>
      <c r="AY42" s="5570" t="s">
        <v>768</v>
      </c>
      <c r="AZ42" s="5589"/>
      <c r="BA42" s="1243" t="s">
        <v>384</v>
      </c>
      <c r="BB42" s="5570"/>
      <c r="BC42" s="5570" t="s">
        <v>768</v>
      </c>
      <c r="BD42" s="5589"/>
      <c r="BE42" s="1243" t="s">
        <v>384</v>
      </c>
      <c r="BF42" s="5570"/>
      <c r="BG42" s="5570" t="s">
        <v>768</v>
      </c>
      <c r="BH42" s="5589"/>
      <c r="BI42" s="1243" t="s">
        <v>384</v>
      </c>
      <c r="BJ42" s="5570"/>
      <c r="BK42" s="1221"/>
    </row>
    <row r="43" spans="2:63" ht="15" hidden="1" customHeight="1">
      <c r="B43" s="2082">
        <v>11</v>
      </c>
      <c r="C43" s="5570" t="s">
        <v>878</v>
      </c>
      <c r="D43" s="5571"/>
      <c r="E43" s="1372"/>
      <c r="F43" s="5572">
        <f t="shared" si="19"/>
        <v>0</v>
      </c>
      <c r="G43" s="1391" t="s">
        <v>305</v>
      </c>
      <c r="H43" s="1372"/>
      <c r="I43" s="5574">
        <f t="shared" si="32"/>
        <v>0</v>
      </c>
      <c r="J43" s="2000"/>
      <c r="K43" s="5590">
        <v>11</v>
      </c>
      <c r="L43" s="5579" t="s">
        <v>327</v>
      </c>
      <c r="M43" s="1372"/>
      <c r="N43" s="1372"/>
      <c r="O43" s="1372"/>
      <c r="P43" s="5572">
        <f t="shared" ref="P43:P48" si="34">M43-N43+O43</f>
        <v>0</v>
      </c>
      <c r="Q43" s="1387" t="s">
        <v>304</v>
      </c>
      <c r="R43" s="5577">
        <f>'11,30'!O39</f>
        <v>0</v>
      </c>
      <c r="S43" s="2000"/>
      <c r="T43" s="2082">
        <v>11</v>
      </c>
      <c r="U43" s="5583" t="s">
        <v>327</v>
      </c>
      <c r="V43" s="5580"/>
      <c r="W43" s="1372"/>
      <c r="X43" s="1372"/>
      <c r="Y43" s="5572">
        <f t="shared" ref="Y43:Y48" si="35">V43-W43+X43</f>
        <v>0</v>
      </c>
      <c r="Z43" s="1387" t="s">
        <v>304</v>
      </c>
      <c r="AA43" s="5577">
        <f>'16,00'!O39</f>
        <v>0</v>
      </c>
      <c r="AB43" s="2000"/>
      <c r="AC43" s="2082">
        <v>11</v>
      </c>
      <c r="AD43" s="5583" t="s">
        <v>327</v>
      </c>
      <c r="AE43" s="5571"/>
      <c r="AF43" s="5591"/>
      <c r="AG43" s="5572">
        <f t="shared" si="20"/>
        <v>0</v>
      </c>
      <c r="AH43" s="1391" t="s">
        <v>305</v>
      </c>
      <c r="AI43" s="1372"/>
      <c r="AJ43" s="5631">
        <f t="shared" si="33"/>
        <v>0</v>
      </c>
      <c r="AK43" s="2583"/>
      <c r="AL43" s="1213"/>
      <c r="AM43" s="5580" t="s">
        <v>5</v>
      </c>
      <c r="AN43" s="1372"/>
      <c r="AO43" s="1372"/>
      <c r="AP43" s="5572">
        <f t="shared" ref="AP43:AP48" si="36">AN43-AO43</f>
        <v>0</v>
      </c>
      <c r="AQ43" s="1387" t="s">
        <v>304</v>
      </c>
      <c r="AR43" s="1387"/>
      <c r="AS43" s="5632"/>
      <c r="AT43" s="4123"/>
      <c r="AU43" s="5570" t="s">
        <v>878</v>
      </c>
      <c r="AV43" s="5592"/>
      <c r="AW43" s="1999" t="s">
        <v>305</v>
      </c>
      <c r="AX43" s="5570"/>
      <c r="AY43" s="5570" t="s">
        <v>878</v>
      </c>
      <c r="AZ43" s="5592"/>
      <c r="BA43" s="1999" t="s">
        <v>305</v>
      </c>
      <c r="BB43" s="5570"/>
      <c r="BC43" s="5570" t="s">
        <v>878</v>
      </c>
      <c r="BD43" s="5592"/>
      <c r="BE43" s="1999" t="s">
        <v>305</v>
      </c>
      <c r="BF43" s="5570"/>
      <c r="BG43" s="5570" t="s">
        <v>878</v>
      </c>
      <c r="BH43" s="5592"/>
      <c r="BI43" s="1999" t="s">
        <v>305</v>
      </c>
      <c r="BJ43" s="5570"/>
      <c r="BK43" s="1221"/>
    </row>
    <row r="44" spans="2:63" ht="15" hidden="1" customHeight="1">
      <c r="B44" s="2082">
        <v>12</v>
      </c>
      <c r="C44" s="5570" t="s">
        <v>8</v>
      </c>
      <c r="D44" s="5571"/>
      <c r="E44" s="1372"/>
      <c r="F44" s="5572">
        <f t="shared" si="19"/>
        <v>0</v>
      </c>
      <c r="G44" s="1391" t="s">
        <v>53</v>
      </c>
      <c r="H44" s="1372"/>
      <c r="I44" s="5574">
        <f t="shared" si="32"/>
        <v>0</v>
      </c>
      <c r="J44" s="2000"/>
      <c r="K44" s="5590">
        <v>12</v>
      </c>
      <c r="L44" s="5579" t="s">
        <v>8</v>
      </c>
      <c r="M44" s="1372"/>
      <c r="N44" s="1372"/>
      <c r="O44" s="1372"/>
      <c r="P44" s="5572">
        <f t="shared" si="34"/>
        <v>0</v>
      </c>
      <c r="Q44" s="1391" t="s">
        <v>305</v>
      </c>
      <c r="R44" s="5593">
        <f>'11,30'!O46</f>
        <v>0</v>
      </c>
      <c r="S44" s="2000"/>
      <c r="T44" s="2082">
        <v>12</v>
      </c>
      <c r="U44" s="5583" t="s">
        <v>8</v>
      </c>
      <c r="V44" s="5580"/>
      <c r="W44" s="1372"/>
      <c r="X44" s="1372"/>
      <c r="Y44" s="5572">
        <f t="shared" si="35"/>
        <v>0</v>
      </c>
      <c r="Z44" s="1391" t="s">
        <v>305</v>
      </c>
      <c r="AA44" s="5593">
        <f>'16,00'!O46</f>
        <v>0</v>
      </c>
      <c r="AB44" s="2000"/>
      <c r="AC44" s="2082">
        <v>12</v>
      </c>
      <c r="AD44" s="5583" t="s">
        <v>8</v>
      </c>
      <c r="AE44" s="5571"/>
      <c r="AF44" s="5591"/>
      <c r="AG44" s="5572">
        <f t="shared" si="20"/>
        <v>0</v>
      </c>
      <c r="AH44" s="1391" t="s">
        <v>53</v>
      </c>
      <c r="AI44" s="1372"/>
      <c r="AJ44" s="5631">
        <f t="shared" si="33"/>
        <v>0</v>
      </c>
      <c r="AK44" s="2583"/>
      <c r="AL44" s="1213"/>
      <c r="AM44" s="5580" t="s">
        <v>20</v>
      </c>
      <c r="AN44" s="1372"/>
      <c r="AO44" s="1372"/>
      <c r="AP44" s="5572">
        <f t="shared" si="36"/>
        <v>0</v>
      </c>
      <c r="AQ44" s="1391" t="s">
        <v>305</v>
      </c>
      <c r="AR44" s="1391"/>
      <c r="AS44" s="5634"/>
      <c r="AT44" s="4123"/>
      <c r="AU44" s="5570" t="s">
        <v>8</v>
      </c>
      <c r="AV44" s="5592"/>
      <c r="AW44" s="1999" t="s">
        <v>53</v>
      </c>
      <c r="AX44" s="5570"/>
      <c r="AY44" s="5570" t="s">
        <v>8</v>
      </c>
      <c r="AZ44" s="5592"/>
      <c r="BA44" s="1999" t="s">
        <v>53</v>
      </c>
      <c r="BB44" s="5570"/>
      <c r="BC44" s="5570" t="s">
        <v>8</v>
      </c>
      <c r="BD44" s="5592"/>
      <c r="BE44" s="1999" t="s">
        <v>53</v>
      </c>
      <c r="BF44" s="5570"/>
      <c r="BG44" s="5570" t="s">
        <v>8</v>
      </c>
      <c r="BH44" s="5592"/>
      <c r="BI44" s="1999" t="s">
        <v>53</v>
      </c>
      <c r="BJ44" s="5570"/>
      <c r="BK44" s="1221"/>
    </row>
    <row r="45" spans="2:63" ht="15" hidden="1" customHeight="1">
      <c r="B45" s="2082">
        <v>13</v>
      </c>
      <c r="C45" s="5570" t="s">
        <v>7</v>
      </c>
      <c r="D45" s="5571"/>
      <c r="E45" s="1372"/>
      <c r="F45" s="5572">
        <f t="shared" si="19"/>
        <v>0</v>
      </c>
      <c r="G45" s="1391" t="s">
        <v>54</v>
      </c>
      <c r="H45" s="1372"/>
      <c r="I45" s="5574">
        <f t="shared" si="32"/>
        <v>0</v>
      </c>
      <c r="J45" s="2000"/>
      <c r="K45" s="5633">
        <v>13</v>
      </c>
      <c r="L45" s="5579" t="s">
        <v>7</v>
      </c>
      <c r="M45" s="1372"/>
      <c r="N45" s="2083"/>
      <c r="O45" s="2083"/>
      <c r="P45" s="5572">
        <f t="shared" si="34"/>
        <v>0</v>
      </c>
      <c r="Q45" s="1391" t="s">
        <v>53</v>
      </c>
      <c r="R45" s="5593" t="e">
        <f>'11,30'!O47</f>
        <v>#REF!</v>
      </c>
      <c r="S45" s="2000"/>
      <c r="T45" s="5585">
        <v>13</v>
      </c>
      <c r="U45" s="5583" t="s">
        <v>7</v>
      </c>
      <c r="V45" s="5580"/>
      <c r="W45" s="2083"/>
      <c r="X45" s="2083"/>
      <c r="Y45" s="5572">
        <f t="shared" si="35"/>
        <v>0</v>
      </c>
      <c r="Z45" s="1391" t="s">
        <v>53</v>
      </c>
      <c r="AA45" s="5593">
        <f>'16,00'!O47</f>
        <v>0</v>
      </c>
      <c r="AB45" s="2000"/>
      <c r="AC45" s="5585">
        <v>13</v>
      </c>
      <c r="AD45" s="5583" t="s">
        <v>7</v>
      </c>
      <c r="AE45" s="5571"/>
      <c r="AF45" s="5591"/>
      <c r="AG45" s="5572">
        <f t="shared" si="20"/>
        <v>0</v>
      </c>
      <c r="AH45" s="1391" t="s">
        <v>54</v>
      </c>
      <c r="AI45" s="1372"/>
      <c r="AJ45" s="5631">
        <f t="shared" si="33"/>
        <v>0</v>
      </c>
      <c r="AK45" s="2583"/>
      <c r="AL45" s="1213"/>
      <c r="AM45" s="5580" t="s">
        <v>327</v>
      </c>
      <c r="AN45" s="1372"/>
      <c r="AO45" s="2083"/>
      <c r="AP45" s="5572">
        <f t="shared" si="36"/>
        <v>0</v>
      </c>
      <c r="AQ45" s="1391" t="s">
        <v>53</v>
      </c>
      <c r="AR45" s="1391"/>
      <c r="AS45" s="5634"/>
      <c r="AT45" s="4123"/>
      <c r="AU45" s="5570" t="s">
        <v>7</v>
      </c>
      <c r="AV45" s="5592"/>
      <c r="AW45" s="1999" t="s">
        <v>54</v>
      </c>
      <c r="AX45" s="5582"/>
      <c r="AY45" s="5570" t="s">
        <v>7</v>
      </c>
      <c r="AZ45" s="5592"/>
      <c r="BA45" s="1999" t="s">
        <v>54</v>
      </c>
      <c r="BB45" s="5582"/>
      <c r="BC45" s="5570" t="s">
        <v>7</v>
      </c>
      <c r="BD45" s="5592"/>
      <c r="BE45" s="1999" t="s">
        <v>54</v>
      </c>
      <c r="BF45" s="5582"/>
      <c r="BG45" s="5570" t="s">
        <v>7</v>
      </c>
      <c r="BH45" s="5592"/>
      <c r="BI45" s="1999" t="s">
        <v>54</v>
      </c>
      <c r="BJ45" s="5582"/>
      <c r="BK45" s="1221"/>
    </row>
    <row r="46" spans="2:63" ht="15" hidden="1" customHeight="1">
      <c r="B46" s="2082">
        <v>14</v>
      </c>
      <c r="C46" s="5570" t="s">
        <v>455</v>
      </c>
      <c r="D46" s="5571"/>
      <c r="E46" s="1372"/>
      <c r="F46" s="5572">
        <f t="shared" si="19"/>
        <v>0</v>
      </c>
      <c r="G46" s="1391" t="s">
        <v>306</v>
      </c>
      <c r="H46" s="1372"/>
      <c r="I46" s="5574">
        <f t="shared" si="32"/>
        <v>0</v>
      </c>
      <c r="J46" s="2000"/>
      <c r="K46" s="5633">
        <v>14</v>
      </c>
      <c r="L46" s="5579" t="s">
        <v>9</v>
      </c>
      <c r="M46" s="1372"/>
      <c r="N46" s="2083"/>
      <c r="O46" s="2083"/>
      <c r="P46" s="5572">
        <f t="shared" si="34"/>
        <v>0</v>
      </c>
      <c r="Q46" s="1391" t="s">
        <v>54</v>
      </c>
      <c r="R46" s="5593">
        <f>'11,30'!O48</f>
        <v>0</v>
      </c>
      <c r="S46" s="2000"/>
      <c r="T46" s="5585">
        <v>14</v>
      </c>
      <c r="U46" s="5583" t="s">
        <v>9</v>
      </c>
      <c r="V46" s="5580"/>
      <c r="W46" s="2083"/>
      <c r="X46" s="2083"/>
      <c r="Y46" s="5572">
        <f t="shared" si="35"/>
        <v>0</v>
      </c>
      <c r="Z46" s="1391" t="s">
        <v>54</v>
      </c>
      <c r="AA46" s="5593">
        <f>'16,00'!O48</f>
        <v>0</v>
      </c>
      <c r="AB46" s="2000"/>
      <c r="AC46" s="5585">
        <v>14</v>
      </c>
      <c r="AD46" s="5583" t="s">
        <v>9</v>
      </c>
      <c r="AE46" s="5571"/>
      <c r="AF46" s="5579"/>
      <c r="AG46" s="5572">
        <f t="shared" si="20"/>
        <v>0</v>
      </c>
      <c r="AH46" s="1391" t="s">
        <v>306</v>
      </c>
      <c r="AI46" s="1372"/>
      <c r="AJ46" s="5631">
        <f t="shared" si="33"/>
        <v>0</v>
      </c>
      <c r="AK46" s="2583"/>
      <c r="AL46" s="1213"/>
      <c r="AM46" s="5580" t="s">
        <v>8</v>
      </c>
      <c r="AN46" s="1372"/>
      <c r="AO46" s="2083"/>
      <c r="AP46" s="5572">
        <f t="shared" si="36"/>
        <v>0</v>
      </c>
      <c r="AQ46" s="1391" t="s">
        <v>54</v>
      </c>
      <c r="AR46" s="1391"/>
      <c r="AS46" s="5634"/>
      <c r="AT46" s="4123"/>
      <c r="AU46" s="5570" t="s">
        <v>455</v>
      </c>
      <c r="AV46" s="5592"/>
      <c r="AW46" s="1999" t="s">
        <v>306</v>
      </c>
      <c r="AX46" s="2090"/>
      <c r="AY46" s="5570" t="s">
        <v>455</v>
      </c>
      <c r="AZ46" s="5592"/>
      <c r="BA46" s="1999" t="s">
        <v>306</v>
      </c>
      <c r="BB46" s="2090"/>
      <c r="BC46" s="5570" t="s">
        <v>455</v>
      </c>
      <c r="BD46" s="5592"/>
      <c r="BE46" s="1999" t="s">
        <v>306</v>
      </c>
      <c r="BF46" s="2090"/>
      <c r="BG46" s="5570" t="s">
        <v>455</v>
      </c>
      <c r="BH46" s="5592"/>
      <c r="BI46" s="1999" t="s">
        <v>306</v>
      </c>
      <c r="BJ46" s="2090"/>
      <c r="BK46" s="1221"/>
    </row>
    <row r="47" spans="2:63" ht="15" hidden="1" customHeight="1">
      <c r="B47" s="2082">
        <v>15</v>
      </c>
      <c r="C47" s="5570" t="s">
        <v>667</v>
      </c>
      <c r="D47" s="5571"/>
      <c r="E47" s="2083"/>
      <c r="F47" s="5572">
        <f t="shared" si="19"/>
        <v>0</v>
      </c>
      <c r="G47" s="2573" t="s">
        <v>925</v>
      </c>
      <c r="H47" s="5629"/>
      <c r="I47" s="5574">
        <f t="shared" si="32"/>
        <v>0</v>
      </c>
      <c r="J47" s="2000"/>
      <c r="K47" s="5590">
        <v>15</v>
      </c>
      <c r="L47" s="5579" t="s">
        <v>10</v>
      </c>
      <c r="M47" s="1372"/>
      <c r="N47" s="2083"/>
      <c r="O47" s="2083"/>
      <c r="P47" s="5572">
        <f t="shared" si="34"/>
        <v>0</v>
      </c>
      <c r="Q47" s="1391" t="s">
        <v>306</v>
      </c>
      <c r="R47" s="5593">
        <f>'11,30'!O38</f>
        <v>0</v>
      </c>
      <c r="S47" s="2000"/>
      <c r="T47" s="2082">
        <v>15</v>
      </c>
      <c r="U47" s="5583" t="s">
        <v>10</v>
      </c>
      <c r="V47" s="5580"/>
      <c r="W47" s="2083"/>
      <c r="X47" s="2083"/>
      <c r="Y47" s="5572">
        <f t="shared" si="35"/>
        <v>0</v>
      </c>
      <c r="Z47" s="1391" t="s">
        <v>306</v>
      </c>
      <c r="AA47" s="5593">
        <f>'16,00'!O38</f>
        <v>0</v>
      </c>
      <c r="AB47" s="2000"/>
      <c r="AC47" s="2082">
        <v>15</v>
      </c>
      <c r="AD47" s="5583" t="s">
        <v>10</v>
      </c>
      <c r="AE47" s="5571"/>
      <c r="AF47" s="5591"/>
      <c r="AG47" s="5572">
        <f t="shared" si="20"/>
        <v>0</v>
      </c>
      <c r="AH47" s="2573" t="s">
        <v>925</v>
      </c>
      <c r="AI47" s="5629"/>
      <c r="AJ47" s="5631">
        <f t="shared" si="33"/>
        <v>0</v>
      </c>
      <c r="AK47" s="2582"/>
      <c r="AL47" s="1213"/>
      <c r="AM47" s="5580" t="s">
        <v>7</v>
      </c>
      <c r="AN47" s="1372"/>
      <c r="AO47" s="2083"/>
      <c r="AP47" s="5572">
        <f t="shared" si="36"/>
        <v>0</v>
      </c>
      <c r="AQ47" s="1391" t="s">
        <v>306</v>
      </c>
      <c r="AR47" s="1391"/>
      <c r="AS47" s="5634"/>
      <c r="AT47" s="4123"/>
      <c r="AU47" s="5570" t="s">
        <v>667</v>
      </c>
      <c r="AV47" s="5592"/>
      <c r="AW47" s="2573" t="s">
        <v>925</v>
      </c>
      <c r="AX47" s="2090"/>
      <c r="AY47" s="5570" t="s">
        <v>667</v>
      </c>
      <c r="AZ47" s="5592"/>
      <c r="BA47" s="2573" t="s">
        <v>925</v>
      </c>
      <c r="BB47" s="2090"/>
      <c r="BC47" s="5570" t="s">
        <v>667</v>
      </c>
      <c r="BD47" s="5592"/>
      <c r="BE47" s="2573" t="s">
        <v>925</v>
      </c>
      <c r="BF47" s="2090"/>
      <c r="BG47" s="5570" t="s">
        <v>667</v>
      </c>
      <c r="BH47" s="5592"/>
      <c r="BI47" s="2573" t="s">
        <v>925</v>
      </c>
      <c r="BJ47" s="2090"/>
      <c r="BK47" s="1221"/>
    </row>
    <row r="48" spans="2:63" ht="15" hidden="1" customHeight="1">
      <c r="B48" s="2082">
        <v>16</v>
      </c>
      <c r="C48" s="5570" t="s">
        <v>307</v>
      </c>
      <c r="D48" s="5571"/>
      <c r="E48" s="2083"/>
      <c r="F48" s="5572">
        <f t="shared" si="19"/>
        <v>0</v>
      </c>
      <c r="G48" s="2573" t="s">
        <v>926</v>
      </c>
      <c r="H48" s="5629"/>
      <c r="I48" s="5574">
        <f t="shared" si="32"/>
        <v>0</v>
      </c>
      <c r="J48" s="2000"/>
      <c r="K48" s="5590">
        <v>16</v>
      </c>
      <c r="L48" s="5579" t="s">
        <v>11</v>
      </c>
      <c r="M48" s="1372"/>
      <c r="N48" s="2083"/>
      <c r="O48" s="2083"/>
      <c r="P48" s="5572">
        <f t="shared" si="34"/>
        <v>0</v>
      </c>
      <c r="Q48" s="1387" t="s">
        <v>294</v>
      </c>
      <c r="R48" s="5577">
        <f>'11,30'!O44</f>
        <v>0</v>
      </c>
      <c r="S48" s="2000"/>
      <c r="T48" s="2082">
        <v>16</v>
      </c>
      <c r="U48" s="5583" t="s">
        <v>11</v>
      </c>
      <c r="V48" s="5580"/>
      <c r="W48" s="2083"/>
      <c r="X48" s="2083"/>
      <c r="Y48" s="5572">
        <f t="shared" si="35"/>
        <v>0</v>
      </c>
      <c r="Z48" s="1387" t="s">
        <v>294</v>
      </c>
      <c r="AA48" s="5577">
        <f>'16,00'!O44</f>
        <v>0</v>
      </c>
      <c r="AB48" s="2000"/>
      <c r="AC48" s="2082">
        <v>16</v>
      </c>
      <c r="AD48" s="5583" t="s">
        <v>11</v>
      </c>
      <c r="AE48" s="5571"/>
      <c r="AF48" s="5591"/>
      <c r="AG48" s="5572">
        <f t="shared" si="20"/>
        <v>0</v>
      </c>
      <c r="AH48" s="2573" t="s">
        <v>926</v>
      </c>
      <c r="AI48" s="5629"/>
      <c r="AJ48" s="5631">
        <f t="shared" si="33"/>
        <v>0</v>
      </c>
      <c r="AK48" s="2582"/>
      <c r="AL48" s="1213"/>
      <c r="AM48" s="5580" t="s">
        <v>9</v>
      </c>
      <c r="AN48" s="1372"/>
      <c r="AO48" s="2083"/>
      <c r="AP48" s="5572">
        <f t="shared" si="36"/>
        <v>0</v>
      </c>
      <c r="AQ48" s="1387" t="s">
        <v>294</v>
      </c>
      <c r="AR48" s="1387"/>
      <c r="AS48" s="5632"/>
      <c r="AT48" s="4123"/>
      <c r="AU48" s="5570" t="s">
        <v>307</v>
      </c>
      <c r="AV48" s="5592"/>
      <c r="AW48" s="2573" t="s">
        <v>926</v>
      </c>
      <c r="AX48" s="2090"/>
      <c r="AY48" s="5570" t="s">
        <v>307</v>
      </c>
      <c r="AZ48" s="5592"/>
      <c r="BA48" s="2573" t="s">
        <v>926</v>
      </c>
      <c r="BB48" s="2090"/>
      <c r="BC48" s="5570" t="s">
        <v>307</v>
      </c>
      <c r="BD48" s="5592"/>
      <c r="BE48" s="2573" t="s">
        <v>926</v>
      </c>
      <c r="BF48" s="2090"/>
      <c r="BG48" s="5570" t="s">
        <v>307</v>
      </c>
      <c r="BH48" s="5592"/>
      <c r="BI48" s="2573" t="s">
        <v>926</v>
      </c>
      <c r="BJ48" s="2090"/>
      <c r="BK48" s="1221"/>
    </row>
    <row r="49" spans="2:63" ht="15" hidden="1" customHeight="1">
      <c r="B49" s="2082">
        <v>17</v>
      </c>
      <c r="C49" s="5570" t="s">
        <v>15</v>
      </c>
      <c r="D49" s="5571"/>
      <c r="E49" s="1372"/>
      <c r="F49" s="5572">
        <f t="shared" ref="F49:F56" si="37">D49-E49</f>
        <v>0</v>
      </c>
      <c r="G49" s="1387" t="s">
        <v>307</v>
      </c>
      <c r="H49" s="5629"/>
      <c r="I49" s="5574">
        <f t="shared" si="32"/>
        <v>0</v>
      </c>
      <c r="J49" s="2000"/>
      <c r="K49" s="5590">
        <v>17</v>
      </c>
      <c r="L49" s="5579" t="s">
        <v>329</v>
      </c>
      <c r="M49" s="1109"/>
      <c r="N49" s="1109"/>
      <c r="O49" s="1109"/>
      <c r="P49" s="1109"/>
      <c r="Q49" s="1387" t="s">
        <v>295</v>
      </c>
      <c r="R49" s="5577">
        <f>'11,30'!O45</f>
        <v>0</v>
      </c>
      <c r="S49" s="2000"/>
      <c r="T49" s="2082">
        <v>17</v>
      </c>
      <c r="U49" s="5583" t="s">
        <v>329</v>
      </c>
      <c r="V49" s="1109"/>
      <c r="W49" s="1109"/>
      <c r="X49" s="1109"/>
      <c r="Y49" s="1109"/>
      <c r="Z49" s="1387" t="s">
        <v>295</v>
      </c>
      <c r="AA49" s="5577">
        <f>'16,00'!O45</f>
        <v>0</v>
      </c>
      <c r="AB49" s="2000"/>
      <c r="AC49" s="2082">
        <v>17</v>
      </c>
      <c r="AD49" s="5583" t="s">
        <v>329</v>
      </c>
      <c r="AE49" s="5571"/>
      <c r="AF49" s="5579"/>
      <c r="AG49" s="5572">
        <f t="shared" ref="AG49:AG56" si="38">AE49-AF49</f>
        <v>0</v>
      </c>
      <c r="AH49" s="1387" t="s">
        <v>307</v>
      </c>
      <c r="AI49" s="5629"/>
      <c r="AJ49" s="5631">
        <f t="shared" si="33"/>
        <v>0</v>
      </c>
      <c r="AK49" s="2582"/>
      <c r="AL49" s="1213"/>
      <c r="AQ49" s="1387" t="s">
        <v>295</v>
      </c>
      <c r="AR49" s="1387"/>
      <c r="AS49" s="5632"/>
      <c r="AT49" s="4123"/>
      <c r="AU49" s="5570" t="s">
        <v>15</v>
      </c>
      <c r="AV49" s="5584"/>
      <c r="AW49" s="1243" t="s">
        <v>307</v>
      </c>
      <c r="AX49" s="2090"/>
      <c r="AY49" s="5570" t="s">
        <v>15</v>
      </c>
      <c r="AZ49" s="5584"/>
      <c r="BA49" s="1243" t="s">
        <v>307</v>
      </c>
      <c r="BB49" s="2090"/>
      <c r="BC49" s="5570" t="s">
        <v>15</v>
      </c>
      <c r="BD49" s="5584"/>
      <c r="BE49" s="1243" t="s">
        <v>307</v>
      </c>
      <c r="BF49" s="2090"/>
      <c r="BG49" s="5570" t="s">
        <v>15</v>
      </c>
      <c r="BH49" s="5584"/>
      <c r="BI49" s="1243" t="s">
        <v>307</v>
      </c>
      <c r="BJ49" s="2090"/>
      <c r="BK49" s="1221"/>
    </row>
    <row r="50" spans="2:63" ht="15" hidden="1" customHeight="1">
      <c r="B50" s="2082">
        <v>18</v>
      </c>
      <c r="C50" s="5570" t="s">
        <v>16</v>
      </c>
      <c r="D50" s="5571"/>
      <c r="E50" s="1372"/>
      <c r="F50" s="5572">
        <f t="shared" si="37"/>
        <v>0</v>
      </c>
      <c r="G50" s="2573" t="s">
        <v>495</v>
      </c>
      <c r="H50" s="5629"/>
      <c r="I50" s="5574">
        <f t="shared" si="32"/>
        <v>0</v>
      </c>
      <c r="J50" s="2000"/>
      <c r="K50" s="5630">
        <v>18</v>
      </c>
      <c r="L50" s="5579" t="s">
        <v>330</v>
      </c>
      <c r="M50" s="1372"/>
      <c r="N50" s="2083"/>
      <c r="O50" s="2083"/>
      <c r="P50" s="5572">
        <f>M50-N50+O50</f>
        <v>0</v>
      </c>
      <c r="Q50" s="1387" t="s">
        <v>307</v>
      </c>
      <c r="R50" s="5577">
        <f>'11,30'!O41</f>
        <v>0</v>
      </c>
      <c r="S50" s="2000"/>
      <c r="T50" s="5575">
        <v>18</v>
      </c>
      <c r="U50" s="5583" t="s">
        <v>330</v>
      </c>
      <c r="V50" s="5580"/>
      <c r="W50" s="2083"/>
      <c r="X50" s="2083"/>
      <c r="Y50" s="5572">
        <f>V50-W50+X50</f>
        <v>0</v>
      </c>
      <c r="Z50" s="1387" t="s">
        <v>307</v>
      </c>
      <c r="AA50" s="5577">
        <f>'16,00'!O41</f>
        <v>0</v>
      </c>
      <c r="AB50" s="2000"/>
      <c r="AC50" s="5575">
        <v>18</v>
      </c>
      <c r="AD50" s="5583" t="s">
        <v>330</v>
      </c>
      <c r="AE50" s="5571"/>
      <c r="AF50" s="5579"/>
      <c r="AG50" s="5572">
        <f t="shared" si="38"/>
        <v>0</v>
      </c>
      <c r="AH50" s="2573" t="s">
        <v>495</v>
      </c>
      <c r="AI50" s="5629"/>
      <c r="AJ50" s="5631">
        <f t="shared" si="33"/>
        <v>0</v>
      </c>
      <c r="AK50" s="2000"/>
      <c r="AL50" s="1213"/>
      <c r="AM50" s="5580" t="s">
        <v>329</v>
      </c>
      <c r="AN50" s="1372"/>
      <c r="AO50" s="2083"/>
      <c r="AP50" s="5572">
        <f>AN50-AO50</f>
        <v>0</v>
      </c>
      <c r="AQ50" s="1387" t="s">
        <v>307</v>
      </c>
      <c r="AR50" s="1387"/>
      <c r="AS50" s="5632"/>
      <c r="AT50" s="4123"/>
      <c r="AU50" s="5570" t="s">
        <v>16</v>
      </c>
      <c r="AV50" s="5584"/>
      <c r="AW50" s="2573" t="s">
        <v>495</v>
      </c>
      <c r="AX50" s="2090"/>
      <c r="AY50" s="5570" t="s">
        <v>16</v>
      </c>
      <c r="AZ50" s="5584"/>
      <c r="BA50" s="2573" t="s">
        <v>495</v>
      </c>
      <c r="BB50" s="2090"/>
      <c r="BC50" s="5570" t="s">
        <v>16</v>
      </c>
      <c r="BD50" s="5584"/>
      <c r="BE50" s="2573" t="s">
        <v>495</v>
      </c>
      <c r="BF50" s="2090"/>
      <c r="BG50" s="5570" t="s">
        <v>16</v>
      </c>
      <c r="BH50" s="5584"/>
      <c r="BI50" s="2573" t="s">
        <v>495</v>
      </c>
      <c r="BJ50" s="2090"/>
      <c r="BK50" s="1221"/>
    </row>
    <row r="51" spans="2:63" ht="15" hidden="1" customHeight="1">
      <c r="B51" s="2082">
        <v>19</v>
      </c>
      <c r="C51" s="5570" t="s">
        <v>814</v>
      </c>
      <c r="D51" s="5571"/>
      <c r="E51" s="1372"/>
      <c r="F51" s="5572">
        <f t="shared" si="37"/>
        <v>0</v>
      </c>
      <c r="G51" s="1387" t="s">
        <v>58</v>
      </c>
      <c r="H51" s="5629"/>
      <c r="I51" s="5574">
        <f t="shared" si="32"/>
        <v>0</v>
      </c>
      <c r="J51" s="2000"/>
      <c r="K51" s="5590">
        <v>19</v>
      </c>
      <c r="L51" s="5579" t="s">
        <v>13</v>
      </c>
      <c r="M51" s="1372"/>
      <c r="N51" s="2083"/>
      <c r="O51" s="2083"/>
      <c r="P51" s="5572">
        <f>M51-N51+O51</f>
        <v>0</v>
      </c>
      <c r="Q51" s="1387" t="s">
        <v>587</v>
      </c>
      <c r="R51" s="5577">
        <f>'11,30'!O42</f>
        <v>0</v>
      </c>
      <c r="S51" s="2000"/>
      <c r="T51" s="2082">
        <v>19</v>
      </c>
      <c r="U51" s="5583" t="s">
        <v>13</v>
      </c>
      <c r="V51" s="5580"/>
      <c r="W51" s="2083"/>
      <c r="X51" s="2083"/>
      <c r="Y51" s="5572">
        <f>V51-W51+X51</f>
        <v>0</v>
      </c>
      <c r="Z51" s="1387" t="s">
        <v>587</v>
      </c>
      <c r="AA51" s="5577">
        <f>'16,00'!O42</f>
        <v>0</v>
      </c>
      <c r="AB51" s="2000"/>
      <c r="AC51" s="2082">
        <v>19</v>
      </c>
      <c r="AD51" s="5583" t="s">
        <v>13</v>
      </c>
      <c r="AE51" s="5571"/>
      <c r="AF51" s="5579"/>
      <c r="AG51" s="5572">
        <f t="shared" si="38"/>
        <v>0</v>
      </c>
      <c r="AH51" s="1387" t="s">
        <v>58</v>
      </c>
      <c r="AI51" s="5629"/>
      <c r="AJ51" s="5631">
        <f t="shared" si="33"/>
        <v>0</v>
      </c>
      <c r="AK51" s="2582"/>
      <c r="AL51" s="1213"/>
      <c r="AM51" s="5580" t="s">
        <v>330</v>
      </c>
      <c r="AN51" s="1372"/>
      <c r="AO51" s="2083"/>
      <c r="AP51" s="5572">
        <f>AN51-AO51</f>
        <v>0</v>
      </c>
      <c r="AQ51" s="1387" t="s">
        <v>587</v>
      </c>
      <c r="AR51" s="1387"/>
      <c r="AS51" s="5632"/>
      <c r="AT51" s="4123"/>
      <c r="AU51" s="5570" t="s">
        <v>814</v>
      </c>
      <c r="AV51" s="5584"/>
      <c r="AW51" s="1243" t="s">
        <v>58</v>
      </c>
      <c r="AX51" s="2090"/>
      <c r="AY51" s="5570" t="s">
        <v>814</v>
      </c>
      <c r="AZ51" s="5584"/>
      <c r="BA51" s="1243" t="s">
        <v>58</v>
      </c>
      <c r="BB51" s="2090"/>
      <c r="BC51" s="5570" t="s">
        <v>814</v>
      </c>
      <c r="BD51" s="5584"/>
      <c r="BE51" s="1243" t="s">
        <v>58</v>
      </c>
      <c r="BF51" s="2090"/>
      <c r="BG51" s="5570" t="s">
        <v>814</v>
      </c>
      <c r="BH51" s="5584"/>
      <c r="BI51" s="1243" t="s">
        <v>58</v>
      </c>
      <c r="BJ51" s="2090"/>
      <c r="BK51" s="1221"/>
    </row>
    <row r="52" spans="2:63" ht="15" hidden="1" customHeight="1">
      <c r="B52" s="2082">
        <v>20</v>
      </c>
      <c r="C52" s="5570" t="s">
        <v>523</v>
      </c>
      <c r="D52" s="5571"/>
      <c r="E52" s="1372"/>
      <c r="F52" s="5572">
        <f t="shared" si="37"/>
        <v>0</v>
      </c>
      <c r="G52" s="1387" t="s">
        <v>57</v>
      </c>
      <c r="H52" s="5629"/>
      <c r="I52" s="5574">
        <f t="shared" si="32"/>
        <v>0</v>
      </c>
      <c r="J52" s="2572"/>
      <c r="K52" s="5590">
        <v>20</v>
      </c>
      <c r="L52" s="5579" t="s">
        <v>337</v>
      </c>
      <c r="M52" s="1372"/>
      <c r="N52" s="1372"/>
      <c r="O52" s="1372"/>
      <c r="P52" s="5572">
        <v>0</v>
      </c>
      <c r="Q52" s="1387" t="s">
        <v>588</v>
      </c>
      <c r="R52" s="5577">
        <f>'11,30'!O43</f>
        <v>0</v>
      </c>
      <c r="S52" s="2000"/>
      <c r="T52" s="2082">
        <v>20</v>
      </c>
      <c r="U52" s="5583" t="s">
        <v>337</v>
      </c>
      <c r="V52" s="5580"/>
      <c r="W52" s="1372"/>
      <c r="X52" s="1372"/>
      <c r="Y52" s="5572">
        <f>V52-W52+X52</f>
        <v>0</v>
      </c>
      <c r="Z52" s="1387" t="s">
        <v>588</v>
      </c>
      <c r="AA52" s="5577">
        <f>'16,00'!O43</f>
        <v>0</v>
      </c>
      <c r="AB52" s="2000"/>
      <c r="AC52" s="2082">
        <v>20</v>
      </c>
      <c r="AD52" s="5583" t="s">
        <v>337</v>
      </c>
      <c r="AE52" s="5571"/>
      <c r="AF52" s="5579"/>
      <c r="AG52" s="5572">
        <f t="shared" si="38"/>
        <v>0</v>
      </c>
      <c r="AH52" s="1387" t="s">
        <v>57</v>
      </c>
      <c r="AI52" s="5629"/>
      <c r="AJ52" s="5631">
        <f t="shared" si="33"/>
        <v>0</v>
      </c>
      <c r="AK52" s="2582"/>
      <c r="AL52" s="1213"/>
      <c r="AM52" s="5580" t="s">
        <v>13</v>
      </c>
      <c r="AN52" s="1372"/>
      <c r="AO52" s="1372"/>
      <c r="AP52" s="5572">
        <f>AN52-AO52</f>
        <v>0</v>
      </c>
      <c r="AQ52" s="1387" t="s">
        <v>588</v>
      </c>
      <c r="AR52" s="1387"/>
      <c r="AS52" s="5632"/>
      <c r="AT52" s="4123"/>
      <c r="AU52" s="5570" t="s">
        <v>523</v>
      </c>
      <c r="AV52" s="5584"/>
      <c r="AW52" s="1243" t="s">
        <v>57</v>
      </c>
      <c r="AX52" s="2090"/>
      <c r="AY52" s="5570" t="s">
        <v>523</v>
      </c>
      <c r="AZ52" s="5584"/>
      <c r="BA52" s="1243" t="s">
        <v>57</v>
      </c>
      <c r="BB52" s="2090"/>
      <c r="BC52" s="5570" t="s">
        <v>523</v>
      </c>
      <c r="BD52" s="5584"/>
      <c r="BE52" s="1243" t="s">
        <v>57</v>
      </c>
      <c r="BF52" s="2090"/>
      <c r="BG52" s="5570" t="s">
        <v>523</v>
      </c>
      <c r="BH52" s="5584"/>
      <c r="BI52" s="1243" t="s">
        <v>57</v>
      </c>
      <c r="BJ52" s="2090"/>
      <c r="BK52" s="1221"/>
    </row>
    <row r="53" spans="2:63" ht="15" hidden="1" customHeight="1">
      <c r="B53" s="2082">
        <v>21</v>
      </c>
      <c r="C53" s="5570" t="s">
        <v>917</v>
      </c>
      <c r="D53" s="5571"/>
      <c r="E53" s="1372"/>
      <c r="F53" s="5572">
        <f t="shared" si="37"/>
        <v>0</v>
      </c>
      <c r="G53" s="2573" t="s">
        <v>725</v>
      </c>
      <c r="H53" s="3682"/>
      <c r="I53" s="5574">
        <f t="shared" si="32"/>
        <v>0</v>
      </c>
      <c r="J53" s="2572"/>
      <c r="K53" s="5590">
        <v>21</v>
      </c>
      <c r="L53" s="5579" t="s">
        <v>338</v>
      </c>
      <c r="M53" s="1372"/>
      <c r="N53" s="1372"/>
      <c r="O53" s="1372"/>
      <c r="P53" s="5572">
        <f>M53-N53+O53</f>
        <v>0</v>
      </c>
      <c r="Q53" s="1387" t="s">
        <v>308</v>
      </c>
      <c r="R53" s="5577">
        <f>'11,30'!O49</f>
        <v>0</v>
      </c>
      <c r="S53" s="2000"/>
      <c r="T53" s="2082">
        <v>21</v>
      </c>
      <c r="U53" s="5583" t="s">
        <v>338</v>
      </c>
      <c r="V53" s="5580"/>
      <c r="W53" s="1372"/>
      <c r="X53" s="1372"/>
      <c r="Y53" s="5572">
        <f>V53-W53+X53</f>
        <v>0</v>
      </c>
      <c r="Z53" s="1387" t="s">
        <v>308</v>
      </c>
      <c r="AA53" s="5577">
        <f>'16,00'!O49</f>
        <v>0</v>
      </c>
      <c r="AB53" s="2000"/>
      <c r="AC53" s="2082">
        <v>21</v>
      </c>
      <c r="AD53" s="5583" t="s">
        <v>338</v>
      </c>
      <c r="AE53" s="5571"/>
      <c r="AF53" s="5579"/>
      <c r="AG53" s="5572">
        <f t="shared" si="38"/>
        <v>0</v>
      </c>
      <c r="AH53" s="2573" t="s">
        <v>725</v>
      </c>
      <c r="AI53" s="3682"/>
      <c r="AJ53" s="5631">
        <f t="shared" si="33"/>
        <v>0</v>
      </c>
      <c r="AK53" s="2582"/>
      <c r="AL53" s="1213"/>
      <c r="AM53" s="5580" t="s">
        <v>337</v>
      </c>
      <c r="AN53" s="1372"/>
      <c r="AO53" s="1372"/>
      <c r="AP53" s="5572">
        <f>AN53-AO53</f>
        <v>0</v>
      </c>
      <c r="AQ53" s="1387" t="s">
        <v>308</v>
      </c>
      <c r="AR53" s="1387"/>
      <c r="AS53" s="5632"/>
      <c r="AT53" s="4123"/>
      <c r="AU53" s="5570" t="s">
        <v>917</v>
      </c>
      <c r="AV53" s="5584"/>
      <c r="AW53" s="1243" t="s">
        <v>725</v>
      </c>
      <c r="AX53" s="2090"/>
      <c r="AY53" s="5570" t="s">
        <v>917</v>
      </c>
      <c r="AZ53" s="5584"/>
      <c r="BA53" s="1243" t="s">
        <v>725</v>
      </c>
      <c r="BB53" s="2090"/>
      <c r="BC53" s="5570" t="s">
        <v>917</v>
      </c>
      <c r="BD53" s="5584"/>
      <c r="BE53" s="1243" t="s">
        <v>725</v>
      </c>
      <c r="BF53" s="2090"/>
      <c r="BG53" s="5570" t="s">
        <v>917</v>
      </c>
      <c r="BH53" s="5584"/>
      <c r="BI53" s="1243" t="s">
        <v>725</v>
      </c>
      <c r="BJ53" s="2090"/>
      <c r="BK53" s="1221"/>
    </row>
    <row r="54" spans="2:63" ht="15" hidden="1" customHeight="1">
      <c r="B54" s="2082">
        <v>22</v>
      </c>
      <c r="C54" s="5570" t="s">
        <v>918</v>
      </c>
      <c r="D54" s="5571"/>
      <c r="E54" s="1372"/>
      <c r="F54" s="5572">
        <f t="shared" si="37"/>
        <v>0</v>
      </c>
      <c r="G54" s="1387" t="s">
        <v>747</v>
      </c>
      <c r="H54" s="3682"/>
      <c r="I54" s="5574">
        <f t="shared" ref="I54" si="39">H54-J54</f>
        <v>0</v>
      </c>
      <c r="J54" s="2572"/>
      <c r="K54" s="5633">
        <v>22</v>
      </c>
      <c r="L54" s="5579" t="s">
        <v>14</v>
      </c>
      <c r="M54" s="1372"/>
      <c r="N54" s="1372"/>
      <c r="O54" s="1372"/>
      <c r="P54" s="5572">
        <f>M54-N54+O54</f>
        <v>0</v>
      </c>
      <c r="Q54" s="1387" t="s">
        <v>309</v>
      </c>
      <c r="R54" s="5577">
        <f>'11,30'!O50</f>
        <v>0</v>
      </c>
      <c r="S54" s="2000"/>
      <c r="T54" s="5585">
        <v>22</v>
      </c>
      <c r="U54" s="5583" t="s">
        <v>14</v>
      </c>
      <c r="V54" s="5580"/>
      <c r="W54" s="1372"/>
      <c r="X54" s="1372"/>
      <c r="Y54" s="5572">
        <f>V54-W54+X54</f>
        <v>0</v>
      </c>
      <c r="Z54" s="1387" t="s">
        <v>309</v>
      </c>
      <c r="AA54" s="5577">
        <f>'16,00'!O50</f>
        <v>0</v>
      </c>
      <c r="AB54" s="2000"/>
      <c r="AC54" s="5585">
        <v>22</v>
      </c>
      <c r="AD54" s="5583" t="s">
        <v>14</v>
      </c>
      <c r="AE54" s="5571"/>
      <c r="AF54" s="5579"/>
      <c r="AG54" s="5572">
        <f t="shared" si="38"/>
        <v>0</v>
      </c>
      <c r="AH54" s="1387" t="s">
        <v>747</v>
      </c>
      <c r="AI54" s="3682"/>
      <c r="AJ54" s="5631">
        <f t="shared" ref="AJ54" si="40">AI54-AK54</f>
        <v>0</v>
      </c>
      <c r="AK54" s="2582"/>
      <c r="AL54" s="1213"/>
      <c r="AM54" s="5580" t="s">
        <v>338</v>
      </c>
      <c r="AN54" s="1372"/>
      <c r="AO54" s="1372"/>
      <c r="AP54" s="5572">
        <f>AN54-AO54</f>
        <v>0</v>
      </c>
      <c r="AQ54" s="1387" t="s">
        <v>309</v>
      </c>
      <c r="AR54" s="1387"/>
      <c r="AS54" s="5632"/>
      <c r="AT54" s="4123"/>
      <c r="AU54" s="5570" t="s">
        <v>918</v>
      </c>
      <c r="AV54" s="5584"/>
      <c r="AW54" s="1243" t="s">
        <v>747</v>
      </c>
      <c r="AX54" s="2090"/>
      <c r="AY54" s="5570" t="s">
        <v>918</v>
      </c>
      <c r="AZ54" s="5584"/>
      <c r="BA54" s="1243" t="s">
        <v>747</v>
      </c>
      <c r="BB54" s="2090"/>
      <c r="BC54" s="5570" t="s">
        <v>918</v>
      </c>
      <c r="BD54" s="5584"/>
      <c r="BE54" s="1243" t="s">
        <v>747</v>
      </c>
      <c r="BF54" s="2090"/>
      <c r="BG54" s="5570" t="s">
        <v>918</v>
      </c>
      <c r="BH54" s="5584"/>
      <c r="BI54" s="1243" t="s">
        <v>747</v>
      </c>
      <c r="BJ54" s="2090"/>
      <c r="BK54" s="1221"/>
    </row>
    <row r="55" spans="2:63" ht="15" hidden="1" customHeight="1" thickBot="1">
      <c r="B55" s="2082">
        <v>23</v>
      </c>
      <c r="C55" s="5570" t="s">
        <v>919</v>
      </c>
      <c r="D55" s="5571"/>
      <c r="E55" s="1372"/>
      <c r="F55" s="5572">
        <f t="shared" si="37"/>
        <v>0</v>
      </c>
      <c r="G55" s="97"/>
      <c r="H55" s="3682"/>
      <c r="I55" s="5574"/>
      <c r="J55" s="5594"/>
      <c r="K55" s="5590">
        <v>23</v>
      </c>
      <c r="L55" s="5579" t="s">
        <v>15</v>
      </c>
      <c r="M55" s="1372"/>
      <c r="N55" s="1372"/>
      <c r="O55" s="1372"/>
      <c r="P55" s="5572">
        <f t="shared" si="29"/>
        <v>0</v>
      </c>
      <c r="Q55" s="1387" t="s">
        <v>58</v>
      </c>
      <c r="R55" s="5577">
        <f>'11,30'!O52</f>
        <v>0</v>
      </c>
      <c r="S55" s="2000"/>
      <c r="T55" s="5595">
        <v>23</v>
      </c>
      <c r="U55" s="5604" t="s">
        <v>15</v>
      </c>
      <c r="V55" s="5580"/>
      <c r="W55" s="1372"/>
      <c r="X55" s="1372"/>
      <c r="Y55" s="5572">
        <f t="shared" si="30"/>
        <v>0</v>
      </c>
      <c r="Z55" s="1387" t="s">
        <v>58</v>
      </c>
      <c r="AA55" s="5577">
        <f>'16,00'!O52</f>
        <v>0</v>
      </c>
      <c r="AB55" s="2000"/>
      <c r="AC55" s="2082">
        <v>23</v>
      </c>
      <c r="AD55" s="5583" t="s">
        <v>15</v>
      </c>
      <c r="AE55" s="5571"/>
      <c r="AF55" s="5579"/>
      <c r="AG55" s="5572">
        <f t="shared" si="38"/>
        <v>0</v>
      </c>
      <c r="AH55" s="97"/>
      <c r="AI55" s="5573"/>
      <c r="AJ55" s="5574"/>
      <c r="AK55" s="5594"/>
      <c r="AL55" s="1213"/>
      <c r="AM55" s="5580" t="s">
        <v>15</v>
      </c>
      <c r="AN55" s="1372"/>
      <c r="AO55" s="1372"/>
      <c r="AP55" s="5572">
        <f t="shared" ref="AP55:AP56" si="41">AN55-AO55</f>
        <v>0</v>
      </c>
      <c r="AQ55" s="1387" t="s">
        <v>58</v>
      </c>
      <c r="AR55" s="1387"/>
      <c r="AS55" s="5632"/>
      <c r="AT55" s="4123"/>
      <c r="AU55" s="5570" t="s">
        <v>919</v>
      </c>
      <c r="AV55" s="5584"/>
      <c r="AW55" s="1243"/>
      <c r="AX55" s="2090"/>
      <c r="AY55" s="5570" t="s">
        <v>919</v>
      </c>
      <c r="AZ55" s="5584"/>
      <c r="BA55" s="1243"/>
      <c r="BB55" s="2090"/>
      <c r="BC55" s="5570" t="s">
        <v>919</v>
      </c>
      <c r="BD55" s="5584"/>
      <c r="BE55" s="1243"/>
      <c r="BF55" s="2090"/>
      <c r="BG55" s="5570" t="s">
        <v>919</v>
      </c>
      <c r="BH55" s="5584"/>
      <c r="BI55" s="1243"/>
      <c r="BJ55" s="2090"/>
      <c r="BK55" s="1221"/>
    </row>
    <row r="56" spans="2:63" ht="15" hidden="1" customHeight="1" thickBot="1">
      <c r="B56" s="2082">
        <v>24</v>
      </c>
      <c r="C56" s="5596" t="s">
        <v>920</v>
      </c>
      <c r="D56" s="5597"/>
      <c r="E56" s="5598"/>
      <c r="F56" s="5599">
        <f t="shared" si="37"/>
        <v>0</v>
      </c>
      <c r="G56" s="5605"/>
      <c r="H56" s="3687"/>
      <c r="I56" s="5606"/>
      <c r="J56" s="5607"/>
      <c r="K56" s="5630">
        <v>24</v>
      </c>
      <c r="L56" s="5579" t="s">
        <v>16</v>
      </c>
      <c r="M56" s="1372"/>
      <c r="N56" s="1372"/>
      <c r="O56" s="1372"/>
      <c r="P56" s="5572">
        <f t="shared" si="29"/>
        <v>0</v>
      </c>
      <c r="Q56" s="1387" t="s">
        <v>57</v>
      </c>
      <c r="R56" s="5577">
        <f>'11,30'!O51</f>
        <v>0</v>
      </c>
      <c r="S56" s="2572"/>
      <c r="T56" s="5575">
        <v>24</v>
      </c>
      <c r="U56" s="5578" t="s">
        <v>16</v>
      </c>
      <c r="V56" s="5635"/>
      <c r="W56" s="5636"/>
      <c r="X56" s="5636"/>
      <c r="Y56" s="5637">
        <f t="shared" si="30"/>
        <v>0</v>
      </c>
      <c r="Z56" s="1387" t="s">
        <v>57</v>
      </c>
      <c r="AA56" s="5638">
        <f>'16,00'!O51</f>
        <v>0</v>
      </c>
      <c r="AB56" s="2572"/>
      <c r="AC56" s="5575">
        <v>24</v>
      </c>
      <c r="AD56" s="5583" t="s">
        <v>16</v>
      </c>
      <c r="AE56" s="5597"/>
      <c r="AF56" s="5602"/>
      <c r="AG56" s="5599">
        <f t="shared" si="38"/>
        <v>0</v>
      </c>
      <c r="AH56" s="5605"/>
      <c r="AI56" s="5600"/>
      <c r="AJ56" s="5606"/>
      <c r="AK56" s="5607"/>
      <c r="AL56" s="5639"/>
      <c r="AM56" s="5608" t="s">
        <v>16</v>
      </c>
      <c r="AN56" s="1372"/>
      <c r="AO56" s="1372"/>
      <c r="AP56" s="5572">
        <f t="shared" si="41"/>
        <v>0</v>
      </c>
      <c r="AQ56" s="1392" t="s">
        <v>57</v>
      </c>
      <c r="AR56" s="1392"/>
      <c r="AS56" s="5640"/>
      <c r="AT56" s="4123"/>
      <c r="AU56" s="5570" t="s">
        <v>920</v>
      </c>
      <c r="AV56" s="5584"/>
      <c r="AW56" s="1243"/>
      <c r="AX56" s="2090"/>
      <c r="AY56" s="5570" t="s">
        <v>920</v>
      </c>
      <c r="AZ56" s="5584"/>
      <c r="BA56" s="1243"/>
      <c r="BB56" s="2090"/>
      <c r="BC56" s="5570" t="s">
        <v>920</v>
      </c>
      <c r="BD56" s="5584"/>
      <c r="BE56" s="1243"/>
      <c r="BF56" s="2090"/>
      <c r="BG56" s="5570" t="s">
        <v>920</v>
      </c>
      <c r="BH56" s="5584"/>
      <c r="BI56" s="1243"/>
      <c r="BJ56" s="2090"/>
      <c r="BK56" s="1221"/>
    </row>
    <row r="57" spans="2:63" ht="15" hidden="1" customHeight="1" thickBot="1">
      <c r="B57" s="5609"/>
      <c r="C57" s="5610"/>
      <c r="D57" s="5610"/>
      <c r="E57" s="5610"/>
      <c r="F57" s="5610"/>
      <c r="G57" s="5610"/>
      <c r="H57" s="5610"/>
      <c r="I57" s="5610"/>
      <c r="J57" s="5610"/>
      <c r="K57" s="5610"/>
      <c r="L57" s="5610"/>
      <c r="M57" s="5610"/>
      <c r="N57" s="5610"/>
      <c r="O57" s="5610"/>
      <c r="P57" s="5610"/>
      <c r="Q57" s="5610"/>
      <c r="R57" s="5610"/>
      <c r="S57" s="5610"/>
      <c r="T57" s="5610"/>
      <c r="U57" s="5610"/>
      <c r="V57" s="5610"/>
      <c r="W57" s="5610"/>
      <c r="X57" s="5610"/>
      <c r="Y57" s="5610"/>
      <c r="Z57" s="5610"/>
      <c r="AA57" s="5610"/>
      <c r="AB57" s="5610"/>
      <c r="AC57" s="5610"/>
      <c r="AD57" s="5610"/>
      <c r="AE57" s="5610"/>
      <c r="AF57" s="5610"/>
      <c r="AG57" s="5610"/>
      <c r="AH57" s="5610"/>
      <c r="AI57" s="5610"/>
      <c r="AJ57" s="5610"/>
      <c r="AK57" s="5611"/>
      <c r="AL57" s="3291"/>
      <c r="AM57" s="1109"/>
      <c r="AN57" s="1109"/>
      <c r="AO57" s="1109"/>
      <c r="AP57" s="1109"/>
      <c r="AQ57" s="1109"/>
      <c r="AR57" s="1109"/>
      <c r="AS57" s="1109"/>
      <c r="AT57" s="4122" t="s">
        <v>350</v>
      </c>
      <c r="AU57" s="5521">
        <f>B58</f>
        <v>44606</v>
      </c>
      <c r="AV57" s="5524"/>
      <c r="AW57" s="5524"/>
      <c r="AX57" s="5525"/>
      <c r="AY57" s="5521">
        <f>AU57</f>
        <v>44606</v>
      </c>
      <c r="AZ57" s="5522"/>
      <c r="BA57" s="5522"/>
      <c r="BB57" s="5523"/>
      <c r="BC57" s="5521">
        <f>AU57</f>
        <v>44606</v>
      </c>
      <c r="BD57" s="5522"/>
      <c r="BE57" s="5522"/>
      <c r="BF57" s="5523"/>
      <c r="BG57" s="5521">
        <f>AU57</f>
        <v>44606</v>
      </c>
      <c r="BH57" s="5522"/>
      <c r="BI57" s="5522"/>
      <c r="BJ57" s="5523"/>
      <c r="BK57" s="1221"/>
    </row>
    <row r="58" spans="2:63" ht="18" customHeight="1">
      <c r="B58" s="4099">
        <f>B2</f>
        <v>44606</v>
      </c>
      <c r="C58" s="4100"/>
      <c r="D58" s="3694"/>
      <c r="E58" s="3990"/>
      <c r="F58" s="3990">
        <f>F30</f>
        <v>0.41666666666666669</v>
      </c>
      <c r="G58" s="3990"/>
      <c r="H58" s="3990"/>
      <c r="I58" s="3990"/>
      <c r="J58" s="3696"/>
      <c r="K58" s="3694"/>
      <c r="L58" s="3694"/>
      <c r="M58" s="3694"/>
      <c r="N58" s="3694"/>
      <c r="O58" s="3694"/>
      <c r="P58" s="3694">
        <f>P30</f>
        <v>0.5</v>
      </c>
      <c r="Q58" s="3694"/>
      <c r="R58" s="3694"/>
      <c r="S58" s="5641"/>
      <c r="T58" s="5642"/>
      <c r="U58" s="5643"/>
      <c r="V58" s="5643"/>
      <c r="W58" s="5643"/>
      <c r="X58" s="5643"/>
      <c r="Y58" s="5643">
        <f>Y30</f>
        <v>0.66666666666666663</v>
      </c>
      <c r="Z58" s="5643"/>
      <c r="AA58" s="5643"/>
      <c r="AB58" s="5644"/>
      <c r="AC58" s="3673"/>
      <c r="AD58" s="3672"/>
      <c r="AE58" s="3673"/>
      <c r="AF58" s="3672"/>
      <c r="AG58" s="3672">
        <f>AG30</f>
        <v>0.79166666666666663</v>
      </c>
      <c r="AH58" s="3672"/>
      <c r="AI58" s="3672"/>
      <c r="AJ58" s="3672"/>
      <c r="AK58" s="3674"/>
      <c r="AL58" s="1221"/>
      <c r="AM58" s="5615"/>
      <c r="AN58" s="5527"/>
      <c r="AO58" s="5527"/>
      <c r="AP58" s="5527" t="str">
        <f>AP30</f>
        <v>Ночь</v>
      </c>
      <c r="AQ58" s="5527"/>
      <c r="AR58" s="5527"/>
      <c r="AS58" s="5528"/>
      <c r="AT58" s="4123"/>
      <c r="AU58" s="5533" t="str">
        <f>AG59</f>
        <v>Павильон Аламедин</v>
      </c>
      <c r="AV58" s="5534"/>
      <c r="AW58" s="5535"/>
      <c r="AX58" s="5536"/>
      <c r="AY58" s="5533" t="str">
        <f>AU58</f>
        <v>Павильон Аламедин</v>
      </c>
      <c r="AZ58" s="5618"/>
      <c r="BA58" s="5535"/>
      <c r="BB58" s="5536"/>
      <c r="BC58" s="5533" t="str">
        <f>AP59</f>
        <v>Павильон Аламедин</v>
      </c>
      <c r="BD58" s="5534"/>
      <c r="BE58" s="5535"/>
      <c r="BF58" s="5536"/>
      <c r="BG58" s="5533" t="str">
        <f>BC58</f>
        <v>Павильон Аламедин</v>
      </c>
      <c r="BH58" s="5618"/>
      <c r="BI58" s="5535"/>
      <c r="BJ58" s="5536"/>
      <c r="BK58" s="1221"/>
    </row>
    <row r="59" spans="2:63" ht="18" customHeight="1" thickBot="1">
      <c r="B59" s="4101"/>
      <c r="C59" s="4102"/>
      <c r="D59" s="3697"/>
      <c r="E59" s="3698"/>
      <c r="F59" s="3699" t="s">
        <v>940</v>
      </c>
      <c r="G59" s="3698"/>
      <c r="H59" s="3698"/>
      <c r="I59" s="3698"/>
      <c r="J59" s="3700"/>
      <c r="K59" s="5645"/>
      <c r="L59" s="5645"/>
      <c r="M59" s="5645"/>
      <c r="N59" s="5645"/>
      <c r="O59" s="5645"/>
      <c r="P59" s="5645" t="str">
        <f>F59</f>
        <v>Павильон Аламедин</v>
      </c>
      <c r="Q59" s="5645"/>
      <c r="R59" s="5645"/>
      <c r="S59" s="5646"/>
      <c r="T59" s="5647"/>
      <c r="U59" s="5648"/>
      <c r="V59" s="5648"/>
      <c r="W59" s="5648"/>
      <c r="X59" s="5648"/>
      <c r="Y59" s="5648" t="str">
        <f>P59</f>
        <v>Павильон Аламедин</v>
      </c>
      <c r="Z59" s="5648"/>
      <c r="AA59" s="5648"/>
      <c r="AB59" s="5649"/>
      <c r="AC59" s="5622"/>
      <c r="AD59" s="5623"/>
      <c r="AE59" s="5622"/>
      <c r="AF59" s="5623"/>
      <c r="AG59" s="5623" t="str">
        <f>Y59</f>
        <v>Павильон Аламедин</v>
      </c>
      <c r="AH59" s="5623"/>
      <c r="AI59" s="5623"/>
      <c r="AJ59" s="5623"/>
      <c r="AK59" s="5624"/>
      <c r="AL59" s="3291"/>
      <c r="AM59" s="5650"/>
      <c r="AN59" s="5651"/>
      <c r="AO59" s="5651"/>
      <c r="AP59" s="5651" t="str">
        <f>AG59</f>
        <v>Павильон Аламедин</v>
      </c>
      <c r="AQ59" s="5651"/>
      <c r="AR59" s="5651"/>
      <c r="AS59" s="5652"/>
      <c r="AT59" s="4123"/>
      <c r="AU59" s="5538"/>
      <c r="AV59" s="5539"/>
      <c r="AW59" s="5540"/>
      <c r="AX59" s="5541"/>
      <c r="AY59" s="5538"/>
      <c r="AZ59" s="5627"/>
      <c r="BA59" s="5540"/>
      <c r="BB59" s="5541"/>
      <c r="BC59" s="5538"/>
      <c r="BD59" s="5539"/>
      <c r="BE59" s="5540"/>
      <c r="BF59" s="5541"/>
      <c r="BG59" s="5538"/>
      <c r="BH59" s="5627"/>
      <c r="BI59" s="5540"/>
      <c r="BJ59" s="5541"/>
      <c r="BK59" s="1221"/>
    </row>
    <row r="60" spans="2:63" ht="30.75" customHeight="1">
      <c r="B60" s="5544" t="s">
        <v>1</v>
      </c>
      <c r="C60" s="5545"/>
      <c r="D60" s="5546" t="s">
        <v>734</v>
      </c>
      <c r="E60" s="5547" t="s">
        <v>720</v>
      </c>
      <c r="F60" s="5548" t="s">
        <v>17</v>
      </c>
      <c r="G60" s="5555" t="s">
        <v>721</v>
      </c>
      <c r="H60" s="5549"/>
      <c r="I60" s="5549"/>
      <c r="J60" s="5550"/>
      <c r="K60" s="5628" t="s">
        <v>1</v>
      </c>
      <c r="L60" s="5551"/>
      <c r="M60" s="5552" t="e">
        <f>#REF!</f>
        <v>#REF!</v>
      </c>
      <c r="N60" s="5553" t="s">
        <v>6</v>
      </c>
      <c r="O60" s="5553" t="s">
        <v>229</v>
      </c>
      <c r="P60" s="5554" t="s">
        <v>17</v>
      </c>
      <c r="Q60" s="5555" t="s">
        <v>353</v>
      </c>
      <c r="R60" s="5549"/>
      <c r="S60" s="5550"/>
      <c r="T60" s="5544" t="s">
        <v>1</v>
      </c>
      <c r="U60" s="5551"/>
      <c r="V60" s="5556" t="e">
        <f>#REF!</f>
        <v>#REF!</v>
      </c>
      <c r="W60" s="5553" t="s">
        <v>6</v>
      </c>
      <c r="X60" s="5553" t="s">
        <v>229</v>
      </c>
      <c r="Y60" s="5554" t="s">
        <v>17</v>
      </c>
      <c r="Z60" s="5555" t="s">
        <v>312</v>
      </c>
      <c r="AA60" s="5549"/>
      <c r="AB60" s="5550"/>
      <c r="AC60" s="5544" t="s">
        <v>1</v>
      </c>
      <c r="AD60" s="5557"/>
      <c r="AE60" s="5546" t="s">
        <v>734</v>
      </c>
      <c r="AF60" s="5547" t="s">
        <v>720</v>
      </c>
      <c r="AG60" s="5548" t="s">
        <v>17</v>
      </c>
      <c r="AH60" s="5559" t="s">
        <v>691</v>
      </c>
      <c r="AI60" s="5560"/>
      <c r="AJ60" s="5560"/>
      <c r="AK60" s="5561"/>
      <c r="AL60" s="1210"/>
      <c r="AM60" s="5562"/>
      <c r="AN60" s="5544" t="s">
        <v>249</v>
      </c>
      <c r="AO60" s="5551" t="s">
        <v>250</v>
      </c>
      <c r="AP60" s="5554" t="s">
        <v>17</v>
      </c>
      <c r="AQ60" s="5563" t="s">
        <v>314</v>
      </c>
      <c r="AR60" s="5564"/>
      <c r="AS60" s="5565"/>
      <c r="AT60" s="4123"/>
      <c r="AU60" s="5566"/>
      <c r="AV60" s="5567" t="s">
        <v>229</v>
      </c>
      <c r="AW60" s="5568" t="s">
        <v>314</v>
      </c>
      <c r="AX60" s="5569"/>
      <c r="AY60" s="5566"/>
      <c r="AZ60" s="5567" t="s">
        <v>229</v>
      </c>
      <c r="BA60" s="5568" t="s">
        <v>314</v>
      </c>
      <c r="BB60" s="5569"/>
      <c r="BC60" s="5566"/>
      <c r="BD60" s="5567" t="s">
        <v>229</v>
      </c>
      <c r="BE60" s="5568" t="s">
        <v>314</v>
      </c>
      <c r="BF60" s="5569"/>
      <c r="BG60" s="5566"/>
      <c r="BH60" s="5567" t="s">
        <v>229</v>
      </c>
      <c r="BI60" s="5568" t="s">
        <v>314</v>
      </c>
      <c r="BJ60" s="5569"/>
      <c r="BK60" s="1221"/>
    </row>
    <row r="61" spans="2:63" ht="15" customHeight="1">
      <c r="B61" s="2082">
        <v>1</v>
      </c>
      <c r="C61" s="5570" t="s">
        <v>724</v>
      </c>
      <c r="D61" s="2084">
        <v>200</v>
      </c>
      <c r="E61" s="5579">
        <v>125</v>
      </c>
      <c r="F61" s="5572">
        <f t="shared" ref="F61:F76" si="42">D61-E61</f>
        <v>75</v>
      </c>
      <c r="G61" s="1387" t="s">
        <v>42</v>
      </c>
      <c r="H61" s="5629">
        <v>6</v>
      </c>
      <c r="I61" s="5574">
        <f>H61-J61</f>
        <v>2</v>
      </c>
      <c r="J61" s="2000">
        <v>4</v>
      </c>
      <c r="K61" s="5630">
        <v>1</v>
      </c>
      <c r="L61" s="5576" t="s">
        <v>2</v>
      </c>
      <c r="M61" s="1372"/>
      <c r="N61" s="1372"/>
      <c r="O61" s="1372"/>
      <c r="P61" s="5572">
        <f>M61-N61+O61</f>
        <v>0</v>
      </c>
      <c r="Q61" s="1387" t="s">
        <v>42</v>
      </c>
      <c r="R61" s="5577"/>
      <c r="S61" s="2000"/>
      <c r="T61" s="5575">
        <v>1</v>
      </c>
      <c r="U61" s="5576" t="s">
        <v>2</v>
      </c>
      <c r="V61" s="1372"/>
      <c r="W61" s="1372"/>
      <c r="X61" s="1372"/>
      <c r="Y61" s="5572">
        <f>V61-W61+X61</f>
        <v>0</v>
      </c>
      <c r="Z61" s="1387" t="s">
        <v>42</v>
      </c>
      <c r="AA61" s="5577">
        <f>'16,00'!Y31</f>
        <v>0</v>
      </c>
      <c r="AB61" s="2000"/>
      <c r="AC61" s="5575"/>
      <c r="AD61" s="5578"/>
      <c r="AE61" s="2084">
        <v>200</v>
      </c>
      <c r="AF61" s="5579">
        <v>125</v>
      </c>
      <c r="AG61" s="5572">
        <f t="shared" ref="AG61:AG76" si="43">AE61-AF61</f>
        <v>75</v>
      </c>
      <c r="AH61" s="1387" t="s">
        <v>42</v>
      </c>
      <c r="AI61" s="5629">
        <v>6</v>
      </c>
      <c r="AJ61" s="5574">
        <f>AI61-AK61</f>
        <v>1</v>
      </c>
      <c r="AK61" s="2582">
        <v>5</v>
      </c>
      <c r="AL61" s="1213"/>
      <c r="AM61" s="5580" t="s">
        <v>2</v>
      </c>
      <c r="AN61" s="5580"/>
      <c r="AO61" s="1372"/>
      <c r="AP61" s="5572">
        <f>AN61-AO61</f>
        <v>0</v>
      </c>
      <c r="AQ61" s="1387" t="s">
        <v>42</v>
      </c>
      <c r="AR61" s="1387"/>
      <c r="AS61" s="2582"/>
      <c r="AT61" s="4123"/>
      <c r="AU61" s="5570" t="s">
        <v>724</v>
      </c>
      <c r="AV61" s="5581"/>
      <c r="AW61" s="1243" t="s">
        <v>42</v>
      </c>
      <c r="AX61" s="5582"/>
      <c r="AY61" s="5570" t="s">
        <v>724</v>
      </c>
      <c r="AZ61" s="5581"/>
      <c r="BA61" s="1243" t="s">
        <v>42</v>
      </c>
      <c r="BB61" s="5582"/>
      <c r="BC61" s="5570" t="s">
        <v>724</v>
      </c>
      <c r="BD61" s="5581"/>
      <c r="BE61" s="1243" t="s">
        <v>42</v>
      </c>
      <c r="BF61" s="5582"/>
      <c r="BG61" s="5570" t="s">
        <v>724</v>
      </c>
      <c r="BH61" s="5581"/>
      <c r="BI61" s="1243" t="s">
        <v>42</v>
      </c>
      <c r="BJ61" s="5582"/>
      <c r="BK61" s="1221"/>
    </row>
    <row r="62" spans="2:63" ht="15" customHeight="1">
      <c r="B62" s="2082">
        <v>2</v>
      </c>
      <c r="C62" s="5570" t="s">
        <v>763</v>
      </c>
      <c r="D62" s="5571">
        <v>50</v>
      </c>
      <c r="E62" s="5579">
        <v>30</v>
      </c>
      <c r="F62" s="5572">
        <f t="shared" si="42"/>
        <v>20</v>
      </c>
      <c r="G62" s="1387" t="s">
        <v>299</v>
      </c>
      <c r="H62" s="5629">
        <v>6</v>
      </c>
      <c r="I62" s="5574">
        <f t="shared" ref="I62:I68" si="44">H62-J62</f>
        <v>0</v>
      </c>
      <c r="J62" s="2000">
        <v>6</v>
      </c>
      <c r="K62" s="5630">
        <v>2</v>
      </c>
      <c r="L62" s="5579" t="s">
        <v>12</v>
      </c>
      <c r="M62" s="1372"/>
      <c r="N62" s="1372"/>
      <c r="O62" s="1372"/>
      <c r="P62" s="5572">
        <f t="shared" ref="P62" si="45">M62-N62+O62</f>
        <v>0</v>
      </c>
      <c r="Q62" s="1387" t="s">
        <v>299</v>
      </c>
      <c r="R62" s="5577"/>
      <c r="S62" s="2000"/>
      <c r="T62" s="5575">
        <v>2</v>
      </c>
      <c r="U62" s="5579" t="s">
        <v>12</v>
      </c>
      <c r="V62" s="1372"/>
      <c r="W62" s="1372"/>
      <c r="X62" s="1372"/>
      <c r="Y62" s="5572">
        <f t="shared" ref="Y62" si="46">V62-W62+X62</f>
        <v>0</v>
      </c>
      <c r="Z62" s="1387" t="s">
        <v>299</v>
      </c>
      <c r="AA62" s="5577">
        <f>'16,00'!Y30</f>
        <v>0</v>
      </c>
      <c r="AB62" s="2000"/>
      <c r="AC62" s="5575"/>
      <c r="AD62" s="5583"/>
      <c r="AE62" s="5571">
        <v>50</v>
      </c>
      <c r="AF62" s="5579">
        <v>30</v>
      </c>
      <c r="AG62" s="5572">
        <f t="shared" si="43"/>
        <v>20</v>
      </c>
      <c r="AH62" s="1387" t="s">
        <v>299</v>
      </c>
      <c r="AI62" s="5629">
        <v>6</v>
      </c>
      <c r="AJ62" s="5574">
        <f t="shared" ref="AJ62:AJ68" si="47">AI62-AK62</f>
        <v>2</v>
      </c>
      <c r="AK62" s="2582">
        <v>4</v>
      </c>
      <c r="AL62" s="1213"/>
      <c r="AM62" s="5580" t="s">
        <v>12</v>
      </c>
      <c r="AN62" s="5580"/>
      <c r="AO62" s="1372"/>
      <c r="AP62" s="5572">
        <f t="shared" ref="AP62" si="48">AN62-AO62</f>
        <v>0</v>
      </c>
      <c r="AQ62" s="1387" t="s">
        <v>299</v>
      </c>
      <c r="AR62" s="1387"/>
      <c r="AS62" s="2582"/>
      <c r="AT62" s="4123"/>
      <c r="AU62" s="5570" t="s">
        <v>763</v>
      </c>
      <c r="AV62" s="5581"/>
      <c r="AW62" s="1243" t="s">
        <v>299</v>
      </c>
      <c r="AX62" s="2090"/>
      <c r="AY62" s="5570" t="s">
        <v>763</v>
      </c>
      <c r="AZ62" s="5581"/>
      <c r="BA62" s="1243" t="s">
        <v>299</v>
      </c>
      <c r="BB62" s="2090"/>
      <c r="BC62" s="5570" t="s">
        <v>763</v>
      </c>
      <c r="BD62" s="5581"/>
      <c r="BE62" s="1243" t="s">
        <v>299</v>
      </c>
      <c r="BF62" s="2090"/>
      <c r="BG62" s="5570" t="s">
        <v>763</v>
      </c>
      <c r="BH62" s="5581"/>
      <c r="BI62" s="1243" t="s">
        <v>299</v>
      </c>
      <c r="BJ62" s="2090"/>
      <c r="BK62" s="1221"/>
    </row>
    <row r="63" spans="2:63" ht="15" customHeight="1">
      <c r="B63" s="2082">
        <v>3</v>
      </c>
      <c r="C63" s="5570" t="s">
        <v>3</v>
      </c>
      <c r="D63" s="5571">
        <v>162</v>
      </c>
      <c r="E63" s="5579">
        <v>108</v>
      </c>
      <c r="F63" s="5572">
        <f t="shared" si="42"/>
        <v>54</v>
      </c>
      <c r="G63" s="1387" t="s">
        <v>39</v>
      </c>
      <c r="H63" s="5629">
        <v>6</v>
      </c>
      <c r="I63" s="5574">
        <f t="shared" si="44"/>
        <v>2</v>
      </c>
      <c r="J63" s="2000">
        <v>4</v>
      </c>
      <c r="K63" s="5630">
        <v>3</v>
      </c>
      <c r="L63" s="5579" t="s">
        <v>583</v>
      </c>
      <c r="M63" s="1372"/>
      <c r="N63" s="1372"/>
      <c r="O63" s="1372"/>
      <c r="P63" s="5572">
        <f t="shared" ref="P63:P64" si="49">M63-N63+O63</f>
        <v>0</v>
      </c>
      <c r="Q63" s="1387" t="s">
        <v>39</v>
      </c>
      <c r="R63" s="5577"/>
      <c r="S63" s="2000"/>
      <c r="T63" s="5575">
        <v>3</v>
      </c>
      <c r="U63" s="5579" t="s">
        <v>583</v>
      </c>
      <c r="V63" s="1372"/>
      <c r="W63" s="1372"/>
      <c r="X63" s="1372"/>
      <c r="Y63" s="5572">
        <f t="shared" ref="Y63:Y64" si="50">V63-W63+X63</f>
        <v>0</v>
      </c>
      <c r="Z63" s="1387" t="s">
        <v>39</v>
      </c>
      <c r="AA63" s="5577">
        <f>'16,00'!Y29</f>
        <v>0</v>
      </c>
      <c r="AB63" s="2000"/>
      <c r="AC63" s="5575"/>
      <c r="AD63" s="5583"/>
      <c r="AE63" s="5571">
        <v>162</v>
      </c>
      <c r="AF63" s="5579">
        <v>126</v>
      </c>
      <c r="AG63" s="5572">
        <f t="shared" si="43"/>
        <v>36</v>
      </c>
      <c r="AH63" s="1387" t="s">
        <v>39</v>
      </c>
      <c r="AI63" s="5629">
        <v>6</v>
      </c>
      <c r="AJ63" s="5574">
        <f t="shared" si="47"/>
        <v>3</v>
      </c>
      <c r="AK63" s="2582">
        <v>3</v>
      </c>
      <c r="AL63" s="1213"/>
      <c r="AM63" s="5580" t="s">
        <v>583</v>
      </c>
      <c r="AN63" s="5580"/>
      <c r="AO63" s="1372"/>
      <c r="AP63" s="5572">
        <f t="shared" ref="AP63:AP64" si="51">AN63-AO63</f>
        <v>0</v>
      </c>
      <c r="AQ63" s="1387" t="s">
        <v>39</v>
      </c>
      <c r="AR63" s="1387"/>
      <c r="AS63" s="2582"/>
      <c r="AT63" s="4123"/>
      <c r="AU63" s="5570" t="s">
        <v>3</v>
      </c>
      <c r="AV63" s="5581"/>
      <c r="AW63" s="1243" t="s">
        <v>39</v>
      </c>
      <c r="AX63" s="2090"/>
      <c r="AY63" s="5570" t="s">
        <v>3</v>
      </c>
      <c r="AZ63" s="5581"/>
      <c r="BA63" s="1243" t="s">
        <v>39</v>
      </c>
      <c r="BB63" s="2090"/>
      <c r="BC63" s="5570" t="s">
        <v>3</v>
      </c>
      <c r="BD63" s="5581"/>
      <c r="BE63" s="1243" t="s">
        <v>39</v>
      </c>
      <c r="BF63" s="2090"/>
      <c r="BG63" s="5570" t="s">
        <v>3</v>
      </c>
      <c r="BH63" s="5581"/>
      <c r="BI63" s="1243" t="s">
        <v>39</v>
      </c>
      <c r="BJ63" s="2090"/>
      <c r="BK63" s="1221"/>
    </row>
    <row r="64" spans="2:63" ht="15" customHeight="1">
      <c r="B64" s="2082">
        <v>4</v>
      </c>
      <c r="C64" s="5570" t="s">
        <v>19</v>
      </c>
      <c r="D64" s="5571">
        <v>25</v>
      </c>
      <c r="E64" s="5579">
        <v>9</v>
      </c>
      <c r="F64" s="5572">
        <f t="shared" si="42"/>
        <v>16</v>
      </c>
      <c r="G64" s="1387" t="s">
        <v>47</v>
      </c>
      <c r="H64" s="5629">
        <v>7</v>
      </c>
      <c r="I64" s="5574">
        <f t="shared" si="44"/>
        <v>3</v>
      </c>
      <c r="J64" s="2000">
        <v>4</v>
      </c>
      <c r="K64" s="5590">
        <v>4</v>
      </c>
      <c r="L64" s="5579" t="s">
        <v>584</v>
      </c>
      <c r="M64" s="1372"/>
      <c r="N64" s="1372"/>
      <c r="O64" s="1372"/>
      <c r="P64" s="5572">
        <f t="shared" si="49"/>
        <v>0</v>
      </c>
      <c r="Q64" s="1387" t="s">
        <v>47</v>
      </c>
      <c r="R64" s="5577"/>
      <c r="S64" s="2000"/>
      <c r="T64" s="2082">
        <v>4</v>
      </c>
      <c r="U64" s="5579" t="s">
        <v>584</v>
      </c>
      <c r="V64" s="1372"/>
      <c r="W64" s="1372"/>
      <c r="X64" s="1372"/>
      <c r="Y64" s="5572">
        <f t="shared" si="50"/>
        <v>0</v>
      </c>
      <c r="Z64" s="1387" t="s">
        <v>47</v>
      </c>
      <c r="AA64" s="5577">
        <f>'16,00'!Y36</f>
        <v>0</v>
      </c>
      <c r="AB64" s="2000"/>
      <c r="AC64" s="2082"/>
      <c r="AD64" s="5583"/>
      <c r="AE64" s="5571">
        <v>25</v>
      </c>
      <c r="AF64" s="5579">
        <v>12</v>
      </c>
      <c r="AG64" s="5572">
        <f t="shared" si="43"/>
        <v>13</v>
      </c>
      <c r="AH64" s="1387" t="s">
        <v>47</v>
      </c>
      <c r="AI64" s="5629">
        <v>7</v>
      </c>
      <c r="AJ64" s="5574">
        <f t="shared" si="47"/>
        <v>3</v>
      </c>
      <c r="AK64" s="2582">
        <v>4</v>
      </c>
      <c r="AL64" s="1213"/>
      <c r="AM64" s="5580" t="s">
        <v>584</v>
      </c>
      <c r="AN64" s="5580"/>
      <c r="AO64" s="1372"/>
      <c r="AP64" s="5572">
        <f t="shared" si="51"/>
        <v>0</v>
      </c>
      <c r="AQ64" s="1387" t="s">
        <v>47</v>
      </c>
      <c r="AR64" s="1387"/>
      <c r="AS64" s="2582"/>
      <c r="AT64" s="4123"/>
      <c r="AU64" s="5570" t="s">
        <v>19</v>
      </c>
      <c r="AV64" s="5584"/>
      <c r="AW64" s="1243" t="s">
        <v>47</v>
      </c>
      <c r="AX64" s="2090"/>
      <c r="AY64" s="5570" t="s">
        <v>19</v>
      </c>
      <c r="AZ64" s="5584"/>
      <c r="BA64" s="1243" t="s">
        <v>47</v>
      </c>
      <c r="BB64" s="2090"/>
      <c r="BC64" s="5570" t="s">
        <v>19</v>
      </c>
      <c r="BD64" s="5584"/>
      <c r="BE64" s="1243" t="s">
        <v>47</v>
      </c>
      <c r="BF64" s="2090"/>
      <c r="BG64" s="5570" t="s">
        <v>19</v>
      </c>
      <c r="BH64" s="5584"/>
      <c r="BI64" s="1243" t="s">
        <v>47</v>
      </c>
      <c r="BJ64" s="2090"/>
      <c r="BK64" s="1221"/>
    </row>
    <row r="65" spans="2:63" ht="15" customHeight="1">
      <c r="B65" s="2082">
        <v>5</v>
      </c>
      <c r="C65" s="5570" t="s">
        <v>4</v>
      </c>
      <c r="D65" s="5571">
        <v>90</v>
      </c>
      <c r="E65" s="5579">
        <v>54</v>
      </c>
      <c r="F65" s="5572">
        <f t="shared" si="42"/>
        <v>36</v>
      </c>
      <c r="G65" s="1387" t="s">
        <v>45</v>
      </c>
      <c r="H65" s="5629">
        <v>4</v>
      </c>
      <c r="I65" s="5574">
        <f t="shared" si="44"/>
        <v>1</v>
      </c>
      <c r="J65" s="2000">
        <v>3</v>
      </c>
      <c r="K65" s="5633">
        <v>5</v>
      </c>
      <c r="L65" s="5579" t="s">
        <v>18</v>
      </c>
      <c r="M65" s="1372"/>
      <c r="N65" s="1372"/>
      <c r="O65" s="1372"/>
      <c r="P65" s="5572">
        <f t="shared" ref="P65:P84" si="52">M65-N65+O65</f>
        <v>0</v>
      </c>
      <c r="Q65" s="1387" t="s">
        <v>45</v>
      </c>
      <c r="R65" s="5577"/>
      <c r="S65" s="2000"/>
      <c r="T65" s="5585">
        <v>5</v>
      </c>
      <c r="U65" s="5579" t="s">
        <v>18</v>
      </c>
      <c r="V65" s="1372"/>
      <c r="W65" s="1372"/>
      <c r="X65" s="1372"/>
      <c r="Y65" s="5572">
        <f t="shared" ref="Y65:Y84" si="53">V65-W65+X65</f>
        <v>0</v>
      </c>
      <c r="Z65" s="1387" t="s">
        <v>45</v>
      </c>
      <c r="AA65" s="5586" t="e">
        <f>'16,00'!Y34</f>
        <v>#REF!</v>
      </c>
      <c r="AB65" s="2000"/>
      <c r="AC65" s="5585"/>
      <c r="AD65" s="5583"/>
      <c r="AE65" s="5571">
        <v>90</v>
      </c>
      <c r="AF65" s="5579">
        <v>72</v>
      </c>
      <c r="AG65" s="5572">
        <f t="shared" si="43"/>
        <v>18</v>
      </c>
      <c r="AH65" s="1387" t="s">
        <v>45</v>
      </c>
      <c r="AI65" s="5629">
        <v>4</v>
      </c>
      <c r="AJ65" s="5574">
        <f t="shared" si="47"/>
        <v>2</v>
      </c>
      <c r="AK65" s="2582">
        <v>2</v>
      </c>
      <c r="AL65" s="1213"/>
      <c r="AM65" s="5580" t="s">
        <v>18</v>
      </c>
      <c r="AN65" s="5580"/>
      <c r="AO65" s="1372"/>
      <c r="AP65" s="5572">
        <f t="shared" ref="AP65" si="54">AN65-AO65</f>
        <v>0</v>
      </c>
      <c r="AQ65" s="1387" t="s">
        <v>45</v>
      </c>
      <c r="AR65" s="1387"/>
      <c r="AS65" s="2582"/>
      <c r="AT65" s="4123"/>
      <c r="AU65" s="5570" t="s">
        <v>4</v>
      </c>
      <c r="AV65" s="5587"/>
      <c r="AW65" s="1243" t="s">
        <v>45</v>
      </c>
      <c r="AX65" s="2090"/>
      <c r="AY65" s="5570" t="s">
        <v>4</v>
      </c>
      <c r="AZ65" s="5587"/>
      <c r="BA65" s="1243" t="s">
        <v>45</v>
      </c>
      <c r="BB65" s="2090"/>
      <c r="BC65" s="5570" t="s">
        <v>4</v>
      </c>
      <c r="BD65" s="5587"/>
      <c r="BE65" s="1243" t="s">
        <v>45</v>
      </c>
      <c r="BF65" s="2090"/>
      <c r="BG65" s="5570" t="s">
        <v>4</v>
      </c>
      <c r="BH65" s="5587"/>
      <c r="BI65" s="1243" t="s">
        <v>45</v>
      </c>
      <c r="BJ65" s="2090"/>
      <c r="BK65" s="1221"/>
    </row>
    <row r="66" spans="2:63" ht="15" customHeight="1">
      <c r="B66" s="2082">
        <v>6</v>
      </c>
      <c r="C66" s="5570" t="s">
        <v>877</v>
      </c>
      <c r="D66" s="5571">
        <v>25</v>
      </c>
      <c r="E66" s="5579">
        <v>20</v>
      </c>
      <c r="F66" s="5572">
        <f t="shared" si="42"/>
        <v>5</v>
      </c>
      <c r="G66" s="1387" t="s">
        <v>300</v>
      </c>
      <c r="H66" s="5629">
        <v>11</v>
      </c>
      <c r="I66" s="5574">
        <f t="shared" si="44"/>
        <v>5</v>
      </c>
      <c r="J66" s="2000">
        <v>6</v>
      </c>
      <c r="K66" s="5633">
        <v>6</v>
      </c>
      <c r="L66" s="5579" t="s">
        <v>3</v>
      </c>
      <c r="M66" s="1109"/>
      <c r="N66" s="1109"/>
      <c r="O66" s="1109"/>
      <c r="P66" s="1109"/>
      <c r="Q66" s="1387" t="s">
        <v>300</v>
      </c>
      <c r="R66" s="5577"/>
      <c r="S66" s="2000"/>
      <c r="T66" s="5585">
        <v>6</v>
      </c>
      <c r="U66" s="5579" t="s">
        <v>3</v>
      </c>
      <c r="V66" s="1109"/>
      <c r="W66" s="1109"/>
      <c r="X66" s="1109"/>
      <c r="Y66" s="1109"/>
      <c r="Z66" s="1387" t="s">
        <v>300</v>
      </c>
      <c r="AA66" s="5577">
        <f>'16,00'!Y33</f>
        <v>0</v>
      </c>
      <c r="AB66" s="2000"/>
      <c r="AC66" s="5585"/>
      <c r="AD66" s="5583"/>
      <c r="AE66" s="5571">
        <v>25</v>
      </c>
      <c r="AF66" s="5579">
        <v>19</v>
      </c>
      <c r="AG66" s="5572">
        <f t="shared" si="43"/>
        <v>6</v>
      </c>
      <c r="AH66" s="1387" t="s">
        <v>300</v>
      </c>
      <c r="AI66" s="5629">
        <v>11</v>
      </c>
      <c r="AJ66" s="5574">
        <f t="shared" si="47"/>
        <v>5</v>
      </c>
      <c r="AK66" s="2582">
        <v>6</v>
      </c>
      <c r="AL66" s="1213"/>
      <c r="AQ66" s="1387" t="s">
        <v>300</v>
      </c>
      <c r="AR66" s="1387"/>
      <c r="AS66" s="2582"/>
      <c r="AT66" s="4123"/>
      <c r="AU66" s="5570" t="s">
        <v>877</v>
      </c>
      <c r="AV66" s="5587"/>
      <c r="AW66" s="1243" t="s">
        <v>300</v>
      </c>
      <c r="AX66" s="2090"/>
      <c r="AY66" s="5570" t="s">
        <v>877</v>
      </c>
      <c r="AZ66" s="5587"/>
      <c r="BA66" s="1243" t="s">
        <v>300</v>
      </c>
      <c r="BB66" s="2090"/>
      <c r="BC66" s="5570" t="s">
        <v>877</v>
      </c>
      <c r="BD66" s="5587"/>
      <c r="BE66" s="1243" t="s">
        <v>300</v>
      </c>
      <c r="BF66" s="2090"/>
      <c r="BG66" s="5570" t="s">
        <v>877</v>
      </c>
      <c r="BH66" s="5587"/>
      <c r="BI66" s="1243" t="s">
        <v>300</v>
      </c>
      <c r="BJ66" s="2090"/>
      <c r="BK66" s="1221"/>
    </row>
    <row r="67" spans="2:63" ht="15" customHeight="1">
      <c r="B67" s="2082">
        <v>7</v>
      </c>
      <c r="C67" s="5570" t="s">
        <v>719</v>
      </c>
      <c r="D67" s="5571">
        <v>15</v>
      </c>
      <c r="E67" s="5579">
        <v>15</v>
      </c>
      <c r="F67" s="5572">
        <f t="shared" si="42"/>
        <v>0</v>
      </c>
      <c r="G67" s="1387" t="s">
        <v>301</v>
      </c>
      <c r="H67" s="5629">
        <v>7</v>
      </c>
      <c r="I67" s="5574">
        <f t="shared" si="44"/>
        <v>3</v>
      </c>
      <c r="J67" s="2000">
        <v>4</v>
      </c>
      <c r="K67" s="5633">
        <v>7</v>
      </c>
      <c r="L67" s="5579" t="s">
        <v>19</v>
      </c>
      <c r="M67" s="1372"/>
      <c r="N67" s="1372"/>
      <c r="O67" s="1372"/>
      <c r="P67" s="5572">
        <f>M67-N67+O67</f>
        <v>0</v>
      </c>
      <c r="Q67" s="1387" t="s">
        <v>301</v>
      </c>
      <c r="R67" s="5577"/>
      <c r="S67" s="2000"/>
      <c r="T67" s="5585">
        <v>7</v>
      </c>
      <c r="U67" s="5579" t="s">
        <v>19</v>
      </c>
      <c r="V67" s="1372"/>
      <c r="W67" s="1372"/>
      <c r="X67" s="1372"/>
      <c r="Y67" s="5572">
        <f>V67-W67+X67</f>
        <v>0</v>
      </c>
      <c r="Z67" s="1387" t="s">
        <v>301</v>
      </c>
      <c r="AA67" s="5577">
        <f>'16,00'!Y32</f>
        <v>0</v>
      </c>
      <c r="AB67" s="2000"/>
      <c r="AC67" s="5585"/>
      <c r="AD67" s="5583"/>
      <c r="AE67" s="5571">
        <v>20</v>
      </c>
      <c r="AF67" s="5579">
        <v>7</v>
      </c>
      <c r="AG67" s="5572">
        <f t="shared" si="43"/>
        <v>13</v>
      </c>
      <c r="AH67" s="1387" t="s">
        <v>301</v>
      </c>
      <c r="AI67" s="5629">
        <v>7</v>
      </c>
      <c r="AJ67" s="5574">
        <f t="shared" si="47"/>
        <v>1</v>
      </c>
      <c r="AK67" s="2582">
        <v>6</v>
      </c>
      <c r="AL67" s="1213"/>
      <c r="AM67" s="5580" t="s">
        <v>3</v>
      </c>
      <c r="AN67" s="5580"/>
      <c r="AO67" s="1372"/>
      <c r="AP67" s="5572">
        <f>AN67-AO67</f>
        <v>0</v>
      </c>
      <c r="AQ67" s="1387" t="s">
        <v>301</v>
      </c>
      <c r="AR67" s="1387"/>
      <c r="AS67" s="2582"/>
      <c r="AT67" s="4123"/>
      <c r="AU67" s="5570" t="s">
        <v>719</v>
      </c>
      <c r="AV67" s="5587"/>
      <c r="AW67" s="1243" t="s">
        <v>301</v>
      </c>
      <c r="AX67" s="2090"/>
      <c r="AY67" s="5570" t="s">
        <v>719</v>
      </c>
      <c r="AZ67" s="5587"/>
      <c r="BA67" s="1243" t="s">
        <v>301</v>
      </c>
      <c r="BB67" s="2090"/>
      <c r="BC67" s="5570" t="s">
        <v>719</v>
      </c>
      <c r="BD67" s="5587"/>
      <c r="BE67" s="1243" t="s">
        <v>301</v>
      </c>
      <c r="BF67" s="2090"/>
      <c r="BG67" s="5570" t="s">
        <v>719</v>
      </c>
      <c r="BH67" s="5587"/>
      <c r="BI67" s="1243" t="s">
        <v>301</v>
      </c>
      <c r="BJ67" s="2090"/>
      <c r="BK67" s="1221"/>
    </row>
    <row r="68" spans="2:63" ht="15" customHeight="1">
      <c r="B68" s="2082">
        <v>8</v>
      </c>
      <c r="C68" s="5570" t="s">
        <v>5</v>
      </c>
      <c r="D68" s="5571">
        <v>170</v>
      </c>
      <c r="E68" s="5579">
        <v>100</v>
      </c>
      <c r="F68" s="5572">
        <f t="shared" si="42"/>
        <v>70</v>
      </c>
      <c r="G68" s="1387" t="s">
        <v>302</v>
      </c>
      <c r="H68" s="5629">
        <v>3</v>
      </c>
      <c r="I68" s="5574">
        <f t="shared" si="44"/>
        <v>1</v>
      </c>
      <c r="J68" s="2000">
        <v>2</v>
      </c>
      <c r="K68" s="5590">
        <v>8</v>
      </c>
      <c r="L68" s="5579" t="s">
        <v>4</v>
      </c>
      <c r="M68" s="1372"/>
      <c r="N68" s="1372"/>
      <c r="O68" s="1372"/>
      <c r="P68" s="5572">
        <f>M68-N68+O68</f>
        <v>0</v>
      </c>
      <c r="Q68" s="1387" t="s">
        <v>302</v>
      </c>
      <c r="R68" s="5577"/>
      <c r="S68" s="2000"/>
      <c r="T68" s="2082">
        <v>8</v>
      </c>
      <c r="U68" s="5579" t="s">
        <v>4</v>
      </c>
      <c r="V68" s="1372"/>
      <c r="W68" s="1372"/>
      <c r="X68" s="1372"/>
      <c r="Y68" s="5572">
        <f>V68-W68+X68</f>
        <v>0</v>
      </c>
      <c r="Z68" s="1387" t="s">
        <v>302</v>
      </c>
      <c r="AA68" s="5577">
        <f>'16,00'!Y40</f>
        <v>0</v>
      </c>
      <c r="AB68" s="2000"/>
      <c r="AC68" s="2082"/>
      <c r="AD68" s="5583"/>
      <c r="AE68" s="5571">
        <v>170</v>
      </c>
      <c r="AF68" s="5579">
        <v>140</v>
      </c>
      <c r="AG68" s="5572">
        <f t="shared" si="43"/>
        <v>30</v>
      </c>
      <c r="AH68" s="1387" t="s">
        <v>302</v>
      </c>
      <c r="AI68" s="5629">
        <v>3</v>
      </c>
      <c r="AJ68" s="5574">
        <f t="shared" si="47"/>
        <v>0</v>
      </c>
      <c r="AK68" s="2582">
        <v>3</v>
      </c>
      <c r="AL68" s="1213"/>
      <c r="AM68" s="5580" t="s">
        <v>19</v>
      </c>
      <c r="AN68" s="5580"/>
      <c r="AO68" s="1372"/>
      <c r="AP68" s="5572">
        <f>AN68-AO68</f>
        <v>0</v>
      </c>
      <c r="AQ68" s="1387" t="s">
        <v>302</v>
      </c>
      <c r="AR68" s="1387"/>
      <c r="AS68" s="2582"/>
      <c r="AT68" s="4123"/>
      <c r="AU68" s="5570" t="s">
        <v>5</v>
      </c>
      <c r="AV68" s="5587"/>
      <c r="AW68" s="1243" t="s">
        <v>302</v>
      </c>
      <c r="AX68" s="2090"/>
      <c r="AY68" s="5570" t="s">
        <v>5</v>
      </c>
      <c r="AZ68" s="5587"/>
      <c r="BA68" s="1243" t="s">
        <v>302</v>
      </c>
      <c r="BB68" s="2090"/>
      <c r="BC68" s="5570" t="s">
        <v>5</v>
      </c>
      <c r="BD68" s="5587"/>
      <c r="BE68" s="1243" t="s">
        <v>302</v>
      </c>
      <c r="BF68" s="2090"/>
      <c r="BG68" s="5570" t="s">
        <v>5</v>
      </c>
      <c r="BH68" s="5587"/>
      <c r="BI68" s="1243" t="s">
        <v>302</v>
      </c>
      <c r="BJ68" s="2090"/>
      <c r="BK68" s="1221"/>
    </row>
    <row r="69" spans="2:63" ht="15" customHeight="1">
      <c r="B69" s="2082">
        <v>9</v>
      </c>
      <c r="C69" s="5570" t="s">
        <v>20</v>
      </c>
      <c r="D69" s="5571">
        <v>20</v>
      </c>
      <c r="E69" s="5579">
        <v>6</v>
      </c>
      <c r="F69" s="5572">
        <f t="shared" si="42"/>
        <v>14</v>
      </c>
      <c r="G69" s="1387" t="s">
        <v>315</v>
      </c>
      <c r="H69" s="5629">
        <v>3</v>
      </c>
      <c r="I69" s="5574">
        <f t="shared" ref="I69:I81" si="55">H69-J69</f>
        <v>0</v>
      </c>
      <c r="J69" s="2000">
        <v>3</v>
      </c>
      <c r="K69" s="5630">
        <v>9</v>
      </c>
      <c r="L69" s="5579" t="s">
        <v>5</v>
      </c>
      <c r="M69" s="1372"/>
      <c r="N69" s="1372"/>
      <c r="O69" s="1372"/>
      <c r="P69" s="5572">
        <f>M69-N69+O69</f>
        <v>0</v>
      </c>
      <c r="Q69" s="1387" t="s">
        <v>310</v>
      </c>
      <c r="R69" s="5577"/>
      <c r="S69" s="2000"/>
      <c r="T69" s="5575">
        <v>9</v>
      </c>
      <c r="U69" s="5579" t="s">
        <v>5</v>
      </c>
      <c r="V69" s="1372"/>
      <c r="W69" s="1372"/>
      <c r="X69" s="1372"/>
      <c r="Y69" s="5572">
        <f>V69-W69+X69</f>
        <v>0</v>
      </c>
      <c r="Z69" s="1387" t="s">
        <v>401</v>
      </c>
      <c r="AA69" s="5577">
        <f>'16,00'!Y35</f>
        <v>0</v>
      </c>
      <c r="AB69" s="2000"/>
      <c r="AC69" s="5575"/>
      <c r="AD69" s="5583"/>
      <c r="AE69" s="5571">
        <v>20</v>
      </c>
      <c r="AF69" s="5579">
        <v>11</v>
      </c>
      <c r="AG69" s="5572">
        <f t="shared" si="43"/>
        <v>9</v>
      </c>
      <c r="AH69" s="1387" t="s">
        <v>315</v>
      </c>
      <c r="AI69" s="5629">
        <v>3</v>
      </c>
      <c r="AJ69" s="5574">
        <f t="shared" ref="AJ69:AJ81" si="56">AI69-AK69</f>
        <v>1</v>
      </c>
      <c r="AK69" s="2582">
        <v>2</v>
      </c>
      <c r="AL69" s="1213"/>
      <c r="AM69" s="5580" t="s">
        <v>4</v>
      </c>
      <c r="AN69" s="5580"/>
      <c r="AO69" s="1372"/>
      <c r="AP69" s="5572">
        <f>AN69-AO69</f>
        <v>0</v>
      </c>
      <c r="AQ69" s="1387" t="s">
        <v>401</v>
      </c>
      <c r="AR69" s="1387"/>
      <c r="AS69" s="2582"/>
      <c r="AT69" s="4123"/>
      <c r="AU69" s="5570" t="s">
        <v>20</v>
      </c>
      <c r="AV69" s="5584"/>
      <c r="AW69" s="1243" t="s">
        <v>315</v>
      </c>
      <c r="AX69" s="5588"/>
      <c r="AY69" s="5570" t="s">
        <v>20</v>
      </c>
      <c r="AZ69" s="5584"/>
      <c r="BA69" s="1243" t="s">
        <v>315</v>
      </c>
      <c r="BB69" s="5588"/>
      <c r="BC69" s="5570" t="s">
        <v>20</v>
      </c>
      <c r="BD69" s="5584"/>
      <c r="BE69" s="1243" t="s">
        <v>315</v>
      </c>
      <c r="BF69" s="5588"/>
      <c r="BG69" s="5570" t="s">
        <v>20</v>
      </c>
      <c r="BH69" s="5584"/>
      <c r="BI69" s="1243" t="s">
        <v>315</v>
      </c>
      <c r="BJ69" s="5588"/>
      <c r="BK69" s="1221"/>
    </row>
    <row r="70" spans="2:63" ht="15" customHeight="1">
      <c r="B70" s="2082">
        <v>10</v>
      </c>
      <c r="C70" s="5570" t="s">
        <v>768</v>
      </c>
      <c r="D70" s="5571">
        <v>6</v>
      </c>
      <c r="E70" s="5579">
        <v>4</v>
      </c>
      <c r="F70" s="5572">
        <f t="shared" si="42"/>
        <v>2</v>
      </c>
      <c r="G70" s="1387" t="s">
        <v>384</v>
      </c>
      <c r="H70" s="5629">
        <v>3</v>
      </c>
      <c r="I70" s="5574">
        <f t="shared" si="55"/>
        <v>1</v>
      </c>
      <c r="J70" s="2000">
        <v>2</v>
      </c>
      <c r="K70" s="5590">
        <v>10</v>
      </c>
      <c r="L70" s="5579" t="s">
        <v>20</v>
      </c>
      <c r="M70" s="1109"/>
      <c r="N70" s="1109"/>
      <c r="O70" s="1109"/>
      <c r="P70" s="1109"/>
      <c r="Q70" s="1387" t="s">
        <v>303</v>
      </c>
      <c r="R70" s="5577"/>
      <c r="S70" s="2000"/>
      <c r="T70" s="2082">
        <v>10</v>
      </c>
      <c r="U70" s="5579" t="s">
        <v>20</v>
      </c>
      <c r="V70" s="1109"/>
      <c r="W70" s="1109"/>
      <c r="X70" s="1109"/>
      <c r="Y70" s="1109"/>
      <c r="Z70" s="1387" t="s">
        <v>303</v>
      </c>
      <c r="AA70" s="5577">
        <f>'16,00'!Y37</f>
        <v>0</v>
      </c>
      <c r="AB70" s="2000"/>
      <c r="AC70" s="2082"/>
      <c r="AD70" s="5583"/>
      <c r="AE70" s="5571">
        <v>6</v>
      </c>
      <c r="AF70" s="5579">
        <v>6</v>
      </c>
      <c r="AG70" s="5572">
        <f t="shared" si="43"/>
        <v>0</v>
      </c>
      <c r="AH70" s="1387" t="s">
        <v>384</v>
      </c>
      <c r="AI70" s="5629">
        <v>3</v>
      </c>
      <c r="AJ70" s="5574">
        <f t="shared" si="56"/>
        <v>1</v>
      </c>
      <c r="AK70" s="2582">
        <v>2</v>
      </c>
      <c r="AL70" s="1213"/>
      <c r="AQ70" s="1387" t="s">
        <v>303</v>
      </c>
      <c r="AR70" s="1387"/>
      <c r="AS70" s="2582"/>
      <c r="AT70" s="4123"/>
      <c r="AU70" s="5570" t="s">
        <v>768</v>
      </c>
      <c r="AV70" s="5589"/>
      <c r="AW70" s="1243" t="s">
        <v>384</v>
      </c>
      <c r="AX70" s="5570"/>
      <c r="AY70" s="5570" t="s">
        <v>768</v>
      </c>
      <c r="AZ70" s="5589"/>
      <c r="BA70" s="1243" t="s">
        <v>384</v>
      </c>
      <c r="BB70" s="5570"/>
      <c r="BC70" s="5570" t="s">
        <v>768</v>
      </c>
      <c r="BD70" s="5589"/>
      <c r="BE70" s="1243" t="s">
        <v>384</v>
      </c>
      <c r="BF70" s="5570"/>
      <c r="BG70" s="5570" t="s">
        <v>768</v>
      </c>
      <c r="BH70" s="5589"/>
      <c r="BI70" s="1243" t="s">
        <v>384</v>
      </c>
      <c r="BJ70" s="5570"/>
      <c r="BK70" s="1221"/>
    </row>
    <row r="71" spans="2:63" ht="15" customHeight="1">
      <c r="B71" s="2082">
        <v>11</v>
      </c>
      <c r="C71" s="5570" t="s">
        <v>878</v>
      </c>
      <c r="D71" s="5571">
        <v>60</v>
      </c>
      <c r="E71" s="5591">
        <v>28</v>
      </c>
      <c r="F71" s="5572">
        <f t="shared" si="42"/>
        <v>32</v>
      </c>
      <c r="G71" s="1391" t="s">
        <v>305</v>
      </c>
      <c r="H71" s="1372">
        <v>6</v>
      </c>
      <c r="I71" s="5574">
        <f t="shared" si="55"/>
        <v>2</v>
      </c>
      <c r="J71" s="2000">
        <v>4</v>
      </c>
      <c r="K71" s="5590">
        <v>11</v>
      </c>
      <c r="L71" s="5579" t="s">
        <v>327</v>
      </c>
      <c r="M71" s="1372"/>
      <c r="N71" s="1372"/>
      <c r="O71" s="1372"/>
      <c r="P71" s="5572">
        <f t="shared" ref="P71:P76" si="57">M71-N71+O71</f>
        <v>0</v>
      </c>
      <c r="Q71" s="1387" t="s">
        <v>304</v>
      </c>
      <c r="R71" s="5577"/>
      <c r="S71" s="2000"/>
      <c r="T71" s="2082">
        <v>11</v>
      </c>
      <c r="U71" s="5579" t="s">
        <v>327</v>
      </c>
      <c r="V71" s="1372"/>
      <c r="W71" s="1372"/>
      <c r="X71" s="1372"/>
      <c r="Y71" s="5572">
        <f t="shared" ref="Y71:Y76" si="58">V71-W71+X71</f>
        <v>0</v>
      </c>
      <c r="Z71" s="1387" t="s">
        <v>304</v>
      </c>
      <c r="AA71" s="5577">
        <f>'16,00'!Y39</f>
        <v>0</v>
      </c>
      <c r="AB71" s="2000"/>
      <c r="AC71" s="2082"/>
      <c r="AD71" s="5583"/>
      <c r="AE71" s="5571">
        <v>60</v>
      </c>
      <c r="AF71" s="5591">
        <v>48</v>
      </c>
      <c r="AG71" s="5572">
        <f t="shared" si="43"/>
        <v>12</v>
      </c>
      <c r="AH71" s="1391" t="s">
        <v>305</v>
      </c>
      <c r="AI71" s="1372">
        <v>6</v>
      </c>
      <c r="AJ71" s="5574">
        <f t="shared" si="56"/>
        <v>4</v>
      </c>
      <c r="AK71" s="2583">
        <v>2</v>
      </c>
      <c r="AL71" s="1213"/>
      <c r="AM71" s="5580" t="s">
        <v>5</v>
      </c>
      <c r="AN71" s="5580"/>
      <c r="AO71" s="1372"/>
      <c r="AP71" s="5572">
        <f t="shared" ref="AP71:AP76" si="59">AN71-AO71</f>
        <v>0</v>
      </c>
      <c r="AQ71" s="1387" t="s">
        <v>304</v>
      </c>
      <c r="AR71" s="1387"/>
      <c r="AS71" s="2582"/>
      <c r="AT71" s="4123"/>
      <c r="AU71" s="5570" t="s">
        <v>878</v>
      </c>
      <c r="AV71" s="5592"/>
      <c r="AW71" s="1999" t="s">
        <v>305</v>
      </c>
      <c r="AX71" s="5570"/>
      <c r="AY71" s="5570" t="s">
        <v>878</v>
      </c>
      <c r="AZ71" s="5592"/>
      <c r="BA71" s="1999" t="s">
        <v>305</v>
      </c>
      <c r="BB71" s="5570"/>
      <c r="BC71" s="5570" t="s">
        <v>878</v>
      </c>
      <c r="BD71" s="5592"/>
      <c r="BE71" s="1999" t="s">
        <v>305</v>
      </c>
      <c r="BF71" s="5570"/>
      <c r="BG71" s="5570" t="s">
        <v>878</v>
      </c>
      <c r="BH71" s="5592"/>
      <c r="BI71" s="1999" t="s">
        <v>305</v>
      </c>
      <c r="BJ71" s="5570"/>
      <c r="BK71" s="1221"/>
    </row>
    <row r="72" spans="2:63" ht="15" customHeight="1">
      <c r="B72" s="2082">
        <v>12</v>
      </c>
      <c r="C72" s="5570" t="s">
        <v>8</v>
      </c>
      <c r="D72" s="5571">
        <v>40</v>
      </c>
      <c r="E72" s="5591">
        <v>28</v>
      </c>
      <c r="F72" s="5572">
        <f t="shared" si="42"/>
        <v>12</v>
      </c>
      <c r="G72" s="1391" t="s">
        <v>53</v>
      </c>
      <c r="H72" s="1372">
        <v>4</v>
      </c>
      <c r="I72" s="5574">
        <f t="shared" si="55"/>
        <v>1</v>
      </c>
      <c r="J72" s="2000">
        <v>3</v>
      </c>
      <c r="K72" s="5590">
        <v>12</v>
      </c>
      <c r="L72" s="5579" t="s">
        <v>8</v>
      </c>
      <c r="M72" s="1372"/>
      <c r="N72" s="1372"/>
      <c r="O72" s="1372"/>
      <c r="P72" s="5572">
        <f t="shared" si="57"/>
        <v>0</v>
      </c>
      <c r="Q72" s="1391" t="s">
        <v>305</v>
      </c>
      <c r="R72" s="5653"/>
      <c r="S72" s="2000"/>
      <c r="T72" s="2082">
        <v>12</v>
      </c>
      <c r="U72" s="5579" t="s">
        <v>8</v>
      </c>
      <c r="V72" s="1372"/>
      <c r="W72" s="1372"/>
      <c r="X72" s="1372"/>
      <c r="Y72" s="5572">
        <f t="shared" si="58"/>
        <v>0</v>
      </c>
      <c r="Z72" s="1391" t="s">
        <v>305</v>
      </c>
      <c r="AA72" s="5593">
        <f>'16,00'!Y46</f>
        <v>0</v>
      </c>
      <c r="AB72" s="2000"/>
      <c r="AC72" s="2082"/>
      <c r="AD72" s="5583"/>
      <c r="AE72" s="5571">
        <v>40</v>
      </c>
      <c r="AF72" s="5591">
        <v>8</v>
      </c>
      <c r="AG72" s="5572">
        <f t="shared" si="43"/>
        <v>32</v>
      </c>
      <c r="AH72" s="1391" t="s">
        <v>53</v>
      </c>
      <c r="AI72" s="1372">
        <v>4</v>
      </c>
      <c r="AJ72" s="5574">
        <f t="shared" si="56"/>
        <v>1</v>
      </c>
      <c r="AK72" s="2583">
        <v>3</v>
      </c>
      <c r="AL72" s="1213"/>
      <c r="AM72" s="5580" t="s">
        <v>20</v>
      </c>
      <c r="AN72" s="5580"/>
      <c r="AO72" s="1372"/>
      <c r="AP72" s="5572">
        <f t="shared" si="59"/>
        <v>0</v>
      </c>
      <c r="AQ72" s="1391" t="s">
        <v>305</v>
      </c>
      <c r="AR72" s="1391"/>
      <c r="AS72" s="2583"/>
      <c r="AT72" s="4123"/>
      <c r="AU72" s="5570" t="s">
        <v>8</v>
      </c>
      <c r="AV72" s="5592"/>
      <c r="AW72" s="1999" t="s">
        <v>53</v>
      </c>
      <c r="AX72" s="5570"/>
      <c r="AY72" s="5570" t="s">
        <v>8</v>
      </c>
      <c r="AZ72" s="5592"/>
      <c r="BA72" s="1999" t="s">
        <v>53</v>
      </c>
      <c r="BB72" s="5570"/>
      <c r="BC72" s="5570" t="s">
        <v>8</v>
      </c>
      <c r="BD72" s="5592"/>
      <c r="BE72" s="1999" t="s">
        <v>53</v>
      </c>
      <c r="BF72" s="5570"/>
      <c r="BG72" s="5570" t="s">
        <v>8</v>
      </c>
      <c r="BH72" s="5592"/>
      <c r="BI72" s="1999" t="s">
        <v>53</v>
      </c>
      <c r="BJ72" s="5570"/>
      <c r="BK72" s="1221"/>
    </row>
    <row r="73" spans="2:63" ht="15" customHeight="1">
      <c r="B73" s="2082">
        <v>13</v>
      </c>
      <c r="C73" s="5570" t="s">
        <v>7</v>
      </c>
      <c r="D73" s="5571">
        <v>50</v>
      </c>
      <c r="E73" s="5591">
        <v>28</v>
      </c>
      <c r="F73" s="5572">
        <f t="shared" si="42"/>
        <v>22</v>
      </c>
      <c r="G73" s="1391" t="s">
        <v>54</v>
      </c>
      <c r="H73" s="1372">
        <v>2</v>
      </c>
      <c r="I73" s="5574">
        <f t="shared" si="55"/>
        <v>1</v>
      </c>
      <c r="J73" s="2000">
        <v>1</v>
      </c>
      <c r="K73" s="5633">
        <v>13</v>
      </c>
      <c r="L73" s="5579" t="s">
        <v>7</v>
      </c>
      <c r="M73" s="1372"/>
      <c r="N73" s="2083"/>
      <c r="O73" s="2083"/>
      <c r="P73" s="5572">
        <f t="shared" si="57"/>
        <v>0</v>
      </c>
      <c r="Q73" s="1391" t="s">
        <v>53</v>
      </c>
      <c r="R73" s="5653"/>
      <c r="S73" s="2000"/>
      <c r="T73" s="5585">
        <v>13</v>
      </c>
      <c r="U73" s="5579" t="s">
        <v>7</v>
      </c>
      <c r="V73" s="1372"/>
      <c r="W73" s="2083"/>
      <c r="X73" s="2083"/>
      <c r="Y73" s="5572">
        <f t="shared" si="58"/>
        <v>0</v>
      </c>
      <c r="Z73" s="1391" t="s">
        <v>53</v>
      </c>
      <c r="AA73" s="5593">
        <f>'16,00'!Y47</f>
        <v>0</v>
      </c>
      <c r="AB73" s="2000"/>
      <c r="AC73" s="5585"/>
      <c r="AD73" s="5583"/>
      <c r="AE73" s="5571">
        <v>50</v>
      </c>
      <c r="AF73" s="5591">
        <v>42</v>
      </c>
      <c r="AG73" s="5572">
        <f t="shared" si="43"/>
        <v>8</v>
      </c>
      <c r="AH73" s="1391" t="s">
        <v>54</v>
      </c>
      <c r="AI73" s="1372">
        <v>2</v>
      </c>
      <c r="AJ73" s="5574">
        <f t="shared" si="56"/>
        <v>1</v>
      </c>
      <c r="AK73" s="2583">
        <v>1</v>
      </c>
      <c r="AL73" s="1213"/>
      <c r="AM73" s="5580" t="s">
        <v>327</v>
      </c>
      <c r="AN73" s="5580"/>
      <c r="AO73" s="2083"/>
      <c r="AP73" s="5572">
        <f t="shared" si="59"/>
        <v>0</v>
      </c>
      <c r="AQ73" s="1391" t="s">
        <v>53</v>
      </c>
      <c r="AR73" s="1391"/>
      <c r="AS73" s="2583"/>
      <c r="AT73" s="4123"/>
      <c r="AU73" s="5570" t="s">
        <v>7</v>
      </c>
      <c r="AV73" s="5592"/>
      <c r="AW73" s="1999" t="s">
        <v>54</v>
      </c>
      <c r="AX73" s="5582"/>
      <c r="AY73" s="5570" t="s">
        <v>7</v>
      </c>
      <c r="AZ73" s="5592"/>
      <c r="BA73" s="1999" t="s">
        <v>54</v>
      </c>
      <c r="BB73" s="5582"/>
      <c r="BC73" s="5570" t="s">
        <v>7</v>
      </c>
      <c r="BD73" s="5592"/>
      <c r="BE73" s="1999" t="s">
        <v>54</v>
      </c>
      <c r="BF73" s="5582"/>
      <c r="BG73" s="5570" t="s">
        <v>7</v>
      </c>
      <c r="BH73" s="5592"/>
      <c r="BI73" s="1999" t="s">
        <v>54</v>
      </c>
      <c r="BJ73" s="5582"/>
      <c r="BK73" s="1221"/>
    </row>
    <row r="74" spans="2:63" ht="15" customHeight="1">
      <c r="B74" s="2082">
        <v>14</v>
      </c>
      <c r="C74" s="5570" t="s">
        <v>455</v>
      </c>
      <c r="D74" s="5571">
        <v>40</v>
      </c>
      <c r="E74" s="5579">
        <v>20</v>
      </c>
      <c r="F74" s="5572">
        <f t="shared" si="42"/>
        <v>20</v>
      </c>
      <c r="G74" s="1391" t="s">
        <v>306</v>
      </c>
      <c r="H74" s="1372">
        <v>8</v>
      </c>
      <c r="I74" s="5574">
        <f t="shared" si="55"/>
        <v>3</v>
      </c>
      <c r="J74" s="2000">
        <v>5</v>
      </c>
      <c r="K74" s="5633">
        <v>14</v>
      </c>
      <c r="L74" s="5579" t="s">
        <v>9</v>
      </c>
      <c r="M74" s="1372"/>
      <c r="N74" s="2083"/>
      <c r="O74" s="2083"/>
      <c r="P74" s="5572">
        <f t="shared" si="57"/>
        <v>0</v>
      </c>
      <c r="Q74" s="1391" t="s">
        <v>54</v>
      </c>
      <c r="R74" s="5653"/>
      <c r="S74" s="2000"/>
      <c r="T74" s="5585">
        <v>14</v>
      </c>
      <c r="U74" s="5579" t="s">
        <v>9</v>
      </c>
      <c r="V74" s="1372"/>
      <c r="W74" s="2083"/>
      <c r="X74" s="2083"/>
      <c r="Y74" s="5572">
        <f t="shared" si="58"/>
        <v>0</v>
      </c>
      <c r="Z74" s="1391" t="s">
        <v>54</v>
      </c>
      <c r="AA74" s="5593">
        <f>'16,00'!Y48</f>
        <v>0</v>
      </c>
      <c r="AB74" s="2000"/>
      <c r="AC74" s="5585"/>
      <c r="AD74" s="5583"/>
      <c r="AE74" s="5571">
        <v>40</v>
      </c>
      <c r="AF74" s="5579">
        <v>20</v>
      </c>
      <c r="AG74" s="5572">
        <f t="shared" si="43"/>
        <v>20</v>
      </c>
      <c r="AH74" s="1391" t="s">
        <v>306</v>
      </c>
      <c r="AI74" s="1372">
        <v>8</v>
      </c>
      <c r="AJ74" s="5574">
        <f t="shared" si="56"/>
        <v>1</v>
      </c>
      <c r="AK74" s="2583">
        <v>7</v>
      </c>
      <c r="AL74" s="1213"/>
      <c r="AM74" s="5580" t="s">
        <v>8</v>
      </c>
      <c r="AN74" s="5580"/>
      <c r="AO74" s="2083"/>
      <c r="AP74" s="5572">
        <f t="shared" si="59"/>
        <v>0</v>
      </c>
      <c r="AQ74" s="1391" t="s">
        <v>54</v>
      </c>
      <c r="AR74" s="1391"/>
      <c r="AS74" s="2583"/>
      <c r="AT74" s="4123"/>
      <c r="AU74" s="5570" t="s">
        <v>455</v>
      </c>
      <c r="AV74" s="5592"/>
      <c r="AW74" s="1999" t="s">
        <v>306</v>
      </c>
      <c r="AX74" s="2090"/>
      <c r="AY74" s="5570" t="s">
        <v>455</v>
      </c>
      <c r="AZ74" s="5592"/>
      <c r="BA74" s="1999" t="s">
        <v>306</v>
      </c>
      <c r="BB74" s="2090"/>
      <c r="BC74" s="5570" t="s">
        <v>455</v>
      </c>
      <c r="BD74" s="5592"/>
      <c r="BE74" s="1999" t="s">
        <v>306</v>
      </c>
      <c r="BF74" s="2090"/>
      <c r="BG74" s="5570" t="s">
        <v>455</v>
      </c>
      <c r="BH74" s="5592"/>
      <c r="BI74" s="1999" t="s">
        <v>306</v>
      </c>
      <c r="BJ74" s="2090"/>
      <c r="BK74" s="1221"/>
    </row>
    <row r="75" spans="2:63" ht="15" customHeight="1">
      <c r="B75" s="2082">
        <v>15</v>
      </c>
      <c r="C75" s="5570" t="s">
        <v>667</v>
      </c>
      <c r="D75" s="5571">
        <v>6</v>
      </c>
      <c r="E75" s="5591">
        <v>1</v>
      </c>
      <c r="F75" s="5572">
        <f t="shared" si="42"/>
        <v>5</v>
      </c>
      <c r="G75" s="2573" t="s">
        <v>925</v>
      </c>
      <c r="H75" s="5629">
        <v>5</v>
      </c>
      <c r="I75" s="5574">
        <f t="shared" si="55"/>
        <v>2</v>
      </c>
      <c r="J75" s="2000">
        <v>3</v>
      </c>
      <c r="K75" s="5590">
        <v>15</v>
      </c>
      <c r="L75" s="5579" t="s">
        <v>10</v>
      </c>
      <c r="M75" s="1372"/>
      <c r="N75" s="2083"/>
      <c r="O75" s="2083"/>
      <c r="P75" s="5572">
        <f t="shared" si="57"/>
        <v>0</v>
      </c>
      <c r="Q75" s="1391" t="s">
        <v>306</v>
      </c>
      <c r="R75" s="5653"/>
      <c r="S75" s="2000"/>
      <c r="T75" s="2082">
        <v>15</v>
      </c>
      <c r="U75" s="5579" t="s">
        <v>10</v>
      </c>
      <c r="V75" s="1372"/>
      <c r="W75" s="2083"/>
      <c r="X75" s="2083"/>
      <c r="Y75" s="5572">
        <f t="shared" si="58"/>
        <v>0</v>
      </c>
      <c r="Z75" s="1391" t="s">
        <v>306</v>
      </c>
      <c r="AA75" s="5593">
        <f>'16,00'!Y38</f>
        <v>0</v>
      </c>
      <c r="AB75" s="2000"/>
      <c r="AC75" s="2082"/>
      <c r="AD75" s="5583"/>
      <c r="AE75" s="5571">
        <v>6</v>
      </c>
      <c r="AF75" s="5591">
        <v>4</v>
      </c>
      <c r="AG75" s="5572">
        <f t="shared" si="43"/>
        <v>2</v>
      </c>
      <c r="AH75" s="2573" t="s">
        <v>925</v>
      </c>
      <c r="AI75" s="5629">
        <v>5</v>
      </c>
      <c r="AJ75" s="5574">
        <f t="shared" si="56"/>
        <v>1</v>
      </c>
      <c r="AK75" s="2582">
        <v>4</v>
      </c>
      <c r="AL75" s="1213"/>
      <c r="AM75" s="5580" t="s">
        <v>7</v>
      </c>
      <c r="AN75" s="5580"/>
      <c r="AO75" s="2083"/>
      <c r="AP75" s="5572">
        <f t="shared" si="59"/>
        <v>0</v>
      </c>
      <c r="AQ75" s="1391" t="s">
        <v>306</v>
      </c>
      <c r="AR75" s="1391"/>
      <c r="AS75" s="2583"/>
      <c r="AT75" s="4123"/>
      <c r="AU75" s="5570" t="s">
        <v>667</v>
      </c>
      <c r="AV75" s="5592"/>
      <c r="AW75" s="2573" t="s">
        <v>925</v>
      </c>
      <c r="AX75" s="2090"/>
      <c r="AY75" s="5570" t="s">
        <v>667</v>
      </c>
      <c r="AZ75" s="5592"/>
      <c r="BA75" s="2573" t="s">
        <v>925</v>
      </c>
      <c r="BB75" s="2090"/>
      <c r="BC75" s="5570" t="s">
        <v>667</v>
      </c>
      <c r="BD75" s="5592"/>
      <c r="BE75" s="2573" t="s">
        <v>925</v>
      </c>
      <c r="BF75" s="2090"/>
      <c r="BG75" s="5570" t="s">
        <v>667</v>
      </c>
      <c r="BH75" s="5592"/>
      <c r="BI75" s="2573" t="s">
        <v>925</v>
      </c>
      <c r="BJ75" s="2090"/>
      <c r="BK75" s="1221"/>
    </row>
    <row r="76" spans="2:63" ht="15" customHeight="1">
      <c r="B76" s="2082">
        <v>16</v>
      </c>
      <c r="C76" s="5570" t="s">
        <v>307</v>
      </c>
      <c r="D76" s="5571">
        <v>6</v>
      </c>
      <c r="E76" s="5591">
        <v>6</v>
      </c>
      <c r="F76" s="5572">
        <f t="shared" si="42"/>
        <v>0</v>
      </c>
      <c r="G76" s="2573" t="s">
        <v>926</v>
      </c>
      <c r="H76" s="5629">
        <v>4</v>
      </c>
      <c r="I76" s="5574">
        <f t="shared" si="55"/>
        <v>0</v>
      </c>
      <c r="J76" s="2000">
        <v>4</v>
      </c>
      <c r="K76" s="5590">
        <v>16</v>
      </c>
      <c r="L76" s="5579" t="s">
        <v>11</v>
      </c>
      <c r="M76" s="1372"/>
      <c r="N76" s="2083"/>
      <c r="O76" s="2083"/>
      <c r="P76" s="5572">
        <f t="shared" si="57"/>
        <v>0</v>
      </c>
      <c r="Q76" s="1387" t="s">
        <v>294</v>
      </c>
      <c r="R76" s="5577"/>
      <c r="S76" s="2000"/>
      <c r="T76" s="2082">
        <v>16</v>
      </c>
      <c r="U76" s="5579" t="s">
        <v>11</v>
      </c>
      <c r="V76" s="1372"/>
      <c r="W76" s="2083"/>
      <c r="X76" s="2083"/>
      <c r="Y76" s="5572">
        <f t="shared" si="58"/>
        <v>0</v>
      </c>
      <c r="Z76" s="1387" t="s">
        <v>294</v>
      </c>
      <c r="AA76" s="5577">
        <f>'16,00'!Y44</f>
        <v>0</v>
      </c>
      <c r="AB76" s="2000"/>
      <c r="AC76" s="2082"/>
      <c r="AD76" s="5583"/>
      <c r="AE76" s="5571">
        <v>6</v>
      </c>
      <c r="AF76" s="5591">
        <v>6</v>
      </c>
      <c r="AG76" s="5572">
        <f t="shared" si="43"/>
        <v>0</v>
      </c>
      <c r="AH76" s="2573" t="s">
        <v>926</v>
      </c>
      <c r="AI76" s="5629">
        <v>4</v>
      </c>
      <c r="AJ76" s="5574">
        <f t="shared" si="56"/>
        <v>1</v>
      </c>
      <c r="AK76" s="2582">
        <v>3</v>
      </c>
      <c r="AL76" s="1213"/>
      <c r="AM76" s="5580" t="s">
        <v>9</v>
      </c>
      <c r="AN76" s="5580"/>
      <c r="AO76" s="2083"/>
      <c r="AP76" s="5572">
        <f t="shared" si="59"/>
        <v>0</v>
      </c>
      <c r="AQ76" s="1387" t="s">
        <v>294</v>
      </c>
      <c r="AR76" s="1387"/>
      <c r="AS76" s="2582"/>
      <c r="AT76" s="4123"/>
      <c r="AU76" s="5570" t="s">
        <v>307</v>
      </c>
      <c r="AV76" s="5592"/>
      <c r="AW76" s="2573" t="s">
        <v>926</v>
      </c>
      <c r="AX76" s="2090"/>
      <c r="AY76" s="5570" t="s">
        <v>307</v>
      </c>
      <c r="AZ76" s="5592"/>
      <c r="BA76" s="2573" t="s">
        <v>926</v>
      </c>
      <c r="BB76" s="2090"/>
      <c r="BC76" s="5570" t="s">
        <v>307</v>
      </c>
      <c r="BD76" s="5592"/>
      <c r="BE76" s="2573" t="s">
        <v>926</v>
      </c>
      <c r="BF76" s="2090"/>
      <c r="BG76" s="5570" t="s">
        <v>307</v>
      </c>
      <c r="BH76" s="5592"/>
      <c r="BI76" s="2573" t="s">
        <v>926</v>
      </c>
      <c r="BJ76" s="2090"/>
      <c r="BK76" s="1221"/>
    </row>
    <row r="77" spans="2:63" ht="15" customHeight="1">
      <c r="B77" s="2082">
        <v>17</v>
      </c>
      <c r="C77" s="5570" t="s">
        <v>15</v>
      </c>
      <c r="D77" s="5571">
        <v>60</v>
      </c>
      <c r="E77" s="5579">
        <v>16</v>
      </c>
      <c r="F77" s="5572">
        <f t="shared" ref="F77:F84" si="60">D77-E77</f>
        <v>44</v>
      </c>
      <c r="G77" s="1387" t="s">
        <v>307</v>
      </c>
      <c r="H77" s="5629">
        <v>3</v>
      </c>
      <c r="I77" s="5574">
        <f t="shared" si="55"/>
        <v>2</v>
      </c>
      <c r="J77" s="2000">
        <v>1</v>
      </c>
      <c r="K77" s="5590">
        <v>17</v>
      </c>
      <c r="L77" s="5579" t="s">
        <v>329</v>
      </c>
      <c r="M77" s="1109"/>
      <c r="N77" s="1109"/>
      <c r="O77" s="1109"/>
      <c r="P77" s="1109"/>
      <c r="Q77" s="1387" t="s">
        <v>295</v>
      </c>
      <c r="R77" s="5577"/>
      <c r="S77" s="2000"/>
      <c r="T77" s="2082">
        <v>17</v>
      </c>
      <c r="U77" s="5579" t="s">
        <v>329</v>
      </c>
      <c r="V77" s="1109"/>
      <c r="W77" s="1109"/>
      <c r="X77" s="1109"/>
      <c r="Y77" s="1109"/>
      <c r="Z77" s="1387" t="s">
        <v>295</v>
      </c>
      <c r="AA77" s="5577">
        <f>'16,00'!Y45</f>
        <v>0</v>
      </c>
      <c r="AB77" s="2000"/>
      <c r="AC77" s="2082"/>
      <c r="AD77" s="5583"/>
      <c r="AE77" s="5571">
        <v>60</v>
      </c>
      <c r="AF77" s="5579">
        <v>48</v>
      </c>
      <c r="AG77" s="5572">
        <f t="shared" ref="AG77:AG84" si="61">AE77-AF77</f>
        <v>12</v>
      </c>
      <c r="AH77" s="1387" t="s">
        <v>307</v>
      </c>
      <c r="AI77" s="5629">
        <v>3</v>
      </c>
      <c r="AJ77" s="5574">
        <f t="shared" si="56"/>
        <v>0</v>
      </c>
      <c r="AK77" s="2582">
        <v>3</v>
      </c>
      <c r="AL77" s="1213"/>
      <c r="AQ77" s="1387" t="s">
        <v>295</v>
      </c>
      <c r="AR77" s="1387"/>
      <c r="AS77" s="2582"/>
      <c r="AT77" s="4123"/>
      <c r="AU77" s="5570" t="s">
        <v>15</v>
      </c>
      <c r="AV77" s="5584"/>
      <c r="AW77" s="1243" t="s">
        <v>307</v>
      </c>
      <c r="AX77" s="2090"/>
      <c r="AY77" s="5570" t="s">
        <v>15</v>
      </c>
      <c r="AZ77" s="5584"/>
      <c r="BA77" s="1243" t="s">
        <v>307</v>
      </c>
      <c r="BB77" s="2090"/>
      <c r="BC77" s="5570" t="s">
        <v>15</v>
      </c>
      <c r="BD77" s="5584"/>
      <c r="BE77" s="1243" t="s">
        <v>307</v>
      </c>
      <c r="BF77" s="2090"/>
      <c r="BG77" s="5570" t="s">
        <v>15</v>
      </c>
      <c r="BH77" s="5584"/>
      <c r="BI77" s="1243" t="s">
        <v>307</v>
      </c>
      <c r="BJ77" s="2090"/>
      <c r="BK77" s="1221"/>
    </row>
    <row r="78" spans="2:63" ht="15" customHeight="1">
      <c r="B78" s="2082">
        <v>18</v>
      </c>
      <c r="C78" s="5570" t="s">
        <v>16</v>
      </c>
      <c r="D78" s="5571">
        <v>64</v>
      </c>
      <c r="E78" s="5579">
        <v>56</v>
      </c>
      <c r="F78" s="5572">
        <f t="shared" si="60"/>
        <v>8</v>
      </c>
      <c r="G78" s="2573" t="s">
        <v>495</v>
      </c>
      <c r="H78" s="5629">
        <v>2</v>
      </c>
      <c r="I78" s="5574">
        <f t="shared" si="55"/>
        <v>0</v>
      </c>
      <c r="J78" s="2000">
        <v>2</v>
      </c>
      <c r="K78" s="5630">
        <v>18</v>
      </c>
      <c r="L78" s="5579" t="s">
        <v>330</v>
      </c>
      <c r="M78" s="1372"/>
      <c r="N78" s="2083"/>
      <c r="O78" s="2083"/>
      <c r="P78" s="5572">
        <f>M78-N78+O78</f>
        <v>0</v>
      </c>
      <c r="Q78" s="1387" t="s">
        <v>307</v>
      </c>
      <c r="R78" s="5577"/>
      <c r="S78" s="2000"/>
      <c r="T78" s="5575">
        <v>18</v>
      </c>
      <c r="U78" s="5579" t="s">
        <v>330</v>
      </c>
      <c r="V78" s="1372"/>
      <c r="W78" s="2083"/>
      <c r="X78" s="2083"/>
      <c r="Y78" s="5572">
        <f>V78-W78+X78</f>
        <v>0</v>
      </c>
      <c r="Z78" s="1387" t="s">
        <v>307</v>
      </c>
      <c r="AA78" s="5577">
        <f>'16,00'!Y41</f>
        <v>0</v>
      </c>
      <c r="AB78" s="2000"/>
      <c r="AC78" s="5575"/>
      <c r="AD78" s="5583"/>
      <c r="AE78" s="5571">
        <v>64</v>
      </c>
      <c r="AF78" s="5579">
        <v>32</v>
      </c>
      <c r="AG78" s="5572">
        <f t="shared" si="61"/>
        <v>32</v>
      </c>
      <c r="AH78" s="2573" t="s">
        <v>495</v>
      </c>
      <c r="AI78" s="5629">
        <v>2</v>
      </c>
      <c r="AJ78" s="5574">
        <f t="shared" si="56"/>
        <v>1</v>
      </c>
      <c r="AK78" s="2582">
        <v>1</v>
      </c>
      <c r="AL78" s="1213"/>
      <c r="AM78" s="5580" t="s">
        <v>329</v>
      </c>
      <c r="AN78" s="5580"/>
      <c r="AO78" s="2083"/>
      <c r="AP78" s="5572">
        <f>AN78-AO78</f>
        <v>0</v>
      </c>
      <c r="AQ78" s="1387" t="s">
        <v>307</v>
      </c>
      <c r="AR78" s="1387"/>
      <c r="AS78" s="2582"/>
      <c r="AT78" s="4123"/>
      <c r="AU78" s="5570" t="s">
        <v>16</v>
      </c>
      <c r="AV78" s="5584"/>
      <c r="AW78" s="2573" t="s">
        <v>495</v>
      </c>
      <c r="AX78" s="2090"/>
      <c r="AY78" s="5570" t="s">
        <v>16</v>
      </c>
      <c r="AZ78" s="5584"/>
      <c r="BA78" s="2573" t="s">
        <v>495</v>
      </c>
      <c r="BB78" s="2090"/>
      <c r="BC78" s="5570" t="s">
        <v>16</v>
      </c>
      <c r="BD78" s="5584"/>
      <c r="BE78" s="2573" t="s">
        <v>495</v>
      </c>
      <c r="BF78" s="2090"/>
      <c r="BG78" s="5570" t="s">
        <v>16</v>
      </c>
      <c r="BH78" s="5584"/>
      <c r="BI78" s="2573" t="s">
        <v>495</v>
      </c>
      <c r="BJ78" s="2090"/>
      <c r="BK78" s="1221"/>
    </row>
    <row r="79" spans="2:63" ht="15" customHeight="1">
      <c r="B79" s="2082">
        <v>19</v>
      </c>
      <c r="C79" s="5570" t="s">
        <v>814</v>
      </c>
      <c r="D79" s="5571">
        <v>15</v>
      </c>
      <c r="E79" s="5579">
        <v>10</v>
      </c>
      <c r="F79" s="5572">
        <f t="shared" si="60"/>
        <v>5</v>
      </c>
      <c r="G79" s="1387" t="s">
        <v>58</v>
      </c>
      <c r="H79" s="5629">
        <v>3</v>
      </c>
      <c r="I79" s="5574">
        <f t="shared" si="55"/>
        <v>2</v>
      </c>
      <c r="J79" s="2000">
        <v>1</v>
      </c>
      <c r="K79" s="5590">
        <v>19</v>
      </c>
      <c r="L79" s="5579" t="s">
        <v>13</v>
      </c>
      <c r="M79" s="1372"/>
      <c r="N79" s="2083"/>
      <c r="O79" s="2083"/>
      <c r="P79" s="5572">
        <f>M79-N79+O79</f>
        <v>0</v>
      </c>
      <c r="Q79" s="1387" t="s">
        <v>587</v>
      </c>
      <c r="R79" s="5577"/>
      <c r="S79" s="2000"/>
      <c r="T79" s="2082">
        <v>19</v>
      </c>
      <c r="U79" s="5579" t="s">
        <v>13</v>
      </c>
      <c r="V79" s="1372"/>
      <c r="W79" s="2083"/>
      <c r="X79" s="2083"/>
      <c r="Y79" s="5572">
        <f>V79-W79+X79</f>
        <v>0</v>
      </c>
      <c r="Z79" s="1387" t="s">
        <v>587</v>
      </c>
      <c r="AA79" s="5577">
        <f>'16,00'!Y42</f>
        <v>0</v>
      </c>
      <c r="AB79" s="2000"/>
      <c r="AC79" s="2082">
        <v>19</v>
      </c>
      <c r="AD79" s="5583" t="s">
        <v>13</v>
      </c>
      <c r="AE79" s="5571">
        <v>20</v>
      </c>
      <c r="AF79" s="5579">
        <v>3</v>
      </c>
      <c r="AG79" s="5572">
        <f t="shared" si="61"/>
        <v>17</v>
      </c>
      <c r="AH79" s="1387" t="s">
        <v>58</v>
      </c>
      <c r="AI79" s="5629">
        <v>3</v>
      </c>
      <c r="AJ79" s="5574">
        <f t="shared" si="56"/>
        <v>1</v>
      </c>
      <c r="AK79" s="2582">
        <v>2</v>
      </c>
      <c r="AL79" s="1213"/>
      <c r="AM79" s="5580" t="s">
        <v>330</v>
      </c>
      <c r="AN79" s="5580"/>
      <c r="AO79" s="2083"/>
      <c r="AP79" s="5572">
        <f>AN79-AO79</f>
        <v>0</v>
      </c>
      <c r="AQ79" s="1387" t="s">
        <v>587</v>
      </c>
      <c r="AR79" s="1387"/>
      <c r="AS79" s="2582"/>
      <c r="AT79" s="4123"/>
      <c r="AU79" s="5570" t="s">
        <v>814</v>
      </c>
      <c r="AV79" s="5584"/>
      <c r="AW79" s="1243" t="s">
        <v>58</v>
      </c>
      <c r="AX79" s="2090"/>
      <c r="AY79" s="5570" t="s">
        <v>814</v>
      </c>
      <c r="AZ79" s="5584"/>
      <c r="BA79" s="1243" t="s">
        <v>58</v>
      </c>
      <c r="BB79" s="2090"/>
      <c r="BC79" s="5570" t="s">
        <v>814</v>
      </c>
      <c r="BD79" s="5584"/>
      <c r="BE79" s="1243" t="s">
        <v>58</v>
      </c>
      <c r="BF79" s="2090"/>
      <c r="BG79" s="5570" t="s">
        <v>814</v>
      </c>
      <c r="BH79" s="5584"/>
      <c r="BI79" s="1243" t="s">
        <v>58</v>
      </c>
      <c r="BJ79" s="2090"/>
      <c r="BK79" s="1221"/>
    </row>
    <row r="80" spans="2:63" ht="15" customHeight="1">
      <c r="B80" s="2082">
        <v>20</v>
      </c>
      <c r="C80" s="5570" t="s">
        <v>523</v>
      </c>
      <c r="D80" s="5571">
        <v>15</v>
      </c>
      <c r="E80" s="5579">
        <v>10</v>
      </c>
      <c r="F80" s="5572">
        <f t="shared" si="60"/>
        <v>5</v>
      </c>
      <c r="G80" s="1387" t="s">
        <v>57</v>
      </c>
      <c r="H80" s="5629">
        <v>2</v>
      </c>
      <c r="I80" s="5574">
        <f t="shared" si="55"/>
        <v>0</v>
      </c>
      <c r="J80" s="2572">
        <v>2</v>
      </c>
      <c r="K80" s="5590">
        <v>20</v>
      </c>
      <c r="L80" s="5579" t="s">
        <v>337</v>
      </c>
      <c r="M80" s="1372"/>
      <c r="N80" s="1372"/>
      <c r="O80" s="1372"/>
      <c r="P80" s="5572">
        <f>M80-N80+O80</f>
        <v>0</v>
      </c>
      <c r="Q80" s="1387" t="s">
        <v>588</v>
      </c>
      <c r="R80" s="5577"/>
      <c r="S80" s="2000"/>
      <c r="T80" s="2082">
        <v>20</v>
      </c>
      <c r="U80" s="5579" t="s">
        <v>337</v>
      </c>
      <c r="V80" s="1372"/>
      <c r="W80" s="1372"/>
      <c r="X80" s="1372"/>
      <c r="Y80" s="5572">
        <f>V80-W80+X80</f>
        <v>0</v>
      </c>
      <c r="Z80" s="1387" t="s">
        <v>588</v>
      </c>
      <c r="AA80" s="5577">
        <f>'16,00'!Y43</f>
        <v>0</v>
      </c>
      <c r="AB80" s="2000"/>
      <c r="AC80" s="2082">
        <v>20</v>
      </c>
      <c r="AD80" s="5583" t="s">
        <v>337</v>
      </c>
      <c r="AE80" s="5571">
        <v>20</v>
      </c>
      <c r="AF80" s="5579">
        <v>5</v>
      </c>
      <c r="AG80" s="5572">
        <f t="shared" si="61"/>
        <v>15</v>
      </c>
      <c r="AH80" s="1387" t="s">
        <v>57</v>
      </c>
      <c r="AI80" s="5629">
        <v>2</v>
      </c>
      <c r="AJ80" s="5574">
        <f t="shared" si="56"/>
        <v>1</v>
      </c>
      <c r="AK80" s="2582">
        <v>1</v>
      </c>
      <c r="AL80" s="1213"/>
      <c r="AM80" s="5580" t="s">
        <v>13</v>
      </c>
      <c r="AN80" s="5580"/>
      <c r="AO80" s="1372"/>
      <c r="AP80" s="5572">
        <f>AN80-AO80</f>
        <v>0</v>
      </c>
      <c r="AQ80" s="1387" t="s">
        <v>588</v>
      </c>
      <c r="AR80" s="1387"/>
      <c r="AS80" s="2582"/>
      <c r="AT80" s="4123"/>
      <c r="AU80" s="5570" t="s">
        <v>523</v>
      </c>
      <c r="AV80" s="5584"/>
      <c r="AW80" s="1243" t="s">
        <v>57</v>
      </c>
      <c r="AX80" s="2090"/>
      <c r="AY80" s="5570" t="s">
        <v>523</v>
      </c>
      <c r="AZ80" s="5584"/>
      <c r="BA80" s="1243" t="s">
        <v>57</v>
      </c>
      <c r="BB80" s="2090"/>
      <c r="BC80" s="5570" t="s">
        <v>523</v>
      </c>
      <c r="BD80" s="5584"/>
      <c r="BE80" s="1243" t="s">
        <v>57</v>
      </c>
      <c r="BF80" s="2090"/>
      <c r="BG80" s="5570" t="s">
        <v>523</v>
      </c>
      <c r="BH80" s="5584"/>
      <c r="BI80" s="1243" t="s">
        <v>57</v>
      </c>
      <c r="BJ80" s="2090"/>
      <c r="BK80" s="1221"/>
    </row>
    <row r="81" spans="2:63" ht="15" customHeight="1">
      <c r="B81" s="2082">
        <v>21</v>
      </c>
      <c r="C81" s="5570" t="s">
        <v>917</v>
      </c>
      <c r="D81" s="5571">
        <v>25</v>
      </c>
      <c r="E81" s="5579">
        <v>15</v>
      </c>
      <c r="F81" s="5572">
        <f t="shared" si="60"/>
        <v>10</v>
      </c>
      <c r="G81" s="2573" t="s">
        <v>725</v>
      </c>
      <c r="H81" s="3682">
        <v>3</v>
      </c>
      <c r="I81" s="5574">
        <f t="shared" si="55"/>
        <v>1</v>
      </c>
      <c r="J81" s="2572">
        <v>2</v>
      </c>
      <c r="K81" s="5590">
        <v>21</v>
      </c>
      <c r="L81" s="5579" t="s">
        <v>338</v>
      </c>
      <c r="M81" s="1372"/>
      <c r="N81" s="1372"/>
      <c r="O81" s="1372"/>
      <c r="P81" s="5572">
        <f>M81-N81+O81</f>
        <v>0</v>
      </c>
      <c r="Q81" s="1387" t="s">
        <v>308</v>
      </c>
      <c r="R81" s="5577"/>
      <c r="S81" s="2000"/>
      <c r="T81" s="2082">
        <v>21</v>
      </c>
      <c r="U81" s="5579" t="s">
        <v>338</v>
      </c>
      <c r="V81" s="1372"/>
      <c r="W81" s="1372"/>
      <c r="X81" s="1372"/>
      <c r="Y81" s="5572">
        <f>V81-W81+X81</f>
        <v>0</v>
      </c>
      <c r="Z81" s="1387" t="s">
        <v>308</v>
      </c>
      <c r="AA81" s="5577">
        <f>'16,00'!Y49</f>
        <v>0</v>
      </c>
      <c r="AB81" s="2000"/>
      <c r="AC81" s="2082">
        <v>21</v>
      </c>
      <c r="AD81" s="5583" t="s">
        <v>338</v>
      </c>
      <c r="AE81" s="5571">
        <v>25</v>
      </c>
      <c r="AF81" s="5579">
        <v>19</v>
      </c>
      <c r="AG81" s="5572">
        <f t="shared" si="61"/>
        <v>6</v>
      </c>
      <c r="AH81" s="1387" t="s">
        <v>725</v>
      </c>
      <c r="AI81" s="3682">
        <v>3</v>
      </c>
      <c r="AJ81" s="5574">
        <f t="shared" si="56"/>
        <v>0</v>
      </c>
      <c r="AK81" s="2582">
        <v>3</v>
      </c>
      <c r="AL81" s="1213"/>
      <c r="AM81" s="5580" t="s">
        <v>337</v>
      </c>
      <c r="AN81" s="5580"/>
      <c r="AO81" s="1372"/>
      <c r="AP81" s="5572">
        <f>AN81-AO81</f>
        <v>0</v>
      </c>
      <c r="AQ81" s="1387" t="s">
        <v>308</v>
      </c>
      <c r="AR81" s="1387"/>
      <c r="AS81" s="2582"/>
      <c r="AT81" s="4123"/>
      <c r="AU81" s="5570" t="s">
        <v>917</v>
      </c>
      <c r="AV81" s="5584"/>
      <c r="AW81" s="1243" t="s">
        <v>725</v>
      </c>
      <c r="AX81" s="2090"/>
      <c r="AY81" s="5570" t="s">
        <v>917</v>
      </c>
      <c r="AZ81" s="5584"/>
      <c r="BA81" s="1243" t="s">
        <v>725</v>
      </c>
      <c r="BB81" s="2090"/>
      <c r="BC81" s="5570" t="s">
        <v>917</v>
      </c>
      <c r="BD81" s="5584"/>
      <c r="BE81" s="1243" t="s">
        <v>725</v>
      </c>
      <c r="BF81" s="2090"/>
      <c r="BG81" s="5570" t="s">
        <v>917</v>
      </c>
      <c r="BH81" s="5584"/>
      <c r="BI81" s="1243" t="s">
        <v>725</v>
      </c>
      <c r="BJ81" s="2090"/>
      <c r="BK81" s="1221"/>
    </row>
    <row r="82" spans="2:63" ht="15" customHeight="1">
      <c r="B82" s="2082">
        <v>22</v>
      </c>
      <c r="C82" s="5570" t="s">
        <v>918</v>
      </c>
      <c r="D82" s="5571">
        <v>25</v>
      </c>
      <c r="E82" s="5579">
        <v>20</v>
      </c>
      <c r="F82" s="5572">
        <f t="shared" si="60"/>
        <v>5</v>
      </c>
      <c r="G82" s="1387" t="s">
        <v>747</v>
      </c>
      <c r="H82" s="3681">
        <v>4</v>
      </c>
      <c r="I82" s="5574">
        <f t="shared" ref="I82" si="62">H82-J82</f>
        <v>2</v>
      </c>
      <c r="J82" s="2572">
        <v>2</v>
      </c>
      <c r="K82" s="5633">
        <v>22</v>
      </c>
      <c r="L82" s="5579" t="s">
        <v>14</v>
      </c>
      <c r="M82" s="1372"/>
      <c r="N82" s="1372"/>
      <c r="O82" s="1372"/>
      <c r="P82" s="5572">
        <f>M82-N82+O82</f>
        <v>0</v>
      </c>
      <c r="Q82" s="1387" t="s">
        <v>309</v>
      </c>
      <c r="R82" s="5577"/>
      <c r="S82" s="2000"/>
      <c r="T82" s="5585">
        <v>22</v>
      </c>
      <c r="U82" s="5579" t="s">
        <v>14</v>
      </c>
      <c r="V82" s="1372"/>
      <c r="W82" s="1372"/>
      <c r="X82" s="1372"/>
      <c r="Y82" s="5572">
        <f>V82-W82+X82</f>
        <v>0</v>
      </c>
      <c r="Z82" s="1387" t="s">
        <v>309</v>
      </c>
      <c r="AA82" s="5577">
        <f>'16,00'!Y50</f>
        <v>0</v>
      </c>
      <c r="AB82" s="2000"/>
      <c r="AC82" s="5585">
        <v>22</v>
      </c>
      <c r="AD82" s="5583" t="s">
        <v>14</v>
      </c>
      <c r="AE82" s="5571">
        <v>25</v>
      </c>
      <c r="AF82" s="5579">
        <v>22</v>
      </c>
      <c r="AG82" s="5572">
        <f t="shared" si="61"/>
        <v>3</v>
      </c>
      <c r="AH82" s="2565" t="s">
        <v>747</v>
      </c>
      <c r="AI82" s="3681">
        <v>4</v>
      </c>
      <c r="AJ82" s="5654">
        <f t="shared" ref="AJ82" si="63">AI82-AK82</f>
        <v>1</v>
      </c>
      <c r="AK82" s="2943">
        <v>3</v>
      </c>
      <c r="AL82" s="1213"/>
      <c r="AM82" s="5580" t="s">
        <v>338</v>
      </c>
      <c r="AN82" s="5580"/>
      <c r="AO82" s="1372"/>
      <c r="AP82" s="5572">
        <f>AN82-AO82</f>
        <v>0</v>
      </c>
      <c r="AQ82" s="1387" t="s">
        <v>309</v>
      </c>
      <c r="AR82" s="1387"/>
      <c r="AS82" s="2582"/>
      <c r="AT82" s="4123"/>
      <c r="AU82" s="5570" t="s">
        <v>918</v>
      </c>
      <c r="AV82" s="5584"/>
      <c r="AW82" s="1243" t="s">
        <v>747</v>
      </c>
      <c r="AX82" s="2090"/>
      <c r="AY82" s="5570" t="s">
        <v>918</v>
      </c>
      <c r="AZ82" s="5584"/>
      <c r="BA82" s="1243" t="s">
        <v>747</v>
      </c>
      <c r="BB82" s="2090"/>
      <c r="BC82" s="5570" t="s">
        <v>918</v>
      </c>
      <c r="BD82" s="5584"/>
      <c r="BE82" s="1243" t="s">
        <v>747</v>
      </c>
      <c r="BF82" s="2090"/>
      <c r="BG82" s="5570" t="s">
        <v>918</v>
      </c>
      <c r="BH82" s="5584"/>
      <c r="BI82" s="1243" t="s">
        <v>747</v>
      </c>
      <c r="BJ82" s="2090"/>
      <c r="BK82" s="1221"/>
    </row>
    <row r="83" spans="2:63" ht="15" customHeight="1">
      <c r="B83" s="2082">
        <v>23</v>
      </c>
      <c r="C83" s="5570" t="s">
        <v>919</v>
      </c>
      <c r="D83" s="5571">
        <v>50</v>
      </c>
      <c r="E83" s="5579">
        <v>31</v>
      </c>
      <c r="F83" s="5572">
        <f t="shared" si="60"/>
        <v>19</v>
      </c>
      <c r="G83" s="97"/>
      <c r="H83" s="3682"/>
      <c r="I83" s="5574"/>
      <c r="J83" s="5594"/>
      <c r="K83" s="5590">
        <v>23</v>
      </c>
      <c r="L83" s="5579" t="s">
        <v>15</v>
      </c>
      <c r="M83" s="1372"/>
      <c r="N83" s="1372"/>
      <c r="O83" s="1372"/>
      <c r="P83" s="5572">
        <f t="shared" si="52"/>
        <v>0</v>
      </c>
      <c r="Q83" s="1387" t="s">
        <v>58</v>
      </c>
      <c r="R83" s="5577"/>
      <c r="S83" s="2000"/>
      <c r="T83" s="2082">
        <v>23</v>
      </c>
      <c r="U83" s="5579" t="s">
        <v>15</v>
      </c>
      <c r="V83" s="1372"/>
      <c r="W83" s="1372"/>
      <c r="X83" s="1372"/>
      <c r="Y83" s="5572">
        <f t="shared" si="53"/>
        <v>0</v>
      </c>
      <c r="Z83" s="1387" t="s">
        <v>58</v>
      </c>
      <c r="AA83" s="5577">
        <f>'16,00'!Y52</f>
        <v>0</v>
      </c>
      <c r="AB83" s="2000"/>
      <c r="AC83" s="2082">
        <v>23</v>
      </c>
      <c r="AD83" s="5583" t="s">
        <v>15</v>
      </c>
      <c r="AE83" s="5571">
        <v>50</v>
      </c>
      <c r="AF83" s="5579">
        <v>36</v>
      </c>
      <c r="AG83" s="5572">
        <f t="shared" si="61"/>
        <v>14</v>
      </c>
      <c r="AH83" s="97"/>
      <c r="AI83" s="3682"/>
      <c r="AJ83" s="5574"/>
      <c r="AK83" s="5594"/>
      <c r="AL83" s="1213"/>
      <c r="AM83" s="5580" t="s">
        <v>15</v>
      </c>
      <c r="AN83" s="5580"/>
      <c r="AO83" s="1372"/>
      <c r="AP83" s="5572">
        <f t="shared" ref="AP83:AP84" si="64">AN83-AO83</f>
        <v>0</v>
      </c>
      <c r="AQ83" s="1387" t="s">
        <v>58</v>
      </c>
      <c r="AR83" s="1387"/>
      <c r="AS83" s="2582"/>
      <c r="AT83" s="4123"/>
      <c r="AU83" s="5570" t="s">
        <v>919</v>
      </c>
      <c r="AV83" s="5584"/>
      <c r="AW83" s="1243"/>
      <c r="AX83" s="2090"/>
      <c r="AY83" s="5570" t="s">
        <v>919</v>
      </c>
      <c r="AZ83" s="5584"/>
      <c r="BA83" s="1243"/>
      <c r="BB83" s="2090"/>
      <c r="BC83" s="5570" t="s">
        <v>919</v>
      </c>
      <c r="BD83" s="5584"/>
      <c r="BE83" s="1243"/>
      <c r="BF83" s="2090"/>
      <c r="BG83" s="5570" t="s">
        <v>919</v>
      </c>
      <c r="BH83" s="5584"/>
      <c r="BI83" s="1243"/>
      <c r="BJ83" s="2090"/>
      <c r="BK83" s="1221"/>
    </row>
    <row r="84" spans="2:63" ht="15" customHeight="1" thickBot="1">
      <c r="B84" s="2082">
        <v>24</v>
      </c>
      <c r="C84" s="5596" t="s">
        <v>920</v>
      </c>
      <c r="D84" s="5597">
        <v>75</v>
      </c>
      <c r="E84" s="5602">
        <v>60</v>
      </c>
      <c r="F84" s="5599">
        <f t="shared" si="60"/>
        <v>15</v>
      </c>
      <c r="G84" s="5605"/>
      <c r="H84" s="3687"/>
      <c r="I84" s="5606"/>
      <c r="J84" s="5607"/>
      <c r="K84" s="5590">
        <v>24</v>
      </c>
      <c r="L84" s="5579" t="s">
        <v>16</v>
      </c>
      <c r="M84" s="1372"/>
      <c r="N84" s="1372"/>
      <c r="O84" s="1372"/>
      <c r="P84" s="5572">
        <f t="shared" si="52"/>
        <v>0</v>
      </c>
      <c r="Q84" s="1387" t="s">
        <v>57</v>
      </c>
      <c r="R84" s="5577"/>
      <c r="S84" s="2572"/>
      <c r="T84" s="2082">
        <v>24</v>
      </c>
      <c r="U84" s="5579" t="s">
        <v>16</v>
      </c>
      <c r="V84" s="1372"/>
      <c r="W84" s="1372"/>
      <c r="X84" s="1372"/>
      <c r="Y84" s="5572">
        <f t="shared" si="53"/>
        <v>0</v>
      </c>
      <c r="Z84" s="1387" t="s">
        <v>57</v>
      </c>
      <c r="AA84" s="5577">
        <f>'16,00'!Y51</f>
        <v>0</v>
      </c>
      <c r="AB84" s="2572"/>
      <c r="AC84" s="2082">
        <v>24</v>
      </c>
      <c r="AD84" s="5583" t="s">
        <v>16</v>
      </c>
      <c r="AE84" s="5597">
        <v>75</v>
      </c>
      <c r="AF84" s="5602">
        <v>63</v>
      </c>
      <c r="AG84" s="5599">
        <f t="shared" si="61"/>
        <v>12</v>
      </c>
      <c r="AH84" s="5605"/>
      <c r="AI84" s="3687"/>
      <c r="AJ84" s="5606"/>
      <c r="AK84" s="5607"/>
      <c r="AL84" s="5639"/>
      <c r="AM84" s="5608" t="s">
        <v>16</v>
      </c>
      <c r="AN84" s="5580"/>
      <c r="AO84" s="1372"/>
      <c r="AP84" s="5572">
        <f t="shared" si="64"/>
        <v>0</v>
      </c>
      <c r="AQ84" s="1392" t="s">
        <v>57</v>
      </c>
      <c r="AR84" s="1392"/>
      <c r="AS84" s="3688"/>
      <c r="AT84" s="4123"/>
      <c r="AU84" s="5570" t="s">
        <v>920</v>
      </c>
      <c r="AV84" s="5584"/>
      <c r="AW84" s="1243"/>
      <c r="AX84" s="2090"/>
      <c r="AY84" s="5570" t="s">
        <v>920</v>
      </c>
      <c r="AZ84" s="5584"/>
      <c r="BA84" s="1243"/>
      <c r="BB84" s="2090"/>
      <c r="BC84" s="5570" t="s">
        <v>920</v>
      </c>
      <c r="BD84" s="5584"/>
      <c r="BE84" s="1243"/>
      <c r="BF84" s="2090"/>
      <c r="BG84" s="5570" t="s">
        <v>920</v>
      </c>
      <c r="BH84" s="5584"/>
      <c r="BI84" s="1243"/>
      <c r="BJ84" s="2090"/>
      <c r="BK84" s="1221"/>
    </row>
    <row r="85" spans="2:63" ht="15" customHeight="1" thickBot="1">
      <c r="B85" s="5609"/>
      <c r="C85" s="5610"/>
      <c r="D85" s="5610"/>
      <c r="E85" s="5610"/>
      <c r="F85" s="5610"/>
      <c r="G85" s="5610"/>
      <c r="H85" s="5610"/>
      <c r="I85" s="5610"/>
      <c r="J85" s="5610"/>
      <c r="K85" s="5610"/>
      <c r="L85" s="5610"/>
      <c r="M85" s="5610"/>
      <c r="N85" s="5610"/>
      <c r="O85" s="5610"/>
      <c r="P85" s="5610"/>
      <c r="Q85" s="5610"/>
      <c r="R85" s="5610"/>
      <c r="S85" s="5610"/>
      <c r="T85" s="5610"/>
      <c r="U85" s="5610"/>
      <c r="V85" s="5610"/>
      <c r="W85" s="5610"/>
      <c r="X85" s="5610"/>
      <c r="Y85" s="5610"/>
      <c r="Z85" s="5610"/>
      <c r="AA85" s="5610"/>
      <c r="AB85" s="5610"/>
      <c r="AC85" s="5610"/>
      <c r="AD85" s="5610"/>
      <c r="AE85" s="5610"/>
      <c r="AF85" s="5610"/>
      <c r="AG85" s="5610"/>
      <c r="AH85" s="5610"/>
      <c r="AI85" s="5610"/>
      <c r="AJ85" s="5610"/>
      <c r="AK85" s="5611"/>
      <c r="AL85" s="3291"/>
      <c r="AM85" s="1109"/>
      <c r="AN85" s="1109"/>
      <c r="AO85" s="1109"/>
      <c r="AP85" s="1109"/>
      <c r="AQ85" s="1109"/>
      <c r="AR85" s="1109"/>
      <c r="AS85" s="1109"/>
      <c r="AT85" s="4122" t="s">
        <v>350</v>
      </c>
      <c r="AU85" s="5521">
        <f>B86</f>
        <v>44606</v>
      </c>
      <c r="AV85" s="5524"/>
      <c r="AW85" s="5524"/>
      <c r="AX85" s="5525"/>
      <c r="AY85" s="5521">
        <f>AU85</f>
        <v>44606</v>
      </c>
      <c r="AZ85" s="5522"/>
      <c r="BA85" s="5522"/>
      <c r="BB85" s="5523"/>
      <c r="BC85" s="5521">
        <f>AU85</f>
        <v>44606</v>
      </c>
      <c r="BD85" s="5522"/>
      <c r="BE85" s="5522"/>
      <c r="BF85" s="5523"/>
      <c r="BG85" s="5521">
        <f>AU85</f>
        <v>44606</v>
      </c>
      <c r="BH85" s="5522"/>
      <c r="BI85" s="5522"/>
      <c r="BJ85" s="5523"/>
      <c r="BK85" s="1221"/>
    </row>
    <row r="86" spans="2:63" ht="18" customHeight="1">
      <c r="B86" s="4099">
        <f>B2</f>
        <v>44606</v>
      </c>
      <c r="C86" s="4100"/>
      <c r="D86" s="3694"/>
      <c r="E86" s="3990"/>
      <c r="F86" s="3990">
        <f>F58</f>
        <v>0.41666666666666669</v>
      </c>
      <c r="G86" s="3990"/>
      <c r="H86" s="3990"/>
      <c r="I86" s="3990"/>
      <c r="J86" s="3696"/>
      <c r="K86" s="5655"/>
      <c r="L86" s="3990"/>
      <c r="M86" s="3990"/>
      <c r="N86" s="3990"/>
      <c r="O86" s="3990"/>
      <c r="P86" s="3990">
        <f>P58</f>
        <v>0.5</v>
      </c>
      <c r="Q86" s="3990"/>
      <c r="R86" s="3990"/>
      <c r="S86" s="3696"/>
      <c r="T86" s="5656"/>
      <c r="U86" s="5657"/>
      <c r="V86" s="5657"/>
      <c r="W86" s="5657"/>
      <c r="X86" s="5657"/>
      <c r="Y86" s="5657">
        <f>Y58</f>
        <v>0.66666666666666663</v>
      </c>
      <c r="Z86" s="5657"/>
      <c r="AA86" s="5657"/>
      <c r="AB86" s="5658"/>
      <c r="AC86" s="3673"/>
      <c r="AD86" s="3672"/>
      <c r="AE86" s="3673"/>
      <c r="AF86" s="3672"/>
      <c r="AG86" s="3672">
        <f>AG58</f>
        <v>0.79166666666666663</v>
      </c>
      <c r="AH86" s="3672"/>
      <c r="AI86" s="3672"/>
      <c r="AJ86" s="3672"/>
      <c r="AK86" s="3674"/>
      <c r="AL86" s="1221"/>
      <c r="AM86" s="5615"/>
      <c r="AN86" s="5527"/>
      <c r="AO86" s="5527"/>
      <c r="AP86" s="5527" t="str">
        <f>AP58</f>
        <v>Ночь</v>
      </c>
      <c r="AQ86" s="5527"/>
      <c r="AR86" s="5527"/>
      <c r="AS86" s="5528"/>
      <c r="AT86" s="4123"/>
      <c r="AU86" s="5616" t="str">
        <f>AG87</f>
        <v>Павильон Вефа</v>
      </c>
      <c r="AV86" s="5617"/>
      <c r="AW86" s="5537"/>
      <c r="AX86" s="5536"/>
      <c r="AY86" s="5616" t="str">
        <f>AU86</f>
        <v>Павильон Вефа</v>
      </c>
      <c r="AZ86" s="5617"/>
      <c r="BA86" s="5537"/>
      <c r="BB86" s="5536"/>
      <c r="BC86" s="5616" t="str">
        <f>AP87</f>
        <v>Павильон Вефа</v>
      </c>
      <c r="BD86" s="5617"/>
      <c r="BE86" s="5537"/>
      <c r="BF86" s="5536"/>
      <c r="BG86" s="5616" t="str">
        <f>BC86</f>
        <v>Павильон Вефа</v>
      </c>
      <c r="BH86" s="5617"/>
      <c r="BI86" s="5537"/>
      <c r="BJ86" s="5536"/>
      <c r="BK86" s="1221"/>
    </row>
    <row r="87" spans="2:63" ht="18" customHeight="1" thickBot="1">
      <c r="B87" s="4101"/>
      <c r="C87" s="4102"/>
      <c r="D87" s="3697"/>
      <c r="E87" s="3698"/>
      <c r="F87" s="3699" t="s">
        <v>231</v>
      </c>
      <c r="G87" s="3698"/>
      <c r="H87" s="3698"/>
      <c r="I87" s="3698"/>
      <c r="J87" s="3700"/>
      <c r="K87" s="5659"/>
      <c r="L87" s="5645"/>
      <c r="M87" s="5645"/>
      <c r="N87" s="5645"/>
      <c r="O87" s="5645"/>
      <c r="P87" s="5645" t="str">
        <f>F87</f>
        <v>Павильон Вефа</v>
      </c>
      <c r="Q87" s="5645"/>
      <c r="R87" s="5645"/>
      <c r="S87" s="5646"/>
      <c r="T87" s="5647"/>
      <c r="U87" s="5648"/>
      <c r="V87" s="5648"/>
      <c r="W87" s="5648"/>
      <c r="X87" s="5648"/>
      <c r="Y87" s="5648" t="str">
        <f>P87</f>
        <v>Павильон Вефа</v>
      </c>
      <c r="Z87" s="5648"/>
      <c r="AA87" s="5648"/>
      <c r="AB87" s="5649"/>
      <c r="AC87" s="5647"/>
      <c r="AD87" s="5648"/>
      <c r="AE87" s="5647"/>
      <c r="AF87" s="5648"/>
      <c r="AG87" s="5648" t="str">
        <f>Y87</f>
        <v>Павильон Вефа</v>
      </c>
      <c r="AH87" s="5648"/>
      <c r="AI87" s="5648"/>
      <c r="AJ87" s="5648"/>
      <c r="AK87" s="5649"/>
      <c r="AL87" s="3291"/>
      <c r="AM87" s="5622"/>
      <c r="AN87" s="5623"/>
      <c r="AO87" s="5623"/>
      <c r="AP87" s="5623" t="str">
        <f>AG87</f>
        <v>Павильон Вефа</v>
      </c>
      <c r="AQ87" s="5623"/>
      <c r="AR87" s="5623"/>
      <c r="AS87" s="5624"/>
      <c r="AT87" s="4123"/>
      <c r="AU87" s="5625"/>
      <c r="AV87" s="5626"/>
      <c r="AW87" s="5542"/>
      <c r="AX87" s="5541"/>
      <c r="AY87" s="5625"/>
      <c r="AZ87" s="5626"/>
      <c r="BA87" s="5542"/>
      <c r="BB87" s="5541"/>
      <c r="BC87" s="5625"/>
      <c r="BD87" s="5626"/>
      <c r="BE87" s="5542"/>
      <c r="BF87" s="5541"/>
      <c r="BG87" s="5625"/>
      <c r="BH87" s="5626"/>
      <c r="BI87" s="5542"/>
      <c r="BJ87" s="5541"/>
      <c r="BK87" s="1221"/>
    </row>
    <row r="88" spans="2:63" ht="30.75" customHeight="1">
      <c r="B88" s="5544" t="s">
        <v>1</v>
      </c>
      <c r="C88" s="5545"/>
      <c r="D88" s="5546" t="s">
        <v>734</v>
      </c>
      <c r="E88" s="5547" t="s">
        <v>720</v>
      </c>
      <c r="F88" s="5548" t="s">
        <v>17</v>
      </c>
      <c r="G88" s="5555" t="s">
        <v>721</v>
      </c>
      <c r="H88" s="5549"/>
      <c r="I88" s="5549"/>
      <c r="J88" s="5550"/>
      <c r="K88" s="5544" t="s">
        <v>1</v>
      </c>
      <c r="L88" s="5551"/>
      <c r="M88" s="5552" t="e">
        <f>#REF!</f>
        <v>#REF!</v>
      </c>
      <c r="N88" s="5553" t="s">
        <v>6</v>
      </c>
      <c r="O88" s="5553" t="s">
        <v>229</v>
      </c>
      <c r="P88" s="5554" t="s">
        <v>17</v>
      </c>
      <c r="Q88" s="5555" t="s">
        <v>353</v>
      </c>
      <c r="R88" s="5549"/>
      <c r="S88" s="5550"/>
      <c r="T88" s="5544" t="s">
        <v>1</v>
      </c>
      <c r="U88" s="5551"/>
      <c r="V88" s="5556" t="e">
        <f>#REF!</f>
        <v>#REF!</v>
      </c>
      <c r="W88" s="5553" t="s">
        <v>6</v>
      </c>
      <c r="X88" s="5553" t="s">
        <v>229</v>
      </c>
      <c r="Y88" s="5554" t="s">
        <v>17</v>
      </c>
      <c r="Z88" s="5555" t="s">
        <v>312</v>
      </c>
      <c r="AA88" s="5549"/>
      <c r="AB88" s="5550"/>
      <c r="AC88" s="5544" t="s">
        <v>1</v>
      </c>
      <c r="AD88" s="5557"/>
      <c r="AE88" s="5546" t="s">
        <v>734</v>
      </c>
      <c r="AF88" s="5547" t="s">
        <v>720</v>
      </c>
      <c r="AG88" s="5548" t="s">
        <v>17</v>
      </c>
      <c r="AH88" s="5559" t="s">
        <v>691</v>
      </c>
      <c r="AI88" s="5560"/>
      <c r="AJ88" s="5560"/>
      <c r="AK88" s="5561"/>
      <c r="AL88" s="1210"/>
      <c r="AM88" s="5562"/>
      <c r="AN88" s="5544" t="s">
        <v>249</v>
      </c>
      <c r="AO88" s="5551" t="s">
        <v>250</v>
      </c>
      <c r="AP88" s="5554" t="s">
        <v>17</v>
      </c>
      <c r="AQ88" s="5563" t="s">
        <v>314</v>
      </c>
      <c r="AR88" s="5564"/>
      <c r="AS88" s="5565"/>
      <c r="AT88" s="4123"/>
      <c r="AU88" s="5566"/>
      <c r="AV88" s="5567" t="s">
        <v>229</v>
      </c>
      <c r="AW88" s="5568" t="s">
        <v>314</v>
      </c>
      <c r="AX88" s="5569"/>
      <c r="AY88" s="5566"/>
      <c r="AZ88" s="5567" t="s">
        <v>229</v>
      </c>
      <c r="BA88" s="5568" t="s">
        <v>314</v>
      </c>
      <c r="BB88" s="5569"/>
      <c r="BC88" s="5566"/>
      <c r="BD88" s="5567" t="s">
        <v>229</v>
      </c>
      <c r="BE88" s="5568" t="s">
        <v>314</v>
      </c>
      <c r="BF88" s="5569"/>
      <c r="BG88" s="5566"/>
      <c r="BH88" s="5567" t="s">
        <v>229</v>
      </c>
      <c r="BI88" s="5568" t="s">
        <v>314</v>
      </c>
      <c r="BJ88" s="5569"/>
      <c r="BK88" s="1221"/>
    </row>
    <row r="89" spans="2:63" ht="15" customHeight="1">
      <c r="B89" s="2082">
        <v>1</v>
      </c>
      <c r="C89" s="5570" t="s">
        <v>724</v>
      </c>
      <c r="D89" s="5571">
        <v>75</v>
      </c>
      <c r="E89" s="5579">
        <v>50</v>
      </c>
      <c r="F89" s="5572">
        <f t="shared" ref="F89:F104" si="65">D89-E89</f>
        <v>25</v>
      </c>
      <c r="G89" s="1387" t="s">
        <v>42</v>
      </c>
      <c r="H89" s="5660">
        <v>3</v>
      </c>
      <c r="I89" s="5661">
        <f>H89-J89</f>
        <v>1</v>
      </c>
      <c r="J89" s="2000">
        <v>2</v>
      </c>
      <c r="K89" s="5575">
        <v>1</v>
      </c>
      <c r="L89" s="5576" t="s">
        <v>2</v>
      </c>
      <c r="M89" s="1372"/>
      <c r="N89" s="1372"/>
      <c r="O89" s="1372"/>
      <c r="P89" s="5572">
        <f>M89-N89+O89</f>
        <v>0</v>
      </c>
      <c r="Q89" s="1387" t="s">
        <v>42</v>
      </c>
      <c r="R89" s="5577">
        <f>'11,30'!E86</f>
        <v>0</v>
      </c>
      <c r="S89" s="2000"/>
      <c r="T89" s="5575">
        <v>1</v>
      </c>
      <c r="U89" s="5576" t="s">
        <v>2</v>
      </c>
      <c r="V89" s="1372"/>
      <c r="W89" s="1372"/>
      <c r="X89" s="1372"/>
      <c r="Y89" s="5572">
        <f>V89-W89+X89</f>
        <v>0</v>
      </c>
      <c r="Z89" s="1387" t="s">
        <v>42</v>
      </c>
      <c r="AA89" s="5577">
        <f>'16,00'!E86</f>
        <v>0</v>
      </c>
      <c r="AB89" s="2000"/>
      <c r="AC89" s="5575">
        <v>1</v>
      </c>
      <c r="AD89" s="5578" t="s">
        <v>2</v>
      </c>
      <c r="AE89" s="5571">
        <v>75</v>
      </c>
      <c r="AF89" s="5579">
        <v>50</v>
      </c>
      <c r="AG89" s="5572">
        <f t="shared" ref="AG89:AG104" si="66">AE89-AF89</f>
        <v>25</v>
      </c>
      <c r="AH89" s="1387" t="s">
        <v>42</v>
      </c>
      <c r="AI89" s="5660">
        <v>3</v>
      </c>
      <c r="AJ89" s="5574">
        <f>AI89-AK89</f>
        <v>0</v>
      </c>
      <c r="AK89" s="2582">
        <v>3</v>
      </c>
      <c r="AL89" s="1213"/>
      <c r="AM89" s="5580" t="s">
        <v>2</v>
      </c>
      <c r="AN89" s="5580"/>
      <c r="AO89" s="1372"/>
      <c r="AP89" s="5572">
        <f>AN89-AO89</f>
        <v>0</v>
      </c>
      <c r="AQ89" s="1387" t="s">
        <v>42</v>
      </c>
      <c r="AR89" s="1387"/>
      <c r="AS89" s="2582"/>
      <c r="AT89" s="4123"/>
      <c r="AU89" s="5570" t="s">
        <v>724</v>
      </c>
      <c r="AV89" s="5581"/>
      <c r="AW89" s="1243" t="s">
        <v>42</v>
      </c>
      <c r="AX89" s="5582"/>
      <c r="AY89" s="5570" t="s">
        <v>724</v>
      </c>
      <c r="AZ89" s="5581"/>
      <c r="BA89" s="1243" t="s">
        <v>42</v>
      </c>
      <c r="BB89" s="5582"/>
      <c r="BC89" s="5570" t="s">
        <v>724</v>
      </c>
      <c r="BD89" s="5581"/>
      <c r="BE89" s="1243" t="s">
        <v>42</v>
      </c>
      <c r="BF89" s="5582"/>
      <c r="BG89" s="5570" t="s">
        <v>724</v>
      </c>
      <c r="BH89" s="5581"/>
      <c r="BI89" s="1243" t="s">
        <v>42</v>
      </c>
      <c r="BJ89" s="5582"/>
      <c r="BK89" s="1221"/>
    </row>
    <row r="90" spans="2:63" ht="15" customHeight="1">
      <c r="B90" s="2082">
        <v>2</v>
      </c>
      <c r="C90" s="5570" t="s">
        <v>763</v>
      </c>
      <c r="D90" s="5571">
        <v>20</v>
      </c>
      <c r="E90" s="5579">
        <v>10</v>
      </c>
      <c r="F90" s="5572">
        <f t="shared" si="65"/>
        <v>10</v>
      </c>
      <c r="G90" s="1387" t="s">
        <v>299</v>
      </c>
      <c r="H90" s="5660">
        <v>3</v>
      </c>
      <c r="I90" s="5661">
        <f t="shared" ref="I90:I96" si="67">H90-J90</f>
        <v>0</v>
      </c>
      <c r="J90" s="2000">
        <v>3</v>
      </c>
      <c r="K90" s="5575">
        <v>2</v>
      </c>
      <c r="L90" s="5579" t="s">
        <v>12</v>
      </c>
      <c r="M90" s="1372"/>
      <c r="N90" s="1372"/>
      <c r="O90" s="1372"/>
      <c r="P90" s="5572">
        <f t="shared" ref="P90" si="68">M90-N90+O90</f>
        <v>0</v>
      </c>
      <c r="Q90" s="1387" t="s">
        <v>299</v>
      </c>
      <c r="R90" s="5577" t="e">
        <f>'11,30'!E85</f>
        <v>#REF!</v>
      </c>
      <c r="S90" s="2000"/>
      <c r="T90" s="5575">
        <v>2</v>
      </c>
      <c r="U90" s="5579" t="s">
        <v>12</v>
      </c>
      <c r="V90" s="1372"/>
      <c r="W90" s="1372"/>
      <c r="X90" s="1372"/>
      <c r="Y90" s="5572">
        <f t="shared" ref="Y90" si="69">V90-W90+X90</f>
        <v>0</v>
      </c>
      <c r="Z90" s="1387" t="s">
        <v>299</v>
      </c>
      <c r="AA90" s="5577" t="e">
        <f>'16,00'!E85</f>
        <v>#REF!</v>
      </c>
      <c r="AB90" s="2000"/>
      <c r="AC90" s="5575">
        <v>2</v>
      </c>
      <c r="AD90" s="5583" t="s">
        <v>12</v>
      </c>
      <c r="AE90" s="5571">
        <v>20</v>
      </c>
      <c r="AF90" s="5579">
        <v>20</v>
      </c>
      <c r="AG90" s="5572">
        <f t="shared" si="66"/>
        <v>0</v>
      </c>
      <c r="AH90" s="1387" t="s">
        <v>299</v>
      </c>
      <c r="AI90" s="5660">
        <v>3</v>
      </c>
      <c r="AJ90" s="5574">
        <f t="shared" ref="AJ90:AJ96" si="70">AI90-AK90</f>
        <v>0</v>
      </c>
      <c r="AK90" s="2582">
        <v>3</v>
      </c>
      <c r="AL90" s="1213"/>
      <c r="AM90" s="5580" t="s">
        <v>12</v>
      </c>
      <c r="AN90" s="5580"/>
      <c r="AO90" s="1372"/>
      <c r="AP90" s="5572">
        <f t="shared" ref="AP90" si="71">AN90-AO90</f>
        <v>0</v>
      </c>
      <c r="AQ90" s="1387" t="s">
        <v>299</v>
      </c>
      <c r="AR90" s="1387"/>
      <c r="AS90" s="2582"/>
      <c r="AT90" s="4123"/>
      <c r="AU90" s="5570" t="s">
        <v>763</v>
      </c>
      <c r="AV90" s="5581"/>
      <c r="AW90" s="1243" t="s">
        <v>299</v>
      </c>
      <c r="AX90" s="2090"/>
      <c r="AY90" s="5570" t="s">
        <v>763</v>
      </c>
      <c r="AZ90" s="5581"/>
      <c r="BA90" s="1243" t="s">
        <v>299</v>
      </c>
      <c r="BB90" s="2090"/>
      <c r="BC90" s="5570" t="s">
        <v>763</v>
      </c>
      <c r="BD90" s="5581"/>
      <c r="BE90" s="1243" t="s">
        <v>299</v>
      </c>
      <c r="BF90" s="2090"/>
      <c r="BG90" s="5570" t="s">
        <v>763</v>
      </c>
      <c r="BH90" s="5581"/>
      <c r="BI90" s="1243" t="s">
        <v>299</v>
      </c>
      <c r="BJ90" s="2090"/>
      <c r="BK90" s="1221"/>
    </row>
    <row r="91" spans="2:63" ht="15" customHeight="1">
      <c r="B91" s="2082">
        <v>3</v>
      </c>
      <c r="C91" s="5570" t="s">
        <v>3</v>
      </c>
      <c r="D91" s="5571">
        <v>54</v>
      </c>
      <c r="E91" s="5579">
        <v>54</v>
      </c>
      <c r="F91" s="5572">
        <f t="shared" si="65"/>
        <v>0</v>
      </c>
      <c r="G91" s="1387" t="s">
        <v>39</v>
      </c>
      <c r="H91" s="5660">
        <v>4</v>
      </c>
      <c r="I91" s="5661">
        <f t="shared" si="67"/>
        <v>2</v>
      </c>
      <c r="J91" s="2000">
        <v>2</v>
      </c>
      <c r="K91" s="5575">
        <v>3</v>
      </c>
      <c r="L91" s="5579" t="s">
        <v>583</v>
      </c>
      <c r="M91" s="1372"/>
      <c r="N91" s="1372"/>
      <c r="O91" s="1372"/>
      <c r="P91" s="5572">
        <f t="shared" ref="P91:P92" si="72">M91-N91+O91</f>
        <v>0</v>
      </c>
      <c r="Q91" s="1387" t="s">
        <v>39</v>
      </c>
      <c r="R91" s="5577" t="e">
        <f>'11,30'!E84</f>
        <v>#REF!</v>
      </c>
      <c r="S91" s="2000"/>
      <c r="T91" s="5575">
        <v>3</v>
      </c>
      <c r="U91" s="5579" t="s">
        <v>583</v>
      </c>
      <c r="V91" s="1372"/>
      <c r="W91" s="1372"/>
      <c r="X91" s="1372"/>
      <c r="Y91" s="5572">
        <f t="shared" ref="Y91:Y92" si="73">V91-W91+X91</f>
        <v>0</v>
      </c>
      <c r="Z91" s="1387" t="s">
        <v>39</v>
      </c>
      <c r="AA91" s="5577" t="e">
        <f>'16,00'!E84</f>
        <v>#REF!</v>
      </c>
      <c r="AB91" s="2000"/>
      <c r="AC91" s="5575">
        <v>3</v>
      </c>
      <c r="AD91" s="5583" t="s">
        <v>583</v>
      </c>
      <c r="AE91" s="5571">
        <v>54</v>
      </c>
      <c r="AF91" s="5579">
        <v>18</v>
      </c>
      <c r="AG91" s="5572">
        <f t="shared" si="66"/>
        <v>36</v>
      </c>
      <c r="AH91" s="1387" t="s">
        <v>39</v>
      </c>
      <c r="AI91" s="5660">
        <v>4</v>
      </c>
      <c r="AJ91" s="5574">
        <f t="shared" si="70"/>
        <v>1</v>
      </c>
      <c r="AK91" s="2582">
        <v>3</v>
      </c>
      <c r="AL91" s="1213"/>
      <c r="AM91" s="5580" t="s">
        <v>583</v>
      </c>
      <c r="AN91" s="5580"/>
      <c r="AO91" s="1372"/>
      <c r="AP91" s="5572">
        <f t="shared" ref="AP91:AP92" si="74">AN91-AO91</f>
        <v>0</v>
      </c>
      <c r="AQ91" s="1387" t="s">
        <v>39</v>
      </c>
      <c r="AR91" s="1387"/>
      <c r="AS91" s="2582"/>
      <c r="AT91" s="4123"/>
      <c r="AU91" s="5570" t="s">
        <v>3</v>
      </c>
      <c r="AV91" s="5581"/>
      <c r="AW91" s="1243" t="s">
        <v>39</v>
      </c>
      <c r="AX91" s="2090"/>
      <c r="AY91" s="5570" t="s">
        <v>3</v>
      </c>
      <c r="AZ91" s="5581"/>
      <c r="BA91" s="1243" t="s">
        <v>39</v>
      </c>
      <c r="BB91" s="2090"/>
      <c r="BC91" s="5570" t="s">
        <v>3</v>
      </c>
      <c r="BD91" s="5581"/>
      <c r="BE91" s="1243" t="s">
        <v>39</v>
      </c>
      <c r="BF91" s="2090"/>
      <c r="BG91" s="5570" t="s">
        <v>3</v>
      </c>
      <c r="BH91" s="5581"/>
      <c r="BI91" s="1243" t="s">
        <v>39</v>
      </c>
      <c r="BJ91" s="2090"/>
      <c r="BK91" s="1221"/>
    </row>
    <row r="92" spans="2:63" ht="15" customHeight="1">
      <c r="B92" s="2082">
        <v>4</v>
      </c>
      <c r="C92" s="5570" t="s">
        <v>19</v>
      </c>
      <c r="D92" s="5571">
        <v>18</v>
      </c>
      <c r="E92" s="5579">
        <v>18</v>
      </c>
      <c r="F92" s="5572">
        <f t="shared" si="65"/>
        <v>0</v>
      </c>
      <c r="G92" s="1387" t="s">
        <v>47</v>
      </c>
      <c r="H92" s="5660">
        <v>4</v>
      </c>
      <c r="I92" s="5661">
        <f t="shared" si="67"/>
        <v>0</v>
      </c>
      <c r="J92" s="2000">
        <v>4</v>
      </c>
      <c r="K92" s="2082">
        <v>4</v>
      </c>
      <c r="L92" s="5579" t="s">
        <v>584</v>
      </c>
      <c r="M92" s="1372"/>
      <c r="N92" s="1372"/>
      <c r="O92" s="1372"/>
      <c r="P92" s="5572">
        <f t="shared" si="72"/>
        <v>0</v>
      </c>
      <c r="Q92" s="1387" t="s">
        <v>47</v>
      </c>
      <c r="R92" s="5577">
        <f>'11,30'!E91</f>
        <v>0</v>
      </c>
      <c r="S92" s="2000"/>
      <c r="T92" s="2082">
        <v>4</v>
      </c>
      <c r="U92" s="5579" t="s">
        <v>584</v>
      </c>
      <c r="V92" s="1372"/>
      <c r="W92" s="1372"/>
      <c r="X92" s="1372"/>
      <c r="Y92" s="5572">
        <f t="shared" si="73"/>
        <v>0</v>
      </c>
      <c r="Z92" s="1387" t="s">
        <v>47</v>
      </c>
      <c r="AA92" s="5577">
        <f>'16,00'!E91</f>
        <v>0</v>
      </c>
      <c r="AB92" s="2000"/>
      <c r="AC92" s="2082">
        <v>4</v>
      </c>
      <c r="AD92" s="5583" t="s">
        <v>584</v>
      </c>
      <c r="AE92" s="5571">
        <v>18</v>
      </c>
      <c r="AF92" s="5579">
        <v>18</v>
      </c>
      <c r="AG92" s="5572">
        <f t="shared" si="66"/>
        <v>0</v>
      </c>
      <c r="AH92" s="1387" t="s">
        <v>47</v>
      </c>
      <c r="AI92" s="5660">
        <v>4</v>
      </c>
      <c r="AJ92" s="5574">
        <f t="shared" si="70"/>
        <v>1</v>
      </c>
      <c r="AK92" s="2582">
        <v>3</v>
      </c>
      <c r="AL92" s="1213"/>
      <c r="AM92" s="5580" t="s">
        <v>584</v>
      </c>
      <c r="AN92" s="5580"/>
      <c r="AO92" s="1372"/>
      <c r="AP92" s="5572">
        <f t="shared" si="74"/>
        <v>0</v>
      </c>
      <c r="AQ92" s="1387" t="s">
        <v>47</v>
      </c>
      <c r="AR92" s="1387"/>
      <c r="AS92" s="2582"/>
      <c r="AT92" s="4123"/>
      <c r="AU92" s="5570" t="s">
        <v>19</v>
      </c>
      <c r="AV92" s="5584"/>
      <c r="AW92" s="1243" t="s">
        <v>47</v>
      </c>
      <c r="AX92" s="2090"/>
      <c r="AY92" s="5570" t="s">
        <v>19</v>
      </c>
      <c r="AZ92" s="5584"/>
      <c r="BA92" s="1243" t="s">
        <v>47</v>
      </c>
      <c r="BB92" s="2090"/>
      <c r="BC92" s="5570" t="s">
        <v>19</v>
      </c>
      <c r="BD92" s="5584"/>
      <c r="BE92" s="1243" t="s">
        <v>47</v>
      </c>
      <c r="BF92" s="2090"/>
      <c r="BG92" s="5570" t="s">
        <v>19</v>
      </c>
      <c r="BH92" s="5584"/>
      <c r="BI92" s="1243" t="s">
        <v>47</v>
      </c>
      <c r="BJ92" s="2090"/>
      <c r="BK92" s="1221"/>
    </row>
    <row r="93" spans="2:63" ht="15" customHeight="1">
      <c r="B93" s="2082">
        <v>5</v>
      </c>
      <c r="C93" s="5570" t="s">
        <v>4</v>
      </c>
      <c r="D93" s="5571">
        <v>36</v>
      </c>
      <c r="E93" s="5579">
        <v>36</v>
      </c>
      <c r="F93" s="5572">
        <f t="shared" si="65"/>
        <v>0</v>
      </c>
      <c r="G93" s="1387" t="s">
        <v>45</v>
      </c>
      <c r="H93" s="5660">
        <v>3</v>
      </c>
      <c r="I93" s="5661">
        <f t="shared" si="67"/>
        <v>0</v>
      </c>
      <c r="J93" s="2000">
        <v>3</v>
      </c>
      <c r="K93" s="5585">
        <v>5</v>
      </c>
      <c r="L93" s="5579" t="s">
        <v>18</v>
      </c>
      <c r="M93" s="1372"/>
      <c r="N93" s="1372"/>
      <c r="O93" s="1372"/>
      <c r="P93" s="5572">
        <f t="shared" ref="P93:P112" si="75">M93-N93+O93</f>
        <v>0</v>
      </c>
      <c r="Q93" s="1387" t="s">
        <v>45</v>
      </c>
      <c r="R93" s="5586" t="e">
        <f>'11,30'!E89</f>
        <v>#REF!</v>
      </c>
      <c r="S93" s="2000"/>
      <c r="T93" s="5585">
        <v>5</v>
      </c>
      <c r="U93" s="5579" t="s">
        <v>18</v>
      </c>
      <c r="V93" s="1372"/>
      <c r="W93" s="1372"/>
      <c r="X93" s="1372"/>
      <c r="Y93" s="5572">
        <f t="shared" ref="Y93" si="76">V93-W93+X93</f>
        <v>0</v>
      </c>
      <c r="Z93" s="1387" t="s">
        <v>45</v>
      </c>
      <c r="AA93" s="5586" t="e">
        <f>'16,00'!E89</f>
        <v>#REF!</v>
      </c>
      <c r="AB93" s="2000"/>
      <c r="AC93" s="5585">
        <v>5</v>
      </c>
      <c r="AD93" s="5583" t="s">
        <v>18</v>
      </c>
      <c r="AE93" s="5571">
        <v>36</v>
      </c>
      <c r="AF93" s="5579">
        <v>36</v>
      </c>
      <c r="AG93" s="5572">
        <f t="shared" si="66"/>
        <v>0</v>
      </c>
      <c r="AH93" s="1387" t="s">
        <v>45</v>
      </c>
      <c r="AI93" s="5660">
        <v>3</v>
      </c>
      <c r="AJ93" s="5574">
        <f t="shared" si="70"/>
        <v>1</v>
      </c>
      <c r="AK93" s="2582">
        <v>2</v>
      </c>
      <c r="AL93" s="1213"/>
      <c r="AM93" s="5580" t="s">
        <v>18</v>
      </c>
      <c r="AN93" s="5580"/>
      <c r="AO93" s="1372"/>
      <c r="AP93" s="5572">
        <f t="shared" ref="AP93" si="77">AN93-AO93</f>
        <v>0</v>
      </c>
      <c r="AQ93" s="1387" t="s">
        <v>45</v>
      </c>
      <c r="AR93" s="1387"/>
      <c r="AS93" s="2582"/>
      <c r="AT93" s="4123"/>
      <c r="AU93" s="5570" t="s">
        <v>4</v>
      </c>
      <c r="AV93" s="5587"/>
      <c r="AW93" s="1243" t="s">
        <v>45</v>
      </c>
      <c r="AX93" s="2090"/>
      <c r="AY93" s="5570" t="s">
        <v>4</v>
      </c>
      <c r="AZ93" s="5587"/>
      <c r="BA93" s="1243" t="s">
        <v>45</v>
      </c>
      <c r="BB93" s="2090"/>
      <c r="BC93" s="5570" t="s">
        <v>4</v>
      </c>
      <c r="BD93" s="5587"/>
      <c r="BE93" s="1243" t="s">
        <v>45</v>
      </c>
      <c r="BF93" s="2090"/>
      <c r="BG93" s="5570" t="s">
        <v>4</v>
      </c>
      <c r="BH93" s="5587"/>
      <c r="BI93" s="1243" t="s">
        <v>45</v>
      </c>
      <c r="BJ93" s="2090"/>
      <c r="BK93" s="1221"/>
    </row>
    <row r="94" spans="2:63" ht="15" customHeight="1">
      <c r="B94" s="2082">
        <v>6</v>
      </c>
      <c r="C94" s="5570" t="s">
        <v>877</v>
      </c>
      <c r="D94" s="5571">
        <v>6</v>
      </c>
      <c r="E94" s="5579">
        <v>2</v>
      </c>
      <c r="F94" s="5572">
        <f t="shared" si="65"/>
        <v>4</v>
      </c>
      <c r="G94" s="1387" t="s">
        <v>300</v>
      </c>
      <c r="H94" s="5660">
        <v>6</v>
      </c>
      <c r="I94" s="5661">
        <f t="shared" si="67"/>
        <v>1</v>
      </c>
      <c r="J94" s="2000">
        <v>5</v>
      </c>
      <c r="K94" s="5585">
        <v>6</v>
      </c>
      <c r="L94" s="5579" t="s">
        <v>3</v>
      </c>
      <c r="M94" s="1109"/>
      <c r="N94" s="1109"/>
      <c r="O94" s="1109"/>
      <c r="P94" s="1109"/>
      <c r="Q94" s="1387" t="s">
        <v>300</v>
      </c>
      <c r="R94" s="5577">
        <f>'11,30'!E88</f>
        <v>0</v>
      </c>
      <c r="S94" s="2000"/>
      <c r="T94" s="5585">
        <v>6</v>
      </c>
      <c r="U94" s="5579" t="s">
        <v>3</v>
      </c>
      <c r="V94" s="1109"/>
      <c r="W94" s="1109"/>
      <c r="X94" s="1109"/>
      <c r="Y94" s="1109"/>
      <c r="Z94" s="1387" t="s">
        <v>300</v>
      </c>
      <c r="AA94" s="5577">
        <f>'16,00'!E88</f>
        <v>0</v>
      </c>
      <c r="AB94" s="2000"/>
      <c r="AC94" s="5585">
        <v>6</v>
      </c>
      <c r="AD94" s="5583" t="s">
        <v>3</v>
      </c>
      <c r="AE94" s="5571">
        <v>6</v>
      </c>
      <c r="AF94" s="5579">
        <v>4</v>
      </c>
      <c r="AG94" s="5572">
        <f t="shared" si="66"/>
        <v>2</v>
      </c>
      <c r="AH94" s="1387" t="s">
        <v>300</v>
      </c>
      <c r="AI94" s="5660">
        <v>6</v>
      </c>
      <c r="AJ94" s="5574">
        <f t="shared" si="70"/>
        <v>3</v>
      </c>
      <c r="AK94" s="2582">
        <v>3</v>
      </c>
      <c r="AL94" s="1213"/>
      <c r="AQ94" s="1387" t="s">
        <v>300</v>
      </c>
      <c r="AR94" s="1387"/>
      <c r="AS94" s="2582"/>
      <c r="AT94" s="4123"/>
      <c r="AU94" s="5570" t="s">
        <v>877</v>
      </c>
      <c r="AV94" s="5587"/>
      <c r="AW94" s="1243" t="s">
        <v>300</v>
      </c>
      <c r="AX94" s="2090"/>
      <c r="AY94" s="5570" t="s">
        <v>877</v>
      </c>
      <c r="AZ94" s="5587"/>
      <c r="BA94" s="1243" t="s">
        <v>300</v>
      </c>
      <c r="BB94" s="2090"/>
      <c r="BC94" s="5570" t="s">
        <v>877</v>
      </c>
      <c r="BD94" s="5587"/>
      <c r="BE94" s="1243" t="s">
        <v>300</v>
      </c>
      <c r="BF94" s="2090"/>
      <c r="BG94" s="5570" t="s">
        <v>877</v>
      </c>
      <c r="BH94" s="5587"/>
      <c r="BI94" s="1243" t="s">
        <v>300</v>
      </c>
      <c r="BJ94" s="2090"/>
      <c r="BK94" s="1221"/>
    </row>
    <row r="95" spans="2:63" ht="15" customHeight="1">
      <c r="B95" s="2082">
        <v>7</v>
      </c>
      <c r="C95" s="5570" t="s">
        <v>719</v>
      </c>
      <c r="D95" s="5571">
        <v>8</v>
      </c>
      <c r="E95" s="5579">
        <v>8</v>
      </c>
      <c r="F95" s="5572">
        <f t="shared" si="65"/>
        <v>0</v>
      </c>
      <c r="G95" s="1387" t="s">
        <v>301</v>
      </c>
      <c r="H95" s="5660">
        <v>4</v>
      </c>
      <c r="I95" s="5661">
        <f t="shared" si="67"/>
        <v>2</v>
      </c>
      <c r="J95" s="2000">
        <v>2</v>
      </c>
      <c r="K95" s="5585">
        <v>7</v>
      </c>
      <c r="L95" s="5579" t="s">
        <v>19</v>
      </c>
      <c r="M95" s="1372"/>
      <c r="N95" s="1372"/>
      <c r="O95" s="1372"/>
      <c r="P95" s="5572">
        <f>M95-N95+O95</f>
        <v>0</v>
      </c>
      <c r="Q95" s="1387" t="s">
        <v>301</v>
      </c>
      <c r="R95" s="5577">
        <f>'11,30'!E87</f>
        <v>0</v>
      </c>
      <c r="S95" s="2000"/>
      <c r="T95" s="5585">
        <v>7</v>
      </c>
      <c r="U95" s="5579" t="s">
        <v>19</v>
      </c>
      <c r="V95" s="1372"/>
      <c r="W95" s="1372"/>
      <c r="X95" s="1372"/>
      <c r="Y95" s="5572">
        <f>V95-W95+X95</f>
        <v>0</v>
      </c>
      <c r="Z95" s="1387" t="s">
        <v>301</v>
      </c>
      <c r="AA95" s="5577">
        <f>'16,00'!E87</f>
        <v>0</v>
      </c>
      <c r="AB95" s="2000"/>
      <c r="AC95" s="5585">
        <v>7</v>
      </c>
      <c r="AD95" s="5583" t="s">
        <v>19</v>
      </c>
      <c r="AE95" s="5571">
        <v>8</v>
      </c>
      <c r="AF95" s="5579">
        <v>8</v>
      </c>
      <c r="AG95" s="5572">
        <f t="shared" si="66"/>
        <v>0</v>
      </c>
      <c r="AH95" s="1387" t="s">
        <v>301</v>
      </c>
      <c r="AI95" s="5660">
        <v>4</v>
      </c>
      <c r="AJ95" s="5574">
        <f t="shared" si="70"/>
        <v>1</v>
      </c>
      <c r="AK95" s="2582">
        <v>3</v>
      </c>
      <c r="AL95" s="1213"/>
      <c r="AM95" s="5580" t="s">
        <v>3</v>
      </c>
      <c r="AN95" s="5580"/>
      <c r="AO95" s="1372"/>
      <c r="AP95" s="5572">
        <f>AN95-AO95</f>
        <v>0</v>
      </c>
      <c r="AQ95" s="1387" t="s">
        <v>301</v>
      </c>
      <c r="AR95" s="1387"/>
      <c r="AS95" s="2582"/>
      <c r="AT95" s="4123"/>
      <c r="AU95" s="5570" t="s">
        <v>719</v>
      </c>
      <c r="AV95" s="5587"/>
      <c r="AW95" s="1243" t="s">
        <v>301</v>
      </c>
      <c r="AX95" s="2090"/>
      <c r="AY95" s="5570" t="s">
        <v>719</v>
      </c>
      <c r="AZ95" s="5587"/>
      <c r="BA95" s="1243" t="s">
        <v>301</v>
      </c>
      <c r="BB95" s="2090"/>
      <c r="BC95" s="5570" t="s">
        <v>719</v>
      </c>
      <c r="BD95" s="5587"/>
      <c r="BE95" s="1243" t="s">
        <v>301</v>
      </c>
      <c r="BF95" s="2090"/>
      <c r="BG95" s="5570" t="s">
        <v>719</v>
      </c>
      <c r="BH95" s="5587"/>
      <c r="BI95" s="1243" t="s">
        <v>301</v>
      </c>
      <c r="BJ95" s="2090"/>
      <c r="BK95" s="1221"/>
    </row>
    <row r="96" spans="2:63" ht="15" customHeight="1">
      <c r="B96" s="2082">
        <v>8</v>
      </c>
      <c r="C96" s="5570" t="s">
        <v>5</v>
      </c>
      <c r="D96" s="5571">
        <v>100</v>
      </c>
      <c r="E96" s="5579">
        <v>100</v>
      </c>
      <c r="F96" s="5572">
        <f t="shared" si="65"/>
        <v>0</v>
      </c>
      <c r="G96" s="1387" t="s">
        <v>302</v>
      </c>
      <c r="H96" s="5660">
        <v>2</v>
      </c>
      <c r="I96" s="5661">
        <f t="shared" si="67"/>
        <v>1</v>
      </c>
      <c r="J96" s="2000">
        <v>1</v>
      </c>
      <c r="K96" s="2082">
        <v>8</v>
      </c>
      <c r="L96" s="5579" t="s">
        <v>4</v>
      </c>
      <c r="M96" s="1372"/>
      <c r="N96" s="1372"/>
      <c r="O96" s="1372"/>
      <c r="P96" s="5572">
        <f>M96-N96+O96</f>
        <v>0</v>
      </c>
      <c r="Q96" s="1387" t="s">
        <v>302</v>
      </c>
      <c r="R96" s="5577">
        <f>'11,30'!E95</f>
        <v>0</v>
      </c>
      <c r="S96" s="2000"/>
      <c r="T96" s="2082">
        <v>8</v>
      </c>
      <c r="U96" s="5579" t="s">
        <v>4</v>
      </c>
      <c r="V96" s="1372"/>
      <c r="W96" s="1372"/>
      <c r="X96" s="1372"/>
      <c r="Y96" s="5572">
        <f>V96-W96+X96</f>
        <v>0</v>
      </c>
      <c r="Z96" s="1387" t="s">
        <v>302</v>
      </c>
      <c r="AA96" s="5577">
        <f>'16,00'!E95</f>
        <v>0</v>
      </c>
      <c r="AB96" s="2000"/>
      <c r="AC96" s="2082">
        <v>8</v>
      </c>
      <c r="AD96" s="5583" t="s">
        <v>4</v>
      </c>
      <c r="AE96" s="5571">
        <v>100</v>
      </c>
      <c r="AF96" s="5579">
        <v>50</v>
      </c>
      <c r="AG96" s="5572">
        <f t="shared" si="66"/>
        <v>50</v>
      </c>
      <c r="AH96" s="1387" t="s">
        <v>302</v>
      </c>
      <c r="AI96" s="5660">
        <v>2</v>
      </c>
      <c r="AJ96" s="5574">
        <f t="shared" si="70"/>
        <v>0</v>
      </c>
      <c r="AK96" s="2582">
        <v>2</v>
      </c>
      <c r="AL96" s="1213"/>
      <c r="AM96" s="5580" t="s">
        <v>19</v>
      </c>
      <c r="AN96" s="5580"/>
      <c r="AO96" s="1372"/>
      <c r="AP96" s="5572">
        <f>AN96-AO96</f>
        <v>0</v>
      </c>
      <c r="AQ96" s="1387" t="s">
        <v>302</v>
      </c>
      <c r="AR96" s="1387"/>
      <c r="AS96" s="2582"/>
      <c r="AT96" s="4123"/>
      <c r="AU96" s="5570" t="s">
        <v>5</v>
      </c>
      <c r="AV96" s="5587"/>
      <c r="AW96" s="1243" t="s">
        <v>302</v>
      </c>
      <c r="AX96" s="2090"/>
      <c r="AY96" s="5570" t="s">
        <v>5</v>
      </c>
      <c r="AZ96" s="5587"/>
      <c r="BA96" s="1243" t="s">
        <v>302</v>
      </c>
      <c r="BB96" s="2090"/>
      <c r="BC96" s="5570" t="s">
        <v>5</v>
      </c>
      <c r="BD96" s="5587"/>
      <c r="BE96" s="1243" t="s">
        <v>302</v>
      </c>
      <c r="BF96" s="2090"/>
      <c r="BG96" s="5570" t="s">
        <v>5</v>
      </c>
      <c r="BH96" s="5587"/>
      <c r="BI96" s="1243" t="s">
        <v>302</v>
      </c>
      <c r="BJ96" s="2090"/>
      <c r="BK96" s="1221"/>
    </row>
    <row r="97" spans="2:63" ht="15" customHeight="1">
      <c r="B97" s="2082">
        <v>9</v>
      </c>
      <c r="C97" s="5570" t="s">
        <v>20</v>
      </c>
      <c r="D97" s="5571">
        <v>16</v>
      </c>
      <c r="E97" s="5579">
        <v>16</v>
      </c>
      <c r="F97" s="5572">
        <f t="shared" si="65"/>
        <v>0</v>
      </c>
      <c r="G97" s="1387" t="s">
        <v>315</v>
      </c>
      <c r="H97" s="5660">
        <v>2</v>
      </c>
      <c r="I97" s="5661">
        <f t="shared" ref="I97:I110" si="78">H97-J97</f>
        <v>0</v>
      </c>
      <c r="J97" s="2000">
        <v>2</v>
      </c>
      <c r="K97" s="5575">
        <v>9</v>
      </c>
      <c r="L97" s="5579" t="s">
        <v>5</v>
      </c>
      <c r="M97" s="1372"/>
      <c r="N97" s="1372"/>
      <c r="O97" s="1372"/>
      <c r="P97" s="5572">
        <f>M97-N97+O97</f>
        <v>0</v>
      </c>
      <c r="Q97" s="1387" t="s">
        <v>310</v>
      </c>
      <c r="R97" s="5577">
        <f>'11,30'!E90</f>
        <v>0</v>
      </c>
      <c r="S97" s="2000"/>
      <c r="T97" s="5575">
        <v>9</v>
      </c>
      <c r="U97" s="5579" t="s">
        <v>5</v>
      </c>
      <c r="V97" s="1372"/>
      <c r="W97" s="1372"/>
      <c r="X97" s="1372"/>
      <c r="Y97" s="5572">
        <f>V97-W97+X97</f>
        <v>0</v>
      </c>
      <c r="Z97" s="1387" t="s">
        <v>401</v>
      </c>
      <c r="AA97" s="5577">
        <f>'16,00'!E90</f>
        <v>0</v>
      </c>
      <c r="AB97" s="2000"/>
      <c r="AC97" s="5575">
        <v>9</v>
      </c>
      <c r="AD97" s="5583" t="s">
        <v>5</v>
      </c>
      <c r="AE97" s="5571">
        <v>16</v>
      </c>
      <c r="AF97" s="5579">
        <v>8</v>
      </c>
      <c r="AG97" s="5572">
        <f t="shared" si="66"/>
        <v>8</v>
      </c>
      <c r="AH97" s="1387" t="s">
        <v>315</v>
      </c>
      <c r="AI97" s="5660">
        <v>2</v>
      </c>
      <c r="AJ97" s="5574">
        <f t="shared" ref="AJ97:AJ110" si="79">AI97-AK97</f>
        <v>1</v>
      </c>
      <c r="AK97" s="2582">
        <v>1</v>
      </c>
      <c r="AL97" s="1213"/>
      <c r="AM97" s="5580" t="s">
        <v>4</v>
      </c>
      <c r="AN97" s="5580"/>
      <c r="AO97" s="1372"/>
      <c r="AP97" s="5572">
        <f>AN97-AO97</f>
        <v>0</v>
      </c>
      <c r="AQ97" s="1387" t="s">
        <v>401</v>
      </c>
      <c r="AR97" s="1387"/>
      <c r="AS97" s="2582"/>
      <c r="AT97" s="4123"/>
      <c r="AU97" s="5570" t="s">
        <v>20</v>
      </c>
      <c r="AV97" s="5584"/>
      <c r="AW97" s="1243" t="s">
        <v>315</v>
      </c>
      <c r="AX97" s="5588"/>
      <c r="AY97" s="5570" t="s">
        <v>20</v>
      </c>
      <c r="AZ97" s="5584"/>
      <c r="BA97" s="1243" t="s">
        <v>315</v>
      </c>
      <c r="BB97" s="5588"/>
      <c r="BC97" s="5570" t="s">
        <v>20</v>
      </c>
      <c r="BD97" s="5584"/>
      <c r="BE97" s="1243" t="s">
        <v>315</v>
      </c>
      <c r="BF97" s="5588"/>
      <c r="BG97" s="5570" t="s">
        <v>20</v>
      </c>
      <c r="BH97" s="5584"/>
      <c r="BI97" s="1243" t="s">
        <v>315</v>
      </c>
      <c r="BJ97" s="5588"/>
      <c r="BK97" s="1221"/>
    </row>
    <row r="98" spans="2:63" ht="15" customHeight="1">
      <c r="B98" s="2082">
        <v>10</v>
      </c>
      <c r="C98" s="5570" t="s">
        <v>768</v>
      </c>
      <c r="D98" s="5571">
        <v>5</v>
      </c>
      <c r="E98" s="5579">
        <v>5</v>
      </c>
      <c r="F98" s="5572">
        <f t="shared" si="65"/>
        <v>0</v>
      </c>
      <c r="G98" s="1387" t="s">
        <v>384</v>
      </c>
      <c r="H98" s="5660">
        <v>2</v>
      </c>
      <c r="I98" s="5661">
        <f t="shared" si="78"/>
        <v>0</v>
      </c>
      <c r="J98" s="2000">
        <v>2</v>
      </c>
      <c r="K98" s="2082">
        <v>10</v>
      </c>
      <c r="L98" s="5579" t="s">
        <v>20</v>
      </c>
      <c r="M98" s="1109"/>
      <c r="N98" s="1109"/>
      <c r="O98" s="1109"/>
      <c r="P98" s="1109"/>
      <c r="Q98" s="1387" t="s">
        <v>303</v>
      </c>
      <c r="R98" s="5577">
        <f>'11,30'!E92</f>
        <v>0</v>
      </c>
      <c r="S98" s="2000"/>
      <c r="T98" s="2082">
        <v>10</v>
      </c>
      <c r="U98" s="5579" t="s">
        <v>20</v>
      </c>
      <c r="V98" s="1109"/>
      <c r="W98" s="1109"/>
      <c r="X98" s="1109"/>
      <c r="Y98" s="1109"/>
      <c r="Z98" s="1387" t="s">
        <v>303</v>
      </c>
      <c r="AA98" s="5577">
        <f>'16,00'!E92</f>
        <v>0</v>
      </c>
      <c r="AB98" s="2000"/>
      <c r="AC98" s="2082">
        <v>10</v>
      </c>
      <c r="AD98" s="5583" t="s">
        <v>20</v>
      </c>
      <c r="AE98" s="5571">
        <v>5</v>
      </c>
      <c r="AF98" s="5579">
        <v>5</v>
      </c>
      <c r="AG98" s="5572">
        <f t="shared" si="66"/>
        <v>0</v>
      </c>
      <c r="AH98" s="1387" t="s">
        <v>384</v>
      </c>
      <c r="AI98" s="5660">
        <v>2</v>
      </c>
      <c r="AJ98" s="5574">
        <f t="shared" si="79"/>
        <v>0</v>
      </c>
      <c r="AK98" s="2582">
        <v>2</v>
      </c>
      <c r="AL98" s="1213"/>
      <c r="AQ98" s="1387" t="s">
        <v>303</v>
      </c>
      <c r="AR98" s="1387"/>
      <c r="AS98" s="2582"/>
      <c r="AT98" s="4123"/>
      <c r="AU98" s="5570" t="s">
        <v>768</v>
      </c>
      <c r="AV98" s="5589"/>
      <c r="AW98" s="1243" t="s">
        <v>384</v>
      </c>
      <c r="AX98" s="5570"/>
      <c r="AY98" s="5570" t="s">
        <v>768</v>
      </c>
      <c r="AZ98" s="5589"/>
      <c r="BA98" s="1243" t="s">
        <v>384</v>
      </c>
      <c r="BB98" s="5570"/>
      <c r="BC98" s="5570" t="s">
        <v>768</v>
      </c>
      <c r="BD98" s="5589"/>
      <c r="BE98" s="1243" t="s">
        <v>384</v>
      </c>
      <c r="BF98" s="5570"/>
      <c r="BG98" s="5570" t="s">
        <v>768</v>
      </c>
      <c r="BH98" s="5589"/>
      <c r="BI98" s="1243" t="s">
        <v>384</v>
      </c>
      <c r="BJ98" s="5570"/>
      <c r="BK98" s="1221"/>
    </row>
    <row r="99" spans="2:63" ht="15" customHeight="1">
      <c r="B99" s="2082">
        <v>11</v>
      </c>
      <c r="C99" s="5570" t="s">
        <v>878</v>
      </c>
      <c r="D99" s="5571">
        <v>12</v>
      </c>
      <c r="E99" s="5591">
        <v>8</v>
      </c>
      <c r="F99" s="5572">
        <f t="shared" si="65"/>
        <v>4</v>
      </c>
      <c r="G99" s="1391" t="s">
        <v>305</v>
      </c>
      <c r="H99" s="5662">
        <v>5</v>
      </c>
      <c r="I99" s="5661">
        <f t="shared" si="78"/>
        <v>2</v>
      </c>
      <c r="J99" s="2000">
        <v>3</v>
      </c>
      <c r="K99" s="2082">
        <v>11</v>
      </c>
      <c r="L99" s="5579" t="s">
        <v>327</v>
      </c>
      <c r="M99" s="1372"/>
      <c r="N99" s="1372"/>
      <c r="O99" s="1372"/>
      <c r="P99" s="5572">
        <f t="shared" ref="P99:P104" si="80">M99-N99+O99</f>
        <v>0</v>
      </c>
      <c r="Q99" s="1387" t="s">
        <v>304</v>
      </c>
      <c r="R99" s="5577">
        <f>'11,30'!E94</f>
        <v>0</v>
      </c>
      <c r="S99" s="2000"/>
      <c r="T99" s="2082">
        <v>11</v>
      </c>
      <c r="U99" s="5579" t="s">
        <v>327</v>
      </c>
      <c r="V99" s="1372"/>
      <c r="W99" s="1372"/>
      <c r="X99" s="1372"/>
      <c r="Y99" s="5572">
        <f t="shared" ref="Y99:Y104" si="81">V99-W99+X99</f>
        <v>0</v>
      </c>
      <c r="Z99" s="1387" t="s">
        <v>304</v>
      </c>
      <c r="AA99" s="5577">
        <f>'16,00'!E94</f>
        <v>0</v>
      </c>
      <c r="AB99" s="2000"/>
      <c r="AC99" s="2082">
        <v>11</v>
      </c>
      <c r="AD99" s="5583" t="s">
        <v>327</v>
      </c>
      <c r="AE99" s="5571">
        <v>12</v>
      </c>
      <c r="AF99" s="5591">
        <v>8</v>
      </c>
      <c r="AG99" s="5572">
        <f t="shared" si="66"/>
        <v>4</v>
      </c>
      <c r="AH99" s="1391" t="s">
        <v>305</v>
      </c>
      <c r="AI99" s="5662">
        <v>5</v>
      </c>
      <c r="AJ99" s="5574">
        <f t="shared" si="79"/>
        <v>1</v>
      </c>
      <c r="AK99" s="2583">
        <v>4</v>
      </c>
      <c r="AL99" s="1213"/>
      <c r="AM99" s="5580" t="s">
        <v>5</v>
      </c>
      <c r="AN99" s="5580"/>
      <c r="AO99" s="1372"/>
      <c r="AP99" s="5572">
        <f t="shared" ref="AP99:AP104" si="82">AN99-AO99</f>
        <v>0</v>
      </c>
      <c r="AQ99" s="1387" t="s">
        <v>304</v>
      </c>
      <c r="AR99" s="1387"/>
      <c r="AS99" s="2582"/>
      <c r="AT99" s="4123"/>
      <c r="AU99" s="5570" t="s">
        <v>878</v>
      </c>
      <c r="AV99" s="5592"/>
      <c r="AW99" s="1999" t="s">
        <v>305</v>
      </c>
      <c r="AX99" s="5570"/>
      <c r="AY99" s="5570" t="s">
        <v>878</v>
      </c>
      <c r="AZ99" s="5592"/>
      <c r="BA99" s="1999" t="s">
        <v>305</v>
      </c>
      <c r="BB99" s="5570"/>
      <c r="BC99" s="5570" t="s">
        <v>878</v>
      </c>
      <c r="BD99" s="5592"/>
      <c r="BE99" s="1999" t="s">
        <v>305</v>
      </c>
      <c r="BF99" s="5570"/>
      <c r="BG99" s="5570" t="s">
        <v>878</v>
      </c>
      <c r="BH99" s="5592"/>
      <c r="BI99" s="1999" t="s">
        <v>305</v>
      </c>
      <c r="BJ99" s="5570"/>
      <c r="BK99" s="1221"/>
    </row>
    <row r="100" spans="2:63" ht="15" customHeight="1">
      <c r="B100" s="2082">
        <v>12</v>
      </c>
      <c r="C100" s="5570" t="s">
        <v>8</v>
      </c>
      <c r="D100" s="5571">
        <v>12</v>
      </c>
      <c r="E100" s="5591">
        <v>12</v>
      </c>
      <c r="F100" s="5572">
        <f t="shared" si="65"/>
        <v>0</v>
      </c>
      <c r="G100" s="1391" t="s">
        <v>53</v>
      </c>
      <c r="H100" s="5662">
        <v>2</v>
      </c>
      <c r="I100" s="5661">
        <f t="shared" si="78"/>
        <v>0</v>
      </c>
      <c r="J100" s="2000">
        <v>2</v>
      </c>
      <c r="K100" s="2082">
        <v>12</v>
      </c>
      <c r="L100" s="5579" t="s">
        <v>8</v>
      </c>
      <c r="M100" s="1372"/>
      <c r="N100" s="1372"/>
      <c r="O100" s="1372"/>
      <c r="P100" s="5572">
        <f t="shared" si="80"/>
        <v>0</v>
      </c>
      <c r="Q100" s="1391" t="s">
        <v>305</v>
      </c>
      <c r="R100" s="5593">
        <f>'11,30'!E101</f>
        <v>0</v>
      </c>
      <c r="S100" s="2000"/>
      <c r="T100" s="2082">
        <v>12</v>
      </c>
      <c r="U100" s="5579" t="s">
        <v>8</v>
      </c>
      <c r="V100" s="1372"/>
      <c r="W100" s="1372"/>
      <c r="X100" s="1372"/>
      <c r="Y100" s="5572">
        <f t="shared" si="81"/>
        <v>0</v>
      </c>
      <c r="Z100" s="1391" t="s">
        <v>305</v>
      </c>
      <c r="AA100" s="5593">
        <f>'16,00'!E101</f>
        <v>0</v>
      </c>
      <c r="AB100" s="2000"/>
      <c r="AC100" s="2082">
        <v>12</v>
      </c>
      <c r="AD100" s="5583" t="s">
        <v>8</v>
      </c>
      <c r="AE100" s="5571">
        <v>12</v>
      </c>
      <c r="AF100" s="5591">
        <v>6</v>
      </c>
      <c r="AG100" s="5572">
        <f t="shared" si="66"/>
        <v>6</v>
      </c>
      <c r="AH100" s="1391" t="s">
        <v>53</v>
      </c>
      <c r="AI100" s="5662">
        <v>2</v>
      </c>
      <c r="AJ100" s="5574">
        <f t="shared" si="79"/>
        <v>0</v>
      </c>
      <c r="AK100" s="2583">
        <v>2</v>
      </c>
      <c r="AL100" s="1213"/>
      <c r="AM100" s="5580" t="s">
        <v>20</v>
      </c>
      <c r="AN100" s="5580"/>
      <c r="AO100" s="1372"/>
      <c r="AP100" s="5572">
        <f t="shared" si="82"/>
        <v>0</v>
      </c>
      <c r="AQ100" s="1391" t="s">
        <v>305</v>
      </c>
      <c r="AR100" s="1391"/>
      <c r="AS100" s="2583"/>
      <c r="AT100" s="4123"/>
      <c r="AU100" s="5570" t="s">
        <v>8</v>
      </c>
      <c r="AV100" s="5592"/>
      <c r="AW100" s="1999" t="s">
        <v>53</v>
      </c>
      <c r="AX100" s="5570"/>
      <c r="AY100" s="5570" t="s">
        <v>8</v>
      </c>
      <c r="AZ100" s="5592"/>
      <c r="BA100" s="1999" t="s">
        <v>53</v>
      </c>
      <c r="BB100" s="5570"/>
      <c r="BC100" s="5570" t="s">
        <v>8</v>
      </c>
      <c r="BD100" s="5592"/>
      <c r="BE100" s="1999" t="s">
        <v>53</v>
      </c>
      <c r="BF100" s="5570"/>
      <c r="BG100" s="5570" t="s">
        <v>8</v>
      </c>
      <c r="BH100" s="5592"/>
      <c r="BI100" s="1999" t="s">
        <v>53</v>
      </c>
      <c r="BJ100" s="5570"/>
      <c r="BK100" s="1221"/>
    </row>
    <row r="101" spans="2:63" ht="15" customHeight="1">
      <c r="B101" s="2082">
        <v>13</v>
      </c>
      <c r="C101" s="5570" t="s">
        <v>7</v>
      </c>
      <c r="D101" s="5571">
        <v>12</v>
      </c>
      <c r="E101" s="5591"/>
      <c r="F101" s="5572">
        <f t="shared" si="65"/>
        <v>12</v>
      </c>
      <c r="G101" s="1391" t="s">
        <v>54</v>
      </c>
      <c r="H101" s="5662">
        <v>2</v>
      </c>
      <c r="I101" s="5661">
        <f t="shared" si="78"/>
        <v>0</v>
      </c>
      <c r="J101" s="2000">
        <v>2</v>
      </c>
      <c r="K101" s="5585">
        <v>13</v>
      </c>
      <c r="L101" s="5579" t="s">
        <v>7</v>
      </c>
      <c r="M101" s="1372"/>
      <c r="N101" s="2083"/>
      <c r="O101" s="2083"/>
      <c r="P101" s="5572">
        <f t="shared" si="80"/>
        <v>0</v>
      </c>
      <c r="Q101" s="1391" t="s">
        <v>53</v>
      </c>
      <c r="R101" s="5593" t="e">
        <f>'11,30'!E102</f>
        <v>#REF!</v>
      </c>
      <c r="S101" s="2000"/>
      <c r="T101" s="5585">
        <v>13</v>
      </c>
      <c r="U101" s="5579" t="s">
        <v>7</v>
      </c>
      <c r="V101" s="1372"/>
      <c r="W101" s="2083"/>
      <c r="X101" s="2083"/>
      <c r="Y101" s="5572">
        <f t="shared" si="81"/>
        <v>0</v>
      </c>
      <c r="Z101" s="1391" t="s">
        <v>53</v>
      </c>
      <c r="AA101" s="5593">
        <f>'16,00'!E102</f>
        <v>0</v>
      </c>
      <c r="AB101" s="2000"/>
      <c r="AC101" s="5585">
        <v>13</v>
      </c>
      <c r="AD101" s="5583" t="s">
        <v>7</v>
      </c>
      <c r="AE101" s="5571">
        <v>12</v>
      </c>
      <c r="AF101" s="5591">
        <v>8</v>
      </c>
      <c r="AG101" s="5572">
        <f t="shared" si="66"/>
        <v>4</v>
      </c>
      <c r="AH101" s="1391" t="s">
        <v>54</v>
      </c>
      <c r="AI101" s="5662">
        <v>2</v>
      </c>
      <c r="AJ101" s="5574">
        <f t="shared" si="79"/>
        <v>0</v>
      </c>
      <c r="AK101" s="2583">
        <v>2</v>
      </c>
      <c r="AL101" s="1213"/>
      <c r="AM101" s="5580" t="s">
        <v>327</v>
      </c>
      <c r="AN101" s="5580"/>
      <c r="AO101" s="2083"/>
      <c r="AP101" s="5572">
        <f t="shared" si="82"/>
        <v>0</v>
      </c>
      <c r="AQ101" s="1391" t="s">
        <v>53</v>
      </c>
      <c r="AR101" s="1391"/>
      <c r="AS101" s="2583"/>
      <c r="AT101" s="4123"/>
      <c r="AU101" s="5570" t="s">
        <v>7</v>
      </c>
      <c r="AV101" s="5592"/>
      <c r="AW101" s="1999" t="s">
        <v>54</v>
      </c>
      <c r="AX101" s="5582"/>
      <c r="AY101" s="5570" t="s">
        <v>7</v>
      </c>
      <c r="AZ101" s="5592"/>
      <c r="BA101" s="1999" t="s">
        <v>54</v>
      </c>
      <c r="BB101" s="5582"/>
      <c r="BC101" s="5570" t="s">
        <v>7</v>
      </c>
      <c r="BD101" s="5592"/>
      <c r="BE101" s="1999" t="s">
        <v>54</v>
      </c>
      <c r="BF101" s="5582"/>
      <c r="BG101" s="5570" t="s">
        <v>7</v>
      </c>
      <c r="BH101" s="5592"/>
      <c r="BI101" s="1999" t="s">
        <v>54</v>
      </c>
      <c r="BJ101" s="5582"/>
      <c r="BK101" s="1221"/>
    </row>
    <row r="102" spans="2:63" ht="15" customHeight="1">
      <c r="B102" s="2082">
        <v>14</v>
      </c>
      <c r="C102" s="5570" t="s">
        <v>455</v>
      </c>
      <c r="D102" s="5571">
        <v>40</v>
      </c>
      <c r="E102" s="5579">
        <v>40</v>
      </c>
      <c r="F102" s="5572">
        <f t="shared" si="65"/>
        <v>0</v>
      </c>
      <c r="G102" s="1391" t="s">
        <v>306</v>
      </c>
      <c r="H102" s="5662">
        <v>3</v>
      </c>
      <c r="I102" s="5661">
        <f t="shared" si="78"/>
        <v>1</v>
      </c>
      <c r="J102" s="2000">
        <v>2</v>
      </c>
      <c r="K102" s="5585">
        <v>14</v>
      </c>
      <c r="L102" s="5579" t="s">
        <v>9</v>
      </c>
      <c r="M102" s="1372"/>
      <c r="N102" s="2083"/>
      <c r="O102" s="2083"/>
      <c r="P102" s="5572">
        <f t="shared" si="80"/>
        <v>0</v>
      </c>
      <c r="Q102" s="1391" t="s">
        <v>54</v>
      </c>
      <c r="R102" s="5593">
        <f>'11,30'!E103</f>
        <v>0</v>
      </c>
      <c r="S102" s="2000"/>
      <c r="T102" s="5585">
        <v>14</v>
      </c>
      <c r="U102" s="5579" t="s">
        <v>9</v>
      </c>
      <c r="V102" s="1372"/>
      <c r="W102" s="2083"/>
      <c r="X102" s="2083"/>
      <c r="Y102" s="5572">
        <f t="shared" si="81"/>
        <v>0</v>
      </c>
      <c r="Z102" s="1391" t="s">
        <v>54</v>
      </c>
      <c r="AA102" s="5593">
        <f>'16,00'!E103</f>
        <v>0</v>
      </c>
      <c r="AB102" s="2000"/>
      <c r="AC102" s="5585">
        <v>14</v>
      </c>
      <c r="AD102" s="5583" t="s">
        <v>9</v>
      </c>
      <c r="AE102" s="5571">
        <v>40</v>
      </c>
      <c r="AF102" s="5579">
        <v>20</v>
      </c>
      <c r="AG102" s="5572">
        <f t="shared" si="66"/>
        <v>20</v>
      </c>
      <c r="AH102" s="1391" t="s">
        <v>306</v>
      </c>
      <c r="AI102" s="5662">
        <v>3</v>
      </c>
      <c r="AJ102" s="5574">
        <f t="shared" si="79"/>
        <v>2</v>
      </c>
      <c r="AK102" s="2583">
        <v>1</v>
      </c>
      <c r="AL102" s="1213"/>
      <c r="AM102" s="5580" t="s">
        <v>8</v>
      </c>
      <c r="AN102" s="5580"/>
      <c r="AO102" s="2083"/>
      <c r="AP102" s="5572">
        <f t="shared" si="82"/>
        <v>0</v>
      </c>
      <c r="AQ102" s="1391" t="s">
        <v>54</v>
      </c>
      <c r="AR102" s="1391"/>
      <c r="AS102" s="2583"/>
      <c r="AT102" s="4123"/>
      <c r="AU102" s="5570" t="s">
        <v>455</v>
      </c>
      <c r="AV102" s="5592"/>
      <c r="AW102" s="1999" t="s">
        <v>306</v>
      </c>
      <c r="AX102" s="2090"/>
      <c r="AY102" s="5570" t="s">
        <v>455</v>
      </c>
      <c r="AZ102" s="5592"/>
      <c r="BA102" s="1999" t="s">
        <v>306</v>
      </c>
      <c r="BB102" s="2090"/>
      <c r="BC102" s="5570" t="s">
        <v>455</v>
      </c>
      <c r="BD102" s="5592"/>
      <c r="BE102" s="1999" t="s">
        <v>306</v>
      </c>
      <c r="BF102" s="2090"/>
      <c r="BG102" s="5570" t="s">
        <v>455</v>
      </c>
      <c r="BH102" s="5592"/>
      <c r="BI102" s="1999" t="s">
        <v>306</v>
      </c>
      <c r="BJ102" s="2090"/>
      <c r="BK102" s="1221"/>
    </row>
    <row r="103" spans="2:63" ht="15" customHeight="1">
      <c r="B103" s="2082">
        <v>15</v>
      </c>
      <c r="C103" s="5570" t="s">
        <v>667</v>
      </c>
      <c r="D103" s="5571">
        <v>3</v>
      </c>
      <c r="E103" s="5591">
        <v>2</v>
      </c>
      <c r="F103" s="5572">
        <f t="shared" si="65"/>
        <v>1</v>
      </c>
      <c r="G103" s="2573" t="s">
        <v>925</v>
      </c>
      <c r="H103" s="5660">
        <v>3</v>
      </c>
      <c r="I103" s="5661">
        <f t="shared" si="78"/>
        <v>0</v>
      </c>
      <c r="J103" s="2000">
        <v>3</v>
      </c>
      <c r="K103" s="2082">
        <v>15</v>
      </c>
      <c r="L103" s="5579" t="s">
        <v>10</v>
      </c>
      <c r="M103" s="1372"/>
      <c r="N103" s="2083"/>
      <c r="O103" s="2083"/>
      <c r="P103" s="5572">
        <f t="shared" si="80"/>
        <v>0</v>
      </c>
      <c r="Q103" s="1391" t="s">
        <v>306</v>
      </c>
      <c r="R103" s="5593">
        <f>'11,30'!E93</f>
        <v>0</v>
      </c>
      <c r="S103" s="2000"/>
      <c r="T103" s="2082">
        <v>15</v>
      </c>
      <c r="U103" s="5579" t="s">
        <v>10</v>
      </c>
      <c r="V103" s="1372"/>
      <c r="W103" s="2083"/>
      <c r="X103" s="2083"/>
      <c r="Y103" s="5572">
        <f t="shared" si="81"/>
        <v>0</v>
      </c>
      <c r="Z103" s="1391" t="s">
        <v>306</v>
      </c>
      <c r="AA103" s="5593">
        <f>'16,00'!E93</f>
        <v>0</v>
      </c>
      <c r="AB103" s="2000"/>
      <c r="AC103" s="2082">
        <v>15</v>
      </c>
      <c r="AD103" s="5583" t="s">
        <v>10</v>
      </c>
      <c r="AE103" s="5571">
        <v>3</v>
      </c>
      <c r="AF103" s="5591">
        <v>3</v>
      </c>
      <c r="AG103" s="5572">
        <f t="shared" si="66"/>
        <v>0</v>
      </c>
      <c r="AH103" s="2573" t="s">
        <v>925</v>
      </c>
      <c r="AI103" s="5660">
        <v>3</v>
      </c>
      <c r="AJ103" s="5574">
        <f t="shared" si="79"/>
        <v>0</v>
      </c>
      <c r="AK103" s="2582">
        <v>3</v>
      </c>
      <c r="AL103" s="1213"/>
      <c r="AM103" s="5580" t="s">
        <v>7</v>
      </c>
      <c r="AN103" s="5580"/>
      <c r="AO103" s="2083"/>
      <c r="AP103" s="5572">
        <f t="shared" si="82"/>
        <v>0</v>
      </c>
      <c r="AQ103" s="1391" t="s">
        <v>306</v>
      </c>
      <c r="AR103" s="1391"/>
      <c r="AS103" s="2583"/>
      <c r="AT103" s="4123"/>
      <c r="AU103" s="5570" t="s">
        <v>667</v>
      </c>
      <c r="AV103" s="5592"/>
      <c r="AW103" s="2573" t="s">
        <v>925</v>
      </c>
      <c r="AX103" s="2090"/>
      <c r="AY103" s="5570" t="s">
        <v>667</v>
      </c>
      <c r="AZ103" s="5592"/>
      <c r="BA103" s="2573" t="s">
        <v>925</v>
      </c>
      <c r="BB103" s="2090"/>
      <c r="BC103" s="5570" t="s">
        <v>667</v>
      </c>
      <c r="BD103" s="5592"/>
      <c r="BE103" s="2573" t="s">
        <v>925</v>
      </c>
      <c r="BF103" s="2090"/>
      <c r="BG103" s="5570" t="s">
        <v>667</v>
      </c>
      <c r="BH103" s="5592"/>
      <c r="BI103" s="2573" t="s">
        <v>925</v>
      </c>
      <c r="BJ103" s="2090"/>
      <c r="BK103" s="1221"/>
    </row>
    <row r="104" spans="2:63" ht="15" customHeight="1">
      <c r="B104" s="2082">
        <v>16</v>
      </c>
      <c r="C104" s="5570" t="s">
        <v>307</v>
      </c>
      <c r="D104" s="5571">
        <v>3</v>
      </c>
      <c r="E104" s="5591">
        <v>2</v>
      </c>
      <c r="F104" s="5572">
        <f t="shared" si="65"/>
        <v>1</v>
      </c>
      <c r="G104" s="2573" t="s">
        <v>926</v>
      </c>
      <c r="H104" s="5660">
        <v>3</v>
      </c>
      <c r="I104" s="5661">
        <f t="shared" si="78"/>
        <v>1</v>
      </c>
      <c r="J104" s="2000">
        <v>2</v>
      </c>
      <c r="K104" s="2082">
        <v>16</v>
      </c>
      <c r="L104" s="5579" t="s">
        <v>11</v>
      </c>
      <c r="M104" s="1372"/>
      <c r="N104" s="2083"/>
      <c r="O104" s="2083"/>
      <c r="P104" s="5572">
        <f t="shared" si="80"/>
        <v>0</v>
      </c>
      <c r="Q104" s="1387" t="s">
        <v>294</v>
      </c>
      <c r="R104" s="5577">
        <f>'11,30'!E99</f>
        <v>0</v>
      </c>
      <c r="S104" s="2000"/>
      <c r="T104" s="2082">
        <v>16</v>
      </c>
      <c r="U104" s="5579" t="s">
        <v>11</v>
      </c>
      <c r="V104" s="1372"/>
      <c r="W104" s="2083"/>
      <c r="X104" s="2083"/>
      <c r="Y104" s="5572">
        <f t="shared" si="81"/>
        <v>0</v>
      </c>
      <c r="Z104" s="1387" t="s">
        <v>294</v>
      </c>
      <c r="AA104" s="5577">
        <f>'16,00'!E99</f>
        <v>0</v>
      </c>
      <c r="AB104" s="2000"/>
      <c r="AC104" s="2082">
        <v>16</v>
      </c>
      <c r="AD104" s="5583" t="s">
        <v>11</v>
      </c>
      <c r="AE104" s="5571">
        <v>3</v>
      </c>
      <c r="AF104" s="5591">
        <v>3</v>
      </c>
      <c r="AG104" s="5572">
        <f t="shared" si="66"/>
        <v>0</v>
      </c>
      <c r="AH104" s="2573" t="s">
        <v>926</v>
      </c>
      <c r="AI104" s="5660">
        <v>3</v>
      </c>
      <c r="AJ104" s="5574">
        <f t="shared" si="79"/>
        <v>1</v>
      </c>
      <c r="AK104" s="2582">
        <v>2</v>
      </c>
      <c r="AL104" s="1213"/>
      <c r="AM104" s="5580" t="s">
        <v>9</v>
      </c>
      <c r="AN104" s="5580"/>
      <c r="AO104" s="2083"/>
      <c r="AP104" s="5572">
        <f t="shared" si="82"/>
        <v>0</v>
      </c>
      <c r="AQ104" s="1387" t="s">
        <v>294</v>
      </c>
      <c r="AR104" s="1387"/>
      <c r="AS104" s="2582"/>
      <c r="AT104" s="4123"/>
      <c r="AU104" s="5570" t="s">
        <v>307</v>
      </c>
      <c r="AV104" s="5592"/>
      <c r="AW104" s="2573" t="s">
        <v>926</v>
      </c>
      <c r="AX104" s="2090"/>
      <c r="AY104" s="5570" t="s">
        <v>307</v>
      </c>
      <c r="AZ104" s="5592"/>
      <c r="BA104" s="2573" t="s">
        <v>926</v>
      </c>
      <c r="BB104" s="2090"/>
      <c r="BC104" s="5570" t="s">
        <v>307</v>
      </c>
      <c r="BD104" s="5592"/>
      <c r="BE104" s="2573" t="s">
        <v>926</v>
      </c>
      <c r="BF104" s="2090"/>
      <c r="BG104" s="5570" t="s">
        <v>307</v>
      </c>
      <c r="BH104" s="5592"/>
      <c r="BI104" s="2573" t="s">
        <v>926</v>
      </c>
      <c r="BJ104" s="2090"/>
      <c r="BK104" s="1221"/>
    </row>
    <row r="105" spans="2:63" ht="15" customHeight="1">
      <c r="B105" s="2082">
        <v>17</v>
      </c>
      <c r="C105" s="5570" t="s">
        <v>15</v>
      </c>
      <c r="D105" s="5571">
        <v>24</v>
      </c>
      <c r="E105" s="5579">
        <v>24</v>
      </c>
      <c r="F105" s="5572">
        <f t="shared" ref="F105:F112" si="83">D105-E105</f>
        <v>0</v>
      </c>
      <c r="G105" s="1387" t="s">
        <v>307</v>
      </c>
      <c r="H105" s="5660">
        <v>2</v>
      </c>
      <c r="I105" s="5661">
        <f t="shared" si="78"/>
        <v>1</v>
      </c>
      <c r="J105" s="2000">
        <v>1</v>
      </c>
      <c r="K105" s="2082">
        <v>17</v>
      </c>
      <c r="L105" s="5579" t="s">
        <v>329</v>
      </c>
      <c r="M105" s="1109"/>
      <c r="N105" s="1109"/>
      <c r="O105" s="1109"/>
      <c r="P105" s="1109"/>
      <c r="Q105" s="1387" t="s">
        <v>295</v>
      </c>
      <c r="R105" s="5577">
        <f>'11,30'!E100</f>
        <v>0</v>
      </c>
      <c r="S105" s="2000"/>
      <c r="T105" s="2082">
        <v>17</v>
      </c>
      <c r="U105" s="5579" t="s">
        <v>329</v>
      </c>
      <c r="V105" s="1109"/>
      <c r="W105" s="1109"/>
      <c r="X105" s="1109"/>
      <c r="Y105" s="1109"/>
      <c r="Z105" s="1387" t="s">
        <v>295</v>
      </c>
      <c r="AA105" s="5577">
        <f>'16,00'!E100</f>
        <v>0</v>
      </c>
      <c r="AB105" s="2000"/>
      <c r="AC105" s="2082">
        <v>17</v>
      </c>
      <c r="AD105" s="5583" t="s">
        <v>329</v>
      </c>
      <c r="AE105" s="5571">
        <v>24</v>
      </c>
      <c r="AF105" s="5579">
        <v>20</v>
      </c>
      <c r="AG105" s="5572">
        <f t="shared" ref="AG105:AG112" si="84">AE105-AF105</f>
        <v>4</v>
      </c>
      <c r="AH105" s="1387" t="s">
        <v>307</v>
      </c>
      <c r="AI105" s="5660">
        <v>2</v>
      </c>
      <c r="AJ105" s="5574">
        <f t="shared" si="79"/>
        <v>0</v>
      </c>
      <c r="AK105" s="2582">
        <v>2</v>
      </c>
      <c r="AL105" s="1213"/>
      <c r="AQ105" s="1387" t="s">
        <v>295</v>
      </c>
      <c r="AR105" s="1387"/>
      <c r="AS105" s="2582"/>
      <c r="AT105" s="4123"/>
      <c r="AU105" s="5570" t="s">
        <v>15</v>
      </c>
      <c r="AV105" s="5584"/>
      <c r="AW105" s="1243" t="s">
        <v>307</v>
      </c>
      <c r="AX105" s="2090"/>
      <c r="AY105" s="5570" t="s">
        <v>15</v>
      </c>
      <c r="AZ105" s="5584"/>
      <c r="BA105" s="1243" t="s">
        <v>307</v>
      </c>
      <c r="BB105" s="2090"/>
      <c r="BC105" s="5570" t="s">
        <v>15</v>
      </c>
      <c r="BD105" s="5584"/>
      <c r="BE105" s="1243" t="s">
        <v>307</v>
      </c>
      <c r="BF105" s="2090"/>
      <c r="BG105" s="5570" t="s">
        <v>15</v>
      </c>
      <c r="BH105" s="5584"/>
      <c r="BI105" s="1243" t="s">
        <v>307</v>
      </c>
      <c r="BJ105" s="2090"/>
      <c r="BK105" s="1221"/>
    </row>
    <row r="106" spans="2:63" ht="15" customHeight="1">
      <c r="B106" s="2082">
        <v>18</v>
      </c>
      <c r="C106" s="5570" t="s">
        <v>16</v>
      </c>
      <c r="D106" s="5571">
        <v>40</v>
      </c>
      <c r="E106" s="5579">
        <v>16</v>
      </c>
      <c r="F106" s="5572">
        <f t="shared" si="83"/>
        <v>24</v>
      </c>
      <c r="G106" s="2573" t="s">
        <v>495</v>
      </c>
      <c r="H106" s="5660">
        <v>2</v>
      </c>
      <c r="I106" s="5661">
        <f t="shared" si="78"/>
        <v>0</v>
      </c>
      <c r="J106" s="2000">
        <v>2</v>
      </c>
      <c r="K106" s="5575">
        <v>18</v>
      </c>
      <c r="L106" s="5579" t="s">
        <v>330</v>
      </c>
      <c r="M106" s="1372"/>
      <c r="N106" s="2083"/>
      <c r="O106" s="2083"/>
      <c r="P106" s="5572">
        <f>M106-N106+O106</f>
        <v>0</v>
      </c>
      <c r="Q106" s="1387" t="s">
        <v>307</v>
      </c>
      <c r="R106" s="5577">
        <f>'11,30'!E96</f>
        <v>0</v>
      </c>
      <c r="S106" s="2000"/>
      <c r="T106" s="5575">
        <v>18</v>
      </c>
      <c r="U106" s="5579" t="s">
        <v>330</v>
      </c>
      <c r="V106" s="1372"/>
      <c r="W106" s="2083"/>
      <c r="X106" s="2083"/>
      <c r="Y106" s="5572">
        <f>V106-W106+X106</f>
        <v>0</v>
      </c>
      <c r="Z106" s="1387" t="s">
        <v>307</v>
      </c>
      <c r="AA106" s="5577">
        <f>'16,00'!E96</f>
        <v>0</v>
      </c>
      <c r="AB106" s="2000"/>
      <c r="AC106" s="5575">
        <v>18</v>
      </c>
      <c r="AD106" s="5583" t="s">
        <v>330</v>
      </c>
      <c r="AE106" s="5571">
        <v>40</v>
      </c>
      <c r="AF106" s="5579">
        <v>20</v>
      </c>
      <c r="AG106" s="5572">
        <f t="shared" si="84"/>
        <v>20</v>
      </c>
      <c r="AH106" s="2573" t="s">
        <v>495</v>
      </c>
      <c r="AI106" s="5660">
        <v>2</v>
      </c>
      <c r="AJ106" s="5574">
        <f t="shared" si="79"/>
        <v>1</v>
      </c>
      <c r="AK106" s="2000">
        <v>1</v>
      </c>
      <c r="AL106" s="1213"/>
      <c r="AM106" s="5580" t="s">
        <v>329</v>
      </c>
      <c r="AN106" s="5580"/>
      <c r="AO106" s="2083"/>
      <c r="AP106" s="5572">
        <f>AN106-AO106</f>
        <v>0</v>
      </c>
      <c r="AQ106" s="1387" t="s">
        <v>307</v>
      </c>
      <c r="AR106" s="1387"/>
      <c r="AS106" s="2582"/>
      <c r="AT106" s="4123"/>
      <c r="AU106" s="5570" t="s">
        <v>16</v>
      </c>
      <c r="AV106" s="5584"/>
      <c r="AW106" s="2573" t="s">
        <v>495</v>
      </c>
      <c r="AX106" s="2090"/>
      <c r="AY106" s="5570" t="s">
        <v>16</v>
      </c>
      <c r="AZ106" s="5584"/>
      <c r="BA106" s="2573" t="s">
        <v>495</v>
      </c>
      <c r="BB106" s="2090"/>
      <c r="BC106" s="5570" t="s">
        <v>16</v>
      </c>
      <c r="BD106" s="5584"/>
      <c r="BE106" s="2573" t="s">
        <v>495</v>
      </c>
      <c r="BF106" s="2090"/>
      <c r="BG106" s="5570" t="s">
        <v>16</v>
      </c>
      <c r="BH106" s="5584"/>
      <c r="BI106" s="2573" t="s">
        <v>495</v>
      </c>
      <c r="BJ106" s="2090"/>
      <c r="BK106" s="1221"/>
    </row>
    <row r="107" spans="2:63" ht="15" customHeight="1">
      <c r="B107" s="2082">
        <v>19</v>
      </c>
      <c r="C107" s="5570" t="s">
        <v>814</v>
      </c>
      <c r="D107" s="5571">
        <v>10</v>
      </c>
      <c r="E107" s="5579">
        <v>10</v>
      </c>
      <c r="F107" s="5572">
        <f t="shared" si="83"/>
        <v>0</v>
      </c>
      <c r="G107" s="1387" t="s">
        <v>58</v>
      </c>
      <c r="H107" s="5660">
        <v>2</v>
      </c>
      <c r="I107" s="5661">
        <f t="shared" si="78"/>
        <v>0</v>
      </c>
      <c r="J107" s="2000">
        <v>2</v>
      </c>
      <c r="K107" s="2082">
        <v>19</v>
      </c>
      <c r="L107" s="5579" t="s">
        <v>13</v>
      </c>
      <c r="M107" s="1372"/>
      <c r="N107" s="2083"/>
      <c r="O107" s="2083"/>
      <c r="P107" s="5572">
        <f>M107-N107+O107</f>
        <v>0</v>
      </c>
      <c r="Q107" s="1387" t="s">
        <v>587</v>
      </c>
      <c r="R107" s="5577">
        <f>'11,30'!E97</f>
        <v>0</v>
      </c>
      <c r="S107" s="2000"/>
      <c r="T107" s="2082">
        <v>19</v>
      </c>
      <c r="U107" s="5579" t="s">
        <v>13</v>
      </c>
      <c r="V107" s="1372"/>
      <c r="W107" s="2083"/>
      <c r="X107" s="2083"/>
      <c r="Y107" s="5572">
        <v>2</v>
      </c>
      <c r="Z107" s="1387" t="s">
        <v>587</v>
      </c>
      <c r="AA107" s="5577">
        <f>'16,00'!E97</f>
        <v>0</v>
      </c>
      <c r="AB107" s="2000"/>
      <c r="AC107" s="2082">
        <v>19</v>
      </c>
      <c r="AD107" s="5583" t="s">
        <v>13</v>
      </c>
      <c r="AE107" s="5571">
        <v>10</v>
      </c>
      <c r="AF107" s="5579">
        <v>5</v>
      </c>
      <c r="AG107" s="5572">
        <f t="shared" si="84"/>
        <v>5</v>
      </c>
      <c r="AH107" s="1387" t="s">
        <v>58</v>
      </c>
      <c r="AI107" s="5660">
        <v>2</v>
      </c>
      <c r="AJ107" s="5574">
        <f t="shared" si="79"/>
        <v>1</v>
      </c>
      <c r="AK107" s="2582">
        <v>1</v>
      </c>
      <c r="AL107" s="1213"/>
      <c r="AM107" s="5580" t="s">
        <v>330</v>
      </c>
      <c r="AN107" s="5580"/>
      <c r="AO107" s="2083"/>
      <c r="AP107" s="5572">
        <f>AN107-AO107</f>
        <v>0</v>
      </c>
      <c r="AQ107" s="1387" t="s">
        <v>587</v>
      </c>
      <c r="AR107" s="1387"/>
      <c r="AS107" s="2582"/>
      <c r="AT107" s="4123"/>
      <c r="AU107" s="5570" t="s">
        <v>814</v>
      </c>
      <c r="AV107" s="5584"/>
      <c r="AW107" s="1243" t="s">
        <v>58</v>
      </c>
      <c r="AX107" s="2090"/>
      <c r="AY107" s="5570" t="s">
        <v>814</v>
      </c>
      <c r="AZ107" s="5584"/>
      <c r="BA107" s="1243" t="s">
        <v>58</v>
      </c>
      <c r="BB107" s="2090"/>
      <c r="BC107" s="5570" t="s">
        <v>814</v>
      </c>
      <c r="BD107" s="5584"/>
      <c r="BE107" s="1243" t="s">
        <v>58</v>
      </c>
      <c r="BF107" s="2090"/>
      <c r="BG107" s="5570" t="s">
        <v>814</v>
      </c>
      <c r="BH107" s="5584"/>
      <c r="BI107" s="1243" t="s">
        <v>58</v>
      </c>
      <c r="BJ107" s="2090"/>
      <c r="BK107" s="1221"/>
    </row>
    <row r="108" spans="2:63" ht="15" customHeight="1">
      <c r="B108" s="2082">
        <v>20</v>
      </c>
      <c r="C108" s="5570" t="s">
        <v>523</v>
      </c>
      <c r="D108" s="5571">
        <v>10</v>
      </c>
      <c r="E108" s="5579">
        <v>10</v>
      </c>
      <c r="F108" s="5572">
        <f t="shared" si="83"/>
        <v>0</v>
      </c>
      <c r="G108" s="1387" t="s">
        <v>57</v>
      </c>
      <c r="H108" s="5660">
        <v>1</v>
      </c>
      <c r="I108" s="5661">
        <f t="shared" si="78"/>
        <v>0</v>
      </c>
      <c r="J108" s="2572">
        <v>1</v>
      </c>
      <c r="K108" s="2082">
        <v>20</v>
      </c>
      <c r="L108" s="5579" t="s">
        <v>337</v>
      </c>
      <c r="M108" s="1372"/>
      <c r="N108" s="1372"/>
      <c r="O108" s="1372"/>
      <c r="P108" s="5572">
        <f>M108-N108+O108</f>
        <v>0</v>
      </c>
      <c r="Q108" s="1387" t="s">
        <v>588</v>
      </c>
      <c r="R108" s="5577">
        <f>'11,30'!E98</f>
        <v>0</v>
      </c>
      <c r="S108" s="2000"/>
      <c r="T108" s="2082">
        <v>20</v>
      </c>
      <c r="U108" s="5579" t="s">
        <v>337</v>
      </c>
      <c r="V108" s="1372"/>
      <c r="W108" s="1372"/>
      <c r="X108" s="1372"/>
      <c r="Y108" s="5572">
        <f>V108-W108+X108</f>
        <v>0</v>
      </c>
      <c r="Z108" s="1387" t="s">
        <v>588</v>
      </c>
      <c r="AA108" s="5577">
        <f>'16,00'!E98</f>
        <v>0</v>
      </c>
      <c r="AB108" s="2000"/>
      <c r="AC108" s="2082">
        <v>20</v>
      </c>
      <c r="AD108" s="5583" t="s">
        <v>337</v>
      </c>
      <c r="AE108" s="5571">
        <v>10</v>
      </c>
      <c r="AF108" s="5579">
        <v>5</v>
      </c>
      <c r="AG108" s="5572">
        <f t="shared" si="84"/>
        <v>5</v>
      </c>
      <c r="AH108" s="1387" t="s">
        <v>57</v>
      </c>
      <c r="AI108" s="5660">
        <v>1</v>
      </c>
      <c r="AJ108" s="5574">
        <f t="shared" si="79"/>
        <v>0</v>
      </c>
      <c r="AK108" s="2582">
        <v>1</v>
      </c>
      <c r="AL108" s="1213"/>
      <c r="AM108" s="5580" t="s">
        <v>13</v>
      </c>
      <c r="AN108" s="5580"/>
      <c r="AO108" s="1372"/>
      <c r="AP108" s="5572">
        <f>AN108-AO108</f>
        <v>0</v>
      </c>
      <c r="AQ108" s="1387" t="s">
        <v>588</v>
      </c>
      <c r="AR108" s="1387"/>
      <c r="AS108" s="2582"/>
      <c r="AT108" s="4123"/>
      <c r="AU108" s="5570" t="s">
        <v>523</v>
      </c>
      <c r="AV108" s="5584"/>
      <c r="AW108" s="1243" t="s">
        <v>57</v>
      </c>
      <c r="AX108" s="2090"/>
      <c r="AY108" s="5570" t="s">
        <v>523</v>
      </c>
      <c r="AZ108" s="5584"/>
      <c r="BA108" s="1243" t="s">
        <v>57</v>
      </c>
      <c r="BB108" s="2090"/>
      <c r="BC108" s="5570" t="s">
        <v>523</v>
      </c>
      <c r="BD108" s="5584"/>
      <c r="BE108" s="1243" t="s">
        <v>57</v>
      </c>
      <c r="BF108" s="2090"/>
      <c r="BG108" s="5570" t="s">
        <v>523</v>
      </c>
      <c r="BH108" s="5584"/>
      <c r="BI108" s="1243" t="s">
        <v>57</v>
      </c>
      <c r="BJ108" s="2090"/>
      <c r="BK108" s="1221"/>
    </row>
    <row r="109" spans="2:63" ht="15" customHeight="1">
      <c r="B109" s="2082">
        <v>21</v>
      </c>
      <c r="C109" s="5570" t="s">
        <v>917</v>
      </c>
      <c r="D109" s="5571">
        <v>15</v>
      </c>
      <c r="E109" s="5579">
        <v>15</v>
      </c>
      <c r="F109" s="5572">
        <f t="shared" si="83"/>
        <v>0</v>
      </c>
      <c r="G109" s="2573" t="s">
        <v>725</v>
      </c>
      <c r="H109" s="5573">
        <v>2</v>
      </c>
      <c r="I109" s="5661">
        <f t="shared" si="78"/>
        <v>0</v>
      </c>
      <c r="J109" s="2572">
        <v>2</v>
      </c>
      <c r="K109" s="2082">
        <v>21</v>
      </c>
      <c r="L109" s="5579" t="s">
        <v>338</v>
      </c>
      <c r="M109" s="1372"/>
      <c r="N109" s="1372"/>
      <c r="O109" s="1372"/>
      <c r="P109" s="5572">
        <f>M109-N109+O109</f>
        <v>0</v>
      </c>
      <c r="Q109" s="1387" t="s">
        <v>308</v>
      </c>
      <c r="R109" s="5577">
        <f>'11,30'!E104</f>
        <v>0</v>
      </c>
      <c r="S109" s="2000"/>
      <c r="T109" s="2082">
        <v>21</v>
      </c>
      <c r="U109" s="5579" t="s">
        <v>338</v>
      </c>
      <c r="V109" s="1372"/>
      <c r="W109" s="1372"/>
      <c r="X109" s="1372"/>
      <c r="Y109" s="5572">
        <f>V109-W109+X109</f>
        <v>0</v>
      </c>
      <c r="Z109" s="1387" t="s">
        <v>308</v>
      </c>
      <c r="AA109" s="5577">
        <f>'16,00'!E104</f>
        <v>0</v>
      </c>
      <c r="AB109" s="2000"/>
      <c r="AC109" s="2082">
        <v>21</v>
      </c>
      <c r="AD109" s="5583" t="s">
        <v>338</v>
      </c>
      <c r="AE109" s="5571">
        <v>15</v>
      </c>
      <c r="AF109" s="5579">
        <v>5</v>
      </c>
      <c r="AG109" s="5572">
        <f t="shared" si="84"/>
        <v>10</v>
      </c>
      <c r="AH109" s="2573" t="s">
        <v>725</v>
      </c>
      <c r="AI109" s="5573">
        <v>2</v>
      </c>
      <c r="AJ109" s="5574">
        <f t="shared" si="79"/>
        <v>0</v>
      </c>
      <c r="AK109" s="2582">
        <v>2</v>
      </c>
      <c r="AL109" s="1213"/>
      <c r="AM109" s="5580" t="s">
        <v>337</v>
      </c>
      <c r="AN109" s="5580"/>
      <c r="AO109" s="1372"/>
      <c r="AP109" s="5572">
        <f>AN109-AO109</f>
        <v>0</v>
      </c>
      <c r="AQ109" s="1387" t="s">
        <v>308</v>
      </c>
      <c r="AR109" s="1387"/>
      <c r="AS109" s="2582"/>
      <c r="AT109" s="4123"/>
      <c r="AU109" s="5570" t="s">
        <v>917</v>
      </c>
      <c r="AV109" s="5584"/>
      <c r="AW109" s="1243" t="s">
        <v>725</v>
      </c>
      <c r="AX109" s="2090"/>
      <c r="AY109" s="5570" t="s">
        <v>917</v>
      </c>
      <c r="AZ109" s="5584"/>
      <c r="BA109" s="1243" t="s">
        <v>725</v>
      </c>
      <c r="BB109" s="2090"/>
      <c r="BC109" s="5570" t="s">
        <v>917</v>
      </c>
      <c r="BD109" s="5584"/>
      <c r="BE109" s="1243" t="s">
        <v>725</v>
      </c>
      <c r="BF109" s="2090"/>
      <c r="BG109" s="5570" t="s">
        <v>917</v>
      </c>
      <c r="BH109" s="5584"/>
      <c r="BI109" s="1243" t="s">
        <v>725</v>
      </c>
      <c r="BJ109" s="2090"/>
      <c r="BK109" s="1221"/>
    </row>
    <row r="110" spans="2:63" ht="15" customHeight="1">
      <c r="B110" s="2082">
        <v>22</v>
      </c>
      <c r="C110" s="5570" t="s">
        <v>918</v>
      </c>
      <c r="D110" s="5571">
        <v>15</v>
      </c>
      <c r="E110" s="5579">
        <v>15</v>
      </c>
      <c r="F110" s="5572">
        <f t="shared" si="83"/>
        <v>0</v>
      </c>
      <c r="G110" s="1387" t="s">
        <v>747</v>
      </c>
      <c r="H110" s="5573">
        <v>2</v>
      </c>
      <c r="I110" s="5661">
        <f t="shared" si="78"/>
        <v>1</v>
      </c>
      <c r="J110" s="2572">
        <v>1</v>
      </c>
      <c r="K110" s="5585">
        <v>22</v>
      </c>
      <c r="L110" s="5579" t="s">
        <v>14</v>
      </c>
      <c r="M110" s="1372"/>
      <c r="N110" s="1372"/>
      <c r="O110" s="1372"/>
      <c r="P110" s="5572">
        <f>M110-N110+O110</f>
        <v>0</v>
      </c>
      <c r="Q110" s="1387" t="s">
        <v>309</v>
      </c>
      <c r="R110" s="5577">
        <f>'11,30'!E105</f>
        <v>0</v>
      </c>
      <c r="S110" s="2000"/>
      <c r="T110" s="5585">
        <v>22</v>
      </c>
      <c r="U110" s="5579" t="s">
        <v>14</v>
      </c>
      <c r="V110" s="1372"/>
      <c r="W110" s="1372"/>
      <c r="X110" s="1372"/>
      <c r="Y110" s="5572">
        <f>V110-W110+X110</f>
        <v>0</v>
      </c>
      <c r="Z110" s="1387" t="s">
        <v>309</v>
      </c>
      <c r="AA110" s="5577">
        <f>'16,00'!E105</f>
        <v>0</v>
      </c>
      <c r="AB110" s="2000"/>
      <c r="AC110" s="5585">
        <v>22</v>
      </c>
      <c r="AD110" s="5583" t="s">
        <v>14</v>
      </c>
      <c r="AE110" s="5571">
        <v>15</v>
      </c>
      <c r="AF110" s="5579">
        <v>10</v>
      </c>
      <c r="AG110" s="5572">
        <f t="shared" si="84"/>
        <v>5</v>
      </c>
      <c r="AH110" s="1387" t="s">
        <v>747</v>
      </c>
      <c r="AI110" s="5573">
        <v>2</v>
      </c>
      <c r="AJ110" s="5574">
        <f t="shared" si="79"/>
        <v>0</v>
      </c>
      <c r="AK110" s="2582">
        <v>2</v>
      </c>
      <c r="AL110" s="1213"/>
      <c r="AM110" s="5580" t="s">
        <v>338</v>
      </c>
      <c r="AN110" s="5580"/>
      <c r="AO110" s="1372"/>
      <c r="AP110" s="5572">
        <f>AN110-AO110</f>
        <v>0</v>
      </c>
      <c r="AQ110" s="1387" t="s">
        <v>309</v>
      </c>
      <c r="AR110" s="1387"/>
      <c r="AS110" s="2582"/>
      <c r="AT110" s="4123"/>
      <c r="AU110" s="5570" t="s">
        <v>918</v>
      </c>
      <c r="AV110" s="5584"/>
      <c r="AW110" s="1243" t="s">
        <v>747</v>
      </c>
      <c r="AX110" s="2090"/>
      <c r="AY110" s="5570" t="s">
        <v>918</v>
      </c>
      <c r="AZ110" s="5584"/>
      <c r="BA110" s="1243" t="s">
        <v>747</v>
      </c>
      <c r="BB110" s="2090"/>
      <c r="BC110" s="5570" t="s">
        <v>918</v>
      </c>
      <c r="BD110" s="5584"/>
      <c r="BE110" s="1243" t="s">
        <v>747</v>
      </c>
      <c r="BF110" s="2090"/>
      <c r="BG110" s="5570" t="s">
        <v>918</v>
      </c>
      <c r="BH110" s="5584"/>
      <c r="BI110" s="1243" t="s">
        <v>747</v>
      </c>
      <c r="BJ110" s="2090"/>
      <c r="BK110" s="1221"/>
    </row>
    <row r="111" spans="2:63" ht="15" customHeight="1">
      <c r="B111" s="2082">
        <v>23</v>
      </c>
      <c r="C111" s="5570" t="s">
        <v>919</v>
      </c>
      <c r="D111" s="5571">
        <v>30</v>
      </c>
      <c r="E111" s="5579">
        <v>30</v>
      </c>
      <c r="F111" s="5572">
        <f t="shared" si="83"/>
        <v>0</v>
      </c>
      <c r="G111" s="97"/>
      <c r="H111" s="3682"/>
      <c r="I111" s="5574"/>
      <c r="J111" s="5594"/>
      <c r="K111" s="2082">
        <v>23</v>
      </c>
      <c r="L111" s="5579" t="s">
        <v>15</v>
      </c>
      <c r="M111" s="1372"/>
      <c r="N111" s="1372"/>
      <c r="O111" s="1372"/>
      <c r="P111" s="5572">
        <f t="shared" si="75"/>
        <v>0</v>
      </c>
      <c r="Q111" s="1387" t="s">
        <v>58</v>
      </c>
      <c r="R111" s="5577">
        <f>'11,30'!E107</f>
        <v>0</v>
      </c>
      <c r="S111" s="2000"/>
      <c r="T111" s="2082">
        <v>23</v>
      </c>
      <c r="U111" s="5579" t="s">
        <v>15</v>
      </c>
      <c r="V111" s="1372"/>
      <c r="W111" s="1372"/>
      <c r="X111" s="1372"/>
      <c r="Y111" s="5572">
        <f t="shared" ref="Y111:Y112" si="85">V111-W111+X111</f>
        <v>0</v>
      </c>
      <c r="Z111" s="1387" t="s">
        <v>58</v>
      </c>
      <c r="AA111" s="5577">
        <f>'16,00'!E107</f>
        <v>0</v>
      </c>
      <c r="AB111" s="2000"/>
      <c r="AC111" s="2082">
        <v>23</v>
      </c>
      <c r="AD111" s="5583" t="s">
        <v>15</v>
      </c>
      <c r="AE111" s="5571">
        <v>30</v>
      </c>
      <c r="AF111" s="5579">
        <v>10</v>
      </c>
      <c r="AG111" s="5572">
        <f t="shared" si="84"/>
        <v>20</v>
      </c>
      <c r="AH111" s="97"/>
      <c r="AI111" s="3682"/>
      <c r="AJ111" s="5574"/>
      <c r="AK111" s="5594"/>
      <c r="AL111" s="1213"/>
      <c r="AM111" s="5580" t="s">
        <v>15</v>
      </c>
      <c r="AN111" s="5580"/>
      <c r="AO111" s="1372"/>
      <c r="AP111" s="5572">
        <f t="shared" ref="AP111:AP112" si="86">AN111-AO111</f>
        <v>0</v>
      </c>
      <c r="AQ111" s="1387" t="s">
        <v>58</v>
      </c>
      <c r="AR111" s="1387"/>
      <c r="AS111" s="2582"/>
      <c r="AT111" s="4123"/>
      <c r="AU111" s="5570" t="s">
        <v>919</v>
      </c>
      <c r="AV111" s="5584"/>
      <c r="AW111" s="1243"/>
      <c r="AX111" s="2090"/>
      <c r="AY111" s="5570" t="s">
        <v>919</v>
      </c>
      <c r="AZ111" s="5584"/>
      <c r="BA111" s="1243"/>
      <c r="BB111" s="2090"/>
      <c r="BC111" s="5570" t="s">
        <v>919</v>
      </c>
      <c r="BD111" s="5584"/>
      <c r="BE111" s="1243"/>
      <c r="BF111" s="2090"/>
      <c r="BG111" s="5570" t="s">
        <v>919</v>
      </c>
      <c r="BH111" s="5584"/>
      <c r="BI111" s="1243"/>
      <c r="BJ111" s="2090"/>
      <c r="BK111" s="1221"/>
    </row>
    <row r="112" spans="2:63" ht="15.75" customHeight="1" thickBot="1">
      <c r="B112" s="2082">
        <v>24</v>
      </c>
      <c r="C112" s="5596" t="s">
        <v>920</v>
      </c>
      <c r="D112" s="5597">
        <v>45</v>
      </c>
      <c r="E112" s="5602">
        <v>45</v>
      </c>
      <c r="F112" s="5599">
        <f t="shared" si="83"/>
        <v>0</v>
      </c>
      <c r="G112" s="5605"/>
      <c r="H112" s="3687"/>
      <c r="I112" s="5606"/>
      <c r="J112" s="5607"/>
      <c r="K112" s="2082">
        <v>24</v>
      </c>
      <c r="L112" s="5579" t="s">
        <v>16</v>
      </c>
      <c r="M112" s="1372"/>
      <c r="N112" s="1372"/>
      <c r="O112" s="1372"/>
      <c r="P112" s="5572">
        <f t="shared" si="75"/>
        <v>0</v>
      </c>
      <c r="Q112" s="1387" t="s">
        <v>57</v>
      </c>
      <c r="R112" s="5577">
        <f>'11,30'!E106</f>
        <v>0</v>
      </c>
      <c r="S112" s="2572"/>
      <c r="T112" s="2082">
        <v>24</v>
      </c>
      <c r="U112" s="5579" t="s">
        <v>16</v>
      </c>
      <c r="V112" s="1372"/>
      <c r="W112" s="1372"/>
      <c r="X112" s="1372"/>
      <c r="Y112" s="5572">
        <f t="shared" si="85"/>
        <v>0</v>
      </c>
      <c r="Z112" s="1387" t="s">
        <v>57</v>
      </c>
      <c r="AA112" s="5577">
        <f>'16,00'!E106</f>
        <v>0</v>
      </c>
      <c r="AB112" s="2572"/>
      <c r="AC112" s="2082">
        <v>24</v>
      </c>
      <c r="AD112" s="5583" t="s">
        <v>16</v>
      </c>
      <c r="AE112" s="5597">
        <v>45</v>
      </c>
      <c r="AF112" s="5602">
        <v>30</v>
      </c>
      <c r="AG112" s="5599">
        <f t="shared" si="84"/>
        <v>15</v>
      </c>
      <c r="AH112" s="5605"/>
      <c r="AI112" s="3687"/>
      <c r="AJ112" s="5606"/>
      <c r="AK112" s="5607"/>
      <c r="AL112" s="1213"/>
      <c r="AM112" s="5608" t="s">
        <v>16</v>
      </c>
      <c r="AN112" s="5580"/>
      <c r="AO112" s="1372"/>
      <c r="AP112" s="5572">
        <f t="shared" si="86"/>
        <v>0</v>
      </c>
      <c r="AQ112" s="1392" t="s">
        <v>57</v>
      </c>
      <c r="AR112" s="1392"/>
      <c r="AS112" s="3688"/>
      <c r="AT112" s="4123"/>
      <c r="AU112" s="5570" t="s">
        <v>920</v>
      </c>
      <c r="AV112" s="5584"/>
      <c r="AW112" s="1243"/>
      <c r="AX112" s="2090"/>
      <c r="AY112" s="5570" t="s">
        <v>920</v>
      </c>
      <c r="AZ112" s="5584"/>
      <c r="BA112" s="1243"/>
      <c r="BB112" s="2090"/>
      <c r="BC112" s="5570" t="s">
        <v>920</v>
      </c>
      <c r="BD112" s="5584"/>
      <c r="BE112" s="1243"/>
      <c r="BF112" s="2090"/>
      <c r="BG112" s="5570" t="s">
        <v>920</v>
      </c>
      <c r="BH112" s="5584"/>
      <c r="BI112" s="1243"/>
      <c r="BJ112" s="2090"/>
      <c r="BK112" s="1221"/>
    </row>
    <row r="113" spans="2:63" ht="15" customHeight="1" thickBot="1">
      <c r="B113" s="5609"/>
      <c r="C113" s="5610"/>
      <c r="D113" s="5610"/>
      <c r="E113" s="5610"/>
      <c r="F113" s="5610"/>
      <c r="G113" s="5610"/>
      <c r="H113" s="5610"/>
      <c r="I113" s="5610"/>
      <c r="J113" s="5610"/>
      <c r="K113" s="5610"/>
      <c r="L113" s="5610"/>
      <c r="M113" s="5610"/>
      <c r="N113" s="5610"/>
      <c r="O113" s="5610"/>
      <c r="P113" s="5610"/>
      <c r="Q113" s="5610"/>
      <c r="R113" s="5610"/>
      <c r="S113" s="5610"/>
      <c r="T113" s="5610"/>
      <c r="U113" s="5610"/>
      <c r="V113" s="5610"/>
      <c r="W113" s="5610"/>
      <c r="X113" s="5610"/>
      <c r="Y113" s="5610"/>
      <c r="Z113" s="5610"/>
      <c r="AA113" s="5610"/>
      <c r="AB113" s="5610"/>
      <c r="AC113" s="5610"/>
      <c r="AD113" s="5610"/>
      <c r="AE113" s="5610"/>
      <c r="AF113" s="5610"/>
      <c r="AG113" s="5610"/>
      <c r="AH113" s="5610"/>
      <c r="AI113" s="5610"/>
      <c r="AJ113" s="5610"/>
      <c r="AK113" s="5611"/>
      <c r="AL113" s="1214"/>
      <c r="AM113" s="1109"/>
      <c r="AN113" s="1109"/>
      <c r="AO113" s="1109"/>
      <c r="AP113" s="1109"/>
      <c r="AQ113" s="1109"/>
      <c r="AR113" s="1109"/>
      <c r="AS113" s="1109"/>
      <c r="AT113" s="4122" t="s">
        <v>350</v>
      </c>
      <c r="AU113" s="5521">
        <f>B114</f>
        <v>44606</v>
      </c>
      <c r="AV113" s="5524"/>
      <c r="AW113" s="5524"/>
      <c r="AX113" s="5525"/>
      <c r="AY113" s="5521">
        <f>B114</f>
        <v>44606</v>
      </c>
      <c r="AZ113" s="5524"/>
      <c r="BA113" s="5524"/>
      <c r="BB113" s="5525"/>
      <c r="BC113" s="5521">
        <f>AU113</f>
        <v>44606</v>
      </c>
      <c r="BD113" s="5524"/>
      <c r="BE113" s="5524"/>
      <c r="BF113" s="5525"/>
      <c r="BG113" s="5521">
        <f>AU113</f>
        <v>44606</v>
      </c>
      <c r="BH113" s="5524"/>
      <c r="BI113" s="5524"/>
      <c r="BJ113" s="5525"/>
      <c r="BK113" s="1221"/>
    </row>
    <row r="114" spans="2:63" ht="18" customHeight="1">
      <c r="B114" s="4099">
        <f>B2</f>
        <v>44606</v>
      </c>
      <c r="C114" s="4100"/>
      <c r="D114" s="3694"/>
      <c r="E114" s="3990"/>
      <c r="F114" s="3990">
        <f>F86</f>
        <v>0.41666666666666669</v>
      </c>
      <c r="G114" s="3990"/>
      <c r="H114" s="3990"/>
      <c r="I114" s="3990"/>
      <c r="J114" s="3696"/>
      <c r="K114" s="5655"/>
      <c r="L114" s="3990"/>
      <c r="M114" s="3990"/>
      <c r="N114" s="3990"/>
      <c r="O114" s="3990"/>
      <c r="P114" s="3990">
        <f>P86</f>
        <v>0.5</v>
      </c>
      <c r="Q114" s="3990"/>
      <c r="R114" s="3990"/>
      <c r="S114" s="3696"/>
      <c r="T114" s="5656"/>
      <c r="U114" s="5657"/>
      <c r="V114" s="5657"/>
      <c r="W114" s="5657"/>
      <c r="X114" s="5657"/>
      <c r="Y114" s="5657">
        <f>Y86</f>
        <v>0.66666666666666663</v>
      </c>
      <c r="Z114" s="5657"/>
      <c r="AA114" s="5657"/>
      <c r="AB114" s="5658"/>
      <c r="AC114" s="3673"/>
      <c r="AD114" s="3672"/>
      <c r="AE114" s="3673"/>
      <c r="AF114" s="3672"/>
      <c r="AG114" s="3672">
        <f>AG86</f>
        <v>0.79166666666666663</v>
      </c>
      <c r="AH114" s="3672"/>
      <c r="AI114" s="3672"/>
      <c r="AJ114" s="3672"/>
      <c r="AK114" s="3674"/>
      <c r="AL114" s="1221"/>
      <c r="AM114" s="5615"/>
      <c r="AN114" s="5527"/>
      <c r="AO114" s="5527"/>
      <c r="AP114" s="5527" t="str">
        <f>AP86</f>
        <v>Ночь</v>
      </c>
      <c r="AQ114" s="5527"/>
      <c r="AR114" s="5527"/>
      <c r="AS114" s="5528"/>
      <c r="AT114" s="4123"/>
      <c r="AU114" s="5616" t="str">
        <f>AG115</f>
        <v>Павильон Бар</v>
      </c>
      <c r="AV114" s="5617"/>
      <c r="AW114" s="5535"/>
      <c r="AX114" s="5536"/>
      <c r="AY114" s="5616" t="str">
        <f>AU114</f>
        <v>Павильон Бар</v>
      </c>
      <c r="AZ114" s="5663"/>
      <c r="BA114" s="5535"/>
      <c r="BB114" s="5536"/>
      <c r="BC114" s="5616" t="str">
        <f>AP115</f>
        <v>Павильон Бар</v>
      </c>
      <c r="BD114" s="5617"/>
      <c r="BE114" s="5535"/>
      <c r="BF114" s="5536"/>
      <c r="BG114" s="5616" t="str">
        <f>BC114</f>
        <v>Павильон Бар</v>
      </c>
      <c r="BH114" s="5663"/>
      <c r="BI114" s="5535"/>
      <c r="BJ114" s="5536"/>
      <c r="BK114" s="1221"/>
    </row>
    <row r="115" spans="2:63" ht="18" customHeight="1" thickBot="1">
      <c r="B115" s="4101"/>
      <c r="C115" s="4102"/>
      <c r="D115" s="3697"/>
      <c r="E115" s="3698"/>
      <c r="F115" s="3699" t="s">
        <v>232</v>
      </c>
      <c r="G115" s="3698"/>
      <c r="H115" s="3698"/>
      <c r="I115" s="3698"/>
      <c r="J115" s="3700"/>
      <c r="K115" s="5659"/>
      <c r="L115" s="5645"/>
      <c r="M115" s="5645"/>
      <c r="N115" s="5645"/>
      <c r="O115" s="5645"/>
      <c r="P115" s="5645" t="str">
        <f>F115</f>
        <v>Павильон Бар</v>
      </c>
      <c r="Q115" s="5645"/>
      <c r="R115" s="5645"/>
      <c r="S115" s="5646"/>
      <c r="T115" s="5647"/>
      <c r="U115" s="5648"/>
      <c r="V115" s="5648"/>
      <c r="W115" s="5648"/>
      <c r="X115" s="5648"/>
      <c r="Y115" s="5648" t="str">
        <f>P115</f>
        <v>Павильон Бар</v>
      </c>
      <c r="Z115" s="5648"/>
      <c r="AA115" s="5648"/>
      <c r="AB115" s="5649"/>
      <c r="AC115" s="5647"/>
      <c r="AD115" s="5648"/>
      <c r="AE115" s="5647"/>
      <c r="AF115" s="5648"/>
      <c r="AG115" s="5648" t="str">
        <f>Y115</f>
        <v>Павильон Бар</v>
      </c>
      <c r="AH115" s="5648"/>
      <c r="AI115" s="5648"/>
      <c r="AJ115" s="5648"/>
      <c r="AK115" s="5649"/>
      <c r="AL115" s="3291"/>
      <c r="AM115" s="5622"/>
      <c r="AN115" s="5623"/>
      <c r="AO115" s="5623"/>
      <c r="AP115" s="5623" t="str">
        <f>AG115</f>
        <v>Павильон Бар</v>
      </c>
      <c r="AQ115" s="5623"/>
      <c r="AR115" s="5623"/>
      <c r="AS115" s="5624"/>
      <c r="AT115" s="4123"/>
      <c r="AU115" s="5625"/>
      <c r="AV115" s="5626"/>
      <c r="AW115" s="5540"/>
      <c r="AX115" s="5541"/>
      <c r="AY115" s="5625"/>
      <c r="AZ115" s="5664"/>
      <c r="BA115" s="5540"/>
      <c r="BB115" s="5541"/>
      <c r="BC115" s="5625"/>
      <c r="BD115" s="5626"/>
      <c r="BE115" s="5540"/>
      <c r="BF115" s="5541"/>
      <c r="BG115" s="5625"/>
      <c r="BH115" s="5664"/>
      <c r="BI115" s="5540"/>
      <c r="BJ115" s="5541"/>
      <c r="BK115" s="1221"/>
    </row>
    <row r="116" spans="2:63" ht="30.75" customHeight="1">
      <c r="B116" s="5544" t="s">
        <v>1</v>
      </c>
      <c r="C116" s="5545"/>
      <c r="D116" s="5546" t="s">
        <v>734</v>
      </c>
      <c r="E116" s="5547" t="s">
        <v>720</v>
      </c>
      <c r="F116" s="5548" t="s">
        <v>17</v>
      </c>
      <c r="G116" s="5555" t="s">
        <v>721</v>
      </c>
      <c r="H116" s="5549"/>
      <c r="I116" s="5549"/>
      <c r="J116" s="5550"/>
      <c r="K116" s="5544" t="s">
        <v>1</v>
      </c>
      <c r="L116" s="5551"/>
      <c r="M116" s="5552" t="e">
        <f>#REF!</f>
        <v>#REF!</v>
      </c>
      <c r="N116" s="5553" t="s">
        <v>6</v>
      </c>
      <c r="O116" s="5553" t="s">
        <v>229</v>
      </c>
      <c r="P116" s="5554" t="s">
        <v>17</v>
      </c>
      <c r="Q116" s="5555" t="s">
        <v>353</v>
      </c>
      <c r="R116" s="5549"/>
      <c r="S116" s="5550"/>
      <c r="T116" s="5544" t="s">
        <v>1</v>
      </c>
      <c r="U116" s="5551"/>
      <c r="V116" s="5556" t="e">
        <f>#REF!</f>
        <v>#REF!</v>
      </c>
      <c r="W116" s="5553" t="s">
        <v>6</v>
      </c>
      <c r="X116" s="5553" t="s">
        <v>229</v>
      </c>
      <c r="Y116" s="5554" t="s">
        <v>17</v>
      </c>
      <c r="Z116" s="5555" t="s">
        <v>312</v>
      </c>
      <c r="AA116" s="5549"/>
      <c r="AB116" s="5550"/>
      <c r="AC116" s="5544" t="s">
        <v>1</v>
      </c>
      <c r="AD116" s="5557"/>
      <c r="AE116" s="5546" t="s">
        <v>734</v>
      </c>
      <c r="AF116" s="5547" t="s">
        <v>720</v>
      </c>
      <c r="AG116" s="5548" t="s">
        <v>17</v>
      </c>
      <c r="AH116" s="5559" t="s">
        <v>691</v>
      </c>
      <c r="AI116" s="5560"/>
      <c r="AJ116" s="5560"/>
      <c r="AK116" s="5561"/>
      <c r="AL116" s="1210"/>
      <c r="AM116" s="5562"/>
      <c r="AN116" s="5544" t="s">
        <v>249</v>
      </c>
      <c r="AO116" s="5551" t="s">
        <v>250</v>
      </c>
      <c r="AP116" s="5554" t="s">
        <v>17</v>
      </c>
      <c r="AQ116" s="5563" t="s">
        <v>314</v>
      </c>
      <c r="AR116" s="5564"/>
      <c r="AS116" s="5565"/>
      <c r="AT116" s="4123"/>
      <c r="AU116" s="5566"/>
      <c r="AV116" s="5567" t="s">
        <v>229</v>
      </c>
      <c r="AW116" s="5568" t="s">
        <v>314</v>
      </c>
      <c r="AX116" s="5569"/>
      <c r="AY116" s="5566"/>
      <c r="AZ116" s="5567" t="s">
        <v>229</v>
      </c>
      <c r="BA116" s="5568" t="s">
        <v>314</v>
      </c>
      <c r="BB116" s="5569"/>
      <c r="BC116" s="5566"/>
      <c r="BD116" s="5567" t="s">
        <v>229</v>
      </c>
      <c r="BE116" s="5568" t="s">
        <v>314</v>
      </c>
      <c r="BF116" s="5569"/>
      <c r="BG116" s="5566"/>
      <c r="BH116" s="5567" t="s">
        <v>229</v>
      </c>
      <c r="BI116" s="5568" t="s">
        <v>314</v>
      </c>
      <c r="BJ116" s="5569"/>
      <c r="BK116" s="1221"/>
    </row>
    <row r="117" spans="2:63" ht="15" customHeight="1">
      <c r="B117" s="2082">
        <v>1</v>
      </c>
      <c r="C117" s="5570" t="s">
        <v>724</v>
      </c>
      <c r="D117" s="5571">
        <v>300</v>
      </c>
      <c r="E117" s="5579">
        <v>150</v>
      </c>
      <c r="F117" s="5572">
        <f t="shared" ref="F117:F132" si="87">D117-E117</f>
        <v>150</v>
      </c>
      <c r="G117" s="1387" t="s">
        <v>42</v>
      </c>
      <c r="H117" s="5573">
        <v>8</v>
      </c>
      <c r="I117" s="5574">
        <f>H117-J117</f>
        <v>4</v>
      </c>
      <c r="J117" s="2000">
        <v>4</v>
      </c>
      <c r="K117" s="5575">
        <v>1</v>
      </c>
      <c r="L117" s="5576" t="s">
        <v>2</v>
      </c>
      <c r="M117" s="1372"/>
      <c r="N117" s="1372"/>
      <c r="O117" s="1372"/>
      <c r="P117" s="5572">
        <f>M117-N117+O117</f>
        <v>0</v>
      </c>
      <c r="Q117" s="1387" t="s">
        <v>42</v>
      </c>
      <c r="R117" s="5577">
        <f>'11,30'!O86</f>
        <v>0</v>
      </c>
      <c r="S117" s="2000"/>
      <c r="T117" s="5575">
        <v>1</v>
      </c>
      <c r="U117" s="5576" t="s">
        <v>2</v>
      </c>
      <c r="V117" s="1372"/>
      <c r="W117" s="1372"/>
      <c r="X117" s="1372"/>
      <c r="Y117" s="5572">
        <f>V117-W117+X117</f>
        <v>0</v>
      </c>
      <c r="Z117" s="1387" t="s">
        <v>42</v>
      </c>
      <c r="AA117" s="5577">
        <f>'16,00'!O86</f>
        <v>0</v>
      </c>
      <c r="AB117" s="2000"/>
      <c r="AC117" s="5575">
        <v>1</v>
      </c>
      <c r="AD117" s="5578" t="s">
        <v>2</v>
      </c>
      <c r="AE117" s="5571">
        <v>350</v>
      </c>
      <c r="AF117" s="1372">
        <v>200</v>
      </c>
      <c r="AG117" s="5572">
        <f t="shared" ref="AG117:AG132" si="88">AE117-AF117</f>
        <v>150</v>
      </c>
      <c r="AH117" s="1387" t="s">
        <v>42</v>
      </c>
      <c r="AI117" s="5573">
        <v>8</v>
      </c>
      <c r="AJ117" s="5574">
        <f>AI117-AK117</f>
        <v>1</v>
      </c>
      <c r="AK117" s="2582">
        <v>7</v>
      </c>
      <c r="AL117" s="1213"/>
      <c r="AM117" s="5580" t="s">
        <v>2</v>
      </c>
      <c r="AN117" s="1372"/>
      <c r="AO117" s="1372"/>
      <c r="AP117" s="5572">
        <f>AN117-AO117</f>
        <v>0</v>
      </c>
      <c r="AQ117" s="1387" t="s">
        <v>42</v>
      </c>
      <c r="AR117" s="1387"/>
      <c r="AS117" s="2582"/>
      <c r="AT117" s="4123"/>
      <c r="AU117" s="5570" t="s">
        <v>724</v>
      </c>
      <c r="AV117" s="5581"/>
      <c r="AW117" s="1243" t="s">
        <v>42</v>
      </c>
      <c r="AX117" s="5582"/>
      <c r="AY117" s="5570" t="s">
        <v>724</v>
      </c>
      <c r="AZ117" s="5581"/>
      <c r="BA117" s="1243" t="s">
        <v>42</v>
      </c>
      <c r="BB117" s="5582"/>
      <c r="BC117" s="5570" t="s">
        <v>724</v>
      </c>
      <c r="BD117" s="5581"/>
      <c r="BE117" s="1243" t="s">
        <v>42</v>
      </c>
      <c r="BF117" s="5582"/>
      <c r="BG117" s="5570" t="s">
        <v>724</v>
      </c>
      <c r="BH117" s="5581"/>
      <c r="BI117" s="1243" t="s">
        <v>42</v>
      </c>
      <c r="BJ117" s="5582"/>
      <c r="BK117" s="1221"/>
    </row>
    <row r="118" spans="2:63" ht="15" customHeight="1">
      <c r="B118" s="2082">
        <v>2</v>
      </c>
      <c r="C118" s="5570" t="s">
        <v>763</v>
      </c>
      <c r="D118" s="5571">
        <v>70</v>
      </c>
      <c r="E118" s="5579">
        <v>45</v>
      </c>
      <c r="F118" s="5572">
        <f t="shared" si="87"/>
        <v>25</v>
      </c>
      <c r="G118" s="1387" t="s">
        <v>299</v>
      </c>
      <c r="H118" s="5573">
        <v>9</v>
      </c>
      <c r="I118" s="5574">
        <f t="shared" ref="I118:I124" si="89">H118-J118</f>
        <v>4</v>
      </c>
      <c r="J118" s="2000">
        <v>5</v>
      </c>
      <c r="K118" s="5575">
        <v>2</v>
      </c>
      <c r="L118" s="5579" t="s">
        <v>12</v>
      </c>
      <c r="M118" s="1372"/>
      <c r="N118" s="1372"/>
      <c r="O118" s="1372"/>
      <c r="P118" s="5572">
        <f t="shared" ref="P118" si="90">M118-N118+O118</f>
        <v>0</v>
      </c>
      <c r="Q118" s="1387" t="s">
        <v>299</v>
      </c>
      <c r="R118" s="5577" t="e">
        <f>'11,30'!O85</f>
        <v>#REF!</v>
      </c>
      <c r="S118" s="2000"/>
      <c r="T118" s="5575">
        <v>2</v>
      </c>
      <c r="U118" s="5579" t="s">
        <v>12</v>
      </c>
      <c r="V118" s="1372"/>
      <c r="W118" s="1372"/>
      <c r="X118" s="1372"/>
      <c r="Y118" s="5572">
        <f t="shared" ref="Y118" si="91">V118-W118+X118</f>
        <v>0</v>
      </c>
      <c r="Z118" s="1387" t="s">
        <v>299</v>
      </c>
      <c r="AA118" s="5577" t="e">
        <f>'16,00'!O85</f>
        <v>#REF!</v>
      </c>
      <c r="AB118" s="2000"/>
      <c r="AC118" s="5575">
        <v>2</v>
      </c>
      <c r="AD118" s="5583" t="s">
        <v>12</v>
      </c>
      <c r="AE118" s="5571">
        <v>90</v>
      </c>
      <c r="AF118" s="1372">
        <v>50</v>
      </c>
      <c r="AG118" s="5572">
        <f t="shared" si="88"/>
        <v>40</v>
      </c>
      <c r="AH118" s="1387" t="s">
        <v>299</v>
      </c>
      <c r="AI118" s="5573">
        <v>9</v>
      </c>
      <c r="AJ118" s="5574">
        <f t="shared" ref="AJ118:AJ124" si="92">AI118-AK118</f>
        <v>1</v>
      </c>
      <c r="AK118" s="2582">
        <v>8</v>
      </c>
      <c r="AL118" s="1213"/>
      <c r="AM118" s="5580" t="s">
        <v>12</v>
      </c>
      <c r="AN118" s="1372"/>
      <c r="AO118" s="1372"/>
      <c r="AP118" s="5572">
        <f t="shared" ref="AP118" si="93">AN118-AO118</f>
        <v>0</v>
      </c>
      <c r="AQ118" s="1387" t="s">
        <v>299</v>
      </c>
      <c r="AR118" s="1387"/>
      <c r="AS118" s="2582"/>
      <c r="AT118" s="4123"/>
      <c r="AU118" s="5570" t="s">
        <v>763</v>
      </c>
      <c r="AV118" s="5581"/>
      <c r="AW118" s="1243" t="s">
        <v>299</v>
      </c>
      <c r="AX118" s="2090"/>
      <c r="AY118" s="5570" t="s">
        <v>763</v>
      </c>
      <c r="AZ118" s="5581"/>
      <c r="BA118" s="1243" t="s">
        <v>299</v>
      </c>
      <c r="BB118" s="2090"/>
      <c r="BC118" s="5570" t="s">
        <v>763</v>
      </c>
      <c r="BD118" s="5581"/>
      <c r="BE118" s="1243" t="s">
        <v>299</v>
      </c>
      <c r="BF118" s="2090"/>
      <c r="BG118" s="5570" t="s">
        <v>763</v>
      </c>
      <c r="BH118" s="5581"/>
      <c r="BI118" s="1243" t="s">
        <v>299</v>
      </c>
      <c r="BJ118" s="2090"/>
      <c r="BK118" s="1221"/>
    </row>
    <row r="119" spans="2:63" ht="15" customHeight="1">
      <c r="B119" s="2082">
        <v>3</v>
      </c>
      <c r="C119" s="5570" t="s">
        <v>3</v>
      </c>
      <c r="D119" s="5571">
        <v>216</v>
      </c>
      <c r="E119" s="5579">
        <v>90</v>
      </c>
      <c r="F119" s="5572">
        <f t="shared" si="87"/>
        <v>126</v>
      </c>
      <c r="G119" s="1387" t="s">
        <v>39</v>
      </c>
      <c r="H119" s="5573">
        <v>10</v>
      </c>
      <c r="I119" s="5574">
        <f t="shared" si="89"/>
        <v>6</v>
      </c>
      <c r="J119" s="2000">
        <v>4</v>
      </c>
      <c r="K119" s="5575">
        <v>3</v>
      </c>
      <c r="L119" s="5579" t="s">
        <v>583</v>
      </c>
      <c r="M119" s="1372"/>
      <c r="N119" s="1372"/>
      <c r="O119" s="1372"/>
      <c r="P119" s="5572">
        <f t="shared" ref="P119:P120" si="94">M119-N119+O119</f>
        <v>0</v>
      </c>
      <c r="Q119" s="1387" t="s">
        <v>39</v>
      </c>
      <c r="R119" s="5577" t="e">
        <f>'11,30'!O84</f>
        <v>#REF!</v>
      </c>
      <c r="S119" s="2000"/>
      <c r="T119" s="5575">
        <v>3</v>
      </c>
      <c r="U119" s="5579" t="s">
        <v>583</v>
      </c>
      <c r="V119" s="1372"/>
      <c r="W119" s="1372"/>
      <c r="X119" s="1372"/>
      <c r="Y119" s="5572">
        <f t="shared" ref="Y119:Y120" si="95">V119-W119+X119</f>
        <v>0</v>
      </c>
      <c r="Z119" s="1387" t="s">
        <v>39</v>
      </c>
      <c r="AA119" s="5577" t="e">
        <f>'16,00'!O84</f>
        <v>#REF!</v>
      </c>
      <c r="AB119" s="2000"/>
      <c r="AC119" s="5575">
        <v>3</v>
      </c>
      <c r="AD119" s="5583" t="s">
        <v>583</v>
      </c>
      <c r="AE119" s="5571">
        <v>216</v>
      </c>
      <c r="AF119" s="1372">
        <v>144</v>
      </c>
      <c r="AG119" s="5572">
        <f t="shared" si="88"/>
        <v>72</v>
      </c>
      <c r="AH119" s="1387" t="s">
        <v>39</v>
      </c>
      <c r="AI119" s="5573">
        <v>11</v>
      </c>
      <c r="AJ119" s="5574">
        <f t="shared" si="92"/>
        <v>3</v>
      </c>
      <c r="AK119" s="2582">
        <v>8</v>
      </c>
      <c r="AL119" s="1213"/>
      <c r="AM119" s="5580" t="s">
        <v>583</v>
      </c>
      <c r="AN119" s="1372"/>
      <c r="AO119" s="1372"/>
      <c r="AP119" s="5572">
        <f t="shared" ref="AP119:AP120" si="96">AN119-AO119</f>
        <v>0</v>
      </c>
      <c r="AQ119" s="1387" t="s">
        <v>39</v>
      </c>
      <c r="AR119" s="1387"/>
      <c r="AS119" s="2582"/>
      <c r="AT119" s="4123"/>
      <c r="AU119" s="5570" t="s">
        <v>3</v>
      </c>
      <c r="AV119" s="5581"/>
      <c r="AW119" s="1243" t="s">
        <v>39</v>
      </c>
      <c r="AX119" s="2090"/>
      <c r="AY119" s="5570" t="s">
        <v>3</v>
      </c>
      <c r="AZ119" s="5581"/>
      <c r="BA119" s="1243" t="s">
        <v>39</v>
      </c>
      <c r="BB119" s="2090"/>
      <c r="BC119" s="5570" t="s">
        <v>3</v>
      </c>
      <c r="BD119" s="5581"/>
      <c r="BE119" s="1243" t="s">
        <v>39</v>
      </c>
      <c r="BF119" s="2090"/>
      <c r="BG119" s="5570" t="s">
        <v>3</v>
      </c>
      <c r="BH119" s="5581"/>
      <c r="BI119" s="1243" t="s">
        <v>39</v>
      </c>
      <c r="BJ119" s="2090"/>
      <c r="BK119" s="1221"/>
    </row>
    <row r="120" spans="2:63" ht="15" customHeight="1">
      <c r="B120" s="2082">
        <v>4</v>
      </c>
      <c r="C120" s="5570" t="s">
        <v>19</v>
      </c>
      <c r="D120" s="5571">
        <v>54</v>
      </c>
      <c r="E120" s="5579">
        <v>42</v>
      </c>
      <c r="F120" s="5572">
        <f t="shared" si="87"/>
        <v>12</v>
      </c>
      <c r="G120" s="1387" t="s">
        <v>47</v>
      </c>
      <c r="H120" s="5573">
        <v>9</v>
      </c>
      <c r="I120" s="5574">
        <f t="shared" si="89"/>
        <v>5</v>
      </c>
      <c r="J120" s="2000">
        <v>4</v>
      </c>
      <c r="K120" s="2082">
        <v>4</v>
      </c>
      <c r="L120" s="5579" t="s">
        <v>584</v>
      </c>
      <c r="M120" s="1372"/>
      <c r="N120" s="1372"/>
      <c r="O120" s="1372"/>
      <c r="P120" s="5572">
        <f t="shared" si="94"/>
        <v>0</v>
      </c>
      <c r="Q120" s="1387" t="s">
        <v>47</v>
      </c>
      <c r="R120" s="5577">
        <f>'11,30'!O91</f>
        <v>0</v>
      </c>
      <c r="S120" s="2000"/>
      <c r="T120" s="2082">
        <v>4</v>
      </c>
      <c r="U120" s="5579" t="s">
        <v>584</v>
      </c>
      <c r="V120" s="1372"/>
      <c r="W120" s="1372"/>
      <c r="X120" s="1372"/>
      <c r="Y120" s="5572">
        <f t="shared" si="95"/>
        <v>0</v>
      </c>
      <c r="Z120" s="1387" t="s">
        <v>47</v>
      </c>
      <c r="AA120" s="5577">
        <f>'16,00'!O91</f>
        <v>0</v>
      </c>
      <c r="AB120" s="2000"/>
      <c r="AC120" s="2082">
        <v>4</v>
      </c>
      <c r="AD120" s="5583" t="s">
        <v>584</v>
      </c>
      <c r="AE120" s="5571">
        <v>72</v>
      </c>
      <c r="AF120" s="1372">
        <v>40</v>
      </c>
      <c r="AG120" s="5572">
        <f t="shared" si="88"/>
        <v>32</v>
      </c>
      <c r="AH120" s="1387" t="s">
        <v>47</v>
      </c>
      <c r="AI120" s="5573">
        <v>10</v>
      </c>
      <c r="AJ120" s="5574">
        <f t="shared" si="92"/>
        <v>2</v>
      </c>
      <c r="AK120" s="2582">
        <v>8</v>
      </c>
      <c r="AL120" s="1213"/>
      <c r="AM120" s="5580" t="s">
        <v>584</v>
      </c>
      <c r="AN120" s="1372"/>
      <c r="AO120" s="1372"/>
      <c r="AP120" s="5572">
        <f t="shared" si="96"/>
        <v>0</v>
      </c>
      <c r="AQ120" s="1387" t="s">
        <v>47</v>
      </c>
      <c r="AR120" s="1387"/>
      <c r="AS120" s="2582"/>
      <c r="AT120" s="4123"/>
      <c r="AU120" s="5570" t="s">
        <v>19</v>
      </c>
      <c r="AV120" s="5584"/>
      <c r="AW120" s="1243" t="s">
        <v>47</v>
      </c>
      <c r="AX120" s="2090"/>
      <c r="AY120" s="5570" t="s">
        <v>19</v>
      </c>
      <c r="AZ120" s="5584"/>
      <c r="BA120" s="1243" t="s">
        <v>47</v>
      </c>
      <c r="BB120" s="2090"/>
      <c r="BC120" s="5570" t="s">
        <v>19</v>
      </c>
      <c r="BD120" s="5584"/>
      <c r="BE120" s="1243" t="s">
        <v>47</v>
      </c>
      <c r="BF120" s="2090"/>
      <c r="BG120" s="5570" t="s">
        <v>19</v>
      </c>
      <c r="BH120" s="5584"/>
      <c r="BI120" s="1243" t="s">
        <v>47</v>
      </c>
      <c r="BJ120" s="2090"/>
      <c r="BK120" s="1221"/>
    </row>
    <row r="121" spans="2:63" ht="15" customHeight="1">
      <c r="B121" s="2082">
        <v>5</v>
      </c>
      <c r="C121" s="5570" t="s">
        <v>4</v>
      </c>
      <c r="D121" s="5571">
        <v>144</v>
      </c>
      <c r="E121" s="5579">
        <v>54</v>
      </c>
      <c r="F121" s="5572">
        <f t="shared" si="87"/>
        <v>90</v>
      </c>
      <c r="G121" s="1387" t="s">
        <v>45</v>
      </c>
      <c r="H121" s="5573">
        <v>7</v>
      </c>
      <c r="I121" s="5574">
        <f t="shared" si="89"/>
        <v>2</v>
      </c>
      <c r="J121" s="2000">
        <v>5</v>
      </c>
      <c r="K121" s="5585">
        <v>5</v>
      </c>
      <c r="L121" s="5579" t="s">
        <v>18</v>
      </c>
      <c r="M121" s="1372"/>
      <c r="N121" s="1372"/>
      <c r="O121" s="1372"/>
      <c r="P121" s="5572">
        <f t="shared" ref="P121:P140" si="97">M121-N121+O121</f>
        <v>0</v>
      </c>
      <c r="Q121" s="1387" t="s">
        <v>45</v>
      </c>
      <c r="R121" s="5586" t="e">
        <f>'11,30'!O89</f>
        <v>#REF!</v>
      </c>
      <c r="S121" s="2000"/>
      <c r="T121" s="5585">
        <v>5</v>
      </c>
      <c r="U121" s="5579" t="s">
        <v>18</v>
      </c>
      <c r="V121" s="1372"/>
      <c r="W121" s="1372"/>
      <c r="X121" s="1372"/>
      <c r="Y121" s="5572">
        <f t="shared" ref="Y121:Y140" si="98">V121-W121+X121</f>
        <v>0</v>
      </c>
      <c r="Z121" s="1387" t="s">
        <v>45</v>
      </c>
      <c r="AA121" s="5586" t="e">
        <f>'16,00'!O89</f>
        <v>#REF!</v>
      </c>
      <c r="AB121" s="2000"/>
      <c r="AC121" s="5585">
        <v>5</v>
      </c>
      <c r="AD121" s="5583" t="s">
        <v>18</v>
      </c>
      <c r="AE121" s="5571">
        <v>144</v>
      </c>
      <c r="AF121" s="1372">
        <v>108</v>
      </c>
      <c r="AG121" s="5572">
        <f t="shared" si="88"/>
        <v>36</v>
      </c>
      <c r="AH121" s="1387" t="s">
        <v>45</v>
      </c>
      <c r="AI121" s="5573">
        <v>8</v>
      </c>
      <c r="AJ121" s="5574">
        <f t="shared" si="92"/>
        <v>2</v>
      </c>
      <c r="AK121" s="2582">
        <v>6</v>
      </c>
      <c r="AL121" s="1213"/>
      <c r="AM121" s="5580" t="s">
        <v>18</v>
      </c>
      <c r="AN121" s="1372"/>
      <c r="AO121" s="1372"/>
      <c r="AP121" s="5572">
        <f t="shared" ref="AP121" si="99">AN121-AO121</f>
        <v>0</v>
      </c>
      <c r="AQ121" s="1387" t="s">
        <v>45</v>
      </c>
      <c r="AR121" s="1387"/>
      <c r="AS121" s="2582"/>
      <c r="AT121" s="4123"/>
      <c r="AU121" s="5570" t="s">
        <v>4</v>
      </c>
      <c r="AV121" s="5587"/>
      <c r="AW121" s="1243" t="s">
        <v>45</v>
      </c>
      <c r="AX121" s="2090"/>
      <c r="AY121" s="5570" t="s">
        <v>4</v>
      </c>
      <c r="AZ121" s="5587"/>
      <c r="BA121" s="1243" t="s">
        <v>45</v>
      </c>
      <c r="BB121" s="2090"/>
      <c r="BC121" s="5570" t="s">
        <v>4</v>
      </c>
      <c r="BD121" s="5587"/>
      <c r="BE121" s="1243" t="s">
        <v>45</v>
      </c>
      <c r="BF121" s="2090"/>
      <c r="BG121" s="5570" t="s">
        <v>4</v>
      </c>
      <c r="BH121" s="5587"/>
      <c r="BI121" s="1243" t="s">
        <v>45</v>
      </c>
      <c r="BJ121" s="2090"/>
      <c r="BK121" s="1221"/>
    </row>
    <row r="122" spans="2:63" ht="15" customHeight="1">
      <c r="B122" s="2082">
        <v>6</v>
      </c>
      <c r="C122" s="5570" t="s">
        <v>877</v>
      </c>
      <c r="D122" s="5571">
        <v>26</v>
      </c>
      <c r="E122" s="5579">
        <v>13</v>
      </c>
      <c r="F122" s="5572">
        <f t="shared" si="87"/>
        <v>13</v>
      </c>
      <c r="G122" s="1387" t="s">
        <v>300</v>
      </c>
      <c r="H122" s="5573">
        <v>16</v>
      </c>
      <c r="I122" s="5574">
        <f t="shared" si="89"/>
        <v>9</v>
      </c>
      <c r="J122" s="2000">
        <v>7</v>
      </c>
      <c r="K122" s="5585">
        <v>6</v>
      </c>
      <c r="L122" s="5579" t="s">
        <v>3</v>
      </c>
      <c r="M122" s="1109"/>
      <c r="N122" s="1109"/>
      <c r="O122" s="1109"/>
      <c r="P122" s="1109"/>
      <c r="Q122" s="1387" t="s">
        <v>300</v>
      </c>
      <c r="R122" s="5577">
        <f>'11,30'!O88</f>
        <v>0</v>
      </c>
      <c r="S122" s="2000"/>
      <c r="T122" s="5585">
        <v>6</v>
      </c>
      <c r="U122" s="5579" t="s">
        <v>3</v>
      </c>
      <c r="V122" s="1109"/>
      <c r="W122" s="1109"/>
      <c r="X122" s="1109"/>
      <c r="Y122" s="1109"/>
      <c r="Z122" s="1387" t="s">
        <v>300</v>
      </c>
      <c r="AA122" s="5577">
        <f>'16,00'!O88</f>
        <v>0</v>
      </c>
      <c r="AB122" s="2000"/>
      <c r="AC122" s="5585">
        <v>6</v>
      </c>
      <c r="AD122" s="5583" t="s">
        <v>3</v>
      </c>
      <c r="AE122" s="5571">
        <v>28</v>
      </c>
      <c r="AF122" s="1372">
        <v>20</v>
      </c>
      <c r="AG122" s="5572">
        <f t="shared" si="88"/>
        <v>8</v>
      </c>
      <c r="AH122" s="1387" t="s">
        <v>300</v>
      </c>
      <c r="AI122" s="5573">
        <v>16</v>
      </c>
      <c r="AJ122" s="5574">
        <f t="shared" si="92"/>
        <v>6</v>
      </c>
      <c r="AK122" s="2582">
        <v>10</v>
      </c>
      <c r="AL122" s="1213"/>
      <c r="AQ122" s="1387" t="s">
        <v>300</v>
      </c>
      <c r="AR122" s="1387"/>
      <c r="AS122" s="2582"/>
      <c r="AT122" s="4123"/>
      <c r="AU122" s="5570" t="s">
        <v>877</v>
      </c>
      <c r="AV122" s="5587"/>
      <c r="AW122" s="1243" t="s">
        <v>300</v>
      </c>
      <c r="AX122" s="2090"/>
      <c r="AY122" s="5570" t="s">
        <v>877</v>
      </c>
      <c r="AZ122" s="5587"/>
      <c r="BA122" s="1243" t="s">
        <v>300</v>
      </c>
      <c r="BB122" s="2090"/>
      <c r="BC122" s="5570" t="s">
        <v>877</v>
      </c>
      <c r="BD122" s="5587"/>
      <c r="BE122" s="1243" t="s">
        <v>300</v>
      </c>
      <c r="BF122" s="2090"/>
      <c r="BG122" s="5570" t="s">
        <v>877</v>
      </c>
      <c r="BH122" s="5587"/>
      <c r="BI122" s="1243" t="s">
        <v>300</v>
      </c>
      <c r="BJ122" s="2090"/>
      <c r="BK122" s="1221"/>
    </row>
    <row r="123" spans="2:63" ht="15" customHeight="1">
      <c r="B123" s="2082">
        <v>7</v>
      </c>
      <c r="C123" s="5570" t="s">
        <v>719</v>
      </c>
      <c r="D123" s="5571">
        <v>20</v>
      </c>
      <c r="E123" s="5579">
        <v>14</v>
      </c>
      <c r="F123" s="5572">
        <f t="shared" si="87"/>
        <v>6</v>
      </c>
      <c r="G123" s="1387" t="s">
        <v>301</v>
      </c>
      <c r="H123" s="5573">
        <v>9</v>
      </c>
      <c r="I123" s="5574">
        <f t="shared" si="89"/>
        <v>2</v>
      </c>
      <c r="J123" s="2000">
        <v>7</v>
      </c>
      <c r="K123" s="5585">
        <v>7</v>
      </c>
      <c r="L123" s="5579" t="s">
        <v>19</v>
      </c>
      <c r="M123" s="1372"/>
      <c r="N123" s="1372"/>
      <c r="O123" s="1372"/>
      <c r="P123" s="5572">
        <f>M123-N123+O123</f>
        <v>0</v>
      </c>
      <c r="Q123" s="1387" t="s">
        <v>301</v>
      </c>
      <c r="R123" s="5577">
        <f>'11,30'!O87</f>
        <v>0</v>
      </c>
      <c r="S123" s="2000"/>
      <c r="T123" s="5585">
        <v>7</v>
      </c>
      <c r="U123" s="5579" t="s">
        <v>19</v>
      </c>
      <c r="V123" s="1372"/>
      <c r="W123" s="1372"/>
      <c r="X123" s="1372"/>
      <c r="Y123" s="5572">
        <f>V123-W123+X123</f>
        <v>0</v>
      </c>
      <c r="Z123" s="1387" t="s">
        <v>301</v>
      </c>
      <c r="AA123" s="5577">
        <f>'16,00'!O87</f>
        <v>0</v>
      </c>
      <c r="AB123" s="2000"/>
      <c r="AC123" s="5585">
        <v>7</v>
      </c>
      <c r="AD123" s="5583" t="s">
        <v>19</v>
      </c>
      <c r="AE123" s="5571">
        <v>24</v>
      </c>
      <c r="AF123" s="1372">
        <v>20</v>
      </c>
      <c r="AG123" s="5572">
        <f t="shared" si="88"/>
        <v>4</v>
      </c>
      <c r="AH123" s="1387" t="s">
        <v>301</v>
      </c>
      <c r="AI123" s="5573">
        <v>10</v>
      </c>
      <c r="AJ123" s="5574">
        <f t="shared" si="92"/>
        <v>4</v>
      </c>
      <c r="AK123" s="2582">
        <v>6</v>
      </c>
      <c r="AL123" s="1213"/>
      <c r="AM123" s="5580" t="s">
        <v>3</v>
      </c>
      <c r="AN123" s="1372"/>
      <c r="AO123" s="1372"/>
      <c r="AP123" s="5572">
        <f>AN123-AO123</f>
        <v>0</v>
      </c>
      <c r="AQ123" s="1387" t="s">
        <v>301</v>
      </c>
      <c r="AR123" s="1387"/>
      <c r="AS123" s="2582"/>
      <c r="AT123" s="4123"/>
      <c r="AU123" s="5570" t="s">
        <v>719</v>
      </c>
      <c r="AV123" s="5587"/>
      <c r="AW123" s="1243" t="s">
        <v>301</v>
      </c>
      <c r="AX123" s="2090"/>
      <c r="AY123" s="5570" t="s">
        <v>719</v>
      </c>
      <c r="AZ123" s="5587"/>
      <c r="BA123" s="1243" t="s">
        <v>301</v>
      </c>
      <c r="BB123" s="2090"/>
      <c r="BC123" s="5570" t="s">
        <v>719</v>
      </c>
      <c r="BD123" s="5587"/>
      <c r="BE123" s="1243" t="s">
        <v>301</v>
      </c>
      <c r="BF123" s="2090"/>
      <c r="BG123" s="5570" t="s">
        <v>719</v>
      </c>
      <c r="BH123" s="5587"/>
      <c r="BI123" s="1243" t="s">
        <v>301</v>
      </c>
      <c r="BJ123" s="2090"/>
      <c r="BK123" s="1221"/>
    </row>
    <row r="124" spans="2:63" ht="15" customHeight="1">
      <c r="B124" s="2082">
        <v>8</v>
      </c>
      <c r="C124" s="5570" t="s">
        <v>5</v>
      </c>
      <c r="D124" s="5571">
        <v>300</v>
      </c>
      <c r="E124" s="5579">
        <v>150</v>
      </c>
      <c r="F124" s="5572">
        <f t="shared" si="87"/>
        <v>150</v>
      </c>
      <c r="G124" s="1387" t="s">
        <v>302</v>
      </c>
      <c r="H124" s="5573">
        <v>3</v>
      </c>
      <c r="I124" s="5574">
        <f t="shared" si="89"/>
        <v>0</v>
      </c>
      <c r="J124" s="2000">
        <v>3</v>
      </c>
      <c r="K124" s="2082">
        <v>8</v>
      </c>
      <c r="L124" s="5579" t="s">
        <v>4</v>
      </c>
      <c r="M124" s="1372"/>
      <c r="N124" s="1372"/>
      <c r="O124" s="1372"/>
      <c r="P124" s="5572">
        <f>M124-N124+O124</f>
        <v>0</v>
      </c>
      <c r="Q124" s="1387" t="s">
        <v>302</v>
      </c>
      <c r="R124" s="5577">
        <f>'11,30'!O95</f>
        <v>0</v>
      </c>
      <c r="S124" s="2000"/>
      <c r="T124" s="2082">
        <v>8</v>
      </c>
      <c r="U124" s="5579" t="s">
        <v>4</v>
      </c>
      <c r="V124" s="1372"/>
      <c r="W124" s="1372"/>
      <c r="X124" s="1372"/>
      <c r="Y124" s="5572">
        <f>V124-W124+X124</f>
        <v>0</v>
      </c>
      <c r="Z124" s="1387" t="s">
        <v>302</v>
      </c>
      <c r="AA124" s="5577">
        <f>'16,00'!O95</f>
        <v>0</v>
      </c>
      <c r="AB124" s="2000"/>
      <c r="AC124" s="2082">
        <v>8</v>
      </c>
      <c r="AD124" s="5583" t="s">
        <v>4</v>
      </c>
      <c r="AE124" s="5571">
        <v>300</v>
      </c>
      <c r="AF124" s="1372">
        <v>200</v>
      </c>
      <c r="AG124" s="5572">
        <f t="shared" si="88"/>
        <v>100</v>
      </c>
      <c r="AH124" s="1387" t="s">
        <v>302</v>
      </c>
      <c r="AI124" s="5573">
        <v>4</v>
      </c>
      <c r="AJ124" s="5574">
        <f t="shared" si="92"/>
        <v>3</v>
      </c>
      <c r="AK124" s="2582">
        <v>1</v>
      </c>
      <c r="AL124" s="1213"/>
      <c r="AM124" s="5580" t="s">
        <v>19</v>
      </c>
      <c r="AN124" s="1372"/>
      <c r="AO124" s="1372"/>
      <c r="AP124" s="5572">
        <f>AN124-AO124</f>
        <v>0</v>
      </c>
      <c r="AQ124" s="1387" t="s">
        <v>302</v>
      </c>
      <c r="AR124" s="1387"/>
      <c r="AS124" s="2582"/>
      <c r="AT124" s="4123"/>
      <c r="AU124" s="5570" t="s">
        <v>5</v>
      </c>
      <c r="AV124" s="5587"/>
      <c r="AW124" s="1243" t="s">
        <v>302</v>
      </c>
      <c r="AX124" s="2090"/>
      <c r="AY124" s="5570" t="s">
        <v>5</v>
      </c>
      <c r="AZ124" s="5587"/>
      <c r="BA124" s="1243" t="s">
        <v>302</v>
      </c>
      <c r="BB124" s="2090"/>
      <c r="BC124" s="5570" t="s">
        <v>5</v>
      </c>
      <c r="BD124" s="5587"/>
      <c r="BE124" s="1243" t="s">
        <v>302</v>
      </c>
      <c r="BF124" s="2090"/>
      <c r="BG124" s="5570" t="s">
        <v>5</v>
      </c>
      <c r="BH124" s="5587"/>
      <c r="BI124" s="1243" t="s">
        <v>302</v>
      </c>
      <c r="BJ124" s="2090"/>
      <c r="BK124" s="1221"/>
    </row>
    <row r="125" spans="2:63" ht="15" customHeight="1">
      <c r="B125" s="2082">
        <v>9</v>
      </c>
      <c r="C125" s="5570" t="s">
        <v>20</v>
      </c>
      <c r="D125" s="5571">
        <v>48</v>
      </c>
      <c r="E125" s="5579">
        <v>32</v>
      </c>
      <c r="F125" s="5572">
        <f t="shared" si="87"/>
        <v>16</v>
      </c>
      <c r="G125" s="1387" t="s">
        <v>315</v>
      </c>
      <c r="H125" s="5573">
        <v>4</v>
      </c>
      <c r="I125" s="5574">
        <f t="shared" ref="I125:I139" si="100">H125-J125</f>
        <v>0</v>
      </c>
      <c r="J125" s="2000">
        <v>4</v>
      </c>
      <c r="K125" s="5575">
        <v>9</v>
      </c>
      <c r="L125" s="5579" t="s">
        <v>5</v>
      </c>
      <c r="M125" s="1372"/>
      <c r="N125" s="1372"/>
      <c r="O125" s="1372"/>
      <c r="P125" s="5572">
        <f>M125-N125+O125</f>
        <v>0</v>
      </c>
      <c r="Q125" s="1387" t="s">
        <v>310</v>
      </c>
      <c r="R125" s="5577">
        <f>'11,30'!O90</f>
        <v>0</v>
      </c>
      <c r="S125" s="2000"/>
      <c r="T125" s="5575">
        <v>9</v>
      </c>
      <c r="U125" s="5579" t="s">
        <v>5</v>
      </c>
      <c r="V125" s="1372"/>
      <c r="W125" s="1372"/>
      <c r="X125" s="1372"/>
      <c r="Y125" s="5572">
        <f>V125-W125+X125</f>
        <v>0</v>
      </c>
      <c r="Z125" s="1387" t="s">
        <v>401</v>
      </c>
      <c r="AA125" s="5577">
        <f>'16,00'!O90</f>
        <v>0</v>
      </c>
      <c r="AB125" s="2000"/>
      <c r="AC125" s="5575">
        <v>9</v>
      </c>
      <c r="AD125" s="5583" t="s">
        <v>5</v>
      </c>
      <c r="AE125" s="5571">
        <v>48</v>
      </c>
      <c r="AF125" s="1372">
        <v>40</v>
      </c>
      <c r="AG125" s="5572">
        <f t="shared" si="88"/>
        <v>8</v>
      </c>
      <c r="AH125" s="1387" t="s">
        <v>315</v>
      </c>
      <c r="AI125" s="5573">
        <v>4</v>
      </c>
      <c r="AJ125" s="5574">
        <f t="shared" ref="AJ125:AJ138" si="101">AI125-AK125</f>
        <v>3</v>
      </c>
      <c r="AK125" s="2582">
        <v>1</v>
      </c>
      <c r="AL125" s="1213"/>
      <c r="AM125" s="5580" t="s">
        <v>4</v>
      </c>
      <c r="AN125" s="1372"/>
      <c r="AO125" s="1372"/>
      <c r="AP125" s="5572">
        <f>AN125-AO125</f>
        <v>0</v>
      </c>
      <c r="AQ125" s="1387" t="s">
        <v>401</v>
      </c>
      <c r="AR125" s="1387"/>
      <c r="AS125" s="2582"/>
      <c r="AT125" s="4123"/>
      <c r="AU125" s="5570" t="s">
        <v>20</v>
      </c>
      <c r="AV125" s="5584"/>
      <c r="AW125" s="1243" t="s">
        <v>315</v>
      </c>
      <c r="AX125" s="5588"/>
      <c r="AY125" s="5570" t="s">
        <v>20</v>
      </c>
      <c r="AZ125" s="5584"/>
      <c r="BA125" s="1243" t="s">
        <v>315</v>
      </c>
      <c r="BB125" s="5588"/>
      <c r="BC125" s="5570" t="s">
        <v>20</v>
      </c>
      <c r="BD125" s="5584"/>
      <c r="BE125" s="1243" t="s">
        <v>315</v>
      </c>
      <c r="BF125" s="5588"/>
      <c r="BG125" s="5570" t="s">
        <v>20</v>
      </c>
      <c r="BH125" s="5584"/>
      <c r="BI125" s="1243" t="s">
        <v>315</v>
      </c>
      <c r="BJ125" s="5588"/>
      <c r="BK125" s="1221"/>
    </row>
    <row r="126" spans="2:63" ht="15" customHeight="1">
      <c r="B126" s="2082">
        <v>10</v>
      </c>
      <c r="C126" s="5570" t="s">
        <v>768</v>
      </c>
      <c r="D126" s="5571">
        <v>10</v>
      </c>
      <c r="E126" s="5579">
        <v>8</v>
      </c>
      <c r="F126" s="5572">
        <f t="shared" si="87"/>
        <v>2</v>
      </c>
      <c r="G126" s="1387" t="s">
        <v>384</v>
      </c>
      <c r="H126" s="5573">
        <v>4</v>
      </c>
      <c r="I126" s="5574">
        <f t="shared" si="100"/>
        <v>0</v>
      </c>
      <c r="J126" s="2000">
        <v>4</v>
      </c>
      <c r="K126" s="2082">
        <v>10</v>
      </c>
      <c r="L126" s="5579" t="s">
        <v>20</v>
      </c>
      <c r="M126" s="1109"/>
      <c r="N126" s="1109"/>
      <c r="O126" s="1109"/>
      <c r="P126" s="1109"/>
      <c r="Q126" s="1387" t="s">
        <v>303</v>
      </c>
      <c r="R126" s="5577">
        <f>'11,30'!O92</f>
        <v>0</v>
      </c>
      <c r="S126" s="2000"/>
      <c r="T126" s="2082">
        <v>10</v>
      </c>
      <c r="U126" s="5579" t="s">
        <v>20</v>
      </c>
      <c r="V126" s="1109"/>
      <c r="W126" s="1109"/>
      <c r="X126" s="1109"/>
      <c r="Y126" s="1109"/>
      <c r="Z126" s="1387" t="s">
        <v>303</v>
      </c>
      <c r="AA126" s="5577">
        <f>'16,00'!O92</f>
        <v>0</v>
      </c>
      <c r="AB126" s="2000"/>
      <c r="AC126" s="2082">
        <v>10</v>
      </c>
      <c r="AD126" s="5583" t="s">
        <v>20</v>
      </c>
      <c r="AE126" s="5571">
        <v>10</v>
      </c>
      <c r="AF126" s="1372">
        <v>10</v>
      </c>
      <c r="AG126" s="5572">
        <f t="shared" si="88"/>
        <v>0</v>
      </c>
      <c r="AH126" s="1387" t="s">
        <v>384</v>
      </c>
      <c r="AI126" s="5573">
        <v>4</v>
      </c>
      <c r="AJ126" s="5574">
        <f t="shared" si="101"/>
        <v>2</v>
      </c>
      <c r="AK126" s="2582">
        <v>2</v>
      </c>
      <c r="AL126" s="1213"/>
      <c r="AQ126" s="1387" t="s">
        <v>303</v>
      </c>
      <c r="AR126" s="1387"/>
      <c r="AS126" s="2582"/>
      <c r="AT126" s="4123"/>
      <c r="AU126" s="5570" t="s">
        <v>768</v>
      </c>
      <c r="AV126" s="5589"/>
      <c r="AW126" s="1243" t="s">
        <v>384</v>
      </c>
      <c r="AX126" s="5570"/>
      <c r="AY126" s="5570" t="s">
        <v>768</v>
      </c>
      <c r="AZ126" s="5589"/>
      <c r="BA126" s="1243" t="s">
        <v>384</v>
      </c>
      <c r="BB126" s="5570"/>
      <c r="BC126" s="5570" t="s">
        <v>768</v>
      </c>
      <c r="BD126" s="5589"/>
      <c r="BE126" s="1243" t="s">
        <v>384</v>
      </c>
      <c r="BF126" s="5570"/>
      <c r="BG126" s="5570" t="s">
        <v>768</v>
      </c>
      <c r="BH126" s="5589"/>
      <c r="BI126" s="1243" t="s">
        <v>384</v>
      </c>
      <c r="BJ126" s="5570"/>
      <c r="BK126" s="1221"/>
    </row>
    <row r="127" spans="2:63" ht="15" customHeight="1">
      <c r="B127" s="2082">
        <v>11</v>
      </c>
      <c r="C127" s="5570" t="s">
        <v>878</v>
      </c>
      <c r="D127" s="5571">
        <v>60</v>
      </c>
      <c r="E127" s="5591">
        <v>44</v>
      </c>
      <c r="F127" s="5572">
        <f t="shared" si="87"/>
        <v>16</v>
      </c>
      <c r="G127" s="1391" t="s">
        <v>305</v>
      </c>
      <c r="H127" s="5590">
        <v>9</v>
      </c>
      <c r="I127" s="5574">
        <f t="shared" si="100"/>
        <v>5</v>
      </c>
      <c r="J127" s="2000">
        <v>4</v>
      </c>
      <c r="K127" s="2082">
        <v>11</v>
      </c>
      <c r="L127" s="5579" t="s">
        <v>327</v>
      </c>
      <c r="M127" s="1372"/>
      <c r="N127" s="1372"/>
      <c r="O127" s="1372"/>
      <c r="P127" s="5572">
        <f t="shared" ref="P127:P132" si="102">M127-N127+O127</f>
        <v>0</v>
      </c>
      <c r="Q127" s="1387" t="s">
        <v>304</v>
      </c>
      <c r="R127" s="5577">
        <f>'11,30'!O94</f>
        <v>0</v>
      </c>
      <c r="S127" s="2000"/>
      <c r="T127" s="2082">
        <v>11</v>
      </c>
      <c r="U127" s="5579" t="s">
        <v>327</v>
      </c>
      <c r="V127" s="1372"/>
      <c r="W127" s="1372"/>
      <c r="X127" s="1372"/>
      <c r="Y127" s="5572">
        <f t="shared" ref="Y127:Y132" si="103">V127-W127+X127</f>
        <v>0</v>
      </c>
      <c r="Z127" s="1387" t="s">
        <v>304</v>
      </c>
      <c r="AA127" s="5577">
        <f>'16,00'!O94</f>
        <v>0</v>
      </c>
      <c r="AB127" s="2000"/>
      <c r="AC127" s="2082">
        <v>11</v>
      </c>
      <c r="AD127" s="5583" t="s">
        <v>327</v>
      </c>
      <c r="AE127" s="5571">
        <v>72</v>
      </c>
      <c r="AF127" s="2083">
        <v>48</v>
      </c>
      <c r="AG127" s="5572">
        <f t="shared" si="88"/>
        <v>24</v>
      </c>
      <c r="AH127" s="1391" t="s">
        <v>305</v>
      </c>
      <c r="AI127" s="5590">
        <v>10</v>
      </c>
      <c r="AJ127" s="5574">
        <f t="shared" si="101"/>
        <v>4</v>
      </c>
      <c r="AK127" s="2583">
        <v>6</v>
      </c>
      <c r="AL127" s="1213"/>
      <c r="AM127" s="5580" t="s">
        <v>5</v>
      </c>
      <c r="AN127" s="1372"/>
      <c r="AO127" s="1372"/>
      <c r="AP127" s="5572">
        <f t="shared" ref="AP127:AP132" si="104">AN127-AO127</f>
        <v>0</v>
      </c>
      <c r="AQ127" s="1387" t="s">
        <v>304</v>
      </c>
      <c r="AR127" s="1387"/>
      <c r="AS127" s="2582"/>
      <c r="AT127" s="4123"/>
      <c r="AU127" s="5570" t="s">
        <v>878</v>
      </c>
      <c r="AV127" s="5592"/>
      <c r="AW127" s="1999" t="s">
        <v>305</v>
      </c>
      <c r="AX127" s="5570"/>
      <c r="AY127" s="5570" t="s">
        <v>878</v>
      </c>
      <c r="AZ127" s="5592"/>
      <c r="BA127" s="1999" t="s">
        <v>305</v>
      </c>
      <c r="BB127" s="5570"/>
      <c r="BC127" s="5570" t="s">
        <v>878</v>
      </c>
      <c r="BD127" s="5592"/>
      <c r="BE127" s="1999" t="s">
        <v>305</v>
      </c>
      <c r="BF127" s="5570"/>
      <c r="BG127" s="5570" t="s">
        <v>878</v>
      </c>
      <c r="BH127" s="5592"/>
      <c r="BI127" s="1999" t="s">
        <v>305</v>
      </c>
      <c r="BJ127" s="5570"/>
      <c r="BK127" s="1221"/>
    </row>
    <row r="128" spans="2:63" ht="15" customHeight="1">
      <c r="B128" s="2082">
        <v>12</v>
      </c>
      <c r="C128" s="5570" t="s">
        <v>8</v>
      </c>
      <c r="D128" s="5571">
        <v>60</v>
      </c>
      <c r="E128" s="5591">
        <v>16</v>
      </c>
      <c r="F128" s="5572">
        <f t="shared" si="87"/>
        <v>44</v>
      </c>
      <c r="G128" s="1391" t="s">
        <v>53</v>
      </c>
      <c r="H128" s="5590">
        <v>3</v>
      </c>
      <c r="I128" s="5574">
        <f t="shared" si="100"/>
        <v>0</v>
      </c>
      <c r="J128" s="2000">
        <v>3</v>
      </c>
      <c r="K128" s="2082">
        <v>12</v>
      </c>
      <c r="L128" s="5579" t="s">
        <v>8</v>
      </c>
      <c r="M128" s="1372"/>
      <c r="N128" s="1372"/>
      <c r="O128" s="1372"/>
      <c r="P128" s="5572">
        <f t="shared" si="102"/>
        <v>0</v>
      </c>
      <c r="Q128" s="1391" t="s">
        <v>305</v>
      </c>
      <c r="R128" s="5593">
        <v>0</v>
      </c>
      <c r="S128" s="2000"/>
      <c r="T128" s="2082">
        <v>12</v>
      </c>
      <c r="U128" s="5579" t="s">
        <v>8</v>
      </c>
      <c r="V128" s="1372"/>
      <c r="W128" s="1372"/>
      <c r="X128" s="1372"/>
      <c r="Y128" s="5572">
        <f t="shared" si="103"/>
        <v>0</v>
      </c>
      <c r="Z128" s="1391" t="s">
        <v>305</v>
      </c>
      <c r="AA128" s="5593" t="e">
        <f>'16,00'!O101</f>
        <v>#REF!</v>
      </c>
      <c r="AB128" s="2000"/>
      <c r="AC128" s="2082">
        <v>12</v>
      </c>
      <c r="AD128" s="5583" t="s">
        <v>8</v>
      </c>
      <c r="AE128" s="5571">
        <v>72</v>
      </c>
      <c r="AF128" s="2083">
        <v>48</v>
      </c>
      <c r="AG128" s="5572">
        <f t="shared" si="88"/>
        <v>24</v>
      </c>
      <c r="AH128" s="1391" t="s">
        <v>53</v>
      </c>
      <c r="AI128" s="5590">
        <v>4</v>
      </c>
      <c r="AJ128" s="5574">
        <f t="shared" si="101"/>
        <v>-1</v>
      </c>
      <c r="AK128" s="2583">
        <v>5</v>
      </c>
      <c r="AL128" s="1213"/>
      <c r="AM128" s="5580" t="s">
        <v>20</v>
      </c>
      <c r="AN128" s="1372"/>
      <c r="AO128" s="1372"/>
      <c r="AP128" s="5572">
        <f t="shared" si="104"/>
        <v>0</v>
      </c>
      <c r="AQ128" s="1391" t="s">
        <v>305</v>
      </c>
      <c r="AR128" s="1391"/>
      <c r="AS128" s="2583"/>
      <c r="AT128" s="4123"/>
      <c r="AU128" s="5570" t="s">
        <v>8</v>
      </c>
      <c r="AV128" s="5592"/>
      <c r="AW128" s="1999" t="s">
        <v>53</v>
      </c>
      <c r="AX128" s="5570"/>
      <c r="AY128" s="5570" t="s">
        <v>8</v>
      </c>
      <c r="AZ128" s="5592"/>
      <c r="BA128" s="1999" t="s">
        <v>53</v>
      </c>
      <c r="BB128" s="5570"/>
      <c r="BC128" s="5570" t="s">
        <v>8</v>
      </c>
      <c r="BD128" s="5592"/>
      <c r="BE128" s="1999" t="s">
        <v>53</v>
      </c>
      <c r="BF128" s="5570"/>
      <c r="BG128" s="5570" t="s">
        <v>8</v>
      </c>
      <c r="BH128" s="5592"/>
      <c r="BI128" s="1999" t="s">
        <v>53</v>
      </c>
      <c r="BJ128" s="5570"/>
      <c r="BK128" s="1221"/>
    </row>
    <row r="129" spans="2:63" ht="15" customHeight="1">
      <c r="B129" s="2082">
        <v>13</v>
      </c>
      <c r="C129" s="5570" t="s">
        <v>7</v>
      </c>
      <c r="D129" s="5571">
        <v>80</v>
      </c>
      <c r="E129" s="5591">
        <v>72</v>
      </c>
      <c r="F129" s="5572">
        <f t="shared" si="87"/>
        <v>8</v>
      </c>
      <c r="G129" s="1391" t="s">
        <v>54</v>
      </c>
      <c r="H129" s="5590">
        <v>3</v>
      </c>
      <c r="I129" s="5574">
        <f t="shared" si="100"/>
        <v>0</v>
      </c>
      <c r="J129" s="2000">
        <v>3</v>
      </c>
      <c r="K129" s="5585">
        <v>13</v>
      </c>
      <c r="L129" s="5579" t="s">
        <v>7</v>
      </c>
      <c r="M129" s="1372"/>
      <c r="N129" s="2083"/>
      <c r="O129" s="2083"/>
      <c r="P129" s="5572">
        <f t="shared" si="102"/>
        <v>0</v>
      </c>
      <c r="Q129" s="1391" t="s">
        <v>53</v>
      </c>
      <c r="R129" s="5593" t="e">
        <f>'11,30'!O102</f>
        <v>#REF!</v>
      </c>
      <c r="S129" s="2000"/>
      <c r="T129" s="5585">
        <v>13</v>
      </c>
      <c r="U129" s="5579" t="s">
        <v>7</v>
      </c>
      <c r="V129" s="1372"/>
      <c r="W129" s="1372"/>
      <c r="X129" s="1372"/>
      <c r="Y129" s="5572">
        <f t="shared" si="103"/>
        <v>0</v>
      </c>
      <c r="Z129" s="1391" t="s">
        <v>53</v>
      </c>
      <c r="AA129" s="5593">
        <f>'16,00'!O102</f>
        <v>0</v>
      </c>
      <c r="AB129" s="2000"/>
      <c r="AC129" s="5585">
        <v>13</v>
      </c>
      <c r="AD129" s="5583" t="s">
        <v>7</v>
      </c>
      <c r="AE129" s="5571">
        <v>88</v>
      </c>
      <c r="AF129" s="2083">
        <v>72</v>
      </c>
      <c r="AG129" s="5572">
        <f t="shared" si="88"/>
        <v>16</v>
      </c>
      <c r="AH129" s="1391" t="s">
        <v>54</v>
      </c>
      <c r="AI129" s="5590">
        <v>4</v>
      </c>
      <c r="AJ129" s="5574">
        <f t="shared" si="101"/>
        <v>2</v>
      </c>
      <c r="AK129" s="2583">
        <v>2</v>
      </c>
      <c r="AL129" s="1213"/>
      <c r="AM129" s="5580" t="s">
        <v>327</v>
      </c>
      <c r="AN129" s="1372"/>
      <c r="AO129" s="2083"/>
      <c r="AP129" s="5572">
        <f t="shared" si="104"/>
        <v>0</v>
      </c>
      <c r="AQ129" s="1391" t="s">
        <v>53</v>
      </c>
      <c r="AR129" s="1391"/>
      <c r="AS129" s="2583"/>
      <c r="AT129" s="4123"/>
      <c r="AU129" s="5570" t="s">
        <v>7</v>
      </c>
      <c r="AV129" s="5592"/>
      <c r="AW129" s="1999" t="s">
        <v>54</v>
      </c>
      <c r="AX129" s="5582"/>
      <c r="AY129" s="5570" t="s">
        <v>7</v>
      </c>
      <c r="AZ129" s="5592"/>
      <c r="BA129" s="1999" t="s">
        <v>54</v>
      </c>
      <c r="BB129" s="5582"/>
      <c r="BC129" s="5570" t="s">
        <v>7</v>
      </c>
      <c r="BD129" s="5592"/>
      <c r="BE129" s="1999" t="s">
        <v>54</v>
      </c>
      <c r="BF129" s="5582"/>
      <c r="BG129" s="5570" t="s">
        <v>7</v>
      </c>
      <c r="BH129" s="5592"/>
      <c r="BI129" s="1999" t="s">
        <v>54</v>
      </c>
      <c r="BJ129" s="5582"/>
      <c r="BK129" s="1221"/>
    </row>
    <row r="130" spans="2:63" ht="15" customHeight="1">
      <c r="B130" s="2082">
        <v>14</v>
      </c>
      <c r="C130" s="5570" t="s">
        <v>455</v>
      </c>
      <c r="D130" s="5571">
        <v>60</v>
      </c>
      <c r="E130" s="5579"/>
      <c r="F130" s="5572">
        <f t="shared" si="87"/>
        <v>60</v>
      </c>
      <c r="G130" s="1391" t="s">
        <v>306</v>
      </c>
      <c r="H130" s="5590">
        <v>9</v>
      </c>
      <c r="I130" s="5574">
        <f t="shared" si="100"/>
        <v>5</v>
      </c>
      <c r="J130" s="2000">
        <v>4</v>
      </c>
      <c r="K130" s="5585">
        <v>14</v>
      </c>
      <c r="L130" s="5579" t="s">
        <v>9</v>
      </c>
      <c r="M130" s="1372"/>
      <c r="N130" s="2083"/>
      <c r="O130" s="2083"/>
      <c r="P130" s="5572">
        <f t="shared" si="102"/>
        <v>0</v>
      </c>
      <c r="Q130" s="1391" t="s">
        <v>54</v>
      </c>
      <c r="R130" s="5593">
        <f>'11,30'!O103</f>
        <v>0</v>
      </c>
      <c r="S130" s="2000"/>
      <c r="T130" s="5585">
        <v>14</v>
      </c>
      <c r="U130" s="5579" t="s">
        <v>9</v>
      </c>
      <c r="V130" s="1372"/>
      <c r="W130" s="1372"/>
      <c r="X130" s="1372"/>
      <c r="Y130" s="5572">
        <f t="shared" si="103"/>
        <v>0</v>
      </c>
      <c r="Z130" s="1391" t="s">
        <v>54</v>
      </c>
      <c r="AA130" s="5593">
        <f>'16,00'!O103</f>
        <v>0</v>
      </c>
      <c r="AB130" s="2000"/>
      <c r="AC130" s="5585">
        <v>14</v>
      </c>
      <c r="AD130" s="5583" t="s">
        <v>9</v>
      </c>
      <c r="AE130" s="5571">
        <v>80</v>
      </c>
      <c r="AF130" s="1372">
        <v>60</v>
      </c>
      <c r="AG130" s="5572">
        <f t="shared" si="88"/>
        <v>20</v>
      </c>
      <c r="AH130" s="1391" t="s">
        <v>306</v>
      </c>
      <c r="AI130" s="5590">
        <v>10</v>
      </c>
      <c r="AJ130" s="5574">
        <f t="shared" si="101"/>
        <v>5</v>
      </c>
      <c r="AK130" s="2583">
        <v>5</v>
      </c>
      <c r="AL130" s="1213"/>
      <c r="AM130" s="5580" t="s">
        <v>8</v>
      </c>
      <c r="AN130" s="1372"/>
      <c r="AO130" s="2083"/>
      <c r="AP130" s="5572">
        <f t="shared" si="104"/>
        <v>0</v>
      </c>
      <c r="AQ130" s="1391" t="s">
        <v>54</v>
      </c>
      <c r="AR130" s="1391"/>
      <c r="AS130" s="2583"/>
      <c r="AT130" s="4123"/>
      <c r="AU130" s="5570" t="s">
        <v>455</v>
      </c>
      <c r="AV130" s="5592"/>
      <c r="AW130" s="1999" t="s">
        <v>306</v>
      </c>
      <c r="AX130" s="2090"/>
      <c r="AY130" s="5570" t="s">
        <v>455</v>
      </c>
      <c r="AZ130" s="5592"/>
      <c r="BA130" s="1999" t="s">
        <v>306</v>
      </c>
      <c r="BB130" s="2090"/>
      <c r="BC130" s="5570" t="s">
        <v>455</v>
      </c>
      <c r="BD130" s="5592"/>
      <c r="BE130" s="1999" t="s">
        <v>306</v>
      </c>
      <c r="BF130" s="2090"/>
      <c r="BG130" s="5570" t="s">
        <v>455</v>
      </c>
      <c r="BH130" s="5592"/>
      <c r="BI130" s="1999" t="s">
        <v>306</v>
      </c>
      <c r="BJ130" s="2090"/>
      <c r="BK130" s="1221"/>
    </row>
    <row r="131" spans="2:63" ht="15" customHeight="1">
      <c r="B131" s="2082">
        <v>15</v>
      </c>
      <c r="C131" s="5570" t="s">
        <v>667</v>
      </c>
      <c r="D131" s="5571">
        <v>7</v>
      </c>
      <c r="E131" s="5591">
        <v>5</v>
      </c>
      <c r="F131" s="5572">
        <f t="shared" si="87"/>
        <v>2</v>
      </c>
      <c r="G131" s="2573" t="s">
        <v>925</v>
      </c>
      <c r="H131" s="5573">
        <v>7</v>
      </c>
      <c r="I131" s="5574">
        <f t="shared" si="100"/>
        <v>6</v>
      </c>
      <c r="J131" s="2000">
        <v>1</v>
      </c>
      <c r="K131" s="2082">
        <v>15</v>
      </c>
      <c r="L131" s="5579" t="s">
        <v>10</v>
      </c>
      <c r="M131" s="1372"/>
      <c r="N131" s="2083"/>
      <c r="O131" s="2083"/>
      <c r="P131" s="5572">
        <f t="shared" si="102"/>
        <v>0</v>
      </c>
      <c r="Q131" s="1391" t="s">
        <v>306</v>
      </c>
      <c r="R131" s="5593">
        <f>'11,30'!O93</f>
        <v>0</v>
      </c>
      <c r="S131" s="2000"/>
      <c r="T131" s="2082">
        <v>15</v>
      </c>
      <c r="U131" s="5579" t="s">
        <v>10</v>
      </c>
      <c r="V131" s="1372"/>
      <c r="W131" s="1372"/>
      <c r="X131" s="1372"/>
      <c r="Y131" s="5572">
        <f t="shared" si="103"/>
        <v>0</v>
      </c>
      <c r="Z131" s="1391" t="s">
        <v>306</v>
      </c>
      <c r="AA131" s="5593">
        <f>'16,00'!O93</f>
        <v>0</v>
      </c>
      <c r="AB131" s="2000"/>
      <c r="AC131" s="2082">
        <v>15</v>
      </c>
      <c r="AD131" s="5583" t="s">
        <v>10</v>
      </c>
      <c r="AE131" s="5571">
        <v>8</v>
      </c>
      <c r="AF131" s="2083">
        <v>4</v>
      </c>
      <c r="AG131" s="5572">
        <f t="shared" si="88"/>
        <v>4</v>
      </c>
      <c r="AH131" s="2573" t="s">
        <v>925</v>
      </c>
      <c r="AI131" s="5573">
        <v>7</v>
      </c>
      <c r="AJ131" s="5574">
        <f t="shared" si="101"/>
        <v>1</v>
      </c>
      <c r="AK131" s="2582">
        <v>6</v>
      </c>
      <c r="AL131" s="1213"/>
      <c r="AM131" s="5580" t="s">
        <v>7</v>
      </c>
      <c r="AN131" s="1372"/>
      <c r="AO131" s="2083"/>
      <c r="AP131" s="5572">
        <f t="shared" si="104"/>
        <v>0</v>
      </c>
      <c r="AQ131" s="1391" t="s">
        <v>306</v>
      </c>
      <c r="AR131" s="1391"/>
      <c r="AS131" s="2583"/>
      <c r="AT131" s="4123"/>
      <c r="AU131" s="5570" t="s">
        <v>667</v>
      </c>
      <c r="AV131" s="5592"/>
      <c r="AW131" s="2573" t="s">
        <v>925</v>
      </c>
      <c r="AX131" s="2090"/>
      <c r="AY131" s="5570" t="s">
        <v>667</v>
      </c>
      <c r="AZ131" s="5592"/>
      <c r="BA131" s="2573" t="s">
        <v>925</v>
      </c>
      <c r="BB131" s="2090"/>
      <c r="BC131" s="5570" t="s">
        <v>667</v>
      </c>
      <c r="BD131" s="5592"/>
      <c r="BE131" s="2573" t="s">
        <v>925</v>
      </c>
      <c r="BF131" s="2090"/>
      <c r="BG131" s="5570" t="s">
        <v>667</v>
      </c>
      <c r="BH131" s="5592"/>
      <c r="BI131" s="2573" t="s">
        <v>925</v>
      </c>
      <c r="BJ131" s="2090"/>
      <c r="BK131" s="1221"/>
    </row>
    <row r="132" spans="2:63" ht="15" customHeight="1">
      <c r="B132" s="2082">
        <v>16</v>
      </c>
      <c r="C132" s="5570" t="s">
        <v>307</v>
      </c>
      <c r="D132" s="5571">
        <v>7</v>
      </c>
      <c r="E132" s="5591">
        <v>6</v>
      </c>
      <c r="F132" s="5572">
        <f t="shared" si="87"/>
        <v>1</v>
      </c>
      <c r="G132" s="2573" t="s">
        <v>926</v>
      </c>
      <c r="H132" s="5573">
        <v>6</v>
      </c>
      <c r="I132" s="5574">
        <f t="shared" si="100"/>
        <v>2</v>
      </c>
      <c r="J132" s="2000">
        <v>4</v>
      </c>
      <c r="K132" s="2082">
        <v>16</v>
      </c>
      <c r="L132" s="5579" t="s">
        <v>11</v>
      </c>
      <c r="M132" s="1372"/>
      <c r="N132" s="2083"/>
      <c r="O132" s="2083"/>
      <c r="P132" s="5572">
        <f t="shared" si="102"/>
        <v>0</v>
      </c>
      <c r="Q132" s="1387" t="s">
        <v>294</v>
      </c>
      <c r="R132" s="5577">
        <f>'11,30'!O99</f>
        <v>0</v>
      </c>
      <c r="S132" s="2000"/>
      <c r="T132" s="2082">
        <v>16</v>
      </c>
      <c r="U132" s="5579" t="s">
        <v>11</v>
      </c>
      <c r="V132" s="1372"/>
      <c r="W132" s="1372"/>
      <c r="X132" s="1372"/>
      <c r="Y132" s="5572">
        <f t="shared" si="103"/>
        <v>0</v>
      </c>
      <c r="Z132" s="1387" t="s">
        <v>294</v>
      </c>
      <c r="AA132" s="5577">
        <f>'16,00'!O99</f>
        <v>0</v>
      </c>
      <c r="AB132" s="2000"/>
      <c r="AC132" s="2082">
        <v>16</v>
      </c>
      <c r="AD132" s="5583" t="s">
        <v>11</v>
      </c>
      <c r="AE132" s="5571">
        <v>8</v>
      </c>
      <c r="AF132" s="2083">
        <v>7</v>
      </c>
      <c r="AG132" s="5572">
        <f t="shared" si="88"/>
        <v>1</v>
      </c>
      <c r="AH132" s="2573" t="s">
        <v>926</v>
      </c>
      <c r="AI132" s="5573">
        <v>6</v>
      </c>
      <c r="AJ132" s="5574">
        <f t="shared" si="101"/>
        <v>0</v>
      </c>
      <c r="AK132" s="2582">
        <v>6</v>
      </c>
      <c r="AL132" s="1213"/>
      <c r="AM132" s="5580" t="s">
        <v>9</v>
      </c>
      <c r="AN132" s="1372"/>
      <c r="AO132" s="2083"/>
      <c r="AP132" s="5572">
        <f t="shared" si="104"/>
        <v>0</v>
      </c>
      <c r="AQ132" s="1387" t="s">
        <v>294</v>
      </c>
      <c r="AR132" s="1387"/>
      <c r="AS132" s="2582"/>
      <c r="AT132" s="4123"/>
      <c r="AU132" s="5570" t="s">
        <v>307</v>
      </c>
      <c r="AV132" s="5592"/>
      <c r="AW132" s="2573" t="s">
        <v>926</v>
      </c>
      <c r="AX132" s="2090"/>
      <c r="AY132" s="5570" t="s">
        <v>307</v>
      </c>
      <c r="AZ132" s="5592"/>
      <c r="BA132" s="2573" t="s">
        <v>926</v>
      </c>
      <c r="BB132" s="2090"/>
      <c r="BC132" s="5570" t="s">
        <v>307</v>
      </c>
      <c r="BD132" s="5592"/>
      <c r="BE132" s="2573" t="s">
        <v>926</v>
      </c>
      <c r="BF132" s="2090"/>
      <c r="BG132" s="5570" t="s">
        <v>307</v>
      </c>
      <c r="BH132" s="5592"/>
      <c r="BI132" s="2573" t="s">
        <v>926</v>
      </c>
      <c r="BJ132" s="2090"/>
      <c r="BK132" s="1221"/>
    </row>
    <row r="133" spans="2:63" ht="15" customHeight="1">
      <c r="B133" s="2082">
        <v>17</v>
      </c>
      <c r="C133" s="5570" t="s">
        <v>15</v>
      </c>
      <c r="D133" s="5571">
        <v>72</v>
      </c>
      <c r="E133" s="5579">
        <v>61</v>
      </c>
      <c r="F133" s="5572">
        <f t="shared" ref="F133:F140" si="105">D133-E133</f>
        <v>11</v>
      </c>
      <c r="G133" s="1387" t="s">
        <v>307</v>
      </c>
      <c r="H133" s="5573">
        <v>4</v>
      </c>
      <c r="I133" s="5574">
        <f t="shared" si="100"/>
        <v>1</v>
      </c>
      <c r="J133" s="2000">
        <v>3</v>
      </c>
      <c r="K133" s="2082">
        <v>17</v>
      </c>
      <c r="L133" s="5579" t="s">
        <v>329</v>
      </c>
      <c r="M133" s="1109"/>
      <c r="N133" s="1109"/>
      <c r="O133" s="1109"/>
      <c r="P133" s="1109"/>
      <c r="Q133" s="1387" t="s">
        <v>295</v>
      </c>
      <c r="R133" s="5577">
        <f>'11,30'!O100</f>
        <v>0</v>
      </c>
      <c r="S133" s="2000"/>
      <c r="T133" s="2082">
        <v>17</v>
      </c>
      <c r="U133" s="5579" t="s">
        <v>329</v>
      </c>
      <c r="V133" s="1109"/>
      <c r="W133" s="1109"/>
      <c r="X133" s="1109"/>
      <c r="Y133" s="1109"/>
      <c r="Z133" s="1387" t="s">
        <v>295</v>
      </c>
      <c r="AA133" s="5577">
        <f>'16,00'!O100</f>
        <v>0</v>
      </c>
      <c r="AB133" s="2000"/>
      <c r="AC133" s="2082">
        <v>17</v>
      </c>
      <c r="AD133" s="5583" t="s">
        <v>329</v>
      </c>
      <c r="AE133" s="5571">
        <v>92</v>
      </c>
      <c r="AF133" s="1372">
        <v>20</v>
      </c>
      <c r="AG133" s="5572">
        <f t="shared" ref="AG133:AG140" si="106">AE133-AF133</f>
        <v>72</v>
      </c>
      <c r="AH133" s="1387" t="s">
        <v>307</v>
      </c>
      <c r="AI133" s="5573">
        <v>5</v>
      </c>
      <c r="AJ133" s="5574">
        <f t="shared" si="101"/>
        <v>1</v>
      </c>
      <c r="AK133" s="2582">
        <v>4</v>
      </c>
      <c r="AL133" s="1213"/>
      <c r="AQ133" s="1387" t="s">
        <v>295</v>
      </c>
      <c r="AR133" s="1387"/>
      <c r="AS133" s="2582"/>
      <c r="AT133" s="4123"/>
      <c r="AU133" s="5570" t="s">
        <v>15</v>
      </c>
      <c r="AV133" s="5584"/>
      <c r="AW133" s="1243" t="s">
        <v>307</v>
      </c>
      <c r="AX133" s="2090"/>
      <c r="AY133" s="5570" t="s">
        <v>15</v>
      </c>
      <c r="AZ133" s="5584"/>
      <c r="BA133" s="1243" t="s">
        <v>307</v>
      </c>
      <c r="BB133" s="2090"/>
      <c r="BC133" s="5570" t="s">
        <v>15</v>
      </c>
      <c r="BD133" s="5584"/>
      <c r="BE133" s="1243" t="s">
        <v>307</v>
      </c>
      <c r="BF133" s="2090"/>
      <c r="BG133" s="5570" t="s">
        <v>15</v>
      </c>
      <c r="BH133" s="5584"/>
      <c r="BI133" s="1243" t="s">
        <v>307</v>
      </c>
      <c r="BJ133" s="2090"/>
      <c r="BK133" s="1221"/>
    </row>
    <row r="134" spans="2:63" ht="15" customHeight="1">
      <c r="B134" s="2082">
        <v>18</v>
      </c>
      <c r="C134" s="5570" t="s">
        <v>16</v>
      </c>
      <c r="D134" s="5571">
        <v>100</v>
      </c>
      <c r="E134" s="5579">
        <v>64</v>
      </c>
      <c r="F134" s="5572">
        <f t="shared" si="105"/>
        <v>36</v>
      </c>
      <c r="G134" s="2573" t="s">
        <v>495</v>
      </c>
      <c r="H134" s="5573">
        <v>3</v>
      </c>
      <c r="I134" s="5574">
        <f t="shared" si="100"/>
        <v>1</v>
      </c>
      <c r="J134" s="2000">
        <v>2</v>
      </c>
      <c r="K134" s="5575">
        <v>18</v>
      </c>
      <c r="L134" s="5579" t="s">
        <v>330</v>
      </c>
      <c r="M134" s="1372"/>
      <c r="N134" s="2083"/>
      <c r="O134" s="2083"/>
      <c r="P134" s="5572">
        <f>M134-N134+O134</f>
        <v>0</v>
      </c>
      <c r="Q134" s="1387" t="s">
        <v>307</v>
      </c>
      <c r="R134" s="5577">
        <f>'11,30'!O96</f>
        <v>0</v>
      </c>
      <c r="S134" s="2000"/>
      <c r="T134" s="5575">
        <v>18</v>
      </c>
      <c r="U134" s="5579" t="s">
        <v>330</v>
      </c>
      <c r="V134" s="1372"/>
      <c r="W134" s="1372"/>
      <c r="X134" s="1372"/>
      <c r="Y134" s="5572">
        <f>V134-W134+X134</f>
        <v>0</v>
      </c>
      <c r="Z134" s="1387" t="s">
        <v>307</v>
      </c>
      <c r="AA134" s="5577">
        <f>'16,00'!O96</f>
        <v>0</v>
      </c>
      <c r="AB134" s="2000"/>
      <c r="AC134" s="5575">
        <v>18</v>
      </c>
      <c r="AD134" s="5583" t="s">
        <v>330</v>
      </c>
      <c r="AE134" s="5571">
        <v>100</v>
      </c>
      <c r="AF134" s="1372">
        <v>52</v>
      </c>
      <c r="AG134" s="5572">
        <f t="shared" si="106"/>
        <v>48</v>
      </c>
      <c r="AH134" s="2573" t="s">
        <v>495</v>
      </c>
      <c r="AI134" s="5573">
        <v>3</v>
      </c>
      <c r="AJ134" s="5574">
        <f t="shared" si="101"/>
        <v>0</v>
      </c>
      <c r="AK134" s="2000">
        <v>3</v>
      </c>
      <c r="AL134" s="1213"/>
      <c r="AM134" s="5580" t="s">
        <v>329</v>
      </c>
      <c r="AN134" s="1372"/>
      <c r="AO134" s="2083"/>
      <c r="AP134" s="5572">
        <f>AN134-AO134</f>
        <v>0</v>
      </c>
      <c r="AQ134" s="1387" t="s">
        <v>307</v>
      </c>
      <c r="AR134" s="1387"/>
      <c r="AS134" s="2582"/>
      <c r="AT134" s="4123"/>
      <c r="AU134" s="5570" t="s">
        <v>16</v>
      </c>
      <c r="AV134" s="5584"/>
      <c r="AW134" s="2573" t="s">
        <v>495</v>
      </c>
      <c r="AX134" s="2090"/>
      <c r="AY134" s="5570" t="s">
        <v>16</v>
      </c>
      <c r="AZ134" s="5584"/>
      <c r="BA134" s="2573" t="s">
        <v>495</v>
      </c>
      <c r="BB134" s="2090"/>
      <c r="BC134" s="5570" t="s">
        <v>16</v>
      </c>
      <c r="BD134" s="5584"/>
      <c r="BE134" s="2573" t="s">
        <v>495</v>
      </c>
      <c r="BF134" s="2090"/>
      <c r="BG134" s="5570" t="s">
        <v>16</v>
      </c>
      <c r="BH134" s="5584"/>
      <c r="BI134" s="2573" t="s">
        <v>495</v>
      </c>
      <c r="BJ134" s="2090"/>
      <c r="BK134" s="1221"/>
    </row>
    <row r="135" spans="2:63" ht="15" customHeight="1">
      <c r="B135" s="2082">
        <v>19</v>
      </c>
      <c r="C135" s="5570" t="s">
        <v>814</v>
      </c>
      <c r="D135" s="5571">
        <v>30</v>
      </c>
      <c r="E135" s="5579">
        <v>10</v>
      </c>
      <c r="F135" s="5572">
        <f t="shared" si="105"/>
        <v>20</v>
      </c>
      <c r="G135" s="1387" t="s">
        <v>58</v>
      </c>
      <c r="H135" s="5573">
        <v>4</v>
      </c>
      <c r="I135" s="5574">
        <f t="shared" si="100"/>
        <v>3</v>
      </c>
      <c r="J135" s="2000">
        <v>1</v>
      </c>
      <c r="K135" s="2082">
        <v>19</v>
      </c>
      <c r="L135" s="5579" t="s">
        <v>13</v>
      </c>
      <c r="M135" s="1372"/>
      <c r="N135" s="2083"/>
      <c r="O135" s="2083"/>
      <c r="P135" s="5572">
        <f>M135-N135+O135</f>
        <v>0</v>
      </c>
      <c r="Q135" s="1387" t="s">
        <v>587</v>
      </c>
      <c r="R135" s="5577">
        <f>'11,30'!O97</f>
        <v>0</v>
      </c>
      <c r="S135" s="2000"/>
      <c r="T135" s="2082">
        <v>19</v>
      </c>
      <c r="U135" s="5579" t="s">
        <v>13</v>
      </c>
      <c r="V135" s="1372"/>
      <c r="W135" s="1372"/>
      <c r="X135" s="1372"/>
      <c r="Y135" s="5572">
        <f>V135-W135+X135</f>
        <v>0</v>
      </c>
      <c r="Z135" s="1387" t="s">
        <v>587</v>
      </c>
      <c r="AA135" s="5577">
        <f>'16,00'!O97</f>
        <v>0</v>
      </c>
      <c r="AB135" s="2000"/>
      <c r="AC135" s="2082">
        <v>19</v>
      </c>
      <c r="AD135" s="5583" t="s">
        <v>13</v>
      </c>
      <c r="AE135" s="5571">
        <v>30</v>
      </c>
      <c r="AF135" s="1372">
        <v>25</v>
      </c>
      <c r="AG135" s="5572">
        <f t="shared" si="106"/>
        <v>5</v>
      </c>
      <c r="AH135" s="1387" t="s">
        <v>58</v>
      </c>
      <c r="AI135" s="5573">
        <v>4</v>
      </c>
      <c r="AJ135" s="5574">
        <f t="shared" si="101"/>
        <v>2</v>
      </c>
      <c r="AK135" s="2582">
        <v>2</v>
      </c>
      <c r="AL135" s="1213"/>
      <c r="AM135" s="5580" t="s">
        <v>330</v>
      </c>
      <c r="AN135" s="1372"/>
      <c r="AO135" s="2083"/>
      <c r="AP135" s="5572">
        <f>AN135-AO135</f>
        <v>0</v>
      </c>
      <c r="AQ135" s="1387" t="s">
        <v>587</v>
      </c>
      <c r="AR135" s="1387"/>
      <c r="AS135" s="2582"/>
      <c r="AT135" s="4123"/>
      <c r="AU135" s="5570" t="s">
        <v>814</v>
      </c>
      <c r="AV135" s="5584"/>
      <c r="AW135" s="1243" t="s">
        <v>58</v>
      </c>
      <c r="AX135" s="2090"/>
      <c r="AY135" s="5570" t="s">
        <v>814</v>
      </c>
      <c r="AZ135" s="5584"/>
      <c r="BA135" s="1243" t="s">
        <v>58</v>
      </c>
      <c r="BB135" s="2090"/>
      <c r="BC135" s="5570" t="s">
        <v>814</v>
      </c>
      <c r="BD135" s="5584"/>
      <c r="BE135" s="1243" t="s">
        <v>58</v>
      </c>
      <c r="BF135" s="2090"/>
      <c r="BG135" s="5570" t="s">
        <v>814</v>
      </c>
      <c r="BH135" s="5584"/>
      <c r="BI135" s="1243" t="s">
        <v>58</v>
      </c>
      <c r="BJ135" s="2090"/>
      <c r="BK135" s="1221"/>
    </row>
    <row r="136" spans="2:63" ht="15" customHeight="1">
      <c r="B136" s="2082">
        <v>20</v>
      </c>
      <c r="C136" s="5570" t="s">
        <v>523</v>
      </c>
      <c r="D136" s="5571">
        <v>30</v>
      </c>
      <c r="E136" s="5579">
        <v>10</v>
      </c>
      <c r="F136" s="5572">
        <f t="shared" si="105"/>
        <v>20</v>
      </c>
      <c r="G136" s="1387" t="s">
        <v>57</v>
      </c>
      <c r="H136" s="5573">
        <v>3</v>
      </c>
      <c r="I136" s="5574">
        <f t="shared" si="100"/>
        <v>0</v>
      </c>
      <c r="J136" s="2572">
        <v>3</v>
      </c>
      <c r="K136" s="2082">
        <v>20</v>
      </c>
      <c r="L136" s="5579" t="s">
        <v>337</v>
      </c>
      <c r="M136" s="1372"/>
      <c r="N136" s="1372"/>
      <c r="O136" s="1372"/>
      <c r="P136" s="5572">
        <f>M136-N136+O136</f>
        <v>0</v>
      </c>
      <c r="Q136" s="1387" t="s">
        <v>588</v>
      </c>
      <c r="R136" s="5577">
        <f>'11,30'!O98</f>
        <v>0</v>
      </c>
      <c r="S136" s="2000"/>
      <c r="T136" s="2082">
        <v>20</v>
      </c>
      <c r="U136" s="5579" t="s">
        <v>337</v>
      </c>
      <c r="V136" s="1372"/>
      <c r="W136" s="1372"/>
      <c r="X136" s="1372"/>
      <c r="Y136" s="5572">
        <f>V136-W136+X136</f>
        <v>0</v>
      </c>
      <c r="Z136" s="1387" t="s">
        <v>588</v>
      </c>
      <c r="AA136" s="5577">
        <f>'16,00'!O98</f>
        <v>0</v>
      </c>
      <c r="AB136" s="2000"/>
      <c r="AC136" s="2082">
        <v>20</v>
      </c>
      <c r="AD136" s="5583" t="s">
        <v>337</v>
      </c>
      <c r="AE136" s="5571">
        <v>30</v>
      </c>
      <c r="AF136" s="1372">
        <v>25</v>
      </c>
      <c r="AG136" s="5572">
        <f t="shared" si="106"/>
        <v>5</v>
      </c>
      <c r="AH136" s="1387" t="s">
        <v>57</v>
      </c>
      <c r="AI136" s="5573">
        <v>3</v>
      </c>
      <c r="AJ136" s="5574">
        <f t="shared" si="101"/>
        <v>1</v>
      </c>
      <c r="AK136" s="2582">
        <v>2</v>
      </c>
      <c r="AL136" s="1213"/>
      <c r="AM136" s="5580" t="s">
        <v>13</v>
      </c>
      <c r="AN136" s="1372"/>
      <c r="AO136" s="1372"/>
      <c r="AP136" s="5572">
        <f>AN136-AO136</f>
        <v>0</v>
      </c>
      <c r="AQ136" s="1387" t="s">
        <v>588</v>
      </c>
      <c r="AR136" s="1387"/>
      <c r="AS136" s="2582"/>
      <c r="AT136" s="4123"/>
      <c r="AU136" s="5570" t="s">
        <v>523</v>
      </c>
      <c r="AV136" s="5584"/>
      <c r="AW136" s="1243" t="s">
        <v>57</v>
      </c>
      <c r="AX136" s="2090"/>
      <c r="AY136" s="5570" t="s">
        <v>523</v>
      </c>
      <c r="AZ136" s="5584"/>
      <c r="BA136" s="1243" t="s">
        <v>57</v>
      </c>
      <c r="BB136" s="2090"/>
      <c r="BC136" s="5570" t="s">
        <v>523</v>
      </c>
      <c r="BD136" s="5584"/>
      <c r="BE136" s="1243" t="s">
        <v>57</v>
      </c>
      <c r="BF136" s="2090"/>
      <c r="BG136" s="5570" t="s">
        <v>523</v>
      </c>
      <c r="BH136" s="5584"/>
      <c r="BI136" s="1243" t="s">
        <v>57</v>
      </c>
      <c r="BJ136" s="2090"/>
      <c r="BK136" s="1221"/>
    </row>
    <row r="137" spans="2:63" ht="15" customHeight="1">
      <c r="B137" s="2082">
        <v>21</v>
      </c>
      <c r="C137" s="5570" t="s">
        <v>917</v>
      </c>
      <c r="D137" s="5571">
        <v>35</v>
      </c>
      <c r="E137" s="5579">
        <v>10</v>
      </c>
      <c r="F137" s="5572">
        <f t="shared" si="105"/>
        <v>25</v>
      </c>
      <c r="G137" s="2573" t="s">
        <v>725</v>
      </c>
      <c r="H137" s="5573">
        <v>3</v>
      </c>
      <c r="I137" s="5574">
        <f t="shared" si="100"/>
        <v>1</v>
      </c>
      <c r="J137" s="2572">
        <v>2</v>
      </c>
      <c r="K137" s="2082">
        <v>21</v>
      </c>
      <c r="L137" s="5579" t="s">
        <v>338</v>
      </c>
      <c r="M137" s="1372"/>
      <c r="N137" s="1372"/>
      <c r="O137" s="1372"/>
      <c r="P137" s="5572">
        <f>M137-N137+O137</f>
        <v>0</v>
      </c>
      <c r="Q137" s="1387" t="s">
        <v>308</v>
      </c>
      <c r="R137" s="5577">
        <f>'11,30'!O104</f>
        <v>0</v>
      </c>
      <c r="S137" s="2000"/>
      <c r="T137" s="2082">
        <v>21</v>
      </c>
      <c r="U137" s="5579" t="s">
        <v>338</v>
      </c>
      <c r="V137" s="1372"/>
      <c r="W137" s="1372"/>
      <c r="X137" s="1372"/>
      <c r="Y137" s="5572">
        <f>V137-W137+X137</f>
        <v>0</v>
      </c>
      <c r="Z137" s="1387" t="s">
        <v>308</v>
      </c>
      <c r="AA137" s="5577">
        <f>'16,00'!O104</f>
        <v>0</v>
      </c>
      <c r="AB137" s="2000"/>
      <c r="AC137" s="2082">
        <v>21</v>
      </c>
      <c r="AD137" s="5583" t="s">
        <v>338</v>
      </c>
      <c r="AE137" s="5571">
        <v>35</v>
      </c>
      <c r="AF137" s="1372">
        <v>25</v>
      </c>
      <c r="AG137" s="5572">
        <f t="shared" si="106"/>
        <v>10</v>
      </c>
      <c r="AH137" s="2573" t="s">
        <v>725</v>
      </c>
      <c r="AI137" s="5573">
        <v>3</v>
      </c>
      <c r="AJ137" s="5574">
        <f t="shared" si="101"/>
        <v>1</v>
      </c>
      <c r="AK137" s="2582">
        <v>2</v>
      </c>
      <c r="AL137" s="1213"/>
      <c r="AM137" s="5580" t="s">
        <v>337</v>
      </c>
      <c r="AN137" s="1372"/>
      <c r="AO137" s="1372"/>
      <c r="AP137" s="5572">
        <f>AN137-AO137</f>
        <v>0</v>
      </c>
      <c r="AQ137" s="1387" t="s">
        <v>308</v>
      </c>
      <c r="AR137" s="1387"/>
      <c r="AS137" s="2582"/>
      <c r="AT137" s="4123"/>
      <c r="AU137" s="5570" t="s">
        <v>917</v>
      </c>
      <c r="AV137" s="5584"/>
      <c r="AW137" s="1243" t="s">
        <v>725</v>
      </c>
      <c r="AX137" s="2090"/>
      <c r="AY137" s="5570" t="s">
        <v>917</v>
      </c>
      <c r="AZ137" s="5584"/>
      <c r="BA137" s="1243" t="s">
        <v>725</v>
      </c>
      <c r="BB137" s="2090"/>
      <c r="BC137" s="5570" t="s">
        <v>917</v>
      </c>
      <c r="BD137" s="5584"/>
      <c r="BE137" s="1243" t="s">
        <v>725</v>
      </c>
      <c r="BF137" s="2090"/>
      <c r="BG137" s="5570" t="s">
        <v>917</v>
      </c>
      <c r="BH137" s="5584"/>
      <c r="BI137" s="1243" t="s">
        <v>725</v>
      </c>
      <c r="BJ137" s="2090"/>
      <c r="BK137" s="1221"/>
    </row>
    <row r="138" spans="2:63" ht="15" customHeight="1">
      <c r="B138" s="2082">
        <v>22</v>
      </c>
      <c r="C138" s="5570" t="s">
        <v>918</v>
      </c>
      <c r="D138" s="5571">
        <v>30</v>
      </c>
      <c r="E138" s="5579">
        <v>10</v>
      </c>
      <c r="F138" s="5572">
        <f t="shared" si="105"/>
        <v>20</v>
      </c>
      <c r="G138" s="1387" t="s">
        <v>747</v>
      </c>
      <c r="H138" s="5573">
        <v>4</v>
      </c>
      <c r="I138" s="5574">
        <f t="shared" si="100"/>
        <v>3</v>
      </c>
      <c r="J138" s="2572">
        <v>1</v>
      </c>
      <c r="K138" s="5585">
        <v>22</v>
      </c>
      <c r="L138" s="5579" t="s">
        <v>14</v>
      </c>
      <c r="M138" s="1372"/>
      <c r="N138" s="1372"/>
      <c r="O138" s="1372"/>
      <c r="P138" s="5572">
        <f>M138-N138+O138</f>
        <v>0</v>
      </c>
      <c r="Q138" s="1387" t="s">
        <v>309</v>
      </c>
      <c r="R138" s="5577">
        <f>'11,30'!O105</f>
        <v>0</v>
      </c>
      <c r="S138" s="2000"/>
      <c r="T138" s="5585">
        <v>22</v>
      </c>
      <c r="U138" s="5579" t="s">
        <v>14</v>
      </c>
      <c r="V138" s="1372"/>
      <c r="W138" s="1372"/>
      <c r="X138" s="1372"/>
      <c r="Y138" s="5572">
        <f>V138-W138+X138</f>
        <v>0</v>
      </c>
      <c r="Z138" s="1387" t="s">
        <v>309</v>
      </c>
      <c r="AA138" s="5577">
        <f>'16,00'!O105</f>
        <v>0</v>
      </c>
      <c r="AB138" s="2000"/>
      <c r="AC138" s="5585">
        <v>22</v>
      </c>
      <c r="AD138" s="5583" t="s">
        <v>14</v>
      </c>
      <c r="AE138" s="5571">
        <v>30</v>
      </c>
      <c r="AF138" s="1372">
        <v>20</v>
      </c>
      <c r="AG138" s="5572">
        <f t="shared" si="106"/>
        <v>10</v>
      </c>
      <c r="AH138" s="1387" t="s">
        <v>747</v>
      </c>
      <c r="AI138" s="5573">
        <v>4</v>
      </c>
      <c r="AJ138" s="5574">
        <f t="shared" si="101"/>
        <v>1</v>
      </c>
      <c r="AK138" s="2582">
        <v>3</v>
      </c>
      <c r="AL138" s="1213"/>
      <c r="AM138" s="5580" t="s">
        <v>338</v>
      </c>
      <c r="AN138" s="1372"/>
      <c r="AO138" s="1372"/>
      <c r="AP138" s="5572">
        <f>AN138-AO138</f>
        <v>0</v>
      </c>
      <c r="AQ138" s="1387" t="s">
        <v>309</v>
      </c>
      <c r="AR138" s="1387"/>
      <c r="AS138" s="2582"/>
      <c r="AT138" s="4123"/>
      <c r="AU138" s="5570" t="s">
        <v>918</v>
      </c>
      <c r="AV138" s="5584"/>
      <c r="AW138" s="1243" t="s">
        <v>747</v>
      </c>
      <c r="AX138" s="2090"/>
      <c r="AY138" s="5570" t="s">
        <v>918</v>
      </c>
      <c r="AZ138" s="5584"/>
      <c r="BA138" s="1243" t="s">
        <v>747</v>
      </c>
      <c r="BB138" s="2090"/>
      <c r="BC138" s="5570" t="s">
        <v>918</v>
      </c>
      <c r="BD138" s="5584"/>
      <c r="BE138" s="1243" t="s">
        <v>747</v>
      </c>
      <c r="BF138" s="2090"/>
      <c r="BG138" s="5570" t="s">
        <v>918</v>
      </c>
      <c r="BH138" s="5584"/>
      <c r="BI138" s="1243" t="s">
        <v>747</v>
      </c>
      <c r="BJ138" s="2090"/>
      <c r="BK138" s="1221"/>
    </row>
    <row r="139" spans="2:63" ht="15" customHeight="1">
      <c r="B139" s="2082">
        <v>23</v>
      </c>
      <c r="C139" s="5570" t="s">
        <v>919</v>
      </c>
      <c r="D139" s="5571">
        <v>70</v>
      </c>
      <c r="E139" s="5579">
        <v>20</v>
      </c>
      <c r="F139" s="5572">
        <f t="shared" si="105"/>
        <v>50</v>
      </c>
      <c r="G139" s="97"/>
      <c r="H139" s="3682"/>
      <c r="I139" s="5574">
        <f t="shared" si="100"/>
        <v>0</v>
      </c>
      <c r="J139" s="5594"/>
      <c r="K139" s="2082">
        <v>23</v>
      </c>
      <c r="L139" s="5579" t="s">
        <v>15</v>
      </c>
      <c r="M139" s="1372"/>
      <c r="N139" s="1372"/>
      <c r="O139" s="1372"/>
      <c r="P139" s="5572">
        <f t="shared" si="97"/>
        <v>0</v>
      </c>
      <c r="Q139" s="1387" t="s">
        <v>58</v>
      </c>
      <c r="R139" s="5577">
        <f>'11,30'!O107</f>
        <v>0</v>
      </c>
      <c r="S139" s="2000"/>
      <c r="T139" s="2082">
        <v>23</v>
      </c>
      <c r="U139" s="5579" t="s">
        <v>15</v>
      </c>
      <c r="V139" s="1372"/>
      <c r="W139" s="1372"/>
      <c r="X139" s="1372"/>
      <c r="Y139" s="5572">
        <f t="shared" si="98"/>
        <v>0</v>
      </c>
      <c r="Z139" s="1387" t="s">
        <v>58</v>
      </c>
      <c r="AA139" s="5577">
        <f>'16,00'!O107</f>
        <v>0</v>
      </c>
      <c r="AB139" s="2000"/>
      <c r="AC139" s="2082">
        <v>23</v>
      </c>
      <c r="AD139" s="5583" t="s">
        <v>15</v>
      </c>
      <c r="AE139" s="5571">
        <v>70</v>
      </c>
      <c r="AF139" s="1372">
        <v>50</v>
      </c>
      <c r="AG139" s="5572">
        <f t="shared" si="106"/>
        <v>20</v>
      </c>
      <c r="AH139" s="97"/>
      <c r="AI139" s="3682"/>
      <c r="AJ139" s="5574"/>
      <c r="AK139" s="5594"/>
      <c r="AL139" s="1213"/>
      <c r="AM139" s="5580" t="s">
        <v>15</v>
      </c>
      <c r="AN139" s="1372"/>
      <c r="AO139" s="1372"/>
      <c r="AP139" s="5572">
        <f t="shared" ref="AP139:AP140" si="107">AN139-AO139</f>
        <v>0</v>
      </c>
      <c r="AQ139" s="1387" t="s">
        <v>58</v>
      </c>
      <c r="AR139" s="1387"/>
      <c r="AS139" s="2582"/>
      <c r="AT139" s="4123"/>
      <c r="AU139" s="5570" t="s">
        <v>919</v>
      </c>
      <c r="AV139" s="5584"/>
      <c r="AW139" s="1243"/>
      <c r="AX139" s="2090"/>
      <c r="AY139" s="5570" t="s">
        <v>919</v>
      </c>
      <c r="AZ139" s="5584"/>
      <c r="BA139" s="1243"/>
      <c r="BB139" s="2090"/>
      <c r="BC139" s="5570" t="s">
        <v>919</v>
      </c>
      <c r="BD139" s="5584"/>
      <c r="BE139" s="1243"/>
      <c r="BF139" s="2090"/>
      <c r="BG139" s="5570" t="s">
        <v>919</v>
      </c>
      <c r="BH139" s="5584"/>
      <c r="BI139" s="1243"/>
      <c r="BJ139" s="2090"/>
      <c r="BK139" s="1221"/>
    </row>
    <row r="140" spans="2:63" ht="15" customHeight="1" thickBot="1">
      <c r="B140" s="2082">
        <v>24</v>
      </c>
      <c r="C140" s="5596" t="s">
        <v>920</v>
      </c>
      <c r="D140" s="5597">
        <v>90</v>
      </c>
      <c r="E140" s="5602">
        <v>30</v>
      </c>
      <c r="F140" s="5599">
        <f t="shared" si="105"/>
        <v>60</v>
      </c>
      <c r="G140" s="5605"/>
      <c r="H140" s="3687"/>
      <c r="I140" s="5606"/>
      <c r="J140" s="5607"/>
      <c r="K140" s="2082">
        <v>24</v>
      </c>
      <c r="L140" s="5579" t="s">
        <v>16</v>
      </c>
      <c r="M140" s="1372"/>
      <c r="N140" s="1372"/>
      <c r="O140" s="1372"/>
      <c r="P140" s="5572">
        <f t="shared" si="97"/>
        <v>0</v>
      </c>
      <c r="Q140" s="1387" t="s">
        <v>57</v>
      </c>
      <c r="R140" s="5577">
        <f>'11,30'!O106</f>
        <v>0</v>
      </c>
      <c r="S140" s="2572"/>
      <c r="T140" s="2082">
        <v>24</v>
      </c>
      <c r="U140" s="5579" t="s">
        <v>16</v>
      </c>
      <c r="V140" s="1372"/>
      <c r="W140" s="1372"/>
      <c r="X140" s="1372"/>
      <c r="Y140" s="5572">
        <f t="shared" si="98"/>
        <v>0</v>
      </c>
      <c r="Z140" s="1387" t="s">
        <v>57</v>
      </c>
      <c r="AA140" s="5577">
        <f>'16,00'!O106</f>
        <v>0</v>
      </c>
      <c r="AB140" s="2572"/>
      <c r="AC140" s="2082">
        <v>24</v>
      </c>
      <c r="AD140" s="5583" t="s">
        <v>16</v>
      </c>
      <c r="AE140" s="5597">
        <v>90</v>
      </c>
      <c r="AF140" s="5598">
        <v>60</v>
      </c>
      <c r="AG140" s="5599">
        <f t="shared" si="106"/>
        <v>30</v>
      </c>
      <c r="AH140" s="5605"/>
      <c r="AI140" s="3687"/>
      <c r="AJ140" s="5606"/>
      <c r="AK140" s="5607"/>
      <c r="AL140" s="1213"/>
      <c r="AM140" s="5608" t="s">
        <v>16</v>
      </c>
      <c r="AN140" s="1372"/>
      <c r="AO140" s="1372"/>
      <c r="AP140" s="5572">
        <f t="shared" si="107"/>
        <v>0</v>
      </c>
      <c r="AQ140" s="1392" t="s">
        <v>57</v>
      </c>
      <c r="AR140" s="1392"/>
      <c r="AS140" s="3688"/>
      <c r="AT140" s="4123"/>
      <c r="AU140" s="5570" t="s">
        <v>920</v>
      </c>
      <c r="AV140" s="5584"/>
      <c r="AW140" s="1243"/>
      <c r="AX140" s="2090"/>
      <c r="AY140" s="5570" t="s">
        <v>920</v>
      </c>
      <c r="AZ140" s="5584"/>
      <c r="BA140" s="1243"/>
      <c r="BB140" s="2090"/>
      <c r="BC140" s="5570" t="s">
        <v>920</v>
      </c>
      <c r="BD140" s="5584"/>
      <c r="BE140" s="1243"/>
      <c r="BF140" s="2090"/>
      <c r="BG140" s="5570" t="s">
        <v>920</v>
      </c>
      <c r="BH140" s="5584"/>
      <c r="BI140" s="1243"/>
      <c r="BJ140" s="2090"/>
      <c r="BK140" s="1221"/>
    </row>
    <row r="141" spans="2:63" ht="15" customHeight="1" thickBot="1">
      <c r="B141" s="5609"/>
      <c r="C141" s="5610"/>
      <c r="D141" s="5610"/>
      <c r="E141" s="5610"/>
      <c r="F141" s="5610"/>
      <c r="G141" s="5610"/>
      <c r="H141" s="5610"/>
      <c r="I141" s="5610"/>
      <c r="J141" s="5610"/>
      <c r="K141" s="5610"/>
      <c r="L141" s="5610"/>
      <c r="M141" s="5610"/>
      <c r="N141" s="5610"/>
      <c r="O141" s="5610"/>
      <c r="P141" s="5610"/>
      <c r="Q141" s="5610"/>
      <c r="R141" s="5610"/>
      <c r="S141" s="5610"/>
      <c r="T141" s="5610"/>
      <c r="U141" s="5610"/>
      <c r="V141" s="5610"/>
      <c r="W141" s="5610"/>
      <c r="X141" s="5610"/>
      <c r="Y141" s="5610"/>
      <c r="Z141" s="5610"/>
      <c r="AA141" s="5610"/>
      <c r="AB141" s="5610"/>
      <c r="AC141" s="5610"/>
      <c r="AD141" s="5610"/>
      <c r="AE141" s="5610"/>
      <c r="AF141" s="5610"/>
      <c r="AG141" s="5610"/>
      <c r="AH141" s="5610"/>
      <c r="AI141" s="5610"/>
      <c r="AJ141" s="5610"/>
      <c r="AK141" s="5611"/>
      <c r="AL141" s="1214"/>
      <c r="AM141" s="1109"/>
      <c r="AN141" s="1109"/>
      <c r="AO141" s="1109"/>
      <c r="AP141" s="1109"/>
      <c r="AQ141" s="1109"/>
      <c r="AR141" s="1109"/>
      <c r="AS141" s="1109"/>
      <c r="AT141" s="4122" t="s">
        <v>350</v>
      </c>
      <c r="AU141" s="5521">
        <f>B142</f>
        <v>44606</v>
      </c>
      <c r="AV141" s="5524"/>
      <c r="AW141" s="5524"/>
      <c r="AX141" s="5525"/>
      <c r="AY141" s="5521">
        <f>B142</f>
        <v>44606</v>
      </c>
      <c r="AZ141" s="5524"/>
      <c r="BA141" s="5524"/>
      <c r="BB141" s="5525"/>
      <c r="BC141" s="5521">
        <f>AU141</f>
        <v>44606</v>
      </c>
      <c r="BD141" s="5524"/>
      <c r="BE141" s="5524"/>
      <c r="BF141" s="5525"/>
      <c r="BG141" s="5521">
        <f>AU141</f>
        <v>44606</v>
      </c>
      <c r="BH141" s="5524"/>
      <c r="BI141" s="5524"/>
      <c r="BJ141" s="5525"/>
      <c r="BK141" s="1221"/>
    </row>
    <row r="142" spans="2:63" ht="18" customHeight="1">
      <c r="B142" s="4099">
        <f>B2</f>
        <v>44606</v>
      </c>
      <c r="C142" s="4100"/>
      <c r="D142" s="3694"/>
      <c r="E142" s="3990"/>
      <c r="F142" s="3990">
        <f>F114</f>
        <v>0.41666666666666669</v>
      </c>
      <c r="G142" s="3990"/>
      <c r="H142" s="3990"/>
      <c r="I142" s="3990"/>
      <c r="J142" s="3696"/>
      <c r="K142" s="5655"/>
      <c r="L142" s="3990"/>
      <c r="M142" s="3990"/>
      <c r="N142" s="3990"/>
      <c r="O142" s="3990"/>
      <c r="P142" s="3990">
        <f>P114</f>
        <v>0.5</v>
      </c>
      <c r="Q142" s="3990"/>
      <c r="R142" s="3990"/>
      <c r="S142" s="3696"/>
      <c r="T142" s="5656"/>
      <c r="U142" s="5657"/>
      <c r="V142" s="5657"/>
      <c r="W142" s="5657"/>
      <c r="X142" s="5657"/>
      <c r="Y142" s="5657">
        <f>Y114</f>
        <v>0.66666666666666663</v>
      </c>
      <c r="Z142" s="5657"/>
      <c r="AA142" s="5657"/>
      <c r="AB142" s="5658"/>
      <c r="AC142" s="3673"/>
      <c r="AD142" s="3672"/>
      <c r="AE142" s="3673"/>
      <c r="AF142" s="3672"/>
      <c r="AG142" s="3672">
        <f>AG114</f>
        <v>0.79166666666666663</v>
      </c>
      <c r="AH142" s="3672"/>
      <c r="AI142" s="3672"/>
      <c r="AJ142" s="3672"/>
      <c r="AK142" s="3674"/>
      <c r="AL142" s="1221"/>
      <c r="AM142" s="5615"/>
      <c r="AN142" s="5527"/>
      <c r="AO142" s="5527"/>
      <c r="AP142" s="5527" t="str">
        <f>AP114</f>
        <v>Ночь</v>
      </c>
      <c r="AQ142" s="5527"/>
      <c r="AR142" s="5527"/>
      <c r="AS142" s="5528"/>
      <c r="AT142" s="4123"/>
      <c r="AU142" s="5533" t="s">
        <v>751</v>
      </c>
      <c r="AV142" s="5534"/>
      <c r="AW142" s="5535"/>
      <c r="AX142" s="5536"/>
      <c r="AY142" s="5533" t="str">
        <f>AU142</f>
        <v>Павильон                Ай-Пери</v>
      </c>
      <c r="AZ142" s="5618"/>
      <c r="BA142" s="5535"/>
      <c r="BB142" s="5536"/>
      <c r="BC142" s="5533" t="s">
        <v>752</v>
      </c>
      <c r="BD142" s="5534"/>
      <c r="BE142" s="5535"/>
      <c r="BF142" s="5536"/>
      <c r="BG142" s="5533" t="str">
        <f>BC142</f>
        <v>Павильон                   Ай-Пери</v>
      </c>
      <c r="BH142" s="5618"/>
      <c r="BI142" s="5535"/>
      <c r="BJ142" s="5536"/>
      <c r="BK142" s="1221"/>
    </row>
    <row r="143" spans="2:63" ht="18" customHeight="1" thickBot="1">
      <c r="B143" s="4101"/>
      <c r="C143" s="4102"/>
      <c r="D143" s="3697"/>
      <c r="E143" s="3698"/>
      <c r="F143" s="3699" t="s">
        <v>233</v>
      </c>
      <c r="G143" s="3698"/>
      <c r="H143" s="3698"/>
      <c r="I143" s="3698"/>
      <c r="J143" s="3700"/>
      <c r="K143" s="5659"/>
      <c r="L143" s="5645"/>
      <c r="M143" s="5645"/>
      <c r="N143" s="5645"/>
      <c r="O143" s="5645"/>
      <c r="P143" s="5645" t="str">
        <f>F143</f>
        <v>Павильон Ай-Пери</v>
      </c>
      <c r="Q143" s="5645"/>
      <c r="R143" s="5645"/>
      <c r="S143" s="5646"/>
      <c r="T143" s="5647"/>
      <c r="U143" s="5648"/>
      <c r="V143" s="5648"/>
      <c r="W143" s="5648"/>
      <c r="X143" s="5648"/>
      <c r="Y143" s="5648" t="str">
        <f>P143</f>
        <v>Павильон Ай-Пери</v>
      </c>
      <c r="Z143" s="5648"/>
      <c r="AA143" s="5648"/>
      <c r="AB143" s="5649"/>
      <c r="AC143" s="5647"/>
      <c r="AD143" s="5648"/>
      <c r="AE143" s="5647"/>
      <c r="AF143" s="5648"/>
      <c r="AG143" s="5648" t="str">
        <f>Y143</f>
        <v>Павильон Ай-Пери</v>
      </c>
      <c r="AH143" s="5648"/>
      <c r="AI143" s="5648"/>
      <c r="AJ143" s="5648"/>
      <c r="AK143" s="5649"/>
      <c r="AL143" s="3291"/>
      <c r="AM143" s="5622"/>
      <c r="AN143" s="5623"/>
      <c r="AO143" s="5623"/>
      <c r="AP143" s="5623" t="str">
        <f>AG143</f>
        <v>Павильон Ай-Пери</v>
      </c>
      <c r="AQ143" s="5623"/>
      <c r="AR143" s="5623"/>
      <c r="AS143" s="5624"/>
      <c r="AT143" s="4123"/>
      <c r="AU143" s="5538"/>
      <c r="AV143" s="5539"/>
      <c r="AW143" s="5540"/>
      <c r="AX143" s="5541"/>
      <c r="AY143" s="5538"/>
      <c r="AZ143" s="5627"/>
      <c r="BA143" s="5540"/>
      <c r="BB143" s="5541"/>
      <c r="BC143" s="5538"/>
      <c r="BD143" s="5539"/>
      <c r="BE143" s="5540"/>
      <c r="BF143" s="5541"/>
      <c r="BG143" s="5538"/>
      <c r="BH143" s="5627"/>
      <c r="BI143" s="5540"/>
      <c r="BJ143" s="5541"/>
      <c r="BK143" s="1221"/>
    </row>
    <row r="144" spans="2:63" ht="30.75" customHeight="1">
      <c r="B144" s="5544" t="s">
        <v>1</v>
      </c>
      <c r="C144" s="5545"/>
      <c r="D144" s="5546" t="s">
        <v>734</v>
      </c>
      <c r="E144" s="5547" t="s">
        <v>720</v>
      </c>
      <c r="F144" s="5548" t="s">
        <v>17</v>
      </c>
      <c r="G144" s="5555" t="s">
        <v>721</v>
      </c>
      <c r="H144" s="5549"/>
      <c r="I144" s="5549"/>
      <c r="J144" s="5550"/>
      <c r="K144" s="5544" t="s">
        <v>1</v>
      </c>
      <c r="L144" s="5551"/>
      <c r="M144" s="5552" t="e">
        <f>#REF!</f>
        <v>#REF!</v>
      </c>
      <c r="N144" s="5553" t="s">
        <v>6</v>
      </c>
      <c r="O144" s="5553" t="s">
        <v>229</v>
      </c>
      <c r="P144" s="5554" t="s">
        <v>17</v>
      </c>
      <c r="Q144" s="5555" t="s">
        <v>353</v>
      </c>
      <c r="R144" s="5549"/>
      <c r="S144" s="5550"/>
      <c r="T144" s="5544" t="s">
        <v>1</v>
      </c>
      <c r="U144" s="5551"/>
      <c r="V144" s="5556" t="e">
        <f>#REF!</f>
        <v>#REF!</v>
      </c>
      <c r="W144" s="5553" t="s">
        <v>6</v>
      </c>
      <c r="X144" s="5553" t="s">
        <v>229</v>
      </c>
      <c r="Y144" s="5554" t="s">
        <v>17</v>
      </c>
      <c r="Z144" s="5555" t="s">
        <v>312</v>
      </c>
      <c r="AA144" s="5549"/>
      <c r="AB144" s="5550"/>
      <c r="AC144" s="5544" t="s">
        <v>1</v>
      </c>
      <c r="AD144" s="5557"/>
      <c r="AE144" s="5546" t="s">
        <v>734</v>
      </c>
      <c r="AF144" s="5547" t="s">
        <v>720</v>
      </c>
      <c r="AG144" s="5548" t="s">
        <v>17</v>
      </c>
      <c r="AH144" s="5559" t="s">
        <v>691</v>
      </c>
      <c r="AI144" s="5560"/>
      <c r="AJ144" s="5560"/>
      <c r="AK144" s="5561"/>
      <c r="AL144" s="1210"/>
      <c r="AM144" s="5562"/>
      <c r="AN144" s="5544" t="s">
        <v>249</v>
      </c>
      <c r="AO144" s="5551" t="s">
        <v>250</v>
      </c>
      <c r="AP144" s="5554" t="s">
        <v>17</v>
      </c>
      <c r="AQ144" s="5563" t="s">
        <v>314</v>
      </c>
      <c r="AR144" s="5564"/>
      <c r="AS144" s="5565"/>
      <c r="AT144" s="4123"/>
      <c r="AU144" s="5566"/>
      <c r="AV144" s="5567" t="s">
        <v>229</v>
      </c>
      <c r="AW144" s="5568" t="s">
        <v>314</v>
      </c>
      <c r="AX144" s="5569"/>
      <c r="AY144" s="5566"/>
      <c r="AZ144" s="5567" t="s">
        <v>229</v>
      </c>
      <c r="BA144" s="5568" t="s">
        <v>314</v>
      </c>
      <c r="BB144" s="5569"/>
      <c r="BC144" s="5566"/>
      <c r="BD144" s="5567" t="s">
        <v>229</v>
      </c>
      <c r="BE144" s="5568" t="s">
        <v>314</v>
      </c>
      <c r="BF144" s="5569"/>
      <c r="BG144" s="5566"/>
      <c r="BH144" s="5567" t="s">
        <v>229</v>
      </c>
      <c r="BI144" s="5568" t="s">
        <v>314</v>
      </c>
      <c r="BJ144" s="5569"/>
      <c r="BK144" s="1221"/>
    </row>
    <row r="145" spans="2:63" ht="15" customHeight="1">
      <c r="B145" s="2082">
        <v>1</v>
      </c>
      <c r="C145" s="5570" t="s">
        <v>724</v>
      </c>
      <c r="D145" s="2084">
        <v>300</v>
      </c>
      <c r="E145" s="5579">
        <v>125</v>
      </c>
      <c r="F145" s="5572">
        <f t="shared" ref="F145:F160" si="108">D145-E145</f>
        <v>175</v>
      </c>
      <c r="G145" s="1387" t="s">
        <v>42</v>
      </c>
      <c r="H145" s="5660">
        <v>8</v>
      </c>
      <c r="I145" s="5574">
        <f>H145-J145</f>
        <v>5</v>
      </c>
      <c r="J145" s="2000">
        <v>3</v>
      </c>
      <c r="K145" s="5575">
        <v>1</v>
      </c>
      <c r="L145" s="5576" t="s">
        <v>2</v>
      </c>
      <c r="M145" s="1372"/>
      <c r="N145" s="1372"/>
      <c r="O145" s="1372"/>
      <c r="P145" s="5572">
        <f>M145-N145+O145</f>
        <v>0</v>
      </c>
      <c r="Q145" s="1387" t="s">
        <v>42</v>
      </c>
      <c r="R145" s="5577">
        <f>'11,30'!Y86</f>
        <v>0</v>
      </c>
      <c r="S145" s="2000"/>
      <c r="T145" s="5575">
        <v>1</v>
      </c>
      <c r="U145" s="5576" t="s">
        <v>2</v>
      </c>
      <c r="V145" s="1372"/>
      <c r="W145" s="1372"/>
      <c r="X145" s="1372"/>
      <c r="Y145" s="5572">
        <f>V145-W145+X145</f>
        <v>0</v>
      </c>
      <c r="Z145" s="1387" t="s">
        <v>42</v>
      </c>
      <c r="AA145" s="5577">
        <f>'16,00'!Y86</f>
        <v>0</v>
      </c>
      <c r="AB145" s="2000"/>
      <c r="AC145" s="5575">
        <v>1</v>
      </c>
      <c r="AD145" s="5578" t="s">
        <v>2</v>
      </c>
      <c r="AE145" s="2084">
        <v>350</v>
      </c>
      <c r="AF145" s="1372">
        <v>275</v>
      </c>
      <c r="AG145" s="5572">
        <f>AE145-AF145</f>
        <v>75</v>
      </c>
      <c r="AH145" s="1387" t="s">
        <v>42</v>
      </c>
      <c r="AI145" s="5660">
        <v>8</v>
      </c>
      <c r="AJ145" s="5574">
        <f>AI145-AK145</f>
        <v>3</v>
      </c>
      <c r="AK145" s="2582">
        <v>5</v>
      </c>
      <c r="AL145" s="1213"/>
      <c r="AM145" s="5580" t="s">
        <v>2</v>
      </c>
      <c r="AN145" s="1372"/>
      <c r="AO145" s="1372"/>
      <c r="AP145" s="5572">
        <f>AN145-AO145</f>
        <v>0</v>
      </c>
      <c r="AQ145" s="1387" t="s">
        <v>42</v>
      </c>
      <c r="AR145" s="1387"/>
      <c r="AS145" s="2582"/>
      <c r="AT145" s="4123"/>
      <c r="AU145" s="5570" t="s">
        <v>724</v>
      </c>
      <c r="AV145" s="5581"/>
      <c r="AW145" s="1243" t="s">
        <v>42</v>
      </c>
      <c r="AX145" s="5582"/>
      <c r="AY145" s="5570" t="s">
        <v>724</v>
      </c>
      <c r="AZ145" s="5581"/>
      <c r="BA145" s="1243" t="s">
        <v>42</v>
      </c>
      <c r="BB145" s="5582"/>
      <c r="BC145" s="5570" t="s">
        <v>724</v>
      </c>
      <c r="BD145" s="5581"/>
      <c r="BE145" s="1243" t="s">
        <v>42</v>
      </c>
      <c r="BF145" s="5582"/>
      <c r="BG145" s="5570" t="s">
        <v>724</v>
      </c>
      <c r="BH145" s="5581"/>
      <c r="BI145" s="1243" t="s">
        <v>42</v>
      </c>
      <c r="BJ145" s="5582"/>
      <c r="BK145" s="1221"/>
    </row>
    <row r="146" spans="2:63" ht="15" customHeight="1">
      <c r="B146" s="2082">
        <v>2</v>
      </c>
      <c r="C146" s="5570" t="s">
        <v>763</v>
      </c>
      <c r="D146" s="5571">
        <v>70</v>
      </c>
      <c r="E146" s="5579">
        <v>25</v>
      </c>
      <c r="F146" s="5572">
        <f t="shared" si="108"/>
        <v>45</v>
      </c>
      <c r="G146" s="1387" t="s">
        <v>299</v>
      </c>
      <c r="H146" s="5660">
        <v>8</v>
      </c>
      <c r="I146" s="5574">
        <f t="shared" ref="I146:I152" si="109">H146-J146</f>
        <v>4</v>
      </c>
      <c r="J146" s="2000">
        <v>4</v>
      </c>
      <c r="K146" s="5575">
        <v>2</v>
      </c>
      <c r="L146" s="5579" t="s">
        <v>12</v>
      </c>
      <c r="M146" s="1372"/>
      <c r="N146" s="1372"/>
      <c r="O146" s="1372"/>
      <c r="P146" s="5572">
        <f t="shared" ref="P146" si="110">M146-N146+O146</f>
        <v>0</v>
      </c>
      <c r="Q146" s="1387" t="s">
        <v>299</v>
      </c>
      <c r="R146" s="5577">
        <f>'11,30'!Y85</f>
        <v>0</v>
      </c>
      <c r="S146" s="2000"/>
      <c r="T146" s="5575">
        <v>2</v>
      </c>
      <c r="U146" s="5579" t="s">
        <v>12</v>
      </c>
      <c r="V146" s="1372"/>
      <c r="W146" s="1372"/>
      <c r="X146" s="1372"/>
      <c r="Y146" s="5572">
        <f t="shared" ref="Y146" si="111">V146-W146+X146</f>
        <v>0</v>
      </c>
      <c r="Z146" s="1387" t="s">
        <v>299</v>
      </c>
      <c r="AA146" s="5577">
        <f>'16,00'!Y85</f>
        <v>0</v>
      </c>
      <c r="AB146" s="2000"/>
      <c r="AC146" s="5575">
        <v>2</v>
      </c>
      <c r="AD146" s="5583" t="s">
        <v>12</v>
      </c>
      <c r="AE146" s="5571">
        <v>70</v>
      </c>
      <c r="AF146" s="1372">
        <v>55</v>
      </c>
      <c r="AG146" s="5572">
        <f t="shared" ref="AG146:AG160" si="112">AE146-AF146</f>
        <v>15</v>
      </c>
      <c r="AH146" s="1387" t="s">
        <v>299</v>
      </c>
      <c r="AI146" s="5660">
        <v>8</v>
      </c>
      <c r="AJ146" s="5574">
        <f t="shared" ref="AJ146:AJ152" si="113">AI146-AK146</f>
        <v>3</v>
      </c>
      <c r="AK146" s="2582">
        <v>5</v>
      </c>
      <c r="AL146" s="1213"/>
      <c r="AM146" s="5580" t="s">
        <v>12</v>
      </c>
      <c r="AN146" s="1372"/>
      <c r="AO146" s="1372"/>
      <c r="AP146" s="5572">
        <f t="shared" ref="AP146" si="114">AN146-AO146</f>
        <v>0</v>
      </c>
      <c r="AQ146" s="1387" t="s">
        <v>299</v>
      </c>
      <c r="AR146" s="1387"/>
      <c r="AS146" s="2582"/>
      <c r="AT146" s="4123"/>
      <c r="AU146" s="5570" t="s">
        <v>763</v>
      </c>
      <c r="AV146" s="5581"/>
      <c r="AW146" s="1243" t="s">
        <v>299</v>
      </c>
      <c r="AX146" s="2090"/>
      <c r="AY146" s="5570" t="s">
        <v>763</v>
      </c>
      <c r="AZ146" s="5581"/>
      <c r="BA146" s="1243" t="s">
        <v>299</v>
      </c>
      <c r="BB146" s="2090"/>
      <c r="BC146" s="5570" t="s">
        <v>763</v>
      </c>
      <c r="BD146" s="5581"/>
      <c r="BE146" s="1243" t="s">
        <v>299</v>
      </c>
      <c r="BF146" s="2090"/>
      <c r="BG146" s="5570" t="s">
        <v>763</v>
      </c>
      <c r="BH146" s="5581"/>
      <c r="BI146" s="1243" t="s">
        <v>299</v>
      </c>
      <c r="BJ146" s="2090"/>
      <c r="BK146" s="1221"/>
    </row>
    <row r="147" spans="2:63" ht="15" customHeight="1">
      <c r="B147" s="2082">
        <v>3</v>
      </c>
      <c r="C147" s="5570" t="s">
        <v>3</v>
      </c>
      <c r="D147" s="5571">
        <v>216</v>
      </c>
      <c r="E147" s="5579">
        <v>108</v>
      </c>
      <c r="F147" s="5572">
        <f t="shared" si="108"/>
        <v>108</v>
      </c>
      <c r="G147" s="1387" t="s">
        <v>39</v>
      </c>
      <c r="H147" s="5660">
        <v>8</v>
      </c>
      <c r="I147" s="5574">
        <f t="shared" si="109"/>
        <v>5</v>
      </c>
      <c r="J147" s="2000">
        <v>3</v>
      </c>
      <c r="K147" s="5575">
        <v>3</v>
      </c>
      <c r="L147" s="5579" t="s">
        <v>583</v>
      </c>
      <c r="M147" s="1372"/>
      <c r="N147" s="1372"/>
      <c r="O147" s="1372"/>
      <c r="P147" s="5572">
        <f t="shared" ref="P147:P148" si="115">M147-N147+O147</f>
        <v>0</v>
      </c>
      <c r="Q147" s="1387" t="s">
        <v>39</v>
      </c>
      <c r="R147" s="5577">
        <f>'11,30'!Y84</f>
        <v>0</v>
      </c>
      <c r="S147" s="2000"/>
      <c r="T147" s="5575">
        <v>3</v>
      </c>
      <c r="U147" s="5579" t="s">
        <v>583</v>
      </c>
      <c r="V147" s="1372"/>
      <c r="W147" s="1372"/>
      <c r="X147" s="1372"/>
      <c r="Y147" s="5572">
        <f t="shared" ref="Y147:Y148" si="116">V147-W147+X147</f>
        <v>0</v>
      </c>
      <c r="Z147" s="1387" t="s">
        <v>39</v>
      </c>
      <c r="AA147" s="5577">
        <f>'16,00'!Y84</f>
        <v>0</v>
      </c>
      <c r="AB147" s="2000"/>
      <c r="AC147" s="5575">
        <v>3</v>
      </c>
      <c r="AD147" s="5583" t="s">
        <v>583</v>
      </c>
      <c r="AE147" s="5571">
        <v>252</v>
      </c>
      <c r="AF147" s="1372">
        <v>144</v>
      </c>
      <c r="AG147" s="5572">
        <f t="shared" si="112"/>
        <v>108</v>
      </c>
      <c r="AH147" s="1387" t="s">
        <v>39</v>
      </c>
      <c r="AI147" s="5660">
        <v>8</v>
      </c>
      <c r="AJ147" s="5574">
        <f t="shared" si="113"/>
        <v>1</v>
      </c>
      <c r="AK147" s="2582">
        <v>7</v>
      </c>
      <c r="AL147" s="1213"/>
      <c r="AM147" s="5580" t="s">
        <v>583</v>
      </c>
      <c r="AN147" s="1372"/>
      <c r="AO147" s="1372"/>
      <c r="AP147" s="5572">
        <f t="shared" ref="AP147:AP148" si="117">AN147-AO147</f>
        <v>0</v>
      </c>
      <c r="AQ147" s="1387" t="s">
        <v>39</v>
      </c>
      <c r="AR147" s="1387"/>
      <c r="AS147" s="2582"/>
      <c r="AT147" s="4123"/>
      <c r="AU147" s="5570" t="s">
        <v>3</v>
      </c>
      <c r="AV147" s="5581"/>
      <c r="AW147" s="1243" t="s">
        <v>39</v>
      </c>
      <c r="AX147" s="2090"/>
      <c r="AY147" s="5570" t="s">
        <v>3</v>
      </c>
      <c r="AZ147" s="5581"/>
      <c r="BA147" s="1243" t="s">
        <v>39</v>
      </c>
      <c r="BB147" s="2090"/>
      <c r="BC147" s="5570" t="s">
        <v>3</v>
      </c>
      <c r="BD147" s="5581"/>
      <c r="BE147" s="1243" t="s">
        <v>39</v>
      </c>
      <c r="BF147" s="2090"/>
      <c r="BG147" s="5570" t="s">
        <v>3</v>
      </c>
      <c r="BH147" s="5581"/>
      <c r="BI147" s="1243" t="s">
        <v>39</v>
      </c>
      <c r="BJ147" s="2090"/>
      <c r="BK147" s="1221"/>
    </row>
    <row r="148" spans="2:63" ht="15" customHeight="1">
      <c r="B148" s="2082">
        <v>4</v>
      </c>
      <c r="C148" s="5570" t="s">
        <v>19</v>
      </c>
      <c r="D148" s="5571">
        <v>50</v>
      </c>
      <c r="E148" s="5579">
        <v>24</v>
      </c>
      <c r="F148" s="5572">
        <f t="shared" si="108"/>
        <v>26</v>
      </c>
      <c r="G148" s="1387" t="s">
        <v>47</v>
      </c>
      <c r="H148" s="5660">
        <v>8</v>
      </c>
      <c r="I148" s="5574">
        <f t="shared" si="109"/>
        <v>3</v>
      </c>
      <c r="J148" s="2000">
        <v>5</v>
      </c>
      <c r="K148" s="2082">
        <v>4</v>
      </c>
      <c r="L148" s="5579" t="s">
        <v>584</v>
      </c>
      <c r="M148" s="1372"/>
      <c r="N148" s="1372"/>
      <c r="O148" s="1372"/>
      <c r="P148" s="5572">
        <f t="shared" si="115"/>
        <v>0</v>
      </c>
      <c r="Q148" s="1387" t="s">
        <v>47</v>
      </c>
      <c r="R148" s="5577">
        <f>'11,30'!Y91</f>
        <v>0</v>
      </c>
      <c r="S148" s="2000"/>
      <c r="T148" s="2082">
        <v>4</v>
      </c>
      <c r="U148" s="5579" t="s">
        <v>584</v>
      </c>
      <c r="V148" s="1372"/>
      <c r="W148" s="1372"/>
      <c r="X148" s="1372"/>
      <c r="Y148" s="5572">
        <f t="shared" si="116"/>
        <v>0</v>
      </c>
      <c r="Z148" s="1387" t="s">
        <v>47</v>
      </c>
      <c r="AA148" s="5577">
        <f>'16,00'!Y91</f>
        <v>0</v>
      </c>
      <c r="AB148" s="2000"/>
      <c r="AC148" s="2082">
        <v>4</v>
      </c>
      <c r="AD148" s="5583" t="s">
        <v>584</v>
      </c>
      <c r="AE148" s="5571">
        <v>50</v>
      </c>
      <c r="AF148" s="1372">
        <v>45</v>
      </c>
      <c r="AG148" s="5572">
        <f t="shared" si="112"/>
        <v>5</v>
      </c>
      <c r="AH148" s="1387" t="s">
        <v>47</v>
      </c>
      <c r="AI148" s="5660">
        <v>8</v>
      </c>
      <c r="AJ148" s="5574">
        <f t="shared" si="113"/>
        <v>2</v>
      </c>
      <c r="AK148" s="2582">
        <v>6</v>
      </c>
      <c r="AL148" s="1213"/>
      <c r="AM148" s="5580" t="s">
        <v>584</v>
      </c>
      <c r="AN148" s="1372"/>
      <c r="AO148" s="1372"/>
      <c r="AP148" s="5572">
        <f t="shared" si="117"/>
        <v>0</v>
      </c>
      <c r="AQ148" s="1387" t="s">
        <v>47</v>
      </c>
      <c r="AR148" s="1387"/>
      <c r="AS148" s="2582"/>
      <c r="AT148" s="4123"/>
      <c r="AU148" s="5570" t="s">
        <v>19</v>
      </c>
      <c r="AV148" s="5584"/>
      <c r="AW148" s="1243" t="s">
        <v>47</v>
      </c>
      <c r="AX148" s="2090"/>
      <c r="AY148" s="5570" t="s">
        <v>19</v>
      </c>
      <c r="AZ148" s="5584"/>
      <c r="BA148" s="1243" t="s">
        <v>47</v>
      </c>
      <c r="BB148" s="2090"/>
      <c r="BC148" s="5570" t="s">
        <v>19</v>
      </c>
      <c r="BD148" s="5584"/>
      <c r="BE148" s="1243" t="s">
        <v>47</v>
      </c>
      <c r="BF148" s="2090"/>
      <c r="BG148" s="5570" t="s">
        <v>19</v>
      </c>
      <c r="BH148" s="5584"/>
      <c r="BI148" s="1243" t="s">
        <v>47</v>
      </c>
      <c r="BJ148" s="2090"/>
      <c r="BK148" s="1221"/>
    </row>
    <row r="149" spans="2:63" ht="15" customHeight="1">
      <c r="B149" s="2082">
        <v>5</v>
      </c>
      <c r="C149" s="5570" t="s">
        <v>4</v>
      </c>
      <c r="D149" s="5571">
        <v>162</v>
      </c>
      <c r="E149" s="5579">
        <v>72</v>
      </c>
      <c r="F149" s="5572">
        <f t="shared" si="108"/>
        <v>90</v>
      </c>
      <c r="G149" s="1387" t="s">
        <v>45</v>
      </c>
      <c r="H149" s="5660">
        <v>4</v>
      </c>
      <c r="I149" s="5574">
        <f t="shared" si="109"/>
        <v>2</v>
      </c>
      <c r="J149" s="2000">
        <v>2</v>
      </c>
      <c r="K149" s="5585">
        <v>5</v>
      </c>
      <c r="L149" s="5579" t="s">
        <v>18</v>
      </c>
      <c r="M149" s="1372"/>
      <c r="N149" s="1372"/>
      <c r="O149" s="1372"/>
      <c r="P149" s="5572">
        <f t="shared" ref="P149:P168" si="118">M149-N149+O149</f>
        <v>0</v>
      </c>
      <c r="Q149" s="1387" t="s">
        <v>45</v>
      </c>
      <c r="R149" s="5586">
        <f>'11,30'!Y89</f>
        <v>0</v>
      </c>
      <c r="S149" s="2000"/>
      <c r="T149" s="5585">
        <v>5</v>
      </c>
      <c r="U149" s="5579" t="s">
        <v>18</v>
      </c>
      <c r="V149" s="1372"/>
      <c r="W149" s="1372"/>
      <c r="X149" s="1372"/>
      <c r="Y149" s="5572">
        <f t="shared" ref="Y149:Y168" si="119">V149-W149+X149</f>
        <v>0</v>
      </c>
      <c r="Z149" s="1387" t="s">
        <v>45</v>
      </c>
      <c r="AA149" s="5586">
        <f>'16,00'!Y89</f>
        <v>0</v>
      </c>
      <c r="AB149" s="2000"/>
      <c r="AC149" s="5585">
        <v>5</v>
      </c>
      <c r="AD149" s="5583" t="s">
        <v>18</v>
      </c>
      <c r="AE149" s="5571">
        <v>162</v>
      </c>
      <c r="AF149" s="1372">
        <v>108</v>
      </c>
      <c r="AG149" s="5572">
        <f t="shared" si="112"/>
        <v>54</v>
      </c>
      <c r="AH149" s="1387" t="s">
        <v>45</v>
      </c>
      <c r="AI149" s="5660">
        <v>5</v>
      </c>
      <c r="AJ149" s="5574">
        <f t="shared" si="113"/>
        <v>2</v>
      </c>
      <c r="AK149" s="2582">
        <v>3</v>
      </c>
      <c r="AL149" s="1213"/>
      <c r="AM149" s="5580" t="s">
        <v>18</v>
      </c>
      <c r="AN149" s="1372"/>
      <c r="AO149" s="1372"/>
      <c r="AP149" s="5572">
        <f t="shared" ref="AP149" si="120">AN149-AO149</f>
        <v>0</v>
      </c>
      <c r="AQ149" s="1387" t="s">
        <v>45</v>
      </c>
      <c r="AR149" s="1387"/>
      <c r="AS149" s="2582"/>
      <c r="AT149" s="4123"/>
      <c r="AU149" s="5570" t="s">
        <v>4</v>
      </c>
      <c r="AV149" s="5587"/>
      <c r="AW149" s="1243" t="s">
        <v>45</v>
      </c>
      <c r="AX149" s="2090"/>
      <c r="AY149" s="5570" t="s">
        <v>4</v>
      </c>
      <c r="AZ149" s="5587"/>
      <c r="BA149" s="1243" t="s">
        <v>45</v>
      </c>
      <c r="BB149" s="2090"/>
      <c r="BC149" s="5570" t="s">
        <v>4</v>
      </c>
      <c r="BD149" s="5587"/>
      <c r="BE149" s="1243" t="s">
        <v>45</v>
      </c>
      <c r="BF149" s="2090"/>
      <c r="BG149" s="5570" t="s">
        <v>4</v>
      </c>
      <c r="BH149" s="5587"/>
      <c r="BI149" s="1243" t="s">
        <v>45</v>
      </c>
      <c r="BJ149" s="2090"/>
      <c r="BK149" s="1221"/>
    </row>
    <row r="150" spans="2:63" ht="15" customHeight="1">
      <c r="B150" s="2082">
        <v>6</v>
      </c>
      <c r="C150" s="5570" t="s">
        <v>877</v>
      </c>
      <c r="D150" s="5571">
        <v>20</v>
      </c>
      <c r="E150" s="5579">
        <v>4</v>
      </c>
      <c r="F150" s="5572">
        <f t="shared" si="108"/>
        <v>16</v>
      </c>
      <c r="G150" s="1387" t="s">
        <v>300</v>
      </c>
      <c r="H150" s="5660">
        <v>10</v>
      </c>
      <c r="I150" s="5574">
        <f t="shared" si="109"/>
        <v>10</v>
      </c>
      <c r="J150" s="2000">
        <v>0</v>
      </c>
      <c r="K150" s="5585">
        <v>6</v>
      </c>
      <c r="L150" s="5579" t="s">
        <v>3</v>
      </c>
      <c r="M150" s="1109"/>
      <c r="N150" s="1109"/>
      <c r="O150" s="1109"/>
      <c r="P150" s="1109"/>
      <c r="Q150" s="1387" t="s">
        <v>300</v>
      </c>
      <c r="R150" s="5577">
        <f>'11,30'!Y88</f>
        <v>0</v>
      </c>
      <c r="S150" s="2000"/>
      <c r="T150" s="5585">
        <v>6</v>
      </c>
      <c r="U150" s="5579" t="s">
        <v>3</v>
      </c>
      <c r="V150" s="1109"/>
      <c r="W150" s="1109"/>
      <c r="X150" s="1109"/>
      <c r="Y150" s="1109"/>
      <c r="Z150" s="1387" t="s">
        <v>300</v>
      </c>
      <c r="AA150" s="5577">
        <f>'16,00'!Y88</f>
        <v>0</v>
      </c>
      <c r="AB150" s="2000"/>
      <c r="AC150" s="5585">
        <v>6</v>
      </c>
      <c r="AD150" s="5583" t="s">
        <v>3</v>
      </c>
      <c r="AE150" s="5571">
        <v>25</v>
      </c>
      <c r="AF150" s="1372">
        <v>16</v>
      </c>
      <c r="AG150" s="5572">
        <f t="shared" si="112"/>
        <v>9</v>
      </c>
      <c r="AH150" s="1387" t="s">
        <v>300</v>
      </c>
      <c r="AI150" s="5660">
        <v>12</v>
      </c>
      <c r="AJ150" s="5574">
        <f t="shared" si="113"/>
        <v>5</v>
      </c>
      <c r="AK150" s="2582">
        <v>7</v>
      </c>
      <c r="AL150" s="1213"/>
      <c r="AQ150" s="1387" t="s">
        <v>300</v>
      </c>
      <c r="AR150" s="1387"/>
      <c r="AS150" s="2582"/>
      <c r="AT150" s="4123"/>
      <c r="AU150" s="5570" t="s">
        <v>877</v>
      </c>
      <c r="AV150" s="5587"/>
      <c r="AW150" s="1243" t="s">
        <v>300</v>
      </c>
      <c r="AX150" s="2090"/>
      <c r="AY150" s="5570" t="s">
        <v>877</v>
      </c>
      <c r="AZ150" s="5587"/>
      <c r="BA150" s="1243" t="s">
        <v>300</v>
      </c>
      <c r="BB150" s="2090"/>
      <c r="BC150" s="5570" t="s">
        <v>877</v>
      </c>
      <c r="BD150" s="5587"/>
      <c r="BE150" s="1243" t="s">
        <v>300</v>
      </c>
      <c r="BF150" s="2090"/>
      <c r="BG150" s="5570" t="s">
        <v>877</v>
      </c>
      <c r="BH150" s="5587"/>
      <c r="BI150" s="1243" t="s">
        <v>300</v>
      </c>
      <c r="BJ150" s="2090"/>
      <c r="BK150" s="1221"/>
    </row>
    <row r="151" spans="2:63" ht="15" customHeight="1">
      <c r="B151" s="2082">
        <v>7</v>
      </c>
      <c r="C151" s="5570" t="s">
        <v>719</v>
      </c>
      <c r="D151" s="5571">
        <v>20</v>
      </c>
      <c r="E151" s="5579">
        <v>10</v>
      </c>
      <c r="F151" s="5572">
        <f t="shared" si="108"/>
        <v>10</v>
      </c>
      <c r="G151" s="1387" t="s">
        <v>301</v>
      </c>
      <c r="H151" s="5660">
        <v>8</v>
      </c>
      <c r="I151" s="5574">
        <f t="shared" si="109"/>
        <v>4</v>
      </c>
      <c r="J151" s="2000">
        <v>4</v>
      </c>
      <c r="K151" s="5585">
        <v>7</v>
      </c>
      <c r="L151" s="5579" t="s">
        <v>19</v>
      </c>
      <c r="M151" s="1372"/>
      <c r="N151" s="1372"/>
      <c r="O151" s="1372"/>
      <c r="P151" s="5572">
        <f>M151-N151+O151</f>
        <v>0</v>
      </c>
      <c r="Q151" s="1387" t="s">
        <v>301</v>
      </c>
      <c r="R151" s="5577">
        <f>'11,30'!Y87</f>
        <v>0</v>
      </c>
      <c r="S151" s="2000"/>
      <c r="T151" s="5585">
        <v>7</v>
      </c>
      <c r="U151" s="5579" t="s">
        <v>19</v>
      </c>
      <c r="V151" s="1372"/>
      <c r="W151" s="1372"/>
      <c r="X151" s="1372"/>
      <c r="Y151" s="5572">
        <f>V151-W151+X151</f>
        <v>0</v>
      </c>
      <c r="Z151" s="1387" t="s">
        <v>301</v>
      </c>
      <c r="AA151" s="5577">
        <f>'16,00'!Y87</f>
        <v>0</v>
      </c>
      <c r="AB151" s="2000"/>
      <c r="AC151" s="5585">
        <v>7</v>
      </c>
      <c r="AD151" s="5583" t="s">
        <v>19</v>
      </c>
      <c r="AE151" s="5571">
        <v>20</v>
      </c>
      <c r="AF151" s="1372">
        <v>17</v>
      </c>
      <c r="AG151" s="5572">
        <f t="shared" si="112"/>
        <v>3</v>
      </c>
      <c r="AH151" s="1387" t="s">
        <v>301</v>
      </c>
      <c r="AI151" s="5660">
        <v>8</v>
      </c>
      <c r="AJ151" s="5574">
        <f t="shared" si="113"/>
        <v>2</v>
      </c>
      <c r="AK151" s="2582">
        <v>6</v>
      </c>
      <c r="AL151" s="1213"/>
      <c r="AM151" s="5580" t="s">
        <v>3</v>
      </c>
      <c r="AN151" s="1372"/>
      <c r="AO151" s="1372"/>
      <c r="AP151" s="5572">
        <f>AN151-AO151</f>
        <v>0</v>
      </c>
      <c r="AQ151" s="1387" t="s">
        <v>301</v>
      </c>
      <c r="AR151" s="1387"/>
      <c r="AS151" s="2582"/>
      <c r="AT151" s="4123"/>
      <c r="AU151" s="5570" t="s">
        <v>719</v>
      </c>
      <c r="AV151" s="5587"/>
      <c r="AW151" s="1243" t="s">
        <v>301</v>
      </c>
      <c r="AX151" s="2090"/>
      <c r="AY151" s="5570" t="s">
        <v>719</v>
      </c>
      <c r="AZ151" s="5587"/>
      <c r="BA151" s="1243" t="s">
        <v>301</v>
      </c>
      <c r="BB151" s="2090"/>
      <c r="BC151" s="5570" t="s">
        <v>719</v>
      </c>
      <c r="BD151" s="5587"/>
      <c r="BE151" s="1243" t="s">
        <v>301</v>
      </c>
      <c r="BF151" s="2090"/>
      <c r="BG151" s="5570" t="s">
        <v>719</v>
      </c>
      <c r="BH151" s="5587"/>
      <c r="BI151" s="1243" t="s">
        <v>301</v>
      </c>
      <c r="BJ151" s="2090"/>
      <c r="BK151" s="1221"/>
    </row>
    <row r="152" spans="2:63" ht="15" customHeight="1">
      <c r="B152" s="2082">
        <v>8</v>
      </c>
      <c r="C152" s="5570" t="s">
        <v>5</v>
      </c>
      <c r="D152" s="5571">
        <v>300</v>
      </c>
      <c r="E152" s="5579">
        <v>150</v>
      </c>
      <c r="F152" s="5572">
        <f t="shared" si="108"/>
        <v>150</v>
      </c>
      <c r="G152" s="1387" t="s">
        <v>302</v>
      </c>
      <c r="H152" s="5660">
        <v>2</v>
      </c>
      <c r="I152" s="5574">
        <f t="shared" si="109"/>
        <v>0</v>
      </c>
      <c r="J152" s="2000">
        <v>2</v>
      </c>
      <c r="K152" s="2082">
        <v>8</v>
      </c>
      <c r="L152" s="5579" t="s">
        <v>4</v>
      </c>
      <c r="M152" s="1372"/>
      <c r="N152" s="1372"/>
      <c r="O152" s="1372"/>
      <c r="P152" s="5572">
        <f>M152-N152+O152</f>
        <v>0</v>
      </c>
      <c r="Q152" s="1387" t="s">
        <v>302</v>
      </c>
      <c r="R152" s="5577">
        <f>'11,30'!Y95</f>
        <v>0</v>
      </c>
      <c r="S152" s="2000"/>
      <c r="T152" s="2082">
        <v>8</v>
      </c>
      <c r="U152" s="5579" t="s">
        <v>4</v>
      </c>
      <c r="V152" s="1372"/>
      <c r="W152" s="1372"/>
      <c r="X152" s="1372"/>
      <c r="Y152" s="5572">
        <f>V152-W152+X152</f>
        <v>0</v>
      </c>
      <c r="Z152" s="1387" t="s">
        <v>302</v>
      </c>
      <c r="AA152" s="5577">
        <f>'16,00'!Y95</f>
        <v>0</v>
      </c>
      <c r="AB152" s="2000"/>
      <c r="AC152" s="2082">
        <v>8</v>
      </c>
      <c r="AD152" s="5583" t="s">
        <v>4</v>
      </c>
      <c r="AE152" s="5571">
        <v>300</v>
      </c>
      <c r="AF152" s="1372">
        <v>250</v>
      </c>
      <c r="AG152" s="5572">
        <f t="shared" si="112"/>
        <v>50</v>
      </c>
      <c r="AH152" s="1387" t="s">
        <v>302</v>
      </c>
      <c r="AI152" s="5660">
        <v>3</v>
      </c>
      <c r="AJ152" s="5574">
        <f t="shared" si="113"/>
        <v>0</v>
      </c>
      <c r="AK152" s="2582">
        <v>3</v>
      </c>
      <c r="AL152" s="1213"/>
      <c r="AM152" s="5580" t="s">
        <v>19</v>
      </c>
      <c r="AN152" s="1372"/>
      <c r="AO152" s="1372"/>
      <c r="AP152" s="5572">
        <f>AN152-AO152</f>
        <v>0</v>
      </c>
      <c r="AQ152" s="1387" t="s">
        <v>302</v>
      </c>
      <c r="AR152" s="1387"/>
      <c r="AS152" s="2582"/>
      <c r="AT152" s="4123"/>
      <c r="AU152" s="5570" t="s">
        <v>5</v>
      </c>
      <c r="AV152" s="5587"/>
      <c r="AW152" s="1243" t="s">
        <v>302</v>
      </c>
      <c r="AX152" s="2090"/>
      <c r="AY152" s="5570" t="s">
        <v>5</v>
      </c>
      <c r="AZ152" s="5587"/>
      <c r="BA152" s="1243" t="s">
        <v>302</v>
      </c>
      <c r="BB152" s="2090"/>
      <c r="BC152" s="5570" t="s">
        <v>5</v>
      </c>
      <c r="BD152" s="5587"/>
      <c r="BE152" s="1243" t="s">
        <v>302</v>
      </c>
      <c r="BF152" s="2090"/>
      <c r="BG152" s="5570" t="s">
        <v>5</v>
      </c>
      <c r="BH152" s="5587"/>
      <c r="BI152" s="1243" t="s">
        <v>302</v>
      </c>
      <c r="BJ152" s="2090"/>
      <c r="BK152" s="1221"/>
    </row>
    <row r="153" spans="2:63" ht="15" customHeight="1">
      <c r="B153" s="2082">
        <v>9</v>
      </c>
      <c r="C153" s="5570" t="s">
        <v>20</v>
      </c>
      <c r="D153" s="5571">
        <v>40</v>
      </c>
      <c r="E153" s="5579">
        <v>24</v>
      </c>
      <c r="F153" s="5572">
        <f t="shared" si="108"/>
        <v>16</v>
      </c>
      <c r="G153" s="1387" t="s">
        <v>315</v>
      </c>
      <c r="H153" s="5660">
        <v>3</v>
      </c>
      <c r="I153" s="5574">
        <f t="shared" ref="I153:I165" si="121">H153-J153</f>
        <v>0</v>
      </c>
      <c r="J153" s="2000">
        <v>3</v>
      </c>
      <c r="K153" s="5575">
        <v>9</v>
      </c>
      <c r="L153" s="5579" t="s">
        <v>5</v>
      </c>
      <c r="M153" s="1372"/>
      <c r="N153" s="1372"/>
      <c r="O153" s="1372"/>
      <c r="P153" s="5572">
        <f>M153-N153+O153</f>
        <v>0</v>
      </c>
      <c r="Q153" s="1387" t="s">
        <v>310</v>
      </c>
      <c r="R153" s="5577">
        <f>'11,30'!Y90</f>
        <v>0</v>
      </c>
      <c r="S153" s="2000"/>
      <c r="T153" s="5575">
        <v>9</v>
      </c>
      <c r="U153" s="5579" t="s">
        <v>5</v>
      </c>
      <c r="V153" s="1372"/>
      <c r="W153" s="1372"/>
      <c r="X153" s="1372"/>
      <c r="Y153" s="5572">
        <f>V153-W153+X153</f>
        <v>0</v>
      </c>
      <c r="Z153" s="1387" t="s">
        <v>401</v>
      </c>
      <c r="AA153" s="5577">
        <f>'16,00'!Y90</f>
        <v>0</v>
      </c>
      <c r="AB153" s="2000"/>
      <c r="AC153" s="5575">
        <v>9</v>
      </c>
      <c r="AD153" s="5583" t="s">
        <v>5</v>
      </c>
      <c r="AE153" s="5571">
        <v>40</v>
      </c>
      <c r="AF153" s="1372">
        <v>30</v>
      </c>
      <c r="AG153" s="5572">
        <f t="shared" si="112"/>
        <v>10</v>
      </c>
      <c r="AH153" s="1387" t="s">
        <v>315</v>
      </c>
      <c r="AI153" s="5660">
        <v>3</v>
      </c>
      <c r="AJ153" s="5574">
        <f t="shared" ref="AJ153:AJ164" si="122">AI153-AK153</f>
        <v>1</v>
      </c>
      <c r="AK153" s="2582">
        <v>2</v>
      </c>
      <c r="AL153" s="1213"/>
      <c r="AM153" s="5580" t="s">
        <v>4</v>
      </c>
      <c r="AN153" s="1372"/>
      <c r="AO153" s="1372"/>
      <c r="AP153" s="5572">
        <f>AN153-AO153</f>
        <v>0</v>
      </c>
      <c r="AQ153" s="1387" t="s">
        <v>401</v>
      </c>
      <c r="AR153" s="1387"/>
      <c r="AS153" s="2582"/>
      <c r="AT153" s="4123"/>
      <c r="AU153" s="5570" t="s">
        <v>20</v>
      </c>
      <c r="AV153" s="5584"/>
      <c r="AW153" s="1243" t="s">
        <v>315</v>
      </c>
      <c r="AX153" s="5588"/>
      <c r="AY153" s="5570" t="s">
        <v>20</v>
      </c>
      <c r="AZ153" s="5584"/>
      <c r="BA153" s="1243" t="s">
        <v>315</v>
      </c>
      <c r="BB153" s="5588"/>
      <c r="BC153" s="5570" t="s">
        <v>20</v>
      </c>
      <c r="BD153" s="5584"/>
      <c r="BE153" s="1243" t="s">
        <v>315</v>
      </c>
      <c r="BF153" s="5588"/>
      <c r="BG153" s="5570" t="s">
        <v>20</v>
      </c>
      <c r="BH153" s="5584"/>
      <c r="BI153" s="1243" t="s">
        <v>315</v>
      </c>
      <c r="BJ153" s="5588"/>
      <c r="BK153" s="1221"/>
    </row>
    <row r="154" spans="2:63" ht="15" customHeight="1">
      <c r="B154" s="2082">
        <v>10</v>
      </c>
      <c r="C154" s="5570" t="s">
        <v>768</v>
      </c>
      <c r="D154" s="5571">
        <v>8</v>
      </c>
      <c r="E154" s="5579">
        <v>8</v>
      </c>
      <c r="F154" s="5572">
        <f t="shared" si="108"/>
        <v>0</v>
      </c>
      <c r="G154" s="1387" t="s">
        <v>384</v>
      </c>
      <c r="H154" s="5660">
        <v>3</v>
      </c>
      <c r="I154" s="5574">
        <f t="shared" si="121"/>
        <v>1</v>
      </c>
      <c r="J154" s="2000">
        <v>2</v>
      </c>
      <c r="K154" s="2082">
        <v>10</v>
      </c>
      <c r="L154" s="5579" t="s">
        <v>20</v>
      </c>
      <c r="M154" s="1109"/>
      <c r="N154" s="1109"/>
      <c r="O154" s="1109"/>
      <c r="P154" s="1109"/>
      <c r="Q154" s="1387" t="s">
        <v>303</v>
      </c>
      <c r="R154" s="5577">
        <f>'11,30'!Y92</f>
        <v>0</v>
      </c>
      <c r="S154" s="2000"/>
      <c r="T154" s="2082">
        <v>10</v>
      </c>
      <c r="U154" s="5579" t="s">
        <v>20</v>
      </c>
      <c r="V154" s="1109"/>
      <c r="W154" s="1109"/>
      <c r="X154" s="1109"/>
      <c r="Y154" s="1109"/>
      <c r="Z154" s="1387" t="s">
        <v>303</v>
      </c>
      <c r="AA154" s="5577">
        <f>'16,00'!Y92</f>
        <v>0</v>
      </c>
      <c r="AB154" s="2000"/>
      <c r="AC154" s="2082">
        <v>10</v>
      </c>
      <c r="AD154" s="5583" t="s">
        <v>20</v>
      </c>
      <c r="AE154" s="5571">
        <v>8</v>
      </c>
      <c r="AF154" s="1372">
        <v>5</v>
      </c>
      <c r="AG154" s="5572">
        <f t="shared" si="112"/>
        <v>3</v>
      </c>
      <c r="AH154" s="1387" t="s">
        <v>384</v>
      </c>
      <c r="AI154" s="5660">
        <v>3</v>
      </c>
      <c r="AJ154" s="5574">
        <f t="shared" si="122"/>
        <v>0</v>
      </c>
      <c r="AK154" s="2582">
        <v>3</v>
      </c>
      <c r="AL154" s="1213"/>
      <c r="AQ154" s="1387" t="s">
        <v>303</v>
      </c>
      <c r="AR154" s="1387"/>
      <c r="AS154" s="2582"/>
      <c r="AT154" s="4123"/>
      <c r="AU154" s="5570" t="s">
        <v>768</v>
      </c>
      <c r="AV154" s="5589"/>
      <c r="AW154" s="1243" t="s">
        <v>384</v>
      </c>
      <c r="AX154" s="5570"/>
      <c r="AY154" s="5570" t="s">
        <v>768</v>
      </c>
      <c r="AZ154" s="5589"/>
      <c r="BA154" s="1243" t="s">
        <v>384</v>
      </c>
      <c r="BB154" s="5570"/>
      <c r="BC154" s="5570" t="s">
        <v>768</v>
      </c>
      <c r="BD154" s="5589"/>
      <c r="BE154" s="1243" t="s">
        <v>384</v>
      </c>
      <c r="BF154" s="5570"/>
      <c r="BG154" s="5570" t="s">
        <v>768</v>
      </c>
      <c r="BH154" s="5589"/>
      <c r="BI154" s="1243" t="s">
        <v>384</v>
      </c>
      <c r="BJ154" s="5570"/>
      <c r="BK154" s="1221"/>
    </row>
    <row r="155" spans="2:63" ht="15" customHeight="1">
      <c r="B155" s="2082">
        <v>11</v>
      </c>
      <c r="C155" s="5570" t="s">
        <v>878</v>
      </c>
      <c r="D155" s="5571">
        <v>48</v>
      </c>
      <c r="E155" s="5591">
        <v>40</v>
      </c>
      <c r="F155" s="5572">
        <f t="shared" si="108"/>
        <v>8</v>
      </c>
      <c r="G155" s="1391" t="s">
        <v>305</v>
      </c>
      <c r="H155" s="5662">
        <v>6</v>
      </c>
      <c r="I155" s="5574">
        <f t="shared" si="121"/>
        <v>6</v>
      </c>
      <c r="J155" s="2000">
        <v>0</v>
      </c>
      <c r="K155" s="2082">
        <v>11</v>
      </c>
      <c r="L155" s="5579" t="s">
        <v>327</v>
      </c>
      <c r="M155" s="1372"/>
      <c r="N155" s="1372"/>
      <c r="O155" s="1372"/>
      <c r="P155" s="5572">
        <f t="shared" ref="P155:P160" si="123">M155-N155+O155</f>
        <v>0</v>
      </c>
      <c r="Q155" s="1387" t="s">
        <v>304</v>
      </c>
      <c r="R155" s="5577">
        <f>'11,30'!Y94</f>
        <v>0</v>
      </c>
      <c r="S155" s="2000"/>
      <c r="T155" s="2082">
        <v>11</v>
      </c>
      <c r="U155" s="5579" t="s">
        <v>327</v>
      </c>
      <c r="V155" s="1372"/>
      <c r="W155" s="1372"/>
      <c r="X155" s="1372"/>
      <c r="Y155" s="5572">
        <f t="shared" ref="Y155:Y160" si="124">V155-W155+X155</f>
        <v>0</v>
      </c>
      <c r="Z155" s="1387" t="s">
        <v>304</v>
      </c>
      <c r="AA155" s="5577">
        <f>'16,00'!Y94</f>
        <v>0</v>
      </c>
      <c r="AB155" s="2000"/>
      <c r="AC155" s="2082">
        <v>11</v>
      </c>
      <c r="AD155" s="5583" t="s">
        <v>327</v>
      </c>
      <c r="AE155" s="5571">
        <v>48</v>
      </c>
      <c r="AF155" s="2083">
        <v>48</v>
      </c>
      <c r="AG155" s="5572">
        <f t="shared" si="112"/>
        <v>0</v>
      </c>
      <c r="AH155" s="1391" t="s">
        <v>305</v>
      </c>
      <c r="AI155" s="5662">
        <v>8</v>
      </c>
      <c r="AJ155" s="5574">
        <f t="shared" si="122"/>
        <v>4</v>
      </c>
      <c r="AK155" s="2583">
        <v>4</v>
      </c>
      <c r="AL155" s="1213"/>
      <c r="AM155" s="5580" t="s">
        <v>5</v>
      </c>
      <c r="AN155" s="1372"/>
      <c r="AO155" s="1372"/>
      <c r="AP155" s="5572">
        <f t="shared" ref="AP155:AP160" si="125">AN155-AO155</f>
        <v>0</v>
      </c>
      <c r="AQ155" s="1387" t="s">
        <v>304</v>
      </c>
      <c r="AR155" s="1387"/>
      <c r="AS155" s="2582"/>
      <c r="AT155" s="4123"/>
      <c r="AU155" s="5570" t="s">
        <v>878</v>
      </c>
      <c r="AV155" s="5592"/>
      <c r="AW155" s="1999" t="s">
        <v>305</v>
      </c>
      <c r="AX155" s="5570"/>
      <c r="AY155" s="5570" t="s">
        <v>878</v>
      </c>
      <c r="AZ155" s="5592"/>
      <c r="BA155" s="1999" t="s">
        <v>305</v>
      </c>
      <c r="BB155" s="5570"/>
      <c r="BC155" s="5570" t="s">
        <v>878</v>
      </c>
      <c r="BD155" s="5592"/>
      <c r="BE155" s="1999" t="s">
        <v>305</v>
      </c>
      <c r="BF155" s="5570"/>
      <c r="BG155" s="5570" t="s">
        <v>878</v>
      </c>
      <c r="BH155" s="5592"/>
      <c r="BI155" s="1999" t="s">
        <v>305</v>
      </c>
      <c r="BJ155" s="5570"/>
      <c r="BK155" s="1221"/>
    </row>
    <row r="156" spans="2:63" ht="15" customHeight="1">
      <c r="B156" s="2082">
        <v>12</v>
      </c>
      <c r="C156" s="5570" t="s">
        <v>8</v>
      </c>
      <c r="D156" s="5571">
        <v>60</v>
      </c>
      <c r="E156" s="5591">
        <v>32</v>
      </c>
      <c r="F156" s="5572">
        <f t="shared" si="108"/>
        <v>28</v>
      </c>
      <c r="G156" s="1391" t="s">
        <v>53</v>
      </c>
      <c r="H156" s="5662">
        <v>3</v>
      </c>
      <c r="I156" s="5574">
        <f t="shared" si="121"/>
        <v>0</v>
      </c>
      <c r="J156" s="2000">
        <v>3</v>
      </c>
      <c r="K156" s="2082">
        <v>12</v>
      </c>
      <c r="L156" s="5579" t="s">
        <v>8</v>
      </c>
      <c r="M156" s="1372"/>
      <c r="N156" s="1372"/>
      <c r="O156" s="1372"/>
      <c r="P156" s="5572">
        <f t="shared" si="123"/>
        <v>0</v>
      </c>
      <c r="Q156" s="1391" t="s">
        <v>305</v>
      </c>
      <c r="R156" s="5593">
        <f>'11,30'!Y101</f>
        <v>0</v>
      </c>
      <c r="S156" s="2000"/>
      <c r="T156" s="2082">
        <v>12</v>
      </c>
      <c r="U156" s="5579" t="s">
        <v>8</v>
      </c>
      <c r="V156" s="1372"/>
      <c r="W156" s="1372"/>
      <c r="X156" s="1372"/>
      <c r="Y156" s="5572">
        <f t="shared" si="124"/>
        <v>0</v>
      </c>
      <c r="Z156" s="1391" t="s">
        <v>305</v>
      </c>
      <c r="AA156" s="5593">
        <f>'16,00'!Y101</f>
        <v>0</v>
      </c>
      <c r="AB156" s="2000"/>
      <c r="AC156" s="2082">
        <v>12</v>
      </c>
      <c r="AD156" s="5583" t="s">
        <v>8</v>
      </c>
      <c r="AE156" s="5571">
        <v>60</v>
      </c>
      <c r="AF156" s="2083">
        <v>60</v>
      </c>
      <c r="AG156" s="5572">
        <f t="shared" si="112"/>
        <v>0</v>
      </c>
      <c r="AH156" s="1391" t="s">
        <v>53</v>
      </c>
      <c r="AI156" s="5662">
        <v>3</v>
      </c>
      <c r="AJ156" s="5574">
        <f t="shared" si="122"/>
        <v>2</v>
      </c>
      <c r="AK156" s="2583">
        <v>1</v>
      </c>
      <c r="AL156" s="1213"/>
      <c r="AM156" s="5580" t="s">
        <v>20</v>
      </c>
      <c r="AN156" s="1372"/>
      <c r="AO156" s="1372"/>
      <c r="AP156" s="5572">
        <f t="shared" si="125"/>
        <v>0</v>
      </c>
      <c r="AQ156" s="1391" t="s">
        <v>305</v>
      </c>
      <c r="AR156" s="1391"/>
      <c r="AS156" s="2583"/>
      <c r="AT156" s="4123"/>
      <c r="AU156" s="5570" t="s">
        <v>8</v>
      </c>
      <c r="AV156" s="5592"/>
      <c r="AW156" s="1999" t="s">
        <v>53</v>
      </c>
      <c r="AX156" s="5570"/>
      <c r="AY156" s="5570" t="s">
        <v>8</v>
      </c>
      <c r="AZ156" s="5592"/>
      <c r="BA156" s="1999" t="s">
        <v>53</v>
      </c>
      <c r="BB156" s="5570"/>
      <c r="BC156" s="5570" t="s">
        <v>8</v>
      </c>
      <c r="BD156" s="5592"/>
      <c r="BE156" s="1999" t="s">
        <v>53</v>
      </c>
      <c r="BF156" s="5570"/>
      <c r="BG156" s="5570" t="s">
        <v>8</v>
      </c>
      <c r="BH156" s="5592"/>
      <c r="BI156" s="1999" t="s">
        <v>53</v>
      </c>
      <c r="BJ156" s="5570"/>
      <c r="BK156" s="1221"/>
    </row>
    <row r="157" spans="2:63" ht="15" customHeight="1">
      <c r="B157" s="2082">
        <v>13</v>
      </c>
      <c r="C157" s="5570" t="s">
        <v>7</v>
      </c>
      <c r="D157" s="5571">
        <v>72</v>
      </c>
      <c r="E157" s="5591">
        <v>0</v>
      </c>
      <c r="F157" s="5572">
        <f t="shared" si="108"/>
        <v>72</v>
      </c>
      <c r="G157" s="1391" t="s">
        <v>54</v>
      </c>
      <c r="H157" s="5662">
        <v>2</v>
      </c>
      <c r="I157" s="5574">
        <f t="shared" si="121"/>
        <v>2</v>
      </c>
      <c r="J157" s="2000">
        <v>0</v>
      </c>
      <c r="K157" s="5585">
        <v>13</v>
      </c>
      <c r="L157" s="5579" t="s">
        <v>7</v>
      </c>
      <c r="M157" s="1372"/>
      <c r="N157" s="2083"/>
      <c r="O157" s="2083"/>
      <c r="P157" s="5572">
        <f t="shared" si="123"/>
        <v>0</v>
      </c>
      <c r="Q157" s="1391" t="s">
        <v>53</v>
      </c>
      <c r="R157" s="5593">
        <f>'11,30'!Y102</f>
        <v>0</v>
      </c>
      <c r="S157" s="2000"/>
      <c r="T157" s="5585">
        <v>13</v>
      </c>
      <c r="U157" s="5579" t="s">
        <v>7</v>
      </c>
      <c r="V157" s="1372"/>
      <c r="W157" s="2083"/>
      <c r="X157" s="2083"/>
      <c r="Y157" s="5572">
        <f t="shared" si="124"/>
        <v>0</v>
      </c>
      <c r="Z157" s="1391" t="s">
        <v>53</v>
      </c>
      <c r="AA157" s="5593">
        <f>'16,00'!Y102</f>
        <v>0</v>
      </c>
      <c r="AB157" s="2000"/>
      <c r="AC157" s="5585">
        <v>13</v>
      </c>
      <c r="AD157" s="5583" t="s">
        <v>7</v>
      </c>
      <c r="AE157" s="5571">
        <v>80</v>
      </c>
      <c r="AF157" s="2083">
        <v>72</v>
      </c>
      <c r="AG157" s="5572">
        <f t="shared" si="112"/>
        <v>8</v>
      </c>
      <c r="AH157" s="1391" t="s">
        <v>54</v>
      </c>
      <c r="AI157" s="5662">
        <v>3</v>
      </c>
      <c r="AJ157" s="5574">
        <f t="shared" si="122"/>
        <v>0</v>
      </c>
      <c r="AK157" s="2583">
        <v>3</v>
      </c>
      <c r="AL157" s="1213"/>
      <c r="AM157" s="5580" t="s">
        <v>327</v>
      </c>
      <c r="AN157" s="1372"/>
      <c r="AO157" s="2083"/>
      <c r="AP157" s="5572">
        <f t="shared" si="125"/>
        <v>0</v>
      </c>
      <c r="AQ157" s="1391" t="s">
        <v>53</v>
      </c>
      <c r="AR157" s="1391"/>
      <c r="AS157" s="2583"/>
      <c r="AT157" s="4123"/>
      <c r="AU157" s="5570" t="s">
        <v>7</v>
      </c>
      <c r="AV157" s="5592"/>
      <c r="AW157" s="1999" t="s">
        <v>54</v>
      </c>
      <c r="AX157" s="5582"/>
      <c r="AY157" s="5570" t="s">
        <v>7</v>
      </c>
      <c r="AZ157" s="5592"/>
      <c r="BA157" s="1999" t="s">
        <v>54</v>
      </c>
      <c r="BB157" s="5582"/>
      <c r="BC157" s="5570" t="s">
        <v>7</v>
      </c>
      <c r="BD157" s="5592"/>
      <c r="BE157" s="1999" t="s">
        <v>54</v>
      </c>
      <c r="BF157" s="5582"/>
      <c r="BG157" s="5570" t="s">
        <v>7</v>
      </c>
      <c r="BH157" s="5592"/>
      <c r="BI157" s="1999" t="s">
        <v>54</v>
      </c>
      <c r="BJ157" s="5582"/>
      <c r="BK157" s="1221"/>
    </row>
    <row r="158" spans="2:63" ht="15" customHeight="1">
      <c r="B158" s="2082">
        <v>14</v>
      </c>
      <c r="C158" s="5570" t="s">
        <v>455</v>
      </c>
      <c r="D158" s="5571">
        <v>60</v>
      </c>
      <c r="E158" s="5579">
        <v>40</v>
      </c>
      <c r="F158" s="5572">
        <f t="shared" si="108"/>
        <v>20</v>
      </c>
      <c r="G158" s="1391" t="s">
        <v>306</v>
      </c>
      <c r="H158" s="5662">
        <v>8</v>
      </c>
      <c r="I158" s="5574">
        <f t="shared" si="121"/>
        <v>0</v>
      </c>
      <c r="J158" s="2000">
        <v>8</v>
      </c>
      <c r="K158" s="5585">
        <v>14</v>
      </c>
      <c r="L158" s="5579" t="s">
        <v>9</v>
      </c>
      <c r="M158" s="1372"/>
      <c r="N158" s="2083"/>
      <c r="O158" s="2083"/>
      <c r="P158" s="5572">
        <f t="shared" si="123"/>
        <v>0</v>
      </c>
      <c r="Q158" s="1391" t="s">
        <v>54</v>
      </c>
      <c r="R158" s="5593">
        <f>'11,30'!Y103</f>
        <v>0</v>
      </c>
      <c r="S158" s="2000"/>
      <c r="T158" s="5585">
        <v>14</v>
      </c>
      <c r="U158" s="5579" t="s">
        <v>9</v>
      </c>
      <c r="V158" s="1372"/>
      <c r="W158" s="2083"/>
      <c r="X158" s="2083"/>
      <c r="Y158" s="5572">
        <f t="shared" si="124"/>
        <v>0</v>
      </c>
      <c r="Z158" s="1391" t="s">
        <v>54</v>
      </c>
      <c r="AA158" s="5593">
        <f>'16,00'!Y103</f>
        <v>0</v>
      </c>
      <c r="AB158" s="2000"/>
      <c r="AC158" s="5585">
        <v>14</v>
      </c>
      <c r="AD158" s="5583" t="s">
        <v>9</v>
      </c>
      <c r="AE158" s="5571">
        <v>60</v>
      </c>
      <c r="AF158" s="1372">
        <v>60</v>
      </c>
      <c r="AG158" s="5572">
        <f t="shared" si="112"/>
        <v>0</v>
      </c>
      <c r="AH158" s="1391" t="s">
        <v>306</v>
      </c>
      <c r="AI158" s="5662">
        <v>10</v>
      </c>
      <c r="AJ158" s="5574">
        <f t="shared" si="122"/>
        <v>5</v>
      </c>
      <c r="AK158" s="2583">
        <v>5</v>
      </c>
      <c r="AL158" s="1213"/>
      <c r="AM158" s="5580" t="s">
        <v>8</v>
      </c>
      <c r="AN158" s="1372"/>
      <c r="AO158" s="2083"/>
      <c r="AP158" s="5572">
        <f t="shared" si="125"/>
        <v>0</v>
      </c>
      <c r="AQ158" s="1391" t="s">
        <v>54</v>
      </c>
      <c r="AR158" s="1391"/>
      <c r="AS158" s="2583"/>
      <c r="AT158" s="4123"/>
      <c r="AU158" s="5570" t="s">
        <v>455</v>
      </c>
      <c r="AV158" s="5592"/>
      <c r="AW158" s="1999" t="s">
        <v>306</v>
      </c>
      <c r="AX158" s="2090"/>
      <c r="AY158" s="5570" t="s">
        <v>455</v>
      </c>
      <c r="AZ158" s="5592"/>
      <c r="BA158" s="1999" t="s">
        <v>306</v>
      </c>
      <c r="BB158" s="2090"/>
      <c r="BC158" s="5570" t="s">
        <v>455</v>
      </c>
      <c r="BD158" s="5592"/>
      <c r="BE158" s="1999" t="s">
        <v>306</v>
      </c>
      <c r="BF158" s="2090"/>
      <c r="BG158" s="5570" t="s">
        <v>455</v>
      </c>
      <c r="BH158" s="5592"/>
      <c r="BI158" s="1999" t="s">
        <v>306</v>
      </c>
      <c r="BJ158" s="2090"/>
      <c r="BK158" s="1221"/>
    </row>
    <row r="159" spans="2:63" ht="15" customHeight="1">
      <c r="B159" s="2082">
        <v>15</v>
      </c>
      <c r="C159" s="5570" t="s">
        <v>667</v>
      </c>
      <c r="D159" s="5571">
        <v>8</v>
      </c>
      <c r="E159" s="5591">
        <v>8</v>
      </c>
      <c r="F159" s="5572">
        <f t="shared" si="108"/>
        <v>0</v>
      </c>
      <c r="G159" s="2573" t="s">
        <v>925</v>
      </c>
      <c r="H159" s="5660">
        <v>7</v>
      </c>
      <c r="I159" s="5574">
        <f t="shared" si="121"/>
        <v>4</v>
      </c>
      <c r="J159" s="2000">
        <v>3</v>
      </c>
      <c r="K159" s="2082">
        <v>15</v>
      </c>
      <c r="L159" s="5579" t="s">
        <v>10</v>
      </c>
      <c r="M159" s="1372"/>
      <c r="N159" s="2083"/>
      <c r="O159" s="2083"/>
      <c r="P159" s="5572">
        <f t="shared" si="123"/>
        <v>0</v>
      </c>
      <c r="Q159" s="1391" t="s">
        <v>306</v>
      </c>
      <c r="R159" s="5593">
        <f>'11,30'!Y93</f>
        <v>0</v>
      </c>
      <c r="S159" s="2000"/>
      <c r="T159" s="2082">
        <v>15</v>
      </c>
      <c r="U159" s="5579" t="s">
        <v>10</v>
      </c>
      <c r="V159" s="1372"/>
      <c r="W159" s="2083"/>
      <c r="X159" s="2083"/>
      <c r="Y159" s="5572">
        <f t="shared" si="124"/>
        <v>0</v>
      </c>
      <c r="Z159" s="1391" t="s">
        <v>306</v>
      </c>
      <c r="AA159" s="5593">
        <f>'16,00'!Y93</f>
        <v>0</v>
      </c>
      <c r="AB159" s="2000"/>
      <c r="AC159" s="2082">
        <v>15</v>
      </c>
      <c r="AD159" s="5583" t="s">
        <v>10</v>
      </c>
      <c r="AE159" s="5571">
        <v>8</v>
      </c>
      <c r="AF159" s="2083">
        <v>7</v>
      </c>
      <c r="AG159" s="5572">
        <f t="shared" si="112"/>
        <v>1</v>
      </c>
      <c r="AH159" s="2573" t="s">
        <v>925</v>
      </c>
      <c r="AI159" s="5660">
        <v>7</v>
      </c>
      <c r="AJ159" s="5574">
        <f t="shared" si="122"/>
        <v>2</v>
      </c>
      <c r="AK159" s="2582">
        <v>5</v>
      </c>
      <c r="AL159" s="1213"/>
      <c r="AM159" s="5580" t="s">
        <v>7</v>
      </c>
      <c r="AN159" s="1372"/>
      <c r="AO159" s="2083"/>
      <c r="AP159" s="5572">
        <f t="shared" si="125"/>
        <v>0</v>
      </c>
      <c r="AQ159" s="1391" t="s">
        <v>306</v>
      </c>
      <c r="AR159" s="1391"/>
      <c r="AS159" s="2583"/>
      <c r="AT159" s="4123"/>
      <c r="AU159" s="5570" t="s">
        <v>667</v>
      </c>
      <c r="AV159" s="5592"/>
      <c r="AW159" s="2573" t="s">
        <v>925</v>
      </c>
      <c r="AX159" s="2090"/>
      <c r="AY159" s="5570" t="s">
        <v>667</v>
      </c>
      <c r="AZ159" s="5592"/>
      <c r="BA159" s="2573" t="s">
        <v>925</v>
      </c>
      <c r="BB159" s="2090"/>
      <c r="BC159" s="5570" t="s">
        <v>667</v>
      </c>
      <c r="BD159" s="5592"/>
      <c r="BE159" s="2573" t="s">
        <v>925</v>
      </c>
      <c r="BF159" s="2090"/>
      <c r="BG159" s="5570" t="s">
        <v>667</v>
      </c>
      <c r="BH159" s="5592"/>
      <c r="BI159" s="2573" t="s">
        <v>925</v>
      </c>
      <c r="BJ159" s="2090"/>
      <c r="BK159" s="1221"/>
    </row>
    <row r="160" spans="2:63" ht="15" customHeight="1">
      <c r="B160" s="2082">
        <v>16</v>
      </c>
      <c r="C160" s="5570" t="s">
        <v>307</v>
      </c>
      <c r="D160" s="5571">
        <v>8</v>
      </c>
      <c r="E160" s="5591">
        <v>7</v>
      </c>
      <c r="F160" s="5572">
        <f t="shared" si="108"/>
        <v>1</v>
      </c>
      <c r="G160" s="2573" t="s">
        <v>926</v>
      </c>
      <c r="H160" s="5660">
        <v>5</v>
      </c>
      <c r="I160" s="5574">
        <f t="shared" si="121"/>
        <v>3</v>
      </c>
      <c r="J160" s="2000">
        <v>2</v>
      </c>
      <c r="K160" s="2082">
        <v>16</v>
      </c>
      <c r="L160" s="5579" t="s">
        <v>11</v>
      </c>
      <c r="M160" s="1372"/>
      <c r="N160" s="2083"/>
      <c r="O160" s="2083"/>
      <c r="P160" s="5572">
        <f t="shared" si="123"/>
        <v>0</v>
      </c>
      <c r="Q160" s="1387" t="s">
        <v>294</v>
      </c>
      <c r="R160" s="5577">
        <f>'11,30'!Y99</f>
        <v>0</v>
      </c>
      <c r="S160" s="2000"/>
      <c r="T160" s="2082">
        <v>16</v>
      </c>
      <c r="U160" s="5579" t="s">
        <v>11</v>
      </c>
      <c r="V160" s="1372"/>
      <c r="W160" s="2083"/>
      <c r="X160" s="2083"/>
      <c r="Y160" s="5572">
        <f t="shared" si="124"/>
        <v>0</v>
      </c>
      <c r="Z160" s="1387" t="s">
        <v>294</v>
      </c>
      <c r="AA160" s="5577">
        <f>'16,00'!Y99</f>
        <v>0</v>
      </c>
      <c r="AB160" s="2000"/>
      <c r="AC160" s="2082">
        <v>16</v>
      </c>
      <c r="AD160" s="5583" t="s">
        <v>11</v>
      </c>
      <c r="AE160" s="5571">
        <v>8</v>
      </c>
      <c r="AF160" s="2083">
        <v>8</v>
      </c>
      <c r="AG160" s="5572">
        <f t="shared" si="112"/>
        <v>0</v>
      </c>
      <c r="AH160" s="2573" t="s">
        <v>926</v>
      </c>
      <c r="AI160" s="5660">
        <v>5</v>
      </c>
      <c r="AJ160" s="5574">
        <f t="shared" si="122"/>
        <v>1</v>
      </c>
      <c r="AK160" s="2582">
        <v>4</v>
      </c>
      <c r="AL160" s="1213"/>
      <c r="AM160" s="5580" t="s">
        <v>9</v>
      </c>
      <c r="AN160" s="1372"/>
      <c r="AO160" s="2083"/>
      <c r="AP160" s="5572">
        <f t="shared" si="125"/>
        <v>0</v>
      </c>
      <c r="AQ160" s="1387" t="s">
        <v>294</v>
      </c>
      <c r="AR160" s="1387"/>
      <c r="AS160" s="2582"/>
      <c r="AT160" s="4123"/>
      <c r="AU160" s="5570" t="s">
        <v>307</v>
      </c>
      <c r="AV160" s="5592"/>
      <c r="AW160" s="2573" t="s">
        <v>926</v>
      </c>
      <c r="AX160" s="2090"/>
      <c r="AY160" s="5570" t="s">
        <v>307</v>
      </c>
      <c r="AZ160" s="5592"/>
      <c r="BA160" s="2573" t="s">
        <v>926</v>
      </c>
      <c r="BB160" s="2090"/>
      <c r="BC160" s="5570" t="s">
        <v>307</v>
      </c>
      <c r="BD160" s="5592"/>
      <c r="BE160" s="2573" t="s">
        <v>926</v>
      </c>
      <c r="BF160" s="2090"/>
      <c r="BG160" s="5570" t="s">
        <v>307</v>
      </c>
      <c r="BH160" s="5592"/>
      <c r="BI160" s="2573" t="s">
        <v>926</v>
      </c>
      <c r="BJ160" s="2090"/>
      <c r="BK160" s="1221"/>
    </row>
    <row r="161" spans="2:63" ht="15" customHeight="1">
      <c r="B161" s="2082">
        <v>17</v>
      </c>
      <c r="C161" s="5570" t="s">
        <v>15</v>
      </c>
      <c r="D161" s="5571">
        <v>72</v>
      </c>
      <c r="E161" s="5579">
        <v>20</v>
      </c>
      <c r="F161" s="5572">
        <f t="shared" ref="F161:F168" si="126">D161-E161</f>
        <v>52</v>
      </c>
      <c r="G161" s="1387" t="s">
        <v>307</v>
      </c>
      <c r="H161" s="5660">
        <v>4</v>
      </c>
      <c r="I161" s="5574">
        <f t="shared" si="121"/>
        <v>2</v>
      </c>
      <c r="J161" s="2000">
        <v>2</v>
      </c>
      <c r="K161" s="2082">
        <v>17</v>
      </c>
      <c r="L161" s="5579" t="s">
        <v>329</v>
      </c>
      <c r="M161" s="1109"/>
      <c r="N161" s="1109"/>
      <c r="O161" s="1109"/>
      <c r="P161" s="1109"/>
      <c r="Q161" s="1387" t="s">
        <v>295</v>
      </c>
      <c r="R161" s="5577">
        <f>'11,30'!Y100</f>
        <v>0</v>
      </c>
      <c r="S161" s="2000"/>
      <c r="T161" s="2082">
        <v>17</v>
      </c>
      <c r="U161" s="5579" t="s">
        <v>329</v>
      </c>
      <c r="V161" s="1109"/>
      <c r="W161" s="1109"/>
      <c r="X161" s="1109"/>
      <c r="Y161" s="1109"/>
      <c r="Z161" s="1387" t="s">
        <v>295</v>
      </c>
      <c r="AA161" s="5577">
        <f>'16,00'!Y100</f>
        <v>0</v>
      </c>
      <c r="AB161" s="2000"/>
      <c r="AC161" s="2082">
        <v>17</v>
      </c>
      <c r="AD161" s="5583" t="s">
        <v>329</v>
      </c>
      <c r="AE161" s="5571">
        <v>80</v>
      </c>
      <c r="AF161" s="1372">
        <v>68</v>
      </c>
      <c r="AG161" s="5572">
        <f t="shared" ref="AG161:AG167" si="127">AE161-AF161</f>
        <v>12</v>
      </c>
      <c r="AH161" s="1387" t="s">
        <v>307</v>
      </c>
      <c r="AI161" s="5660">
        <v>4</v>
      </c>
      <c r="AJ161" s="5574">
        <f t="shared" si="122"/>
        <v>0</v>
      </c>
      <c r="AK161" s="2582">
        <v>4</v>
      </c>
      <c r="AL161" s="1213"/>
      <c r="AQ161" s="1387" t="s">
        <v>295</v>
      </c>
      <c r="AR161" s="1387"/>
      <c r="AS161" s="2582"/>
      <c r="AT161" s="4123"/>
      <c r="AU161" s="5570" t="s">
        <v>15</v>
      </c>
      <c r="AV161" s="5584"/>
      <c r="AW161" s="1243" t="s">
        <v>307</v>
      </c>
      <c r="AX161" s="2090"/>
      <c r="AY161" s="5570" t="s">
        <v>15</v>
      </c>
      <c r="AZ161" s="5584"/>
      <c r="BA161" s="1243" t="s">
        <v>307</v>
      </c>
      <c r="BB161" s="2090"/>
      <c r="BC161" s="5570" t="s">
        <v>15</v>
      </c>
      <c r="BD161" s="5584"/>
      <c r="BE161" s="1243" t="s">
        <v>307</v>
      </c>
      <c r="BF161" s="2090"/>
      <c r="BG161" s="5570" t="s">
        <v>15</v>
      </c>
      <c r="BH161" s="5584"/>
      <c r="BI161" s="1243" t="s">
        <v>307</v>
      </c>
      <c r="BJ161" s="2090"/>
      <c r="BK161" s="1221"/>
    </row>
    <row r="162" spans="2:63" ht="15" customHeight="1">
      <c r="B162" s="2082">
        <v>18</v>
      </c>
      <c r="C162" s="5570" t="s">
        <v>16</v>
      </c>
      <c r="D162" s="5571">
        <v>80</v>
      </c>
      <c r="E162" s="5579">
        <v>12</v>
      </c>
      <c r="F162" s="5572">
        <f t="shared" si="126"/>
        <v>68</v>
      </c>
      <c r="G162" s="2573" t="s">
        <v>495</v>
      </c>
      <c r="H162" s="5660">
        <v>2</v>
      </c>
      <c r="I162" s="5574">
        <f t="shared" si="121"/>
        <v>0</v>
      </c>
      <c r="J162" s="2000">
        <v>2</v>
      </c>
      <c r="K162" s="5575">
        <v>18</v>
      </c>
      <c r="L162" s="5579" t="s">
        <v>330</v>
      </c>
      <c r="M162" s="1372"/>
      <c r="N162" s="1372"/>
      <c r="O162" s="1372"/>
      <c r="P162" s="5572">
        <f>M162-N162+O162</f>
        <v>0</v>
      </c>
      <c r="Q162" s="1387" t="s">
        <v>307</v>
      </c>
      <c r="R162" s="5577">
        <f>'11,30'!Y96</f>
        <v>0</v>
      </c>
      <c r="S162" s="2000"/>
      <c r="T162" s="5575">
        <v>18</v>
      </c>
      <c r="U162" s="5579" t="s">
        <v>330</v>
      </c>
      <c r="V162" s="1372"/>
      <c r="W162" s="1372"/>
      <c r="X162" s="1372"/>
      <c r="Y162" s="5572">
        <f>V162-W162+X162</f>
        <v>0</v>
      </c>
      <c r="Z162" s="1387" t="s">
        <v>307</v>
      </c>
      <c r="AA162" s="5577">
        <f>'16,00'!Y96</f>
        <v>0</v>
      </c>
      <c r="AB162" s="2000"/>
      <c r="AC162" s="5575">
        <v>18</v>
      </c>
      <c r="AD162" s="5583" t="s">
        <v>330</v>
      </c>
      <c r="AE162" s="5571">
        <v>120</v>
      </c>
      <c r="AF162" s="1372">
        <v>68</v>
      </c>
      <c r="AG162" s="5572">
        <f t="shared" si="127"/>
        <v>52</v>
      </c>
      <c r="AH162" s="2573" t="s">
        <v>495</v>
      </c>
      <c r="AI162" s="5660">
        <v>2</v>
      </c>
      <c r="AJ162" s="5574">
        <f t="shared" si="122"/>
        <v>0</v>
      </c>
      <c r="AK162" s="2000">
        <v>2</v>
      </c>
      <c r="AL162" s="1213"/>
      <c r="AM162" s="5580" t="s">
        <v>329</v>
      </c>
      <c r="AN162" s="1372"/>
      <c r="AO162" s="2083"/>
      <c r="AP162" s="5572">
        <f>AN162-AO162</f>
        <v>0</v>
      </c>
      <c r="AQ162" s="1387" t="s">
        <v>307</v>
      </c>
      <c r="AR162" s="1387"/>
      <c r="AS162" s="2582"/>
      <c r="AT162" s="4123"/>
      <c r="AU162" s="5570" t="s">
        <v>16</v>
      </c>
      <c r="AV162" s="5584"/>
      <c r="AW162" s="2573" t="s">
        <v>495</v>
      </c>
      <c r="AX162" s="2090"/>
      <c r="AY162" s="5570" t="s">
        <v>16</v>
      </c>
      <c r="AZ162" s="5584"/>
      <c r="BA162" s="2573" t="s">
        <v>495</v>
      </c>
      <c r="BB162" s="2090"/>
      <c r="BC162" s="5570" t="s">
        <v>16</v>
      </c>
      <c r="BD162" s="5584"/>
      <c r="BE162" s="2573" t="s">
        <v>495</v>
      </c>
      <c r="BF162" s="2090"/>
      <c r="BG162" s="5570" t="s">
        <v>16</v>
      </c>
      <c r="BH162" s="5584"/>
      <c r="BI162" s="2573" t="s">
        <v>495</v>
      </c>
      <c r="BJ162" s="2090"/>
      <c r="BK162" s="1221"/>
    </row>
    <row r="163" spans="2:63" ht="15" customHeight="1">
      <c r="B163" s="2082">
        <v>19</v>
      </c>
      <c r="C163" s="5570" t="s">
        <v>814</v>
      </c>
      <c r="D163" s="5571">
        <v>20</v>
      </c>
      <c r="E163" s="5579">
        <v>5</v>
      </c>
      <c r="F163" s="5572">
        <f t="shared" si="126"/>
        <v>15</v>
      </c>
      <c r="G163" s="1387" t="s">
        <v>58</v>
      </c>
      <c r="H163" s="5660">
        <v>4</v>
      </c>
      <c r="I163" s="5574">
        <f t="shared" si="121"/>
        <v>3</v>
      </c>
      <c r="J163" s="2000">
        <v>1</v>
      </c>
      <c r="K163" s="2082">
        <v>19</v>
      </c>
      <c r="L163" s="5579" t="s">
        <v>13</v>
      </c>
      <c r="M163" s="1372"/>
      <c r="N163" s="1372"/>
      <c r="O163" s="1372"/>
      <c r="P163" s="5572">
        <f>M163-N163+O163</f>
        <v>0</v>
      </c>
      <c r="Q163" s="1387" t="s">
        <v>587</v>
      </c>
      <c r="R163" s="5577">
        <f>'11,30'!Y97</f>
        <v>0</v>
      </c>
      <c r="S163" s="2000"/>
      <c r="T163" s="2082">
        <v>19</v>
      </c>
      <c r="U163" s="5579" t="s">
        <v>13</v>
      </c>
      <c r="V163" s="1372"/>
      <c r="W163" s="1372"/>
      <c r="X163" s="1372"/>
      <c r="Y163" s="5572">
        <f>V163-W163+X163</f>
        <v>0</v>
      </c>
      <c r="Z163" s="1387" t="s">
        <v>587</v>
      </c>
      <c r="AA163" s="5577">
        <f>'16,00'!Y97</f>
        <v>0</v>
      </c>
      <c r="AB163" s="2000"/>
      <c r="AC163" s="2082">
        <v>19</v>
      </c>
      <c r="AD163" s="5583" t="s">
        <v>13</v>
      </c>
      <c r="AE163" s="5571">
        <v>20</v>
      </c>
      <c r="AF163" s="1372">
        <v>20</v>
      </c>
      <c r="AG163" s="5572">
        <f t="shared" si="127"/>
        <v>0</v>
      </c>
      <c r="AH163" s="1387" t="s">
        <v>58</v>
      </c>
      <c r="AI163" s="5660">
        <v>4</v>
      </c>
      <c r="AJ163" s="5574">
        <f t="shared" si="122"/>
        <v>2</v>
      </c>
      <c r="AK163" s="2582">
        <v>2</v>
      </c>
      <c r="AL163" s="1213"/>
      <c r="AM163" s="5580" t="s">
        <v>330</v>
      </c>
      <c r="AN163" s="1372"/>
      <c r="AO163" s="2083"/>
      <c r="AP163" s="5572">
        <f>AN163-AO163</f>
        <v>0</v>
      </c>
      <c r="AQ163" s="1387" t="s">
        <v>587</v>
      </c>
      <c r="AR163" s="1387"/>
      <c r="AS163" s="2582"/>
      <c r="AT163" s="4123"/>
      <c r="AU163" s="5570" t="s">
        <v>814</v>
      </c>
      <c r="AV163" s="5584"/>
      <c r="AW163" s="1243" t="s">
        <v>58</v>
      </c>
      <c r="AX163" s="2090"/>
      <c r="AY163" s="5570" t="s">
        <v>814</v>
      </c>
      <c r="AZ163" s="5584"/>
      <c r="BA163" s="1243" t="s">
        <v>58</v>
      </c>
      <c r="BB163" s="2090"/>
      <c r="BC163" s="5570" t="s">
        <v>814</v>
      </c>
      <c r="BD163" s="5584"/>
      <c r="BE163" s="1243" t="s">
        <v>58</v>
      </c>
      <c r="BF163" s="2090"/>
      <c r="BG163" s="5570" t="s">
        <v>814</v>
      </c>
      <c r="BH163" s="5584"/>
      <c r="BI163" s="1243" t="s">
        <v>58</v>
      </c>
      <c r="BJ163" s="2090"/>
      <c r="BK163" s="1221"/>
    </row>
    <row r="164" spans="2:63" ht="15" customHeight="1">
      <c r="B164" s="2082">
        <v>20</v>
      </c>
      <c r="C164" s="5570" t="s">
        <v>523</v>
      </c>
      <c r="D164" s="5571">
        <v>20</v>
      </c>
      <c r="E164" s="5579">
        <v>5</v>
      </c>
      <c r="F164" s="5572">
        <f t="shared" si="126"/>
        <v>15</v>
      </c>
      <c r="G164" s="1387" t="s">
        <v>57</v>
      </c>
      <c r="H164" s="5660">
        <v>2</v>
      </c>
      <c r="I164" s="5574">
        <f t="shared" si="121"/>
        <v>0</v>
      </c>
      <c r="J164" s="2572">
        <v>2</v>
      </c>
      <c r="K164" s="2082">
        <v>20</v>
      </c>
      <c r="L164" s="5579" t="s">
        <v>337</v>
      </c>
      <c r="M164" s="1372"/>
      <c r="N164" s="1372"/>
      <c r="O164" s="1372"/>
      <c r="P164" s="5572">
        <f>M164-N164+O164</f>
        <v>0</v>
      </c>
      <c r="Q164" s="1387" t="s">
        <v>588</v>
      </c>
      <c r="R164" s="5577">
        <f>'11,30'!Y98</f>
        <v>0</v>
      </c>
      <c r="S164" s="2000"/>
      <c r="T164" s="2082">
        <v>20</v>
      </c>
      <c r="U164" s="5579" t="s">
        <v>337</v>
      </c>
      <c r="V164" s="1372"/>
      <c r="W164" s="1372"/>
      <c r="X164" s="1372"/>
      <c r="Y164" s="5572">
        <f>V164-W164+X164</f>
        <v>0</v>
      </c>
      <c r="Z164" s="1387" t="s">
        <v>588</v>
      </c>
      <c r="AA164" s="5577">
        <f>'16,00'!Y98</f>
        <v>0</v>
      </c>
      <c r="AB164" s="2000"/>
      <c r="AC164" s="2082">
        <v>20</v>
      </c>
      <c r="AD164" s="5583" t="s">
        <v>337</v>
      </c>
      <c r="AE164" s="5571">
        <v>20</v>
      </c>
      <c r="AF164" s="1372">
        <v>20</v>
      </c>
      <c r="AG164" s="5572">
        <f t="shared" si="127"/>
        <v>0</v>
      </c>
      <c r="AH164" s="1387" t="s">
        <v>57</v>
      </c>
      <c r="AI164" s="5660">
        <v>2</v>
      </c>
      <c r="AJ164" s="5574">
        <f t="shared" si="122"/>
        <v>0</v>
      </c>
      <c r="AK164" s="2582">
        <v>2</v>
      </c>
      <c r="AL164" s="1213"/>
      <c r="AM164" s="5580" t="s">
        <v>13</v>
      </c>
      <c r="AN164" s="1372"/>
      <c r="AO164" s="1372"/>
      <c r="AP164" s="5572">
        <f>AN164-AO164</f>
        <v>0</v>
      </c>
      <c r="AQ164" s="1387" t="s">
        <v>588</v>
      </c>
      <c r="AR164" s="1387"/>
      <c r="AS164" s="2582"/>
      <c r="AT164" s="4123"/>
      <c r="AU164" s="5570" t="s">
        <v>523</v>
      </c>
      <c r="AV164" s="5584"/>
      <c r="AW164" s="1243" t="s">
        <v>57</v>
      </c>
      <c r="AX164" s="2090"/>
      <c r="AY164" s="5570" t="s">
        <v>523</v>
      </c>
      <c r="AZ164" s="5584"/>
      <c r="BA164" s="1243" t="s">
        <v>57</v>
      </c>
      <c r="BB164" s="2090"/>
      <c r="BC164" s="5570" t="s">
        <v>523</v>
      </c>
      <c r="BD164" s="5584"/>
      <c r="BE164" s="1243" t="s">
        <v>57</v>
      </c>
      <c r="BF164" s="2090"/>
      <c r="BG164" s="5570" t="s">
        <v>523</v>
      </c>
      <c r="BH164" s="5584"/>
      <c r="BI164" s="1243" t="s">
        <v>57</v>
      </c>
      <c r="BJ164" s="2090"/>
      <c r="BK164" s="1221"/>
    </row>
    <row r="165" spans="2:63" ht="15" customHeight="1">
      <c r="B165" s="2082">
        <v>21</v>
      </c>
      <c r="C165" s="5570" t="s">
        <v>917</v>
      </c>
      <c r="D165" s="5571">
        <v>25</v>
      </c>
      <c r="E165" s="5579">
        <v>15</v>
      </c>
      <c r="F165" s="5572">
        <f t="shared" si="126"/>
        <v>10</v>
      </c>
      <c r="G165" s="2573" t="s">
        <v>725</v>
      </c>
      <c r="H165" s="5573">
        <v>3</v>
      </c>
      <c r="I165" s="5574">
        <f t="shared" si="121"/>
        <v>1</v>
      </c>
      <c r="J165" s="2572">
        <v>2</v>
      </c>
      <c r="K165" s="2082">
        <v>21</v>
      </c>
      <c r="L165" s="5579" t="s">
        <v>338</v>
      </c>
      <c r="M165" s="1372"/>
      <c r="N165" s="1372"/>
      <c r="O165" s="1372"/>
      <c r="P165" s="5572">
        <f>M165-N165+O165</f>
        <v>0</v>
      </c>
      <c r="Q165" s="1387" t="s">
        <v>308</v>
      </c>
      <c r="R165" s="5577">
        <f>'11,30'!Y104</f>
        <v>0</v>
      </c>
      <c r="S165" s="2000"/>
      <c r="T165" s="2082">
        <v>21</v>
      </c>
      <c r="U165" s="5579" t="s">
        <v>338</v>
      </c>
      <c r="V165" s="1372"/>
      <c r="W165" s="1372"/>
      <c r="X165" s="1372"/>
      <c r="Y165" s="5572">
        <f>V165-W165+X165</f>
        <v>0</v>
      </c>
      <c r="Z165" s="1387" t="s">
        <v>308</v>
      </c>
      <c r="AA165" s="5577">
        <f>'16,00'!Y104</f>
        <v>0</v>
      </c>
      <c r="AB165" s="2000"/>
      <c r="AC165" s="2082">
        <v>21</v>
      </c>
      <c r="AD165" s="5583" t="s">
        <v>338</v>
      </c>
      <c r="AE165" s="5571">
        <v>25</v>
      </c>
      <c r="AF165" s="1372">
        <v>19</v>
      </c>
      <c r="AG165" s="5572">
        <f t="shared" si="127"/>
        <v>6</v>
      </c>
      <c r="AH165" s="1387" t="s">
        <v>725</v>
      </c>
      <c r="AI165" s="5573">
        <v>3</v>
      </c>
      <c r="AJ165" s="5574">
        <f>AI165-AK165</f>
        <v>1</v>
      </c>
      <c r="AK165" s="2582">
        <v>2</v>
      </c>
      <c r="AL165" s="1213"/>
      <c r="AM165" s="5580" t="s">
        <v>337</v>
      </c>
      <c r="AN165" s="1372"/>
      <c r="AO165" s="1372"/>
      <c r="AP165" s="5572">
        <f>AN165-AO165</f>
        <v>0</v>
      </c>
      <c r="AQ165" s="1387" t="s">
        <v>308</v>
      </c>
      <c r="AR165" s="1387"/>
      <c r="AS165" s="2582"/>
      <c r="AT165" s="4123"/>
      <c r="AU165" s="5570" t="s">
        <v>917</v>
      </c>
      <c r="AV165" s="5584"/>
      <c r="AW165" s="1243" t="s">
        <v>725</v>
      </c>
      <c r="AX165" s="2090"/>
      <c r="AY165" s="5570" t="s">
        <v>917</v>
      </c>
      <c r="AZ165" s="5584"/>
      <c r="BA165" s="1243" t="s">
        <v>725</v>
      </c>
      <c r="BB165" s="2090"/>
      <c r="BC165" s="5570" t="s">
        <v>917</v>
      </c>
      <c r="BD165" s="5584"/>
      <c r="BE165" s="1243" t="s">
        <v>725</v>
      </c>
      <c r="BF165" s="2090"/>
      <c r="BG165" s="5570" t="s">
        <v>917</v>
      </c>
      <c r="BH165" s="5584"/>
      <c r="BI165" s="1243" t="s">
        <v>725</v>
      </c>
      <c r="BJ165" s="2090"/>
      <c r="BK165" s="1221"/>
    </row>
    <row r="166" spans="2:63" ht="15" customHeight="1">
      <c r="B166" s="2082">
        <v>22</v>
      </c>
      <c r="C166" s="5570" t="s">
        <v>918</v>
      </c>
      <c r="D166" s="5571">
        <v>25</v>
      </c>
      <c r="E166" s="5579">
        <v>8</v>
      </c>
      <c r="F166" s="5572">
        <f t="shared" si="126"/>
        <v>17</v>
      </c>
      <c r="G166" s="1387" t="s">
        <v>747</v>
      </c>
      <c r="H166" s="5573">
        <v>4</v>
      </c>
      <c r="I166" s="5574">
        <f t="shared" ref="I166" si="128">H166-J166</f>
        <v>3</v>
      </c>
      <c r="J166" s="2572">
        <v>1</v>
      </c>
      <c r="K166" s="5585">
        <v>22</v>
      </c>
      <c r="L166" s="5579" t="s">
        <v>14</v>
      </c>
      <c r="M166" s="1372"/>
      <c r="N166" s="1372"/>
      <c r="O166" s="1372"/>
      <c r="P166" s="5572">
        <f>M166-N166+O166</f>
        <v>0</v>
      </c>
      <c r="Q166" s="1387" t="s">
        <v>309</v>
      </c>
      <c r="R166" s="5577">
        <f>'11,30'!Y105</f>
        <v>0</v>
      </c>
      <c r="S166" s="2000"/>
      <c r="T166" s="5585">
        <v>22</v>
      </c>
      <c r="U166" s="5579" t="s">
        <v>14</v>
      </c>
      <c r="V166" s="1372"/>
      <c r="W166" s="1372"/>
      <c r="X166" s="1372"/>
      <c r="Y166" s="5572">
        <f>V166-W166+X166</f>
        <v>0</v>
      </c>
      <c r="Z166" s="1387" t="s">
        <v>309</v>
      </c>
      <c r="AA166" s="5577">
        <f>'16,00'!Y105</f>
        <v>0</v>
      </c>
      <c r="AB166" s="2000"/>
      <c r="AC166" s="5585">
        <v>22</v>
      </c>
      <c r="AD166" s="5583" t="s">
        <v>14</v>
      </c>
      <c r="AE166" s="5571">
        <v>25</v>
      </c>
      <c r="AF166" s="1372">
        <v>25</v>
      </c>
      <c r="AG166" s="5572">
        <f t="shared" si="127"/>
        <v>0</v>
      </c>
      <c r="AH166" s="2565" t="s">
        <v>747</v>
      </c>
      <c r="AI166" s="5573">
        <v>4</v>
      </c>
      <c r="AJ166" s="5654">
        <f t="shared" ref="AJ166" si="129">AI166-AK166</f>
        <v>0</v>
      </c>
      <c r="AK166" s="2943">
        <v>4</v>
      </c>
      <c r="AL166" s="1213"/>
      <c r="AM166" s="5580" t="s">
        <v>338</v>
      </c>
      <c r="AN166" s="1372"/>
      <c r="AO166" s="1372"/>
      <c r="AP166" s="5572">
        <f>AN166-AO166</f>
        <v>0</v>
      </c>
      <c r="AQ166" s="1387" t="s">
        <v>309</v>
      </c>
      <c r="AR166" s="1387"/>
      <c r="AS166" s="2582"/>
      <c r="AT166" s="4123"/>
      <c r="AU166" s="5570" t="s">
        <v>918</v>
      </c>
      <c r="AV166" s="5584"/>
      <c r="AW166" s="1243" t="s">
        <v>747</v>
      </c>
      <c r="AX166" s="2090"/>
      <c r="AY166" s="5570" t="s">
        <v>918</v>
      </c>
      <c r="AZ166" s="5584"/>
      <c r="BA166" s="1243" t="s">
        <v>747</v>
      </c>
      <c r="BB166" s="2090"/>
      <c r="BC166" s="5570" t="s">
        <v>918</v>
      </c>
      <c r="BD166" s="5584"/>
      <c r="BE166" s="1243" t="s">
        <v>747</v>
      </c>
      <c r="BF166" s="2090"/>
      <c r="BG166" s="5570" t="s">
        <v>918</v>
      </c>
      <c r="BH166" s="5584"/>
      <c r="BI166" s="1243" t="s">
        <v>747</v>
      </c>
      <c r="BJ166" s="2090"/>
      <c r="BK166" s="1221"/>
    </row>
    <row r="167" spans="2:63" ht="15" customHeight="1">
      <c r="B167" s="2082">
        <v>23</v>
      </c>
      <c r="C167" s="5570" t="s">
        <v>919</v>
      </c>
      <c r="D167" s="5571">
        <v>50</v>
      </c>
      <c r="E167" s="5579">
        <v>50</v>
      </c>
      <c r="F167" s="5572">
        <f t="shared" si="126"/>
        <v>0</v>
      </c>
      <c r="G167" s="97"/>
      <c r="H167" s="3682"/>
      <c r="I167" s="5574"/>
      <c r="J167" s="5594"/>
      <c r="K167" s="2082">
        <v>23</v>
      </c>
      <c r="L167" s="5579" t="s">
        <v>15</v>
      </c>
      <c r="M167" s="1372"/>
      <c r="N167" s="1372"/>
      <c r="O167" s="1372"/>
      <c r="P167" s="5572">
        <f t="shared" si="118"/>
        <v>0</v>
      </c>
      <c r="Q167" s="1387" t="s">
        <v>58</v>
      </c>
      <c r="R167" s="5577">
        <f>'11,30'!Y107</f>
        <v>0</v>
      </c>
      <c r="S167" s="2000"/>
      <c r="T167" s="2082">
        <v>23</v>
      </c>
      <c r="U167" s="5579" t="s">
        <v>15</v>
      </c>
      <c r="V167" s="1372"/>
      <c r="W167" s="1372"/>
      <c r="X167" s="1372"/>
      <c r="Y167" s="5572">
        <f t="shared" si="119"/>
        <v>0</v>
      </c>
      <c r="Z167" s="1387" t="s">
        <v>58</v>
      </c>
      <c r="AA167" s="5577">
        <f>'16,00'!Y107</f>
        <v>0</v>
      </c>
      <c r="AB167" s="2000"/>
      <c r="AC167" s="2082">
        <v>23</v>
      </c>
      <c r="AD167" s="5583" t="s">
        <v>15</v>
      </c>
      <c r="AE167" s="5571">
        <v>50</v>
      </c>
      <c r="AF167" s="1372">
        <v>50</v>
      </c>
      <c r="AG167" s="5572">
        <f t="shared" si="127"/>
        <v>0</v>
      </c>
      <c r="AH167" s="97"/>
      <c r="AI167" s="3682"/>
      <c r="AJ167" s="5574"/>
      <c r="AK167" s="5594"/>
      <c r="AL167" s="1213"/>
      <c r="AM167" s="5580" t="s">
        <v>15</v>
      </c>
      <c r="AN167" s="1372"/>
      <c r="AO167" s="1372"/>
      <c r="AP167" s="5572">
        <f t="shared" ref="AP167:AP168" si="130">AN167-AO167</f>
        <v>0</v>
      </c>
      <c r="AQ167" s="1387" t="s">
        <v>58</v>
      </c>
      <c r="AR167" s="1387"/>
      <c r="AS167" s="2582"/>
      <c r="AT167" s="4123"/>
      <c r="AU167" s="5570" t="s">
        <v>919</v>
      </c>
      <c r="AV167" s="5584"/>
      <c r="AW167" s="1243"/>
      <c r="AX167" s="2090"/>
      <c r="AY167" s="5570" t="s">
        <v>919</v>
      </c>
      <c r="AZ167" s="5584"/>
      <c r="BA167" s="1243"/>
      <c r="BB167" s="2090"/>
      <c r="BC167" s="5570" t="s">
        <v>919</v>
      </c>
      <c r="BD167" s="5584"/>
      <c r="BE167" s="1243"/>
      <c r="BF167" s="2090"/>
      <c r="BG167" s="5570" t="s">
        <v>919</v>
      </c>
      <c r="BH167" s="5584"/>
      <c r="BI167" s="1243"/>
      <c r="BJ167" s="2090"/>
      <c r="BK167" s="1221"/>
    </row>
    <row r="168" spans="2:63" ht="15" customHeight="1" thickBot="1">
      <c r="B168" s="2082">
        <v>24</v>
      </c>
      <c r="C168" s="5596" t="s">
        <v>920</v>
      </c>
      <c r="D168" s="5597">
        <v>75</v>
      </c>
      <c r="E168" s="5602">
        <v>39</v>
      </c>
      <c r="F168" s="5599">
        <f t="shared" si="126"/>
        <v>36</v>
      </c>
      <c r="G168" s="5605"/>
      <c r="H168" s="3687"/>
      <c r="I168" s="5606"/>
      <c r="J168" s="5607"/>
      <c r="K168" s="2082">
        <v>24</v>
      </c>
      <c r="L168" s="5579" t="s">
        <v>16</v>
      </c>
      <c r="M168" s="1372"/>
      <c r="N168" s="1372"/>
      <c r="O168" s="1372"/>
      <c r="P168" s="5572">
        <f t="shared" si="118"/>
        <v>0</v>
      </c>
      <c r="Q168" s="1387" t="s">
        <v>57</v>
      </c>
      <c r="R168" s="5577">
        <f>'11,30'!Y106</f>
        <v>0</v>
      </c>
      <c r="S168" s="2572"/>
      <c r="T168" s="2082">
        <v>24</v>
      </c>
      <c r="U168" s="5579" t="s">
        <v>16</v>
      </c>
      <c r="V168" s="1372"/>
      <c r="W168" s="1372"/>
      <c r="X168" s="1372"/>
      <c r="Y168" s="5572">
        <f t="shared" si="119"/>
        <v>0</v>
      </c>
      <c r="Z168" s="1387" t="s">
        <v>57</v>
      </c>
      <c r="AA168" s="5577">
        <f>'16,00'!Y106</f>
        <v>0</v>
      </c>
      <c r="AB168" s="2572"/>
      <c r="AC168" s="2082">
        <v>24</v>
      </c>
      <c r="AD168" s="5583" t="s">
        <v>16</v>
      </c>
      <c r="AE168" s="5597">
        <v>75</v>
      </c>
      <c r="AF168" s="5598">
        <v>33</v>
      </c>
      <c r="AG168" s="5599">
        <f>AE168-AF168</f>
        <v>42</v>
      </c>
      <c r="AH168" s="5605"/>
      <c r="AI168" s="3687"/>
      <c r="AJ168" s="5606"/>
      <c r="AK168" s="5607"/>
      <c r="AL168" s="1213"/>
      <c r="AM168" s="5608" t="s">
        <v>16</v>
      </c>
      <c r="AN168" s="1372"/>
      <c r="AO168" s="1372"/>
      <c r="AP168" s="5572">
        <f t="shared" si="130"/>
        <v>0</v>
      </c>
      <c r="AQ168" s="1392" t="s">
        <v>57</v>
      </c>
      <c r="AR168" s="1392"/>
      <c r="AS168" s="3688"/>
      <c r="AT168" s="4123"/>
      <c r="AU168" s="5570" t="s">
        <v>920</v>
      </c>
      <c r="AV168" s="5584"/>
      <c r="AW168" s="1243"/>
      <c r="AX168" s="2090"/>
      <c r="AY168" s="5570" t="s">
        <v>920</v>
      </c>
      <c r="AZ168" s="5584"/>
      <c r="BA168" s="1243"/>
      <c r="BB168" s="2090"/>
      <c r="BC168" s="5570" t="s">
        <v>920</v>
      </c>
      <c r="BD168" s="5584"/>
      <c r="BE168" s="1243"/>
      <c r="BF168" s="2090"/>
      <c r="BG168" s="5570" t="s">
        <v>920</v>
      </c>
      <c r="BH168" s="5584"/>
      <c r="BI168" s="1243"/>
      <c r="BJ168" s="2090"/>
      <c r="BK168" s="1221"/>
    </row>
    <row r="169" spans="2:63" ht="15" hidden="1" customHeight="1" thickBot="1">
      <c r="B169" s="5609"/>
      <c r="C169" s="5610"/>
      <c r="D169" s="5610"/>
      <c r="E169" s="5610"/>
      <c r="F169" s="5610"/>
      <c r="G169" s="5610"/>
      <c r="H169" s="5610"/>
      <c r="I169" s="5610"/>
      <c r="J169" s="5610"/>
      <c r="K169" s="5610"/>
      <c r="L169" s="5610"/>
      <c r="M169" s="5610"/>
      <c r="N169" s="5610"/>
      <c r="O169" s="5610"/>
      <c r="P169" s="5610"/>
      <c r="Q169" s="5610"/>
      <c r="R169" s="5610"/>
      <c r="S169" s="5610"/>
      <c r="T169" s="5610"/>
      <c r="U169" s="5610"/>
      <c r="V169" s="5610"/>
      <c r="W169" s="5610"/>
      <c r="X169" s="5610"/>
      <c r="Y169" s="5610"/>
      <c r="Z169" s="5610"/>
      <c r="AA169" s="5610"/>
      <c r="AB169" s="5610"/>
      <c r="AC169" s="5610"/>
      <c r="AD169" s="5610"/>
      <c r="AE169" s="5610"/>
      <c r="AF169" s="5610"/>
      <c r="AG169" s="5610"/>
      <c r="AH169" s="5610"/>
      <c r="AI169" s="5610"/>
      <c r="AJ169" s="5610"/>
      <c r="AK169" s="5611"/>
      <c r="AL169" s="1214"/>
      <c r="AM169" s="1109"/>
      <c r="AN169" s="1109"/>
      <c r="AO169" s="1109"/>
      <c r="AP169" s="1109"/>
      <c r="AQ169" s="1109"/>
      <c r="AR169" s="1109"/>
      <c r="AS169" s="1109"/>
      <c r="AT169" s="4122" t="s">
        <v>350</v>
      </c>
      <c r="AU169" s="5521">
        <f>B170</f>
        <v>44606</v>
      </c>
      <c r="AV169" s="5524"/>
      <c r="AW169" s="5524"/>
      <c r="AX169" s="5525"/>
      <c r="AY169" s="5521">
        <f>B170</f>
        <v>44606</v>
      </c>
      <c r="AZ169" s="5524"/>
      <c r="BA169" s="5524"/>
      <c r="BB169" s="5525"/>
      <c r="BC169" s="5521">
        <f>AU169</f>
        <v>44606</v>
      </c>
      <c r="BD169" s="5524"/>
      <c r="BE169" s="5524"/>
      <c r="BF169" s="5525"/>
      <c r="BG169" s="5521">
        <f>AU169</f>
        <v>44606</v>
      </c>
      <c r="BH169" s="5524"/>
      <c r="BI169" s="5524"/>
      <c r="BJ169" s="5525"/>
      <c r="BK169" s="1221"/>
    </row>
    <row r="170" spans="2:63" ht="18" hidden="1" customHeight="1">
      <c r="B170" s="4099">
        <f>B2</f>
        <v>44606</v>
      </c>
      <c r="C170" s="4100"/>
      <c r="D170" s="3694"/>
      <c r="E170" s="3701"/>
      <c r="F170" s="3702">
        <f>F142</f>
        <v>0.41666666666666669</v>
      </c>
      <c r="G170" s="3701"/>
      <c r="H170" s="3701"/>
      <c r="I170" s="3701"/>
      <c r="J170" s="3703"/>
      <c r="K170" s="5655"/>
      <c r="L170" s="3990"/>
      <c r="M170" s="3990"/>
      <c r="N170" s="3990"/>
      <c r="O170" s="3990"/>
      <c r="P170" s="3990">
        <f>P142</f>
        <v>0.5</v>
      </c>
      <c r="Q170" s="3990"/>
      <c r="R170" s="3990"/>
      <c r="S170" s="3696"/>
      <c r="T170" s="5656"/>
      <c r="U170" s="5657"/>
      <c r="V170" s="5657"/>
      <c r="W170" s="5657"/>
      <c r="X170" s="5657"/>
      <c r="Y170" s="5657">
        <f>Y142</f>
        <v>0.66666666666666663</v>
      </c>
      <c r="Z170" s="5657"/>
      <c r="AA170" s="5657"/>
      <c r="AB170" s="5658"/>
      <c r="AC170" s="3673"/>
      <c r="AD170" s="3672"/>
      <c r="AE170" s="3673"/>
      <c r="AF170" s="3672"/>
      <c r="AG170" s="3672">
        <f>AG142</f>
        <v>0.79166666666666663</v>
      </c>
      <c r="AH170" s="3672"/>
      <c r="AI170" s="3672"/>
      <c r="AJ170" s="3672"/>
      <c r="AK170" s="3674"/>
      <c r="AL170" s="1221"/>
      <c r="AM170" s="5615" t="s">
        <v>311</v>
      </c>
      <c r="AN170" s="5665"/>
      <c r="AO170" s="5665"/>
      <c r="AP170" s="5527" t="str">
        <f>AP142</f>
        <v>Ночь</v>
      </c>
      <c r="AQ170" s="5665"/>
      <c r="AR170" s="5665"/>
      <c r="AS170" s="5666"/>
      <c r="AT170" s="4123"/>
      <c r="AU170" s="5533" t="str">
        <f>AG171</f>
        <v>Павильон Технопарк</v>
      </c>
      <c r="AV170" s="5534"/>
      <c r="AW170" s="5535">
        <v>0.5</v>
      </c>
      <c r="AX170" s="5536"/>
      <c r="AY170" s="5533" t="str">
        <f>AU170</f>
        <v>Павильон Технопарк</v>
      </c>
      <c r="AZ170" s="5534"/>
      <c r="BA170" s="5535">
        <v>0.54166666666666663</v>
      </c>
      <c r="BB170" s="5536"/>
      <c r="BC170" s="5533" t="str">
        <f>AP171</f>
        <v>Павильон Технопарк</v>
      </c>
      <c r="BD170" s="5534"/>
      <c r="BE170" s="5535"/>
      <c r="BF170" s="5536"/>
      <c r="BG170" s="5533" t="str">
        <f>BC170</f>
        <v>Павильон Технопарк</v>
      </c>
      <c r="BH170" s="5534"/>
      <c r="BI170" s="5535"/>
      <c r="BJ170" s="5536"/>
      <c r="BK170" s="1221"/>
    </row>
    <row r="171" spans="2:63" ht="18" hidden="1" customHeight="1" thickBot="1">
      <c r="B171" s="4101"/>
      <c r="C171" s="4102"/>
      <c r="D171" s="3697"/>
      <c r="E171" s="1206"/>
      <c r="F171" s="3699" t="s">
        <v>869</v>
      </c>
      <c r="G171" s="1206"/>
      <c r="H171" s="1206"/>
      <c r="I171" s="1206"/>
      <c r="J171" s="3704"/>
      <c r="K171" s="5659"/>
      <c r="L171" s="5645"/>
      <c r="M171" s="5645"/>
      <c r="N171" s="5645"/>
      <c r="O171" s="5645"/>
      <c r="P171" s="5645" t="str">
        <f>F171</f>
        <v>Павильон Технопарк</v>
      </c>
      <c r="Q171" s="5645"/>
      <c r="R171" s="5645"/>
      <c r="S171" s="5646"/>
      <c r="T171" s="5647"/>
      <c r="U171" s="5648"/>
      <c r="V171" s="5648"/>
      <c r="W171" s="5648"/>
      <c r="X171" s="5648"/>
      <c r="Y171" s="5648" t="str">
        <f>P171</f>
        <v>Павильон Технопарк</v>
      </c>
      <c r="Z171" s="5648"/>
      <c r="AA171" s="5648"/>
      <c r="AB171" s="5649"/>
      <c r="AC171" s="5647"/>
      <c r="AD171" s="5648"/>
      <c r="AE171" s="5647"/>
      <c r="AF171" s="5648"/>
      <c r="AG171" s="5648" t="str">
        <f>Y171</f>
        <v>Павильон Технопарк</v>
      </c>
      <c r="AH171" s="5648"/>
      <c r="AI171" s="5648"/>
      <c r="AJ171" s="5648"/>
      <c r="AK171" s="5649"/>
      <c r="AL171" s="3291"/>
      <c r="AM171" s="5622" t="s">
        <v>234</v>
      </c>
      <c r="AN171" s="5667"/>
      <c r="AO171" s="5667"/>
      <c r="AP171" s="5623" t="str">
        <f>AG171</f>
        <v>Павильон Технопарк</v>
      </c>
      <c r="AQ171" s="5667"/>
      <c r="AR171" s="5667"/>
      <c r="AS171" s="5668"/>
      <c r="AT171" s="4123"/>
      <c r="AU171" s="5538"/>
      <c r="AV171" s="5539"/>
      <c r="AW171" s="5540"/>
      <c r="AX171" s="5541"/>
      <c r="AY171" s="5538"/>
      <c r="AZ171" s="5539"/>
      <c r="BA171" s="5540"/>
      <c r="BB171" s="5541"/>
      <c r="BC171" s="5538"/>
      <c r="BD171" s="5539"/>
      <c r="BE171" s="5540"/>
      <c r="BF171" s="5541"/>
      <c r="BG171" s="5538"/>
      <c r="BH171" s="5539"/>
      <c r="BI171" s="5540"/>
      <c r="BJ171" s="5541"/>
      <c r="BK171" s="1221"/>
    </row>
    <row r="172" spans="2:63" ht="30.75" hidden="1" customHeight="1">
      <c r="B172" s="5544" t="s">
        <v>1</v>
      </c>
      <c r="C172" s="5545"/>
      <c r="D172" s="5546" t="s">
        <v>734</v>
      </c>
      <c r="E172" s="5547" t="s">
        <v>720</v>
      </c>
      <c r="F172" s="5548" t="s">
        <v>17</v>
      </c>
      <c r="G172" s="5555" t="s">
        <v>721</v>
      </c>
      <c r="H172" s="5549"/>
      <c r="I172" s="5549"/>
      <c r="J172" s="5550"/>
      <c r="K172" s="5544" t="s">
        <v>1</v>
      </c>
      <c r="L172" s="5551"/>
      <c r="M172" s="5552" t="e">
        <f>#REF!</f>
        <v>#REF!</v>
      </c>
      <c r="N172" s="5553" t="s">
        <v>6</v>
      </c>
      <c r="O172" s="5553" t="s">
        <v>229</v>
      </c>
      <c r="P172" s="5554" t="s">
        <v>17</v>
      </c>
      <c r="Q172" s="5555" t="s">
        <v>353</v>
      </c>
      <c r="R172" s="5549"/>
      <c r="S172" s="5550"/>
      <c r="T172" s="5544" t="s">
        <v>1</v>
      </c>
      <c r="U172" s="5551"/>
      <c r="V172" s="5556" t="e">
        <f>#REF!</f>
        <v>#REF!</v>
      </c>
      <c r="W172" s="5553" t="s">
        <v>6</v>
      </c>
      <c r="X172" s="5553" t="s">
        <v>229</v>
      </c>
      <c r="Y172" s="5554" t="s">
        <v>17</v>
      </c>
      <c r="Z172" s="5555" t="s">
        <v>312</v>
      </c>
      <c r="AA172" s="5549"/>
      <c r="AB172" s="5550"/>
      <c r="AC172" s="5544" t="s">
        <v>1</v>
      </c>
      <c r="AD172" s="5557"/>
      <c r="AE172" s="5546" t="s">
        <v>734</v>
      </c>
      <c r="AF172" s="5547" t="s">
        <v>720</v>
      </c>
      <c r="AG172" s="5548" t="s">
        <v>17</v>
      </c>
      <c r="AH172" s="5559" t="s">
        <v>691</v>
      </c>
      <c r="AI172" s="5560"/>
      <c r="AJ172" s="5560"/>
      <c r="AK172" s="5561"/>
      <c r="AL172" s="1210"/>
      <c r="AM172" s="5562"/>
      <c r="AN172" s="5544" t="s">
        <v>249</v>
      </c>
      <c r="AO172" s="5551" t="s">
        <v>250</v>
      </c>
      <c r="AP172" s="5554" t="s">
        <v>17</v>
      </c>
      <c r="AQ172" s="5563" t="s">
        <v>314</v>
      </c>
      <c r="AR172" s="5564"/>
      <c r="AS172" s="5565"/>
      <c r="AT172" s="4123"/>
      <c r="AU172" s="5566"/>
      <c r="AV172" s="5567" t="s">
        <v>229</v>
      </c>
      <c r="AW172" s="5568" t="s">
        <v>314</v>
      </c>
      <c r="AX172" s="5569"/>
      <c r="AY172" s="5566"/>
      <c r="AZ172" s="5567" t="s">
        <v>229</v>
      </c>
      <c r="BA172" s="5568" t="s">
        <v>314</v>
      </c>
      <c r="BB172" s="5569"/>
      <c r="BC172" s="5566"/>
      <c r="BD172" s="5567" t="s">
        <v>229</v>
      </c>
      <c r="BE172" s="5568" t="s">
        <v>314</v>
      </c>
      <c r="BF172" s="5569"/>
      <c r="BG172" s="5566"/>
      <c r="BH172" s="5567" t="s">
        <v>229</v>
      </c>
      <c r="BI172" s="5568" t="s">
        <v>314</v>
      </c>
      <c r="BJ172" s="5569"/>
      <c r="BK172" s="1221"/>
    </row>
    <row r="173" spans="2:63" ht="15" hidden="1" customHeight="1">
      <c r="B173" s="2082">
        <v>1</v>
      </c>
      <c r="C173" s="5570" t="s">
        <v>724</v>
      </c>
      <c r="D173" s="5571"/>
      <c r="E173" s="5579"/>
      <c r="F173" s="5572">
        <f t="shared" ref="F173:F188" si="131">D173-E173</f>
        <v>0</v>
      </c>
      <c r="G173" s="1387" t="s">
        <v>42</v>
      </c>
      <c r="H173" s="5660"/>
      <c r="I173" s="5574">
        <f>H173-J173</f>
        <v>0</v>
      </c>
      <c r="J173" s="2000"/>
      <c r="K173" s="5575">
        <v>1</v>
      </c>
      <c r="L173" s="5576" t="s">
        <v>2</v>
      </c>
      <c r="M173" s="1372"/>
      <c r="N173" s="1372"/>
      <c r="O173" s="1372"/>
      <c r="P173" s="5572">
        <f>M173-N173+O173</f>
        <v>0</v>
      </c>
      <c r="Q173" s="1387" t="s">
        <v>42</v>
      </c>
      <c r="R173" s="1387"/>
      <c r="S173" s="2000"/>
      <c r="T173" s="5575">
        <v>1</v>
      </c>
      <c r="U173" s="5576" t="s">
        <v>2</v>
      </c>
      <c r="V173" s="5580"/>
      <c r="W173" s="1372"/>
      <c r="X173" s="1372"/>
      <c r="Y173" s="5572">
        <f>V173-W173+X173</f>
        <v>0</v>
      </c>
      <c r="Z173" s="1387" t="s">
        <v>42</v>
      </c>
      <c r="AA173" s="1387"/>
      <c r="AB173" s="2000"/>
      <c r="AC173" s="5575">
        <v>1</v>
      </c>
      <c r="AD173" s="5578" t="s">
        <v>2</v>
      </c>
      <c r="AE173" s="5571"/>
      <c r="AF173" s="1372"/>
      <c r="AG173" s="5572">
        <f>AE173-AF173</f>
        <v>0</v>
      </c>
      <c r="AH173" s="1387" t="s">
        <v>42</v>
      </c>
      <c r="AI173" s="5660"/>
      <c r="AJ173" s="5574">
        <f>AI173-AK173</f>
        <v>0</v>
      </c>
      <c r="AK173" s="2582"/>
      <c r="AL173" s="1213"/>
      <c r="AM173" s="5580" t="s">
        <v>2</v>
      </c>
      <c r="AN173" s="5580"/>
      <c r="AO173" s="1372"/>
      <c r="AP173" s="5572">
        <f>AN173-AO173</f>
        <v>0</v>
      </c>
      <c r="AQ173" s="1387" t="s">
        <v>42</v>
      </c>
      <c r="AR173" s="1387"/>
      <c r="AS173" s="2582"/>
      <c r="AT173" s="4123"/>
      <c r="AU173" s="5570" t="s">
        <v>724</v>
      </c>
      <c r="AV173" s="5581"/>
      <c r="AW173" s="1243" t="s">
        <v>42</v>
      </c>
      <c r="AX173" s="5582"/>
      <c r="AY173" s="5570" t="s">
        <v>724</v>
      </c>
      <c r="AZ173" s="5581"/>
      <c r="BA173" s="1243" t="s">
        <v>42</v>
      </c>
      <c r="BB173" s="5582"/>
      <c r="BC173" s="5570" t="s">
        <v>724</v>
      </c>
      <c r="BD173" s="5581"/>
      <c r="BE173" s="1243" t="s">
        <v>42</v>
      </c>
      <c r="BF173" s="5582"/>
      <c r="BG173" s="5570" t="s">
        <v>724</v>
      </c>
      <c r="BH173" s="5581"/>
      <c r="BI173" s="1243" t="s">
        <v>42</v>
      </c>
      <c r="BJ173" s="5582"/>
      <c r="BK173" s="1221"/>
    </row>
    <row r="174" spans="2:63" ht="15" hidden="1" customHeight="1">
      <c r="B174" s="2082">
        <v>2</v>
      </c>
      <c r="C174" s="5570" t="s">
        <v>763</v>
      </c>
      <c r="D174" s="5571"/>
      <c r="E174" s="5579"/>
      <c r="F174" s="5572">
        <f t="shared" si="131"/>
        <v>0</v>
      </c>
      <c r="G174" s="1387" t="s">
        <v>299</v>
      </c>
      <c r="H174" s="5660"/>
      <c r="I174" s="5574">
        <f t="shared" ref="I174:I194" si="132">H174-J174</f>
        <v>0</v>
      </c>
      <c r="J174" s="2000"/>
      <c r="K174" s="5575">
        <v>2</v>
      </c>
      <c r="L174" s="5579" t="s">
        <v>12</v>
      </c>
      <c r="M174" s="1372"/>
      <c r="N174" s="1372"/>
      <c r="O174" s="1372"/>
      <c r="P174" s="5572">
        <f t="shared" ref="P174" si="133">M174-N174+O174</f>
        <v>0</v>
      </c>
      <c r="Q174" s="1387" t="s">
        <v>299</v>
      </c>
      <c r="R174" s="1387"/>
      <c r="S174" s="2000"/>
      <c r="T174" s="5575">
        <v>2</v>
      </c>
      <c r="U174" s="5579" t="s">
        <v>12</v>
      </c>
      <c r="V174" s="5580"/>
      <c r="W174" s="1372"/>
      <c r="X174" s="1372"/>
      <c r="Y174" s="5572">
        <f t="shared" ref="Y174" si="134">V174-W174+X174</f>
        <v>0</v>
      </c>
      <c r="Z174" s="1387" t="s">
        <v>299</v>
      </c>
      <c r="AA174" s="1387"/>
      <c r="AB174" s="2000"/>
      <c r="AC174" s="5575">
        <v>2</v>
      </c>
      <c r="AD174" s="5583" t="s">
        <v>12</v>
      </c>
      <c r="AE174" s="5571"/>
      <c r="AF174" s="1372"/>
      <c r="AG174" s="5572">
        <f t="shared" ref="AG174:AG196" si="135">AE174-AF174</f>
        <v>0</v>
      </c>
      <c r="AH174" s="1387" t="s">
        <v>299</v>
      </c>
      <c r="AI174" s="5660"/>
      <c r="AJ174" s="5574">
        <f t="shared" ref="AJ174:AJ196" si="136">AI174-AK174</f>
        <v>0</v>
      </c>
      <c r="AK174" s="2582"/>
      <c r="AL174" s="1213"/>
      <c r="AM174" s="5580" t="s">
        <v>12</v>
      </c>
      <c r="AN174" s="5580"/>
      <c r="AO174" s="1372"/>
      <c r="AP174" s="5572">
        <f t="shared" ref="AP174" si="137">AN174-AO174</f>
        <v>0</v>
      </c>
      <c r="AQ174" s="1387" t="s">
        <v>299</v>
      </c>
      <c r="AR174" s="1387"/>
      <c r="AS174" s="2582"/>
      <c r="AT174" s="4123"/>
      <c r="AU174" s="5570" t="s">
        <v>763</v>
      </c>
      <c r="AV174" s="5581"/>
      <c r="AW174" s="1243" t="s">
        <v>299</v>
      </c>
      <c r="AX174" s="2090"/>
      <c r="AY174" s="5570" t="s">
        <v>763</v>
      </c>
      <c r="AZ174" s="5581"/>
      <c r="BA174" s="1243" t="s">
        <v>299</v>
      </c>
      <c r="BB174" s="2090"/>
      <c r="BC174" s="5570" t="s">
        <v>763</v>
      </c>
      <c r="BD174" s="5581"/>
      <c r="BE174" s="1243" t="s">
        <v>299</v>
      </c>
      <c r="BF174" s="2090"/>
      <c r="BG174" s="5570" t="s">
        <v>763</v>
      </c>
      <c r="BH174" s="5581"/>
      <c r="BI174" s="1243" t="s">
        <v>299</v>
      </c>
      <c r="BJ174" s="2090"/>
      <c r="BK174" s="1221"/>
    </row>
    <row r="175" spans="2:63" ht="15" hidden="1" customHeight="1">
      <c r="B175" s="2082">
        <v>3</v>
      </c>
      <c r="C175" s="5570" t="s">
        <v>3</v>
      </c>
      <c r="D175" s="5571"/>
      <c r="E175" s="5579"/>
      <c r="F175" s="5572">
        <f t="shared" si="131"/>
        <v>0</v>
      </c>
      <c r="G175" s="1387" t="s">
        <v>39</v>
      </c>
      <c r="H175" s="5660"/>
      <c r="I175" s="5574">
        <f t="shared" si="132"/>
        <v>0</v>
      </c>
      <c r="J175" s="2000"/>
      <c r="K175" s="5575">
        <v>3</v>
      </c>
      <c r="L175" s="5579" t="s">
        <v>583</v>
      </c>
      <c r="M175" s="1372"/>
      <c r="N175" s="1372"/>
      <c r="O175" s="1372"/>
      <c r="P175" s="5572">
        <f t="shared" ref="P175:P176" si="138">M175-N175+O175</f>
        <v>0</v>
      </c>
      <c r="Q175" s="1387" t="s">
        <v>39</v>
      </c>
      <c r="R175" s="1387"/>
      <c r="S175" s="2000"/>
      <c r="T175" s="5575">
        <v>3</v>
      </c>
      <c r="U175" s="5579" t="s">
        <v>583</v>
      </c>
      <c r="V175" s="5580"/>
      <c r="W175" s="1372"/>
      <c r="X175" s="1372"/>
      <c r="Y175" s="5572">
        <f t="shared" ref="Y175:Y176" si="139">V175-W175+X175</f>
        <v>0</v>
      </c>
      <c r="Z175" s="1387" t="s">
        <v>39</v>
      </c>
      <c r="AA175" s="1387"/>
      <c r="AB175" s="2000"/>
      <c r="AC175" s="5575">
        <v>3</v>
      </c>
      <c r="AD175" s="5583" t="s">
        <v>583</v>
      </c>
      <c r="AE175" s="5571"/>
      <c r="AF175" s="1372"/>
      <c r="AG175" s="5572">
        <f t="shared" si="135"/>
        <v>0</v>
      </c>
      <c r="AH175" s="1387" t="s">
        <v>39</v>
      </c>
      <c r="AI175" s="5660"/>
      <c r="AJ175" s="5574">
        <f t="shared" si="136"/>
        <v>0</v>
      </c>
      <c r="AK175" s="2582"/>
      <c r="AL175" s="1213"/>
      <c r="AM175" s="5580" t="s">
        <v>583</v>
      </c>
      <c r="AN175" s="5580"/>
      <c r="AO175" s="1372"/>
      <c r="AP175" s="5572">
        <f t="shared" ref="AP175:AP176" si="140">AN175-AO175</f>
        <v>0</v>
      </c>
      <c r="AQ175" s="1387" t="s">
        <v>39</v>
      </c>
      <c r="AR175" s="1387"/>
      <c r="AS175" s="2582"/>
      <c r="AT175" s="4123"/>
      <c r="AU175" s="5570" t="s">
        <v>3</v>
      </c>
      <c r="AV175" s="5581"/>
      <c r="AW175" s="1243" t="s">
        <v>39</v>
      </c>
      <c r="AX175" s="2090"/>
      <c r="AY175" s="5570" t="s">
        <v>3</v>
      </c>
      <c r="AZ175" s="5581"/>
      <c r="BA175" s="1243" t="s">
        <v>39</v>
      </c>
      <c r="BB175" s="2090"/>
      <c r="BC175" s="5570" t="s">
        <v>3</v>
      </c>
      <c r="BD175" s="5581"/>
      <c r="BE175" s="1243" t="s">
        <v>39</v>
      </c>
      <c r="BF175" s="2090"/>
      <c r="BG175" s="5570" t="s">
        <v>3</v>
      </c>
      <c r="BH175" s="5581"/>
      <c r="BI175" s="1243" t="s">
        <v>39</v>
      </c>
      <c r="BJ175" s="2090"/>
      <c r="BK175" s="1221"/>
    </row>
    <row r="176" spans="2:63" ht="15" hidden="1" customHeight="1">
      <c r="B176" s="2082">
        <v>4</v>
      </c>
      <c r="C176" s="5570" t="s">
        <v>19</v>
      </c>
      <c r="D176" s="5571"/>
      <c r="E176" s="5579"/>
      <c r="F176" s="5572">
        <f t="shared" si="131"/>
        <v>0</v>
      </c>
      <c r="G176" s="1387" t="s">
        <v>47</v>
      </c>
      <c r="H176" s="5660"/>
      <c r="I176" s="5574">
        <f t="shared" si="132"/>
        <v>0</v>
      </c>
      <c r="J176" s="2000"/>
      <c r="K176" s="2082">
        <v>4</v>
      </c>
      <c r="L176" s="5579" t="s">
        <v>584</v>
      </c>
      <c r="M176" s="1372"/>
      <c r="N176" s="1372"/>
      <c r="O176" s="1372"/>
      <c r="P176" s="5572">
        <f t="shared" si="138"/>
        <v>0</v>
      </c>
      <c r="Q176" s="1387" t="s">
        <v>47</v>
      </c>
      <c r="R176" s="1387"/>
      <c r="S176" s="2000"/>
      <c r="T176" s="2082">
        <v>4</v>
      </c>
      <c r="U176" s="5579" t="s">
        <v>584</v>
      </c>
      <c r="V176" s="5580"/>
      <c r="W176" s="1372"/>
      <c r="X176" s="1372"/>
      <c r="Y176" s="5572">
        <f t="shared" si="139"/>
        <v>0</v>
      </c>
      <c r="Z176" s="1387" t="s">
        <v>47</v>
      </c>
      <c r="AA176" s="1387"/>
      <c r="AB176" s="2000"/>
      <c r="AC176" s="2082">
        <v>4</v>
      </c>
      <c r="AD176" s="5583" t="s">
        <v>584</v>
      </c>
      <c r="AE176" s="5571"/>
      <c r="AF176" s="1372"/>
      <c r="AG176" s="5572">
        <f t="shared" si="135"/>
        <v>0</v>
      </c>
      <c r="AH176" s="1387" t="s">
        <v>47</v>
      </c>
      <c r="AI176" s="5660"/>
      <c r="AJ176" s="5574">
        <f t="shared" si="136"/>
        <v>0</v>
      </c>
      <c r="AK176" s="2582"/>
      <c r="AL176" s="1213"/>
      <c r="AM176" s="5580" t="s">
        <v>584</v>
      </c>
      <c r="AN176" s="5580"/>
      <c r="AO176" s="1372"/>
      <c r="AP176" s="5572">
        <f t="shared" si="140"/>
        <v>0</v>
      </c>
      <c r="AQ176" s="1387" t="s">
        <v>47</v>
      </c>
      <c r="AR176" s="1387"/>
      <c r="AS176" s="2582"/>
      <c r="AT176" s="4123"/>
      <c r="AU176" s="5570" t="s">
        <v>19</v>
      </c>
      <c r="AV176" s="5584"/>
      <c r="AW176" s="1243" t="s">
        <v>47</v>
      </c>
      <c r="AX176" s="2090"/>
      <c r="AY176" s="5570" t="s">
        <v>19</v>
      </c>
      <c r="AZ176" s="5584"/>
      <c r="BA176" s="1243" t="s">
        <v>47</v>
      </c>
      <c r="BB176" s="2090"/>
      <c r="BC176" s="5570" t="s">
        <v>19</v>
      </c>
      <c r="BD176" s="5584"/>
      <c r="BE176" s="1243" t="s">
        <v>47</v>
      </c>
      <c r="BF176" s="2090"/>
      <c r="BG176" s="5570" t="s">
        <v>19</v>
      </c>
      <c r="BH176" s="5584"/>
      <c r="BI176" s="1243" t="s">
        <v>47</v>
      </c>
      <c r="BJ176" s="2090"/>
      <c r="BK176" s="1221"/>
    </row>
    <row r="177" spans="2:63" ht="15" hidden="1" customHeight="1">
      <c r="B177" s="2082">
        <v>5</v>
      </c>
      <c r="C177" s="5570" t="s">
        <v>4</v>
      </c>
      <c r="D177" s="5571"/>
      <c r="E177" s="5579"/>
      <c r="F177" s="5572">
        <f t="shared" si="131"/>
        <v>0</v>
      </c>
      <c r="G177" s="1387" t="s">
        <v>45</v>
      </c>
      <c r="H177" s="5660"/>
      <c r="I177" s="5574">
        <f t="shared" si="132"/>
        <v>0</v>
      </c>
      <c r="J177" s="2000"/>
      <c r="K177" s="5585">
        <v>5</v>
      </c>
      <c r="L177" s="5579" t="s">
        <v>18</v>
      </c>
      <c r="M177" s="1372"/>
      <c r="N177" s="1372"/>
      <c r="O177" s="1372"/>
      <c r="P177" s="5572">
        <f t="shared" ref="P177:P196" si="141">M177-N177+O177</f>
        <v>0</v>
      </c>
      <c r="Q177" s="1387" t="s">
        <v>45</v>
      </c>
      <c r="R177" s="5669"/>
      <c r="S177" s="2000"/>
      <c r="T177" s="5585">
        <v>5</v>
      </c>
      <c r="U177" s="5579" t="s">
        <v>18</v>
      </c>
      <c r="V177" s="5580"/>
      <c r="W177" s="1372"/>
      <c r="X177" s="1372"/>
      <c r="Y177" s="5572">
        <f t="shared" ref="Y177:Y196" si="142">V177-W177+X177</f>
        <v>0</v>
      </c>
      <c r="Z177" s="1387" t="s">
        <v>45</v>
      </c>
      <c r="AA177" s="5669"/>
      <c r="AB177" s="2000"/>
      <c r="AC177" s="5585">
        <v>5</v>
      </c>
      <c r="AD177" s="5583" t="s">
        <v>18</v>
      </c>
      <c r="AE177" s="5571"/>
      <c r="AF177" s="1372"/>
      <c r="AG177" s="5572">
        <f t="shared" si="135"/>
        <v>0</v>
      </c>
      <c r="AH177" s="1387" t="s">
        <v>45</v>
      </c>
      <c r="AI177" s="5660"/>
      <c r="AJ177" s="5574">
        <f t="shared" si="136"/>
        <v>0</v>
      </c>
      <c r="AK177" s="2582"/>
      <c r="AL177" s="1213"/>
      <c r="AM177" s="5580" t="s">
        <v>18</v>
      </c>
      <c r="AN177" s="5580"/>
      <c r="AO177" s="1372"/>
      <c r="AP177" s="5572">
        <f t="shared" ref="AP177" si="143">AN177-AO177</f>
        <v>0</v>
      </c>
      <c r="AQ177" s="1387" t="s">
        <v>45</v>
      </c>
      <c r="AR177" s="1387"/>
      <c r="AS177" s="2582"/>
      <c r="AT177" s="4123"/>
      <c r="AU177" s="5570" t="s">
        <v>4</v>
      </c>
      <c r="AV177" s="5587"/>
      <c r="AW177" s="1243" t="s">
        <v>45</v>
      </c>
      <c r="AX177" s="2090"/>
      <c r="AY177" s="5570" t="s">
        <v>4</v>
      </c>
      <c r="AZ177" s="5587"/>
      <c r="BA177" s="1243" t="s">
        <v>45</v>
      </c>
      <c r="BB177" s="2090"/>
      <c r="BC177" s="5570" t="s">
        <v>4</v>
      </c>
      <c r="BD177" s="5587"/>
      <c r="BE177" s="1243" t="s">
        <v>45</v>
      </c>
      <c r="BF177" s="2090"/>
      <c r="BG177" s="5570" t="s">
        <v>4</v>
      </c>
      <c r="BH177" s="5587"/>
      <c r="BI177" s="1243" t="s">
        <v>45</v>
      </c>
      <c r="BJ177" s="2090"/>
      <c r="BK177" s="1221"/>
    </row>
    <row r="178" spans="2:63" ht="15" hidden="1" customHeight="1">
      <c r="B178" s="2082">
        <v>6</v>
      </c>
      <c r="C178" s="5570" t="s">
        <v>877</v>
      </c>
      <c r="D178" s="5571"/>
      <c r="E178" s="5579"/>
      <c r="F178" s="5572">
        <f t="shared" si="131"/>
        <v>0</v>
      </c>
      <c r="G178" s="1387" t="s">
        <v>300</v>
      </c>
      <c r="H178" s="5660"/>
      <c r="I178" s="5574">
        <f t="shared" si="132"/>
        <v>0</v>
      </c>
      <c r="J178" s="2000"/>
      <c r="K178" s="5585">
        <v>6</v>
      </c>
      <c r="L178" s="5579" t="s">
        <v>3</v>
      </c>
      <c r="M178" s="1109"/>
      <c r="N178" s="1109"/>
      <c r="O178" s="1109"/>
      <c r="P178" s="1109"/>
      <c r="Q178" s="1387" t="s">
        <v>300</v>
      </c>
      <c r="R178" s="1387"/>
      <c r="S178" s="2000"/>
      <c r="T178" s="5585">
        <v>6</v>
      </c>
      <c r="U178" s="5579" t="s">
        <v>3</v>
      </c>
      <c r="V178" s="1109"/>
      <c r="W178" s="1109"/>
      <c r="X178" s="1109"/>
      <c r="Y178" s="1109"/>
      <c r="Z178" s="1387" t="s">
        <v>300</v>
      </c>
      <c r="AA178" s="1387"/>
      <c r="AB178" s="2000"/>
      <c r="AC178" s="5585">
        <v>6</v>
      </c>
      <c r="AD178" s="5583" t="s">
        <v>3</v>
      </c>
      <c r="AE178" s="5571"/>
      <c r="AF178" s="1372"/>
      <c r="AG178" s="5572">
        <f t="shared" si="135"/>
        <v>0</v>
      </c>
      <c r="AH178" s="1387" t="s">
        <v>300</v>
      </c>
      <c r="AI178" s="5660"/>
      <c r="AJ178" s="5574">
        <f t="shared" si="136"/>
        <v>0</v>
      </c>
      <c r="AK178" s="2582"/>
      <c r="AL178" s="1213"/>
      <c r="AQ178" s="1387" t="s">
        <v>300</v>
      </c>
      <c r="AR178" s="1387"/>
      <c r="AS178" s="2582"/>
      <c r="AT178" s="4123"/>
      <c r="AU178" s="5570" t="s">
        <v>877</v>
      </c>
      <c r="AV178" s="5587"/>
      <c r="AW178" s="1243" t="s">
        <v>300</v>
      </c>
      <c r="AX178" s="2090"/>
      <c r="AY178" s="5570" t="s">
        <v>877</v>
      </c>
      <c r="AZ178" s="5587"/>
      <c r="BA178" s="1243" t="s">
        <v>300</v>
      </c>
      <c r="BB178" s="2090"/>
      <c r="BC178" s="5570" t="s">
        <v>877</v>
      </c>
      <c r="BD178" s="5587"/>
      <c r="BE178" s="1243" t="s">
        <v>300</v>
      </c>
      <c r="BF178" s="2090"/>
      <c r="BG178" s="5570" t="s">
        <v>877</v>
      </c>
      <c r="BH178" s="5587"/>
      <c r="BI178" s="1243" t="s">
        <v>300</v>
      </c>
      <c r="BJ178" s="2090"/>
      <c r="BK178" s="1221"/>
    </row>
    <row r="179" spans="2:63" ht="15" hidden="1" customHeight="1">
      <c r="B179" s="2082">
        <v>7</v>
      </c>
      <c r="C179" s="5570" t="s">
        <v>719</v>
      </c>
      <c r="D179" s="5571"/>
      <c r="E179" s="5579"/>
      <c r="F179" s="5572">
        <f t="shared" si="131"/>
        <v>0</v>
      </c>
      <c r="G179" s="1387" t="s">
        <v>301</v>
      </c>
      <c r="H179" s="5660"/>
      <c r="I179" s="5574">
        <f t="shared" si="132"/>
        <v>0</v>
      </c>
      <c r="J179" s="2000"/>
      <c r="K179" s="5585">
        <v>7</v>
      </c>
      <c r="L179" s="5579" t="s">
        <v>19</v>
      </c>
      <c r="M179" s="1372"/>
      <c r="N179" s="1372"/>
      <c r="O179" s="1372"/>
      <c r="P179" s="5572">
        <f>M179-N179+O179</f>
        <v>0</v>
      </c>
      <c r="Q179" s="1387" t="s">
        <v>301</v>
      </c>
      <c r="R179" s="1387"/>
      <c r="S179" s="2000"/>
      <c r="T179" s="5585">
        <v>7</v>
      </c>
      <c r="U179" s="5579" t="s">
        <v>19</v>
      </c>
      <c r="V179" s="5580"/>
      <c r="W179" s="1372"/>
      <c r="X179" s="1372"/>
      <c r="Y179" s="5572">
        <f>V179-W179+X179</f>
        <v>0</v>
      </c>
      <c r="Z179" s="1387" t="s">
        <v>301</v>
      </c>
      <c r="AA179" s="1387"/>
      <c r="AB179" s="2000"/>
      <c r="AC179" s="5585">
        <v>7</v>
      </c>
      <c r="AD179" s="5583" t="s">
        <v>19</v>
      </c>
      <c r="AE179" s="5571"/>
      <c r="AF179" s="1372"/>
      <c r="AG179" s="5572">
        <f t="shared" si="135"/>
        <v>0</v>
      </c>
      <c r="AH179" s="1387" t="s">
        <v>301</v>
      </c>
      <c r="AI179" s="5660"/>
      <c r="AJ179" s="5574">
        <f t="shared" si="136"/>
        <v>0</v>
      </c>
      <c r="AK179" s="2582"/>
      <c r="AL179" s="1213"/>
      <c r="AM179" s="5580" t="s">
        <v>3</v>
      </c>
      <c r="AN179" s="5580"/>
      <c r="AO179" s="1372"/>
      <c r="AP179" s="5572">
        <f>AN179-AO179</f>
        <v>0</v>
      </c>
      <c r="AQ179" s="1387" t="s">
        <v>301</v>
      </c>
      <c r="AR179" s="1387"/>
      <c r="AS179" s="2582"/>
      <c r="AT179" s="4123"/>
      <c r="AU179" s="5570" t="s">
        <v>719</v>
      </c>
      <c r="AV179" s="5587"/>
      <c r="AW179" s="1243" t="s">
        <v>301</v>
      </c>
      <c r="AX179" s="2090"/>
      <c r="AY179" s="5570" t="s">
        <v>719</v>
      </c>
      <c r="AZ179" s="5587"/>
      <c r="BA179" s="1243" t="s">
        <v>301</v>
      </c>
      <c r="BB179" s="2090"/>
      <c r="BC179" s="5570" t="s">
        <v>719</v>
      </c>
      <c r="BD179" s="5587"/>
      <c r="BE179" s="1243" t="s">
        <v>301</v>
      </c>
      <c r="BF179" s="2090"/>
      <c r="BG179" s="5570" t="s">
        <v>719</v>
      </c>
      <c r="BH179" s="5587"/>
      <c r="BI179" s="1243" t="s">
        <v>301</v>
      </c>
      <c r="BJ179" s="2090"/>
      <c r="BK179" s="1221"/>
    </row>
    <row r="180" spans="2:63" ht="15" hidden="1" customHeight="1">
      <c r="B180" s="2082">
        <v>8</v>
      </c>
      <c r="C180" s="5570" t="s">
        <v>5</v>
      </c>
      <c r="D180" s="5571"/>
      <c r="E180" s="5579"/>
      <c r="F180" s="5572">
        <f t="shared" si="131"/>
        <v>0</v>
      </c>
      <c r="G180" s="1387" t="s">
        <v>302</v>
      </c>
      <c r="H180" s="5660"/>
      <c r="I180" s="5574">
        <f t="shared" si="132"/>
        <v>0</v>
      </c>
      <c r="J180" s="2000"/>
      <c r="K180" s="2082">
        <v>8</v>
      </c>
      <c r="L180" s="5579" t="s">
        <v>4</v>
      </c>
      <c r="M180" s="1372"/>
      <c r="N180" s="1372"/>
      <c r="O180" s="1372"/>
      <c r="P180" s="5572">
        <f>M180-N180+O180</f>
        <v>0</v>
      </c>
      <c r="Q180" s="1387" t="s">
        <v>302</v>
      </c>
      <c r="R180" s="1387"/>
      <c r="S180" s="2000"/>
      <c r="T180" s="2082">
        <v>8</v>
      </c>
      <c r="U180" s="5579" t="s">
        <v>4</v>
      </c>
      <c r="V180" s="5580"/>
      <c r="W180" s="1372"/>
      <c r="X180" s="1372"/>
      <c r="Y180" s="5572">
        <f>V180-W180+X180</f>
        <v>0</v>
      </c>
      <c r="Z180" s="1387" t="s">
        <v>302</v>
      </c>
      <c r="AA180" s="1387"/>
      <c r="AB180" s="2000"/>
      <c r="AC180" s="2082">
        <v>8</v>
      </c>
      <c r="AD180" s="5583" t="s">
        <v>4</v>
      </c>
      <c r="AE180" s="5571"/>
      <c r="AF180" s="1372"/>
      <c r="AG180" s="5572">
        <f t="shared" si="135"/>
        <v>0</v>
      </c>
      <c r="AH180" s="1387" t="s">
        <v>302</v>
      </c>
      <c r="AI180" s="5660"/>
      <c r="AJ180" s="5574">
        <f t="shared" si="136"/>
        <v>0</v>
      </c>
      <c r="AK180" s="2582"/>
      <c r="AL180" s="1213"/>
      <c r="AM180" s="5580" t="s">
        <v>19</v>
      </c>
      <c r="AN180" s="5580"/>
      <c r="AO180" s="1372"/>
      <c r="AP180" s="5572">
        <f>AN180-AO180</f>
        <v>0</v>
      </c>
      <c r="AQ180" s="1387" t="s">
        <v>302</v>
      </c>
      <c r="AR180" s="1387"/>
      <c r="AS180" s="2582"/>
      <c r="AT180" s="4123"/>
      <c r="AU180" s="5570" t="s">
        <v>5</v>
      </c>
      <c r="AV180" s="5587"/>
      <c r="AW180" s="1243" t="s">
        <v>302</v>
      </c>
      <c r="AX180" s="2090"/>
      <c r="AY180" s="5570" t="s">
        <v>5</v>
      </c>
      <c r="AZ180" s="5587"/>
      <c r="BA180" s="1243" t="s">
        <v>302</v>
      </c>
      <c r="BB180" s="2090"/>
      <c r="BC180" s="5570" t="s">
        <v>5</v>
      </c>
      <c r="BD180" s="5587"/>
      <c r="BE180" s="1243" t="s">
        <v>302</v>
      </c>
      <c r="BF180" s="2090"/>
      <c r="BG180" s="5570" t="s">
        <v>5</v>
      </c>
      <c r="BH180" s="5587"/>
      <c r="BI180" s="1243" t="s">
        <v>302</v>
      </c>
      <c r="BJ180" s="2090"/>
      <c r="BK180" s="1221"/>
    </row>
    <row r="181" spans="2:63" ht="15" hidden="1" customHeight="1">
      <c r="B181" s="2082">
        <v>9</v>
      </c>
      <c r="C181" s="5570" t="s">
        <v>20</v>
      </c>
      <c r="D181" s="5571"/>
      <c r="E181" s="5579"/>
      <c r="F181" s="5572">
        <f t="shared" si="131"/>
        <v>0</v>
      </c>
      <c r="G181" s="1387" t="s">
        <v>315</v>
      </c>
      <c r="H181" s="5660"/>
      <c r="I181" s="5574">
        <f t="shared" si="132"/>
        <v>0</v>
      </c>
      <c r="J181" s="2000"/>
      <c r="K181" s="5575">
        <v>9</v>
      </c>
      <c r="L181" s="5579" t="s">
        <v>5</v>
      </c>
      <c r="M181" s="1372"/>
      <c r="N181" s="1372"/>
      <c r="O181" s="1372"/>
      <c r="P181" s="5572">
        <f>M181-N181+O181</f>
        <v>0</v>
      </c>
      <c r="Q181" s="1387" t="s">
        <v>310</v>
      </c>
      <c r="R181" s="1387"/>
      <c r="S181" s="2000"/>
      <c r="T181" s="5575">
        <v>9</v>
      </c>
      <c r="U181" s="5579" t="s">
        <v>5</v>
      </c>
      <c r="V181" s="5580"/>
      <c r="W181" s="1372"/>
      <c r="X181" s="1372"/>
      <c r="Y181" s="5572">
        <f>V181-W181+X181</f>
        <v>0</v>
      </c>
      <c r="Z181" s="1387" t="s">
        <v>401</v>
      </c>
      <c r="AA181" s="1387"/>
      <c r="AB181" s="2000"/>
      <c r="AC181" s="5575">
        <v>9</v>
      </c>
      <c r="AD181" s="5583" t="s">
        <v>5</v>
      </c>
      <c r="AE181" s="5571"/>
      <c r="AF181" s="1372"/>
      <c r="AG181" s="5572">
        <f t="shared" si="135"/>
        <v>0</v>
      </c>
      <c r="AH181" s="1387" t="s">
        <v>315</v>
      </c>
      <c r="AI181" s="5660"/>
      <c r="AJ181" s="5574">
        <f t="shared" si="136"/>
        <v>0</v>
      </c>
      <c r="AK181" s="2582"/>
      <c r="AL181" s="1213"/>
      <c r="AM181" s="5580" t="s">
        <v>4</v>
      </c>
      <c r="AN181" s="5580"/>
      <c r="AO181" s="1372"/>
      <c r="AP181" s="5572">
        <f>AN181-AO181</f>
        <v>0</v>
      </c>
      <c r="AQ181" s="1387" t="s">
        <v>401</v>
      </c>
      <c r="AR181" s="1387"/>
      <c r="AS181" s="2582"/>
      <c r="AT181" s="4123"/>
      <c r="AU181" s="5570" t="s">
        <v>20</v>
      </c>
      <c r="AV181" s="5584"/>
      <c r="AW181" s="1243" t="s">
        <v>315</v>
      </c>
      <c r="AX181" s="5588"/>
      <c r="AY181" s="5570" t="s">
        <v>20</v>
      </c>
      <c r="AZ181" s="5584"/>
      <c r="BA181" s="1243" t="s">
        <v>315</v>
      </c>
      <c r="BB181" s="5588"/>
      <c r="BC181" s="5570" t="s">
        <v>20</v>
      </c>
      <c r="BD181" s="5584"/>
      <c r="BE181" s="1243" t="s">
        <v>315</v>
      </c>
      <c r="BF181" s="5588"/>
      <c r="BG181" s="5570" t="s">
        <v>20</v>
      </c>
      <c r="BH181" s="5584"/>
      <c r="BI181" s="1243" t="s">
        <v>315</v>
      </c>
      <c r="BJ181" s="5588"/>
      <c r="BK181" s="1221"/>
    </row>
    <row r="182" spans="2:63" ht="15" hidden="1" customHeight="1">
      <c r="B182" s="2082">
        <v>10</v>
      </c>
      <c r="C182" s="5570" t="s">
        <v>768</v>
      </c>
      <c r="D182" s="5571"/>
      <c r="E182" s="5579"/>
      <c r="F182" s="5572">
        <f t="shared" si="131"/>
        <v>0</v>
      </c>
      <c r="G182" s="1387" t="s">
        <v>384</v>
      </c>
      <c r="H182" s="5660"/>
      <c r="I182" s="5574">
        <f t="shared" si="132"/>
        <v>0</v>
      </c>
      <c r="J182" s="2000"/>
      <c r="K182" s="2082">
        <v>10</v>
      </c>
      <c r="L182" s="5579" t="s">
        <v>20</v>
      </c>
      <c r="M182" s="1109"/>
      <c r="N182" s="1109"/>
      <c r="O182" s="1109"/>
      <c r="P182" s="1109"/>
      <c r="Q182" s="1387" t="s">
        <v>303</v>
      </c>
      <c r="R182" s="1387"/>
      <c r="S182" s="2000"/>
      <c r="T182" s="2082">
        <v>10</v>
      </c>
      <c r="U182" s="5579" t="s">
        <v>20</v>
      </c>
      <c r="V182" s="1109"/>
      <c r="W182" s="1109"/>
      <c r="X182" s="1109"/>
      <c r="Y182" s="1109"/>
      <c r="Z182" s="1387" t="s">
        <v>303</v>
      </c>
      <c r="AA182" s="1387"/>
      <c r="AB182" s="2000"/>
      <c r="AC182" s="2082">
        <v>10</v>
      </c>
      <c r="AD182" s="5583" t="s">
        <v>20</v>
      </c>
      <c r="AE182" s="5571"/>
      <c r="AF182" s="1372"/>
      <c r="AG182" s="5572">
        <f t="shared" si="135"/>
        <v>0</v>
      </c>
      <c r="AH182" s="1387" t="s">
        <v>384</v>
      </c>
      <c r="AI182" s="5660"/>
      <c r="AJ182" s="5574">
        <f t="shared" si="136"/>
        <v>0</v>
      </c>
      <c r="AK182" s="2582"/>
      <c r="AL182" s="1213"/>
      <c r="AQ182" s="1387" t="s">
        <v>303</v>
      </c>
      <c r="AR182" s="1387"/>
      <c r="AS182" s="2582"/>
      <c r="AT182" s="4123"/>
      <c r="AU182" s="5570" t="s">
        <v>768</v>
      </c>
      <c r="AV182" s="5589"/>
      <c r="AW182" s="1243" t="s">
        <v>384</v>
      </c>
      <c r="AX182" s="5570"/>
      <c r="AY182" s="5570" t="s">
        <v>768</v>
      </c>
      <c r="AZ182" s="5589"/>
      <c r="BA182" s="1243" t="s">
        <v>384</v>
      </c>
      <c r="BB182" s="5570"/>
      <c r="BC182" s="5570" t="s">
        <v>768</v>
      </c>
      <c r="BD182" s="5589"/>
      <c r="BE182" s="1243" t="s">
        <v>384</v>
      </c>
      <c r="BF182" s="5570"/>
      <c r="BG182" s="5570" t="s">
        <v>768</v>
      </c>
      <c r="BH182" s="5589"/>
      <c r="BI182" s="1243" t="s">
        <v>384</v>
      </c>
      <c r="BJ182" s="5570"/>
      <c r="BK182" s="1221"/>
    </row>
    <row r="183" spans="2:63" ht="15" hidden="1" customHeight="1">
      <c r="B183" s="2082">
        <v>11</v>
      </c>
      <c r="C183" s="5570" t="s">
        <v>878</v>
      </c>
      <c r="D183" s="5571"/>
      <c r="E183" s="5579"/>
      <c r="F183" s="5572">
        <f t="shared" si="131"/>
        <v>0</v>
      </c>
      <c r="G183" s="1391" t="s">
        <v>305</v>
      </c>
      <c r="H183" s="5662"/>
      <c r="I183" s="5574">
        <f t="shared" si="132"/>
        <v>0</v>
      </c>
      <c r="J183" s="2000"/>
      <c r="K183" s="2082">
        <v>11</v>
      </c>
      <c r="L183" s="5579" t="s">
        <v>327</v>
      </c>
      <c r="M183" s="1372"/>
      <c r="N183" s="1372"/>
      <c r="O183" s="1372"/>
      <c r="P183" s="5572">
        <f t="shared" ref="P183:P188" si="144">M183-N183+O183</f>
        <v>0</v>
      </c>
      <c r="Q183" s="1387" t="s">
        <v>304</v>
      </c>
      <c r="R183" s="1387"/>
      <c r="S183" s="2000"/>
      <c r="T183" s="2082">
        <v>11</v>
      </c>
      <c r="U183" s="5579" t="s">
        <v>327</v>
      </c>
      <c r="V183" s="5580"/>
      <c r="W183" s="1372"/>
      <c r="X183" s="1372"/>
      <c r="Y183" s="5572">
        <f t="shared" ref="Y183:Y188" si="145">V183-W183+X183</f>
        <v>0</v>
      </c>
      <c r="Z183" s="1387" t="s">
        <v>304</v>
      </c>
      <c r="AA183" s="1387"/>
      <c r="AB183" s="2000"/>
      <c r="AC183" s="2082">
        <v>11</v>
      </c>
      <c r="AD183" s="5583" t="s">
        <v>327</v>
      </c>
      <c r="AE183" s="5571"/>
      <c r="AF183" s="1372"/>
      <c r="AG183" s="5572">
        <f t="shared" si="135"/>
        <v>0</v>
      </c>
      <c r="AH183" s="1391" t="s">
        <v>305</v>
      </c>
      <c r="AI183" s="5662"/>
      <c r="AJ183" s="5574">
        <f t="shared" si="136"/>
        <v>0</v>
      </c>
      <c r="AK183" s="2583"/>
      <c r="AL183" s="1213"/>
      <c r="AM183" s="5580" t="s">
        <v>5</v>
      </c>
      <c r="AN183" s="5580"/>
      <c r="AO183" s="1372"/>
      <c r="AP183" s="5572">
        <f t="shared" ref="AP183:AP188" si="146">AN183-AO183</f>
        <v>0</v>
      </c>
      <c r="AQ183" s="1387" t="s">
        <v>304</v>
      </c>
      <c r="AR183" s="1387"/>
      <c r="AS183" s="2582"/>
      <c r="AT183" s="4123"/>
      <c r="AU183" s="5570" t="s">
        <v>878</v>
      </c>
      <c r="AV183" s="5592"/>
      <c r="AW183" s="1999" t="s">
        <v>305</v>
      </c>
      <c r="AX183" s="5570"/>
      <c r="AY183" s="5570" t="s">
        <v>878</v>
      </c>
      <c r="AZ183" s="5592"/>
      <c r="BA183" s="1999" t="s">
        <v>305</v>
      </c>
      <c r="BB183" s="5570"/>
      <c r="BC183" s="5570" t="s">
        <v>878</v>
      </c>
      <c r="BD183" s="5592"/>
      <c r="BE183" s="1999" t="s">
        <v>305</v>
      </c>
      <c r="BF183" s="5570"/>
      <c r="BG183" s="5570" t="s">
        <v>878</v>
      </c>
      <c r="BH183" s="5592"/>
      <c r="BI183" s="1999" t="s">
        <v>305</v>
      </c>
      <c r="BJ183" s="5570"/>
      <c r="BK183" s="1221"/>
    </row>
    <row r="184" spans="2:63" ht="15" hidden="1" customHeight="1">
      <c r="B184" s="2082">
        <v>12</v>
      </c>
      <c r="C184" s="5570" t="s">
        <v>8</v>
      </c>
      <c r="D184" s="5571"/>
      <c r="E184" s="5579"/>
      <c r="F184" s="5572">
        <f t="shared" si="131"/>
        <v>0</v>
      </c>
      <c r="G184" s="1391" t="s">
        <v>53</v>
      </c>
      <c r="H184" s="5662"/>
      <c r="I184" s="5574">
        <f t="shared" si="132"/>
        <v>0</v>
      </c>
      <c r="J184" s="2000"/>
      <c r="K184" s="2082">
        <v>12</v>
      </c>
      <c r="L184" s="5579" t="s">
        <v>8</v>
      </c>
      <c r="M184" s="1372"/>
      <c r="N184" s="1372"/>
      <c r="O184" s="1372"/>
      <c r="P184" s="5572">
        <f t="shared" si="144"/>
        <v>0</v>
      </c>
      <c r="Q184" s="1391" t="s">
        <v>305</v>
      </c>
      <c r="R184" s="1391"/>
      <c r="S184" s="2000"/>
      <c r="T184" s="2082">
        <v>12</v>
      </c>
      <c r="U184" s="5579" t="s">
        <v>8</v>
      </c>
      <c r="V184" s="5580"/>
      <c r="W184" s="1372"/>
      <c r="X184" s="1372"/>
      <c r="Y184" s="5572">
        <f t="shared" si="145"/>
        <v>0</v>
      </c>
      <c r="Z184" s="1391" t="s">
        <v>305</v>
      </c>
      <c r="AA184" s="1391"/>
      <c r="AB184" s="2000"/>
      <c r="AC184" s="2082">
        <v>12</v>
      </c>
      <c r="AD184" s="5583" t="s">
        <v>8</v>
      </c>
      <c r="AE184" s="5571"/>
      <c r="AF184" s="1372"/>
      <c r="AG184" s="5572">
        <f t="shared" si="135"/>
        <v>0</v>
      </c>
      <c r="AH184" s="1391" t="s">
        <v>53</v>
      </c>
      <c r="AI184" s="5662"/>
      <c r="AJ184" s="5574">
        <f t="shared" si="136"/>
        <v>0</v>
      </c>
      <c r="AK184" s="2583"/>
      <c r="AL184" s="1213"/>
      <c r="AM184" s="5580" t="s">
        <v>20</v>
      </c>
      <c r="AN184" s="5580"/>
      <c r="AO184" s="1372"/>
      <c r="AP184" s="5572">
        <f t="shared" si="146"/>
        <v>0</v>
      </c>
      <c r="AQ184" s="1391" t="s">
        <v>305</v>
      </c>
      <c r="AR184" s="1391"/>
      <c r="AS184" s="2583"/>
      <c r="AT184" s="4123"/>
      <c r="AU184" s="5570" t="s">
        <v>8</v>
      </c>
      <c r="AV184" s="5592"/>
      <c r="AW184" s="1999" t="s">
        <v>53</v>
      </c>
      <c r="AX184" s="5570"/>
      <c r="AY184" s="5570" t="s">
        <v>8</v>
      </c>
      <c r="AZ184" s="5592"/>
      <c r="BA184" s="1999" t="s">
        <v>53</v>
      </c>
      <c r="BB184" s="5570"/>
      <c r="BC184" s="5570" t="s">
        <v>8</v>
      </c>
      <c r="BD184" s="5592"/>
      <c r="BE184" s="1999" t="s">
        <v>53</v>
      </c>
      <c r="BF184" s="5570"/>
      <c r="BG184" s="5570" t="s">
        <v>8</v>
      </c>
      <c r="BH184" s="5592"/>
      <c r="BI184" s="1999" t="s">
        <v>53</v>
      </c>
      <c r="BJ184" s="5570"/>
      <c r="BK184" s="1221"/>
    </row>
    <row r="185" spans="2:63" ht="15" hidden="1" customHeight="1">
      <c r="B185" s="2082">
        <v>13</v>
      </c>
      <c r="C185" s="5570" t="s">
        <v>7</v>
      </c>
      <c r="D185" s="5571"/>
      <c r="E185" s="5591"/>
      <c r="F185" s="5572">
        <f t="shared" si="131"/>
        <v>0</v>
      </c>
      <c r="G185" s="1391" t="s">
        <v>54</v>
      </c>
      <c r="H185" s="5662"/>
      <c r="I185" s="5574">
        <f t="shared" si="132"/>
        <v>0</v>
      </c>
      <c r="J185" s="2000"/>
      <c r="K185" s="5585">
        <v>13</v>
      </c>
      <c r="L185" s="5579" t="s">
        <v>7</v>
      </c>
      <c r="M185" s="1372"/>
      <c r="N185" s="2083"/>
      <c r="O185" s="2083"/>
      <c r="P185" s="5572">
        <f t="shared" si="144"/>
        <v>0</v>
      </c>
      <c r="Q185" s="1391" t="s">
        <v>53</v>
      </c>
      <c r="R185" s="1391"/>
      <c r="S185" s="2000"/>
      <c r="T185" s="5585">
        <v>13</v>
      </c>
      <c r="U185" s="5579" t="s">
        <v>7</v>
      </c>
      <c r="V185" s="5580"/>
      <c r="W185" s="2083"/>
      <c r="X185" s="2083"/>
      <c r="Y185" s="5572">
        <f t="shared" si="145"/>
        <v>0</v>
      </c>
      <c r="Z185" s="1391" t="s">
        <v>53</v>
      </c>
      <c r="AA185" s="1391"/>
      <c r="AB185" s="2000"/>
      <c r="AC185" s="5585">
        <v>13</v>
      </c>
      <c r="AD185" s="5583" t="s">
        <v>7</v>
      </c>
      <c r="AE185" s="5571"/>
      <c r="AF185" s="2083"/>
      <c r="AG185" s="5572">
        <f t="shared" si="135"/>
        <v>0</v>
      </c>
      <c r="AH185" s="1391" t="s">
        <v>54</v>
      </c>
      <c r="AI185" s="5662"/>
      <c r="AJ185" s="5574">
        <f t="shared" si="136"/>
        <v>0</v>
      </c>
      <c r="AK185" s="2583"/>
      <c r="AL185" s="1213"/>
      <c r="AM185" s="5580" t="s">
        <v>327</v>
      </c>
      <c r="AN185" s="5580"/>
      <c r="AO185" s="2083"/>
      <c r="AP185" s="5572">
        <f t="shared" si="146"/>
        <v>0</v>
      </c>
      <c r="AQ185" s="1391" t="s">
        <v>53</v>
      </c>
      <c r="AR185" s="1391"/>
      <c r="AS185" s="2583"/>
      <c r="AT185" s="4123"/>
      <c r="AU185" s="5570" t="s">
        <v>7</v>
      </c>
      <c r="AV185" s="5592"/>
      <c r="AW185" s="1999" t="s">
        <v>54</v>
      </c>
      <c r="AX185" s="5582"/>
      <c r="AY185" s="5570" t="s">
        <v>7</v>
      </c>
      <c r="AZ185" s="5592"/>
      <c r="BA185" s="1999" t="s">
        <v>54</v>
      </c>
      <c r="BB185" s="5582"/>
      <c r="BC185" s="5570" t="s">
        <v>7</v>
      </c>
      <c r="BD185" s="5592"/>
      <c r="BE185" s="1999" t="s">
        <v>54</v>
      </c>
      <c r="BF185" s="5582"/>
      <c r="BG185" s="5570" t="s">
        <v>7</v>
      </c>
      <c r="BH185" s="5592"/>
      <c r="BI185" s="1999" t="s">
        <v>54</v>
      </c>
      <c r="BJ185" s="5582"/>
      <c r="BK185" s="1221"/>
    </row>
    <row r="186" spans="2:63" ht="15" hidden="1" customHeight="1">
      <c r="B186" s="2082">
        <v>14</v>
      </c>
      <c r="C186" s="5570" t="s">
        <v>455</v>
      </c>
      <c r="D186" s="5571"/>
      <c r="E186" s="5591"/>
      <c r="F186" s="5572">
        <f t="shared" si="131"/>
        <v>0</v>
      </c>
      <c r="G186" s="1391" t="s">
        <v>306</v>
      </c>
      <c r="H186" s="5662"/>
      <c r="I186" s="5574">
        <f t="shared" si="132"/>
        <v>0</v>
      </c>
      <c r="J186" s="2000"/>
      <c r="K186" s="5585">
        <v>14</v>
      </c>
      <c r="L186" s="5579" t="s">
        <v>9</v>
      </c>
      <c r="M186" s="1372"/>
      <c r="N186" s="2083"/>
      <c r="O186" s="2083"/>
      <c r="P186" s="5572">
        <f t="shared" si="144"/>
        <v>0</v>
      </c>
      <c r="Q186" s="1391" t="s">
        <v>54</v>
      </c>
      <c r="R186" s="1391"/>
      <c r="S186" s="2000"/>
      <c r="T186" s="5585">
        <v>14</v>
      </c>
      <c r="U186" s="5579" t="s">
        <v>9</v>
      </c>
      <c r="V186" s="5580"/>
      <c r="W186" s="2083"/>
      <c r="X186" s="2083"/>
      <c r="Y186" s="5572">
        <f t="shared" si="145"/>
        <v>0</v>
      </c>
      <c r="Z186" s="1391" t="s">
        <v>54</v>
      </c>
      <c r="AA186" s="1391"/>
      <c r="AB186" s="2000"/>
      <c r="AC186" s="5585">
        <v>14</v>
      </c>
      <c r="AD186" s="5583" t="s">
        <v>9</v>
      </c>
      <c r="AE186" s="5571"/>
      <c r="AF186" s="2083"/>
      <c r="AG186" s="5572">
        <f t="shared" si="135"/>
        <v>0</v>
      </c>
      <c r="AH186" s="1391" t="s">
        <v>306</v>
      </c>
      <c r="AI186" s="5662"/>
      <c r="AJ186" s="5574">
        <f t="shared" si="136"/>
        <v>0</v>
      </c>
      <c r="AK186" s="2583"/>
      <c r="AL186" s="1213"/>
      <c r="AM186" s="5580" t="s">
        <v>8</v>
      </c>
      <c r="AN186" s="5580"/>
      <c r="AO186" s="2083"/>
      <c r="AP186" s="5572">
        <f t="shared" si="146"/>
        <v>0</v>
      </c>
      <c r="AQ186" s="1391" t="s">
        <v>54</v>
      </c>
      <c r="AR186" s="1391"/>
      <c r="AS186" s="2583"/>
      <c r="AT186" s="4123"/>
      <c r="AU186" s="5570" t="s">
        <v>455</v>
      </c>
      <c r="AV186" s="5592"/>
      <c r="AW186" s="1999" t="s">
        <v>306</v>
      </c>
      <c r="AX186" s="2090"/>
      <c r="AY186" s="5570" t="s">
        <v>455</v>
      </c>
      <c r="AZ186" s="5592"/>
      <c r="BA186" s="1999" t="s">
        <v>306</v>
      </c>
      <c r="BB186" s="2090"/>
      <c r="BC186" s="5570" t="s">
        <v>455</v>
      </c>
      <c r="BD186" s="5592"/>
      <c r="BE186" s="1999" t="s">
        <v>306</v>
      </c>
      <c r="BF186" s="2090"/>
      <c r="BG186" s="5570" t="s">
        <v>455</v>
      </c>
      <c r="BH186" s="5592"/>
      <c r="BI186" s="1999" t="s">
        <v>306</v>
      </c>
      <c r="BJ186" s="2090"/>
      <c r="BK186" s="1221"/>
    </row>
    <row r="187" spans="2:63" ht="15" hidden="1" customHeight="1">
      <c r="B187" s="2082">
        <v>15</v>
      </c>
      <c r="C187" s="5570" t="s">
        <v>667</v>
      </c>
      <c r="D187" s="5571"/>
      <c r="E187" s="5591"/>
      <c r="F187" s="5572">
        <f t="shared" si="131"/>
        <v>0</v>
      </c>
      <c r="G187" s="2573" t="s">
        <v>925</v>
      </c>
      <c r="H187" s="5660"/>
      <c r="I187" s="5574">
        <f t="shared" si="132"/>
        <v>0</v>
      </c>
      <c r="J187" s="2000"/>
      <c r="K187" s="2082">
        <v>15</v>
      </c>
      <c r="L187" s="5579" t="s">
        <v>10</v>
      </c>
      <c r="M187" s="1372"/>
      <c r="N187" s="2083"/>
      <c r="O187" s="2083"/>
      <c r="P187" s="5572">
        <f t="shared" si="144"/>
        <v>0</v>
      </c>
      <c r="Q187" s="1391" t="s">
        <v>306</v>
      </c>
      <c r="R187" s="1391"/>
      <c r="S187" s="2000"/>
      <c r="T187" s="2082">
        <v>15</v>
      </c>
      <c r="U187" s="5579" t="s">
        <v>10</v>
      </c>
      <c r="V187" s="5580"/>
      <c r="W187" s="2083"/>
      <c r="X187" s="2083"/>
      <c r="Y187" s="5572">
        <f t="shared" si="145"/>
        <v>0</v>
      </c>
      <c r="Z187" s="1391" t="s">
        <v>306</v>
      </c>
      <c r="AA187" s="1391"/>
      <c r="AB187" s="2000"/>
      <c r="AC187" s="2082">
        <v>15</v>
      </c>
      <c r="AD187" s="5583" t="s">
        <v>10</v>
      </c>
      <c r="AE187" s="5571"/>
      <c r="AF187" s="2083"/>
      <c r="AG187" s="5572">
        <f t="shared" si="135"/>
        <v>0</v>
      </c>
      <c r="AH187" s="2573" t="s">
        <v>925</v>
      </c>
      <c r="AI187" s="5660"/>
      <c r="AJ187" s="5574">
        <f t="shared" si="136"/>
        <v>0</v>
      </c>
      <c r="AK187" s="2582"/>
      <c r="AL187" s="1213"/>
      <c r="AM187" s="5580" t="s">
        <v>7</v>
      </c>
      <c r="AN187" s="5580"/>
      <c r="AO187" s="2083"/>
      <c r="AP187" s="5572">
        <f t="shared" si="146"/>
        <v>0</v>
      </c>
      <c r="AQ187" s="1391" t="s">
        <v>306</v>
      </c>
      <c r="AR187" s="1391"/>
      <c r="AS187" s="2583"/>
      <c r="AT187" s="4123"/>
      <c r="AU187" s="5570" t="s">
        <v>667</v>
      </c>
      <c r="AV187" s="5592"/>
      <c r="AW187" s="2573" t="s">
        <v>925</v>
      </c>
      <c r="AX187" s="2090"/>
      <c r="AY187" s="5570" t="s">
        <v>667</v>
      </c>
      <c r="AZ187" s="5592"/>
      <c r="BA187" s="2573" t="s">
        <v>925</v>
      </c>
      <c r="BB187" s="2090"/>
      <c r="BC187" s="5570" t="s">
        <v>667</v>
      </c>
      <c r="BD187" s="5592"/>
      <c r="BE187" s="2573" t="s">
        <v>925</v>
      </c>
      <c r="BF187" s="2090"/>
      <c r="BG187" s="5570" t="s">
        <v>667</v>
      </c>
      <c r="BH187" s="5592"/>
      <c r="BI187" s="2573" t="s">
        <v>925</v>
      </c>
      <c r="BJ187" s="2090"/>
      <c r="BK187" s="1221"/>
    </row>
    <row r="188" spans="2:63" ht="15" hidden="1" customHeight="1">
      <c r="B188" s="2082">
        <v>16</v>
      </c>
      <c r="C188" s="5570" t="s">
        <v>307</v>
      </c>
      <c r="D188" s="5571"/>
      <c r="E188" s="5579"/>
      <c r="F188" s="5572">
        <f t="shared" si="131"/>
        <v>0</v>
      </c>
      <c r="G188" s="2573" t="s">
        <v>926</v>
      </c>
      <c r="H188" s="5660"/>
      <c r="I188" s="5574">
        <f t="shared" si="132"/>
        <v>0</v>
      </c>
      <c r="J188" s="2000"/>
      <c r="K188" s="2082">
        <v>16</v>
      </c>
      <c r="L188" s="5579" t="s">
        <v>11</v>
      </c>
      <c r="M188" s="1372"/>
      <c r="N188" s="2083"/>
      <c r="O188" s="2083"/>
      <c r="P188" s="5572">
        <f t="shared" si="144"/>
        <v>0</v>
      </c>
      <c r="Q188" s="1387" t="s">
        <v>294</v>
      </c>
      <c r="R188" s="1387"/>
      <c r="S188" s="2000"/>
      <c r="T188" s="2082">
        <v>16</v>
      </c>
      <c r="U188" s="5579" t="s">
        <v>11</v>
      </c>
      <c r="V188" s="5580"/>
      <c r="W188" s="2083"/>
      <c r="X188" s="2083"/>
      <c r="Y188" s="5572">
        <f t="shared" si="145"/>
        <v>0</v>
      </c>
      <c r="Z188" s="1387" t="s">
        <v>294</v>
      </c>
      <c r="AA188" s="1387"/>
      <c r="AB188" s="2000"/>
      <c r="AC188" s="2082">
        <v>16</v>
      </c>
      <c r="AD188" s="5583" t="s">
        <v>11</v>
      </c>
      <c r="AE188" s="5571"/>
      <c r="AF188" s="1372"/>
      <c r="AG188" s="5572">
        <f t="shared" si="135"/>
        <v>0</v>
      </c>
      <c r="AH188" s="2573" t="s">
        <v>926</v>
      </c>
      <c r="AI188" s="5660"/>
      <c r="AJ188" s="5574">
        <f t="shared" si="136"/>
        <v>0</v>
      </c>
      <c r="AK188" s="2582"/>
      <c r="AL188" s="1213"/>
      <c r="AM188" s="5580" t="s">
        <v>9</v>
      </c>
      <c r="AN188" s="5580"/>
      <c r="AO188" s="2083"/>
      <c r="AP188" s="5572">
        <f t="shared" si="146"/>
        <v>0</v>
      </c>
      <c r="AQ188" s="1387" t="s">
        <v>294</v>
      </c>
      <c r="AR188" s="1387"/>
      <c r="AS188" s="2582"/>
      <c r="AT188" s="4123"/>
      <c r="AU188" s="5570" t="s">
        <v>307</v>
      </c>
      <c r="AV188" s="5592"/>
      <c r="AW188" s="2573" t="s">
        <v>926</v>
      </c>
      <c r="AX188" s="2090"/>
      <c r="AY188" s="5570" t="s">
        <v>307</v>
      </c>
      <c r="AZ188" s="5592"/>
      <c r="BA188" s="2573" t="s">
        <v>926</v>
      </c>
      <c r="BB188" s="2090"/>
      <c r="BC188" s="5570" t="s">
        <v>307</v>
      </c>
      <c r="BD188" s="5592"/>
      <c r="BE188" s="2573" t="s">
        <v>926</v>
      </c>
      <c r="BF188" s="2090"/>
      <c r="BG188" s="5570" t="s">
        <v>307</v>
      </c>
      <c r="BH188" s="5592"/>
      <c r="BI188" s="2573" t="s">
        <v>926</v>
      </c>
      <c r="BJ188" s="2090"/>
      <c r="BK188" s="1221"/>
    </row>
    <row r="189" spans="2:63" ht="15" hidden="1" customHeight="1">
      <c r="B189" s="2082">
        <v>17</v>
      </c>
      <c r="C189" s="5570" t="s">
        <v>15</v>
      </c>
      <c r="D189" s="5571"/>
      <c r="E189" s="5579"/>
      <c r="F189" s="5572">
        <f t="shared" ref="F189:F196" si="147">D189-E189</f>
        <v>0</v>
      </c>
      <c r="G189" s="1387" t="s">
        <v>307</v>
      </c>
      <c r="H189" s="5660"/>
      <c r="I189" s="5574">
        <f t="shared" si="132"/>
        <v>0</v>
      </c>
      <c r="J189" s="2000"/>
      <c r="K189" s="2082">
        <v>17</v>
      </c>
      <c r="L189" s="5579" t="s">
        <v>329</v>
      </c>
      <c r="M189" s="1109"/>
      <c r="N189" s="1109"/>
      <c r="O189" s="1109"/>
      <c r="P189" s="1109"/>
      <c r="Q189" s="1387" t="s">
        <v>295</v>
      </c>
      <c r="R189" s="1387"/>
      <c r="S189" s="2000"/>
      <c r="T189" s="2082">
        <v>17</v>
      </c>
      <c r="U189" s="5579" t="s">
        <v>329</v>
      </c>
      <c r="V189" s="1109"/>
      <c r="W189" s="1109"/>
      <c r="X189" s="1109"/>
      <c r="Y189" s="1109"/>
      <c r="Z189" s="1387" t="s">
        <v>295</v>
      </c>
      <c r="AA189" s="1387"/>
      <c r="AB189" s="2000"/>
      <c r="AC189" s="2082">
        <v>17</v>
      </c>
      <c r="AD189" s="5583" t="s">
        <v>329</v>
      </c>
      <c r="AE189" s="5571"/>
      <c r="AF189" s="1372"/>
      <c r="AG189" s="5572">
        <f t="shared" si="135"/>
        <v>0</v>
      </c>
      <c r="AH189" s="1387" t="s">
        <v>307</v>
      </c>
      <c r="AI189" s="5660"/>
      <c r="AJ189" s="5574">
        <f t="shared" si="136"/>
        <v>0</v>
      </c>
      <c r="AK189" s="2582"/>
      <c r="AL189" s="1213"/>
      <c r="AQ189" s="1387" t="s">
        <v>295</v>
      </c>
      <c r="AR189" s="1387"/>
      <c r="AS189" s="2582"/>
      <c r="AT189" s="4123"/>
      <c r="AU189" s="5570" t="s">
        <v>15</v>
      </c>
      <c r="AV189" s="5584"/>
      <c r="AW189" s="1243" t="s">
        <v>307</v>
      </c>
      <c r="AX189" s="2090"/>
      <c r="AY189" s="5570" t="s">
        <v>15</v>
      </c>
      <c r="AZ189" s="5584"/>
      <c r="BA189" s="1243" t="s">
        <v>307</v>
      </c>
      <c r="BB189" s="2090"/>
      <c r="BC189" s="5570" t="s">
        <v>15</v>
      </c>
      <c r="BD189" s="5584"/>
      <c r="BE189" s="1243" t="s">
        <v>307</v>
      </c>
      <c r="BF189" s="2090"/>
      <c r="BG189" s="5570" t="s">
        <v>15</v>
      </c>
      <c r="BH189" s="5584"/>
      <c r="BI189" s="1243" t="s">
        <v>307</v>
      </c>
      <c r="BJ189" s="2090"/>
      <c r="BK189" s="1221"/>
    </row>
    <row r="190" spans="2:63" ht="15" hidden="1" customHeight="1">
      <c r="B190" s="2082">
        <v>18</v>
      </c>
      <c r="C190" s="5570" t="s">
        <v>16</v>
      </c>
      <c r="D190" s="5571"/>
      <c r="E190" s="5579"/>
      <c r="F190" s="5572">
        <f t="shared" si="147"/>
        <v>0</v>
      </c>
      <c r="G190" s="2573" t="s">
        <v>495</v>
      </c>
      <c r="H190" s="5660"/>
      <c r="I190" s="5574">
        <f t="shared" si="132"/>
        <v>0</v>
      </c>
      <c r="J190" s="2000"/>
      <c r="K190" s="5575">
        <v>18</v>
      </c>
      <c r="L190" s="5579" t="s">
        <v>330</v>
      </c>
      <c r="M190" s="1372"/>
      <c r="N190" s="1372"/>
      <c r="O190" s="1372"/>
      <c r="P190" s="5572">
        <f>M190-N190+O190</f>
        <v>0</v>
      </c>
      <c r="Q190" s="1387" t="s">
        <v>307</v>
      </c>
      <c r="R190" s="1387"/>
      <c r="S190" s="2000"/>
      <c r="T190" s="5575">
        <v>18</v>
      </c>
      <c r="U190" s="5579" t="s">
        <v>330</v>
      </c>
      <c r="V190" s="5580"/>
      <c r="W190" s="1372"/>
      <c r="X190" s="1372"/>
      <c r="Y190" s="5572">
        <f>V190-W190+X190</f>
        <v>0</v>
      </c>
      <c r="Z190" s="1387" t="s">
        <v>307</v>
      </c>
      <c r="AA190" s="1387"/>
      <c r="AB190" s="2000"/>
      <c r="AC190" s="5575">
        <v>18</v>
      </c>
      <c r="AD190" s="5583" t="s">
        <v>330</v>
      </c>
      <c r="AE190" s="5571"/>
      <c r="AF190" s="1372"/>
      <c r="AG190" s="5572">
        <f t="shared" si="135"/>
        <v>0</v>
      </c>
      <c r="AH190" s="2573" t="s">
        <v>495</v>
      </c>
      <c r="AI190" s="5660"/>
      <c r="AJ190" s="5574">
        <f t="shared" si="136"/>
        <v>0</v>
      </c>
      <c r="AK190" s="2582"/>
      <c r="AL190" s="1213"/>
      <c r="AM190" s="5580" t="s">
        <v>329</v>
      </c>
      <c r="AN190" s="5580"/>
      <c r="AO190" s="2083"/>
      <c r="AP190" s="5572">
        <f>AN190-AO190</f>
        <v>0</v>
      </c>
      <c r="AQ190" s="1387" t="s">
        <v>307</v>
      </c>
      <c r="AR190" s="1387"/>
      <c r="AS190" s="2582"/>
      <c r="AT190" s="4123"/>
      <c r="AU190" s="5570" t="s">
        <v>16</v>
      </c>
      <c r="AV190" s="5584"/>
      <c r="AW190" s="2573" t="s">
        <v>495</v>
      </c>
      <c r="AX190" s="2090"/>
      <c r="AY190" s="5570" t="s">
        <v>16</v>
      </c>
      <c r="AZ190" s="5584"/>
      <c r="BA190" s="2573" t="s">
        <v>495</v>
      </c>
      <c r="BB190" s="2090"/>
      <c r="BC190" s="5570" t="s">
        <v>16</v>
      </c>
      <c r="BD190" s="5584"/>
      <c r="BE190" s="2573" t="s">
        <v>495</v>
      </c>
      <c r="BF190" s="2090"/>
      <c r="BG190" s="5570" t="s">
        <v>16</v>
      </c>
      <c r="BH190" s="5584"/>
      <c r="BI190" s="2573" t="s">
        <v>495</v>
      </c>
      <c r="BJ190" s="2090"/>
      <c r="BK190" s="1221"/>
    </row>
    <row r="191" spans="2:63" ht="15" hidden="1" customHeight="1">
      <c r="B191" s="2082">
        <v>19</v>
      </c>
      <c r="C191" s="5570" t="s">
        <v>814</v>
      </c>
      <c r="D191" s="5571"/>
      <c r="E191" s="5579"/>
      <c r="F191" s="5572">
        <f t="shared" si="147"/>
        <v>0</v>
      </c>
      <c r="G191" s="1387" t="s">
        <v>58</v>
      </c>
      <c r="H191" s="5660"/>
      <c r="I191" s="5574">
        <f t="shared" si="132"/>
        <v>0</v>
      </c>
      <c r="J191" s="2000"/>
      <c r="K191" s="2082">
        <v>19</v>
      </c>
      <c r="L191" s="5579" t="s">
        <v>13</v>
      </c>
      <c r="M191" s="1372"/>
      <c r="N191" s="1372"/>
      <c r="O191" s="1372"/>
      <c r="P191" s="5572">
        <f>M191-N191+O191</f>
        <v>0</v>
      </c>
      <c r="Q191" s="1387" t="s">
        <v>587</v>
      </c>
      <c r="R191" s="1387"/>
      <c r="S191" s="2000"/>
      <c r="T191" s="2082">
        <v>19</v>
      </c>
      <c r="U191" s="5579" t="s">
        <v>13</v>
      </c>
      <c r="V191" s="5580"/>
      <c r="W191" s="1372"/>
      <c r="X191" s="1372"/>
      <c r="Y191" s="5572">
        <f>V191-W191+X191</f>
        <v>0</v>
      </c>
      <c r="Z191" s="1387" t="s">
        <v>587</v>
      </c>
      <c r="AA191" s="1387"/>
      <c r="AB191" s="2000"/>
      <c r="AC191" s="2082">
        <v>19</v>
      </c>
      <c r="AD191" s="5583" t="s">
        <v>13</v>
      </c>
      <c r="AE191" s="5571"/>
      <c r="AF191" s="1372"/>
      <c r="AG191" s="5572">
        <f t="shared" si="135"/>
        <v>0</v>
      </c>
      <c r="AH191" s="1387" t="s">
        <v>58</v>
      </c>
      <c r="AI191" s="5660"/>
      <c r="AJ191" s="5574">
        <f t="shared" si="136"/>
        <v>0</v>
      </c>
      <c r="AK191" s="2582"/>
      <c r="AL191" s="1213"/>
      <c r="AM191" s="5580" t="s">
        <v>330</v>
      </c>
      <c r="AN191" s="5580"/>
      <c r="AO191" s="2083"/>
      <c r="AP191" s="5572">
        <f>AN191-AO191</f>
        <v>0</v>
      </c>
      <c r="AQ191" s="1387" t="s">
        <v>587</v>
      </c>
      <c r="AR191" s="1387"/>
      <c r="AS191" s="2582"/>
      <c r="AT191" s="4123"/>
      <c r="AU191" s="5570" t="s">
        <v>814</v>
      </c>
      <c r="AV191" s="5584"/>
      <c r="AW191" s="1243" t="s">
        <v>58</v>
      </c>
      <c r="AX191" s="2090"/>
      <c r="AY191" s="5570" t="s">
        <v>814</v>
      </c>
      <c r="AZ191" s="5584"/>
      <c r="BA191" s="1243" t="s">
        <v>58</v>
      </c>
      <c r="BB191" s="2090"/>
      <c r="BC191" s="5570" t="s">
        <v>814</v>
      </c>
      <c r="BD191" s="5584"/>
      <c r="BE191" s="1243" t="s">
        <v>58</v>
      </c>
      <c r="BF191" s="2090"/>
      <c r="BG191" s="5570" t="s">
        <v>814</v>
      </c>
      <c r="BH191" s="5584"/>
      <c r="BI191" s="1243" t="s">
        <v>58</v>
      </c>
      <c r="BJ191" s="2090"/>
      <c r="BK191" s="1221"/>
    </row>
    <row r="192" spans="2:63" ht="15" hidden="1" customHeight="1">
      <c r="B192" s="2082">
        <v>20</v>
      </c>
      <c r="C192" s="5570" t="s">
        <v>523</v>
      </c>
      <c r="D192" s="5571"/>
      <c r="E192" s="5579"/>
      <c r="F192" s="5572">
        <f t="shared" si="147"/>
        <v>0</v>
      </c>
      <c r="G192" s="1387" t="s">
        <v>57</v>
      </c>
      <c r="H192" s="5660"/>
      <c r="I192" s="5574">
        <f t="shared" si="132"/>
        <v>0</v>
      </c>
      <c r="J192" s="2000"/>
      <c r="K192" s="2082">
        <v>20</v>
      </c>
      <c r="L192" s="5579" t="s">
        <v>337</v>
      </c>
      <c r="M192" s="1372"/>
      <c r="N192" s="1372"/>
      <c r="O192" s="1372"/>
      <c r="P192" s="5572">
        <f>M192-N192+O192</f>
        <v>0</v>
      </c>
      <c r="Q192" s="1387" t="s">
        <v>588</v>
      </c>
      <c r="R192" s="1387"/>
      <c r="S192" s="2000"/>
      <c r="T192" s="2082">
        <v>20</v>
      </c>
      <c r="U192" s="5579" t="s">
        <v>337</v>
      </c>
      <c r="V192" s="5580"/>
      <c r="W192" s="1372"/>
      <c r="X192" s="1372"/>
      <c r="Y192" s="5572">
        <f>V192-W192+X192</f>
        <v>0</v>
      </c>
      <c r="Z192" s="1387" t="s">
        <v>588</v>
      </c>
      <c r="AA192" s="1387"/>
      <c r="AB192" s="2000"/>
      <c r="AC192" s="2082">
        <v>20</v>
      </c>
      <c r="AD192" s="5583" t="s">
        <v>337</v>
      </c>
      <c r="AE192" s="5571"/>
      <c r="AF192" s="1372"/>
      <c r="AG192" s="5572">
        <f t="shared" si="135"/>
        <v>0</v>
      </c>
      <c r="AH192" s="1387" t="s">
        <v>57</v>
      </c>
      <c r="AI192" s="5660"/>
      <c r="AJ192" s="5574">
        <f t="shared" si="136"/>
        <v>0</v>
      </c>
      <c r="AK192" s="2582"/>
      <c r="AL192" s="1213"/>
      <c r="AM192" s="5580" t="s">
        <v>13</v>
      </c>
      <c r="AN192" s="5580"/>
      <c r="AO192" s="1372"/>
      <c r="AP192" s="5572">
        <f>AN192-AO192</f>
        <v>0</v>
      </c>
      <c r="AQ192" s="1387" t="s">
        <v>588</v>
      </c>
      <c r="AR192" s="1387"/>
      <c r="AS192" s="2582"/>
      <c r="AT192" s="4123"/>
      <c r="AU192" s="5570" t="s">
        <v>523</v>
      </c>
      <c r="AV192" s="5584"/>
      <c r="AW192" s="1243" t="s">
        <v>57</v>
      </c>
      <c r="AX192" s="2090"/>
      <c r="AY192" s="5570" t="s">
        <v>523</v>
      </c>
      <c r="AZ192" s="5584"/>
      <c r="BA192" s="1243" t="s">
        <v>57</v>
      </c>
      <c r="BB192" s="2090"/>
      <c r="BC192" s="5570" t="s">
        <v>523</v>
      </c>
      <c r="BD192" s="5584"/>
      <c r="BE192" s="1243" t="s">
        <v>57</v>
      </c>
      <c r="BF192" s="2090"/>
      <c r="BG192" s="5570" t="s">
        <v>523</v>
      </c>
      <c r="BH192" s="5584"/>
      <c r="BI192" s="1243" t="s">
        <v>57</v>
      </c>
      <c r="BJ192" s="2090"/>
      <c r="BK192" s="1221"/>
    </row>
    <row r="193" spans="2:63" ht="15" hidden="1" customHeight="1">
      <c r="B193" s="2082">
        <v>21</v>
      </c>
      <c r="C193" s="5570" t="s">
        <v>917</v>
      </c>
      <c r="D193" s="5571"/>
      <c r="E193" s="5579"/>
      <c r="F193" s="5572">
        <f t="shared" si="147"/>
        <v>0</v>
      </c>
      <c r="G193" s="2573" t="s">
        <v>725</v>
      </c>
      <c r="H193" s="5573"/>
      <c r="I193" s="5574">
        <f t="shared" si="132"/>
        <v>0</v>
      </c>
      <c r="J193" s="2572"/>
      <c r="K193" s="2082">
        <v>21</v>
      </c>
      <c r="L193" s="5579" t="s">
        <v>338</v>
      </c>
      <c r="M193" s="1372"/>
      <c r="N193" s="1372"/>
      <c r="O193" s="1372"/>
      <c r="P193" s="5572">
        <f>M193-N193+O193</f>
        <v>0</v>
      </c>
      <c r="Q193" s="1387" t="s">
        <v>308</v>
      </c>
      <c r="R193" s="1387"/>
      <c r="S193" s="2000"/>
      <c r="T193" s="2082">
        <v>21</v>
      </c>
      <c r="U193" s="5579" t="s">
        <v>338</v>
      </c>
      <c r="V193" s="5580"/>
      <c r="W193" s="1372"/>
      <c r="X193" s="1372"/>
      <c r="Y193" s="5572">
        <f>V193-W193+X193</f>
        <v>0</v>
      </c>
      <c r="Z193" s="1387" t="s">
        <v>308</v>
      </c>
      <c r="AA193" s="1387"/>
      <c r="AB193" s="2000"/>
      <c r="AC193" s="2082">
        <v>21</v>
      </c>
      <c r="AD193" s="5583" t="s">
        <v>338</v>
      </c>
      <c r="AE193" s="5571"/>
      <c r="AF193" s="1372"/>
      <c r="AG193" s="5572">
        <f t="shared" si="135"/>
        <v>0</v>
      </c>
      <c r="AH193" s="2573" t="s">
        <v>725</v>
      </c>
      <c r="AI193" s="5573"/>
      <c r="AJ193" s="5574">
        <f t="shared" si="136"/>
        <v>0</v>
      </c>
      <c r="AK193" s="2582"/>
      <c r="AL193" s="1213"/>
      <c r="AM193" s="5580" t="s">
        <v>337</v>
      </c>
      <c r="AN193" s="5580"/>
      <c r="AO193" s="1372"/>
      <c r="AP193" s="5572">
        <f>AN193-AO193</f>
        <v>0</v>
      </c>
      <c r="AQ193" s="1387" t="s">
        <v>308</v>
      </c>
      <c r="AR193" s="1387"/>
      <c r="AS193" s="2582"/>
      <c r="AT193" s="4123"/>
      <c r="AU193" s="5570" t="s">
        <v>917</v>
      </c>
      <c r="AV193" s="5584"/>
      <c r="AW193" s="1243" t="s">
        <v>725</v>
      </c>
      <c r="AX193" s="2090"/>
      <c r="AY193" s="5570" t="s">
        <v>917</v>
      </c>
      <c r="AZ193" s="5584"/>
      <c r="BA193" s="1243" t="s">
        <v>725</v>
      </c>
      <c r="BB193" s="2090"/>
      <c r="BC193" s="5570" t="s">
        <v>917</v>
      </c>
      <c r="BD193" s="5584"/>
      <c r="BE193" s="1243" t="s">
        <v>725</v>
      </c>
      <c r="BF193" s="2090"/>
      <c r="BG193" s="5570" t="s">
        <v>917</v>
      </c>
      <c r="BH193" s="5584"/>
      <c r="BI193" s="1243" t="s">
        <v>725</v>
      </c>
      <c r="BJ193" s="2090"/>
      <c r="BK193" s="1221"/>
    </row>
    <row r="194" spans="2:63" ht="15" hidden="1" customHeight="1">
      <c r="B194" s="2082">
        <v>22</v>
      </c>
      <c r="C194" s="5570" t="s">
        <v>918</v>
      </c>
      <c r="D194" s="5571"/>
      <c r="E194" s="5579"/>
      <c r="F194" s="5572">
        <f t="shared" si="147"/>
        <v>0</v>
      </c>
      <c r="G194" s="1387" t="s">
        <v>747</v>
      </c>
      <c r="H194" s="5573"/>
      <c r="I194" s="5574">
        <f t="shared" si="132"/>
        <v>0</v>
      </c>
      <c r="J194" s="2572"/>
      <c r="K194" s="5585">
        <v>22</v>
      </c>
      <c r="L194" s="5579" t="s">
        <v>14</v>
      </c>
      <c r="M194" s="1372"/>
      <c r="N194" s="1372"/>
      <c r="O194" s="1372"/>
      <c r="P194" s="5572">
        <f>M194-N194+O194</f>
        <v>0</v>
      </c>
      <c r="Q194" s="1387" t="s">
        <v>309</v>
      </c>
      <c r="R194" s="1387"/>
      <c r="S194" s="2000"/>
      <c r="T194" s="5585">
        <v>22</v>
      </c>
      <c r="U194" s="5579" t="s">
        <v>14</v>
      </c>
      <c r="V194" s="5580"/>
      <c r="W194" s="1372"/>
      <c r="X194" s="1372"/>
      <c r="Y194" s="5572">
        <f>V194-W194+X194</f>
        <v>0</v>
      </c>
      <c r="Z194" s="1387" t="s">
        <v>309</v>
      </c>
      <c r="AA194" s="1387"/>
      <c r="AB194" s="2000"/>
      <c r="AC194" s="5585">
        <v>22</v>
      </c>
      <c r="AD194" s="5583" t="s">
        <v>14</v>
      </c>
      <c r="AE194" s="5571"/>
      <c r="AF194" s="1372"/>
      <c r="AG194" s="5572">
        <f t="shared" si="135"/>
        <v>0</v>
      </c>
      <c r="AH194" s="1387" t="s">
        <v>747</v>
      </c>
      <c r="AI194" s="5573"/>
      <c r="AJ194" s="5574">
        <f t="shared" si="136"/>
        <v>0</v>
      </c>
      <c r="AK194" s="2582"/>
      <c r="AL194" s="1213"/>
      <c r="AM194" s="5580" t="s">
        <v>338</v>
      </c>
      <c r="AN194" s="5580"/>
      <c r="AO194" s="1372"/>
      <c r="AP194" s="5572">
        <f>AN194-AO194</f>
        <v>0</v>
      </c>
      <c r="AQ194" s="1387" t="s">
        <v>309</v>
      </c>
      <c r="AR194" s="1387"/>
      <c r="AS194" s="2582"/>
      <c r="AT194" s="4123"/>
      <c r="AU194" s="5570" t="s">
        <v>918</v>
      </c>
      <c r="AV194" s="5584"/>
      <c r="AW194" s="1243" t="s">
        <v>747</v>
      </c>
      <c r="AX194" s="2090"/>
      <c r="AY194" s="5570" t="s">
        <v>918</v>
      </c>
      <c r="AZ194" s="5584"/>
      <c r="BA194" s="1243" t="s">
        <v>747</v>
      </c>
      <c r="BB194" s="2090"/>
      <c r="BC194" s="5570" t="s">
        <v>918</v>
      </c>
      <c r="BD194" s="5584"/>
      <c r="BE194" s="1243" t="s">
        <v>747</v>
      </c>
      <c r="BF194" s="2090"/>
      <c r="BG194" s="5570" t="s">
        <v>918</v>
      </c>
      <c r="BH194" s="5584"/>
      <c r="BI194" s="1243" t="s">
        <v>747</v>
      </c>
      <c r="BJ194" s="2090"/>
      <c r="BK194" s="1221"/>
    </row>
    <row r="195" spans="2:63" ht="15" hidden="1" customHeight="1">
      <c r="B195" s="2082">
        <v>23</v>
      </c>
      <c r="C195" s="5570" t="s">
        <v>919</v>
      </c>
      <c r="D195" s="5571"/>
      <c r="E195" s="5579"/>
      <c r="F195" s="5572">
        <f t="shared" si="147"/>
        <v>0</v>
      </c>
      <c r="G195" s="97"/>
      <c r="H195" s="3682"/>
      <c r="I195" s="5574"/>
      <c r="J195" s="5594"/>
      <c r="K195" s="2082">
        <v>23</v>
      </c>
      <c r="L195" s="5579" t="s">
        <v>15</v>
      </c>
      <c r="M195" s="1372"/>
      <c r="N195" s="1372"/>
      <c r="O195" s="1372"/>
      <c r="P195" s="5572">
        <f t="shared" si="141"/>
        <v>0</v>
      </c>
      <c r="Q195" s="1387" t="s">
        <v>58</v>
      </c>
      <c r="R195" s="1387"/>
      <c r="S195" s="2000"/>
      <c r="T195" s="2082">
        <v>23</v>
      </c>
      <c r="U195" s="5579" t="s">
        <v>15</v>
      </c>
      <c r="V195" s="5580"/>
      <c r="W195" s="1372"/>
      <c r="X195" s="1372"/>
      <c r="Y195" s="5572">
        <f t="shared" si="142"/>
        <v>0</v>
      </c>
      <c r="Z195" s="1387" t="s">
        <v>58</v>
      </c>
      <c r="AA195" s="1387"/>
      <c r="AB195" s="2000"/>
      <c r="AC195" s="2082">
        <v>23</v>
      </c>
      <c r="AD195" s="5583" t="s">
        <v>15</v>
      </c>
      <c r="AE195" s="5571"/>
      <c r="AF195" s="1372"/>
      <c r="AG195" s="5572">
        <f t="shared" si="135"/>
        <v>0</v>
      </c>
      <c r="AH195" s="97"/>
      <c r="AI195" s="3682"/>
      <c r="AJ195" s="5574">
        <f t="shared" si="136"/>
        <v>0</v>
      </c>
      <c r="AK195" s="5594"/>
      <c r="AL195" s="1213"/>
      <c r="AM195" s="5580" t="s">
        <v>15</v>
      </c>
      <c r="AN195" s="5580"/>
      <c r="AO195" s="1372"/>
      <c r="AP195" s="5572">
        <f t="shared" ref="AP195:AP196" si="148">AN195-AO195</f>
        <v>0</v>
      </c>
      <c r="AQ195" s="1387" t="s">
        <v>58</v>
      </c>
      <c r="AR195" s="1387"/>
      <c r="AS195" s="2582"/>
      <c r="AT195" s="4123"/>
      <c r="AU195" s="5570" t="s">
        <v>919</v>
      </c>
      <c r="AV195" s="5584"/>
      <c r="AW195" s="1243"/>
      <c r="AX195" s="2090"/>
      <c r="AY195" s="5570" t="s">
        <v>919</v>
      </c>
      <c r="AZ195" s="5584"/>
      <c r="BA195" s="1243"/>
      <c r="BB195" s="2090"/>
      <c r="BC195" s="5570" t="s">
        <v>919</v>
      </c>
      <c r="BD195" s="5584"/>
      <c r="BE195" s="1243"/>
      <c r="BF195" s="2090"/>
      <c r="BG195" s="5570" t="s">
        <v>919</v>
      </c>
      <c r="BH195" s="5584"/>
      <c r="BI195" s="1243"/>
      <c r="BJ195" s="2090"/>
      <c r="BK195" s="1221"/>
    </row>
    <row r="196" spans="2:63" ht="15" hidden="1" customHeight="1" thickBot="1">
      <c r="B196" s="2082">
        <v>24</v>
      </c>
      <c r="C196" s="5596" t="s">
        <v>920</v>
      </c>
      <c r="D196" s="5597"/>
      <c r="E196" s="5602"/>
      <c r="F196" s="5599">
        <f t="shared" si="147"/>
        <v>0</v>
      </c>
      <c r="G196" s="5605"/>
      <c r="H196" s="3687"/>
      <c r="I196" s="5606"/>
      <c r="J196" s="5607"/>
      <c r="K196" s="2082">
        <v>24</v>
      </c>
      <c r="L196" s="5579" t="s">
        <v>16</v>
      </c>
      <c r="M196" s="1372"/>
      <c r="N196" s="1372"/>
      <c r="O196" s="1372"/>
      <c r="P196" s="5572">
        <f t="shared" si="141"/>
        <v>0</v>
      </c>
      <c r="Q196" s="1387" t="s">
        <v>57</v>
      </c>
      <c r="R196" s="1387"/>
      <c r="S196" s="2572"/>
      <c r="T196" s="2082">
        <v>24</v>
      </c>
      <c r="U196" s="5579" t="s">
        <v>16</v>
      </c>
      <c r="V196" s="5580"/>
      <c r="W196" s="1372"/>
      <c r="X196" s="1372"/>
      <c r="Y196" s="5572">
        <f t="shared" si="142"/>
        <v>0</v>
      </c>
      <c r="Z196" s="1387" t="s">
        <v>57</v>
      </c>
      <c r="AA196" s="1387"/>
      <c r="AB196" s="2572"/>
      <c r="AC196" s="2082">
        <v>24</v>
      </c>
      <c r="AD196" s="5583" t="s">
        <v>16</v>
      </c>
      <c r="AE196" s="5597"/>
      <c r="AF196" s="5598"/>
      <c r="AG196" s="5572">
        <f t="shared" si="135"/>
        <v>0</v>
      </c>
      <c r="AH196" s="5605"/>
      <c r="AI196" s="3687"/>
      <c r="AJ196" s="5574">
        <f t="shared" si="136"/>
        <v>0</v>
      </c>
      <c r="AK196" s="5607"/>
      <c r="AL196" s="1213"/>
      <c r="AM196" s="5608" t="s">
        <v>16</v>
      </c>
      <c r="AN196" s="5580"/>
      <c r="AO196" s="1372"/>
      <c r="AP196" s="5572">
        <f t="shared" si="148"/>
        <v>0</v>
      </c>
      <c r="AQ196" s="1392" t="s">
        <v>57</v>
      </c>
      <c r="AR196" s="1392"/>
      <c r="AS196" s="3688"/>
      <c r="AT196" s="4123"/>
      <c r="AU196" s="5570" t="s">
        <v>920</v>
      </c>
      <c r="AV196" s="5584"/>
      <c r="AW196" s="1243"/>
      <c r="AX196" s="2090"/>
      <c r="AY196" s="5570" t="s">
        <v>920</v>
      </c>
      <c r="AZ196" s="5584"/>
      <c r="BA196" s="1243"/>
      <c r="BB196" s="2090"/>
      <c r="BC196" s="5570" t="s">
        <v>920</v>
      </c>
      <c r="BD196" s="5584"/>
      <c r="BE196" s="1243"/>
      <c r="BF196" s="2090"/>
      <c r="BG196" s="5570" t="s">
        <v>920</v>
      </c>
      <c r="BH196" s="5584"/>
      <c r="BI196" s="1243"/>
      <c r="BJ196" s="2090"/>
      <c r="BK196" s="1221"/>
    </row>
    <row r="197" spans="2:63" ht="15" hidden="1" customHeight="1" thickBot="1">
      <c r="B197" s="5609"/>
      <c r="C197" s="5610"/>
      <c r="D197" s="5610"/>
      <c r="E197" s="5610"/>
      <c r="F197" s="5610"/>
      <c r="G197" s="5610"/>
      <c r="H197" s="5610"/>
      <c r="I197" s="5610"/>
      <c r="J197" s="5610"/>
      <c r="K197" s="5610"/>
      <c r="L197" s="5610"/>
      <c r="M197" s="5610"/>
      <c r="N197" s="5610"/>
      <c r="O197" s="5610"/>
      <c r="P197" s="5610"/>
      <c r="Q197" s="5610"/>
      <c r="R197" s="5610"/>
      <c r="S197" s="5610"/>
      <c r="T197" s="5610"/>
      <c r="U197" s="5610"/>
      <c r="V197" s="5610"/>
      <c r="W197" s="5610"/>
      <c r="X197" s="5610"/>
      <c r="Y197" s="5610"/>
      <c r="Z197" s="5610"/>
      <c r="AA197" s="5610"/>
      <c r="AB197" s="5610"/>
      <c r="AC197" s="5610"/>
      <c r="AD197" s="5610"/>
      <c r="AE197" s="5610"/>
      <c r="AF197" s="5610"/>
      <c r="AG197" s="5610"/>
      <c r="AH197" s="5610"/>
      <c r="AI197" s="5610"/>
      <c r="AJ197" s="5610"/>
      <c r="AK197" s="5611"/>
      <c r="AL197" s="1214"/>
      <c r="AM197" s="1109"/>
      <c r="AN197" s="1109"/>
      <c r="AO197" s="1109"/>
      <c r="AP197" s="1109"/>
      <c r="AQ197" s="1109"/>
      <c r="AR197" s="1109"/>
      <c r="AS197" s="1109"/>
      <c r="AT197" s="4122" t="s">
        <v>350</v>
      </c>
      <c r="AU197" s="5521">
        <f>B198</f>
        <v>44606</v>
      </c>
      <c r="AV197" s="5522"/>
      <c r="AW197" s="5522"/>
      <c r="AX197" s="5523"/>
      <c r="AY197" s="5521">
        <f>AU197</f>
        <v>44606</v>
      </c>
      <c r="AZ197" s="5522"/>
      <c r="BA197" s="5522"/>
      <c r="BB197" s="5523"/>
      <c r="BC197" s="5521">
        <f>AU197</f>
        <v>44606</v>
      </c>
      <c r="BD197" s="5522"/>
      <c r="BE197" s="5522"/>
      <c r="BF197" s="5523"/>
      <c r="BG197" s="5521">
        <f>AU197</f>
        <v>44606</v>
      </c>
      <c r="BH197" s="5522"/>
      <c r="BI197" s="5522"/>
      <c r="BJ197" s="5523"/>
      <c r="BK197" s="1221"/>
    </row>
    <row r="198" spans="2:63" ht="18" hidden="1" customHeight="1">
      <c r="B198" s="4099">
        <f>B2</f>
        <v>44606</v>
      </c>
      <c r="C198" s="4100"/>
      <c r="D198" s="3990"/>
      <c r="E198" s="3990"/>
      <c r="F198" s="3990">
        <f>F170</f>
        <v>0.41666666666666669</v>
      </c>
      <c r="G198" s="3990"/>
      <c r="H198" s="3990"/>
      <c r="I198" s="3990"/>
      <c r="J198" s="3696"/>
      <c r="K198" s="3990"/>
      <c r="L198" s="3990"/>
      <c r="M198" s="3990"/>
      <c r="N198" s="3990"/>
      <c r="O198" s="3990"/>
      <c r="P198" s="3990">
        <f>P170</f>
        <v>0.5</v>
      </c>
      <c r="Q198" s="3990"/>
      <c r="R198" s="3990"/>
      <c r="S198" s="3696"/>
      <c r="T198" s="5656"/>
      <c r="U198" s="5657"/>
      <c r="V198" s="5657"/>
      <c r="W198" s="5657"/>
      <c r="X198" s="5657"/>
      <c r="Y198" s="5657">
        <f>Y170</f>
        <v>0.66666666666666663</v>
      </c>
      <c r="Z198" s="5657"/>
      <c r="AA198" s="5657"/>
      <c r="AB198" s="5658"/>
      <c r="AC198" s="3673"/>
      <c r="AD198" s="3672"/>
      <c r="AE198" s="3673"/>
      <c r="AF198" s="3672"/>
      <c r="AG198" s="3672">
        <f>AG170</f>
        <v>0.79166666666666663</v>
      </c>
      <c r="AH198" s="3672"/>
      <c r="AI198" s="3672"/>
      <c r="AJ198" s="3672"/>
      <c r="AK198" s="3674"/>
      <c r="AL198" s="1221"/>
      <c r="AM198" s="5615"/>
      <c r="AN198" s="5527"/>
      <c r="AO198" s="5527"/>
      <c r="AP198" s="5527" t="str">
        <f>AP170</f>
        <v>Ночь</v>
      </c>
      <c r="AQ198" s="5527"/>
      <c r="AR198" s="5527"/>
      <c r="AS198" s="5528"/>
      <c r="AT198" s="4123"/>
      <c r="AU198" s="5616" t="str">
        <f>AG199</f>
        <v>Павильон Изумруд</v>
      </c>
      <c r="AV198" s="5617"/>
      <c r="AW198" s="5537"/>
      <c r="AX198" s="5536"/>
      <c r="AY198" s="5616" t="str">
        <f>AU198</f>
        <v>Павильон Изумруд</v>
      </c>
      <c r="AZ198" s="5617"/>
      <c r="BA198" s="5537"/>
      <c r="BB198" s="5536"/>
      <c r="BC198" s="5616" t="str">
        <f>AP199</f>
        <v>Павильон Изумруд</v>
      </c>
      <c r="BD198" s="5663"/>
      <c r="BE198" s="5535"/>
      <c r="BF198" s="5536"/>
      <c r="BG198" s="5616" t="str">
        <f>BC198</f>
        <v>Павильон Изумруд</v>
      </c>
      <c r="BH198" s="5617"/>
      <c r="BI198" s="5535"/>
      <c r="BJ198" s="5536"/>
      <c r="BK198" s="1221"/>
    </row>
    <row r="199" spans="2:63" ht="18" hidden="1" customHeight="1" thickBot="1">
      <c r="B199" s="4101"/>
      <c r="C199" s="4102"/>
      <c r="D199" s="3705"/>
      <c r="E199" s="3698"/>
      <c r="F199" s="3699" t="s">
        <v>897</v>
      </c>
      <c r="G199" s="3698"/>
      <c r="H199" s="3698"/>
      <c r="I199" s="3698"/>
      <c r="J199" s="3700"/>
      <c r="K199" s="5645"/>
      <c r="L199" s="5645"/>
      <c r="M199" s="5645"/>
      <c r="N199" s="5645"/>
      <c r="O199" s="5645"/>
      <c r="P199" s="5645" t="str">
        <f>F199</f>
        <v>Павильон Изумруд</v>
      </c>
      <c r="Q199" s="5645"/>
      <c r="R199" s="5645"/>
      <c r="S199" s="5646"/>
      <c r="T199" s="5647"/>
      <c r="U199" s="5648"/>
      <c r="V199" s="5648"/>
      <c r="W199" s="5648"/>
      <c r="X199" s="5648"/>
      <c r="Y199" s="5648" t="str">
        <f>P199</f>
        <v>Павильон Изумруд</v>
      </c>
      <c r="Z199" s="5648"/>
      <c r="AA199" s="5648"/>
      <c r="AB199" s="5649"/>
      <c r="AC199" s="5647"/>
      <c r="AD199" s="5648"/>
      <c r="AE199" s="5647"/>
      <c r="AF199" s="5648"/>
      <c r="AG199" s="5648" t="str">
        <f>Y199</f>
        <v>Павильон Изумруд</v>
      </c>
      <c r="AH199" s="5648"/>
      <c r="AI199" s="5648"/>
      <c r="AJ199" s="5648"/>
      <c r="AK199" s="5649"/>
      <c r="AL199" s="3291"/>
      <c r="AM199" s="5622"/>
      <c r="AN199" s="5623"/>
      <c r="AO199" s="5623"/>
      <c r="AP199" s="5623" t="str">
        <f>AG199</f>
        <v>Павильон Изумруд</v>
      </c>
      <c r="AQ199" s="5623"/>
      <c r="AR199" s="5623"/>
      <c r="AS199" s="5624"/>
      <c r="AT199" s="4123"/>
      <c r="AU199" s="5625"/>
      <c r="AV199" s="5626"/>
      <c r="AW199" s="5542"/>
      <c r="AX199" s="5541"/>
      <c r="AY199" s="5625"/>
      <c r="AZ199" s="5626"/>
      <c r="BA199" s="5542"/>
      <c r="BB199" s="5541"/>
      <c r="BC199" s="5625"/>
      <c r="BD199" s="5664"/>
      <c r="BE199" s="5540"/>
      <c r="BF199" s="5541"/>
      <c r="BG199" s="5625"/>
      <c r="BH199" s="5626"/>
      <c r="BI199" s="5540"/>
      <c r="BJ199" s="5541"/>
      <c r="BK199" s="1221"/>
    </row>
    <row r="200" spans="2:63" ht="30.75" hidden="1" customHeight="1">
      <c r="B200" s="5544" t="s">
        <v>1</v>
      </c>
      <c r="C200" s="5545"/>
      <c r="D200" s="5546" t="s">
        <v>734</v>
      </c>
      <c r="E200" s="5547" t="s">
        <v>720</v>
      </c>
      <c r="F200" s="5554" t="s">
        <v>17</v>
      </c>
      <c r="G200" s="5555" t="s">
        <v>393</v>
      </c>
      <c r="H200" s="5549"/>
      <c r="I200" s="5549"/>
      <c r="J200" s="5550"/>
      <c r="K200" s="5628" t="s">
        <v>1</v>
      </c>
      <c r="L200" s="5551"/>
      <c r="M200" s="5552" t="e">
        <f>M172</f>
        <v>#REF!</v>
      </c>
      <c r="N200" s="5553" t="s">
        <v>6</v>
      </c>
      <c r="O200" s="5553" t="s">
        <v>229</v>
      </c>
      <c r="P200" s="5554" t="s">
        <v>17</v>
      </c>
      <c r="Q200" s="5555" t="s">
        <v>353</v>
      </c>
      <c r="R200" s="5549"/>
      <c r="S200" s="5550"/>
      <c r="T200" s="5544" t="s">
        <v>1</v>
      </c>
      <c r="U200" s="5551"/>
      <c r="V200" s="5556" t="e">
        <f>V172</f>
        <v>#REF!</v>
      </c>
      <c r="W200" s="5553" t="s">
        <v>6</v>
      </c>
      <c r="X200" s="5553" t="s">
        <v>229</v>
      </c>
      <c r="Y200" s="5554" t="s">
        <v>17</v>
      </c>
      <c r="Z200" s="5555" t="s">
        <v>312</v>
      </c>
      <c r="AA200" s="5549"/>
      <c r="AB200" s="5550"/>
      <c r="AC200" s="5544" t="s">
        <v>1</v>
      </c>
      <c r="AD200" s="5557"/>
      <c r="AE200" s="5546" t="s">
        <v>734</v>
      </c>
      <c r="AF200" s="5547" t="s">
        <v>720</v>
      </c>
      <c r="AG200" s="5554" t="s">
        <v>17</v>
      </c>
      <c r="AH200" s="5555" t="s">
        <v>313</v>
      </c>
      <c r="AI200" s="5549"/>
      <c r="AJ200" s="5549"/>
      <c r="AK200" s="5550"/>
      <c r="AL200" s="1210"/>
      <c r="AM200" s="5562"/>
      <c r="AN200" s="5544" t="s">
        <v>249</v>
      </c>
      <c r="AO200" s="5551" t="s">
        <v>250</v>
      </c>
      <c r="AP200" s="5554" t="s">
        <v>17</v>
      </c>
      <c r="AQ200" s="5563" t="s">
        <v>314</v>
      </c>
      <c r="AR200" s="5564"/>
      <c r="AS200" s="5565"/>
      <c r="AT200" s="4123"/>
      <c r="AU200" s="5566"/>
      <c r="AV200" s="5567" t="s">
        <v>229</v>
      </c>
      <c r="AW200" s="5568" t="s">
        <v>314</v>
      </c>
      <c r="AX200" s="5569"/>
      <c r="AY200" s="5566"/>
      <c r="AZ200" s="5567" t="s">
        <v>229</v>
      </c>
      <c r="BA200" s="5568" t="s">
        <v>314</v>
      </c>
      <c r="BB200" s="5569"/>
      <c r="BC200" s="5566"/>
      <c r="BD200" s="5567" t="s">
        <v>229</v>
      </c>
      <c r="BE200" s="5568" t="s">
        <v>314</v>
      </c>
      <c r="BF200" s="5569"/>
      <c r="BG200" s="5566"/>
      <c r="BH200" s="5567" t="s">
        <v>229</v>
      </c>
      <c r="BI200" s="5568" t="s">
        <v>314</v>
      </c>
      <c r="BJ200" s="5569"/>
      <c r="BK200" s="1221"/>
    </row>
    <row r="201" spans="2:63" ht="15" hidden="1" customHeight="1">
      <c r="B201" s="2082">
        <v>1</v>
      </c>
      <c r="C201" s="5570" t="s">
        <v>724</v>
      </c>
      <c r="D201" s="5571"/>
      <c r="E201" s="1372"/>
      <c r="F201" s="5572">
        <f t="shared" ref="F201:F216" si="149">D201-E201</f>
        <v>0</v>
      </c>
      <c r="G201" s="1387" t="s">
        <v>42</v>
      </c>
      <c r="H201" s="1387"/>
      <c r="I201" s="5574">
        <f>H201-J201</f>
        <v>0</v>
      </c>
      <c r="J201" s="2000"/>
      <c r="K201" s="5630">
        <v>1</v>
      </c>
      <c r="L201" s="5576" t="s">
        <v>2</v>
      </c>
      <c r="M201" s="1372"/>
      <c r="N201" s="1372"/>
      <c r="O201" s="1372"/>
      <c r="P201" s="5572">
        <f>M201-N201+O201</f>
        <v>0</v>
      </c>
      <c r="Q201" s="1387" t="s">
        <v>42</v>
      </c>
      <c r="R201" s="5577">
        <f>'11,30'!O141</f>
        <v>0</v>
      </c>
      <c r="S201" s="2000"/>
      <c r="T201" s="5575">
        <v>1</v>
      </c>
      <c r="U201" s="5576" t="s">
        <v>2</v>
      </c>
      <c r="V201" s="1372"/>
      <c r="W201" s="1372"/>
      <c r="X201" s="1372"/>
      <c r="Y201" s="5572">
        <f>V201-W201+X201</f>
        <v>0</v>
      </c>
      <c r="Z201" s="1387" t="s">
        <v>42</v>
      </c>
      <c r="AA201" s="5577">
        <f>'16,00'!O141</f>
        <v>0</v>
      </c>
      <c r="AB201" s="2000"/>
      <c r="AC201" s="5575">
        <v>1</v>
      </c>
      <c r="AD201" s="5578" t="s">
        <v>2</v>
      </c>
      <c r="AE201" s="2084"/>
      <c r="AF201" s="1372"/>
      <c r="AG201" s="5572">
        <f t="shared" ref="AG201:AG216" si="150">AE201-AF201</f>
        <v>0</v>
      </c>
      <c r="AH201" s="1387" t="s">
        <v>42</v>
      </c>
      <c r="AI201" s="1387"/>
      <c r="AJ201" s="5574">
        <f>AI201-AK201</f>
        <v>0</v>
      </c>
      <c r="AK201" s="2582"/>
      <c r="AL201" s="1213"/>
      <c r="AM201" s="5580" t="s">
        <v>2</v>
      </c>
      <c r="AN201" s="5580"/>
      <c r="AO201" s="1372"/>
      <c r="AP201" s="5572">
        <f>AN201-AO201</f>
        <v>0</v>
      </c>
      <c r="AQ201" s="1387" t="s">
        <v>42</v>
      </c>
      <c r="AR201" s="1387"/>
      <c r="AS201" s="2582"/>
      <c r="AT201" s="4123"/>
      <c r="AU201" s="5570" t="s">
        <v>724</v>
      </c>
      <c r="AV201" s="5581"/>
      <c r="AW201" s="1243" t="s">
        <v>42</v>
      </c>
      <c r="AX201" s="5582"/>
      <c r="AY201" s="5570" t="s">
        <v>724</v>
      </c>
      <c r="AZ201" s="5581"/>
      <c r="BA201" s="1243" t="s">
        <v>42</v>
      </c>
      <c r="BB201" s="5582"/>
      <c r="BC201" s="5570" t="s">
        <v>724</v>
      </c>
      <c r="BD201" s="5581"/>
      <c r="BE201" s="1243" t="s">
        <v>42</v>
      </c>
      <c r="BF201" s="5582"/>
      <c r="BG201" s="5570" t="s">
        <v>724</v>
      </c>
      <c r="BH201" s="5581"/>
      <c r="BI201" s="1243" t="s">
        <v>42</v>
      </c>
      <c r="BJ201" s="5582"/>
      <c r="BK201" s="1221"/>
    </row>
    <row r="202" spans="2:63" ht="15" hidden="1" customHeight="1">
      <c r="B202" s="2082">
        <v>2</v>
      </c>
      <c r="C202" s="5570" t="s">
        <v>763</v>
      </c>
      <c r="D202" s="5571"/>
      <c r="E202" s="1372"/>
      <c r="F202" s="5572">
        <f t="shared" si="149"/>
        <v>0</v>
      </c>
      <c r="G202" s="1387" t="s">
        <v>299</v>
      </c>
      <c r="H202" s="1387"/>
      <c r="I202" s="5574">
        <f t="shared" ref="I202:I208" si="151">H202-J202</f>
        <v>0</v>
      </c>
      <c r="J202" s="2000"/>
      <c r="K202" s="5630">
        <v>2</v>
      </c>
      <c r="L202" s="5579" t="s">
        <v>12</v>
      </c>
      <c r="M202" s="1372"/>
      <c r="N202" s="1372"/>
      <c r="O202" s="1372"/>
      <c r="P202" s="5572">
        <f t="shared" ref="P202" si="152">M202-N202+O202</f>
        <v>0</v>
      </c>
      <c r="Q202" s="1387" t="s">
        <v>299</v>
      </c>
      <c r="R202" s="5577">
        <f>'11,30'!O140</f>
        <v>0</v>
      </c>
      <c r="S202" s="2000"/>
      <c r="T202" s="5575">
        <v>2</v>
      </c>
      <c r="U202" s="5579" t="s">
        <v>12</v>
      </c>
      <c r="V202" s="1372"/>
      <c r="W202" s="1372"/>
      <c r="X202" s="1372"/>
      <c r="Y202" s="5572">
        <f t="shared" ref="Y202" si="153">V202-W202+X202</f>
        <v>0</v>
      </c>
      <c r="Z202" s="1387" t="s">
        <v>299</v>
      </c>
      <c r="AA202" s="5577">
        <f>'16,00'!O140</f>
        <v>0</v>
      </c>
      <c r="AB202" s="2000"/>
      <c r="AC202" s="5575">
        <v>2</v>
      </c>
      <c r="AD202" s="5583" t="s">
        <v>12</v>
      </c>
      <c r="AE202" s="5571"/>
      <c r="AF202" s="1372"/>
      <c r="AG202" s="5572">
        <f t="shared" si="150"/>
        <v>0</v>
      </c>
      <c r="AH202" s="1387" t="s">
        <v>299</v>
      </c>
      <c r="AI202" s="1387"/>
      <c r="AJ202" s="5574">
        <f t="shared" ref="AJ202:AJ208" si="154">AI202-AK202</f>
        <v>0</v>
      </c>
      <c r="AK202" s="2582"/>
      <c r="AL202" s="1213"/>
      <c r="AM202" s="5580" t="s">
        <v>12</v>
      </c>
      <c r="AN202" s="5580"/>
      <c r="AO202" s="1372"/>
      <c r="AP202" s="5572">
        <f t="shared" ref="AP202" si="155">AN202-AO202</f>
        <v>0</v>
      </c>
      <c r="AQ202" s="1387" t="s">
        <v>299</v>
      </c>
      <c r="AR202" s="1387"/>
      <c r="AS202" s="2582"/>
      <c r="AT202" s="4123"/>
      <c r="AU202" s="5570" t="s">
        <v>763</v>
      </c>
      <c r="AV202" s="5581"/>
      <c r="AW202" s="1243" t="s">
        <v>299</v>
      </c>
      <c r="AX202" s="2090"/>
      <c r="AY202" s="5570" t="s">
        <v>763</v>
      </c>
      <c r="AZ202" s="5581"/>
      <c r="BA202" s="1243" t="s">
        <v>299</v>
      </c>
      <c r="BB202" s="2090"/>
      <c r="BC202" s="5570" t="s">
        <v>763</v>
      </c>
      <c r="BD202" s="5581"/>
      <c r="BE202" s="1243" t="s">
        <v>299</v>
      </c>
      <c r="BF202" s="2090"/>
      <c r="BG202" s="5570" t="s">
        <v>763</v>
      </c>
      <c r="BH202" s="5581"/>
      <c r="BI202" s="1243" t="s">
        <v>299</v>
      </c>
      <c r="BJ202" s="2090"/>
      <c r="BK202" s="1221"/>
    </row>
    <row r="203" spans="2:63" ht="15" hidden="1" customHeight="1">
      <c r="B203" s="2082">
        <v>3</v>
      </c>
      <c r="C203" s="5570" t="s">
        <v>3</v>
      </c>
      <c r="D203" s="5571"/>
      <c r="E203" s="1372"/>
      <c r="F203" s="5572">
        <f t="shared" si="149"/>
        <v>0</v>
      </c>
      <c r="G203" s="1387" t="s">
        <v>39</v>
      </c>
      <c r="H203" s="1387"/>
      <c r="I203" s="5574">
        <f t="shared" si="151"/>
        <v>0</v>
      </c>
      <c r="J203" s="2000"/>
      <c r="K203" s="5630">
        <v>3</v>
      </c>
      <c r="L203" s="5579" t="s">
        <v>583</v>
      </c>
      <c r="M203" s="1372"/>
      <c r="N203" s="1372"/>
      <c r="O203" s="1372"/>
      <c r="P203" s="5572">
        <f t="shared" ref="P203:P204" si="156">M203-N203+O203</f>
        <v>0</v>
      </c>
      <c r="Q203" s="1387" t="s">
        <v>39</v>
      </c>
      <c r="R203" s="5577">
        <f>'11,30'!O139</f>
        <v>0</v>
      </c>
      <c r="S203" s="2000"/>
      <c r="T203" s="5575">
        <v>3</v>
      </c>
      <c r="U203" s="5579" t="s">
        <v>583</v>
      </c>
      <c r="V203" s="1372"/>
      <c r="W203" s="1372"/>
      <c r="X203" s="1372"/>
      <c r="Y203" s="5572">
        <f t="shared" ref="Y203:Y204" si="157">V203-W203+X203</f>
        <v>0</v>
      </c>
      <c r="Z203" s="1387" t="s">
        <v>39</v>
      </c>
      <c r="AA203" s="5577">
        <f>'16,00'!O139</f>
        <v>0</v>
      </c>
      <c r="AB203" s="2000"/>
      <c r="AC203" s="5575">
        <v>3</v>
      </c>
      <c r="AD203" s="5583" t="s">
        <v>583</v>
      </c>
      <c r="AE203" s="5571"/>
      <c r="AF203" s="1372"/>
      <c r="AG203" s="5572">
        <f t="shared" si="150"/>
        <v>0</v>
      </c>
      <c r="AH203" s="1387" t="s">
        <v>39</v>
      </c>
      <c r="AI203" s="1387"/>
      <c r="AJ203" s="5574">
        <f t="shared" si="154"/>
        <v>0</v>
      </c>
      <c r="AK203" s="2582"/>
      <c r="AL203" s="1213"/>
      <c r="AM203" s="5580" t="s">
        <v>583</v>
      </c>
      <c r="AN203" s="5580"/>
      <c r="AO203" s="1372"/>
      <c r="AP203" s="5572">
        <f t="shared" ref="AP203:AP204" si="158">AN203-AO203</f>
        <v>0</v>
      </c>
      <c r="AQ203" s="1387" t="s">
        <v>39</v>
      </c>
      <c r="AR203" s="1387"/>
      <c r="AS203" s="2582"/>
      <c r="AT203" s="4123"/>
      <c r="AU203" s="5570" t="s">
        <v>3</v>
      </c>
      <c r="AV203" s="5581"/>
      <c r="AW203" s="1243" t="s">
        <v>39</v>
      </c>
      <c r="AX203" s="2090"/>
      <c r="AY203" s="5570" t="s">
        <v>3</v>
      </c>
      <c r="AZ203" s="5581"/>
      <c r="BA203" s="1243" t="s">
        <v>39</v>
      </c>
      <c r="BB203" s="2090"/>
      <c r="BC203" s="5570" t="s">
        <v>3</v>
      </c>
      <c r="BD203" s="5581"/>
      <c r="BE203" s="1243" t="s">
        <v>39</v>
      </c>
      <c r="BF203" s="2090"/>
      <c r="BG203" s="5570" t="s">
        <v>3</v>
      </c>
      <c r="BH203" s="5581"/>
      <c r="BI203" s="1243" t="s">
        <v>39</v>
      </c>
      <c r="BJ203" s="2090"/>
      <c r="BK203" s="1221"/>
    </row>
    <row r="204" spans="2:63" ht="15" hidden="1" customHeight="1">
      <c r="B204" s="2082">
        <v>4</v>
      </c>
      <c r="C204" s="5570" t="s">
        <v>19</v>
      </c>
      <c r="D204" s="5571"/>
      <c r="E204" s="1372"/>
      <c r="F204" s="5572">
        <f t="shared" si="149"/>
        <v>0</v>
      </c>
      <c r="G204" s="1387" t="s">
        <v>47</v>
      </c>
      <c r="H204" s="1387"/>
      <c r="I204" s="5574">
        <f t="shared" si="151"/>
        <v>0</v>
      </c>
      <c r="J204" s="2000"/>
      <c r="K204" s="5590">
        <v>4</v>
      </c>
      <c r="L204" s="5579" t="s">
        <v>584</v>
      </c>
      <c r="M204" s="1372"/>
      <c r="N204" s="1372"/>
      <c r="O204" s="1372"/>
      <c r="P204" s="5572">
        <f t="shared" si="156"/>
        <v>0</v>
      </c>
      <c r="Q204" s="1387" t="s">
        <v>47</v>
      </c>
      <c r="R204" s="5577">
        <f>'11,30'!O146</f>
        <v>0</v>
      </c>
      <c r="S204" s="2000"/>
      <c r="T204" s="2082">
        <v>4</v>
      </c>
      <c r="U204" s="5579" t="s">
        <v>584</v>
      </c>
      <c r="V204" s="1372"/>
      <c r="W204" s="1372"/>
      <c r="X204" s="1372"/>
      <c r="Y204" s="5572">
        <f t="shared" si="157"/>
        <v>0</v>
      </c>
      <c r="Z204" s="1387" t="s">
        <v>47</v>
      </c>
      <c r="AA204" s="5577">
        <f>'16,00'!O146</f>
        <v>0</v>
      </c>
      <c r="AB204" s="2000"/>
      <c r="AC204" s="2082">
        <v>4</v>
      </c>
      <c r="AD204" s="5583" t="s">
        <v>584</v>
      </c>
      <c r="AE204" s="5571"/>
      <c r="AF204" s="1372"/>
      <c r="AG204" s="5572">
        <f t="shared" si="150"/>
        <v>0</v>
      </c>
      <c r="AH204" s="1387" t="s">
        <v>47</v>
      </c>
      <c r="AI204" s="1387"/>
      <c r="AJ204" s="5574">
        <f t="shared" si="154"/>
        <v>0</v>
      </c>
      <c r="AK204" s="2582"/>
      <c r="AL204" s="1213"/>
      <c r="AM204" s="5580" t="s">
        <v>584</v>
      </c>
      <c r="AN204" s="5580"/>
      <c r="AO204" s="1372"/>
      <c r="AP204" s="5572">
        <f t="shared" si="158"/>
        <v>0</v>
      </c>
      <c r="AQ204" s="1387" t="s">
        <v>47</v>
      </c>
      <c r="AR204" s="1387"/>
      <c r="AS204" s="2582"/>
      <c r="AT204" s="4123"/>
      <c r="AU204" s="5570" t="s">
        <v>19</v>
      </c>
      <c r="AV204" s="5584"/>
      <c r="AW204" s="1243" t="s">
        <v>47</v>
      </c>
      <c r="AX204" s="2090"/>
      <c r="AY204" s="5570" t="s">
        <v>19</v>
      </c>
      <c r="AZ204" s="5584"/>
      <c r="BA204" s="1243" t="s">
        <v>47</v>
      </c>
      <c r="BB204" s="2090"/>
      <c r="BC204" s="5570" t="s">
        <v>19</v>
      </c>
      <c r="BD204" s="5584"/>
      <c r="BE204" s="1243" t="s">
        <v>47</v>
      </c>
      <c r="BF204" s="2090"/>
      <c r="BG204" s="5570" t="s">
        <v>19</v>
      </c>
      <c r="BH204" s="5584"/>
      <c r="BI204" s="1243" t="s">
        <v>47</v>
      </c>
      <c r="BJ204" s="2090"/>
      <c r="BK204" s="1221"/>
    </row>
    <row r="205" spans="2:63" ht="15" hidden="1" customHeight="1">
      <c r="B205" s="2082">
        <v>5</v>
      </c>
      <c r="C205" s="5570" t="s">
        <v>4</v>
      </c>
      <c r="D205" s="5571"/>
      <c r="E205" s="1372"/>
      <c r="F205" s="5572">
        <f t="shared" si="149"/>
        <v>0</v>
      </c>
      <c r="G205" s="1387" t="s">
        <v>45</v>
      </c>
      <c r="H205" s="1387"/>
      <c r="I205" s="5574">
        <f t="shared" si="151"/>
        <v>0</v>
      </c>
      <c r="J205" s="2000"/>
      <c r="K205" s="5633">
        <v>5</v>
      </c>
      <c r="L205" s="5579" t="s">
        <v>18</v>
      </c>
      <c r="M205" s="1372"/>
      <c r="N205" s="1372"/>
      <c r="O205" s="1372"/>
      <c r="P205" s="5572">
        <f t="shared" ref="P205:P224" si="159">M205-N205+O205</f>
        <v>0</v>
      </c>
      <c r="Q205" s="1387" t="s">
        <v>45</v>
      </c>
      <c r="R205" s="5586">
        <f>'11,30'!O144</f>
        <v>0</v>
      </c>
      <c r="S205" s="2000"/>
      <c r="T205" s="5585">
        <v>5</v>
      </c>
      <c r="U205" s="5579" t="s">
        <v>18</v>
      </c>
      <c r="V205" s="1372"/>
      <c r="W205" s="1372"/>
      <c r="X205" s="1372"/>
      <c r="Y205" s="5572">
        <f t="shared" ref="Y205:Y224" si="160">V205-W205+X205</f>
        <v>0</v>
      </c>
      <c r="Z205" s="1387" t="s">
        <v>45</v>
      </c>
      <c r="AA205" s="5586">
        <f>'16,00'!O144</f>
        <v>0</v>
      </c>
      <c r="AB205" s="2000"/>
      <c r="AC205" s="5585">
        <v>5</v>
      </c>
      <c r="AD205" s="5583" t="s">
        <v>18</v>
      </c>
      <c r="AE205" s="5571"/>
      <c r="AF205" s="1372"/>
      <c r="AG205" s="5572">
        <f t="shared" si="150"/>
        <v>0</v>
      </c>
      <c r="AH205" s="1387" t="s">
        <v>45</v>
      </c>
      <c r="AI205" s="1387"/>
      <c r="AJ205" s="5574">
        <f t="shared" si="154"/>
        <v>0</v>
      </c>
      <c r="AK205" s="2582"/>
      <c r="AL205" s="1213"/>
      <c r="AM205" s="5580" t="s">
        <v>18</v>
      </c>
      <c r="AN205" s="5580"/>
      <c r="AO205" s="1372"/>
      <c r="AP205" s="5572">
        <f t="shared" ref="AP205:AP211" si="161">AN205-AO205</f>
        <v>0</v>
      </c>
      <c r="AQ205" s="1387" t="s">
        <v>45</v>
      </c>
      <c r="AR205" s="1387"/>
      <c r="AS205" s="2582"/>
      <c r="AT205" s="4123"/>
      <c r="AU205" s="5570" t="s">
        <v>4</v>
      </c>
      <c r="AV205" s="5587"/>
      <c r="AW205" s="1243" t="s">
        <v>45</v>
      </c>
      <c r="AX205" s="2090"/>
      <c r="AY205" s="5570" t="s">
        <v>4</v>
      </c>
      <c r="AZ205" s="5587"/>
      <c r="BA205" s="1243" t="s">
        <v>45</v>
      </c>
      <c r="BB205" s="2090"/>
      <c r="BC205" s="5570" t="s">
        <v>4</v>
      </c>
      <c r="BD205" s="5587"/>
      <c r="BE205" s="1243" t="s">
        <v>45</v>
      </c>
      <c r="BF205" s="2090"/>
      <c r="BG205" s="5570" t="s">
        <v>4</v>
      </c>
      <c r="BH205" s="5587"/>
      <c r="BI205" s="1243" t="s">
        <v>45</v>
      </c>
      <c r="BJ205" s="2090"/>
      <c r="BK205" s="1221"/>
    </row>
    <row r="206" spans="2:63" ht="15" hidden="1" customHeight="1">
      <c r="B206" s="2082">
        <v>6</v>
      </c>
      <c r="C206" s="5570" t="s">
        <v>877</v>
      </c>
      <c r="D206" s="5571"/>
      <c r="E206" s="1372"/>
      <c r="F206" s="5572">
        <f t="shared" si="149"/>
        <v>0</v>
      </c>
      <c r="G206" s="1387" t="s">
        <v>300</v>
      </c>
      <c r="H206" s="1387"/>
      <c r="I206" s="5574">
        <f t="shared" si="151"/>
        <v>0</v>
      </c>
      <c r="J206" s="2000"/>
      <c r="K206" s="5633">
        <v>6</v>
      </c>
      <c r="L206" s="5579" t="s">
        <v>3</v>
      </c>
      <c r="M206" s="1372"/>
      <c r="N206" s="1372"/>
      <c r="O206" s="1372"/>
      <c r="P206" s="5572">
        <f t="shared" ref="P206:P214" si="162">M206-N206+O206</f>
        <v>0</v>
      </c>
      <c r="Q206" s="1387" t="s">
        <v>300</v>
      </c>
      <c r="R206" s="5577">
        <f>'11,30'!O143</f>
        <v>0</v>
      </c>
      <c r="S206" s="2000"/>
      <c r="T206" s="5585">
        <v>6</v>
      </c>
      <c r="U206" s="5579" t="s">
        <v>3</v>
      </c>
      <c r="V206" s="1372"/>
      <c r="W206" s="1372"/>
      <c r="X206" s="1372"/>
      <c r="Y206" s="5572">
        <f t="shared" ref="Y206:Y214" si="163">V206-W206+X206</f>
        <v>0</v>
      </c>
      <c r="Z206" s="1387" t="s">
        <v>300</v>
      </c>
      <c r="AA206" s="5577">
        <f>'16,00'!O143</f>
        <v>0</v>
      </c>
      <c r="AB206" s="2000"/>
      <c r="AC206" s="5585">
        <v>6</v>
      </c>
      <c r="AD206" s="5583" t="s">
        <v>3</v>
      </c>
      <c r="AE206" s="5571"/>
      <c r="AF206" s="1372"/>
      <c r="AG206" s="5572">
        <f t="shared" si="150"/>
        <v>0</v>
      </c>
      <c r="AH206" s="1387" t="s">
        <v>300</v>
      </c>
      <c r="AI206" s="1387"/>
      <c r="AJ206" s="5574">
        <f t="shared" si="154"/>
        <v>0</v>
      </c>
      <c r="AK206" s="2582"/>
      <c r="AL206" s="1213"/>
      <c r="AM206" s="5580" t="s">
        <v>3</v>
      </c>
      <c r="AN206" s="5580"/>
      <c r="AO206" s="1372"/>
      <c r="AP206" s="5572">
        <f t="shared" si="161"/>
        <v>0</v>
      </c>
      <c r="AQ206" s="1387" t="s">
        <v>300</v>
      </c>
      <c r="AR206" s="1387"/>
      <c r="AS206" s="2582"/>
      <c r="AT206" s="4123"/>
      <c r="AU206" s="5570" t="s">
        <v>877</v>
      </c>
      <c r="AV206" s="5587"/>
      <c r="AW206" s="1243" t="s">
        <v>300</v>
      </c>
      <c r="AX206" s="2090"/>
      <c r="AY206" s="5570" t="s">
        <v>877</v>
      </c>
      <c r="AZ206" s="5587"/>
      <c r="BA206" s="1243" t="s">
        <v>300</v>
      </c>
      <c r="BB206" s="2090"/>
      <c r="BC206" s="5570" t="s">
        <v>877</v>
      </c>
      <c r="BD206" s="5587"/>
      <c r="BE206" s="1243" t="s">
        <v>300</v>
      </c>
      <c r="BF206" s="2090"/>
      <c r="BG206" s="5570" t="s">
        <v>877</v>
      </c>
      <c r="BH206" s="5587"/>
      <c r="BI206" s="1243" t="s">
        <v>300</v>
      </c>
      <c r="BJ206" s="2090"/>
      <c r="BK206" s="1221"/>
    </row>
    <row r="207" spans="2:63" ht="15" hidden="1" customHeight="1">
      <c r="B207" s="2082">
        <v>7</v>
      </c>
      <c r="C207" s="5570" t="s">
        <v>719</v>
      </c>
      <c r="D207" s="5571"/>
      <c r="E207" s="1372"/>
      <c r="F207" s="5572">
        <f t="shared" si="149"/>
        <v>0</v>
      </c>
      <c r="G207" s="1387" t="s">
        <v>301</v>
      </c>
      <c r="H207" s="1387"/>
      <c r="I207" s="5574">
        <f t="shared" si="151"/>
        <v>0</v>
      </c>
      <c r="J207" s="2000"/>
      <c r="K207" s="5633">
        <v>7</v>
      </c>
      <c r="L207" s="5579" t="s">
        <v>19</v>
      </c>
      <c r="M207" s="1372"/>
      <c r="N207" s="1372"/>
      <c r="O207" s="1372"/>
      <c r="P207" s="5572">
        <f t="shared" si="162"/>
        <v>0</v>
      </c>
      <c r="Q207" s="1387" t="s">
        <v>301</v>
      </c>
      <c r="R207" s="5577">
        <f>'11,30'!O142</f>
        <v>0</v>
      </c>
      <c r="S207" s="2000"/>
      <c r="T207" s="5585">
        <v>7</v>
      </c>
      <c r="U207" s="5579" t="s">
        <v>19</v>
      </c>
      <c r="V207" s="1372"/>
      <c r="W207" s="1372"/>
      <c r="X207" s="1372"/>
      <c r="Y207" s="5572">
        <f t="shared" si="163"/>
        <v>0</v>
      </c>
      <c r="Z207" s="1387" t="s">
        <v>301</v>
      </c>
      <c r="AA207" s="5577">
        <f>'16,00'!O142</f>
        <v>0</v>
      </c>
      <c r="AB207" s="2000"/>
      <c r="AC207" s="5585">
        <v>7</v>
      </c>
      <c r="AD207" s="5583" t="s">
        <v>19</v>
      </c>
      <c r="AE207" s="5571"/>
      <c r="AF207" s="1372"/>
      <c r="AG207" s="5572">
        <f t="shared" si="150"/>
        <v>0</v>
      </c>
      <c r="AH207" s="1387" t="s">
        <v>301</v>
      </c>
      <c r="AI207" s="1387"/>
      <c r="AJ207" s="5574">
        <f t="shared" si="154"/>
        <v>0</v>
      </c>
      <c r="AK207" s="2582"/>
      <c r="AL207" s="1213"/>
      <c r="AM207" s="5580" t="s">
        <v>19</v>
      </c>
      <c r="AN207" s="5580"/>
      <c r="AO207" s="1372"/>
      <c r="AP207" s="5572">
        <f t="shared" si="161"/>
        <v>0</v>
      </c>
      <c r="AQ207" s="1387" t="s">
        <v>301</v>
      </c>
      <c r="AR207" s="1387"/>
      <c r="AS207" s="2582"/>
      <c r="AT207" s="4123"/>
      <c r="AU207" s="5570" t="s">
        <v>719</v>
      </c>
      <c r="AV207" s="5587"/>
      <c r="AW207" s="1243" t="s">
        <v>301</v>
      </c>
      <c r="AX207" s="2090"/>
      <c r="AY207" s="5570" t="s">
        <v>719</v>
      </c>
      <c r="AZ207" s="5587"/>
      <c r="BA207" s="1243" t="s">
        <v>301</v>
      </c>
      <c r="BB207" s="2090"/>
      <c r="BC207" s="5570" t="s">
        <v>719</v>
      </c>
      <c r="BD207" s="5587"/>
      <c r="BE207" s="1243" t="s">
        <v>301</v>
      </c>
      <c r="BF207" s="2090"/>
      <c r="BG207" s="5570" t="s">
        <v>719</v>
      </c>
      <c r="BH207" s="5587"/>
      <c r="BI207" s="1243" t="s">
        <v>301</v>
      </c>
      <c r="BJ207" s="2090"/>
      <c r="BK207" s="1221"/>
    </row>
    <row r="208" spans="2:63" ht="15" hidden="1" customHeight="1">
      <c r="B208" s="2082">
        <v>8</v>
      </c>
      <c r="C208" s="5570" t="s">
        <v>5</v>
      </c>
      <c r="D208" s="5571"/>
      <c r="E208" s="1372"/>
      <c r="F208" s="5572">
        <f t="shared" si="149"/>
        <v>0</v>
      </c>
      <c r="G208" s="1387" t="s">
        <v>302</v>
      </c>
      <c r="H208" s="1387"/>
      <c r="I208" s="5574">
        <f t="shared" si="151"/>
        <v>0</v>
      </c>
      <c r="J208" s="2000"/>
      <c r="K208" s="5590">
        <v>8</v>
      </c>
      <c r="L208" s="5579" t="s">
        <v>4</v>
      </c>
      <c r="M208" s="1372"/>
      <c r="N208" s="1372"/>
      <c r="O208" s="1372"/>
      <c r="P208" s="5572">
        <f t="shared" si="162"/>
        <v>0</v>
      </c>
      <c r="Q208" s="1387" t="s">
        <v>302</v>
      </c>
      <c r="R208" s="5577">
        <f>'11,30'!O150</f>
        <v>0</v>
      </c>
      <c r="S208" s="2000"/>
      <c r="T208" s="2082">
        <v>8</v>
      </c>
      <c r="U208" s="5579" t="s">
        <v>4</v>
      </c>
      <c r="V208" s="1372"/>
      <c r="W208" s="1372"/>
      <c r="X208" s="1372"/>
      <c r="Y208" s="5572">
        <f t="shared" si="163"/>
        <v>0</v>
      </c>
      <c r="Z208" s="1387" t="s">
        <v>302</v>
      </c>
      <c r="AA208" s="5577">
        <f>'16,00'!O150</f>
        <v>0</v>
      </c>
      <c r="AB208" s="2000"/>
      <c r="AC208" s="2082">
        <v>8</v>
      </c>
      <c r="AD208" s="5583" t="s">
        <v>4</v>
      </c>
      <c r="AE208" s="5571"/>
      <c r="AF208" s="1372"/>
      <c r="AG208" s="5572">
        <f t="shared" si="150"/>
        <v>0</v>
      </c>
      <c r="AH208" s="1387" t="s">
        <v>302</v>
      </c>
      <c r="AI208" s="1387"/>
      <c r="AJ208" s="5574">
        <f t="shared" si="154"/>
        <v>0</v>
      </c>
      <c r="AK208" s="2582"/>
      <c r="AL208" s="1213"/>
      <c r="AM208" s="5580" t="s">
        <v>4</v>
      </c>
      <c r="AN208" s="5580"/>
      <c r="AO208" s="1372"/>
      <c r="AP208" s="5572">
        <f t="shared" si="161"/>
        <v>0</v>
      </c>
      <c r="AQ208" s="1387" t="s">
        <v>302</v>
      </c>
      <c r="AR208" s="1387"/>
      <c r="AS208" s="2582"/>
      <c r="AT208" s="4123"/>
      <c r="AU208" s="5570" t="s">
        <v>5</v>
      </c>
      <c r="AV208" s="5587"/>
      <c r="AW208" s="1243" t="s">
        <v>302</v>
      </c>
      <c r="AX208" s="2090"/>
      <c r="AY208" s="5570" t="s">
        <v>5</v>
      </c>
      <c r="AZ208" s="5587"/>
      <c r="BA208" s="1243" t="s">
        <v>302</v>
      </c>
      <c r="BB208" s="2090"/>
      <c r="BC208" s="5570" t="s">
        <v>5</v>
      </c>
      <c r="BD208" s="5587"/>
      <c r="BE208" s="1243" t="s">
        <v>302</v>
      </c>
      <c r="BF208" s="2090"/>
      <c r="BG208" s="5570" t="s">
        <v>5</v>
      </c>
      <c r="BH208" s="5587"/>
      <c r="BI208" s="1243" t="s">
        <v>302</v>
      </c>
      <c r="BJ208" s="2090"/>
      <c r="BK208" s="1221"/>
    </row>
    <row r="209" spans="2:63" ht="15" hidden="1" customHeight="1">
      <c r="B209" s="2082">
        <v>9</v>
      </c>
      <c r="C209" s="5570" t="s">
        <v>20</v>
      </c>
      <c r="D209" s="5571"/>
      <c r="E209" s="1372"/>
      <c r="F209" s="5572">
        <f t="shared" si="149"/>
        <v>0</v>
      </c>
      <c r="G209" s="1387" t="s">
        <v>315</v>
      </c>
      <c r="H209" s="1387"/>
      <c r="I209" s="5574">
        <f t="shared" ref="I209:I222" si="164">H209-J209</f>
        <v>0</v>
      </c>
      <c r="J209" s="2000"/>
      <c r="K209" s="5630">
        <v>9</v>
      </c>
      <c r="L209" s="5579" t="s">
        <v>5</v>
      </c>
      <c r="M209" s="1372"/>
      <c r="N209" s="1372"/>
      <c r="O209" s="1372"/>
      <c r="P209" s="5572">
        <f t="shared" si="162"/>
        <v>0</v>
      </c>
      <c r="Q209" s="1387" t="s">
        <v>310</v>
      </c>
      <c r="R209" s="5577">
        <f>'11,30'!O145</f>
        <v>0</v>
      </c>
      <c r="S209" s="2000"/>
      <c r="T209" s="5575">
        <v>9</v>
      </c>
      <c r="U209" s="5579" t="s">
        <v>5</v>
      </c>
      <c r="V209" s="1372"/>
      <c r="W209" s="1372"/>
      <c r="X209" s="1372"/>
      <c r="Y209" s="5572">
        <f t="shared" si="163"/>
        <v>0</v>
      </c>
      <c r="Z209" s="1387" t="s">
        <v>401</v>
      </c>
      <c r="AA209" s="5577">
        <f>'16,00'!O145</f>
        <v>0</v>
      </c>
      <c r="AB209" s="2000"/>
      <c r="AC209" s="5575">
        <v>9</v>
      </c>
      <c r="AD209" s="5583" t="s">
        <v>5</v>
      </c>
      <c r="AE209" s="5571"/>
      <c r="AF209" s="1372"/>
      <c r="AG209" s="5572">
        <f t="shared" si="150"/>
        <v>0</v>
      </c>
      <c r="AH209" s="1387" t="s">
        <v>315</v>
      </c>
      <c r="AI209" s="1387"/>
      <c r="AJ209" s="5574">
        <f t="shared" ref="AJ209:AJ222" si="165">AI209-AK209</f>
        <v>0</v>
      </c>
      <c r="AK209" s="2582"/>
      <c r="AL209" s="1213"/>
      <c r="AM209" s="5580" t="s">
        <v>5</v>
      </c>
      <c r="AN209" s="5580"/>
      <c r="AO209" s="1372"/>
      <c r="AP209" s="5572">
        <f t="shared" si="161"/>
        <v>0</v>
      </c>
      <c r="AQ209" s="1387" t="s">
        <v>401</v>
      </c>
      <c r="AR209" s="1387"/>
      <c r="AS209" s="2582"/>
      <c r="AT209" s="4123"/>
      <c r="AU209" s="5570" t="s">
        <v>20</v>
      </c>
      <c r="AV209" s="5584"/>
      <c r="AW209" s="1243" t="s">
        <v>315</v>
      </c>
      <c r="AX209" s="5588"/>
      <c r="AY209" s="5570" t="s">
        <v>20</v>
      </c>
      <c r="AZ209" s="5584"/>
      <c r="BA209" s="1243" t="s">
        <v>315</v>
      </c>
      <c r="BB209" s="5588"/>
      <c r="BC209" s="5570" t="s">
        <v>20</v>
      </c>
      <c r="BD209" s="5584"/>
      <c r="BE209" s="1243" t="s">
        <v>315</v>
      </c>
      <c r="BF209" s="5588"/>
      <c r="BG209" s="5570" t="s">
        <v>20</v>
      </c>
      <c r="BH209" s="5584"/>
      <c r="BI209" s="1243" t="s">
        <v>315</v>
      </c>
      <c r="BJ209" s="5588"/>
      <c r="BK209" s="1221"/>
    </row>
    <row r="210" spans="2:63" ht="15" hidden="1" customHeight="1">
      <c r="B210" s="2082">
        <v>10</v>
      </c>
      <c r="C210" s="5570" t="s">
        <v>768</v>
      </c>
      <c r="D210" s="5571"/>
      <c r="E210" s="1372"/>
      <c r="F210" s="5572">
        <f t="shared" si="149"/>
        <v>0</v>
      </c>
      <c r="G210" s="1387" t="s">
        <v>384</v>
      </c>
      <c r="H210" s="1387"/>
      <c r="I210" s="5574">
        <f t="shared" si="164"/>
        <v>0</v>
      </c>
      <c r="J210" s="2000"/>
      <c r="K210" s="5590">
        <v>10</v>
      </c>
      <c r="L210" s="5579" t="s">
        <v>20</v>
      </c>
      <c r="M210" s="1372"/>
      <c r="N210" s="1372"/>
      <c r="O210" s="1372"/>
      <c r="P210" s="5572">
        <f t="shared" si="162"/>
        <v>0</v>
      </c>
      <c r="Q210" s="1387" t="s">
        <v>303</v>
      </c>
      <c r="R210" s="5577">
        <f>'11,30'!O147</f>
        <v>0</v>
      </c>
      <c r="S210" s="2000"/>
      <c r="T210" s="2082">
        <v>10</v>
      </c>
      <c r="U210" s="5579" t="s">
        <v>20</v>
      </c>
      <c r="V210" s="1372"/>
      <c r="W210" s="1372"/>
      <c r="X210" s="1372"/>
      <c r="Y210" s="5572">
        <f t="shared" si="163"/>
        <v>0</v>
      </c>
      <c r="Z210" s="1387" t="s">
        <v>303</v>
      </c>
      <c r="AA210" s="5577">
        <f>'16,00'!O147</f>
        <v>0</v>
      </c>
      <c r="AB210" s="2000"/>
      <c r="AC210" s="2082">
        <v>10</v>
      </c>
      <c r="AD210" s="5583" t="s">
        <v>20</v>
      </c>
      <c r="AE210" s="5571"/>
      <c r="AF210" s="1372"/>
      <c r="AG210" s="5572">
        <f t="shared" si="150"/>
        <v>0</v>
      </c>
      <c r="AH210" s="1387" t="s">
        <v>384</v>
      </c>
      <c r="AI210" s="1387"/>
      <c r="AJ210" s="5574">
        <f t="shared" si="165"/>
        <v>0</v>
      </c>
      <c r="AK210" s="2582"/>
      <c r="AL210" s="1213"/>
      <c r="AM210" s="5580" t="s">
        <v>20</v>
      </c>
      <c r="AN210" s="5580"/>
      <c r="AO210" s="1372"/>
      <c r="AP210" s="5572">
        <f t="shared" si="161"/>
        <v>0</v>
      </c>
      <c r="AQ210" s="1387" t="s">
        <v>303</v>
      </c>
      <c r="AR210" s="1387"/>
      <c r="AS210" s="2582"/>
      <c r="AT210" s="4123"/>
      <c r="AU210" s="5570" t="s">
        <v>768</v>
      </c>
      <c r="AV210" s="5589"/>
      <c r="AW210" s="1243" t="s">
        <v>384</v>
      </c>
      <c r="AX210" s="5570"/>
      <c r="AY210" s="5570" t="s">
        <v>768</v>
      </c>
      <c r="AZ210" s="5589"/>
      <c r="BA210" s="1243" t="s">
        <v>384</v>
      </c>
      <c r="BB210" s="5570"/>
      <c r="BC210" s="5570" t="s">
        <v>768</v>
      </c>
      <c r="BD210" s="5589"/>
      <c r="BE210" s="1243" t="s">
        <v>384</v>
      </c>
      <c r="BF210" s="5570"/>
      <c r="BG210" s="5570" t="s">
        <v>768</v>
      </c>
      <c r="BH210" s="5589"/>
      <c r="BI210" s="1243" t="s">
        <v>384</v>
      </c>
      <c r="BJ210" s="5570"/>
      <c r="BK210" s="1221"/>
    </row>
    <row r="211" spans="2:63" ht="15" hidden="1" customHeight="1">
      <c r="B211" s="2082">
        <v>11</v>
      </c>
      <c r="C211" s="5570" t="s">
        <v>878</v>
      </c>
      <c r="D211" s="5571"/>
      <c r="E211" s="1372"/>
      <c r="F211" s="5572">
        <f t="shared" si="149"/>
        <v>0</v>
      </c>
      <c r="G211" s="1391" t="s">
        <v>305</v>
      </c>
      <c r="H211" s="1391"/>
      <c r="I211" s="5574">
        <f t="shared" si="164"/>
        <v>0</v>
      </c>
      <c r="J211" s="2000"/>
      <c r="K211" s="5590">
        <v>11</v>
      </c>
      <c r="L211" s="5579" t="s">
        <v>327</v>
      </c>
      <c r="M211" s="1372"/>
      <c r="N211" s="2083"/>
      <c r="O211" s="2083"/>
      <c r="P211" s="5572">
        <f t="shared" si="162"/>
        <v>0</v>
      </c>
      <c r="Q211" s="1387" t="s">
        <v>304</v>
      </c>
      <c r="R211" s="5577">
        <f>'11,30'!O149</f>
        <v>0</v>
      </c>
      <c r="S211" s="2000"/>
      <c r="T211" s="2082">
        <v>11</v>
      </c>
      <c r="U211" s="5579" t="s">
        <v>327</v>
      </c>
      <c r="V211" s="1372"/>
      <c r="W211" s="2083"/>
      <c r="X211" s="2083"/>
      <c r="Y211" s="5572">
        <f t="shared" si="163"/>
        <v>0</v>
      </c>
      <c r="Z211" s="1387" t="s">
        <v>304</v>
      </c>
      <c r="AA211" s="5577">
        <f>'16,00'!O149</f>
        <v>0</v>
      </c>
      <c r="AB211" s="2000"/>
      <c r="AC211" s="2082">
        <v>11</v>
      </c>
      <c r="AD211" s="5583" t="s">
        <v>327</v>
      </c>
      <c r="AE211" s="5571"/>
      <c r="AF211" s="1372"/>
      <c r="AG211" s="5572">
        <f t="shared" si="150"/>
        <v>0</v>
      </c>
      <c r="AH211" s="1391" t="s">
        <v>305</v>
      </c>
      <c r="AI211" s="1391"/>
      <c r="AJ211" s="5574">
        <f t="shared" si="165"/>
        <v>0</v>
      </c>
      <c r="AK211" s="2583"/>
      <c r="AL211" s="1213"/>
      <c r="AM211" s="5580" t="s">
        <v>327</v>
      </c>
      <c r="AN211" s="5580"/>
      <c r="AO211" s="2083"/>
      <c r="AP211" s="5572">
        <f t="shared" si="161"/>
        <v>0</v>
      </c>
      <c r="AQ211" s="1387" t="s">
        <v>304</v>
      </c>
      <c r="AR211" s="1387"/>
      <c r="AS211" s="2582"/>
      <c r="AT211" s="4123"/>
      <c r="AU211" s="5570" t="s">
        <v>878</v>
      </c>
      <c r="AV211" s="5592"/>
      <c r="AW211" s="1999" t="s">
        <v>305</v>
      </c>
      <c r="AX211" s="5570"/>
      <c r="AY211" s="5570" t="s">
        <v>878</v>
      </c>
      <c r="AZ211" s="5592"/>
      <c r="BA211" s="1999" t="s">
        <v>305</v>
      </c>
      <c r="BB211" s="5570"/>
      <c r="BC211" s="5570" t="s">
        <v>878</v>
      </c>
      <c r="BD211" s="5592"/>
      <c r="BE211" s="1999" t="s">
        <v>305</v>
      </c>
      <c r="BF211" s="5570"/>
      <c r="BG211" s="5570" t="s">
        <v>878</v>
      </c>
      <c r="BH211" s="5592"/>
      <c r="BI211" s="1999" t="s">
        <v>305</v>
      </c>
      <c r="BJ211" s="5570"/>
      <c r="BK211" s="1221"/>
    </row>
    <row r="212" spans="2:63" ht="15" hidden="1" customHeight="1">
      <c r="B212" s="2082">
        <v>12</v>
      </c>
      <c r="C212" s="5570" t="s">
        <v>8</v>
      </c>
      <c r="D212" s="5571"/>
      <c r="E212" s="1372"/>
      <c r="F212" s="5572">
        <f t="shared" si="149"/>
        <v>0</v>
      </c>
      <c r="G212" s="1391" t="s">
        <v>53</v>
      </c>
      <c r="H212" s="1391"/>
      <c r="I212" s="5574">
        <f t="shared" si="164"/>
        <v>0</v>
      </c>
      <c r="J212" s="2000"/>
      <c r="K212" s="5590">
        <v>12</v>
      </c>
      <c r="L212" s="5579" t="s">
        <v>8</v>
      </c>
      <c r="M212" s="1372"/>
      <c r="N212" s="2083"/>
      <c r="O212" s="2083"/>
      <c r="P212" s="5572">
        <f t="shared" si="162"/>
        <v>0</v>
      </c>
      <c r="Q212" s="1391" t="s">
        <v>305</v>
      </c>
      <c r="R212" s="5593" t="e">
        <f>'11,30'!O156</f>
        <v>#REF!</v>
      </c>
      <c r="S212" s="2000"/>
      <c r="T212" s="2082">
        <v>12</v>
      </c>
      <c r="U212" s="5579" t="s">
        <v>8</v>
      </c>
      <c r="V212" s="1372"/>
      <c r="W212" s="2083"/>
      <c r="X212" s="2083"/>
      <c r="Y212" s="5572">
        <f t="shared" si="163"/>
        <v>0</v>
      </c>
      <c r="Z212" s="1391" t="s">
        <v>305</v>
      </c>
      <c r="AA212" s="5593" t="e">
        <f>'16,00'!O156</f>
        <v>#REF!</v>
      </c>
      <c r="AB212" s="2000"/>
      <c r="AC212" s="2082">
        <v>12</v>
      </c>
      <c r="AD212" s="5583" t="s">
        <v>8</v>
      </c>
      <c r="AE212" s="5571"/>
      <c r="AF212" s="1372"/>
      <c r="AG212" s="5572">
        <f t="shared" si="150"/>
        <v>0</v>
      </c>
      <c r="AH212" s="1391" t="s">
        <v>53</v>
      </c>
      <c r="AI212" s="1391"/>
      <c r="AJ212" s="5574">
        <f t="shared" si="165"/>
        <v>0</v>
      </c>
      <c r="AK212" s="2583"/>
      <c r="AL212" s="1213"/>
      <c r="AM212" s="5580" t="s">
        <v>8</v>
      </c>
      <c r="AN212" s="5580"/>
      <c r="AO212" s="2083"/>
      <c r="AP212" s="5572">
        <f t="shared" ref="AP212:AP224" si="166">AN212-AO212</f>
        <v>0</v>
      </c>
      <c r="AQ212" s="1391" t="s">
        <v>305</v>
      </c>
      <c r="AR212" s="1391"/>
      <c r="AS212" s="2583"/>
      <c r="AT212" s="4123"/>
      <c r="AU212" s="5570" t="s">
        <v>8</v>
      </c>
      <c r="AV212" s="5592"/>
      <c r="AW212" s="1999" t="s">
        <v>53</v>
      </c>
      <c r="AX212" s="5570"/>
      <c r="AY212" s="5570" t="s">
        <v>8</v>
      </c>
      <c r="AZ212" s="5592"/>
      <c r="BA212" s="1999" t="s">
        <v>53</v>
      </c>
      <c r="BB212" s="5570"/>
      <c r="BC212" s="5570" t="s">
        <v>8</v>
      </c>
      <c r="BD212" s="5592"/>
      <c r="BE212" s="1999" t="s">
        <v>53</v>
      </c>
      <c r="BF212" s="5570"/>
      <c r="BG212" s="5570" t="s">
        <v>8</v>
      </c>
      <c r="BH212" s="5592"/>
      <c r="BI212" s="1999" t="s">
        <v>53</v>
      </c>
      <c r="BJ212" s="5570"/>
      <c r="BK212" s="1221"/>
    </row>
    <row r="213" spans="2:63" ht="15" hidden="1" customHeight="1">
      <c r="B213" s="2082">
        <v>13</v>
      </c>
      <c r="C213" s="5570" t="s">
        <v>7</v>
      </c>
      <c r="D213" s="5571"/>
      <c r="E213" s="2083"/>
      <c r="F213" s="5572">
        <f t="shared" si="149"/>
        <v>0</v>
      </c>
      <c r="G213" s="1391" t="s">
        <v>54</v>
      </c>
      <c r="H213" s="1391"/>
      <c r="I213" s="5574">
        <f t="shared" si="164"/>
        <v>0</v>
      </c>
      <c r="J213" s="2000"/>
      <c r="K213" s="5633">
        <v>13</v>
      </c>
      <c r="L213" s="5579" t="s">
        <v>7</v>
      </c>
      <c r="M213" s="1372"/>
      <c r="N213" s="2083"/>
      <c r="O213" s="2083"/>
      <c r="P213" s="5572">
        <f t="shared" si="162"/>
        <v>0</v>
      </c>
      <c r="Q213" s="1391" t="s">
        <v>53</v>
      </c>
      <c r="R213" s="5593" t="e">
        <f>'11,30'!O157</f>
        <v>#REF!</v>
      </c>
      <c r="S213" s="2000"/>
      <c r="T213" s="5585">
        <v>13</v>
      </c>
      <c r="U213" s="5579" t="s">
        <v>7</v>
      </c>
      <c r="V213" s="1372"/>
      <c r="W213" s="2083"/>
      <c r="X213" s="2083"/>
      <c r="Y213" s="5572">
        <f t="shared" si="163"/>
        <v>0</v>
      </c>
      <c r="Z213" s="1391" t="s">
        <v>53</v>
      </c>
      <c r="AA213" s="5593">
        <f>'16,00'!O157</f>
        <v>0</v>
      </c>
      <c r="AB213" s="2000"/>
      <c r="AC213" s="5585">
        <v>13</v>
      </c>
      <c r="AD213" s="5583" t="s">
        <v>7</v>
      </c>
      <c r="AE213" s="5571"/>
      <c r="AF213" s="2083"/>
      <c r="AG213" s="5572">
        <f t="shared" si="150"/>
        <v>0</v>
      </c>
      <c r="AH213" s="1391" t="s">
        <v>54</v>
      </c>
      <c r="AI213" s="1391"/>
      <c r="AJ213" s="5574">
        <f t="shared" si="165"/>
        <v>0</v>
      </c>
      <c r="AK213" s="2583"/>
      <c r="AL213" s="1213"/>
      <c r="AM213" s="5580" t="s">
        <v>7</v>
      </c>
      <c r="AN213" s="5580"/>
      <c r="AO213" s="2083"/>
      <c r="AP213" s="5572">
        <f t="shared" si="166"/>
        <v>0</v>
      </c>
      <c r="AQ213" s="1391" t="s">
        <v>53</v>
      </c>
      <c r="AR213" s="1391"/>
      <c r="AS213" s="2583"/>
      <c r="AT213" s="4123"/>
      <c r="AU213" s="5570" t="s">
        <v>7</v>
      </c>
      <c r="AV213" s="5592"/>
      <c r="AW213" s="1999" t="s">
        <v>54</v>
      </c>
      <c r="AX213" s="5582"/>
      <c r="AY213" s="5570" t="s">
        <v>7</v>
      </c>
      <c r="AZ213" s="5592"/>
      <c r="BA213" s="1999" t="s">
        <v>54</v>
      </c>
      <c r="BB213" s="5582"/>
      <c r="BC213" s="5570" t="s">
        <v>7</v>
      </c>
      <c r="BD213" s="5592"/>
      <c r="BE213" s="1999" t="s">
        <v>54</v>
      </c>
      <c r="BF213" s="5582"/>
      <c r="BG213" s="5570" t="s">
        <v>7</v>
      </c>
      <c r="BH213" s="5592"/>
      <c r="BI213" s="1999" t="s">
        <v>54</v>
      </c>
      <c r="BJ213" s="5582"/>
      <c r="BK213" s="1221"/>
    </row>
    <row r="214" spans="2:63" ht="15" hidden="1" customHeight="1">
      <c r="B214" s="2082">
        <v>14</v>
      </c>
      <c r="C214" s="5570" t="s">
        <v>455</v>
      </c>
      <c r="D214" s="5571"/>
      <c r="E214" s="2083"/>
      <c r="F214" s="5572">
        <f t="shared" si="149"/>
        <v>0</v>
      </c>
      <c r="G214" s="1391" t="s">
        <v>306</v>
      </c>
      <c r="H214" s="1391"/>
      <c r="I214" s="5574">
        <f t="shared" si="164"/>
        <v>0</v>
      </c>
      <c r="J214" s="2000"/>
      <c r="K214" s="5633">
        <v>14</v>
      </c>
      <c r="L214" s="5579" t="s">
        <v>9</v>
      </c>
      <c r="M214" s="1372"/>
      <c r="N214" s="2083"/>
      <c r="O214" s="2083"/>
      <c r="P214" s="5572">
        <f t="shared" si="162"/>
        <v>0</v>
      </c>
      <c r="Q214" s="1391" t="s">
        <v>54</v>
      </c>
      <c r="R214" s="5593">
        <f>'11,30'!O158</f>
        <v>0</v>
      </c>
      <c r="S214" s="2000"/>
      <c r="T214" s="5585">
        <v>14</v>
      </c>
      <c r="U214" s="5579" t="s">
        <v>9</v>
      </c>
      <c r="V214" s="1372"/>
      <c r="W214" s="2083"/>
      <c r="X214" s="2083"/>
      <c r="Y214" s="5572">
        <f t="shared" si="163"/>
        <v>0</v>
      </c>
      <c r="Z214" s="1391" t="s">
        <v>54</v>
      </c>
      <c r="AA214" s="5593">
        <f>'16,00'!O158</f>
        <v>0</v>
      </c>
      <c r="AB214" s="2000"/>
      <c r="AC214" s="5585">
        <v>14</v>
      </c>
      <c r="AD214" s="5583" t="s">
        <v>9</v>
      </c>
      <c r="AE214" s="5571">
        <v>40</v>
      </c>
      <c r="AF214" s="2083">
        <v>40</v>
      </c>
      <c r="AG214" s="5572">
        <f t="shared" si="150"/>
        <v>0</v>
      </c>
      <c r="AH214" s="1391" t="s">
        <v>306</v>
      </c>
      <c r="AI214" s="1391"/>
      <c r="AJ214" s="5574">
        <f t="shared" si="165"/>
        <v>0</v>
      </c>
      <c r="AK214" s="2583"/>
      <c r="AL214" s="1213"/>
      <c r="AM214" s="5580" t="s">
        <v>9</v>
      </c>
      <c r="AN214" s="5580"/>
      <c r="AO214" s="2083"/>
      <c r="AP214" s="5572">
        <f t="shared" si="166"/>
        <v>0</v>
      </c>
      <c r="AQ214" s="1391" t="s">
        <v>54</v>
      </c>
      <c r="AR214" s="1391"/>
      <c r="AS214" s="2583"/>
      <c r="AT214" s="4123"/>
      <c r="AU214" s="5570" t="s">
        <v>455</v>
      </c>
      <c r="AV214" s="5592"/>
      <c r="AW214" s="1999" t="s">
        <v>306</v>
      </c>
      <c r="AX214" s="2090"/>
      <c r="AY214" s="5570" t="s">
        <v>455</v>
      </c>
      <c r="AZ214" s="5592"/>
      <c r="BA214" s="1999" t="s">
        <v>306</v>
      </c>
      <c r="BB214" s="2090"/>
      <c r="BC214" s="5570" t="s">
        <v>455</v>
      </c>
      <c r="BD214" s="5592"/>
      <c r="BE214" s="1999" t="s">
        <v>306</v>
      </c>
      <c r="BF214" s="2090"/>
      <c r="BG214" s="5570" t="s">
        <v>455</v>
      </c>
      <c r="BH214" s="5592"/>
      <c r="BI214" s="1999" t="s">
        <v>306</v>
      </c>
      <c r="BJ214" s="2090"/>
      <c r="BK214" s="1221"/>
    </row>
    <row r="215" spans="2:63" ht="15" hidden="1" customHeight="1">
      <c r="B215" s="2082">
        <v>15</v>
      </c>
      <c r="C215" s="5570" t="s">
        <v>667</v>
      </c>
      <c r="D215" s="5571"/>
      <c r="E215" s="2083"/>
      <c r="F215" s="5572">
        <f t="shared" si="149"/>
        <v>0</v>
      </c>
      <c r="G215" s="2573" t="s">
        <v>925</v>
      </c>
      <c r="H215" s="1387"/>
      <c r="I215" s="5574">
        <f t="shared" si="164"/>
        <v>0</v>
      </c>
      <c r="J215" s="2000"/>
      <c r="K215" s="5590">
        <v>15</v>
      </c>
      <c r="L215" s="5579" t="s">
        <v>10</v>
      </c>
      <c r="M215" s="1372"/>
      <c r="N215" s="2083"/>
      <c r="O215" s="2083"/>
      <c r="P215" s="5572">
        <f t="shared" si="159"/>
        <v>0</v>
      </c>
      <c r="Q215" s="1391" t="s">
        <v>306</v>
      </c>
      <c r="R215" s="5593">
        <f>'11,30'!O148</f>
        <v>0</v>
      </c>
      <c r="S215" s="2000"/>
      <c r="T215" s="2082">
        <v>15</v>
      </c>
      <c r="U215" s="5579" t="s">
        <v>10</v>
      </c>
      <c r="V215" s="1372"/>
      <c r="W215" s="2083"/>
      <c r="X215" s="2083"/>
      <c r="Y215" s="5572">
        <f t="shared" si="160"/>
        <v>0</v>
      </c>
      <c r="Z215" s="1391" t="s">
        <v>306</v>
      </c>
      <c r="AA215" s="5593">
        <f>'16,00'!O148</f>
        <v>0</v>
      </c>
      <c r="AB215" s="2000"/>
      <c r="AC215" s="2082">
        <v>15</v>
      </c>
      <c r="AD215" s="5583" t="s">
        <v>10</v>
      </c>
      <c r="AE215" s="5571"/>
      <c r="AF215" s="2083"/>
      <c r="AG215" s="5572">
        <f t="shared" si="150"/>
        <v>0</v>
      </c>
      <c r="AH215" s="2573" t="s">
        <v>925</v>
      </c>
      <c r="AI215" s="1387">
        <v>4</v>
      </c>
      <c r="AJ215" s="5574">
        <f t="shared" si="165"/>
        <v>0</v>
      </c>
      <c r="AK215" s="2582">
        <v>4</v>
      </c>
      <c r="AL215" s="1213"/>
      <c r="AM215" s="5580" t="s">
        <v>10</v>
      </c>
      <c r="AN215" s="5580"/>
      <c r="AO215" s="2083"/>
      <c r="AP215" s="5572">
        <f t="shared" si="166"/>
        <v>0</v>
      </c>
      <c r="AQ215" s="1391" t="s">
        <v>306</v>
      </c>
      <c r="AR215" s="1391"/>
      <c r="AS215" s="2583"/>
      <c r="AT215" s="4123"/>
      <c r="AU215" s="5570" t="s">
        <v>667</v>
      </c>
      <c r="AV215" s="5592"/>
      <c r="AW215" s="2573" t="s">
        <v>925</v>
      </c>
      <c r="AX215" s="2090"/>
      <c r="AY215" s="5570" t="s">
        <v>667</v>
      </c>
      <c r="AZ215" s="5592"/>
      <c r="BA215" s="2573" t="s">
        <v>925</v>
      </c>
      <c r="BB215" s="2090"/>
      <c r="BC215" s="5570" t="s">
        <v>667</v>
      </c>
      <c r="BD215" s="5592"/>
      <c r="BE215" s="2573" t="s">
        <v>925</v>
      </c>
      <c r="BF215" s="2090"/>
      <c r="BG215" s="5570" t="s">
        <v>667</v>
      </c>
      <c r="BH215" s="5592"/>
      <c r="BI215" s="2573" t="s">
        <v>925</v>
      </c>
      <c r="BJ215" s="2090"/>
      <c r="BK215" s="1221"/>
    </row>
    <row r="216" spans="2:63" ht="15" hidden="1" customHeight="1">
      <c r="B216" s="2082">
        <v>16</v>
      </c>
      <c r="C216" s="5570" t="s">
        <v>307</v>
      </c>
      <c r="D216" s="5571"/>
      <c r="E216" s="2083"/>
      <c r="F216" s="5572">
        <f t="shared" si="149"/>
        <v>0</v>
      </c>
      <c r="G216" s="2573" t="s">
        <v>926</v>
      </c>
      <c r="H216" s="1387"/>
      <c r="I216" s="5574">
        <f t="shared" si="164"/>
        <v>0</v>
      </c>
      <c r="J216" s="2000"/>
      <c r="K216" s="5590">
        <v>16</v>
      </c>
      <c r="L216" s="5579" t="s">
        <v>11</v>
      </c>
      <c r="M216" s="1372"/>
      <c r="N216" s="2083"/>
      <c r="O216" s="2083"/>
      <c r="P216" s="5572">
        <f t="shared" si="159"/>
        <v>0</v>
      </c>
      <c r="Q216" s="1387" t="s">
        <v>294</v>
      </c>
      <c r="R216" s="5577">
        <f>'11,30'!O154</f>
        <v>0</v>
      </c>
      <c r="S216" s="2000"/>
      <c r="T216" s="2082">
        <v>16</v>
      </c>
      <c r="U216" s="5579" t="s">
        <v>11</v>
      </c>
      <c r="V216" s="1372"/>
      <c r="W216" s="2083"/>
      <c r="X216" s="2083"/>
      <c r="Y216" s="5572">
        <f t="shared" si="160"/>
        <v>0</v>
      </c>
      <c r="Z216" s="1387" t="s">
        <v>294</v>
      </c>
      <c r="AA216" s="5577">
        <f>'16,00'!O154</f>
        <v>0</v>
      </c>
      <c r="AB216" s="2000"/>
      <c r="AC216" s="2082">
        <v>16</v>
      </c>
      <c r="AD216" s="5583" t="s">
        <v>11</v>
      </c>
      <c r="AE216" s="5571"/>
      <c r="AF216" s="2083"/>
      <c r="AG216" s="5572">
        <f t="shared" si="150"/>
        <v>0</v>
      </c>
      <c r="AH216" s="2573" t="s">
        <v>926</v>
      </c>
      <c r="AI216" s="1387">
        <v>3</v>
      </c>
      <c r="AJ216" s="5574">
        <f t="shared" si="165"/>
        <v>0</v>
      </c>
      <c r="AK216" s="2582">
        <v>3</v>
      </c>
      <c r="AL216" s="1213"/>
      <c r="AM216" s="5580" t="s">
        <v>11</v>
      </c>
      <c r="AN216" s="5580"/>
      <c r="AO216" s="2083"/>
      <c r="AP216" s="5572">
        <f t="shared" si="166"/>
        <v>0</v>
      </c>
      <c r="AQ216" s="1387" t="s">
        <v>294</v>
      </c>
      <c r="AR216" s="1387"/>
      <c r="AS216" s="2582"/>
      <c r="AT216" s="4123"/>
      <c r="AU216" s="5570" t="s">
        <v>307</v>
      </c>
      <c r="AV216" s="5592"/>
      <c r="AW216" s="2573" t="s">
        <v>926</v>
      </c>
      <c r="AX216" s="2090"/>
      <c r="AY216" s="5570" t="s">
        <v>307</v>
      </c>
      <c r="AZ216" s="5592"/>
      <c r="BA216" s="2573" t="s">
        <v>926</v>
      </c>
      <c r="BB216" s="2090"/>
      <c r="BC216" s="5570" t="s">
        <v>307</v>
      </c>
      <c r="BD216" s="5592"/>
      <c r="BE216" s="2573" t="s">
        <v>926</v>
      </c>
      <c r="BF216" s="2090"/>
      <c r="BG216" s="5570" t="s">
        <v>307</v>
      </c>
      <c r="BH216" s="5592"/>
      <c r="BI216" s="2573" t="s">
        <v>926</v>
      </c>
      <c r="BJ216" s="2090"/>
      <c r="BK216" s="1221"/>
    </row>
    <row r="217" spans="2:63" ht="15" hidden="1" customHeight="1">
      <c r="B217" s="2082">
        <v>17</v>
      </c>
      <c r="C217" s="5570" t="s">
        <v>15</v>
      </c>
      <c r="D217" s="5571"/>
      <c r="E217" s="1372"/>
      <c r="F217" s="5572">
        <f t="shared" ref="F217:F224" si="167">D217-E217</f>
        <v>0</v>
      </c>
      <c r="G217" s="1387" t="s">
        <v>307</v>
      </c>
      <c r="H217" s="1387"/>
      <c r="I217" s="5574">
        <f t="shared" si="164"/>
        <v>0</v>
      </c>
      <c r="J217" s="2000"/>
      <c r="K217" s="5590">
        <v>17</v>
      </c>
      <c r="L217" s="5579" t="s">
        <v>329</v>
      </c>
      <c r="M217" s="1372"/>
      <c r="N217" s="1372"/>
      <c r="O217" s="1372"/>
      <c r="P217" s="5572">
        <f>M217-N217+O217</f>
        <v>0</v>
      </c>
      <c r="Q217" s="1387" t="s">
        <v>295</v>
      </c>
      <c r="R217" s="5577">
        <f>'11,30'!O155</f>
        <v>0</v>
      </c>
      <c r="S217" s="2000"/>
      <c r="T217" s="2082">
        <v>17</v>
      </c>
      <c r="U217" s="5579" t="s">
        <v>329</v>
      </c>
      <c r="V217" s="1372"/>
      <c r="W217" s="1372"/>
      <c r="X217" s="1372"/>
      <c r="Y217" s="5572">
        <f>V217-W217+X217</f>
        <v>0</v>
      </c>
      <c r="Z217" s="1387" t="s">
        <v>295</v>
      </c>
      <c r="AA217" s="5577">
        <f>'16,00'!O155</f>
        <v>0</v>
      </c>
      <c r="AB217" s="2000"/>
      <c r="AC217" s="2082">
        <v>17</v>
      </c>
      <c r="AD217" s="5583" t="s">
        <v>329</v>
      </c>
      <c r="AE217" s="5571"/>
      <c r="AF217" s="1372"/>
      <c r="AG217" s="5572">
        <f t="shared" ref="AG217:AG224" si="168">AE217-AF217</f>
        <v>0</v>
      </c>
      <c r="AH217" s="1387" t="s">
        <v>307</v>
      </c>
      <c r="AI217" s="1387"/>
      <c r="AJ217" s="5574">
        <f t="shared" si="165"/>
        <v>0</v>
      </c>
      <c r="AK217" s="2582"/>
      <c r="AL217" s="1213"/>
      <c r="AM217" s="5580" t="s">
        <v>329</v>
      </c>
      <c r="AN217" s="5580"/>
      <c r="AO217" s="2083"/>
      <c r="AP217" s="5572">
        <f t="shared" si="166"/>
        <v>0</v>
      </c>
      <c r="AQ217" s="1387" t="s">
        <v>295</v>
      </c>
      <c r="AR217" s="1387"/>
      <c r="AS217" s="2582"/>
      <c r="AT217" s="4123"/>
      <c r="AU217" s="5570" t="s">
        <v>15</v>
      </c>
      <c r="AV217" s="5584"/>
      <c r="AW217" s="1243" t="s">
        <v>307</v>
      </c>
      <c r="AX217" s="2090"/>
      <c r="AY217" s="5570" t="s">
        <v>15</v>
      </c>
      <c r="AZ217" s="5584"/>
      <c r="BA217" s="1243" t="s">
        <v>307</v>
      </c>
      <c r="BB217" s="2090"/>
      <c r="BC217" s="5570" t="s">
        <v>15</v>
      </c>
      <c r="BD217" s="5584"/>
      <c r="BE217" s="1243" t="s">
        <v>307</v>
      </c>
      <c r="BF217" s="2090"/>
      <c r="BG217" s="5570" t="s">
        <v>15</v>
      </c>
      <c r="BH217" s="5584"/>
      <c r="BI217" s="1243" t="s">
        <v>307</v>
      </c>
      <c r="BJ217" s="2090"/>
      <c r="BK217" s="1221"/>
    </row>
    <row r="218" spans="2:63" ht="15" hidden="1" customHeight="1">
      <c r="B218" s="2082">
        <v>18</v>
      </c>
      <c r="C218" s="5570" t="s">
        <v>16</v>
      </c>
      <c r="D218" s="5571"/>
      <c r="E218" s="1372"/>
      <c r="F218" s="5572">
        <f t="shared" si="167"/>
        <v>0</v>
      </c>
      <c r="G218" s="2573" t="s">
        <v>495</v>
      </c>
      <c r="H218" s="1387"/>
      <c r="I218" s="5574">
        <f t="shared" si="164"/>
        <v>0</v>
      </c>
      <c r="J218" s="2000"/>
      <c r="K218" s="5630">
        <v>18</v>
      </c>
      <c r="L218" s="5579" t="s">
        <v>330</v>
      </c>
      <c r="M218" s="1372"/>
      <c r="N218" s="1372"/>
      <c r="O218" s="1372"/>
      <c r="P218" s="5572">
        <f>M218-N218+O218</f>
        <v>0</v>
      </c>
      <c r="Q218" s="1387" t="s">
        <v>307</v>
      </c>
      <c r="R218" s="5577">
        <f>'11,30'!O151</f>
        <v>0</v>
      </c>
      <c r="S218" s="2000"/>
      <c r="T218" s="5575">
        <v>18</v>
      </c>
      <c r="U218" s="5579" t="s">
        <v>330</v>
      </c>
      <c r="V218" s="1372"/>
      <c r="W218" s="1372"/>
      <c r="X218" s="1372"/>
      <c r="Y218" s="5572">
        <f>V218-W218+X218</f>
        <v>0</v>
      </c>
      <c r="Z218" s="1387" t="s">
        <v>307</v>
      </c>
      <c r="AA218" s="5577">
        <f>'16,00'!O151</f>
        <v>0</v>
      </c>
      <c r="AB218" s="2000"/>
      <c r="AC218" s="5575">
        <v>18</v>
      </c>
      <c r="AD218" s="5583" t="s">
        <v>330</v>
      </c>
      <c r="AE218" s="5571"/>
      <c r="AF218" s="1372"/>
      <c r="AG218" s="5572">
        <f t="shared" si="168"/>
        <v>0</v>
      </c>
      <c r="AH218" s="2573" t="s">
        <v>495</v>
      </c>
      <c r="AI218" s="1387"/>
      <c r="AJ218" s="5574">
        <f t="shared" si="165"/>
        <v>0</v>
      </c>
      <c r="AK218" s="2582"/>
      <c r="AL218" s="1213"/>
      <c r="AM218" s="5580" t="s">
        <v>330</v>
      </c>
      <c r="AN218" s="5580"/>
      <c r="AO218" s="2083"/>
      <c r="AP218" s="5572">
        <f t="shared" si="166"/>
        <v>0</v>
      </c>
      <c r="AQ218" s="1387" t="s">
        <v>307</v>
      </c>
      <c r="AR218" s="1387"/>
      <c r="AS218" s="2582"/>
      <c r="AT218" s="4123"/>
      <c r="AU218" s="5570" t="s">
        <v>16</v>
      </c>
      <c r="AV218" s="5584"/>
      <c r="AW218" s="2573" t="s">
        <v>495</v>
      </c>
      <c r="AX218" s="2090"/>
      <c r="AY218" s="5570" t="s">
        <v>16</v>
      </c>
      <c r="AZ218" s="5584"/>
      <c r="BA218" s="2573" t="s">
        <v>495</v>
      </c>
      <c r="BB218" s="2090"/>
      <c r="BC218" s="5570" t="s">
        <v>16</v>
      </c>
      <c r="BD218" s="5584"/>
      <c r="BE218" s="2573" t="s">
        <v>495</v>
      </c>
      <c r="BF218" s="2090"/>
      <c r="BG218" s="5570" t="s">
        <v>16</v>
      </c>
      <c r="BH218" s="5584"/>
      <c r="BI218" s="2573" t="s">
        <v>495</v>
      </c>
      <c r="BJ218" s="2090"/>
      <c r="BK218" s="1221"/>
    </row>
    <row r="219" spans="2:63" ht="15" hidden="1" customHeight="1">
      <c r="B219" s="2082">
        <v>19</v>
      </c>
      <c r="C219" s="5570" t="s">
        <v>814</v>
      </c>
      <c r="D219" s="5571"/>
      <c r="E219" s="1372"/>
      <c r="F219" s="5572">
        <f t="shared" si="167"/>
        <v>0</v>
      </c>
      <c r="G219" s="1387" t="s">
        <v>58</v>
      </c>
      <c r="H219" s="1387"/>
      <c r="I219" s="5574">
        <f t="shared" si="164"/>
        <v>0</v>
      </c>
      <c r="J219" s="2000"/>
      <c r="K219" s="5590">
        <v>19</v>
      </c>
      <c r="L219" s="5579" t="s">
        <v>13</v>
      </c>
      <c r="M219" s="1372"/>
      <c r="N219" s="1372"/>
      <c r="O219" s="1372"/>
      <c r="P219" s="5572">
        <f>M219-N219+O219</f>
        <v>0</v>
      </c>
      <c r="Q219" s="1387" t="s">
        <v>587</v>
      </c>
      <c r="R219" s="5577">
        <f>'11,30'!O152</f>
        <v>0</v>
      </c>
      <c r="S219" s="2000"/>
      <c r="T219" s="2082">
        <v>19</v>
      </c>
      <c r="U219" s="5579" t="s">
        <v>13</v>
      </c>
      <c r="V219" s="1372"/>
      <c r="W219" s="1372"/>
      <c r="X219" s="1372"/>
      <c r="Y219" s="5572">
        <f>V219-W219+X219</f>
        <v>0</v>
      </c>
      <c r="Z219" s="1387" t="s">
        <v>587</v>
      </c>
      <c r="AA219" s="5577">
        <f>'16,00'!O152</f>
        <v>0</v>
      </c>
      <c r="AB219" s="2000"/>
      <c r="AC219" s="2082">
        <v>19</v>
      </c>
      <c r="AD219" s="5583" t="s">
        <v>13</v>
      </c>
      <c r="AE219" s="5571"/>
      <c r="AF219" s="1372"/>
      <c r="AG219" s="5572">
        <f t="shared" si="168"/>
        <v>0</v>
      </c>
      <c r="AH219" s="1387" t="s">
        <v>58</v>
      </c>
      <c r="AI219" s="1387"/>
      <c r="AJ219" s="5574">
        <f t="shared" si="165"/>
        <v>0</v>
      </c>
      <c r="AK219" s="2582"/>
      <c r="AL219" s="1213"/>
      <c r="AM219" s="5580" t="s">
        <v>13</v>
      </c>
      <c r="AN219" s="5580"/>
      <c r="AO219" s="1372"/>
      <c r="AP219" s="5572">
        <f t="shared" si="166"/>
        <v>0</v>
      </c>
      <c r="AQ219" s="1387" t="s">
        <v>587</v>
      </c>
      <c r="AR219" s="1387"/>
      <c r="AS219" s="2582"/>
      <c r="AT219" s="4123"/>
      <c r="AU219" s="5570" t="s">
        <v>814</v>
      </c>
      <c r="AV219" s="5584"/>
      <c r="AW219" s="1243" t="s">
        <v>58</v>
      </c>
      <c r="AX219" s="2090"/>
      <c r="AY219" s="5570" t="s">
        <v>814</v>
      </c>
      <c r="AZ219" s="5584"/>
      <c r="BA219" s="1243" t="s">
        <v>58</v>
      </c>
      <c r="BB219" s="2090"/>
      <c r="BC219" s="5570" t="s">
        <v>814</v>
      </c>
      <c r="BD219" s="5584"/>
      <c r="BE219" s="1243" t="s">
        <v>58</v>
      </c>
      <c r="BF219" s="2090"/>
      <c r="BG219" s="5570" t="s">
        <v>814</v>
      </c>
      <c r="BH219" s="5584"/>
      <c r="BI219" s="1243" t="s">
        <v>58</v>
      </c>
      <c r="BJ219" s="2090"/>
      <c r="BK219" s="1221"/>
    </row>
    <row r="220" spans="2:63" ht="15" hidden="1" customHeight="1">
      <c r="B220" s="2082">
        <v>20</v>
      </c>
      <c r="C220" s="5570" t="s">
        <v>523</v>
      </c>
      <c r="D220" s="5571"/>
      <c r="E220" s="1372"/>
      <c r="F220" s="5572">
        <f t="shared" si="167"/>
        <v>0</v>
      </c>
      <c r="G220" s="1387" t="s">
        <v>57</v>
      </c>
      <c r="H220" s="1387"/>
      <c r="I220" s="5574">
        <f t="shared" si="164"/>
        <v>0</v>
      </c>
      <c r="J220" s="2000"/>
      <c r="K220" s="5590">
        <v>20</v>
      </c>
      <c r="L220" s="5579" t="s">
        <v>337</v>
      </c>
      <c r="M220" s="1372"/>
      <c r="N220" s="1372"/>
      <c r="O220" s="1372"/>
      <c r="P220" s="5572">
        <f>M220-N220+O220</f>
        <v>0</v>
      </c>
      <c r="Q220" s="1387" t="s">
        <v>588</v>
      </c>
      <c r="R220" s="5577">
        <f>'11,30'!O153</f>
        <v>0</v>
      </c>
      <c r="S220" s="2000"/>
      <c r="T220" s="2082">
        <v>20</v>
      </c>
      <c r="U220" s="5579" t="s">
        <v>337</v>
      </c>
      <c r="V220" s="1372"/>
      <c r="W220" s="1372"/>
      <c r="X220" s="1372"/>
      <c r="Y220" s="5572">
        <f>V220-W220+X220</f>
        <v>0</v>
      </c>
      <c r="Z220" s="1387" t="s">
        <v>588</v>
      </c>
      <c r="AA220" s="5577">
        <f>'16,00'!O153</f>
        <v>0</v>
      </c>
      <c r="AB220" s="2000"/>
      <c r="AC220" s="2082">
        <v>20</v>
      </c>
      <c r="AD220" s="5583" t="s">
        <v>337</v>
      </c>
      <c r="AE220" s="5571"/>
      <c r="AF220" s="1372"/>
      <c r="AG220" s="5572">
        <f t="shared" si="168"/>
        <v>0</v>
      </c>
      <c r="AH220" s="1387" t="s">
        <v>57</v>
      </c>
      <c r="AI220" s="1387"/>
      <c r="AJ220" s="5574">
        <f t="shared" si="165"/>
        <v>0</v>
      </c>
      <c r="AK220" s="2582"/>
      <c r="AL220" s="1213"/>
      <c r="AM220" s="5580" t="s">
        <v>337</v>
      </c>
      <c r="AN220" s="5580"/>
      <c r="AO220" s="1372"/>
      <c r="AP220" s="5572">
        <f t="shared" si="166"/>
        <v>0</v>
      </c>
      <c r="AQ220" s="1387" t="s">
        <v>588</v>
      </c>
      <c r="AR220" s="1387"/>
      <c r="AS220" s="2582"/>
      <c r="AT220" s="4123"/>
      <c r="AU220" s="5570" t="s">
        <v>523</v>
      </c>
      <c r="AV220" s="5584"/>
      <c r="AW220" s="1243" t="s">
        <v>57</v>
      </c>
      <c r="AX220" s="2090"/>
      <c r="AY220" s="5570" t="s">
        <v>523</v>
      </c>
      <c r="AZ220" s="5584"/>
      <c r="BA220" s="1243" t="s">
        <v>57</v>
      </c>
      <c r="BB220" s="2090"/>
      <c r="BC220" s="5570" t="s">
        <v>523</v>
      </c>
      <c r="BD220" s="5584"/>
      <c r="BE220" s="1243" t="s">
        <v>57</v>
      </c>
      <c r="BF220" s="2090"/>
      <c r="BG220" s="5570" t="s">
        <v>523</v>
      </c>
      <c r="BH220" s="5584"/>
      <c r="BI220" s="1243" t="s">
        <v>57</v>
      </c>
      <c r="BJ220" s="2090"/>
      <c r="BK220" s="1221"/>
    </row>
    <row r="221" spans="2:63" ht="15" hidden="1" customHeight="1">
      <c r="B221" s="2082">
        <v>21</v>
      </c>
      <c r="C221" s="5570" t="s">
        <v>917</v>
      </c>
      <c r="D221" s="5571"/>
      <c r="E221" s="1372"/>
      <c r="F221" s="5572">
        <f t="shared" si="167"/>
        <v>0</v>
      </c>
      <c r="G221" s="2573" t="s">
        <v>725</v>
      </c>
      <c r="H221" s="1387"/>
      <c r="I221" s="5574">
        <f t="shared" si="164"/>
        <v>0</v>
      </c>
      <c r="J221" s="2572"/>
      <c r="K221" s="5590">
        <v>21</v>
      </c>
      <c r="L221" s="5579" t="s">
        <v>338</v>
      </c>
      <c r="M221" s="1372"/>
      <c r="N221" s="1372"/>
      <c r="O221" s="1372"/>
      <c r="P221" s="5572">
        <f>M221-N221+O221</f>
        <v>0</v>
      </c>
      <c r="Q221" s="1387" t="s">
        <v>308</v>
      </c>
      <c r="R221" s="5577">
        <f>'11,30'!O159</f>
        <v>0</v>
      </c>
      <c r="S221" s="2000"/>
      <c r="T221" s="2082">
        <v>21</v>
      </c>
      <c r="U221" s="5579" t="s">
        <v>338</v>
      </c>
      <c r="V221" s="1372"/>
      <c r="W221" s="1372"/>
      <c r="X221" s="1372"/>
      <c r="Y221" s="5572">
        <f>V221-W221+X221</f>
        <v>0</v>
      </c>
      <c r="Z221" s="1387" t="s">
        <v>308</v>
      </c>
      <c r="AA221" s="5577">
        <f>'16,00'!O159</f>
        <v>0</v>
      </c>
      <c r="AB221" s="2000"/>
      <c r="AC221" s="2082">
        <v>21</v>
      </c>
      <c r="AD221" s="5583" t="s">
        <v>338</v>
      </c>
      <c r="AE221" s="5571">
        <v>20</v>
      </c>
      <c r="AF221" s="1372">
        <v>20</v>
      </c>
      <c r="AG221" s="5572">
        <f t="shared" si="168"/>
        <v>0</v>
      </c>
      <c r="AH221" s="1387" t="s">
        <v>725</v>
      </c>
      <c r="AI221" s="1387"/>
      <c r="AJ221" s="5574">
        <f t="shared" si="165"/>
        <v>0</v>
      </c>
      <c r="AK221" s="2582"/>
      <c r="AL221" s="1213"/>
      <c r="AM221" s="5580" t="s">
        <v>338</v>
      </c>
      <c r="AN221" s="5580"/>
      <c r="AO221" s="1372"/>
      <c r="AP221" s="5572">
        <f t="shared" si="166"/>
        <v>0</v>
      </c>
      <c r="AQ221" s="1387" t="s">
        <v>308</v>
      </c>
      <c r="AR221" s="1387"/>
      <c r="AS221" s="2582"/>
      <c r="AT221" s="4123"/>
      <c r="AU221" s="5570" t="s">
        <v>917</v>
      </c>
      <c r="AV221" s="5584"/>
      <c r="AW221" s="1243" t="s">
        <v>725</v>
      </c>
      <c r="AX221" s="2090"/>
      <c r="AY221" s="5570" t="s">
        <v>917</v>
      </c>
      <c r="AZ221" s="5584"/>
      <c r="BA221" s="1243" t="s">
        <v>725</v>
      </c>
      <c r="BB221" s="2090"/>
      <c r="BC221" s="5570" t="s">
        <v>917</v>
      </c>
      <c r="BD221" s="5584"/>
      <c r="BE221" s="1243" t="s">
        <v>725</v>
      </c>
      <c r="BF221" s="2090"/>
      <c r="BG221" s="5570" t="s">
        <v>917</v>
      </c>
      <c r="BH221" s="5584"/>
      <c r="BI221" s="1243" t="s">
        <v>725</v>
      </c>
      <c r="BJ221" s="2090"/>
      <c r="BK221" s="1221"/>
    </row>
    <row r="222" spans="2:63" ht="15" hidden="1" customHeight="1">
      <c r="B222" s="2082">
        <v>22</v>
      </c>
      <c r="C222" s="5570" t="s">
        <v>918</v>
      </c>
      <c r="D222" s="5571"/>
      <c r="E222" s="1372"/>
      <c r="F222" s="5572">
        <f t="shared" si="167"/>
        <v>0</v>
      </c>
      <c r="G222" s="1387" t="s">
        <v>747</v>
      </c>
      <c r="H222" s="2573"/>
      <c r="I222" s="5574">
        <f t="shared" si="164"/>
        <v>0</v>
      </c>
      <c r="J222" s="2572"/>
      <c r="K222" s="5633">
        <v>22</v>
      </c>
      <c r="L222" s="5579" t="s">
        <v>14</v>
      </c>
      <c r="M222" s="1372"/>
      <c r="N222" s="1372"/>
      <c r="O222" s="1372"/>
      <c r="P222" s="5572">
        <f t="shared" si="159"/>
        <v>0</v>
      </c>
      <c r="Q222" s="1387" t="s">
        <v>309</v>
      </c>
      <c r="R222" s="5577">
        <f>'11,30'!O160</f>
        <v>0</v>
      </c>
      <c r="S222" s="2000"/>
      <c r="T222" s="5585">
        <v>22</v>
      </c>
      <c r="U222" s="5579" t="s">
        <v>14</v>
      </c>
      <c r="V222" s="1372"/>
      <c r="W222" s="1372"/>
      <c r="X222" s="1372"/>
      <c r="Y222" s="5572">
        <f t="shared" si="160"/>
        <v>0</v>
      </c>
      <c r="Z222" s="1387" t="s">
        <v>309</v>
      </c>
      <c r="AA222" s="5577">
        <f>'16,00'!O160</f>
        <v>0</v>
      </c>
      <c r="AB222" s="2000"/>
      <c r="AC222" s="5585">
        <v>22</v>
      </c>
      <c r="AD222" s="5583" t="s">
        <v>14</v>
      </c>
      <c r="AE222" s="5571">
        <v>15</v>
      </c>
      <c r="AF222" s="1372">
        <v>15</v>
      </c>
      <c r="AG222" s="5572">
        <f t="shared" si="168"/>
        <v>0</v>
      </c>
      <c r="AH222" s="1387" t="s">
        <v>747</v>
      </c>
      <c r="AI222" s="2573"/>
      <c r="AJ222" s="5574">
        <f t="shared" si="165"/>
        <v>0</v>
      </c>
      <c r="AK222" s="2943"/>
      <c r="AL222" s="1213"/>
      <c r="AM222" s="5580" t="s">
        <v>14</v>
      </c>
      <c r="AN222" s="5580"/>
      <c r="AO222" s="1372"/>
      <c r="AP222" s="5572">
        <f t="shared" si="166"/>
        <v>0</v>
      </c>
      <c r="AQ222" s="1387" t="s">
        <v>309</v>
      </c>
      <c r="AR222" s="1387"/>
      <c r="AS222" s="2582"/>
      <c r="AT222" s="4123"/>
      <c r="AU222" s="5570" t="s">
        <v>918</v>
      </c>
      <c r="AV222" s="5584"/>
      <c r="AW222" s="1243" t="s">
        <v>747</v>
      </c>
      <c r="AX222" s="2090"/>
      <c r="AY222" s="5570" t="s">
        <v>918</v>
      </c>
      <c r="AZ222" s="5584"/>
      <c r="BA222" s="1243" t="s">
        <v>747</v>
      </c>
      <c r="BB222" s="2090"/>
      <c r="BC222" s="5570" t="s">
        <v>918</v>
      </c>
      <c r="BD222" s="5584"/>
      <c r="BE222" s="1243" t="s">
        <v>747</v>
      </c>
      <c r="BF222" s="2090"/>
      <c r="BG222" s="5570" t="s">
        <v>918</v>
      </c>
      <c r="BH222" s="5584"/>
      <c r="BI222" s="1243" t="s">
        <v>747</v>
      </c>
      <c r="BJ222" s="2090"/>
      <c r="BK222" s="1221"/>
    </row>
    <row r="223" spans="2:63" ht="15" hidden="1" customHeight="1">
      <c r="B223" s="2082">
        <v>23</v>
      </c>
      <c r="C223" s="5570" t="s">
        <v>919</v>
      </c>
      <c r="D223" s="5571"/>
      <c r="E223" s="1372"/>
      <c r="F223" s="5572">
        <f t="shared" si="167"/>
        <v>0</v>
      </c>
      <c r="G223" s="97"/>
      <c r="H223" s="3682"/>
      <c r="I223" s="5574"/>
      <c r="J223" s="5594"/>
      <c r="K223" s="5590">
        <v>23</v>
      </c>
      <c r="L223" s="5579" t="s">
        <v>15</v>
      </c>
      <c r="M223" s="1372"/>
      <c r="N223" s="1372"/>
      <c r="O223" s="1372"/>
      <c r="P223" s="5572">
        <f t="shared" si="159"/>
        <v>0</v>
      </c>
      <c r="Q223" s="1387" t="s">
        <v>58</v>
      </c>
      <c r="R223" s="5577">
        <f>'11,30'!O162</f>
        <v>0</v>
      </c>
      <c r="S223" s="2000"/>
      <c r="T223" s="2082">
        <v>23</v>
      </c>
      <c r="U223" s="5579" t="s">
        <v>15</v>
      </c>
      <c r="V223" s="1372"/>
      <c r="W223" s="1372"/>
      <c r="X223" s="1372"/>
      <c r="Y223" s="5572">
        <f t="shared" si="160"/>
        <v>0</v>
      </c>
      <c r="Z223" s="1387" t="s">
        <v>58</v>
      </c>
      <c r="AA223" s="5577">
        <f>'16,00'!O162</f>
        <v>0</v>
      </c>
      <c r="AB223" s="2000"/>
      <c r="AC223" s="2082">
        <v>23</v>
      </c>
      <c r="AD223" s="5583" t="s">
        <v>15</v>
      </c>
      <c r="AE223" s="5571">
        <v>40</v>
      </c>
      <c r="AF223" s="1372">
        <v>40</v>
      </c>
      <c r="AG223" s="5572">
        <f t="shared" si="168"/>
        <v>0</v>
      </c>
      <c r="AH223" s="97"/>
      <c r="AI223" s="3682"/>
      <c r="AJ223" s="5574"/>
      <c r="AK223" s="5594"/>
      <c r="AL223" s="1213"/>
      <c r="AM223" s="5580" t="s">
        <v>15</v>
      </c>
      <c r="AN223" s="5580"/>
      <c r="AO223" s="1372"/>
      <c r="AP223" s="5572">
        <f t="shared" si="166"/>
        <v>0</v>
      </c>
      <c r="AQ223" s="1387" t="s">
        <v>58</v>
      </c>
      <c r="AR223" s="1387"/>
      <c r="AS223" s="2582"/>
      <c r="AT223" s="4123"/>
      <c r="AU223" s="5570" t="s">
        <v>919</v>
      </c>
      <c r="AV223" s="5584"/>
      <c r="AW223" s="1243"/>
      <c r="AX223" s="2090"/>
      <c r="AY223" s="5570" t="s">
        <v>919</v>
      </c>
      <c r="AZ223" s="5584"/>
      <c r="BA223" s="1243"/>
      <c r="BB223" s="2090"/>
      <c r="BC223" s="5570" t="s">
        <v>919</v>
      </c>
      <c r="BD223" s="5584"/>
      <c r="BE223" s="1243"/>
      <c r="BF223" s="2090"/>
      <c r="BG223" s="5570" t="s">
        <v>919</v>
      </c>
      <c r="BH223" s="5584"/>
      <c r="BI223" s="1243"/>
      <c r="BJ223" s="2090"/>
      <c r="BK223" s="1221"/>
    </row>
    <row r="224" spans="2:63" ht="15" hidden="1" customHeight="1" thickBot="1">
      <c r="B224" s="2082">
        <v>24</v>
      </c>
      <c r="C224" s="5596" t="s">
        <v>920</v>
      </c>
      <c r="D224" s="5597"/>
      <c r="E224" s="5598"/>
      <c r="F224" s="5599">
        <f t="shared" si="167"/>
        <v>0</v>
      </c>
      <c r="G224" s="5605"/>
      <c r="H224" s="3687"/>
      <c r="I224" s="5606"/>
      <c r="J224" s="5607"/>
      <c r="K224" s="5590">
        <v>24</v>
      </c>
      <c r="L224" s="5579" t="s">
        <v>16</v>
      </c>
      <c r="M224" s="1372"/>
      <c r="N224" s="1372"/>
      <c r="O224" s="1372"/>
      <c r="P224" s="5572">
        <f t="shared" si="159"/>
        <v>0</v>
      </c>
      <c r="Q224" s="1387" t="s">
        <v>57</v>
      </c>
      <c r="R224" s="5577">
        <f>'11,30'!O161</f>
        <v>0</v>
      </c>
      <c r="S224" s="2572"/>
      <c r="T224" s="2082">
        <v>24</v>
      </c>
      <c r="U224" s="5579" t="s">
        <v>16</v>
      </c>
      <c r="V224" s="1372"/>
      <c r="W224" s="1372"/>
      <c r="X224" s="1372"/>
      <c r="Y224" s="5572">
        <f t="shared" si="160"/>
        <v>0</v>
      </c>
      <c r="Z224" s="1387" t="s">
        <v>57</v>
      </c>
      <c r="AA224" s="5577">
        <f>'16,00'!O161</f>
        <v>0</v>
      </c>
      <c r="AB224" s="2572"/>
      <c r="AC224" s="2082">
        <v>24</v>
      </c>
      <c r="AD224" s="5583" t="s">
        <v>16</v>
      </c>
      <c r="AE224" s="5597">
        <v>45</v>
      </c>
      <c r="AF224" s="5598">
        <v>45</v>
      </c>
      <c r="AG224" s="5599">
        <f t="shared" si="168"/>
        <v>0</v>
      </c>
      <c r="AH224" s="5605"/>
      <c r="AI224" s="3687"/>
      <c r="AJ224" s="5606"/>
      <c r="AK224" s="5607"/>
      <c r="AL224" s="1213"/>
      <c r="AM224" s="5608" t="s">
        <v>16</v>
      </c>
      <c r="AN224" s="5580"/>
      <c r="AO224" s="1372"/>
      <c r="AP224" s="5572">
        <f t="shared" si="166"/>
        <v>0</v>
      </c>
      <c r="AQ224" s="1392" t="s">
        <v>57</v>
      </c>
      <c r="AR224" s="1392"/>
      <c r="AS224" s="3688"/>
      <c r="AT224" s="4123"/>
      <c r="AU224" s="5570" t="s">
        <v>920</v>
      </c>
      <c r="AV224" s="5584"/>
      <c r="AW224" s="1243"/>
      <c r="AX224" s="2090"/>
      <c r="AY224" s="5570" t="s">
        <v>920</v>
      </c>
      <c r="AZ224" s="5584"/>
      <c r="BA224" s="1243"/>
      <c r="BB224" s="2090"/>
      <c r="BC224" s="5570" t="s">
        <v>920</v>
      </c>
      <c r="BD224" s="5584"/>
      <c r="BE224" s="1243"/>
      <c r="BF224" s="2090"/>
      <c r="BG224" s="5570" t="s">
        <v>920</v>
      </c>
      <c r="BH224" s="5584"/>
      <c r="BI224" s="1243"/>
      <c r="BJ224" s="2090"/>
      <c r="BK224" s="1221"/>
    </row>
    <row r="225" spans="2:63" ht="15" customHeight="1" thickBot="1">
      <c r="B225" s="5609"/>
      <c r="C225" s="5610"/>
      <c r="D225" s="5610"/>
      <c r="E225" s="5610"/>
      <c r="F225" s="5610"/>
      <c r="G225" s="5610"/>
      <c r="H225" s="5610"/>
      <c r="I225" s="5610"/>
      <c r="J225" s="5610"/>
      <c r="K225" s="5610"/>
      <c r="L225" s="5610"/>
      <c r="M225" s="5610"/>
      <c r="N225" s="5610"/>
      <c r="O225" s="5610"/>
      <c r="P225" s="5610"/>
      <c r="Q225" s="5610"/>
      <c r="R225" s="5610"/>
      <c r="S225" s="5610"/>
      <c r="T225" s="5610"/>
      <c r="U225" s="5610"/>
      <c r="V225" s="5610"/>
      <c r="W225" s="5610"/>
      <c r="X225" s="5610"/>
      <c r="Y225" s="5610"/>
      <c r="Z225" s="5610"/>
      <c r="AA225" s="5610"/>
      <c r="AB225" s="5610"/>
      <c r="AC225" s="5610"/>
      <c r="AD225" s="5610"/>
      <c r="AE225" s="5610"/>
      <c r="AF225" s="5610"/>
      <c r="AG225" s="5610"/>
      <c r="AH225" s="5610"/>
      <c r="AI225" s="5610"/>
      <c r="AJ225" s="5610"/>
      <c r="AK225" s="5611"/>
      <c r="AL225" s="1214"/>
      <c r="AM225" s="1109"/>
      <c r="AN225" s="1109"/>
      <c r="AO225" s="1109"/>
      <c r="AP225" s="1109"/>
      <c r="AQ225" s="1109"/>
      <c r="AR225" s="1109"/>
      <c r="AS225" s="1109"/>
      <c r="AT225" s="4122" t="s">
        <v>350</v>
      </c>
      <c r="AU225" s="5521">
        <f>B226</f>
        <v>44606</v>
      </c>
      <c r="AV225" s="5524"/>
      <c r="AW225" s="5524"/>
      <c r="AX225" s="5525"/>
      <c r="AY225" s="5521">
        <f>B226</f>
        <v>44606</v>
      </c>
      <c r="AZ225" s="5524"/>
      <c r="BA225" s="5524"/>
      <c r="BB225" s="5525"/>
      <c r="BC225" s="5521">
        <f>AU225</f>
        <v>44606</v>
      </c>
      <c r="BD225" s="5524"/>
      <c r="BE225" s="5524"/>
      <c r="BF225" s="5525"/>
      <c r="BG225" s="5521">
        <f>AU225</f>
        <v>44606</v>
      </c>
      <c r="BH225" s="5524"/>
      <c r="BI225" s="5524"/>
      <c r="BJ225" s="5525"/>
      <c r="BK225" s="1221"/>
    </row>
    <row r="226" spans="2:63" ht="18" customHeight="1">
      <c r="B226" s="4099">
        <f>B2</f>
        <v>44606</v>
      </c>
      <c r="C226" s="4100"/>
      <c r="D226" s="3694"/>
      <c r="E226" s="3990"/>
      <c r="F226" s="3990">
        <f>F198</f>
        <v>0.41666666666666669</v>
      </c>
      <c r="G226" s="3990"/>
      <c r="H226" s="3990"/>
      <c r="I226" s="3990"/>
      <c r="J226" s="3696"/>
      <c r="K226" s="5655"/>
      <c r="L226" s="3990"/>
      <c r="M226" s="3990"/>
      <c r="N226" s="3990"/>
      <c r="O226" s="3990"/>
      <c r="P226" s="3990">
        <f>P198</f>
        <v>0.5</v>
      </c>
      <c r="Q226" s="3990"/>
      <c r="R226" s="3990"/>
      <c r="S226" s="3696"/>
      <c r="T226" s="5656"/>
      <c r="U226" s="5657"/>
      <c r="V226" s="5657"/>
      <c r="W226" s="5657"/>
      <c r="X226" s="5657"/>
      <c r="Y226" s="5657">
        <f>Y198</f>
        <v>0.66666666666666663</v>
      </c>
      <c r="Z226" s="5657"/>
      <c r="AA226" s="5657"/>
      <c r="AB226" s="5658"/>
      <c r="AC226" s="3673"/>
      <c r="AD226" s="3672"/>
      <c r="AE226" s="3673"/>
      <c r="AF226" s="3672"/>
      <c r="AG226" s="3672">
        <f>AG198</f>
        <v>0.79166666666666663</v>
      </c>
      <c r="AH226" s="3672"/>
      <c r="AI226" s="3672"/>
      <c r="AJ226" s="3672"/>
      <c r="AK226" s="3674"/>
      <c r="AL226" s="1221"/>
      <c r="AM226" s="5615"/>
      <c r="AN226" s="5527"/>
      <c r="AO226" s="5527"/>
      <c r="AP226" s="5527" t="str">
        <f>AP198</f>
        <v>Ночь</v>
      </c>
      <c r="AQ226" s="5527"/>
      <c r="AR226" s="5527"/>
      <c r="AS226" s="5528"/>
      <c r="AT226" s="4123"/>
      <c r="AU226" s="5533" t="str">
        <f>AG227</f>
        <v>Павильон Донецкая</v>
      </c>
      <c r="AV226" s="5534"/>
      <c r="AW226" s="5535"/>
      <c r="AX226" s="5536"/>
      <c r="AY226" s="5533" t="str">
        <f>AU226</f>
        <v>Павильон Донецкая</v>
      </c>
      <c r="AZ226" s="5618"/>
      <c r="BA226" s="5535"/>
      <c r="BB226" s="5536"/>
      <c r="BC226" s="5533" t="str">
        <f>AP227</f>
        <v>Павильон Донецкая</v>
      </c>
      <c r="BD226" s="5534"/>
      <c r="BE226" s="5535"/>
      <c r="BF226" s="5536"/>
      <c r="BG226" s="5533" t="str">
        <f>BC226</f>
        <v>Павильон Донецкая</v>
      </c>
      <c r="BH226" s="5618"/>
      <c r="BI226" s="5535"/>
      <c r="BJ226" s="5536"/>
      <c r="BK226" s="1221"/>
    </row>
    <row r="227" spans="2:63" ht="18" customHeight="1" thickBot="1">
      <c r="B227" s="4101"/>
      <c r="C227" s="4102"/>
      <c r="D227" s="3697"/>
      <c r="E227" s="3698"/>
      <c r="F227" s="3699" t="s">
        <v>236</v>
      </c>
      <c r="G227" s="3698"/>
      <c r="H227" s="3698"/>
      <c r="I227" s="3698"/>
      <c r="J227" s="3700"/>
      <c r="K227" s="5659"/>
      <c r="L227" s="5645"/>
      <c r="M227" s="5645"/>
      <c r="N227" s="5645"/>
      <c r="O227" s="5645"/>
      <c r="P227" s="5645" t="str">
        <f>F227</f>
        <v>Павильон Донецкая</v>
      </c>
      <c r="Q227" s="5645"/>
      <c r="R227" s="5645"/>
      <c r="S227" s="5646"/>
      <c r="T227" s="5647"/>
      <c r="U227" s="5648"/>
      <c r="V227" s="5648"/>
      <c r="W227" s="5648"/>
      <c r="X227" s="5648"/>
      <c r="Y227" s="5648" t="str">
        <f>P227</f>
        <v>Павильон Донецкая</v>
      </c>
      <c r="Z227" s="5648"/>
      <c r="AA227" s="5648"/>
      <c r="AB227" s="5649"/>
      <c r="AC227" s="5647"/>
      <c r="AD227" s="5648"/>
      <c r="AE227" s="5647"/>
      <c r="AF227" s="5648"/>
      <c r="AG227" s="5648" t="str">
        <f>Y227</f>
        <v>Павильон Донецкая</v>
      </c>
      <c r="AH227" s="5648"/>
      <c r="AI227" s="5648"/>
      <c r="AJ227" s="5648"/>
      <c r="AK227" s="5649"/>
      <c r="AL227" s="3291"/>
      <c r="AM227" s="5622"/>
      <c r="AN227" s="5623"/>
      <c r="AO227" s="5623"/>
      <c r="AP227" s="5623" t="str">
        <f>AG227</f>
        <v>Павильон Донецкая</v>
      </c>
      <c r="AQ227" s="5623"/>
      <c r="AR227" s="5623"/>
      <c r="AS227" s="5624"/>
      <c r="AT227" s="4123"/>
      <c r="AU227" s="5538"/>
      <c r="AV227" s="5539"/>
      <c r="AW227" s="5540"/>
      <c r="AX227" s="5541"/>
      <c r="AY227" s="5538"/>
      <c r="AZ227" s="5627"/>
      <c r="BA227" s="5540"/>
      <c r="BB227" s="5541"/>
      <c r="BC227" s="5538"/>
      <c r="BD227" s="5539"/>
      <c r="BE227" s="5540"/>
      <c r="BF227" s="5541"/>
      <c r="BG227" s="5538"/>
      <c r="BH227" s="5627"/>
      <c r="BI227" s="5540"/>
      <c r="BJ227" s="5541"/>
      <c r="BK227" s="1221"/>
    </row>
    <row r="228" spans="2:63" ht="31.5" customHeight="1">
      <c r="B228" s="5544" t="s">
        <v>1</v>
      </c>
      <c r="C228" s="5545"/>
      <c r="D228" s="5546" t="s">
        <v>734</v>
      </c>
      <c r="E228" s="5547" t="s">
        <v>720</v>
      </c>
      <c r="F228" s="5548" t="s">
        <v>17</v>
      </c>
      <c r="G228" s="5555" t="s">
        <v>721</v>
      </c>
      <c r="H228" s="5549"/>
      <c r="I228" s="5549"/>
      <c r="J228" s="5550"/>
      <c r="K228" s="5544" t="s">
        <v>1</v>
      </c>
      <c r="L228" s="5551"/>
      <c r="M228" s="5552" t="e">
        <f>#REF!</f>
        <v>#REF!</v>
      </c>
      <c r="N228" s="5553" t="s">
        <v>6</v>
      </c>
      <c r="O228" s="5553" t="s">
        <v>229</v>
      </c>
      <c r="P228" s="5554" t="s">
        <v>17</v>
      </c>
      <c r="Q228" s="5555" t="s">
        <v>353</v>
      </c>
      <c r="R228" s="5549"/>
      <c r="S228" s="5550"/>
      <c r="T228" s="5544" t="s">
        <v>1</v>
      </c>
      <c r="U228" s="5551"/>
      <c r="V228" s="5556" t="e">
        <f>#REF!</f>
        <v>#REF!</v>
      </c>
      <c r="W228" s="5553" t="s">
        <v>6</v>
      </c>
      <c r="X228" s="5553" t="s">
        <v>229</v>
      </c>
      <c r="Y228" s="5554" t="s">
        <v>17</v>
      </c>
      <c r="Z228" s="5555" t="s">
        <v>312</v>
      </c>
      <c r="AA228" s="5549"/>
      <c r="AB228" s="5550"/>
      <c r="AC228" s="5544" t="s">
        <v>1</v>
      </c>
      <c r="AD228" s="5557"/>
      <c r="AE228" s="5546" t="s">
        <v>734</v>
      </c>
      <c r="AF228" s="5547" t="s">
        <v>720</v>
      </c>
      <c r="AG228" s="5548" t="s">
        <v>17</v>
      </c>
      <c r="AH228" s="5559" t="s">
        <v>691</v>
      </c>
      <c r="AI228" s="5560"/>
      <c r="AJ228" s="5560"/>
      <c r="AK228" s="5561"/>
      <c r="AL228" s="1210"/>
      <c r="AM228" s="5562"/>
      <c r="AN228" s="5544" t="s">
        <v>249</v>
      </c>
      <c r="AO228" s="5551" t="s">
        <v>250</v>
      </c>
      <c r="AP228" s="5554" t="s">
        <v>17</v>
      </c>
      <c r="AQ228" s="5563" t="s">
        <v>314</v>
      </c>
      <c r="AR228" s="5564"/>
      <c r="AS228" s="5565"/>
      <c r="AT228" s="4123"/>
      <c r="AU228" s="5566"/>
      <c r="AV228" s="5567" t="s">
        <v>229</v>
      </c>
      <c r="AW228" s="5568" t="s">
        <v>314</v>
      </c>
      <c r="AX228" s="5569"/>
      <c r="AY228" s="5566"/>
      <c r="AZ228" s="5567" t="s">
        <v>229</v>
      </c>
      <c r="BA228" s="5568" t="s">
        <v>314</v>
      </c>
      <c r="BB228" s="5569"/>
      <c r="BC228" s="5566"/>
      <c r="BD228" s="5567" t="s">
        <v>229</v>
      </c>
      <c r="BE228" s="5568" t="s">
        <v>314</v>
      </c>
      <c r="BF228" s="5569"/>
      <c r="BG228" s="5566"/>
      <c r="BH228" s="5567" t="s">
        <v>229</v>
      </c>
      <c r="BI228" s="5568" t="s">
        <v>314</v>
      </c>
      <c r="BJ228" s="5569"/>
      <c r="BK228" s="1221"/>
    </row>
    <row r="229" spans="2:63" ht="15" customHeight="1">
      <c r="B229" s="2082">
        <v>1</v>
      </c>
      <c r="C229" s="5570" t="s">
        <v>724</v>
      </c>
      <c r="D229" s="5571">
        <v>175</v>
      </c>
      <c r="E229" s="1372">
        <v>50</v>
      </c>
      <c r="F229" s="5572">
        <f t="shared" ref="F229:F244" si="169">D229-E229</f>
        <v>125</v>
      </c>
      <c r="G229" s="1387" t="s">
        <v>42</v>
      </c>
      <c r="H229" s="5660">
        <v>5</v>
      </c>
      <c r="I229" s="5574">
        <f>H229-J229</f>
        <v>1</v>
      </c>
      <c r="J229" s="2000">
        <v>4</v>
      </c>
      <c r="K229" s="5575"/>
      <c r="L229" s="5576"/>
      <c r="M229" s="1372"/>
      <c r="N229" s="1372"/>
      <c r="O229" s="1372"/>
      <c r="P229" s="5572"/>
      <c r="Q229" s="1387"/>
      <c r="R229" s="5577"/>
      <c r="S229" s="2000"/>
      <c r="T229" s="5575"/>
      <c r="U229" s="5576"/>
      <c r="V229" s="1372"/>
      <c r="W229" s="1372"/>
      <c r="X229" s="1372"/>
      <c r="Y229" s="5572"/>
      <c r="Z229" s="1387"/>
      <c r="AA229" s="5577"/>
      <c r="AB229" s="2000"/>
      <c r="AC229" s="5575"/>
      <c r="AD229" s="5578"/>
      <c r="AE229" s="5571">
        <v>225</v>
      </c>
      <c r="AF229" s="1372">
        <v>125</v>
      </c>
      <c r="AG229" s="5572">
        <f t="shared" ref="AG229:AG244" si="170">AE229-AF229</f>
        <v>100</v>
      </c>
      <c r="AH229" s="1387" t="s">
        <v>42</v>
      </c>
      <c r="AI229" s="5660">
        <v>5</v>
      </c>
      <c r="AJ229" s="5574">
        <f>AI229-AK229</f>
        <v>2</v>
      </c>
      <c r="AK229" s="2582">
        <v>3</v>
      </c>
      <c r="AL229" s="1213"/>
      <c r="AM229" s="5580" t="s">
        <v>2</v>
      </c>
      <c r="AN229" s="1372"/>
      <c r="AO229" s="1372"/>
      <c r="AP229" s="5572">
        <f>AN229-AO229</f>
        <v>0</v>
      </c>
      <c r="AQ229" s="1387" t="s">
        <v>42</v>
      </c>
      <c r="AR229" s="1387"/>
      <c r="AS229" s="2582"/>
      <c r="AT229" s="4123"/>
      <c r="AU229" s="5570" t="s">
        <v>724</v>
      </c>
      <c r="AV229" s="5581"/>
      <c r="AW229" s="1243" t="s">
        <v>42</v>
      </c>
      <c r="AX229" s="5582"/>
      <c r="AY229" s="5570" t="s">
        <v>724</v>
      </c>
      <c r="AZ229" s="5581"/>
      <c r="BA229" s="1243" t="s">
        <v>42</v>
      </c>
      <c r="BB229" s="5582"/>
      <c r="BC229" s="5570" t="s">
        <v>724</v>
      </c>
      <c r="BD229" s="5581"/>
      <c r="BE229" s="1243" t="s">
        <v>42</v>
      </c>
      <c r="BF229" s="5582"/>
      <c r="BG229" s="5570" t="s">
        <v>724</v>
      </c>
      <c r="BH229" s="5581"/>
      <c r="BI229" s="1243" t="s">
        <v>42</v>
      </c>
      <c r="BJ229" s="5582"/>
      <c r="BK229" s="1221"/>
    </row>
    <row r="230" spans="2:63" ht="15" customHeight="1">
      <c r="B230" s="2082">
        <v>2</v>
      </c>
      <c r="C230" s="5570" t="s">
        <v>763</v>
      </c>
      <c r="D230" s="5571">
        <v>40</v>
      </c>
      <c r="E230" s="1372">
        <v>35</v>
      </c>
      <c r="F230" s="5572">
        <f t="shared" si="169"/>
        <v>5</v>
      </c>
      <c r="G230" s="1387" t="s">
        <v>299</v>
      </c>
      <c r="H230" s="5660">
        <v>5</v>
      </c>
      <c r="I230" s="5574">
        <f t="shared" ref="I230:I236" si="171">H230-J230</f>
        <v>2</v>
      </c>
      <c r="J230" s="2000">
        <v>3</v>
      </c>
      <c r="K230" s="5575"/>
      <c r="L230" s="5579"/>
      <c r="M230" s="1372"/>
      <c r="N230" s="1372"/>
      <c r="O230" s="1372"/>
      <c r="P230" s="5572"/>
      <c r="Q230" s="1387"/>
      <c r="R230" s="5577"/>
      <c r="S230" s="2000"/>
      <c r="T230" s="5575"/>
      <c r="U230" s="5579"/>
      <c r="V230" s="1372"/>
      <c r="W230" s="1372"/>
      <c r="X230" s="1372"/>
      <c r="Y230" s="5572"/>
      <c r="Z230" s="1387"/>
      <c r="AA230" s="5577"/>
      <c r="AB230" s="2000"/>
      <c r="AC230" s="5575"/>
      <c r="AD230" s="5583"/>
      <c r="AE230" s="5571">
        <v>60</v>
      </c>
      <c r="AF230" s="1372">
        <v>25</v>
      </c>
      <c r="AG230" s="5572">
        <f t="shared" si="170"/>
        <v>35</v>
      </c>
      <c r="AH230" s="1387" t="s">
        <v>299</v>
      </c>
      <c r="AI230" s="5660">
        <v>5</v>
      </c>
      <c r="AJ230" s="5574">
        <f t="shared" ref="AJ230:AJ236" si="172">AI230-AK230</f>
        <v>3</v>
      </c>
      <c r="AK230" s="2582">
        <v>2</v>
      </c>
      <c r="AL230" s="1213"/>
      <c r="AM230" s="5580" t="s">
        <v>12</v>
      </c>
      <c r="AN230" s="1372"/>
      <c r="AO230" s="1372"/>
      <c r="AP230" s="5572">
        <f t="shared" ref="AP230" si="173">AN230-AO230</f>
        <v>0</v>
      </c>
      <c r="AQ230" s="1387" t="s">
        <v>299</v>
      </c>
      <c r="AR230" s="1387"/>
      <c r="AS230" s="2582"/>
      <c r="AT230" s="4123"/>
      <c r="AU230" s="5570" t="s">
        <v>763</v>
      </c>
      <c r="AV230" s="5581"/>
      <c r="AW230" s="1243" t="s">
        <v>299</v>
      </c>
      <c r="AX230" s="2090"/>
      <c r="AY230" s="5570" t="s">
        <v>763</v>
      </c>
      <c r="AZ230" s="5581"/>
      <c r="BA230" s="1243" t="s">
        <v>299</v>
      </c>
      <c r="BB230" s="2090"/>
      <c r="BC230" s="5570" t="s">
        <v>763</v>
      </c>
      <c r="BD230" s="5581"/>
      <c r="BE230" s="1243" t="s">
        <v>299</v>
      </c>
      <c r="BF230" s="2090"/>
      <c r="BG230" s="5570" t="s">
        <v>763</v>
      </c>
      <c r="BH230" s="5581"/>
      <c r="BI230" s="1243" t="s">
        <v>299</v>
      </c>
      <c r="BJ230" s="2090"/>
      <c r="BK230" s="1221"/>
    </row>
    <row r="231" spans="2:63" ht="15" customHeight="1">
      <c r="B231" s="2082">
        <v>3</v>
      </c>
      <c r="C231" s="5570" t="s">
        <v>3</v>
      </c>
      <c r="D231" s="5571">
        <v>144</v>
      </c>
      <c r="E231" s="1372">
        <v>54</v>
      </c>
      <c r="F231" s="5572">
        <f t="shared" si="169"/>
        <v>90</v>
      </c>
      <c r="G231" s="1387" t="s">
        <v>39</v>
      </c>
      <c r="H231" s="5660">
        <v>7</v>
      </c>
      <c r="I231" s="5574">
        <f t="shared" si="171"/>
        <v>2</v>
      </c>
      <c r="J231" s="2000">
        <v>5</v>
      </c>
      <c r="K231" s="5575"/>
      <c r="L231" s="5579"/>
      <c r="M231" s="1372"/>
      <c r="N231" s="1372"/>
      <c r="O231" s="1372"/>
      <c r="P231" s="5572"/>
      <c r="Q231" s="1387"/>
      <c r="R231" s="5577"/>
      <c r="S231" s="2000"/>
      <c r="T231" s="5575"/>
      <c r="U231" s="5579"/>
      <c r="V231" s="1372"/>
      <c r="W231" s="1372"/>
      <c r="X231" s="1372"/>
      <c r="Y231" s="5572"/>
      <c r="Z231" s="1387"/>
      <c r="AA231" s="5577"/>
      <c r="AB231" s="2000"/>
      <c r="AC231" s="5575"/>
      <c r="AD231" s="5583"/>
      <c r="AE231" s="5571">
        <v>162</v>
      </c>
      <c r="AF231" s="1372">
        <v>90</v>
      </c>
      <c r="AG231" s="5572">
        <f t="shared" si="170"/>
        <v>72</v>
      </c>
      <c r="AH231" s="1387" t="s">
        <v>39</v>
      </c>
      <c r="AI231" s="5660">
        <v>9</v>
      </c>
      <c r="AJ231" s="5574">
        <f t="shared" si="172"/>
        <v>6</v>
      </c>
      <c r="AK231" s="2582">
        <v>3</v>
      </c>
      <c r="AL231" s="1213"/>
      <c r="AM231" s="5580" t="s">
        <v>583</v>
      </c>
      <c r="AN231" s="1372"/>
      <c r="AO231" s="1372"/>
      <c r="AP231" s="5572">
        <f t="shared" ref="AP231:AP232" si="174">AN231-AO231</f>
        <v>0</v>
      </c>
      <c r="AQ231" s="1387" t="s">
        <v>39</v>
      </c>
      <c r="AR231" s="1387"/>
      <c r="AS231" s="2582"/>
      <c r="AT231" s="4123"/>
      <c r="AU231" s="5570" t="s">
        <v>3</v>
      </c>
      <c r="AV231" s="5581"/>
      <c r="AW231" s="1243" t="s">
        <v>39</v>
      </c>
      <c r="AX231" s="2090"/>
      <c r="AY231" s="5570" t="s">
        <v>3</v>
      </c>
      <c r="AZ231" s="5581"/>
      <c r="BA231" s="1243" t="s">
        <v>39</v>
      </c>
      <c r="BB231" s="2090"/>
      <c r="BC231" s="5570" t="s">
        <v>3</v>
      </c>
      <c r="BD231" s="5581"/>
      <c r="BE231" s="1243" t="s">
        <v>39</v>
      </c>
      <c r="BF231" s="2090"/>
      <c r="BG231" s="5570" t="s">
        <v>3</v>
      </c>
      <c r="BH231" s="5581"/>
      <c r="BI231" s="1243" t="s">
        <v>39</v>
      </c>
      <c r="BJ231" s="2090"/>
      <c r="BK231" s="1221"/>
    </row>
    <row r="232" spans="2:63" ht="15" customHeight="1">
      <c r="B232" s="2082">
        <v>4</v>
      </c>
      <c r="C232" s="5570" t="s">
        <v>19</v>
      </c>
      <c r="D232" s="5571">
        <v>36</v>
      </c>
      <c r="E232" s="1372">
        <v>24</v>
      </c>
      <c r="F232" s="5572">
        <f t="shared" si="169"/>
        <v>12</v>
      </c>
      <c r="G232" s="1387" t="s">
        <v>47</v>
      </c>
      <c r="H232" s="5660">
        <v>6</v>
      </c>
      <c r="I232" s="5574">
        <f t="shared" si="171"/>
        <v>6</v>
      </c>
      <c r="J232" s="2000"/>
      <c r="K232" s="2082"/>
      <c r="L232" s="5579"/>
      <c r="M232" s="1372"/>
      <c r="N232" s="1372"/>
      <c r="O232" s="1372"/>
      <c r="P232" s="5572"/>
      <c r="Q232" s="1387"/>
      <c r="R232" s="5577"/>
      <c r="S232" s="2000"/>
      <c r="T232" s="2082"/>
      <c r="U232" s="5579"/>
      <c r="V232" s="1372"/>
      <c r="W232" s="1372"/>
      <c r="X232" s="1372"/>
      <c r="Y232" s="5572"/>
      <c r="Z232" s="1387"/>
      <c r="AA232" s="5577"/>
      <c r="AB232" s="2000"/>
      <c r="AC232" s="2082"/>
      <c r="AD232" s="5583"/>
      <c r="AE232" s="5571">
        <v>40</v>
      </c>
      <c r="AF232" s="1372">
        <v>22</v>
      </c>
      <c r="AG232" s="5572">
        <f t="shared" si="170"/>
        <v>18</v>
      </c>
      <c r="AH232" s="1387" t="s">
        <v>47</v>
      </c>
      <c r="AI232" s="5660">
        <v>6</v>
      </c>
      <c r="AJ232" s="5574">
        <f t="shared" si="172"/>
        <v>1</v>
      </c>
      <c r="AK232" s="2582">
        <v>5</v>
      </c>
      <c r="AL232" s="1213"/>
      <c r="AM232" s="5580" t="s">
        <v>584</v>
      </c>
      <c r="AN232" s="1372"/>
      <c r="AO232" s="1372"/>
      <c r="AP232" s="5572">
        <f t="shared" si="174"/>
        <v>0</v>
      </c>
      <c r="AQ232" s="1387" t="s">
        <v>47</v>
      </c>
      <c r="AR232" s="1387"/>
      <c r="AS232" s="2582"/>
      <c r="AT232" s="4123"/>
      <c r="AU232" s="5570" t="s">
        <v>19</v>
      </c>
      <c r="AV232" s="5584"/>
      <c r="AW232" s="1243" t="s">
        <v>47</v>
      </c>
      <c r="AX232" s="2090"/>
      <c r="AY232" s="5570" t="s">
        <v>19</v>
      </c>
      <c r="AZ232" s="5584"/>
      <c r="BA232" s="1243" t="s">
        <v>47</v>
      </c>
      <c r="BB232" s="2090"/>
      <c r="BC232" s="5570" t="s">
        <v>19</v>
      </c>
      <c r="BD232" s="5584"/>
      <c r="BE232" s="1243" t="s">
        <v>47</v>
      </c>
      <c r="BF232" s="2090"/>
      <c r="BG232" s="5570" t="s">
        <v>19</v>
      </c>
      <c r="BH232" s="5584"/>
      <c r="BI232" s="1243" t="s">
        <v>47</v>
      </c>
      <c r="BJ232" s="2090"/>
      <c r="BK232" s="1221"/>
    </row>
    <row r="233" spans="2:63" ht="15" customHeight="1">
      <c r="B233" s="2082">
        <v>5</v>
      </c>
      <c r="C233" s="5570" t="s">
        <v>4</v>
      </c>
      <c r="D233" s="5571">
        <v>90</v>
      </c>
      <c r="E233" s="1372">
        <v>54</v>
      </c>
      <c r="F233" s="5572">
        <f t="shared" si="169"/>
        <v>36</v>
      </c>
      <c r="G233" s="1387" t="s">
        <v>45</v>
      </c>
      <c r="H233" s="5660">
        <v>4</v>
      </c>
      <c r="I233" s="5574">
        <f t="shared" si="171"/>
        <v>0</v>
      </c>
      <c r="J233" s="2000">
        <v>4</v>
      </c>
      <c r="K233" s="5585"/>
      <c r="L233" s="5579"/>
      <c r="M233" s="1372"/>
      <c r="N233" s="1372"/>
      <c r="O233" s="1372"/>
      <c r="P233" s="5572"/>
      <c r="Q233" s="1387"/>
      <c r="R233" s="5586"/>
      <c r="S233" s="2000"/>
      <c r="T233" s="5585"/>
      <c r="U233" s="5579"/>
      <c r="V233" s="1372"/>
      <c r="W233" s="1372"/>
      <c r="X233" s="1372"/>
      <c r="Y233" s="5572"/>
      <c r="Z233" s="1387"/>
      <c r="AA233" s="5586"/>
      <c r="AB233" s="2000"/>
      <c r="AC233" s="5585"/>
      <c r="AD233" s="5583"/>
      <c r="AE233" s="5571">
        <v>90</v>
      </c>
      <c r="AF233" s="1372">
        <v>36</v>
      </c>
      <c r="AG233" s="5572">
        <f t="shared" si="170"/>
        <v>54</v>
      </c>
      <c r="AH233" s="1387" t="s">
        <v>45</v>
      </c>
      <c r="AI233" s="5660">
        <v>4</v>
      </c>
      <c r="AJ233" s="5574">
        <f t="shared" si="172"/>
        <v>2</v>
      </c>
      <c r="AK233" s="2582">
        <v>2</v>
      </c>
      <c r="AL233" s="1213"/>
      <c r="AM233" s="5580" t="s">
        <v>18</v>
      </c>
      <c r="AN233" s="1372"/>
      <c r="AO233" s="1372"/>
      <c r="AP233" s="5572">
        <f t="shared" ref="AP233" si="175">AN233-AO233</f>
        <v>0</v>
      </c>
      <c r="AQ233" s="1387" t="s">
        <v>45</v>
      </c>
      <c r="AR233" s="1387"/>
      <c r="AS233" s="2582"/>
      <c r="AT233" s="4123"/>
      <c r="AU233" s="5570" t="s">
        <v>4</v>
      </c>
      <c r="AV233" s="5587"/>
      <c r="AW233" s="1243" t="s">
        <v>45</v>
      </c>
      <c r="AX233" s="2090"/>
      <c r="AY233" s="5570" t="s">
        <v>4</v>
      </c>
      <c r="AZ233" s="5587"/>
      <c r="BA233" s="1243" t="s">
        <v>45</v>
      </c>
      <c r="BB233" s="2090"/>
      <c r="BC233" s="5570" t="s">
        <v>4</v>
      </c>
      <c r="BD233" s="5587"/>
      <c r="BE233" s="1243" t="s">
        <v>45</v>
      </c>
      <c r="BF233" s="2090"/>
      <c r="BG233" s="5570" t="s">
        <v>4</v>
      </c>
      <c r="BH233" s="5587"/>
      <c r="BI233" s="1243" t="s">
        <v>45</v>
      </c>
      <c r="BJ233" s="2090"/>
      <c r="BK233" s="1221"/>
    </row>
    <row r="234" spans="2:63" ht="15" customHeight="1">
      <c r="B234" s="2082">
        <v>6</v>
      </c>
      <c r="C234" s="5570" t="s">
        <v>877</v>
      </c>
      <c r="D234" s="5571">
        <v>15</v>
      </c>
      <c r="E234" s="1372">
        <v>15</v>
      </c>
      <c r="F234" s="5572">
        <f t="shared" si="169"/>
        <v>0</v>
      </c>
      <c r="G234" s="1387" t="s">
        <v>300</v>
      </c>
      <c r="H234" s="5660">
        <v>8</v>
      </c>
      <c r="I234" s="5574">
        <f t="shared" si="171"/>
        <v>0</v>
      </c>
      <c r="J234" s="2000">
        <v>8</v>
      </c>
      <c r="K234" s="5585"/>
      <c r="L234" s="5579"/>
      <c r="M234" s="1109"/>
      <c r="N234" s="1109"/>
      <c r="O234" s="1109"/>
      <c r="P234" s="1109"/>
      <c r="Q234" s="1387"/>
      <c r="R234" s="5577"/>
      <c r="S234" s="2000"/>
      <c r="T234" s="5585"/>
      <c r="U234" s="5579"/>
      <c r="V234" s="1109"/>
      <c r="W234" s="1109"/>
      <c r="X234" s="1109"/>
      <c r="Y234" s="1109"/>
      <c r="Z234" s="1387"/>
      <c r="AA234" s="5577"/>
      <c r="AB234" s="2000"/>
      <c r="AC234" s="5585"/>
      <c r="AD234" s="5583"/>
      <c r="AE234" s="5571">
        <v>20</v>
      </c>
      <c r="AF234" s="1372">
        <v>16</v>
      </c>
      <c r="AG234" s="5572">
        <f t="shared" si="170"/>
        <v>4</v>
      </c>
      <c r="AH234" s="1387" t="s">
        <v>300</v>
      </c>
      <c r="AI234" s="5660">
        <v>14</v>
      </c>
      <c r="AJ234" s="5574">
        <f t="shared" si="172"/>
        <v>10</v>
      </c>
      <c r="AK234" s="2582">
        <v>4</v>
      </c>
      <c r="AL234" s="1213"/>
      <c r="AQ234" s="1387" t="s">
        <v>300</v>
      </c>
      <c r="AR234" s="1387"/>
      <c r="AS234" s="2582"/>
      <c r="AT234" s="4123"/>
      <c r="AU234" s="5570" t="s">
        <v>877</v>
      </c>
      <c r="AV234" s="5587"/>
      <c r="AW234" s="1243" t="s">
        <v>300</v>
      </c>
      <c r="AX234" s="2090"/>
      <c r="AY234" s="5570" t="s">
        <v>877</v>
      </c>
      <c r="AZ234" s="5587"/>
      <c r="BA234" s="1243" t="s">
        <v>300</v>
      </c>
      <c r="BB234" s="2090"/>
      <c r="BC234" s="5570" t="s">
        <v>877</v>
      </c>
      <c r="BD234" s="5587"/>
      <c r="BE234" s="1243" t="s">
        <v>300</v>
      </c>
      <c r="BF234" s="2090"/>
      <c r="BG234" s="5570" t="s">
        <v>877</v>
      </c>
      <c r="BH234" s="5587"/>
      <c r="BI234" s="1243" t="s">
        <v>300</v>
      </c>
      <c r="BJ234" s="2090"/>
      <c r="BK234" s="1221"/>
    </row>
    <row r="235" spans="2:63" ht="15" customHeight="1">
      <c r="B235" s="2082">
        <v>7</v>
      </c>
      <c r="C235" s="5570" t="s">
        <v>719</v>
      </c>
      <c r="D235" s="5571">
        <v>12</v>
      </c>
      <c r="E235" s="1372">
        <v>4</v>
      </c>
      <c r="F235" s="5572">
        <f t="shared" si="169"/>
        <v>8</v>
      </c>
      <c r="G235" s="1387" t="s">
        <v>301</v>
      </c>
      <c r="H235" s="5660">
        <v>6</v>
      </c>
      <c r="I235" s="5574">
        <f t="shared" si="171"/>
        <v>2</v>
      </c>
      <c r="J235" s="2000">
        <v>4</v>
      </c>
      <c r="K235" s="5585"/>
      <c r="L235" s="5579"/>
      <c r="M235" s="1372"/>
      <c r="N235" s="1372"/>
      <c r="O235" s="1372"/>
      <c r="P235" s="5572"/>
      <c r="Q235" s="1387"/>
      <c r="R235" s="5577"/>
      <c r="S235" s="2000"/>
      <c r="T235" s="5585"/>
      <c r="U235" s="5579"/>
      <c r="V235" s="1372"/>
      <c r="W235" s="1372"/>
      <c r="X235" s="1372"/>
      <c r="Y235" s="5572"/>
      <c r="Z235" s="1387"/>
      <c r="AA235" s="5577"/>
      <c r="AB235" s="2000"/>
      <c r="AC235" s="5585"/>
      <c r="AD235" s="5583"/>
      <c r="AE235" s="5571">
        <v>12</v>
      </c>
      <c r="AF235" s="1372">
        <v>12</v>
      </c>
      <c r="AG235" s="5572">
        <f t="shared" si="170"/>
        <v>0</v>
      </c>
      <c r="AH235" s="1387" t="s">
        <v>301</v>
      </c>
      <c r="AI235" s="5660">
        <v>9</v>
      </c>
      <c r="AJ235" s="5574">
        <f t="shared" si="172"/>
        <v>5</v>
      </c>
      <c r="AK235" s="2582">
        <v>4</v>
      </c>
      <c r="AL235" s="1213"/>
      <c r="AM235" s="5580" t="s">
        <v>3</v>
      </c>
      <c r="AN235" s="1372"/>
      <c r="AO235" s="1372"/>
      <c r="AP235" s="5572">
        <f>AN235-AO235</f>
        <v>0</v>
      </c>
      <c r="AQ235" s="1387" t="s">
        <v>301</v>
      </c>
      <c r="AR235" s="1387"/>
      <c r="AS235" s="2582"/>
      <c r="AT235" s="4123"/>
      <c r="AU235" s="5570" t="s">
        <v>719</v>
      </c>
      <c r="AV235" s="5587"/>
      <c r="AW235" s="1243" t="s">
        <v>301</v>
      </c>
      <c r="AX235" s="2090"/>
      <c r="AY235" s="5570" t="s">
        <v>719</v>
      </c>
      <c r="AZ235" s="5587"/>
      <c r="BA235" s="1243" t="s">
        <v>301</v>
      </c>
      <c r="BB235" s="2090"/>
      <c r="BC235" s="5570" t="s">
        <v>719</v>
      </c>
      <c r="BD235" s="5587"/>
      <c r="BE235" s="1243" t="s">
        <v>301</v>
      </c>
      <c r="BF235" s="2090"/>
      <c r="BG235" s="5570" t="s">
        <v>719</v>
      </c>
      <c r="BH235" s="5587"/>
      <c r="BI235" s="1243" t="s">
        <v>301</v>
      </c>
      <c r="BJ235" s="2090"/>
      <c r="BK235" s="1221"/>
    </row>
    <row r="236" spans="2:63" ht="15" customHeight="1">
      <c r="B236" s="2082">
        <v>8</v>
      </c>
      <c r="C236" s="5570" t="s">
        <v>5</v>
      </c>
      <c r="D236" s="5571">
        <v>150</v>
      </c>
      <c r="E236" s="1372">
        <v>100</v>
      </c>
      <c r="F236" s="5572">
        <f t="shared" si="169"/>
        <v>50</v>
      </c>
      <c r="G236" s="1387" t="s">
        <v>302</v>
      </c>
      <c r="H236" s="5660">
        <v>3</v>
      </c>
      <c r="I236" s="5574">
        <f t="shared" si="171"/>
        <v>3</v>
      </c>
      <c r="J236" s="2000"/>
      <c r="K236" s="2082"/>
      <c r="L236" s="5579"/>
      <c r="M236" s="1372"/>
      <c r="N236" s="1372"/>
      <c r="O236" s="1372"/>
      <c r="P236" s="5572"/>
      <c r="Q236" s="1387"/>
      <c r="R236" s="5577"/>
      <c r="S236" s="2000"/>
      <c r="T236" s="2082"/>
      <c r="U236" s="5579"/>
      <c r="V236" s="1372"/>
      <c r="W236" s="1372"/>
      <c r="X236" s="1372"/>
      <c r="Y236" s="5572"/>
      <c r="Z236" s="1387"/>
      <c r="AA236" s="5577"/>
      <c r="AB236" s="2000"/>
      <c r="AC236" s="2082"/>
      <c r="AD236" s="5583"/>
      <c r="AE236" s="5571">
        <v>200</v>
      </c>
      <c r="AF236" s="1372">
        <v>100</v>
      </c>
      <c r="AG236" s="5572">
        <f t="shared" si="170"/>
        <v>100</v>
      </c>
      <c r="AH236" s="1387" t="s">
        <v>302</v>
      </c>
      <c r="AI236" s="5660">
        <v>3</v>
      </c>
      <c r="AJ236" s="5574">
        <f t="shared" si="172"/>
        <v>1</v>
      </c>
      <c r="AK236" s="2582">
        <v>2</v>
      </c>
      <c r="AL236" s="1213"/>
      <c r="AM236" s="5580" t="s">
        <v>19</v>
      </c>
      <c r="AN236" s="1372"/>
      <c r="AO236" s="1372"/>
      <c r="AP236" s="5572">
        <f>AN236-AO236</f>
        <v>0</v>
      </c>
      <c r="AQ236" s="1387" t="s">
        <v>302</v>
      </c>
      <c r="AR236" s="1387"/>
      <c r="AS236" s="2582"/>
      <c r="AT236" s="4123"/>
      <c r="AU236" s="5570" t="s">
        <v>5</v>
      </c>
      <c r="AV236" s="5587"/>
      <c r="AW236" s="1243" t="s">
        <v>302</v>
      </c>
      <c r="AX236" s="2090"/>
      <c r="AY236" s="5570" t="s">
        <v>5</v>
      </c>
      <c r="AZ236" s="5587"/>
      <c r="BA236" s="1243" t="s">
        <v>302</v>
      </c>
      <c r="BB236" s="2090"/>
      <c r="BC236" s="5570" t="s">
        <v>5</v>
      </c>
      <c r="BD236" s="5587"/>
      <c r="BE236" s="1243" t="s">
        <v>302</v>
      </c>
      <c r="BF236" s="2090"/>
      <c r="BG236" s="5570" t="s">
        <v>5</v>
      </c>
      <c r="BH236" s="5587"/>
      <c r="BI236" s="1243" t="s">
        <v>302</v>
      </c>
      <c r="BJ236" s="2090"/>
      <c r="BK236" s="1221"/>
    </row>
    <row r="237" spans="2:63" ht="15" customHeight="1">
      <c r="B237" s="2082">
        <v>9</v>
      </c>
      <c r="C237" s="5570" t="s">
        <v>20</v>
      </c>
      <c r="D237" s="5571">
        <v>32</v>
      </c>
      <c r="E237" s="1372">
        <v>24</v>
      </c>
      <c r="F237" s="5572">
        <f t="shared" si="169"/>
        <v>8</v>
      </c>
      <c r="G237" s="1387" t="s">
        <v>315</v>
      </c>
      <c r="H237" s="5660">
        <v>2</v>
      </c>
      <c r="I237" s="5574">
        <f t="shared" ref="I237:I250" si="176">H237-J237</f>
        <v>0</v>
      </c>
      <c r="J237" s="2000">
        <v>2</v>
      </c>
      <c r="K237" s="5575"/>
      <c r="L237" s="5579"/>
      <c r="M237" s="1372"/>
      <c r="N237" s="1372"/>
      <c r="O237" s="1372"/>
      <c r="P237" s="5572"/>
      <c r="Q237" s="1387"/>
      <c r="R237" s="5577"/>
      <c r="S237" s="2000"/>
      <c r="T237" s="5575"/>
      <c r="U237" s="5579"/>
      <c r="V237" s="1372"/>
      <c r="W237" s="1372"/>
      <c r="X237" s="1372"/>
      <c r="Y237" s="5572"/>
      <c r="Z237" s="1387"/>
      <c r="AA237" s="5577"/>
      <c r="AB237" s="2000"/>
      <c r="AC237" s="5575"/>
      <c r="AD237" s="5583"/>
      <c r="AE237" s="5571">
        <v>32</v>
      </c>
      <c r="AF237" s="1372">
        <v>24</v>
      </c>
      <c r="AG237" s="5572">
        <f t="shared" si="170"/>
        <v>8</v>
      </c>
      <c r="AH237" s="1387" t="s">
        <v>315</v>
      </c>
      <c r="AI237" s="5660">
        <v>3</v>
      </c>
      <c r="AJ237" s="5574">
        <f t="shared" ref="AJ237:AJ250" si="177">AI237-AK237</f>
        <v>2</v>
      </c>
      <c r="AK237" s="2582">
        <v>1</v>
      </c>
      <c r="AL237" s="1213"/>
      <c r="AM237" s="5580" t="s">
        <v>4</v>
      </c>
      <c r="AN237" s="1372"/>
      <c r="AO237" s="1372"/>
      <c r="AP237" s="5572">
        <f>AN237-AO237</f>
        <v>0</v>
      </c>
      <c r="AQ237" s="1387" t="s">
        <v>401</v>
      </c>
      <c r="AR237" s="1387"/>
      <c r="AS237" s="2582"/>
      <c r="AT237" s="4123"/>
      <c r="AU237" s="5570" t="s">
        <v>20</v>
      </c>
      <c r="AV237" s="5584"/>
      <c r="AW237" s="1243" t="s">
        <v>315</v>
      </c>
      <c r="AX237" s="5588"/>
      <c r="AY237" s="5570" t="s">
        <v>20</v>
      </c>
      <c r="AZ237" s="5584"/>
      <c r="BA237" s="1243" t="s">
        <v>315</v>
      </c>
      <c r="BB237" s="5588"/>
      <c r="BC237" s="5570" t="s">
        <v>20</v>
      </c>
      <c r="BD237" s="5584"/>
      <c r="BE237" s="1243" t="s">
        <v>315</v>
      </c>
      <c r="BF237" s="5588"/>
      <c r="BG237" s="5570" t="s">
        <v>20</v>
      </c>
      <c r="BH237" s="5584"/>
      <c r="BI237" s="1243" t="s">
        <v>315</v>
      </c>
      <c r="BJ237" s="5588"/>
      <c r="BK237" s="1221"/>
    </row>
    <row r="238" spans="2:63" ht="15" customHeight="1">
      <c r="B238" s="2082">
        <v>10</v>
      </c>
      <c r="C238" s="5570" t="s">
        <v>768</v>
      </c>
      <c r="D238" s="5571">
        <v>6</v>
      </c>
      <c r="E238" s="1372">
        <v>6</v>
      </c>
      <c r="F238" s="5572">
        <f t="shared" si="169"/>
        <v>0</v>
      </c>
      <c r="G238" s="1387" t="s">
        <v>384</v>
      </c>
      <c r="H238" s="5660">
        <v>2</v>
      </c>
      <c r="I238" s="5574">
        <f t="shared" si="176"/>
        <v>2</v>
      </c>
      <c r="J238" s="2000"/>
      <c r="K238" s="2082"/>
      <c r="L238" s="5579"/>
      <c r="M238" s="1109"/>
      <c r="N238" s="1109"/>
      <c r="O238" s="1109"/>
      <c r="P238" s="1109"/>
      <c r="Q238" s="1387"/>
      <c r="R238" s="5577"/>
      <c r="S238" s="2000"/>
      <c r="T238" s="2082"/>
      <c r="U238" s="5579"/>
      <c r="V238" s="1109"/>
      <c r="W238" s="1109"/>
      <c r="X238" s="1109"/>
      <c r="Y238" s="1109"/>
      <c r="Z238" s="1387"/>
      <c r="AA238" s="5577"/>
      <c r="AB238" s="2000"/>
      <c r="AC238" s="2082"/>
      <c r="AD238" s="5583"/>
      <c r="AE238" s="5571">
        <v>6</v>
      </c>
      <c r="AF238" s="1372">
        <v>4</v>
      </c>
      <c r="AG238" s="5572">
        <f t="shared" si="170"/>
        <v>2</v>
      </c>
      <c r="AH238" s="1387" t="s">
        <v>384</v>
      </c>
      <c r="AI238" s="5660">
        <v>2</v>
      </c>
      <c r="AJ238" s="5574">
        <f t="shared" si="177"/>
        <v>1</v>
      </c>
      <c r="AK238" s="2582">
        <v>1</v>
      </c>
      <c r="AL238" s="1213"/>
      <c r="AQ238" s="1387" t="s">
        <v>303</v>
      </c>
      <c r="AR238" s="1387"/>
      <c r="AS238" s="2582"/>
      <c r="AT238" s="4123"/>
      <c r="AU238" s="5570" t="s">
        <v>768</v>
      </c>
      <c r="AV238" s="5589"/>
      <c r="AW238" s="1243" t="s">
        <v>384</v>
      </c>
      <c r="AX238" s="5570"/>
      <c r="AY238" s="5570" t="s">
        <v>768</v>
      </c>
      <c r="AZ238" s="5589"/>
      <c r="BA238" s="1243" t="s">
        <v>384</v>
      </c>
      <c r="BB238" s="5570"/>
      <c r="BC238" s="5570" t="s">
        <v>768</v>
      </c>
      <c r="BD238" s="5589"/>
      <c r="BE238" s="1243" t="s">
        <v>384</v>
      </c>
      <c r="BF238" s="5570"/>
      <c r="BG238" s="5570" t="s">
        <v>768</v>
      </c>
      <c r="BH238" s="5589"/>
      <c r="BI238" s="1243" t="s">
        <v>384</v>
      </c>
      <c r="BJ238" s="5570"/>
      <c r="BK238" s="1221"/>
    </row>
    <row r="239" spans="2:63" ht="15" customHeight="1">
      <c r="B239" s="2082">
        <v>11</v>
      </c>
      <c r="C239" s="5570" t="s">
        <v>878</v>
      </c>
      <c r="D239" s="5571">
        <v>40</v>
      </c>
      <c r="E239" s="2083">
        <v>40</v>
      </c>
      <c r="F239" s="5572">
        <f t="shared" si="169"/>
        <v>0</v>
      </c>
      <c r="G239" s="1391" t="s">
        <v>305</v>
      </c>
      <c r="H239" s="5662">
        <v>5</v>
      </c>
      <c r="I239" s="5574">
        <f t="shared" si="176"/>
        <v>1</v>
      </c>
      <c r="J239" s="2000">
        <v>4</v>
      </c>
      <c r="K239" s="2082"/>
      <c r="L239" s="5579"/>
      <c r="M239" s="1372"/>
      <c r="N239" s="1372"/>
      <c r="O239" s="1372"/>
      <c r="P239" s="5572"/>
      <c r="Q239" s="1387"/>
      <c r="R239" s="5577"/>
      <c r="S239" s="2000"/>
      <c r="T239" s="2082"/>
      <c r="U239" s="5579"/>
      <c r="V239" s="1372"/>
      <c r="W239" s="1372"/>
      <c r="X239" s="1372"/>
      <c r="Y239" s="5572"/>
      <c r="Z239" s="1387"/>
      <c r="AA239" s="5577"/>
      <c r="AB239" s="2000"/>
      <c r="AC239" s="2082"/>
      <c r="AD239" s="5583"/>
      <c r="AE239" s="5571">
        <v>40</v>
      </c>
      <c r="AF239" s="2083">
        <v>40</v>
      </c>
      <c r="AG239" s="5572">
        <f t="shared" si="170"/>
        <v>0</v>
      </c>
      <c r="AH239" s="1391" t="s">
        <v>305</v>
      </c>
      <c r="AI239" s="5662">
        <v>7</v>
      </c>
      <c r="AJ239" s="5574">
        <f t="shared" si="177"/>
        <v>4</v>
      </c>
      <c r="AK239" s="2583">
        <v>3</v>
      </c>
      <c r="AL239" s="1213"/>
      <c r="AM239" s="5580" t="s">
        <v>5</v>
      </c>
      <c r="AN239" s="1372"/>
      <c r="AO239" s="1372"/>
      <c r="AP239" s="5572">
        <f t="shared" ref="AP239:AP244" si="178">AN239-AO239</f>
        <v>0</v>
      </c>
      <c r="AQ239" s="1387" t="s">
        <v>304</v>
      </c>
      <c r="AR239" s="1387"/>
      <c r="AS239" s="2582"/>
      <c r="AT239" s="4123"/>
      <c r="AU239" s="5570" t="s">
        <v>878</v>
      </c>
      <c r="AV239" s="5592"/>
      <c r="AW239" s="1999" t="s">
        <v>305</v>
      </c>
      <c r="AX239" s="5570"/>
      <c r="AY239" s="5570" t="s">
        <v>878</v>
      </c>
      <c r="AZ239" s="5592"/>
      <c r="BA239" s="1999" t="s">
        <v>305</v>
      </c>
      <c r="BB239" s="5570"/>
      <c r="BC239" s="5570" t="s">
        <v>878</v>
      </c>
      <c r="BD239" s="5592"/>
      <c r="BE239" s="1999" t="s">
        <v>305</v>
      </c>
      <c r="BF239" s="5570"/>
      <c r="BG239" s="5570" t="s">
        <v>878</v>
      </c>
      <c r="BH239" s="5592"/>
      <c r="BI239" s="1999" t="s">
        <v>305</v>
      </c>
      <c r="BJ239" s="5570"/>
      <c r="BK239" s="1221"/>
    </row>
    <row r="240" spans="2:63" ht="15" customHeight="1">
      <c r="B240" s="2082">
        <v>12</v>
      </c>
      <c r="C240" s="5570" t="s">
        <v>8</v>
      </c>
      <c r="D240" s="5571">
        <v>36</v>
      </c>
      <c r="E240" s="2083">
        <v>36</v>
      </c>
      <c r="F240" s="5572">
        <f t="shared" si="169"/>
        <v>0</v>
      </c>
      <c r="G240" s="1391" t="s">
        <v>53</v>
      </c>
      <c r="H240" s="5662">
        <v>3</v>
      </c>
      <c r="I240" s="5574">
        <f t="shared" si="176"/>
        <v>0</v>
      </c>
      <c r="J240" s="2000">
        <v>3</v>
      </c>
      <c r="K240" s="2082"/>
      <c r="L240" s="5579"/>
      <c r="M240" s="1372"/>
      <c r="N240" s="1372"/>
      <c r="O240" s="1372"/>
      <c r="P240" s="5572"/>
      <c r="Q240" s="1391"/>
      <c r="R240" s="5593"/>
      <c r="S240" s="2000"/>
      <c r="T240" s="2082"/>
      <c r="U240" s="5579"/>
      <c r="V240" s="1372"/>
      <c r="W240" s="1372"/>
      <c r="X240" s="1372"/>
      <c r="Y240" s="5572"/>
      <c r="Z240" s="1391"/>
      <c r="AA240" s="5593"/>
      <c r="AB240" s="2000"/>
      <c r="AC240" s="2082"/>
      <c r="AD240" s="5583"/>
      <c r="AE240" s="5571">
        <v>36</v>
      </c>
      <c r="AF240" s="2083">
        <v>36</v>
      </c>
      <c r="AG240" s="5572">
        <f t="shared" si="170"/>
        <v>0</v>
      </c>
      <c r="AH240" s="1391" t="s">
        <v>53</v>
      </c>
      <c r="AI240" s="5662">
        <v>4</v>
      </c>
      <c r="AJ240" s="5574">
        <f t="shared" si="177"/>
        <v>1</v>
      </c>
      <c r="AK240" s="2583">
        <v>3</v>
      </c>
      <c r="AL240" s="1213"/>
      <c r="AM240" s="5580" t="s">
        <v>20</v>
      </c>
      <c r="AN240" s="1372"/>
      <c r="AO240" s="1372"/>
      <c r="AP240" s="5572">
        <f t="shared" si="178"/>
        <v>0</v>
      </c>
      <c r="AQ240" s="1391" t="s">
        <v>305</v>
      </c>
      <c r="AR240" s="1391"/>
      <c r="AS240" s="2583"/>
      <c r="AT240" s="4123"/>
      <c r="AU240" s="5570" t="s">
        <v>8</v>
      </c>
      <c r="AV240" s="5592"/>
      <c r="AW240" s="1999" t="s">
        <v>53</v>
      </c>
      <c r="AX240" s="5570"/>
      <c r="AY240" s="5570" t="s">
        <v>8</v>
      </c>
      <c r="AZ240" s="5592"/>
      <c r="BA240" s="1999" t="s">
        <v>53</v>
      </c>
      <c r="BB240" s="5570"/>
      <c r="BC240" s="5570" t="s">
        <v>8</v>
      </c>
      <c r="BD240" s="5592"/>
      <c r="BE240" s="1999" t="s">
        <v>53</v>
      </c>
      <c r="BF240" s="5570"/>
      <c r="BG240" s="5570" t="s">
        <v>8</v>
      </c>
      <c r="BH240" s="5592"/>
      <c r="BI240" s="1999" t="s">
        <v>53</v>
      </c>
      <c r="BJ240" s="5570"/>
      <c r="BK240" s="1221"/>
    </row>
    <row r="241" spans="2:63" ht="15" customHeight="1">
      <c r="B241" s="2082">
        <v>13</v>
      </c>
      <c r="C241" s="5570" t="s">
        <v>7</v>
      </c>
      <c r="D241" s="5571">
        <v>36</v>
      </c>
      <c r="E241" s="2083">
        <v>24</v>
      </c>
      <c r="F241" s="5572">
        <f t="shared" si="169"/>
        <v>12</v>
      </c>
      <c r="G241" s="1391" t="s">
        <v>54</v>
      </c>
      <c r="H241" s="5662">
        <v>2</v>
      </c>
      <c r="I241" s="5574">
        <f t="shared" si="176"/>
        <v>2</v>
      </c>
      <c r="J241" s="2000"/>
      <c r="K241" s="5585"/>
      <c r="L241" s="5579"/>
      <c r="M241" s="1372"/>
      <c r="N241" s="2083"/>
      <c r="O241" s="2083"/>
      <c r="P241" s="5572"/>
      <c r="Q241" s="1391"/>
      <c r="R241" s="5593"/>
      <c r="S241" s="2000"/>
      <c r="T241" s="5585"/>
      <c r="U241" s="5579"/>
      <c r="V241" s="1372"/>
      <c r="W241" s="2083"/>
      <c r="X241" s="2083"/>
      <c r="Y241" s="5572"/>
      <c r="Z241" s="1391"/>
      <c r="AA241" s="5593"/>
      <c r="AB241" s="2000"/>
      <c r="AC241" s="5585"/>
      <c r="AD241" s="5583"/>
      <c r="AE241" s="5571">
        <v>36</v>
      </c>
      <c r="AF241" s="2083">
        <v>24</v>
      </c>
      <c r="AG241" s="5572">
        <f t="shared" si="170"/>
        <v>12</v>
      </c>
      <c r="AH241" s="1391" t="s">
        <v>54</v>
      </c>
      <c r="AI241" s="5662">
        <v>2</v>
      </c>
      <c r="AJ241" s="5574">
        <f t="shared" si="177"/>
        <v>0</v>
      </c>
      <c r="AK241" s="2583">
        <v>2</v>
      </c>
      <c r="AL241" s="1213"/>
      <c r="AM241" s="5580" t="s">
        <v>327</v>
      </c>
      <c r="AN241" s="1372"/>
      <c r="AO241" s="2083"/>
      <c r="AP241" s="5572">
        <f t="shared" si="178"/>
        <v>0</v>
      </c>
      <c r="AQ241" s="1391" t="s">
        <v>53</v>
      </c>
      <c r="AR241" s="1391"/>
      <c r="AS241" s="2583"/>
      <c r="AT241" s="4123"/>
      <c r="AU241" s="5570" t="s">
        <v>7</v>
      </c>
      <c r="AV241" s="5592"/>
      <c r="AW241" s="1999" t="s">
        <v>54</v>
      </c>
      <c r="AX241" s="5582"/>
      <c r="AY241" s="5570" t="s">
        <v>7</v>
      </c>
      <c r="AZ241" s="5592"/>
      <c r="BA241" s="1999" t="s">
        <v>54</v>
      </c>
      <c r="BB241" s="5582"/>
      <c r="BC241" s="5570" t="s">
        <v>7</v>
      </c>
      <c r="BD241" s="5592"/>
      <c r="BE241" s="1999" t="s">
        <v>54</v>
      </c>
      <c r="BF241" s="5582"/>
      <c r="BG241" s="5570" t="s">
        <v>7</v>
      </c>
      <c r="BH241" s="5592"/>
      <c r="BI241" s="1999" t="s">
        <v>54</v>
      </c>
      <c r="BJ241" s="5582"/>
      <c r="BK241" s="1221"/>
    </row>
    <row r="242" spans="2:63" ht="15" customHeight="1">
      <c r="B242" s="2082">
        <v>14</v>
      </c>
      <c r="C242" s="5570" t="s">
        <v>455</v>
      </c>
      <c r="D242" s="5571">
        <v>40</v>
      </c>
      <c r="E242" s="1372">
        <v>40</v>
      </c>
      <c r="F242" s="5572">
        <f t="shared" si="169"/>
        <v>0</v>
      </c>
      <c r="G242" s="1391" t="s">
        <v>306</v>
      </c>
      <c r="H242" s="5662">
        <v>6</v>
      </c>
      <c r="I242" s="5574">
        <f t="shared" si="176"/>
        <v>6</v>
      </c>
      <c r="J242" s="2000"/>
      <c r="K242" s="5585"/>
      <c r="L242" s="5579"/>
      <c r="M242" s="1372"/>
      <c r="N242" s="2083"/>
      <c r="O242" s="2083"/>
      <c r="P242" s="5572"/>
      <c r="Q242" s="1391"/>
      <c r="R242" s="5593"/>
      <c r="S242" s="2000"/>
      <c r="T242" s="5585"/>
      <c r="U242" s="5579"/>
      <c r="V242" s="1372"/>
      <c r="W242" s="2083"/>
      <c r="X242" s="2083"/>
      <c r="Y242" s="5572"/>
      <c r="Z242" s="1391"/>
      <c r="AA242" s="5593"/>
      <c r="AB242" s="2000"/>
      <c r="AC242" s="5585"/>
      <c r="AD242" s="5583"/>
      <c r="AE242" s="5571">
        <v>40</v>
      </c>
      <c r="AF242" s="1372">
        <v>20</v>
      </c>
      <c r="AG242" s="5572">
        <f t="shared" si="170"/>
        <v>20</v>
      </c>
      <c r="AH242" s="1391" t="s">
        <v>306</v>
      </c>
      <c r="AI242" s="5662">
        <v>6</v>
      </c>
      <c r="AJ242" s="5574">
        <f t="shared" si="177"/>
        <v>2</v>
      </c>
      <c r="AK242" s="2583">
        <v>4</v>
      </c>
      <c r="AL242" s="1213"/>
      <c r="AM242" s="5580" t="s">
        <v>8</v>
      </c>
      <c r="AN242" s="1372"/>
      <c r="AO242" s="2083"/>
      <c r="AP242" s="5572">
        <f t="shared" si="178"/>
        <v>0</v>
      </c>
      <c r="AQ242" s="1391" t="s">
        <v>54</v>
      </c>
      <c r="AR242" s="1391"/>
      <c r="AS242" s="2583"/>
      <c r="AT242" s="4123"/>
      <c r="AU242" s="5570" t="s">
        <v>455</v>
      </c>
      <c r="AV242" s="5592"/>
      <c r="AW242" s="1999" t="s">
        <v>306</v>
      </c>
      <c r="AX242" s="2090"/>
      <c r="AY242" s="5570" t="s">
        <v>455</v>
      </c>
      <c r="AZ242" s="5592"/>
      <c r="BA242" s="1999" t="s">
        <v>306</v>
      </c>
      <c r="BB242" s="2090"/>
      <c r="BC242" s="5570" t="s">
        <v>455</v>
      </c>
      <c r="BD242" s="5592"/>
      <c r="BE242" s="1999" t="s">
        <v>306</v>
      </c>
      <c r="BF242" s="2090"/>
      <c r="BG242" s="5570" t="s">
        <v>455</v>
      </c>
      <c r="BH242" s="5592"/>
      <c r="BI242" s="1999" t="s">
        <v>306</v>
      </c>
      <c r="BJ242" s="2090"/>
      <c r="BK242" s="1221"/>
    </row>
    <row r="243" spans="2:63" ht="15" customHeight="1">
      <c r="B243" s="2082">
        <v>15</v>
      </c>
      <c r="C243" s="5570" t="s">
        <v>667</v>
      </c>
      <c r="D243" s="5571">
        <v>5</v>
      </c>
      <c r="E243" s="2083">
        <v>4</v>
      </c>
      <c r="F243" s="5572">
        <f t="shared" si="169"/>
        <v>1</v>
      </c>
      <c r="G243" s="2573" t="s">
        <v>925</v>
      </c>
      <c r="H243" s="5660">
        <v>3</v>
      </c>
      <c r="I243" s="5574">
        <f t="shared" si="176"/>
        <v>1</v>
      </c>
      <c r="J243" s="2000">
        <v>2</v>
      </c>
      <c r="K243" s="2082"/>
      <c r="L243" s="5579"/>
      <c r="M243" s="1372"/>
      <c r="N243" s="2083"/>
      <c r="O243" s="2083"/>
      <c r="P243" s="5572"/>
      <c r="Q243" s="1391"/>
      <c r="R243" s="5593"/>
      <c r="S243" s="2000"/>
      <c r="T243" s="2082"/>
      <c r="U243" s="5579"/>
      <c r="V243" s="1372"/>
      <c r="W243" s="2083"/>
      <c r="X243" s="2083"/>
      <c r="Y243" s="5572"/>
      <c r="Z243" s="1391"/>
      <c r="AA243" s="5593"/>
      <c r="AB243" s="2000"/>
      <c r="AC243" s="2082"/>
      <c r="AD243" s="5583"/>
      <c r="AE243" s="5571">
        <v>5</v>
      </c>
      <c r="AF243" s="2083">
        <v>5</v>
      </c>
      <c r="AG243" s="5572">
        <f t="shared" si="170"/>
        <v>0</v>
      </c>
      <c r="AH243" s="2573" t="s">
        <v>925</v>
      </c>
      <c r="AI243" s="5660">
        <v>5</v>
      </c>
      <c r="AJ243" s="5574">
        <f t="shared" si="177"/>
        <v>2</v>
      </c>
      <c r="AK243" s="2582">
        <v>3</v>
      </c>
      <c r="AL243" s="1213"/>
      <c r="AM243" s="5580" t="s">
        <v>7</v>
      </c>
      <c r="AN243" s="1372"/>
      <c r="AO243" s="2083"/>
      <c r="AP243" s="5572">
        <f t="shared" si="178"/>
        <v>0</v>
      </c>
      <c r="AQ243" s="1391" t="s">
        <v>306</v>
      </c>
      <c r="AR243" s="1391"/>
      <c r="AS243" s="2583"/>
      <c r="AT243" s="4123"/>
      <c r="AU243" s="5570" t="s">
        <v>667</v>
      </c>
      <c r="AV243" s="5592"/>
      <c r="AW243" s="2573" t="s">
        <v>925</v>
      </c>
      <c r="AX243" s="2090"/>
      <c r="AY243" s="5570" t="s">
        <v>667</v>
      </c>
      <c r="AZ243" s="5592"/>
      <c r="BA243" s="2573" t="s">
        <v>925</v>
      </c>
      <c r="BB243" s="2090"/>
      <c r="BC243" s="5570" t="s">
        <v>667</v>
      </c>
      <c r="BD243" s="5592"/>
      <c r="BE243" s="2573" t="s">
        <v>925</v>
      </c>
      <c r="BF243" s="2090"/>
      <c r="BG243" s="5570" t="s">
        <v>667</v>
      </c>
      <c r="BH243" s="5592"/>
      <c r="BI243" s="2573" t="s">
        <v>925</v>
      </c>
      <c r="BJ243" s="2090"/>
      <c r="BK243" s="1221"/>
    </row>
    <row r="244" spans="2:63" ht="15" customHeight="1">
      <c r="B244" s="2082">
        <v>16</v>
      </c>
      <c r="C244" s="5570" t="s">
        <v>307</v>
      </c>
      <c r="D244" s="5571">
        <v>5</v>
      </c>
      <c r="E244" s="2083">
        <v>3</v>
      </c>
      <c r="F244" s="5572">
        <f t="shared" si="169"/>
        <v>2</v>
      </c>
      <c r="G244" s="2573" t="s">
        <v>926</v>
      </c>
      <c r="H244" s="5660">
        <v>3</v>
      </c>
      <c r="I244" s="5574">
        <f t="shared" si="176"/>
        <v>0</v>
      </c>
      <c r="J244" s="2000">
        <v>3</v>
      </c>
      <c r="K244" s="2082"/>
      <c r="L244" s="5579"/>
      <c r="M244" s="1372"/>
      <c r="N244" s="2083"/>
      <c r="O244" s="2083"/>
      <c r="P244" s="5572"/>
      <c r="Q244" s="1387"/>
      <c r="R244" s="5577"/>
      <c r="S244" s="2000"/>
      <c r="T244" s="2082"/>
      <c r="U244" s="5579"/>
      <c r="V244" s="1372"/>
      <c r="W244" s="2083"/>
      <c r="X244" s="2083"/>
      <c r="Y244" s="5572"/>
      <c r="Z244" s="1387"/>
      <c r="AA244" s="5577"/>
      <c r="AB244" s="2000"/>
      <c r="AC244" s="2082"/>
      <c r="AD244" s="5583"/>
      <c r="AE244" s="5571">
        <v>5</v>
      </c>
      <c r="AF244" s="2083">
        <v>5</v>
      </c>
      <c r="AG244" s="5572">
        <f t="shared" si="170"/>
        <v>0</v>
      </c>
      <c r="AH244" s="2573" t="s">
        <v>926</v>
      </c>
      <c r="AI244" s="5660">
        <v>5</v>
      </c>
      <c r="AJ244" s="5574">
        <f t="shared" si="177"/>
        <v>3</v>
      </c>
      <c r="AK244" s="2582">
        <v>2</v>
      </c>
      <c r="AL244" s="1213"/>
      <c r="AM244" s="5580" t="s">
        <v>9</v>
      </c>
      <c r="AN244" s="1372"/>
      <c r="AO244" s="2083"/>
      <c r="AP244" s="5572">
        <f t="shared" si="178"/>
        <v>0</v>
      </c>
      <c r="AQ244" s="1387" t="s">
        <v>294</v>
      </c>
      <c r="AR244" s="1387"/>
      <c r="AS244" s="2582"/>
      <c r="AT244" s="4123"/>
      <c r="AU244" s="5570" t="s">
        <v>307</v>
      </c>
      <c r="AV244" s="5592"/>
      <c r="AW244" s="2573" t="s">
        <v>926</v>
      </c>
      <c r="AX244" s="2090"/>
      <c r="AY244" s="5570" t="s">
        <v>307</v>
      </c>
      <c r="AZ244" s="5592"/>
      <c r="BA244" s="2573" t="s">
        <v>926</v>
      </c>
      <c r="BB244" s="2090"/>
      <c r="BC244" s="5570" t="s">
        <v>307</v>
      </c>
      <c r="BD244" s="5592"/>
      <c r="BE244" s="2573" t="s">
        <v>926</v>
      </c>
      <c r="BF244" s="2090"/>
      <c r="BG244" s="5570" t="s">
        <v>307</v>
      </c>
      <c r="BH244" s="5592"/>
      <c r="BI244" s="2573" t="s">
        <v>926</v>
      </c>
      <c r="BJ244" s="2090"/>
      <c r="BK244" s="1221"/>
    </row>
    <row r="245" spans="2:63" ht="15" customHeight="1">
      <c r="B245" s="2082">
        <v>17</v>
      </c>
      <c r="C245" s="5570" t="s">
        <v>15</v>
      </c>
      <c r="D245" s="5571">
        <v>60</v>
      </c>
      <c r="E245" s="1372">
        <v>40</v>
      </c>
      <c r="F245" s="5572">
        <f t="shared" ref="F245:F252" si="179">D245-E245</f>
        <v>20</v>
      </c>
      <c r="G245" s="1387" t="s">
        <v>307</v>
      </c>
      <c r="H245" s="5660">
        <v>2</v>
      </c>
      <c r="I245" s="5574">
        <f t="shared" si="176"/>
        <v>2</v>
      </c>
      <c r="J245" s="2000"/>
      <c r="K245" s="2082"/>
      <c r="L245" s="5579"/>
      <c r="M245" s="1109"/>
      <c r="N245" s="1109"/>
      <c r="O245" s="1109"/>
      <c r="P245" s="1109"/>
      <c r="Q245" s="1387"/>
      <c r="R245" s="5577"/>
      <c r="S245" s="2000"/>
      <c r="T245" s="2082"/>
      <c r="U245" s="5579"/>
      <c r="V245" s="1109"/>
      <c r="W245" s="1109"/>
      <c r="X245" s="1109"/>
      <c r="Y245" s="1109"/>
      <c r="Z245" s="1387"/>
      <c r="AA245" s="5577"/>
      <c r="AB245" s="2000"/>
      <c r="AC245" s="2082"/>
      <c r="AD245" s="5583"/>
      <c r="AE245" s="5571">
        <v>68</v>
      </c>
      <c r="AF245" s="1372">
        <v>40</v>
      </c>
      <c r="AG245" s="5572">
        <f t="shared" ref="AG245:AG252" si="180">AE245-AF245</f>
        <v>28</v>
      </c>
      <c r="AH245" s="1387" t="s">
        <v>307</v>
      </c>
      <c r="AI245" s="5660">
        <v>3</v>
      </c>
      <c r="AJ245" s="5574">
        <f t="shared" si="177"/>
        <v>1</v>
      </c>
      <c r="AK245" s="2582">
        <v>2</v>
      </c>
      <c r="AL245" s="1213"/>
      <c r="AQ245" s="1387" t="s">
        <v>295</v>
      </c>
      <c r="AR245" s="1387"/>
      <c r="AS245" s="2582"/>
      <c r="AT245" s="4123"/>
      <c r="AU245" s="5570" t="s">
        <v>15</v>
      </c>
      <c r="AV245" s="5584"/>
      <c r="AW245" s="1243" t="s">
        <v>307</v>
      </c>
      <c r="AX245" s="2090"/>
      <c r="AY245" s="5570" t="s">
        <v>15</v>
      </c>
      <c r="AZ245" s="5584"/>
      <c r="BA245" s="1243" t="s">
        <v>307</v>
      </c>
      <c r="BB245" s="2090"/>
      <c r="BC245" s="5570" t="s">
        <v>15</v>
      </c>
      <c r="BD245" s="5584"/>
      <c r="BE245" s="1243" t="s">
        <v>307</v>
      </c>
      <c r="BF245" s="2090"/>
      <c r="BG245" s="5570" t="s">
        <v>15</v>
      </c>
      <c r="BH245" s="5584"/>
      <c r="BI245" s="1243" t="s">
        <v>307</v>
      </c>
      <c r="BJ245" s="2090"/>
      <c r="BK245" s="1221"/>
    </row>
    <row r="246" spans="2:63" ht="15" customHeight="1">
      <c r="B246" s="2082">
        <v>18</v>
      </c>
      <c r="C246" s="5570" t="s">
        <v>16</v>
      </c>
      <c r="D246" s="5571">
        <v>60</v>
      </c>
      <c r="E246" s="1372">
        <v>12</v>
      </c>
      <c r="F246" s="5572">
        <f t="shared" si="179"/>
        <v>48</v>
      </c>
      <c r="G246" s="2573" t="s">
        <v>495</v>
      </c>
      <c r="H246" s="5660">
        <v>2</v>
      </c>
      <c r="I246" s="5574">
        <f t="shared" si="176"/>
        <v>0</v>
      </c>
      <c r="J246" s="2000">
        <v>2</v>
      </c>
      <c r="K246" s="5575"/>
      <c r="L246" s="5579"/>
      <c r="M246" s="1372"/>
      <c r="N246" s="1372"/>
      <c r="O246" s="1372"/>
      <c r="P246" s="5572"/>
      <c r="Q246" s="1387"/>
      <c r="R246" s="5577"/>
      <c r="S246" s="2000"/>
      <c r="T246" s="5575"/>
      <c r="U246" s="5579"/>
      <c r="V246" s="1372"/>
      <c r="W246" s="1372"/>
      <c r="X246" s="1372"/>
      <c r="Y246" s="5572"/>
      <c r="Z246" s="1387"/>
      <c r="AA246" s="5577"/>
      <c r="AB246" s="2000"/>
      <c r="AC246" s="5575"/>
      <c r="AD246" s="5583"/>
      <c r="AE246" s="5571">
        <v>68</v>
      </c>
      <c r="AF246" s="1372">
        <v>48</v>
      </c>
      <c r="AG246" s="5572">
        <f t="shared" si="180"/>
        <v>20</v>
      </c>
      <c r="AH246" s="2573" t="s">
        <v>495</v>
      </c>
      <c r="AI246" s="5660">
        <v>2</v>
      </c>
      <c r="AJ246" s="5574">
        <f t="shared" si="177"/>
        <v>0</v>
      </c>
      <c r="AK246" s="2000">
        <v>2</v>
      </c>
      <c r="AL246" s="1213"/>
      <c r="AM246" s="5580" t="s">
        <v>329</v>
      </c>
      <c r="AN246" s="1372"/>
      <c r="AO246" s="2083"/>
      <c r="AP246" s="5572">
        <f>AN246-AO246</f>
        <v>0</v>
      </c>
      <c r="AQ246" s="1387" t="s">
        <v>307</v>
      </c>
      <c r="AR246" s="1387"/>
      <c r="AS246" s="2582"/>
      <c r="AT246" s="4123"/>
      <c r="AU246" s="5570" t="s">
        <v>16</v>
      </c>
      <c r="AV246" s="5584"/>
      <c r="AW246" s="2573" t="s">
        <v>495</v>
      </c>
      <c r="AX246" s="2090"/>
      <c r="AY246" s="5570" t="s">
        <v>16</v>
      </c>
      <c r="AZ246" s="5584"/>
      <c r="BA246" s="2573" t="s">
        <v>495</v>
      </c>
      <c r="BB246" s="2090"/>
      <c r="BC246" s="5570" t="s">
        <v>16</v>
      </c>
      <c r="BD246" s="5584"/>
      <c r="BE246" s="2573" t="s">
        <v>495</v>
      </c>
      <c r="BF246" s="2090"/>
      <c r="BG246" s="5570" t="s">
        <v>16</v>
      </c>
      <c r="BH246" s="5584"/>
      <c r="BI246" s="2573" t="s">
        <v>495</v>
      </c>
      <c r="BJ246" s="2090"/>
      <c r="BK246" s="1221"/>
    </row>
    <row r="247" spans="2:63" ht="15" customHeight="1">
      <c r="B247" s="2082">
        <v>19</v>
      </c>
      <c r="C247" s="5570" t="s">
        <v>814</v>
      </c>
      <c r="D247" s="5571">
        <v>15</v>
      </c>
      <c r="E247" s="1372">
        <v>6</v>
      </c>
      <c r="F247" s="5572">
        <f t="shared" si="179"/>
        <v>9</v>
      </c>
      <c r="G247" s="1387" t="s">
        <v>58</v>
      </c>
      <c r="H247" s="5660">
        <v>2</v>
      </c>
      <c r="I247" s="5574">
        <f t="shared" si="176"/>
        <v>0</v>
      </c>
      <c r="J247" s="2000">
        <v>2</v>
      </c>
      <c r="K247" s="2082"/>
      <c r="L247" s="5579"/>
      <c r="M247" s="1372"/>
      <c r="N247" s="1372"/>
      <c r="O247" s="1372"/>
      <c r="P247" s="5572"/>
      <c r="Q247" s="1387"/>
      <c r="R247" s="5577"/>
      <c r="S247" s="2000"/>
      <c r="T247" s="2082"/>
      <c r="U247" s="5579"/>
      <c r="V247" s="1372"/>
      <c r="W247" s="1372"/>
      <c r="X247" s="1372"/>
      <c r="Y247" s="5572"/>
      <c r="Z247" s="1387"/>
      <c r="AA247" s="5577"/>
      <c r="AB247" s="2000"/>
      <c r="AC247" s="2082"/>
      <c r="AD247" s="5583"/>
      <c r="AE247" s="5571">
        <v>20</v>
      </c>
      <c r="AF247" s="1372">
        <v>15</v>
      </c>
      <c r="AG247" s="5572">
        <f t="shared" si="180"/>
        <v>5</v>
      </c>
      <c r="AH247" s="1387" t="s">
        <v>58</v>
      </c>
      <c r="AI247" s="5660">
        <v>3</v>
      </c>
      <c r="AJ247" s="5574">
        <f t="shared" si="177"/>
        <v>1</v>
      </c>
      <c r="AK247" s="2582">
        <v>2</v>
      </c>
      <c r="AL247" s="1213"/>
      <c r="AM247" s="5580" t="s">
        <v>330</v>
      </c>
      <c r="AN247" s="1372"/>
      <c r="AO247" s="2083"/>
      <c r="AP247" s="5572">
        <f>AN247-AO247</f>
        <v>0</v>
      </c>
      <c r="AQ247" s="1387" t="s">
        <v>587</v>
      </c>
      <c r="AR247" s="1387"/>
      <c r="AS247" s="2582"/>
      <c r="AT247" s="4123"/>
      <c r="AU247" s="5570" t="s">
        <v>814</v>
      </c>
      <c r="AV247" s="5584"/>
      <c r="AW247" s="1243" t="s">
        <v>58</v>
      </c>
      <c r="AX247" s="2090"/>
      <c r="AY247" s="5570" t="s">
        <v>814</v>
      </c>
      <c r="AZ247" s="5584"/>
      <c r="BA247" s="1243" t="s">
        <v>58</v>
      </c>
      <c r="BB247" s="2090"/>
      <c r="BC247" s="5570" t="s">
        <v>814</v>
      </c>
      <c r="BD247" s="5584"/>
      <c r="BE247" s="1243" t="s">
        <v>58</v>
      </c>
      <c r="BF247" s="2090"/>
      <c r="BG247" s="5570" t="s">
        <v>814</v>
      </c>
      <c r="BH247" s="5584"/>
      <c r="BI247" s="1243" t="s">
        <v>58</v>
      </c>
      <c r="BJ247" s="2090"/>
      <c r="BK247" s="1221"/>
    </row>
    <row r="248" spans="2:63" ht="15" customHeight="1">
      <c r="B248" s="2082">
        <v>20</v>
      </c>
      <c r="C248" s="5570" t="s">
        <v>523</v>
      </c>
      <c r="D248" s="5571">
        <v>15</v>
      </c>
      <c r="E248" s="1372">
        <v>5</v>
      </c>
      <c r="F248" s="5572">
        <f t="shared" si="179"/>
        <v>10</v>
      </c>
      <c r="G248" s="1387" t="s">
        <v>57</v>
      </c>
      <c r="H248" s="5660">
        <v>1</v>
      </c>
      <c r="I248" s="5574">
        <f t="shared" si="176"/>
        <v>1</v>
      </c>
      <c r="J248" s="2572"/>
      <c r="K248" s="2082"/>
      <c r="L248" s="5579"/>
      <c r="M248" s="1372"/>
      <c r="N248" s="1372"/>
      <c r="O248" s="1372"/>
      <c r="P248" s="5572"/>
      <c r="Q248" s="1387"/>
      <c r="R248" s="5577"/>
      <c r="S248" s="2000"/>
      <c r="T248" s="2082"/>
      <c r="U248" s="5579"/>
      <c r="V248" s="1372"/>
      <c r="W248" s="1372"/>
      <c r="X248" s="1372"/>
      <c r="Y248" s="5572"/>
      <c r="Z248" s="1387"/>
      <c r="AA248" s="5577"/>
      <c r="AB248" s="2000"/>
      <c r="AC248" s="2082"/>
      <c r="AD248" s="5583"/>
      <c r="AE248" s="5571">
        <v>20</v>
      </c>
      <c r="AF248" s="1372">
        <v>15</v>
      </c>
      <c r="AG248" s="5572">
        <f t="shared" si="180"/>
        <v>5</v>
      </c>
      <c r="AH248" s="1387" t="s">
        <v>57</v>
      </c>
      <c r="AI248" s="5660">
        <v>2</v>
      </c>
      <c r="AJ248" s="5574">
        <f t="shared" si="177"/>
        <v>1</v>
      </c>
      <c r="AK248" s="2582">
        <v>1</v>
      </c>
      <c r="AL248" s="1213"/>
      <c r="AM248" s="5580" t="s">
        <v>13</v>
      </c>
      <c r="AN248" s="1372"/>
      <c r="AO248" s="1372"/>
      <c r="AP248" s="5572">
        <f>AN248-AO248</f>
        <v>0</v>
      </c>
      <c r="AQ248" s="1387" t="s">
        <v>588</v>
      </c>
      <c r="AR248" s="1387"/>
      <c r="AS248" s="2582"/>
      <c r="AT248" s="4123"/>
      <c r="AU248" s="5570" t="s">
        <v>523</v>
      </c>
      <c r="AV248" s="5584"/>
      <c r="AW248" s="1243" t="s">
        <v>57</v>
      </c>
      <c r="AX248" s="2090"/>
      <c r="AY248" s="5570" t="s">
        <v>523</v>
      </c>
      <c r="AZ248" s="5584"/>
      <c r="BA248" s="1243" t="s">
        <v>57</v>
      </c>
      <c r="BB248" s="2090"/>
      <c r="BC248" s="5570" t="s">
        <v>523</v>
      </c>
      <c r="BD248" s="5584"/>
      <c r="BE248" s="1243" t="s">
        <v>57</v>
      </c>
      <c r="BF248" s="2090"/>
      <c r="BG248" s="5570" t="s">
        <v>523</v>
      </c>
      <c r="BH248" s="5584"/>
      <c r="BI248" s="1243" t="s">
        <v>57</v>
      </c>
      <c r="BJ248" s="2090"/>
      <c r="BK248" s="1221"/>
    </row>
    <row r="249" spans="2:63" ht="15" customHeight="1">
      <c r="B249" s="2082">
        <v>21</v>
      </c>
      <c r="C249" s="5570" t="s">
        <v>917</v>
      </c>
      <c r="D249" s="5571">
        <v>20</v>
      </c>
      <c r="E249" s="1372">
        <v>15</v>
      </c>
      <c r="F249" s="5572">
        <f t="shared" si="179"/>
        <v>5</v>
      </c>
      <c r="G249" s="2573" t="s">
        <v>725</v>
      </c>
      <c r="H249" s="5573">
        <v>2</v>
      </c>
      <c r="I249" s="5574">
        <f t="shared" si="176"/>
        <v>0</v>
      </c>
      <c r="J249" s="2572">
        <v>2</v>
      </c>
      <c r="K249" s="2082"/>
      <c r="L249" s="5579"/>
      <c r="M249" s="1372"/>
      <c r="N249" s="1372"/>
      <c r="O249" s="1372"/>
      <c r="P249" s="5572"/>
      <c r="Q249" s="1387"/>
      <c r="R249" s="5577"/>
      <c r="S249" s="2000"/>
      <c r="T249" s="2082"/>
      <c r="U249" s="5579"/>
      <c r="V249" s="1372"/>
      <c r="W249" s="1372"/>
      <c r="X249" s="1372"/>
      <c r="Y249" s="5572"/>
      <c r="Z249" s="1387"/>
      <c r="AA249" s="5577"/>
      <c r="AB249" s="2000"/>
      <c r="AC249" s="2082"/>
      <c r="AD249" s="5583"/>
      <c r="AE249" s="5571">
        <v>25</v>
      </c>
      <c r="AF249" s="1372">
        <v>20</v>
      </c>
      <c r="AG249" s="5572">
        <f t="shared" si="180"/>
        <v>5</v>
      </c>
      <c r="AH249" s="2573" t="s">
        <v>725</v>
      </c>
      <c r="AI249" s="5573">
        <v>2</v>
      </c>
      <c r="AJ249" s="5574">
        <f t="shared" si="177"/>
        <v>0</v>
      </c>
      <c r="AK249" s="2582">
        <v>2</v>
      </c>
      <c r="AL249" s="1213"/>
      <c r="AM249" s="5580" t="s">
        <v>337</v>
      </c>
      <c r="AN249" s="1372"/>
      <c r="AO249" s="1372"/>
      <c r="AP249" s="5572">
        <f>AN249-AO249</f>
        <v>0</v>
      </c>
      <c r="AQ249" s="1387" t="s">
        <v>308</v>
      </c>
      <c r="AR249" s="1387"/>
      <c r="AS249" s="2582"/>
      <c r="AT249" s="4123"/>
      <c r="AU249" s="5570" t="s">
        <v>917</v>
      </c>
      <c r="AV249" s="5584"/>
      <c r="AW249" s="1243" t="s">
        <v>725</v>
      </c>
      <c r="AX249" s="2090"/>
      <c r="AY249" s="5570" t="s">
        <v>917</v>
      </c>
      <c r="AZ249" s="5584"/>
      <c r="BA249" s="1243" t="s">
        <v>725</v>
      </c>
      <c r="BB249" s="2090"/>
      <c r="BC249" s="5570" t="s">
        <v>917</v>
      </c>
      <c r="BD249" s="5584"/>
      <c r="BE249" s="1243" t="s">
        <v>725</v>
      </c>
      <c r="BF249" s="2090"/>
      <c r="BG249" s="5570" t="s">
        <v>917</v>
      </c>
      <c r="BH249" s="5584"/>
      <c r="BI249" s="1243" t="s">
        <v>725</v>
      </c>
      <c r="BJ249" s="2090"/>
      <c r="BK249" s="1221"/>
    </row>
    <row r="250" spans="2:63" ht="15" customHeight="1">
      <c r="B250" s="2082">
        <v>22</v>
      </c>
      <c r="C250" s="5570" t="s">
        <v>918</v>
      </c>
      <c r="D250" s="5571">
        <v>20</v>
      </c>
      <c r="E250" s="1372">
        <v>20</v>
      </c>
      <c r="F250" s="5572">
        <f t="shared" si="179"/>
        <v>0</v>
      </c>
      <c r="G250" s="1387" t="s">
        <v>747</v>
      </c>
      <c r="H250" s="5573">
        <v>2</v>
      </c>
      <c r="I250" s="5574">
        <f t="shared" si="176"/>
        <v>2</v>
      </c>
      <c r="J250" s="2572"/>
      <c r="K250" s="5585"/>
      <c r="L250" s="5579"/>
      <c r="M250" s="1372"/>
      <c r="N250" s="1372"/>
      <c r="O250" s="1372"/>
      <c r="P250" s="5572"/>
      <c r="Q250" s="1387"/>
      <c r="R250" s="5577"/>
      <c r="S250" s="2000"/>
      <c r="T250" s="5585"/>
      <c r="U250" s="5579"/>
      <c r="V250" s="1372"/>
      <c r="W250" s="1372"/>
      <c r="X250" s="1372"/>
      <c r="Y250" s="5572"/>
      <c r="Z250" s="1387"/>
      <c r="AA250" s="5577"/>
      <c r="AB250" s="2000"/>
      <c r="AC250" s="5585"/>
      <c r="AD250" s="5583"/>
      <c r="AE250" s="5571">
        <v>25</v>
      </c>
      <c r="AF250" s="1372">
        <v>25</v>
      </c>
      <c r="AG250" s="5572">
        <f t="shared" si="180"/>
        <v>0</v>
      </c>
      <c r="AH250" s="1387" t="s">
        <v>747</v>
      </c>
      <c r="AI250" s="5573">
        <v>3</v>
      </c>
      <c r="AJ250" s="5574">
        <f t="shared" si="177"/>
        <v>1</v>
      </c>
      <c r="AK250" s="2582">
        <v>2</v>
      </c>
      <c r="AL250" s="1213"/>
      <c r="AM250" s="5580" t="s">
        <v>338</v>
      </c>
      <c r="AN250" s="1372"/>
      <c r="AO250" s="1372"/>
      <c r="AP250" s="5572">
        <f>AN250-AO250</f>
        <v>0</v>
      </c>
      <c r="AQ250" s="1387" t="s">
        <v>309</v>
      </c>
      <c r="AR250" s="1387"/>
      <c r="AS250" s="2582"/>
      <c r="AT250" s="4123"/>
      <c r="AU250" s="5570" t="s">
        <v>918</v>
      </c>
      <c r="AV250" s="5584"/>
      <c r="AW250" s="1243" t="s">
        <v>747</v>
      </c>
      <c r="AX250" s="2090"/>
      <c r="AY250" s="5570" t="s">
        <v>918</v>
      </c>
      <c r="AZ250" s="5584"/>
      <c r="BA250" s="1243" t="s">
        <v>747</v>
      </c>
      <c r="BB250" s="2090"/>
      <c r="BC250" s="5570" t="s">
        <v>918</v>
      </c>
      <c r="BD250" s="5584"/>
      <c r="BE250" s="1243" t="s">
        <v>747</v>
      </c>
      <c r="BF250" s="2090"/>
      <c r="BG250" s="5570" t="s">
        <v>918</v>
      </c>
      <c r="BH250" s="5584"/>
      <c r="BI250" s="1243" t="s">
        <v>747</v>
      </c>
      <c r="BJ250" s="2090"/>
      <c r="BK250" s="1221"/>
    </row>
    <row r="251" spans="2:63" ht="15" customHeight="1">
      <c r="B251" s="2082">
        <v>23</v>
      </c>
      <c r="C251" s="5570" t="s">
        <v>919</v>
      </c>
      <c r="D251" s="5571">
        <v>40</v>
      </c>
      <c r="E251" s="1372">
        <v>30</v>
      </c>
      <c r="F251" s="5572">
        <f t="shared" si="179"/>
        <v>10</v>
      </c>
      <c r="G251" s="97"/>
      <c r="H251" s="3682"/>
      <c r="I251" s="5574"/>
      <c r="J251" s="5594"/>
      <c r="K251" s="2082"/>
      <c r="L251" s="5579"/>
      <c r="M251" s="1372"/>
      <c r="N251" s="1372"/>
      <c r="O251" s="1372"/>
      <c r="P251" s="5572"/>
      <c r="Q251" s="1387"/>
      <c r="R251" s="5577"/>
      <c r="S251" s="2000"/>
      <c r="T251" s="2082"/>
      <c r="U251" s="5579"/>
      <c r="V251" s="1372"/>
      <c r="W251" s="1372"/>
      <c r="X251" s="1372"/>
      <c r="Y251" s="5572"/>
      <c r="Z251" s="1387"/>
      <c r="AA251" s="5577"/>
      <c r="AB251" s="2000"/>
      <c r="AC251" s="2082"/>
      <c r="AD251" s="5583"/>
      <c r="AE251" s="5571">
        <v>50</v>
      </c>
      <c r="AF251" s="1372">
        <v>40</v>
      </c>
      <c r="AG251" s="5572">
        <f t="shared" si="180"/>
        <v>10</v>
      </c>
      <c r="AH251" s="97"/>
      <c r="AI251" s="3682"/>
      <c r="AJ251" s="5574"/>
      <c r="AK251" s="5594"/>
      <c r="AL251" s="1213"/>
      <c r="AM251" s="5580" t="s">
        <v>15</v>
      </c>
      <c r="AN251" s="1372"/>
      <c r="AO251" s="1372"/>
      <c r="AP251" s="5572">
        <f t="shared" ref="AP251:AP252" si="181">AN251-AO251</f>
        <v>0</v>
      </c>
      <c r="AQ251" s="1387" t="s">
        <v>58</v>
      </c>
      <c r="AR251" s="1387"/>
      <c r="AS251" s="2582"/>
      <c r="AT251" s="4123"/>
      <c r="AU251" s="5570" t="s">
        <v>919</v>
      </c>
      <c r="AV251" s="5584"/>
      <c r="AW251" s="1243"/>
      <c r="AX251" s="2090"/>
      <c r="AY251" s="5570" t="s">
        <v>919</v>
      </c>
      <c r="AZ251" s="5584"/>
      <c r="BA251" s="1243"/>
      <c r="BB251" s="2090"/>
      <c r="BC251" s="5570" t="s">
        <v>919</v>
      </c>
      <c r="BD251" s="5584"/>
      <c r="BE251" s="1243"/>
      <c r="BF251" s="2090"/>
      <c r="BG251" s="5570" t="s">
        <v>919</v>
      </c>
      <c r="BH251" s="5584"/>
      <c r="BI251" s="1243"/>
      <c r="BJ251" s="2090"/>
      <c r="BK251" s="1221"/>
    </row>
    <row r="252" spans="2:63" ht="15" customHeight="1" thickBot="1">
      <c r="B252" s="2082">
        <v>24</v>
      </c>
      <c r="C252" s="5596" t="s">
        <v>920</v>
      </c>
      <c r="D252" s="5597">
        <v>60</v>
      </c>
      <c r="E252" s="5598">
        <v>60</v>
      </c>
      <c r="F252" s="5599">
        <f t="shared" si="179"/>
        <v>0</v>
      </c>
      <c r="G252" s="5605"/>
      <c r="H252" s="3687"/>
      <c r="I252" s="5606"/>
      <c r="J252" s="5607"/>
      <c r="K252" s="2082"/>
      <c r="L252" s="5579"/>
      <c r="M252" s="1372"/>
      <c r="N252" s="1372"/>
      <c r="O252" s="1372"/>
      <c r="P252" s="5572"/>
      <c r="Q252" s="1387"/>
      <c r="R252" s="5577"/>
      <c r="S252" s="2572"/>
      <c r="T252" s="2082"/>
      <c r="U252" s="5579"/>
      <c r="V252" s="1372"/>
      <c r="W252" s="1372"/>
      <c r="X252" s="1372"/>
      <c r="Y252" s="5572"/>
      <c r="Z252" s="1387"/>
      <c r="AA252" s="5577"/>
      <c r="AB252" s="2572"/>
      <c r="AC252" s="2082"/>
      <c r="AD252" s="5583"/>
      <c r="AE252" s="5597">
        <v>75</v>
      </c>
      <c r="AF252" s="5598">
        <v>75</v>
      </c>
      <c r="AG252" s="5599">
        <f t="shared" si="180"/>
        <v>0</v>
      </c>
      <c r="AH252" s="5605"/>
      <c r="AI252" s="3687"/>
      <c r="AJ252" s="5606"/>
      <c r="AK252" s="5607"/>
      <c r="AL252" s="1213"/>
      <c r="AM252" s="5608" t="s">
        <v>16</v>
      </c>
      <c r="AN252" s="1372"/>
      <c r="AO252" s="1372"/>
      <c r="AP252" s="5572">
        <f t="shared" si="181"/>
        <v>0</v>
      </c>
      <c r="AQ252" s="1392" t="s">
        <v>57</v>
      </c>
      <c r="AR252" s="1392"/>
      <c r="AS252" s="3688"/>
      <c r="AT252" s="4123"/>
      <c r="AU252" s="5570" t="s">
        <v>920</v>
      </c>
      <c r="AV252" s="5584"/>
      <c r="AW252" s="1243"/>
      <c r="AX252" s="2090"/>
      <c r="AY252" s="5570" t="s">
        <v>920</v>
      </c>
      <c r="AZ252" s="5584"/>
      <c r="BA252" s="1243"/>
      <c r="BB252" s="2090"/>
      <c r="BC252" s="5570" t="s">
        <v>920</v>
      </c>
      <c r="BD252" s="5584"/>
      <c r="BE252" s="1243"/>
      <c r="BF252" s="2090"/>
      <c r="BG252" s="5570" t="s">
        <v>920</v>
      </c>
      <c r="BH252" s="5584"/>
      <c r="BI252" s="1243"/>
      <c r="BJ252" s="2090"/>
      <c r="BK252" s="1221"/>
    </row>
    <row r="253" spans="2:63" ht="15" hidden="1" customHeight="1" thickBot="1">
      <c r="B253" s="5609"/>
      <c r="C253" s="5610"/>
      <c r="D253" s="5610"/>
      <c r="E253" s="5610"/>
      <c r="F253" s="5610"/>
      <c r="G253" s="5610"/>
      <c r="H253" s="5610"/>
      <c r="I253" s="5610"/>
      <c r="J253" s="5610"/>
      <c r="K253" s="5610"/>
      <c r="L253" s="5610"/>
      <c r="M253" s="5610"/>
      <c r="N253" s="5610"/>
      <c r="O253" s="5610"/>
      <c r="P253" s="5610"/>
      <c r="Q253" s="5610"/>
      <c r="R253" s="5610"/>
      <c r="S253" s="5610"/>
      <c r="T253" s="5610"/>
      <c r="U253" s="5610"/>
      <c r="V253" s="5610"/>
      <c r="W253" s="5610"/>
      <c r="X253" s="5610"/>
      <c r="Y253" s="5610"/>
      <c r="Z253" s="5610"/>
      <c r="AA253" s="5610"/>
      <c r="AB253" s="5610"/>
      <c r="AC253" s="5610"/>
      <c r="AD253" s="5610"/>
      <c r="AE253" s="5610"/>
      <c r="AF253" s="5610"/>
      <c r="AG253" s="5610"/>
      <c r="AH253" s="5610"/>
      <c r="AI253" s="5610"/>
      <c r="AJ253" s="5610"/>
      <c r="AK253" s="5611"/>
      <c r="AL253" s="1214"/>
      <c r="AM253" s="1109"/>
      <c r="AN253" s="1109"/>
      <c r="AO253" s="1109"/>
      <c r="AP253" s="1109"/>
      <c r="AQ253" s="1109"/>
      <c r="AR253" s="1109"/>
      <c r="AS253" s="1109"/>
      <c r="AT253" s="4122" t="s">
        <v>350</v>
      </c>
      <c r="AU253" s="5521">
        <f>B254</f>
        <v>44606</v>
      </c>
      <c r="AV253" s="5524"/>
      <c r="AW253" s="5524"/>
      <c r="AX253" s="5525"/>
      <c r="AY253" s="5521">
        <f>B254</f>
        <v>44606</v>
      </c>
      <c r="AZ253" s="5524"/>
      <c r="BA253" s="5524"/>
      <c r="BB253" s="5525"/>
      <c r="BC253" s="5521">
        <f>AU253</f>
        <v>44606</v>
      </c>
      <c r="BD253" s="5524"/>
      <c r="BE253" s="5524"/>
      <c r="BF253" s="5525"/>
      <c r="BG253" s="5521">
        <f>AU253</f>
        <v>44606</v>
      </c>
      <c r="BH253" s="5524"/>
      <c r="BI253" s="5524"/>
      <c r="BJ253" s="5525"/>
      <c r="BK253" s="1221"/>
    </row>
    <row r="254" spans="2:63" ht="18" hidden="1" customHeight="1">
      <c r="B254" s="4099">
        <f>B2</f>
        <v>44606</v>
      </c>
      <c r="C254" s="4100"/>
      <c r="D254" s="3694"/>
      <c r="E254" s="3990"/>
      <c r="F254" s="3990">
        <f>F226</f>
        <v>0.41666666666666669</v>
      </c>
      <c r="G254" s="3990"/>
      <c r="H254" s="3990"/>
      <c r="I254" s="3990"/>
      <c r="J254" s="3696"/>
      <c r="K254" s="3990"/>
      <c r="L254" s="3990"/>
      <c r="M254" s="3990"/>
      <c r="N254" s="3990"/>
      <c r="O254" s="3990"/>
      <c r="P254" s="3990">
        <f>P226</f>
        <v>0.5</v>
      </c>
      <c r="Q254" s="3990"/>
      <c r="R254" s="3990"/>
      <c r="S254" s="3696"/>
      <c r="T254" s="5656"/>
      <c r="U254" s="5657"/>
      <c r="V254" s="5657"/>
      <c r="W254" s="5657"/>
      <c r="X254" s="5657"/>
      <c r="Y254" s="5657">
        <f>Y226</f>
        <v>0.66666666666666663</v>
      </c>
      <c r="Z254" s="5657"/>
      <c r="AA254" s="5657"/>
      <c r="AB254" s="5658"/>
      <c r="AC254" s="3673"/>
      <c r="AD254" s="3672"/>
      <c r="AE254" s="3673"/>
      <c r="AF254" s="3672"/>
      <c r="AG254" s="3672">
        <f>AG226</f>
        <v>0.79166666666666663</v>
      </c>
      <c r="AH254" s="3672"/>
      <c r="AI254" s="3672"/>
      <c r="AJ254" s="3672"/>
      <c r="AK254" s="3674"/>
      <c r="AL254" s="1221"/>
      <c r="AM254" s="5615"/>
      <c r="AN254" s="5527"/>
      <c r="AO254" s="5527"/>
      <c r="AP254" s="5527" t="str">
        <f>AP226</f>
        <v>Ночь</v>
      </c>
      <c r="AQ254" s="5527"/>
      <c r="AR254" s="5527"/>
      <c r="AS254" s="5528"/>
      <c r="AT254" s="4123"/>
      <c r="AU254" s="5533" t="str">
        <f>AG255</f>
        <v>Павильон Дзержинка</v>
      </c>
      <c r="AV254" s="5534"/>
      <c r="AW254" s="5535"/>
      <c r="AX254" s="5536"/>
      <c r="AY254" s="5533" t="str">
        <f>AU254</f>
        <v>Павильон Дзержинка</v>
      </c>
      <c r="AZ254" s="5534"/>
      <c r="BA254" s="5535"/>
      <c r="BB254" s="5536"/>
      <c r="BC254" s="5533" t="str">
        <f>AP255</f>
        <v>Павильон Дзержинка</v>
      </c>
      <c r="BD254" s="5534"/>
      <c r="BE254" s="5535"/>
      <c r="BF254" s="5536"/>
      <c r="BG254" s="5533" t="str">
        <f>BC254</f>
        <v>Павильон Дзержинка</v>
      </c>
      <c r="BH254" s="5534"/>
      <c r="BI254" s="5535"/>
      <c r="BJ254" s="5536"/>
      <c r="BK254" s="1221"/>
    </row>
    <row r="255" spans="2:63" ht="18" hidden="1" customHeight="1" thickBot="1">
      <c r="B255" s="4101"/>
      <c r="C255" s="4102"/>
      <c r="D255" s="3697"/>
      <c r="E255" s="3698"/>
      <c r="F255" s="3699" t="s">
        <v>237</v>
      </c>
      <c r="G255" s="3698"/>
      <c r="H255" s="3698"/>
      <c r="I255" s="3698"/>
      <c r="J255" s="3700"/>
      <c r="K255" s="5645"/>
      <c r="L255" s="5645"/>
      <c r="M255" s="5645"/>
      <c r="N255" s="5645"/>
      <c r="O255" s="5645"/>
      <c r="P255" s="5645" t="str">
        <f>F255</f>
        <v>Павильон Дзержинка</v>
      </c>
      <c r="Q255" s="5645"/>
      <c r="R255" s="5645"/>
      <c r="S255" s="5646"/>
      <c r="T255" s="5647"/>
      <c r="U255" s="5648"/>
      <c r="V255" s="5648"/>
      <c r="W255" s="5648"/>
      <c r="X255" s="5648"/>
      <c r="Y255" s="5648" t="str">
        <f>P255</f>
        <v>Павильон Дзержинка</v>
      </c>
      <c r="Z255" s="5648"/>
      <c r="AA255" s="5648"/>
      <c r="AB255" s="5649"/>
      <c r="AC255" s="5647"/>
      <c r="AD255" s="5648"/>
      <c r="AE255" s="5647"/>
      <c r="AF255" s="5648"/>
      <c r="AG255" s="5648" t="str">
        <f>Y255</f>
        <v>Павильон Дзержинка</v>
      </c>
      <c r="AH255" s="5648"/>
      <c r="AI255" s="5648"/>
      <c r="AJ255" s="5648"/>
      <c r="AK255" s="5649"/>
      <c r="AL255" s="3291"/>
      <c r="AM255" s="5650"/>
      <c r="AN255" s="5651"/>
      <c r="AO255" s="5651"/>
      <c r="AP255" s="5651" t="str">
        <f>AG255</f>
        <v>Павильон Дзержинка</v>
      </c>
      <c r="AQ255" s="5651"/>
      <c r="AR255" s="5651"/>
      <c r="AS255" s="5652"/>
      <c r="AT255" s="4123"/>
      <c r="AU255" s="5538"/>
      <c r="AV255" s="5539"/>
      <c r="AW255" s="5540"/>
      <c r="AX255" s="5541"/>
      <c r="AY255" s="5538"/>
      <c r="AZ255" s="5539"/>
      <c r="BA255" s="5540"/>
      <c r="BB255" s="5541"/>
      <c r="BC255" s="5538"/>
      <c r="BD255" s="5539"/>
      <c r="BE255" s="5540"/>
      <c r="BF255" s="5541"/>
      <c r="BG255" s="5538"/>
      <c r="BH255" s="5539"/>
      <c r="BI255" s="5540"/>
      <c r="BJ255" s="5541"/>
      <c r="BK255" s="1221"/>
    </row>
    <row r="256" spans="2:63" ht="31.5" hidden="1" customHeight="1">
      <c r="B256" s="5544" t="s">
        <v>1</v>
      </c>
      <c r="C256" s="5545"/>
      <c r="D256" s="5546" t="s">
        <v>734</v>
      </c>
      <c r="E256" s="5547" t="s">
        <v>720</v>
      </c>
      <c r="F256" s="5548" t="s">
        <v>17</v>
      </c>
      <c r="G256" s="5555" t="s">
        <v>721</v>
      </c>
      <c r="H256" s="5549"/>
      <c r="I256" s="5549"/>
      <c r="J256" s="5550"/>
      <c r="K256" s="5628" t="s">
        <v>1</v>
      </c>
      <c r="L256" s="5551"/>
      <c r="M256" s="5552" t="e">
        <f>#REF!</f>
        <v>#REF!</v>
      </c>
      <c r="N256" s="5553" t="s">
        <v>6</v>
      </c>
      <c r="O256" s="5553" t="s">
        <v>229</v>
      </c>
      <c r="P256" s="5554" t="s">
        <v>17</v>
      </c>
      <c r="Q256" s="5555" t="s">
        <v>353</v>
      </c>
      <c r="R256" s="5549"/>
      <c r="S256" s="5550"/>
      <c r="T256" s="5544" t="s">
        <v>1</v>
      </c>
      <c r="U256" s="5551"/>
      <c r="V256" s="5556" t="e">
        <f>#REF!</f>
        <v>#REF!</v>
      </c>
      <c r="W256" s="5553" t="s">
        <v>6</v>
      </c>
      <c r="X256" s="5553" t="s">
        <v>229</v>
      </c>
      <c r="Y256" s="5554" t="s">
        <v>17</v>
      </c>
      <c r="Z256" s="5555" t="s">
        <v>312</v>
      </c>
      <c r="AA256" s="5549"/>
      <c r="AB256" s="5550"/>
      <c r="AC256" s="5544" t="s">
        <v>1</v>
      </c>
      <c r="AD256" s="5557"/>
      <c r="AE256" s="5546" t="s">
        <v>734</v>
      </c>
      <c r="AF256" s="5547" t="s">
        <v>720</v>
      </c>
      <c r="AG256" s="5548" t="s">
        <v>17</v>
      </c>
      <c r="AH256" s="5559" t="s">
        <v>691</v>
      </c>
      <c r="AI256" s="5560"/>
      <c r="AJ256" s="5560"/>
      <c r="AK256" s="5561"/>
      <c r="AL256" s="1210"/>
      <c r="AM256" s="5562"/>
      <c r="AN256" s="5544" t="s">
        <v>249</v>
      </c>
      <c r="AO256" s="5551" t="s">
        <v>250</v>
      </c>
      <c r="AP256" s="5554" t="s">
        <v>17</v>
      </c>
      <c r="AQ256" s="5563" t="s">
        <v>314</v>
      </c>
      <c r="AR256" s="5564"/>
      <c r="AS256" s="5565"/>
      <c r="AT256" s="4123"/>
      <c r="AU256" s="5566"/>
      <c r="AV256" s="5567" t="s">
        <v>229</v>
      </c>
      <c r="AW256" s="5568" t="s">
        <v>314</v>
      </c>
      <c r="AX256" s="5569"/>
      <c r="AY256" s="5566"/>
      <c r="AZ256" s="5567" t="s">
        <v>229</v>
      </c>
      <c r="BA256" s="5568" t="s">
        <v>314</v>
      </c>
      <c r="BB256" s="5569"/>
      <c r="BC256" s="5566"/>
      <c r="BD256" s="5567" t="s">
        <v>229</v>
      </c>
      <c r="BE256" s="5568" t="s">
        <v>314</v>
      </c>
      <c r="BF256" s="5569"/>
      <c r="BG256" s="5566"/>
      <c r="BH256" s="5567" t="s">
        <v>229</v>
      </c>
      <c r="BI256" s="5568" t="s">
        <v>314</v>
      </c>
      <c r="BJ256" s="5569"/>
      <c r="BK256" s="1221"/>
    </row>
    <row r="257" spans="2:63" ht="15" hidden="1" customHeight="1">
      <c r="B257" s="2082">
        <v>1</v>
      </c>
      <c r="C257" s="5570" t="s">
        <v>724</v>
      </c>
      <c r="D257" s="5571"/>
      <c r="E257" s="5579"/>
      <c r="F257" s="5572">
        <f t="shared" ref="F257:F272" si="182">D257-E257</f>
        <v>0</v>
      </c>
      <c r="G257" s="1387" t="s">
        <v>42</v>
      </c>
      <c r="H257" s="5660"/>
      <c r="I257" s="5574">
        <f>H257-J257</f>
        <v>0</v>
      </c>
      <c r="J257" s="2000"/>
      <c r="K257" s="5630">
        <v>1</v>
      </c>
      <c r="L257" s="5576" t="s">
        <v>2</v>
      </c>
      <c r="M257" s="1372"/>
      <c r="N257" s="1372"/>
      <c r="O257" s="1372"/>
      <c r="P257" s="5572">
        <f>M257-N257+O257</f>
        <v>0</v>
      </c>
      <c r="Q257" s="1387" t="s">
        <v>42</v>
      </c>
      <c r="R257" s="5577">
        <f>'11,30'!E196</f>
        <v>0</v>
      </c>
      <c r="S257" s="2000"/>
      <c r="T257" s="5575">
        <v>1</v>
      </c>
      <c r="U257" s="5576" t="s">
        <v>2</v>
      </c>
      <c r="V257" s="1372"/>
      <c r="W257" s="1372"/>
      <c r="X257" s="1372"/>
      <c r="Y257" s="5572">
        <f>V257-W257+X257</f>
        <v>0</v>
      </c>
      <c r="Z257" s="1387" t="s">
        <v>42</v>
      </c>
      <c r="AA257" s="5577">
        <f>'16,00'!E196</f>
        <v>0</v>
      </c>
      <c r="AB257" s="2000"/>
      <c r="AC257" s="5575">
        <v>1</v>
      </c>
      <c r="AD257" s="5578" t="s">
        <v>2</v>
      </c>
      <c r="AE257" s="5571"/>
      <c r="AF257" s="1372"/>
      <c r="AG257" s="5572">
        <f t="shared" ref="AG257:AG272" si="183">AE257-AF257</f>
        <v>0</v>
      </c>
      <c r="AH257" s="1387" t="s">
        <v>42</v>
      </c>
      <c r="AI257" s="5660"/>
      <c r="AJ257" s="5574">
        <f>AI257-AK257</f>
        <v>0</v>
      </c>
      <c r="AK257" s="2582"/>
      <c r="AL257" s="1213"/>
      <c r="AM257" s="5580" t="s">
        <v>2</v>
      </c>
      <c r="AN257" s="5580"/>
      <c r="AO257" s="1372"/>
      <c r="AP257" s="5572">
        <f>AN257-AO257</f>
        <v>0</v>
      </c>
      <c r="AQ257" s="1387" t="s">
        <v>42</v>
      </c>
      <c r="AR257" s="1387"/>
      <c r="AS257" s="2582"/>
      <c r="AT257" s="4123"/>
      <c r="AU257" s="5570" t="s">
        <v>724</v>
      </c>
      <c r="AV257" s="5581"/>
      <c r="AW257" s="1243" t="s">
        <v>42</v>
      </c>
      <c r="AX257" s="5582"/>
      <c r="AY257" s="5570" t="s">
        <v>724</v>
      </c>
      <c r="AZ257" s="5581"/>
      <c r="BA257" s="1243" t="s">
        <v>42</v>
      </c>
      <c r="BB257" s="5582"/>
      <c r="BC257" s="5570" t="s">
        <v>724</v>
      </c>
      <c r="BD257" s="5581"/>
      <c r="BE257" s="1243" t="s">
        <v>42</v>
      </c>
      <c r="BF257" s="5582"/>
      <c r="BG257" s="5570" t="s">
        <v>724</v>
      </c>
      <c r="BH257" s="5581"/>
      <c r="BI257" s="1243" t="s">
        <v>42</v>
      </c>
      <c r="BJ257" s="5582"/>
      <c r="BK257" s="1221"/>
    </row>
    <row r="258" spans="2:63" ht="15" hidden="1" customHeight="1">
      <c r="B258" s="2082">
        <v>2</v>
      </c>
      <c r="C258" s="5570" t="s">
        <v>763</v>
      </c>
      <c r="D258" s="5571"/>
      <c r="E258" s="5579"/>
      <c r="F258" s="5572">
        <f t="shared" si="182"/>
        <v>0</v>
      </c>
      <c r="G258" s="1387" t="s">
        <v>299</v>
      </c>
      <c r="H258" s="5660"/>
      <c r="I258" s="5574">
        <f t="shared" ref="I258:I264" si="184">H258-J258</f>
        <v>0</v>
      </c>
      <c r="J258" s="2000"/>
      <c r="K258" s="5630">
        <v>2</v>
      </c>
      <c r="L258" s="5579" t="s">
        <v>12</v>
      </c>
      <c r="M258" s="1372"/>
      <c r="N258" s="1372"/>
      <c r="O258" s="1372"/>
      <c r="P258" s="5572">
        <f t="shared" ref="P258" si="185">M258-N258+O258</f>
        <v>0</v>
      </c>
      <c r="Q258" s="1387" t="s">
        <v>299</v>
      </c>
      <c r="R258" s="5577" t="e">
        <f>'11,30'!E195</f>
        <v>#REF!</v>
      </c>
      <c r="S258" s="2000"/>
      <c r="T258" s="5575">
        <v>2</v>
      </c>
      <c r="U258" s="5579" t="s">
        <v>12</v>
      </c>
      <c r="V258" s="1372"/>
      <c r="W258" s="1372"/>
      <c r="X258" s="1372"/>
      <c r="Y258" s="5572">
        <f t="shared" ref="Y258" si="186">V258-W258+X258</f>
        <v>0</v>
      </c>
      <c r="Z258" s="1387" t="s">
        <v>299</v>
      </c>
      <c r="AA258" s="5577" t="e">
        <f>'16,00'!E195</f>
        <v>#REF!</v>
      </c>
      <c r="AB258" s="2000"/>
      <c r="AC258" s="5575">
        <v>2</v>
      </c>
      <c r="AD258" s="5583" t="s">
        <v>12</v>
      </c>
      <c r="AE258" s="5571"/>
      <c r="AF258" s="1372"/>
      <c r="AG258" s="5572">
        <f t="shared" si="183"/>
        <v>0</v>
      </c>
      <c r="AH258" s="1387" t="s">
        <v>299</v>
      </c>
      <c r="AI258" s="5660"/>
      <c r="AJ258" s="5574">
        <f t="shared" ref="AJ258:AJ264" si="187">AI258-AK258</f>
        <v>0</v>
      </c>
      <c r="AK258" s="2582"/>
      <c r="AL258" s="1213"/>
      <c r="AM258" s="5580" t="s">
        <v>12</v>
      </c>
      <c r="AN258" s="5580"/>
      <c r="AO258" s="1372"/>
      <c r="AP258" s="5572">
        <f t="shared" ref="AP258" si="188">AN258-AO258</f>
        <v>0</v>
      </c>
      <c r="AQ258" s="1387" t="s">
        <v>299</v>
      </c>
      <c r="AR258" s="1387"/>
      <c r="AS258" s="2582"/>
      <c r="AT258" s="4123"/>
      <c r="AU258" s="5570" t="s">
        <v>763</v>
      </c>
      <c r="AV258" s="5581"/>
      <c r="AW258" s="1243" t="s">
        <v>299</v>
      </c>
      <c r="AX258" s="2090"/>
      <c r="AY258" s="5570" t="s">
        <v>763</v>
      </c>
      <c r="AZ258" s="5581"/>
      <c r="BA258" s="1243" t="s">
        <v>299</v>
      </c>
      <c r="BB258" s="2090"/>
      <c r="BC258" s="5570" t="s">
        <v>763</v>
      </c>
      <c r="BD258" s="5581"/>
      <c r="BE258" s="1243" t="s">
        <v>299</v>
      </c>
      <c r="BF258" s="2090"/>
      <c r="BG258" s="5570" t="s">
        <v>763</v>
      </c>
      <c r="BH258" s="5581"/>
      <c r="BI258" s="1243" t="s">
        <v>299</v>
      </c>
      <c r="BJ258" s="2090"/>
      <c r="BK258" s="1221"/>
    </row>
    <row r="259" spans="2:63" ht="15" hidden="1" customHeight="1">
      <c r="B259" s="2082">
        <v>3</v>
      </c>
      <c r="C259" s="5570" t="s">
        <v>3</v>
      </c>
      <c r="D259" s="5571"/>
      <c r="E259" s="5579"/>
      <c r="F259" s="5572">
        <f t="shared" si="182"/>
        <v>0</v>
      </c>
      <c r="G259" s="1387" t="s">
        <v>39</v>
      </c>
      <c r="H259" s="5660"/>
      <c r="I259" s="5574">
        <f t="shared" si="184"/>
        <v>0</v>
      </c>
      <c r="J259" s="2000"/>
      <c r="K259" s="5630">
        <v>3</v>
      </c>
      <c r="L259" s="5579" t="s">
        <v>583</v>
      </c>
      <c r="M259" s="1372"/>
      <c r="N259" s="1372"/>
      <c r="O259" s="1372"/>
      <c r="P259" s="5572">
        <f t="shared" ref="P259:P260" si="189">M259-N259+O259</f>
        <v>0</v>
      </c>
      <c r="Q259" s="1387" t="s">
        <v>39</v>
      </c>
      <c r="R259" s="5577" t="e">
        <f>'11,30'!E194</f>
        <v>#REF!</v>
      </c>
      <c r="S259" s="2000"/>
      <c r="T259" s="5575">
        <v>3</v>
      </c>
      <c r="U259" s="5579" t="s">
        <v>583</v>
      </c>
      <c r="V259" s="1372"/>
      <c r="W259" s="1372"/>
      <c r="X259" s="1372"/>
      <c r="Y259" s="5572">
        <f t="shared" ref="Y259:Y260" si="190">V259-W259+X259</f>
        <v>0</v>
      </c>
      <c r="Z259" s="1387" t="s">
        <v>39</v>
      </c>
      <c r="AA259" s="5577" t="e">
        <f>'16,00'!E194</f>
        <v>#REF!</v>
      </c>
      <c r="AB259" s="2000"/>
      <c r="AC259" s="5575">
        <v>3</v>
      </c>
      <c r="AD259" s="5583" t="s">
        <v>583</v>
      </c>
      <c r="AE259" s="5571"/>
      <c r="AF259" s="1372"/>
      <c r="AG259" s="5572">
        <f t="shared" si="183"/>
        <v>0</v>
      </c>
      <c r="AH259" s="1387" t="s">
        <v>39</v>
      </c>
      <c r="AI259" s="5660"/>
      <c r="AJ259" s="5574">
        <f t="shared" si="187"/>
        <v>0</v>
      </c>
      <c r="AK259" s="2582"/>
      <c r="AL259" s="1213"/>
      <c r="AM259" s="5580" t="s">
        <v>583</v>
      </c>
      <c r="AN259" s="5580"/>
      <c r="AO259" s="1372"/>
      <c r="AP259" s="5572">
        <f t="shared" ref="AP259:AP260" si="191">AN259-AO259</f>
        <v>0</v>
      </c>
      <c r="AQ259" s="1387" t="s">
        <v>39</v>
      </c>
      <c r="AR259" s="1387"/>
      <c r="AS259" s="2582"/>
      <c r="AT259" s="4123"/>
      <c r="AU259" s="5570" t="s">
        <v>3</v>
      </c>
      <c r="AV259" s="5581"/>
      <c r="AW259" s="1243" t="s">
        <v>39</v>
      </c>
      <c r="AX259" s="2090"/>
      <c r="AY259" s="5570" t="s">
        <v>3</v>
      </c>
      <c r="AZ259" s="5581"/>
      <c r="BA259" s="1243" t="s">
        <v>39</v>
      </c>
      <c r="BB259" s="2090"/>
      <c r="BC259" s="5570" t="s">
        <v>3</v>
      </c>
      <c r="BD259" s="5581"/>
      <c r="BE259" s="1243" t="s">
        <v>39</v>
      </c>
      <c r="BF259" s="2090"/>
      <c r="BG259" s="5570" t="s">
        <v>3</v>
      </c>
      <c r="BH259" s="5581"/>
      <c r="BI259" s="1243" t="s">
        <v>39</v>
      </c>
      <c r="BJ259" s="2090"/>
      <c r="BK259" s="1221"/>
    </row>
    <row r="260" spans="2:63" ht="15" hidden="1" customHeight="1">
      <c r="B260" s="2082">
        <v>4</v>
      </c>
      <c r="C260" s="5570" t="s">
        <v>19</v>
      </c>
      <c r="D260" s="5571"/>
      <c r="E260" s="5579"/>
      <c r="F260" s="5572">
        <f t="shared" si="182"/>
        <v>0</v>
      </c>
      <c r="G260" s="1387" t="s">
        <v>47</v>
      </c>
      <c r="H260" s="5660"/>
      <c r="I260" s="5574">
        <f t="shared" si="184"/>
        <v>0</v>
      </c>
      <c r="J260" s="2000"/>
      <c r="K260" s="5590">
        <v>4</v>
      </c>
      <c r="L260" s="5579" t="s">
        <v>584</v>
      </c>
      <c r="M260" s="1372"/>
      <c r="N260" s="1372"/>
      <c r="O260" s="1372"/>
      <c r="P260" s="5572">
        <f t="shared" si="189"/>
        <v>0</v>
      </c>
      <c r="Q260" s="1387" t="s">
        <v>47</v>
      </c>
      <c r="R260" s="5577">
        <f>'11,30'!E201</f>
        <v>0</v>
      </c>
      <c r="S260" s="2000"/>
      <c r="T260" s="2082">
        <v>4</v>
      </c>
      <c r="U260" s="5579" t="s">
        <v>584</v>
      </c>
      <c r="V260" s="1372"/>
      <c r="W260" s="1372"/>
      <c r="X260" s="1372"/>
      <c r="Y260" s="5572">
        <f t="shared" si="190"/>
        <v>0</v>
      </c>
      <c r="Z260" s="1387" t="s">
        <v>47</v>
      </c>
      <c r="AA260" s="5577">
        <f>'16,00'!E201</f>
        <v>0</v>
      </c>
      <c r="AB260" s="2000"/>
      <c r="AC260" s="2082">
        <v>4</v>
      </c>
      <c r="AD260" s="5583" t="s">
        <v>584</v>
      </c>
      <c r="AE260" s="5571"/>
      <c r="AF260" s="1372"/>
      <c r="AG260" s="5572">
        <f t="shared" si="183"/>
        <v>0</v>
      </c>
      <c r="AH260" s="1387" t="s">
        <v>47</v>
      </c>
      <c r="AI260" s="5660"/>
      <c r="AJ260" s="5574">
        <f t="shared" si="187"/>
        <v>0</v>
      </c>
      <c r="AK260" s="2582"/>
      <c r="AL260" s="1213"/>
      <c r="AM260" s="5580" t="s">
        <v>584</v>
      </c>
      <c r="AN260" s="5580"/>
      <c r="AO260" s="1372"/>
      <c r="AP260" s="5572">
        <f t="shared" si="191"/>
        <v>0</v>
      </c>
      <c r="AQ260" s="1387" t="s">
        <v>47</v>
      </c>
      <c r="AR260" s="1387"/>
      <c r="AS260" s="2582"/>
      <c r="AT260" s="4123"/>
      <c r="AU260" s="5570" t="s">
        <v>19</v>
      </c>
      <c r="AV260" s="5584"/>
      <c r="AW260" s="1243" t="s">
        <v>47</v>
      </c>
      <c r="AX260" s="2090"/>
      <c r="AY260" s="5570" t="s">
        <v>19</v>
      </c>
      <c r="AZ260" s="5584"/>
      <c r="BA260" s="1243" t="s">
        <v>47</v>
      </c>
      <c r="BB260" s="2090"/>
      <c r="BC260" s="5570" t="s">
        <v>19</v>
      </c>
      <c r="BD260" s="5584"/>
      <c r="BE260" s="1243" t="s">
        <v>47</v>
      </c>
      <c r="BF260" s="2090"/>
      <c r="BG260" s="5570" t="s">
        <v>19</v>
      </c>
      <c r="BH260" s="5584"/>
      <c r="BI260" s="1243" t="s">
        <v>47</v>
      </c>
      <c r="BJ260" s="2090"/>
      <c r="BK260" s="1221"/>
    </row>
    <row r="261" spans="2:63" ht="15" hidden="1" customHeight="1">
      <c r="B261" s="2082">
        <v>5</v>
      </c>
      <c r="C261" s="5570" t="s">
        <v>4</v>
      </c>
      <c r="D261" s="5571"/>
      <c r="E261" s="5579"/>
      <c r="F261" s="5572">
        <f t="shared" si="182"/>
        <v>0</v>
      </c>
      <c r="G261" s="1387" t="s">
        <v>45</v>
      </c>
      <c r="H261" s="5660"/>
      <c r="I261" s="5574">
        <f t="shared" si="184"/>
        <v>0</v>
      </c>
      <c r="J261" s="2000"/>
      <c r="K261" s="5633">
        <v>5</v>
      </c>
      <c r="L261" s="5579" t="s">
        <v>18</v>
      </c>
      <c r="M261" s="1372"/>
      <c r="N261" s="1372"/>
      <c r="O261" s="1372"/>
      <c r="P261" s="5572">
        <f t="shared" ref="P261:P280" si="192">M261-N261+O261</f>
        <v>0</v>
      </c>
      <c r="Q261" s="1387" t="s">
        <v>45</v>
      </c>
      <c r="R261" s="5586" t="e">
        <f>'11,30'!E199</f>
        <v>#REF!</v>
      </c>
      <c r="S261" s="2000"/>
      <c r="T261" s="5585">
        <v>5</v>
      </c>
      <c r="U261" s="5579" t="s">
        <v>18</v>
      </c>
      <c r="V261" s="1372"/>
      <c r="W261" s="1372"/>
      <c r="X261" s="1372"/>
      <c r="Y261" s="5572">
        <f t="shared" ref="Y261:Y280" si="193">V261-W261+X261</f>
        <v>0</v>
      </c>
      <c r="Z261" s="1387" t="s">
        <v>45</v>
      </c>
      <c r="AA261" s="5586" t="e">
        <f>'16,00'!E199</f>
        <v>#REF!</v>
      </c>
      <c r="AB261" s="2000"/>
      <c r="AC261" s="5585">
        <v>5</v>
      </c>
      <c r="AD261" s="5583" t="s">
        <v>18</v>
      </c>
      <c r="AE261" s="5571"/>
      <c r="AF261" s="1372"/>
      <c r="AG261" s="5572">
        <f t="shared" si="183"/>
        <v>0</v>
      </c>
      <c r="AH261" s="1387" t="s">
        <v>45</v>
      </c>
      <c r="AI261" s="5660"/>
      <c r="AJ261" s="5574">
        <f t="shared" si="187"/>
        <v>0</v>
      </c>
      <c r="AK261" s="2582"/>
      <c r="AL261" s="1213"/>
      <c r="AM261" s="5580" t="s">
        <v>18</v>
      </c>
      <c r="AN261" s="5580"/>
      <c r="AO261" s="1372"/>
      <c r="AP261" s="5572">
        <f t="shared" ref="AP261" si="194">AN261-AO261</f>
        <v>0</v>
      </c>
      <c r="AQ261" s="1387" t="s">
        <v>45</v>
      </c>
      <c r="AR261" s="1387"/>
      <c r="AS261" s="2582"/>
      <c r="AT261" s="4123"/>
      <c r="AU261" s="5570" t="s">
        <v>4</v>
      </c>
      <c r="AV261" s="5587"/>
      <c r="AW261" s="1243" t="s">
        <v>45</v>
      </c>
      <c r="AX261" s="2090"/>
      <c r="AY261" s="5570" t="s">
        <v>4</v>
      </c>
      <c r="AZ261" s="5587"/>
      <c r="BA261" s="1243" t="s">
        <v>45</v>
      </c>
      <c r="BB261" s="2090"/>
      <c r="BC261" s="5570" t="s">
        <v>4</v>
      </c>
      <c r="BD261" s="5587"/>
      <c r="BE261" s="1243" t="s">
        <v>45</v>
      </c>
      <c r="BF261" s="2090"/>
      <c r="BG261" s="5570" t="s">
        <v>4</v>
      </c>
      <c r="BH261" s="5587"/>
      <c r="BI261" s="1243" t="s">
        <v>45</v>
      </c>
      <c r="BJ261" s="2090"/>
      <c r="BK261" s="1221"/>
    </row>
    <row r="262" spans="2:63" ht="15" hidden="1" customHeight="1">
      <c r="B262" s="2082">
        <v>6</v>
      </c>
      <c r="C262" s="5570" t="s">
        <v>877</v>
      </c>
      <c r="D262" s="5571"/>
      <c r="E262" s="5579"/>
      <c r="F262" s="5572">
        <f t="shared" si="182"/>
        <v>0</v>
      </c>
      <c r="G262" s="1387" t="s">
        <v>300</v>
      </c>
      <c r="H262" s="5660"/>
      <c r="I262" s="5574">
        <f t="shared" si="184"/>
        <v>0</v>
      </c>
      <c r="J262" s="2000"/>
      <c r="K262" s="5633">
        <v>6</v>
      </c>
      <c r="L262" s="5579" t="s">
        <v>3</v>
      </c>
      <c r="M262" s="1109"/>
      <c r="N262" s="1109"/>
      <c r="O262" s="1109"/>
      <c r="P262" s="1109"/>
      <c r="Q262" s="1387" t="s">
        <v>300</v>
      </c>
      <c r="R262" s="5577">
        <f>'11,30'!E198</f>
        <v>0</v>
      </c>
      <c r="S262" s="2000"/>
      <c r="T262" s="5585">
        <v>6</v>
      </c>
      <c r="U262" s="5579" t="s">
        <v>3</v>
      </c>
      <c r="V262" s="1109"/>
      <c r="W262" s="1109"/>
      <c r="X262" s="1109"/>
      <c r="Y262" s="1109"/>
      <c r="Z262" s="1387" t="s">
        <v>300</v>
      </c>
      <c r="AA262" s="5577">
        <f>'16,00'!E198</f>
        <v>0</v>
      </c>
      <c r="AB262" s="2000"/>
      <c r="AC262" s="5585">
        <v>6</v>
      </c>
      <c r="AD262" s="5583" t="s">
        <v>3</v>
      </c>
      <c r="AE262" s="5571"/>
      <c r="AF262" s="1372"/>
      <c r="AG262" s="5572">
        <f t="shared" si="183"/>
        <v>0</v>
      </c>
      <c r="AH262" s="1387" t="s">
        <v>300</v>
      </c>
      <c r="AI262" s="5660"/>
      <c r="AJ262" s="5574">
        <f t="shared" si="187"/>
        <v>0</v>
      </c>
      <c r="AK262" s="2582"/>
      <c r="AL262" s="1213"/>
      <c r="AQ262" s="1387" t="s">
        <v>300</v>
      </c>
      <c r="AR262" s="1387"/>
      <c r="AS262" s="2582"/>
      <c r="AT262" s="4123"/>
      <c r="AU262" s="5570" t="s">
        <v>877</v>
      </c>
      <c r="AV262" s="5587"/>
      <c r="AW262" s="1243" t="s">
        <v>300</v>
      </c>
      <c r="AX262" s="2090"/>
      <c r="AY262" s="5570" t="s">
        <v>877</v>
      </c>
      <c r="AZ262" s="5587"/>
      <c r="BA262" s="1243" t="s">
        <v>300</v>
      </c>
      <c r="BB262" s="2090"/>
      <c r="BC262" s="5570" t="s">
        <v>877</v>
      </c>
      <c r="BD262" s="5587"/>
      <c r="BE262" s="1243" t="s">
        <v>300</v>
      </c>
      <c r="BF262" s="2090"/>
      <c r="BG262" s="5570" t="s">
        <v>877</v>
      </c>
      <c r="BH262" s="5587"/>
      <c r="BI262" s="1243" t="s">
        <v>300</v>
      </c>
      <c r="BJ262" s="2090"/>
      <c r="BK262" s="1221"/>
    </row>
    <row r="263" spans="2:63" ht="15" hidden="1" customHeight="1">
      <c r="B263" s="2082">
        <v>7</v>
      </c>
      <c r="C263" s="5570" t="s">
        <v>719</v>
      </c>
      <c r="D263" s="5571"/>
      <c r="E263" s="5579"/>
      <c r="F263" s="5572">
        <f t="shared" si="182"/>
        <v>0</v>
      </c>
      <c r="G263" s="1387" t="s">
        <v>301</v>
      </c>
      <c r="H263" s="5660"/>
      <c r="I263" s="5574">
        <f t="shared" si="184"/>
        <v>0</v>
      </c>
      <c r="J263" s="2000"/>
      <c r="K263" s="5633">
        <v>7</v>
      </c>
      <c r="L263" s="5579" t="s">
        <v>19</v>
      </c>
      <c r="M263" s="1372"/>
      <c r="N263" s="1372"/>
      <c r="O263" s="1372"/>
      <c r="P263" s="5572">
        <f>M263-N263+O263</f>
        <v>0</v>
      </c>
      <c r="Q263" s="1387" t="s">
        <v>301</v>
      </c>
      <c r="R263" s="5577">
        <f>'11,30'!E197</f>
        <v>0</v>
      </c>
      <c r="S263" s="2000"/>
      <c r="T263" s="5585">
        <v>7</v>
      </c>
      <c r="U263" s="5579" t="s">
        <v>19</v>
      </c>
      <c r="V263" s="1372"/>
      <c r="W263" s="1372"/>
      <c r="X263" s="1372"/>
      <c r="Y263" s="5572">
        <f>V263-W263+X263</f>
        <v>0</v>
      </c>
      <c r="Z263" s="1387" t="s">
        <v>301</v>
      </c>
      <c r="AA263" s="5577">
        <f>'16,00'!E197</f>
        <v>0</v>
      </c>
      <c r="AB263" s="2000"/>
      <c r="AC263" s="5585">
        <v>7</v>
      </c>
      <c r="AD263" s="5583" t="s">
        <v>19</v>
      </c>
      <c r="AE263" s="5571"/>
      <c r="AF263" s="1372"/>
      <c r="AG263" s="5572">
        <f t="shared" si="183"/>
        <v>0</v>
      </c>
      <c r="AH263" s="1387" t="s">
        <v>301</v>
      </c>
      <c r="AI263" s="5660"/>
      <c r="AJ263" s="5574">
        <f t="shared" si="187"/>
        <v>0</v>
      </c>
      <c r="AK263" s="2582"/>
      <c r="AL263" s="1213"/>
      <c r="AM263" s="5580" t="s">
        <v>3</v>
      </c>
      <c r="AN263" s="5580"/>
      <c r="AO263" s="1372"/>
      <c r="AP263" s="5572">
        <f>AN263-AO263</f>
        <v>0</v>
      </c>
      <c r="AQ263" s="1387" t="s">
        <v>301</v>
      </c>
      <c r="AR263" s="1387"/>
      <c r="AS263" s="2582"/>
      <c r="AT263" s="4123"/>
      <c r="AU263" s="5570" t="s">
        <v>719</v>
      </c>
      <c r="AV263" s="5587"/>
      <c r="AW263" s="1243" t="s">
        <v>301</v>
      </c>
      <c r="AX263" s="2090"/>
      <c r="AY263" s="5570" t="s">
        <v>719</v>
      </c>
      <c r="AZ263" s="5587"/>
      <c r="BA263" s="1243" t="s">
        <v>301</v>
      </c>
      <c r="BB263" s="2090"/>
      <c r="BC263" s="5570" t="s">
        <v>719</v>
      </c>
      <c r="BD263" s="5587"/>
      <c r="BE263" s="1243" t="s">
        <v>301</v>
      </c>
      <c r="BF263" s="2090"/>
      <c r="BG263" s="5570" t="s">
        <v>719</v>
      </c>
      <c r="BH263" s="5587"/>
      <c r="BI263" s="1243" t="s">
        <v>301</v>
      </c>
      <c r="BJ263" s="2090"/>
      <c r="BK263" s="1221"/>
    </row>
    <row r="264" spans="2:63" ht="15" hidden="1" customHeight="1">
      <c r="B264" s="2082">
        <v>8</v>
      </c>
      <c r="C264" s="5570" t="s">
        <v>5</v>
      </c>
      <c r="D264" s="5571"/>
      <c r="E264" s="5579"/>
      <c r="F264" s="5572">
        <f t="shared" si="182"/>
        <v>0</v>
      </c>
      <c r="G264" s="1387" t="s">
        <v>302</v>
      </c>
      <c r="H264" s="5660"/>
      <c r="I264" s="5574">
        <f t="shared" si="184"/>
        <v>0</v>
      </c>
      <c r="J264" s="2000"/>
      <c r="K264" s="5590">
        <v>8</v>
      </c>
      <c r="L264" s="5579" t="s">
        <v>4</v>
      </c>
      <c r="M264" s="1372"/>
      <c r="N264" s="1372"/>
      <c r="O264" s="1372"/>
      <c r="P264" s="5572">
        <f>M264-N264+O264</f>
        <v>0</v>
      </c>
      <c r="Q264" s="1387" t="s">
        <v>302</v>
      </c>
      <c r="R264" s="5577">
        <f>'11,30'!E205</f>
        <v>0</v>
      </c>
      <c r="S264" s="2000"/>
      <c r="T264" s="2082">
        <v>8</v>
      </c>
      <c r="U264" s="5579" t="s">
        <v>4</v>
      </c>
      <c r="V264" s="1372"/>
      <c r="W264" s="1372"/>
      <c r="X264" s="1372"/>
      <c r="Y264" s="5572">
        <f>V264-W264+X264</f>
        <v>0</v>
      </c>
      <c r="Z264" s="1387" t="s">
        <v>302</v>
      </c>
      <c r="AA264" s="5577">
        <f>'16,00'!E205</f>
        <v>0</v>
      </c>
      <c r="AB264" s="2000"/>
      <c r="AC264" s="2082">
        <v>8</v>
      </c>
      <c r="AD264" s="5583" t="s">
        <v>4</v>
      </c>
      <c r="AE264" s="5571"/>
      <c r="AF264" s="1372"/>
      <c r="AG264" s="5572">
        <f t="shared" si="183"/>
        <v>0</v>
      </c>
      <c r="AH264" s="1387" t="s">
        <v>302</v>
      </c>
      <c r="AI264" s="5660"/>
      <c r="AJ264" s="5574">
        <f t="shared" si="187"/>
        <v>0</v>
      </c>
      <c r="AK264" s="2582"/>
      <c r="AL264" s="1213"/>
      <c r="AM264" s="5580" t="s">
        <v>19</v>
      </c>
      <c r="AN264" s="5580"/>
      <c r="AO264" s="1372"/>
      <c r="AP264" s="5572">
        <f>AN264-AO264</f>
        <v>0</v>
      </c>
      <c r="AQ264" s="1387" t="s">
        <v>302</v>
      </c>
      <c r="AR264" s="1387"/>
      <c r="AS264" s="2582"/>
      <c r="AT264" s="4123"/>
      <c r="AU264" s="5570" t="s">
        <v>5</v>
      </c>
      <c r="AV264" s="5587"/>
      <c r="AW264" s="1243" t="s">
        <v>302</v>
      </c>
      <c r="AX264" s="2090"/>
      <c r="AY264" s="5570" t="s">
        <v>5</v>
      </c>
      <c r="AZ264" s="5587"/>
      <c r="BA264" s="1243" t="s">
        <v>302</v>
      </c>
      <c r="BB264" s="2090"/>
      <c r="BC264" s="5570" t="s">
        <v>5</v>
      </c>
      <c r="BD264" s="5587"/>
      <c r="BE264" s="1243" t="s">
        <v>302</v>
      </c>
      <c r="BF264" s="2090"/>
      <c r="BG264" s="5570" t="s">
        <v>5</v>
      </c>
      <c r="BH264" s="5587"/>
      <c r="BI264" s="1243" t="s">
        <v>302</v>
      </c>
      <c r="BJ264" s="2090"/>
      <c r="BK264" s="1221"/>
    </row>
    <row r="265" spans="2:63" ht="15" hidden="1" customHeight="1">
      <c r="B265" s="2082">
        <v>9</v>
      </c>
      <c r="C265" s="5570" t="s">
        <v>20</v>
      </c>
      <c r="D265" s="5571"/>
      <c r="E265" s="5579"/>
      <c r="F265" s="5572">
        <f t="shared" si="182"/>
        <v>0</v>
      </c>
      <c r="G265" s="1387" t="s">
        <v>315</v>
      </c>
      <c r="H265" s="5660"/>
      <c r="I265" s="5574">
        <f t="shared" ref="I265:I278" si="195">H265-J265</f>
        <v>0</v>
      </c>
      <c r="J265" s="2000"/>
      <c r="K265" s="5630">
        <v>9</v>
      </c>
      <c r="L265" s="5579" t="s">
        <v>5</v>
      </c>
      <c r="M265" s="1372"/>
      <c r="N265" s="1372"/>
      <c r="O265" s="1372"/>
      <c r="P265" s="5572">
        <f>M265-N265+O265</f>
        <v>0</v>
      </c>
      <c r="Q265" s="1387" t="s">
        <v>310</v>
      </c>
      <c r="R265" s="5577">
        <f>'11,30'!E200</f>
        <v>0</v>
      </c>
      <c r="S265" s="2000"/>
      <c r="T265" s="5575">
        <v>9</v>
      </c>
      <c r="U265" s="5579" t="s">
        <v>5</v>
      </c>
      <c r="V265" s="1372"/>
      <c r="W265" s="1372"/>
      <c r="X265" s="1372"/>
      <c r="Y265" s="5572">
        <f>V265-W265+X265</f>
        <v>0</v>
      </c>
      <c r="Z265" s="1387" t="s">
        <v>401</v>
      </c>
      <c r="AA265" s="5577">
        <f>'16,00'!E200</f>
        <v>0</v>
      </c>
      <c r="AB265" s="2000"/>
      <c r="AC265" s="5575">
        <v>9</v>
      </c>
      <c r="AD265" s="5583" t="s">
        <v>5</v>
      </c>
      <c r="AE265" s="5571"/>
      <c r="AF265" s="1372"/>
      <c r="AG265" s="5572">
        <f t="shared" si="183"/>
        <v>0</v>
      </c>
      <c r="AH265" s="1387" t="s">
        <v>315</v>
      </c>
      <c r="AI265" s="5660"/>
      <c r="AJ265" s="5574">
        <f t="shared" ref="AJ265:AJ278" si="196">AI265-AK265</f>
        <v>0</v>
      </c>
      <c r="AK265" s="2582"/>
      <c r="AL265" s="1213"/>
      <c r="AM265" s="5580" t="s">
        <v>4</v>
      </c>
      <c r="AN265" s="5580"/>
      <c r="AO265" s="1372"/>
      <c r="AP265" s="5572">
        <f>AN265-AO265</f>
        <v>0</v>
      </c>
      <c r="AQ265" s="1387" t="s">
        <v>401</v>
      </c>
      <c r="AR265" s="1387"/>
      <c r="AS265" s="2582"/>
      <c r="AT265" s="4123"/>
      <c r="AU265" s="5570" t="s">
        <v>20</v>
      </c>
      <c r="AV265" s="5584"/>
      <c r="AW265" s="1243" t="s">
        <v>315</v>
      </c>
      <c r="AX265" s="5588"/>
      <c r="AY265" s="5570" t="s">
        <v>20</v>
      </c>
      <c r="AZ265" s="5584"/>
      <c r="BA265" s="1243" t="s">
        <v>315</v>
      </c>
      <c r="BB265" s="5588"/>
      <c r="BC265" s="5570" t="s">
        <v>20</v>
      </c>
      <c r="BD265" s="5584"/>
      <c r="BE265" s="1243" t="s">
        <v>315</v>
      </c>
      <c r="BF265" s="5588"/>
      <c r="BG265" s="5570" t="s">
        <v>20</v>
      </c>
      <c r="BH265" s="5584"/>
      <c r="BI265" s="1243" t="s">
        <v>315</v>
      </c>
      <c r="BJ265" s="5588"/>
      <c r="BK265" s="1221"/>
    </row>
    <row r="266" spans="2:63" ht="15" hidden="1" customHeight="1">
      <c r="B266" s="2082">
        <v>10</v>
      </c>
      <c r="C266" s="5570" t="s">
        <v>768</v>
      </c>
      <c r="D266" s="5571"/>
      <c r="E266" s="5579"/>
      <c r="F266" s="5572">
        <f t="shared" si="182"/>
        <v>0</v>
      </c>
      <c r="G266" s="1387" t="s">
        <v>384</v>
      </c>
      <c r="H266" s="5660"/>
      <c r="I266" s="5574">
        <f t="shared" si="195"/>
        <v>0</v>
      </c>
      <c r="J266" s="2000"/>
      <c r="K266" s="5590">
        <v>10</v>
      </c>
      <c r="L266" s="5579" t="s">
        <v>20</v>
      </c>
      <c r="M266" s="1109"/>
      <c r="N266" s="1109"/>
      <c r="O266" s="1109"/>
      <c r="P266" s="1109"/>
      <c r="Q266" s="1387" t="s">
        <v>303</v>
      </c>
      <c r="R266" s="5577">
        <f>'11,30'!E202</f>
        <v>0</v>
      </c>
      <c r="S266" s="2000"/>
      <c r="T266" s="2082">
        <v>10</v>
      </c>
      <c r="U266" s="5579" t="s">
        <v>20</v>
      </c>
      <c r="V266" s="1109"/>
      <c r="W266" s="1109"/>
      <c r="X266" s="1109"/>
      <c r="Y266" s="1109"/>
      <c r="Z266" s="1387" t="s">
        <v>303</v>
      </c>
      <c r="AA266" s="5577">
        <f>'16,00'!E202</f>
        <v>0</v>
      </c>
      <c r="AB266" s="2000"/>
      <c r="AC266" s="2082">
        <v>10</v>
      </c>
      <c r="AD266" s="5583" t="s">
        <v>20</v>
      </c>
      <c r="AE266" s="5571"/>
      <c r="AF266" s="1372"/>
      <c r="AG266" s="5572">
        <f t="shared" si="183"/>
        <v>0</v>
      </c>
      <c r="AH266" s="1387" t="s">
        <v>384</v>
      </c>
      <c r="AI266" s="5660"/>
      <c r="AJ266" s="5574">
        <f t="shared" si="196"/>
        <v>0</v>
      </c>
      <c r="AK266" s="2582"/>
      <c r="AL266" s="1213"/>
      <c r="AQ266" s="1387" t="s">
        <v>303</v>
      </c>
      <c r="AR266" s="1387"/>
      <c r="AS266" s="2582"/>
      <c r="AT266" s="4123"/>
      <c r="AU266" s="5570" t="s">
        <v>768</v>
      </c>
      <c r="AV266" s="5589"/>
      <c r="AW266" s="1243" t="s">
        <v>384</v>
      </c>
      <c r="AX266" s="5570"/>
      <c r="AY266" s="5570" t="s">
        <v>768</v>
      </c>
      <c r="AZ266" s="5589"/>
      <c r="BA266" s="1243" t="s">
        <v>384</v>
      </c>
      <c r="BB266" s="5570"/>
      <c r="BC266" s="5570" t="s">
        <v>768</v>
      </c>
      <c r="BD266" s="5589"/>
      <c r="BE266" s="1243" t="s">
        <v>384</v>
      </c>
      <c r="BF266" s="5570"/>
      <c r="BG266" s="5570" t="s">
        <v>768</v>
      </c>
      <c r="BH266" s="5589"/>
      <c r="BI266" s="1243" t="s">
        <v>384</v>
      </c>
      <c r="BJ266" s="5570"/>
      <c r="BK266" s="1221"/>
    </row>
    <row r="267" spans="2:63" ht="15" hidden="1" customHeight="1">
      <c r="B267" s="2082">
        <v>11</v>
      </c>
      <c r="C267" s="5570" t="s">
        <v>878</v>
      </c>
      <c r="D267" s="5571"/>
      <c r="E267" s="5579"/>
      <c r="F267" s="5572">
        <f t="shared" si="182"/>
        <v>0</v>
      </c>
      <c r="G267" s="1391" t="s">
        <v>305</v>
      </c>
      <c r="H267" s="5662"/>
      <c r="I267" s="5574">
        <f t="shared" si="195"/>
        <v>0</v>
      </c>
      <c r="J267" s="2000"/>
      <c r="K267" s="5590">
        <v>11</v>
      </c>
      <c r="L267" s="5579" t="s">
        <v>327</v>
      </c>
      <c r="M267" s="1372"/>
      <c r="N267" s="1372"/>
      <c r="O267" s="1372"/>
      <c r="P267" s="5572">
        <f t="shared" ref="P267:P272" si="197">M267-N267+O267</f>
        <v>0</v>
      </c>
      <c r="Q267" s="1387" t="s">
        <v>304</v>
      </c>
      <c r="R267" s="5577">
        <f>'11,30'!E204</f>
        <v>0</v>
      </c>
      <c r="S267" s="2000"/>
      <c r="T267" s="2082">
        <v>11</v>
      </c>
      <c r="U267" s="5579" t="s">
        <v>327</v>
      </c>
      <c r="V267" s="1372"/>
      <c r="W267" s="1372"/>
      <c r="X267" s="1372"/>
      <c r="Y267" s="5572">
        <f t="shared" ref="Y267:Y272" si="198">V267-W267+X267</f>
        <v>0</v>
      </c>
      <c r="Z267" s="1387" t="s">
        <v>304</v>
      </c>
      <c r="AA267" s="5577">
        <f>'16,00'!E204</f>
        <v>0</v>
      </c>
      <c r="AB267" s="2000"/>
      <c r="AC267" s="2082">
        <v>11</v>
      </c>
      <c r="AD267" s="5583" t="s">
        <v>327</v>
      </c>
      <c r="AE267" s="5571"/>
      <c r="AF267" s="1372"/>
      <c r="AG267" s="5572">
        <f t="shared" si="183"/>
        <v>0</v>
      </c>
      <c r="AH267" s="1391" t="s">
        <v>305</v>
      </c>
      <c r="AI267" s="5662"/>
      <c r="AJ267" s="5574">
        <f t="shared" si="196"/>
        <v>0</v>
      </c>
      <c r="AK267" s="2583"/>
      <c r="AL267" s="1213"/>
      <c r="AM267" s="5580" t="s">
        <v>5</v>
      </c>
      <c r="AN267" s="5580"/>
      <c r="AO267" s="1372"/>
      <c r="AP267" s="5572">
        <f t="shared" ref="AP267:AP272" si="199">AN267-AO267</f>
        <v>0</v>
      </c>
      <c r="AQ267" s="1387" t="s">
        <v>304</v>
      </c>
      <c r="AR267" s="1387"/>
      <c r="AS267" s="2582"/>
      <c r="AT267" s="4123"/>
      <c r="AU267" s="5570" t="s">
        <v>878</v>
      </c>
      <c r="AV267" s="5592"/>
      <c r="AW267" s="1999" t="s">
        <v>305</v>
      </c>
      <c r="AX267" s="5570"/>
      <c r="AY267" s="5570" t="s">
        <v>878</v>
      </c>
      <c r="AZ267" s="5592"/>
      <c r="BA267" s="1999" t="s">
        <v>305</v>
      </c>
      <c r="BB267" s="5570"/>
      <c r="BC267" s="5570" t="s">
        <v>878</v>
      </c>
      <c r="BD267" s="5592"/>
      <c r="BE267" s="1999" t="s">
        <v>305</v>
      </c>
      <c r="BF267" s="5570"/>
      <c r="BG267" s="5570" t="s">
        <v>878</v>
      </c>
      <c r="BH267" s="5592"/>
      <c r="BI267" s="1999" t="s">
        <v>305</v>
      </c>
      <c r="BJ267" s="5570"/>
      <c r="BK267" s="1221"/>
    </row>
    <row r="268" spans="2:63" ht="15" hidden="1" customHeight="1">
      <c r="B268" s="2082">
        <v>12</v>
      </c>
      <c r="C268" s="5570" t="s">
        <v>8</v>
      </c>
      <c r="D268" s="5571"/>
      <c r="E268" s="5591"/>
      <c r="F268" s="5572">
        <f t="shared" si="182"/>
        <v>0</v>
      </c>
      <c r="G268" s="1391" t="s">
        <v>53</v>
      </c>
      <c r="H268" s="5662"/>
      <c r="I268" s="5574">
        <f t="shared" si="195"/>
        <v>0</v>
      </c>
      <c r="J268" s="2000"/>
      <c r="K268" s="5590">
        <v>12</v>
      </c>
      <c r="L268" s="5579" t="s">
        <v>8</v>
      </c>
      <c r="M268" s="1372"/>
      <c r="N268" s="1372"/>
      <c r="O268" s="1372"/>
      <c r="P268" s="5572">
        <f t="shared" si="197"/>
        <v>0</v>
      </c>
      <c r="Q268" s="1391" t="s">
        <v>305</v>
      </c>
      <c r="R268" s="5593" t="e">
        <f>'11,30'!E211</f>
        <v>#REF!</v>
      </c>
      <c r="S268" s="2000"/>
      <c r="T268" s="2082">
        <v>12</v>
      </c>
      <c r="U268" s="5579" t="s">
        <v>8</v>
      </c>
      <c r="V268" s="1372"/>
      <c r="W268" s="1372"/>
      <c r="X268" s="1372"/>
      <c r="Y268" s="5572">
        <f t="shared" si="198"/>
        <v>0</v>
      </c>
      <c r="Z268" s="1391" t="s">
        <v>305</v>
      </c>
      <c r="AA268" s="5593">
        <v>0</v>
      </c>
      <c r="AB268" s="2000"/>
      <c r="AC268" s="2082">
        <v>12</v>
      </c>
      <c r="AD268" s="5583" t="s">
        <v>8</v>
      </c>
      <c r="AE268" s="5571"/>
      <c r="AF268" s="2083"/>
      <c r="AG268" s="5572">
        <f t="shared" si="183"/>
        <v>0</v>
      </c>
      <c r="AH268" s="1391" t="s">
        <v>53</v>
      </c>
      <c r="AI268" s="5662"/>
      <c r="AJ268" s="5574">
        <f t="shared" si="196"/>
        <v>0</v>
      </c>
      <c r="AK268" s="2583"/>
      <c r="AL268" s="1213"/>
      <c r="AM268" s="5580" t="s">
        <v>20</v>
      </c>
      <c r="AN268" s="5580"/>
      <c r="AO268" s="1372"/>
      <c r="AP268" s="5572">
        <f t="shared" si="199"/>
        <v>0</v>
      </c>
      <c r="AQ268" s="1391" t="s">
        <v>305</v>
      </c>
      <c r="AR268" s="1391"/>
      <c r="AS268" s="2583"/>
      <c r="AT268" s="4123"/>
      <c r="AU268" s="5570" t="s">
        <v>8</v>
      </c>
      <c r="AV268" s="5592"/>
      <c r="AW268" s="1999" t="s">
        <v>53</v>
      </c>
      <c r="AX268" s="5570"/>
      <c r="AY268" s="5570" t="s">
        <v>8</v>
      </c>
      <c r="AZ268" s="5592"/>
      <c r="BA268" s="1999" t="s">
        <v>53</v>
      </c>
      <c r="BB268" s="5570"/>
      <c r="BC268" s="5570" t="s">
        <v>8</v>
      </c>
      <c r="BD268" s="5592"/>
      <c r="BE268" s="1999" t="s">
        <v>53</v>
      </c>
      <c r="BF268" s="5570"/>
      <c r="BG268" s="5570" t="s">
        <v>8</v>
      </c>
      <c r="BH268" s="5592"/>
      <c r="BI268" s="1999" t="s">
        <v>53</v>
      </c>
      <c r="BJ268" s="5570"/>
      <c r="BK268" s="1221"/>
    </row>
    <row r="269" spans="2:63" ht="15" hidden="1" customHeight="1">
      <c r="B269" s="2082">
        <v>13</v>
      </c>
      <c r="C269" s="5570" t="s">
        <v>7</v>
      </c>
      <c r="D269" s="5571"/>
      <c r="E269" s="5591"/>
      <c r="F269" s="5572">
        <f t="shared" si="182"/>
        <v>0</v>
      </c>
      <c r="G269" s="1391" t="s">
        <v>54</v>
      </c>
      <c r="H269" s="5662"/>
      <c r="I269" s="5574">
        <f t="shared" si="195"/>
        <v>0</v>
      </c>
      <c r="J269" s="2000"/>
      <c r="K269" s="5633">
        <v>13</v>
      </c>
      <c r="L269" s="5579" t="s">
        <v>7</v>
      </c>
      <c r="M269" s="1372"/>
      <c r="N269" s="2083"/>
      <c r="O269" s="2083"/>
      <c r="P269" s="5572">
        <f t="shared" si="197"/>
        <v>0</v>
      </c>
      <c r="Q269" s="1391" t="s">
        <v>53</v>
      </c>
      <c r="R269" s="5593" t="e">
        <f>'11,30'!E212</f>
        <v>#REF!</v>
      </c>
      <c r="S269" s="2000"/>
      <c r="T269" s="5585">
        <v>13</v>
      </c>
      <c r="U269" s="5579" t="s">
        <v>7</v>
      </c>
      <c r="V269" s="1372"/>
      <c r="W269" s="2083"/>
      <c r="X269" s="2083"/>
      <c r="Y269" s="5572">
        <f t="shared" si="198"/>
        <v>0</v>
      </c>
      <c r="Z269" s="1391" t="s">
        <v>53</v>
      </c>
      <c r="AA269" s="5593">
        <f>'16,00'!E212</f>
        <v>0</v>
      </c>
      <c r="AB269" s="2000"/>
      <c r="AC269" s="5585">
        <v>13</v>
      </c>
      <c r="AD269" s="5583" t="s">
        <v>7</v>
      </c>
      <c r="AE269" s="5571"/>
      <c r="AF269" s="2083"/>
      <c r="AG269" s="5572">
        <f t="shared" si="183"/>
        <v>0</v>
      </c>
      <c r="AH269" s="1391" t="s">
        <v>54</v>
      </c>
      <c r="AI269" s="5662"/>
      <c r="AJ269" s="5574">
        <f t="shared" si="196"/>
        <v>0</v>
      </c>
      <c r="AK269" s="2583"/>
      <c r="AL269" s="1213"/>
      <c r="AM269" s="5580" t="s">
        <v>327</v>
      </c>
      <c r="AN269" s="5580"/>
      <c r="AO269" s="2083"/>
      <c r="AP269" s="5572">
        <f t="shared" si="199"/>
        <v>0</v>
      </c>
      <c r="AQ269" s="1391" t="s">
        <v>53</v>
      </c>
      <c r="AR269" s="1391"/>
      <c r="AS269" s="2583"/>
      <c r="AT269" s="4123"/>
      <c r="AU269" s="5570" t="s">
        <v>7</v>
      </c>
      <c r="AV269" s="5592"/>
      <c r="AW269" s="1999" t="s">
        <v>54</v>
      </c>
      <c r="AX269" s="5582"/>
      <c r="AY269" s="5570" t="s">
        <v>7</v>
      </c>
      <c r="AZ269" s="5592"/>
      <c r="BA269" s="1999" t="s">
        <v>54</v>
      </c>
      <c r="BB269" s="5582"/>
      <c r="BC269" s="5570" t="s">
        <v>7</v>
      </c>
      <c r="BD269" s="5592"/>
      <c r="BE269" s="1999" t="s">
        <v>54</v>
      </c>
      <c r="BF269" s="5582"/>
      <c r="BG269" s="5570" t="s">
        <v>7</v>
      </c>
      <c r="BH269" s="5592"/>
      <c r="BI269" s="1999" t="s">
        <v>54</v>
      </c>
      <c r="BJ269" s="5582"/>
      <c r="BK269" s="1221"/>
    </row>
    <row r="270" spans="2:63" ht="15" hidden="1" customHeight="1">
      <c r="B270" s="2082">
        <v>14</v>
      </c>
      <c r="C270" s="5570" t="s">
        <v>455</v>
      </c>
      <c r="D270" s="5571"/>
      <c r="E270" s="5591"/>
      <c r="F270" s="5572">
        <f t="shared" si="182"/>
        <v>0</v>
      </c>
      <c r="G270" s="1391" t="s">
        <v>306</v>
      </c>
      <c r="H270" s="5662"/>
      <c r="I270" s="5574">
        <f t="shared" si="195"/>
        <v>0</v>
      </c>
      <c r="J270" s="2000"/>
      <c r="K270" s="5633">
        <v>14</v>
      </c>
      <c r="L270" s="5579" t="s">
        <v>9</v>
      </c>
      <c r="M270" s="1372"/>
      <c r="N270" s="2083"/>
      <c r="O270" s="2083"/>
      <c r="P270" s="5572">
        <f t="shared" si="197"/>
        <v>0</v>
      </c>
      <c r="Q270" s="1391" t="s">
        <v>54</v>
      </c>
      <c r="R270" s="5593">
        <f>'11,30'!E213</f>
        <v>0</v>
      </c>
      <c r="S270" s="2000"/>
      <c r="T270" s="5585">
        <v>14</v>
      </c>
      <c r="U270" s="5579" t="s">
        <v>9</v>
      </c>
      <c r="V270" s="1372"/>
      <c r="W270" s="2083"/>
      <c r="X270" s="2083"/>
      <c r="Y270" s="5572">
        <f t="shared" si="198"/>
        <v>0</v>
      </c>
      <c r="Z270" s="1391" t="s">
        <v>54</v>
      </c>
      <c r="AA270" s="5593">
        <f>'16,00'!E213</f>
        <v>0</v>
      </c>
      <c r="AB270" s="2000"/>
      <c r="AC270" s="5585">
        <v>14</v>
      </c>
      <c r="AD270" s="5583" t="s">
        <v>9</v>
      </c>
      <c r="AE270" s="5571"/>
      <c r="AF270" s="2083"/>
      <c r="AG270" s="5572">
        <f t="shared" si="183"/>
        <v>0</v>
      </c>
      <c r="AH270" s="1391" t="s">
        <v>306</v>
      </c>
      <c r="AI270" s="5662"/>
      <c r="AJ270" s="5574">
        <f t="shared" si="196"/>
        <v>0</v>
      </c>
      <c r="AK270" s="2583"/>
      <c r="AL270" s="1213"/>
      <c r="AM270" s="5580" t="s">
        <v>8</v>
      </c>
      <c r="AN270" s="5580"/>
      <c r="AO270" s="2083"/>
      <c r="AP270" s="5572">
        <f t="shared" si="199"/>
        <v>0</v>
      </c>
      <c r="AQ270" s="1391" t="s">
        <v>54</v>
      </c>
      <c r="AR270" s="1391"/>
      <c r="AS270" s="2583"/>
      <c r="AT270" s="4123"/>
      <c r="AU270" s="5570" t="s">
        <v>455</v>
      </c>
      <c r="AV270" s="5592"/>
      <c r="AW270" s="1999" t="s">
        <v>306</v>
      </c>
      <c r="AX270" s="2090"/>
      <c r="AY270" s="5570" t="s">
        <v>455</v>
      </c>
      <c r="AZ270" s="5592"/>
      <c r="BA270" s="1999" t="s">
        <v>306</v>
      </c>
      <c r="BB270" s="2090"/>
      <c r="BC270" s="5570" t="s">
        <v>455</v>
      </c>
      <c r="BD270" s="5592"/>
      <c r="BE270" s="1999" t="s">
        <v>306</v>
      </c>
      <c r="BF270" s="2090"/>
      <c r="BG270" s="5570" t="s">
        <v>455</v>
      </c>
      <c r="BH270" s="5592"/>
      <c r="BI270" s="1999" t="s">
        <v>306</v>
      </c>
      <c r="BJ270" s="2090"/>
      <c r="BK270" s="1221"/>
    </row>
    <row r="271" spans="2:63" ht="15" hidden="1" customHeight="1">
      <c r="B271" s="2082">
        <v>15</v>
      </c>
      <c r="C271" s="5570" t="s">
        <v>667</v>
      </c>
      <c r="D271" s="5571"/>
      <c r="E271" s="5579"/>
      <c r="F271" s="5572">
        <f t="shared" si="182"/>
        <v>0</v>
      </c>
      <c r="G271" s="2573" t="s">
        <v>925</v>
      </c>
      <c r="H271" s="5660"/>
      <c r="I271" s="5574">
        <f t="shared" si="195"/>
        <v>0</v>
      </c>
      <c r="J271" s="2000"/>
      <c r="K271" s="5590">
        <v>15</v>
      </c>
      <c r="L271" s="5579" t="s">
        <v>10</v>
      </c>
      <c r="M271" s="1372"/>
      <c r="N271" s="2083"/>
      <c r="O271" s="2083"/>
      <c r="P271" s="5572">
        <f t="shared" si="197"/>
        <v>0</v>
      </c>
      <c r="Q271" s="1391" t="s">
        <v>306</v>
      </c>
      <c r="R271" s="5593">
        <f>'11,30'!E203</f>
        <v>0</v>
      </c>
      <c r="S271" s="2000"/>
      <c r="T271" s="2082">
        <v>15</v>
      </c>
      <c r="U271" s="5579" t="s">
        <v>10</v>
      </c>
      <c r="V271" s="1372"/>
      <c r="W271" s="2083"/>
      <c r="X271" s="2083"/>
      <c r="Y271" s="5572">
        <f t="shared" si="198"/>
        <v>0</v>
      </c>
      <c r="Z271" s="1391" t="s">
        <v>306</v>
      </c>
      <c r="AA271" s="5593">
        <f>'16,00'!E203</f>
        <v>0</v>
      </c>
      <c r="AB271" s="2000"/>
      <c r="AC271" s="2082">
        <v>15</v>
      </c>
      <c r="AD271" s="5583" t="s">
        <v>10</v>
      </c>
      <c r="AE271" s="5571"/>
      <c r="AF271" s="1372"/>
      <c r="AG271" s="5572">
        <f t="shared" si="183"/>
        <v>0</v>
      </c>
      <c r="AH271" s="2573" t="s">
        <v>925</v>
      </c>
      <c r="AI271" s="5660"/>
      <c r="AJ271" s="5574">
        <f t="shared" si="196"/>
        <v>0</v>
      </c>
      <c r="AK271" s="2582"/>
      <c r="AL271" s="1213"/>
      <c r="AM271" s="5580" t="s">
        <v>7</v>
      </c>
      <c r="AN271" s="5580"/>
      <c r="AO271" s="2083"/>
      <c r="AP271" s="5572">
        <f t="shared" si="199"/>
        <v>0</v>
      </c>
      <c r="AQ271" s="1391" t="s">
        <v>306</v>
      </c>
      <c r="AR271" s="1391"/>
      <c r="AS271" s="2583"/>
      <c r="AT271" s="4123"/>
      <c r="AU271" s="5570" t="s">
        <v>667</v>
      </c>
      <c r="AV271" s="5592"/>
      <c r="AW271" s="2573" t="s">
        <v>925</v>
      </c>
      <c r="AX271" s="2090"/>
      <c r="AY271" s="5570" t="s">
        <v>667</v>
      </c>
      <c r="AZ271" s="5592"/>
      <c r="BA271" s="2573" t="s">
        <v>925</v>
      </c>
      <c r="BB271" s="2090"/>
      <c r="BC271" s="5570" t="s">
        <v>667</v>
      </c>
      <c r="BD271" s="5592"/>
      <c r="BE271" s="2573" t="s">
        <v>925</v>
      </c>
      <c r="BF271" s="2090"/>
      <c r="BG271" s="5570" t="s">
        <v>667</v>
      </c>
      <c r="BH271" s="5592"/>
      <c r="BI271" s="2573" t="s">
        <v>925</v>
      </c>
      <c r="BJ271" s="2090"/>
      <c r="BK271" s="1221"/>
    </row>
    <row r="272" spans="2:63" ht="15" hidden="1" customHeight="1">
      <c r="B272" s="2082">
        <v>16</v>
      </c>
      <c r="C272" s="5570" t="s">
        <v>307</v>
      </c>
      <c r="D272" s="5571"/>
      <c r="E272" s="5591"/>
      <c r="F272" s="5572">
        <f t="shared" si="182"/>
        <v>0</v>
      </c>
      <c r="G272" s="2573" t="s">
        <v>926</v>
      </c>
      <c r="H272" s="5660"/>
      <c r="I272" s="5574">
        <f t="shared" si="195"/>
        <v>0</v>
      </c>
      <c r="J272" s="2000"/>
      <c r="K272" s="5590">
        <v>16</v>
      </c>
      <c r="L272" s="5579" t="s">
        <v>11</v>
      </c>
      <c r="M272" s="1372"/>
      <c r="N272" s="2083"/>
      <c r="O272" s="2083"/>
      <c r="P272" s="5572">
        <f t="shared" si="197"/>
        <v>0</v>
      </c>
      <c r="Q272" s="1387" t="s">
        <v>294</v>
      </c>
      <c r="R272" s="5577">
        <f>'11,30'!E209</f>
        <v>0</v>
      </c>
      <c r="S272" s="2000"/>
      <c r="T272" s="2082">
        <v>16</v>
      </c>
      <c r="U272" s="5579" t="s">
        <v>11</v>
      </c>
      <c r="V272" s="1372"/>
      <c r="W272" s="2083"/>
      <c r="X272" s="2083"/>
      <c r="Y272" s="5572">
        <f t="shared" si="198"/>
        <v>0</v>
      </c>
      <c r="Z272" s="1387" t="s">
        <v>294</v>
      </c>
      <c r="AA272" s="5577">
        <f>'16,00'!E209</f>
        <v>0</v>
      </c>
      <c r="AB272" s="2000"/>
      <c r="AC272" s="2082">
        <v>16</v>
      </c>
      <c r="AD272" s="5583" t="s">
        <v>11</v>
      </c>
      <c r="AE272" s="5571"/>
      <c r="AF272" s="2083"/>
      <c r="AG272" s="5572">
        <f t="shared" si="183"/>
        <v>0</v>
      </c>
      <c r="AH272" s="2573" t="s">
        <v>926</v>
      </c>
      <c r="AI272" s="5660"/>
      <c r="AJ272" s="5574">
        <f t="shared" si="196"/>
        <v>0</v>
      </c>
      <c r="AK272" s="2582"/>
      <c r="AL272" s="1213"/>
      <c r="AM272" s="5580" t="s">
        <v>9</v>
      </c>
      <c r="AN272" s="5580"/>
      <c r="AO272" s="2083"/>
      <c r="AP272" s="5572">
        <f t="shared" si="199"/>
        <v>0</v>
      </c>
      <c r="AQ272" s="1387" t="s">
        <v>294</v>
      </c>
      <c r="AR272" s="1387"/>
      <c r="AS272" s="2582"/>
      <c r="AT272" s="4123"/>
      <c r="AU272" s="5570" t="s">
        <v>307</v>
      </c>
      <c r="AV272" s="5592"/>
      <c r="AW272" s="2573" t="s">
        <v>926</v>
      </c>
      <c r="AX272" s="2090"/>
      <c r="AY272" s="5570" t="s">
        <v>307</v>
      </c>
      <c r="AZ272" s="5592"/>
      <c r="BA272" s="2573" t="s">
        <v>926</v>
      </c>
      <c r="BB272" s="2090"/>
      <c r="BC272" s="5570" t="s">
        <v>307</v>
      </c>
      <c r="BD272" s="5592"/>
      <c r="BE272" s="2573" t="s">
        <v>926</v>
      </c>
      <c r="BF272" s="2090"/>
      <c r="BG272" s="5570" t="s">
        <v>307</v>
      </c>
      <c r="BH272" s="5592"/>
      <c r="BI272" s="2573" t="s">
        <v>926</v>
      </c>
      <c r="BJ272" s="2090"/>
      <c r="BK272" s="1221"/>
    </row>
    <row r="273" spans="2:63" ht="15" hidden="1" customHeight="1">
      <c r="B273" s="2082">
        <v>17</v>
      </c>
      <c r="C273" s="5570" t="s">
        <v>15</v>
      </c>
      <c r="D273" s="5571"/>
      <c r="E273" s="5579"/>
      <c r="F273" s="5572">
        <f t="shared" ref="F273:F280" si="200">D273-E273</f>
        <v>0</v>
      </c>
      <c r="G273" s="1387" t="s">
        <v>307</v>
      </c>
      <c r="H273" s="5660"/>
      <c r="I273" s="5574">
        <f t="shared" si="195"/>
        <v>0</v>
      </c>
      <c r="J273" s="2000"/>
      <c r="K273" s="5590">
        <v>17</v>
      </c>
      <c r="L273" s="5579" t="s">
        <v>329</v>
      </c>
      <c r="M273" s="1109"/>
      <c r="N273" s="1109"/>
      <c r="O273" s="1109"/>
      <c r="P273" s="1109"/>
      <c r="Q273" s="1387" t="s">
        <v>295</v>
      </c>
      <c r="R273" s="5577">
        <f>'11,30'!E210</f>
        <v>0</v>
      </c>
      <c r="S273" s="2000"/>
      <c r="T273" s="2082">
        <v>17</v>
      </c>
      <c r="U273" s="5579" t="s">
        <v>329</v>
      </c>
      <c r="V273" s="1109"/>
      <c r="W273" s="1109"/>
      <c r="X273" s="1109"/>
      <c r="Y273" s="1109"/>
      <c r="Z273" s="1387" t="s">
        <v>295</v>
      </c>
      <c r="AA273" s="5577">
        <f>'16,00'!E210</f>
        <v>0</v>
      </c>
      <c r="AB273" s="2000"/>
      <c r="AC273" s="2082">
        <v>17</v>
      </c>
      <c r="AD273" s="5583" t="s">
        <v>329</v>
      </c>
      <c r="AE273" s="5571"/>
      <c r="AF273" s="1372"/>
      <c r="AG273" s="5572">
        <f t="shared" ref="AG273:AG280" si="201">AE273-AF273</f>
        <v>0</v>
      </c>
      <c r="AH273" s="1387" t="s">
        <v>307</v>
      </c>
      <c r="AI273" s="5660"/>
      <c r="AJ273" s="5574">
        <f t="shared" si="196"/>
        <v>0</v>
      </c>
      <c r="AK273" s="2582"/>
      <c r="AL273" s="1213"/>
      <c r="AQ273" s="1387" t="s">
        <v>295</v>
      </c>
      <c r="AR273" s="1387"/>
      <c r="AS273" s="2582"/>
      <c r="AT273" s="4123"/>
      <c r="AU273" s="5570" t="s">
        <v>15</v>
      </c>
      <c r="AV273" s="5584"/>
      <c r="AW273" s="1243" t="s">
        <v>307</v>
      </c>
      <c r="AX273" s="2090"/>
      <c r="AY273" s="5570" t="s">
        <v>15</v>
      </c>
      <c r="AZ273" s="5584"/>
      <c r="BA273" s="1243" t="s">
        <v>307</v>
      </c>
      <c r="BB273" s="2090"/>
      <c r="BC273" s="5570" t="s">
        <v>15</v>
      </c>
      <c r="BD273" s="5584"/>
      <c r="BE273" s="1243" t="s">
        <v>307</v>
      </c>
      <c r="BF273" s="2090"/>
      <c r="BG273" s="5570" t="s">
        <v>15</v>
      </c>
      <c r="BH273" s="5584"/>
      <c r="BI273" s="1243" t="s">
        <v>307</v>
      </c>
      <c r="BJ273" s="2090"/>
      <c r="BK273" s="1221"/>
    </row>
    <row r="274" spans="2:63" ht="15" hidden="1" customHeight="1">
      <c r="B274" s="2082">
        <v>18</v>
      </c>
      <c r="C274" s="5570" t="s">
        <v>16</v>
      </c>
      <c r="D274" s="5571"/>
      <c r="E274" s="5579"/>
      <c r="F274" s="5572">
        <f t="shared" si="200"/>
        <v>0</v>
      </c>
      <c r="G274" s="2573" t="s">
        <v>495</v>
      </c>
      <c r="H274" s="5660"/>
      <c r="I274" s="5574">
        <f t="shared" si="195"/>
        <v>0</v>
      </c>
      <c r="J274" s="2000"/>
      <c r="K274" s="5630">
        <v>18</v>
      </c>
      <c r="L274" s="5579" t="s">
        <v>330</v>
      </c>
      <c r="M274" s="1372"/>
      <c r="N274" s="1372"/>
      <c r="O274" s="1372"/>
      <c r="P274" s="5572">
        <f>M274-N274+O274</f>
        <v>0</v>
      </c>
      <c r="Q274" s="1387" t="s">
        <v>307</v>
      </c>
      <c r="R274" s="5577">
        <f>'11,30'!E206</f>
        <v>0</v>
      </c>
      <c r="S274" s="2000"/>
      <c r="T274" s="5575">
        <v>18</v>
      </c>
      <c r="U274" s="5579" t="s">
        <v>330</v>
      </c>
      <c r="V274" s="1372"/>
      <c r="W274" s="1372"/>
      <c r="X274" s="1372"/>
      <c r="Y274" s="5572">
        <f>V274-W274+X274</f>
        <v>0</v>
      </c>
      <c r="Z274" s="1387" t="s">
        <v>307</v>
      </c>
      <c r="AA274" s="5577">
        <f>'16,00'!E206</f>
        <v>0</v>
      </c>
      <c r="AB274" s="2000"/>
      <c r="AC274" s="5575">
        <v>18</v>
      </c>
      <c r="AD274" s="5583" t="s">
        <v>330</v>
      </c>
      <c r="AE274" s="5571"/>
      <c r="AF274" s="1372"/>
      <c r="AG274" s="5572">
        <f t="shared" si="201"/>
        <v>0</v>
      </c>
      <c r="AH274" s="2573" t="s">
        <v>495</v>
      </c>
      <c r="AI274" s="5660"/>
      <c r="AJ274" s="5574">
        <f t="shared" si="196"/>
        <v>0</v>
      </c>
      <c r="AK274" s="2582"/>
      <c r="AL274" s="1213"/>
      <c r="AM274" s="5580" t="s">
        <v>329</v>
      </c>
      <c r="AN274" s="5580"/>
      <c r="AO274" s="2083"/>
      <c r="AP274" s="5572">
        <f>AN274-AO274</f>
        <v>0</v>
      </c>
      <c r="AQ274" s="1387" t="s">
        <v>307</v>
      </c>
      <c r="AR274" s="1387"/>
      <c r="AS274" s="2582"/>
      <c r="AT274" s="4123"/>
      <c r="AU274" s="5570" t="s">
        <v>16</v>
      </c>
      <c r="AV274" s="5584"/>
      <c r="AW274" s="2573" t="s">
        <v>495</v>
      </c>
      <c r="AX274" s="2090"/>
      <c r="AY274" s="5570" t="s">
        <v>16</v>
      </c>
      <c r="AZ274" s="5584"/>
      <c r="BA274" s="2573" t="s">
        <v>495</v>
      </c>
      <c r="BB274" s="2090"/>
      <c r="BC274" s="5570" t="s">
        <v>16</v>
      </c>
      <c r="BD274" s="5584"/>
      <c r="BE274" s="2573" t="s">
        <v>495</v>
      </c>
      <c r="BF274" s="2090"/>
      <c r="BG274" s="5570" t="s">
        <v>16</v>
      </c>
      <c r="BH274" s="5584"/>
      <c r="BI274" s="2573" t="s">
        <v>495</v>
      </c>
      <c r="BJ274" s="2090"/>
      <c r="BK274" s="1221"/>
    </row>
    <row r="275" spans="2:63" ht="15" hidden="1" customHeight="1">
      <c r="B275" s="2082">
        <v>19</v>
      </c>
      <c r="C275" s="5570" t="s">
        <v>814</v>
      </c>
      <c r="D275" s="5571"/>
      <c r="E275" s="5579"/>
      <c r="F275" s="5572">
        <f t="shared" si="200"/>
        <v>0</v>
      </c>
      <c r="G275" s="1387" t="s">
        <v>58</v>
      </c>
      <c r="H275" s="5660"/>
      <c r="I275" s="5574">
        <f t="shared" si="195"/>
        <v>0</v>
      </c>
      <c r="J275" s="2000"/>
      <c r="K275" s="5590">
        <v>19</v>
      </c>
      <c r="L275" s="5579" t="s">
        <v>13</v>
      </c>
      <c r="M275" s="1372"/>
      <c r="N275" s="1372"/>
      <c r="O275" s="1372"/>
      <c r="P275" s="5572">
        <f>M275-N275+O275</f>
        <v>0</v>
      </c>
      <c r="Q275" s="1387" t="s">
        <v>587</v>
      </c>
      <c r="R275" s="5577">
        <f>'11,30'!E207</f>
        <v>0</v>
      </c>
      <c r="S275" s="2000"/>
      <c r="T275" s="2082">
        <v>19</v>
      </c>
      <c r="U275" s="5579" t="s">
        <v>13</v>
      </c>
      <c r="V275" s="1372"/>
      <c r="W275" s="1372"/>
      <c r="X275" s="1372"/>
      <c r="Y275" s="5572">
        <f>V275-W275+X275</f>
        <v>0</v>
      </c>
      <c r="Z275" s="1387" t="s">
        <v>587</v>
      </c>
      <c r="AA275" s="5577">
        <f>'16,00'!E207</f>
        <v>0</v>
      </c>
      <c r="AB275" s="2000"/>
      <c r="AC275" s="2082">
        <v>19</v>
      </c>
      <c r="AD275" s="5583" t="s">
        <v>13</v>
      </c>
      <c r="AE275" s="5571"/>
      <c r="AF275" s="1372"/>
      <c r="AG275" s="5572">
        <f t="shared" si="201"/>
        <v>0</v>
      </c>
      <c r="AH275" s="1387" t="s">
        <v>58</v>
      </c>
      <c r="AI275" s="5660"/>
      <c r="AJ275" s="5574">
        <f t="shared" si="196"/>
        <v>0</v>
      </c>
      <c r="AK275" s="2582"/>
      <c r="AL275" s="1213"/>
      <c r="AM275" s="5580" t="s">
        <v>330</v>
      </c>
      <c r="AN275" s="5580"/>
      <c r="AO275" s="2083"/>
      <c r="AP275" s="5572">
        <f>AN275-AO275</f>
        <v>0</v>
      </c>
      <c r="AQ275" s="1387" t="s">
        <v>587</v>
      </c>
      <c r="AR275" s="1387"/>
      <c r="AS275" s="2582"/>
      <c r="AT275" s="4123"/>
      <c r="AU275" s="5570" t="s">
        <v>814</v>
      </c>
      <c r="AV275" s="5584"/>
      <c r="AW275" s="1243" t="s">
        <v>58</v>
      </c>
      <c r="AX275" s="2090"/>
      <c r="AY275" s="5570" t="s">
        <v>814</v>
      </c>
      <c r="AZ275" s="5584"/>
      <c r="BA275" s="1243" t="s">
        <v>58</v>
      </c>
      <c r="BB275" s="2090"/>
      <c r="BC275" s="5570" t="s">
        <v>814</v>
      </c>
      <c r="BD275" s="5584"/>
      <c r="BE275" s="1243" t="s">
        <v>58</v>
      </c>
      <c r="BF275" s="2090"/>
      <c r="BG275" s="5570" t="s">
        <v>814</v>
      </c>
      <c r="BH275" s="5584"/>
      <c r="BI275" s="1243" t="s">
        <v>58</v>
      </c>
      <c r="BJ275" s="2090"/>
      <c r="BK275" s="1221"/>
    </row>
    <row r="276" spans="2:63" ht="15" hidden="1" customHeight="1">
      <c r="B276" s="2082">
        <v>20</v>
      </c>
      <c r="C276" s="5570" t="s">
        <v>523</v>
      </c>
      <c r="D276" s="5571"/>
      <c r="E276" s="5579"/>
      <c r="F276" s="5572">
        <f t="shared" si="200"/>
        <v>0</v>
      </c>
      <c r="G276" s="1387" t="s">
        <v>57</v>
      </c>
      <c r="H276" s="5660"/>
      <c r="I276" s="5574">
        <f t="shared" si="195"/>
        <v>0</v>
      </c>
      <c r="J276" s="2000"/>
      <c r="K276" s="5590">
        <v>20</v>
      </c>
      <c r="L276" s="5579" t="s">
        <v>337</v>
      </c>
      <c r="M276" s="1372"/>
      <c r="N276" s="1372"/>
      <c r="O276" s="1372"/>
      <c r="P276" s="5572">
        <f>M276-N276+O276</f>
        <v>0</v>
      </c>
      <c r="Q276" s="1387" t="s">
        <v>588</v>
      </c>
      <c r="R276" s="5577">
        <f>'11,30'!E208</f>
        <v>0</v>
      </c>
      <c r="S276" s="2000"/>
      <c r="T276" s="2082">
        <v>20</v>
      </c>
      <c r="U276" s="5579" t="s">
        <v>337</v>
      </c>
      <c r="V276" s="1372"/>
      <c r="W276" s="1372"/>
      <c r="X276" s="1372"/>
      <c r="Y276" s="5572">
        <f>V276-W276+X276</f>
        <v>0</v>
      </c>
      <c r="Z276" s="1387" t="s">
        <v>588</v>
      </c>
      <c r="AA276" s="5577">
        <f>'16,00'!E208</f>
        <v>0</v>
      </c>
      <c r="AB276" s="2000"/>
      <c r="AC276" s="2082">
        <v>20</v>
      </c>
      <c r="AD276" s="5583" t="s">
        <v>337</v>
      </c>
      <c r="AE276" s="5571"/>
      <c r="AF276" s="1372"/>
      <c r="AG276" s="5572">
        <f t="shared" si="201"/>
        <v>0</v>
      </c>
      <c r="AH276" s="1387" t="s">
        <v>57</v>
      </c>
      <c r="AI276" s="5660"/>
      <c r="AJ276" s="5574">
        <f t="shared" si="196"/>
        <v>0</v>
      </c>
      <c r="AK276" s="2582"/>
      <c r="AL276" s="1213"/>
      <c r="AM276" s="5580" t="s">
        <v>13</v>
      </c>
      <c r="AN276" s="5580"/>
      <c r="AO276" s="1372"/>
      <c r="AP276" s="5572">
        <f>AN276-AO276</f>
        <v>0</v>
      </c>
      <c r="AQ276" s="1387" t="s">
        <v>588</v>
      </c>
      <c r="AR276" s="1387"/>
      <c r="AS276" s="2582"/>
      <c r="AT276" s="4123"/>
      <c r="AU276" s="5570" t="s">
        <v>523</v>
      </c>
      <c r="AV276" s="5584"/>
      <c r="AW276" s="1243" t="s">
        <v>57</v>
      </c>
      <c r="AX276" s="2090"/>
      <c r="AY276" s="5570" t="s">
        <v>523</v>
      </c>
      <c r="AZ276" s="5584"/>
      <c r="BA276" s="1243" t="s">
        <v>57</v>
      </c>
      <c r="BB276" s="2090"/>
      <c r="BC276" s="5570" t="s">
        <v>523</v>
      </c>
      <c r="BD276" s="5584"/>
      <c r="BE276" s="1243" t="s">
        <v>57</v>
      </c>
      <c r="BF276" s="2090"/>
      <c r="BG276" s="5570" t="s">
        <v>523</v>
      </c>
      <c r="BH276" s="5584"/>
      <c r="BI276" s="1243" t="s">
        <v>57</v>
      </c>
      <c r="BJ276" s="2090"/>
      <c r="BK276" s="1221"/>
    </row>
    <row r="277" spans="2:63" ht="15" hidden="1" customHeight="1">
      <c r="B277" s="2082">
        <v>21</v>
      </c>
      <c r="C277" s="5570" t="s">
        <v>917</v>
      </c>
      <c r="D277" s="5571"/>
      <c r="E277" s="5579"/>
      <c r="F277" s="5572">
        <f t="shared" si="200"/>
        <v>0</v>
      </c>
      <c r="G277" s="2573" t="s">
        <v>725</v>
      </c>
      <c r="H277" s="5660"/>
      <c r="I277" s="5574">
        <f t="shared" si="195"/>
        <v>0</v>
      </c>
      <c r="J277" s="2572"/>
      <c r="K277" s="5590">
        <v>21</v>
      </c>
      <c r="L277" s="5579" t="s">
        <v>338</v>
      </c>
      <c r="M277" s="1372"/>
      <c r="N277" s="1372"/>
      <c r="O277" s="1372"/>
      <c r="P277" s="5572">
        <f>M277-N277+O277</f>
        <v>0</v>
      </c>
      <c r="Q277" s="1387" t="s">
        <v>308</v>
      </c>
      <c r="R277" s="5577">
        <f>'11,30'!E214</f>
        <v>0</v>
      </c>
      <c r="S277" s="2000"/>
      <c r="T277" s="2082">
        <v>21</v>
      </c>
      <c r="U277" s="5579" t="s">
        <v>338</v>
      </c>
      <c r="V277" s="1372"/>
      <c r="W277" s="1372"/>
      <c r="X277" s="1372"/>
      <c r="Y277" s="5572">
        <f>V277-W277+X277</f>
        <v>0</v>
      </c>
      <c r="Z277" s="1387" t="s">
        <v>308</v>
      </c>
      <c r="AA277" s="5577">
        <f>'16,00'!E214</f>
        <v>0</v>
      </c>
      <c r="AB277" s="2000"/>
      <c r="AC277" s="2082">
        <v>21</v>
      </c>
      <c r="AD277" s="5583" t="s">
        <v>338</v>
      </c>
      <c r="AE277" s="5571"/>
      <c r="AF277" s="1372"/>
      <c r="AG277" s="5572">
        <f t="shared" si="201"/>
        <v>0</v>
      </c>
      <c r="AH277" s="2573" t="s">
        <v>725</v>
      </c>
      <c r="AI277" s="5660"/>
      <c r="AJ277" s="5574">
        <f t="shared" si="196"/>
        <v>0</v>
      </c>
      <c r="AK277" s="2582"/>
      <c r="AL277" s="1213"/>
      <c r="AM277" s="5580" t="s">
        <v>337</v>
      </c>
      <c r="AN277" s="5580"/>
      <c r="AO277" s="1372"/>
      <c r="AP277" s="5572">
        <f>AN277-AO277</f>
        <v>0</v>
      </c>
      <c r="AQ277" s="1387" t="s">
        <v>308</v>
      </c>
      <c r="AR277" s="1387"/>
      <c r="AS277" s="2582"/>
      <c r="AT277" s="4123"/>
      <c r="AU277" s="5570" t="s">
        <v>917</v>
      </c>
      <c r="AV277" s="5584"/>
      <c r="AW277" s="1243" t="s">
        <v>725</v>
      </c>
      <c r="AX277" s="2090"/>
      <c r="AY277" s="5570" t="s">
        <v>917</v>
      </c>
      <c r="AZ277" s="5584"/>
      <c r="BA277" s="1243" t="s">
        <v>725</v>
      </c>
      <c r="BB277" s="2090"/>
      <c r="BC277" s="5570" t="s">
        <v>917</v>
      </c>
      <c r="BD277" s="5584"/>
      <c r="BE277" s="1243" t="s">
        <v>725</v>
      </c>
      <c r="BF277" s="2090"/>
      <c r="BG277" s="5570" t="s">
        <v>917</v>
      </c>
      <c r="BH277" s="5584"/>
      <c r="BI277" s="1243" t="s">
        <v>725</v>
      </c>
      <c r="BJ277" s="2090"/>
      <c r="BK277" s="1221"/>
    </row>
    <row r="278" spans="2:63" ht="15" hidden="1" customHeight="1">
      <c r="B278" s="2082">
        <v>22</v>
      </c>
      <c r="C278" s="5570" t="s">
        <v>918</v>
      </c>
      <c r="D278" s="5571"/>
      <c r="E278" s="5579"/>
      <c r="F278" s="5572">
        <f t="shared" si="200"/>
        <v>0</v>
      </c>
      <c r="G278" s="1387" t="s">
        <v>747</v>
      </c>
      <c r="H278" s="5573"/>
      <c r="I278" s="5574">
        <f t="shared" si="195"/>
        <v>0</v>
      </c>
      <c r="J278" s="2572"/>
      <c r="K278" s="5633">
        <v>22</v>
      </c>
      <c r="L278" s="5579" t="s">
        <v>14</v>
      </c>
      <c r="M278" s="1372"/>
      <c r="N278" s="1372"/>
      <c r="O278" s="1372"/>
      <c r="P278" s="5572">
        <f>M278-N278+O278</f>
        <v>0</v>
      </c>
      <c r="Q278" s="1387" t="s">
        <v>309</v>
      </c>
      <c r="R278" s="5577">
        <f>'11,30'!E215</f>
        <v>0</v>
      </c>
      <c r="S278" s="2000"/>
      <c r="T278" s="5585">
        <v>22</v>
      </c>
      <c r="U278" s="5579" t="s">
        <v>14</v>
      </c>
      <c r="V278" s="1372"/>
      <c r="W278" s="1372"/>
      <c r="X278" s="1372"/>
      <c r="Y278" s="5572">
        <f>V278-W278+X278</f>
        <v>0</v>
      </c>
      <c r="Z278" s="1387" t="s">
        <v>309</v>
      </c>
      <c r="AA278" s="5577">
        <f>'16,00'!E215</f>
        <v>0</v>
      </c>
      <c r="AB278" s="2000"/>
      <c r="AC278" s="5585">
        <v>22</v>
      </c>
      <c r="AD278" s="5583" t="s">
        <v>14</v>
      </c>
      <c r="AE278" s="5571"/>
      <c r="AF278" s="1372"/>
      <c r="AG278" s="5572">
        <f t="shared" si="201"/>
        <v>0</v>
      </c>
      <c r="AH278" s="1387" t="s">
        <v>747</v>
      </c>
      <c r="AI278" s="5573"/>
      <c r="AJ278" s="5574">
        <f t="shared" si="196"/>
        <v>0</v>
      </c>
      <c r="AK278" s="2582"/>
      <c r="AL278" s="1213"/>
      <c r="AM278" s="5580" t="s">
        <v>338</v>
      </c>
      <c r="AN278" s="5580"/>
      <c r="AO278" s="1372"/>
      <c r="AP278" s="5572">
        <f>AN278-AO278</f>
        <v>0</v>
      </c>
      <c r="AQ278" s="1387" t="s">
        <v>309</v>
      </c>
      <c r="AR278" s="1387"/>
      <c r="AS278" s="2582"/>
      <c r="AT278" s="4123"/>
      <c r="AU278" s="5570" t="s">
        <v>918</v>
      </c>
      <c r="AV278" s="5584"/>
      <c r="AW278" s="1243" t="s">
        <v>747</v>
      </c>
      <c r="AX278" s="2090"/>
      <c r="AY278" s="5570" t="s">
        <v>918</v>
      </c>
      <c r="AZ278" s="5584"/>
      <c r="BA278" s="1243" t="s">
        <v>747</v>
      </c>
      <c r="BB278" s="2090"/>
      <c r="BC278" s="5570" t="s">
        <v>918</v>
      </c>
      <c r="BD278" s="5584"/>
      <c r="BE278" s="1243" t="s">
        <v>747</v>
      </c>
      <c r="BF278" s="2090"/>
      <c r="BG278" s="5570" t="s">
        <v>918</v>
      </c>
      <c r="BH278" s="5584"/>
      <c r="BI278" s="1243" t="s">
        <v>747</v>
      </c>
      <c r="BJ278" s="2090"/>
      <c r="BK278" s="1221"/>
    </row>
    <row r="279" spans="2:63" ht="15" hidden="1" customHeight="1">
      <c r="B279" s="2082">
        <v>23</v>
      </c>
      <c r="C279" s="5570" t="s">
        <v>919</v>
      </c>
      <c r="D279" s="5571"/>
      <c r="E279" s="5579"/>
      <c r="F279" s="5572">
        <f t="shared" si="200"/>
        <v>0</v>
      </c>
      <c r="G279" s="97"/>
      <c r="H279" s="3682"/>
      <c r="I279" s="5574"/>
      <c r="J279" s="5594"/>
      <c r="K279" s="5590">
        <v>23</v>
      </c>
      <c r="L279" s="5579" t="s">
        <v>15</v>
      </c>
      <c r="M279" s="1372"/>
      <c r="N279" s="1372"/>
      <c r="O279" s="1372"/>
      <c r="P279" s="5572">
        <f t="shared" si="192"/>
        <v>0</v>
      </c>
      <c r="Q279" s="1387" t="s">
        <v>58</v>
      </c>
      <c r="R279" s="5577">
        <f>'11,30'!E217</f>
        <v>0</v>
      </c>
      <c r="S279" s="2000"/>
      <c r="T279" s="2082">
        <v>23</v>
      </c>
      <c r="U279" s="5579" t="s">
        <v>15</v>
      </c>
      <c r="V279" s="1372"/>
      <c r="W279" s="1372"/>
      <c r="X279" s="1372"/>
      <c r="Y279" s="5572">
        <f t="shared" si="193"/>
        <v>0</v>
      </c>
      <c r="Z279" s="1387" t="s">
        <v>58</v>
      </c>
      <c r="AA279" s="5577">
        <f>'16,00'!E217</f>
        <v>0</v>
      </c>
      <c r="AB279" s="2000"/>
      <c r="AC279" s="2082">
        <v>23</v>
      </c>
      <c r="AD279" s="5583" t="s">
        <v>15</v>
      </c>
      <c r="AE279" s="5571"/>
      <c r="AF279" s="1372"/>
      <c r="AG279" s="5572">
        <f t="shared" si="201"/>
        <v>0</v>
      </c>
      <c r="AH279" s="97"/>
      <c r="AI279" s="3682"/>
      <c r="AJ279" s="5574"/>
      <c r="AK279" s="5594"/>
      <c r="AL279" s="1213"/>
      <c r="AM279" s="5580" t="s">
        <v>15</v>
      </c>
      <c r="AN279" s="5580"/>
      <c r="AO279" s="1372"/>
      <c r="AP279" s="5572">
        <f t="shared" ref="AP279:AP280" si="202">AN279-AO279</f>
        <v>0</v>
      </c>
      <c r="AQ279" s="1387" t="s">
        <v>58</v>
      </c>
      <c r="AR279" s="1387"/>
      <c r="AS279" s="2582"/>
      <c r="AT279" s="4123"/>
      <c r="AU279" s="5570" t="s">
        <v>919</v>
      </c>
      <c r="AV279" s="5584"/>
      <c r="AW279" s="1243"/>
      <c r="AX279" s="2090"/>
      <c r="AY279" s="5570" t="s">
        <v>919</v>
      </c>
      <c r="AZ279" s="5584"/>
      <c r="BA279" s="1243"/>
      <c r="BB279" s="2090"/>
      <c r="BC279" s="5570" t="s">
        <v>919</v>
      </c>
      <c r="BD279" s="5584"/>
      <c r="BE279" s="1243"/>
      <c r="BF279" s="2090"/>
      <c r="BG279" s="5570" t="s">
        <v>919</v>
      </c>
      <c r="BH279" s="5584"/>
      <c r="BI279" s="1243"/>
      <c r="BJ279" s="2090"/>
      <c r="BK279" s="1221"/>
    </row>
    <row r="280" spans="2:63" ht="15" hidden="1" customHeight="1" thickBot="1">
      <c r="B280" s="2082">
        <v>24</v>
      </c>
      <c r="C280" s="5596" t="s">
        <v>920</v>
      </c>
      <c r="D280" s="5597"/>
      <c r="E280" s="5602"/>
      <c r="F280" s="5599">
        <f t="shared" si="200"/>
        <v>0</v>
      </c>
      <c r="G280" s="5605"/>
      <c r="H280" s="3687"/>
      <c r="I280" s="5606"/>
      <c r="J280" s="5607"/>
      <c r="K280" s="5590">
        <v>24</v>
      </c>
      <c r="L280" s="5579" t="s">
        <v>16</v>
      </c>
      <c r="M280" s="1372"/>
      <c r="N280" s="1372"/>
      <c r="O280" s="1372"/>
      <c r="P280" s="5572">
        <f t="shared" si="192"/>
        <v>0</v>
      </c>
      <c r="Q280" s="1387" t="s">
        <v>57</v>
      </c>
      <c r="R280" s="5577">
        <f>'11,30'!E216</f>
        <v>0</v>
      </c>
      <c r="S280" s="2572"/>
      <c r="T280" s="2082">
        <v>24</v>
      </c>
      <c r="U280" s="5579" t="s">
        <v>16</v>
      </c>
      <c r="V280" s="1372"/>
      <c r="W280" s="1372"/>
      <c r="X280" s="1372"/>
      <c r="Y280" s="5572">
        <f t="shared" si="193"/>
        <v>0</v>
      </c>
      <c r="Z280" s="1387" t="s">
        <v>57</v>
      </c>
      <c r="AA280" s="5577">
        <f>'16,00'!E216</f>
        <v>0</v>
      </c>
      <c r="AB280" s="2572"/>
      <c r="AC280" s="2082">
        <v>24</v>
      </c>
      <c r="AD280" s="5583" t="s">
        <v>16</v>
      </c>
      <c r="AE280" s="5597"/>
      <c r="AF280" s="5598"/>
      <c r="AG280" s="5599">
        <f t="shared" si="201"/>
        <v>0</v>
      </c>
      <c r="AH280" s="5605"/>
      <c r="AI280" s="3687"/>
      <c r="AJ280" s="5606"/>
      <c r="AK280" s="5607"/>
      <c r="AL280" s="1213"/>
      <c r="AM280" s="5608" t="s">
        <v>16</v>
      </c>
      <c r="AN280" s="5580"/>
      <c r="AO280" s="1372"/>
      <c r="AP280" s="5572">
        <f t="shared" si="202"/>
        <v>0</v>
      </c>
      <c r="AQ280" s="1392" t="s">
        <v>57</v>
      </c>
      <c r="AR280" s="1392"/>
      <c r="AS280" s="3688"/>
      <c r="AT280" s="4123"/>
      <c r="AU280" s="5570" t="s">
        <v>920</v>
      </c>
      <c r="AV280" s="5584"/>
      <c r="AW280" s="1243"/>
      <c r="AX280" s="2090"/>
      <c r="AY280" s="5570" t="s">
        <v>920</v>
      </c>
      <c r="AZ280" s="5584"/>
      <c r="BA280" s="1243"/>
      <c r="BB280" s="2090"/>
      <c r="BC280" s="5570" t="s">
        <v>920</v>
      </c>
      <c r="BD280" s="5584"/>
      <c r="BE280" s="1243"/>
      <c r="BF280" s="2090"/>
      <c r="BG280" s="5570" t="s">
        <v>920</v>
      </c>
      <c r="BH280" s="5584"/>
      <c r="BI280" s="1243"/>
      <c r="BJ280" s="2090"/>
      <c r="BK280" s="1221"/>
    </row>
    <row r="281" spans="2:63" ht="15" hidden="1" customHeight="1" thickBot="1">
      <c r="B281" s="5609"/>
      <c r="C281" s="5610"/>
      <c r="D281" s="5610"/>
      <c r="E281" s="5610"/>
      <c r="F281" s="5610"/>
      <c r="G281" s="5610"/>
      <c r="H281" s="5610"/>
      <c r="I281" s="5610"/>
      <c r="J281" s="5610"/>
      <c r="K281" s="5610"/>
      <c r="L281" s="5610"/>
      <c r="M281" s="5610"/>
      <c r="N281" s="5610"/>
      <c r="O281" s="5610"/>
      <c r="P281" s="5610"/>
      <c r="Q281" s="5610"/>
      <c r="R281" s="5610"/>
      <c r="S281" s="5610"/>
      <c r="T281" s="5610"/>
      <c r="U281" s="5610"/>
      <c r="V281" s="5610"/>
      <c r="W281" s="5610"/>
      <c r="X281" s="5610"/>
      <c r="Y281" s="5610"/>
      <c r="Z281" s="5610"/>
      <c r="AA281" s="5610"/>
      <c r="AB281" s="5610"/>
      <c r="AC281" s="5610"/>
      <c r="AD281" s="5610"/>
      <c r="AE281" s="5610"/>
      <c r="AF281" s="5610"/>
      <c r="AG281" s="5610"/>
      <c r="AH281" s="5610"/>
      <c r="AI281" s="5610"/>
      <c r="AJ281" s="5610"/>
      <c r="AK281" s="5611"/>
      <c r="AL281" s="1214"/>
      <c r="AM281" s="1109"/>
      <c r="AN281" s="1109"/>
      <c r="AO281" s="1109"/>
      <c r="AP281" s="1109"/>
      <c r="AQ281" s="1109"/>
      <c r="AR281" s="1109"/>
      <c r="AS281" s="1109"/>
      <c r="AT281" s="4122" t="s">
        <v>350</v>
      </c>
      <c r="AU281" s="5521">
        <f>B282</f>
        <v>44606</v>
      </c>
      <c r="AV281" s="5524"/>
      <c r="AW281" s="5524"/>
      <c r="AX281" s="5525"/>
      <c r="AY281" s="5521">
        <f>B282</f>
        <v>44606</v>
      </c>
      <c r="AZ281" s="5524"/>
      <c r="BA281" s="5524"/>
      <c r="BB281" s="5525"/>
      <c r="BC281" s="5521">
        <f>AU281</f>
        <v>44606</v>
      </c>
      <c r="BD281" s="5524"/>
      <c r="BE281" s="5524"/>
      <c r="BF281" s="5525"/>
      <c r="BG281" s="5521">
        <f>AU281</f>
        <v>44606</v>
      </c>
      <c r="BH281" s="5524"/>
      <c r="BI281" s="5524"/>
      <c r="BJ281" s="5525"/>
      <c r="BK281" s="1221"/>
    </row>
    <row r="282" spans="2:63" ht="18" hidden="1" customHeight="1">
      <c r="B282" s="4099">
        <f>B2</f>
        <v>44606</v>
      </c>
      <c r="C282" s="4100"/>
      <c r="D282" s="3694"/>
      <c r="E282" s="3990"/>
      <c r="F282" s="3990">
        <f>F254</f>
        <v>0.41666666666666669</v>
      </c>
      <c r="G282" s="3990"/>
      <c r="H282" s="3990"/>
      <c r="I282" s="3990"/>
      <c r="J282" s="3696"/>
      <c r="K282" s="5655"/>
      <c r="L282" s="3990"/>
      <c r="M282" s="3990"/>
      <c r="N282" s="3990"/>
      <c r="O282" s="3990"/>
      <c r="P282" s="3990">
        <f>P254</f>
        <v>0.5</v>
      </c>
      <c r="Q282" s="3990"/>
      <c r="R282" s="3990"/>
      <c r="S282" s="3696"/>
      <c r="T282" s="5656"/>
      <c r="U282" s="5657"/>
      <c r="V282" s="5657"/>
      <c r="W282" s="5657"/>
      <c r="X282" s="5657"/>
      <c r="Y282" s="5657">
        <f>Y254</f>
        <v>0.66666666666666663</v>
      </c>
      <c r="Z282" s="5657"/>
      <c r="AA282" s="5657"/>
      <c r="AB282" s="5658"/>
      <c r="AC282" s="3673"/>
      <c r="AD282" s="3672"/>
      <c r="AE282" s="3673"/>
      <c r="AF282" s="3672"/>
      <c r="AG282" s="3672">
        <f>AG254</f>
        <v>0.79166666666666663</v>
      </c>
      <c r="AH282" s="3672"/>
      <c r="AI282" s="3672"/>
      <c r="AJ282" s="3672"/>
      <c r="AK282" s="3674"/>
      <c r="AL282" s="1221"/>
      <c r="AM282" s="5615"/>
      <c r="AN282" s="5527"/>
      <c r="AO282" s="5527"/>
      <c r="AP282" s="5527" t="str">
        <f>AP254</f>
        <v>Ночь</v>
      </c>
      <c r="AQ282" s="5527"/>
      <c r="AR282" s="5527"/>
      <c r="AS282" s="5528"/>
      <c r="AT282" s="4123"/>
      <c r="AU282" s="5533" t="str">
        <f>AG283</f>
        <v>Павильон Какаду</v>
      </c>
      <c r="AV282" s="5534"/>
      <c r="AW282" s="5535"/>
      <c r="AX282" s="5536"/>
      <c r="AY282" s="5533" t="str">
        <f>AU282</f>
        <v>Павильон Какаду</v>
      </c>
      <c r="AZ282" s="5534"/>
      <c r="BA282" s="5535"/>
      <c r="BB282" s="5536"/>
      <c r="BC282" s="5533" t="str">
        <f>AP283</f>
        <v>Павильон Какаду</v>
      </c>
      <c r="BD282" s="5534"/>
      <c r="BE282" s="5535"/>
      <c r="BF282" s="5536"/>
      <c r="BG282" s="5533" t="str">
        <f>BC282</f>
        <v>Павильон Какаду</v>
      </c>
      <c r="BH282" s="5534"/>
      <c r="BI282" s="5535"/>
      <c r="BJ282" s="5536"/>
      <c r="BK282" s="1221"/>
    </row>
    <row r="283" spans="2:63" ht="18" hidden="1" customHeight="1" thickBot="1">
      <c r="B283" s="4101"/>
      <c r="C283" s="4102"/>
      <c r="D283" s="3697"/>
      <c r="E283" s="3698"/>
      <c r="F283" s="3699" t="s">
        <v>238</v>
      </c>
      <c r="G283" s="3698"/>
      <c r="H283" s="3698"/>
      <c r="I283" s="3698"/>
      <c r="J283" s="3700"/>
      <c r="K283" s="5659"/>
      <c r="L283" s="5645"/>
      <c r="M283" s="5645"/>
      <c r="N283" s="5645"/>
      <c r="O283" s="5645"/>
      <c r="P283" s="5645" t="str">
        <f>F283</f>
        <v>Павильон Какаду</v>
      </c>
      <c r="Q283" s="5645"/>
      <c r="R283" s="5645"/>
      <c r="S283" s="5646"/>
      <c r="T283" s="5647"/>
      <c r="U283" s="5648"/>
      <c r="V283" s="5648"/>
      <c r="W283" s="5648"/>
      <c r="X283" s="5648"/>
      <c r="Y283" s="5648" t="str">
        <f>P283</f>
        <v>Павильон Какаду</v>
      </c>
      <c r="Z283" s="5648"/>
      <c r="AA283" s="5648"/>
      <c r="AB283" s="5649"/>
      <c r="AC283" s="5647"/>
      <c r="AD283" s="5648"/>
      <c r="AE283" s="5647"/>
      <c r="AF283" s="5648"/>
      <c r="AG283" s="5648" t="str">
        <f>Y283</f>
        <v>Павильон Какаду</v>
      </c>
      <c r="AH283" s="5648"/>
      <c r="AI283" s="5648"/>
      <c r="AJ283" s="5648"/>
      <c r="AK283" s="5649"/>
      <c r="AL283" s="3291"/>
      <c r="AM283" s="5622"/>
      <c r="AN283" s="5623"/>
      <c r="AO283" s="5623"/>
      <c r="AP283" s="5623" t="str">
        <f>AG283</f>
        <v>Павильон Какаду</v>
      </c>
      <c r="AQ283" s="5623"/>
      <c r="AR283" s="5623"/>
      <c r="AS283" s="5624"/>
      <c r="AT283" s="4123"/>
      <c r="AU283" s="5538"/>
      <c r="AV283" s="5539"/>
      <c r="AW283" s="5540"/>
      <c r="AX283" s="5541"/>
      <c r="AY283" s="5538"/>
      <c r="AZ283" s="5539"/>
      <c r="BA283" s="5540"/>
      <c r="BB283" s="5541"/>
      <c r="BC283" s="5538"/>
      <c r="BD283" s="5539"/>
      <c r="BE283" s="5540"/>
      <c r="BF283" s="5541"/>
      <c r="BG283" s="5538"/>
      <c r="BH283" s="5539"/>
      <c r="BI283" s="5540"/>
      <c r="BJ283" s="5541"/>
      <c r="BK283" s="1221"/>
    </row>
    <row r="284" spans="2:63" ht="30" hidden="1" customHeight="1">
      <c r="B284" s="5544" t="s">
        <v>1</v>
      </c>
      <c r="C284" s="5545"/>
      <c r="D284" s="5546" t="s">
        <v>734</v>
      </c>
      <c r="E284" s="5547" t="s">
        <v>720</v>
      </c>
      <c r="F284" s="5548" t="s">
        <v>17</v>
      </c>
      <c r="G284" s="5555" t="s">
        <v>721</v>
      </c>
      <c r="H284" s="5549"/>
      <c r="I284" s="5549"/>
      <c r="J284" s="5550"/>
      <c r="K284" s="5544" t="s">
        <v>1</v>
      </c>
      <c r="L284" s="5551"/>
      <c r="M284" s="5552" t="e">
        <f>#REF!</f>
        <v>#REF!</v>
      </c>
      <c r="N284" s="5553" t="s">
        <v>6</v>
      </c>
      <c r="O284" s="5553" t="s">
        <v>229</v>
      </c>
      <c r="P284" s="5554" t="s">
        <v>17</v>
      </c>
      <c r="Q284" s="5555" t="s">
        <v>353</v>
      </c>
      <c r="R284" s="5549"/>
      <c r="S284" s="5550"/>
      <c r="T284" s="5544" t="s">
        <v>1</v>
      </c>
      <c r="U284" s="5551"/>
      <c r="V284" s="5556" t="e">
        <f>#REF!</f>
        <v>#REF!</v>
      </c>
      <c r="W284" s="5553" t="s">
        <v>6</v>
      </c>
      <c r="X284" s="5553" t="s">
        <v>229</v>
      </c>
      <c r="Y284" s="5554" t="s">
        <v>17</v>
      </c>
      <c r="Z284" s="5555" t="s">
        <v>312</v>
      </c>
      <c r="AA284" s="5549"/>
      <c r="AB284" s="5550"/>
      <c r="AC284" s="5544" t="s">
        <v>1</v>
      </c>
      <c r="AD284" s="5557"/>
      <c r="AE284" s="5546" t="s">
        <v>734</v>
      </c>
      <c r="AF284" s="5547" t="s">
        <v>720</v>
      </c>
      <c r="AG284" s="5548" t="s">
        <v>17</v>
      </c>
      <c r="AH284" s="5559" t="s">
        <v>691</v>
      </c>
      <c r="AI284" s="5560"/>
      <c r="AJ284" s="5560"/>
      <c r="AK284" s="5561"/>
      <c r="AL284" s="1210"/>
      <c r="AM284" s="5562"/>
      <c r="AN284" s="5544" t="s">
        <v>249</v>
      </c>
      <c r="AO284" s="5551" t="s">
        <v>250</v>
      </c>
      <c r="AP284" s="5554" t="s">
        <v>17</v>
      </c>
      <c r="AQ284" s="5563" t="s">
        <v>314</v>
      </c>
      <c r="AR284" s="5564"/>
      <c r="AS284" s="5565"/>
      <c r="AT284" s="4123"/>
      <c r="AU284" s="5566"/>
      <c r="AV284" s="5567" t="s">
        <v>229</v>
      </c>
      <c r="AW284" s="5568" t="s">
        <v>314</v>
      </c>
      <c r="AX284" s="5569"/>
      <c r="AY284" s="5566"/>
      <c r="AZ284" s="5567" t="s">
        <v>229</v>
      </c>
      <c r="BA284" s="5568" t="s">
        <v>314</v>
      </c>
      <c r="BB284" s="5569"/>
      <c r="BC284" s="5566"/>
      <c r="BD284" s="5567" t="s">
        <v>229</v>
      </c>
      <c r="BE284" s="5568" t="s">
        <v>314</v>
      </c>
      <c r="BF284" s="5569"/>
      <c r="BG284" s="5566"/>
      <c r="BH284" s="5567" t="s">
        <v>229</v>
      </c>
      <c r="BI284" s="5568" t="s">
        <v>314</v>
      </c>
      <c r="BJ284" s="5569"/>
      <c r="BK284" s="1221"/>
    </row>
    <row r="285" spans="2:63" ht="15" hidden="1" customHeight="1">
      <c r="B285" s="2082">
        <v>1</v>
      </c>
      <c r="C285" s="5570" t="s">
        <v>724</v>
      </c>
      <c r="D285" s="5571"/>
      <c r="E285" s="1372"/>
      <c r="F285" s="5572">
        <f t="shared" ref="F285:F300" si="203">D285-E285</f>
        <v>0</v>
      </c>
      <c r="G285" s="1387" t="s">
        <v>42</v>
      </c>
      <c r="H285" s="5660"/>
      <c r="I285" s="5574">
        <f>H285+J285</f>
        <v>0</v>
      </c>
      <c r="J285" s="2000"/>
      <c r="K285" s="5575">
        <v>1</v>
      </c>
      <c r="L285" s="5576" t="s">
        <v>2</v>
      </c>
      <c r="M285" s="1372"/>
      <c r="N285" s="1372"/>
      <c r="O285" s="1372"/>
      <c r="P285" s="5572">
        <f>M285-N285+O285</f>
        <v>0</v>
      </c>
      <c r="Q285" s="1387" t="s">
        <v>42</v>
      </c>
      <c r="R285" s="5577">
        <f>'11,30'!O196</f>
        <v>0</v>
      </c>
      <c r="S285" s="2000"/>
      <c r="T285" s="5575">
        <v>1</v>
      </c>
      <c r="U285" s="5576" t="s">
        <v>2</v>
      </c>
      <c r="V285" s="5580"/>
      <c r="W285" s="1372"/>
      <c r="X285" s="1372"/>
      <c r="Y285" s="5572">
        <f>V285-W285+X285</f>
        <v>0</v>
      </c>
      <c r="Z285" s="1387" t="s">
        <v>42</v>
      </c>
      <c r="AA285" s="5577">
        <f>'16,00'!O196</f>
        <v>0</v>
      </c>
      <c r="AB285" s="2000"/>
      <c r="AC285" s="5575">
        <v>1</v>
      </c>
      <c r="AD285" s="5578" t="s">
        <v>2</v>
      </c>
      <c r="AE285" s="2084"/>
      <c r="AF285" s="1372"/>
      <c r="AG285" s="5572">
        <f t="shared" ref="AG285:AG300" si="204">AE285-AF285</f>
        <v>0</v>
      </c>
      <c r="AH285" s="1387" t="s">
        <v>42</v>
      </c>
      <c r="AI285" s="5660"/>
      <c r="AJ285" s="5574">
        <f>AI285+AK285</f>
        <v>0</v>
      </c>
      <c r="AK285" s="2582"/>
      <c r="AL285" s="1213"/>
      <c r="AM285" s="5580" t="s">
        <v>2</v>
      </c>
      <c r="AN285" s="5580"/>
      <c r="AO285" s="1372"/>
      <c r="AP285" s="5572">
        <f>AN285-AO285</f>
        <v>0</v>
      </c>
      <c r="AQ285" s="1387" t="s">
        <v>42</v>
      </c>
      <c r="AR285" s="1387"/>
      <c r="AS285" s="2582"/>
      <c r="AT285" s="4123"/>
      <c r="AU285" s="5570" t="s">
        <v>724</v>
      </c>
      <c r="AV285" s="5581"/>
      <c r="AW285" s="1243" t="s">
        <v>42</v>
      </c>
      <c r="AX285" s="5582"/>
      <c r="AY285" s="5570" t="s">
        <v>724</v>
      </c>
      <c r="AZ285" s="5581"/>
      <c r="BA285" s="1243" t="s">
        <v>42</v>
      </c>
      <c r="BB285" s="5582"/>
      <c r="BC285" s="5570" t="s">
        <v>724</v>
      </c>
      <c r="BD285" s="5581"/>
      <c r="BE285" s="1243" t="s">
        <v>42</v>
      </c>
      <c r="BF285" s="5582"/>
      <c r="BG285" s="5570" t="s">
        <v>724</v>
      </c>
      <c r="BH285" s="5581"/>
      <c r="BI285" s="1243" t="s">
        <v>42</v>
      </c>
      <c r="BJ285" s="5582"/>
      <c r="BK285" s="1221"/>
    </row>
    <row r="286" spans="2:63" ht="15" hidden="1" customHeight="1">
      <c r="B286" s="2082">
        <v>2</v>
      </c>
      <c r="C286" s="5570" t="s">
        <v>763</v>
      </c>
      <c r="D286" s="5571"/>
      <c r="E286" s="1372"/>
      <c r="F286" s="5572">
        <f t="shared" si="203"/>
        <v>0</v>
      </c>
      <c r="G286" s="1387" t="s">
        <v>299</v>
      </c>
      <c r="H286" s="5660"/>
      <c r="I286" s="5574">
        <f t="shared" ref="I286:I292" si="205">H286+J286</f>
        <v>0</v>
      </c>
      <c r="J286" s="2000"/>
      <c r="K286" s="5575">
        <v>2</v>
      </c>
      <c r="L286" s="5579" t="s">
        <v>12</v>
      </c>
      <c r="M286" s="1372"/>
      <c r="N286" s="1372"/>
      <c r="O286" s="1372"/>
      <c r="P286" s="5572">
        <f t="shared" ref="P286" si="206">M286-N286+O286</f>
        <v>0</v>
      </c>
      <c r="Q286" s="1387" t="s">
        <v>299</v>
      </c>
      <c r="R286" s="5577" t="e">
        <f>'11,30'!O195</f>
        <v>#REF!</v>
      </c>
      <c r="S286" s="2000"/>
      <c r="T286" s="5575">
        <v>2</v>
      </c>
      <c r="U286" s="5579" t="s">
        <v>12</v>
      </c>
      <c r="V286" s="5580"/>
      <c r="W286" s="1372"/>
      <c r="X286" s="1372"/>
      <c r="Y286" s="5572">
        <f t="shared" ref="Y286" si="207">V286-W286+X286</f>
        <v>0</v>
      </c>
      <c r="Z286" s="1387" t="s">
        <v>299</v>
      </c>
      <c r="AA286" s="5577" t="e">
        <f>'16,00'!O195</f>
        <v>#REF!</v>
      </c>
      <c r="AB286" s="2000"/>
      <c r="AC286" s="5575">
        <v>2</v>
      </c>
      <c r="AD286" s="5583" t="s">
        <v>12</v>
      </c>
      <c r="AE286" s="5571"/>
      <c r="AF286" s="1372"/>
      <c r="AG286" s="5572">
        <f t="shared" si="204"/>
        <v>0</v>
      </c>
      <c r="AH286" s="1387" t="s">
        <v>299</v>
      </c>
      <c r="AI286" s="5660"/>
      <c r="AJ286" s="5574">
        <f t="shared" ref="AJ286:AJ292" si="208">AI286+AK286</f>
        <v>0</v>
      </c>
      <c r="AK286" s="2582"/>
      <c r="AL286" s="1213"/>
      <c r="AM286" s="5580" t="s">
        <v>12</v>
      </c>
      <c r="AN286" s="5580"/>
      <c r="AO286" s="1372"/>
      <c r="AP286" s="5572">
        <f t="shared" ref="AP286" si="209">AN286-AO286</f>
        <v>0</v>
      </c>
      <c r="AQ286" s="1387" t="s">
        <v>299</v>
      </c>
      <c r="AR286" s="1387"/>
      <c r="AS286" s="2582"/>
      <c r="AT286" s="4123"/>
      <c r="AU286" s="5570" t="s">
        <v>763</v>
      </c>
      <c r="AV286" s="5581"/>
      <c r="AW286" s="1243" t="s">
        <v>299</v>
      </c>
      <c r="AX286" s="2090"/>
      <c r="AY286" s="5570" t="s">
        <v>763</v>
      </c>
      <c r="AZ286" s="5581"/>
      <c r="BA286" s="1243" t="s">
        <v>299</v>
      </c>
      <c r="BB286" s="2090"/>
      <c r="BC286" s="5570" t="s">
        <v>763</v>
      </c>
      <c r="BD286" s="5581"/>
      <c r="BE286" s="1243" t="s">
        <v>299</v>
      </c>
      <c r="BF286" s="2090"/>
      <c r="BG286" s="5570" t="s">
        <v>763</v>
      </c>
      <c r="BH286" s="5581"/>
      <c r="BI286" s="1243" t="s">
        <v>299</v>
      </c>
      <c r="BJ286" s="2090"/>
      <c r="BK286" s="1221"/>
    </row>
    <row r="287" spans="2:63" ht="15" hidden="1" customHeight="1">
      <c r="B287" s="2082">
        <v>3</v>
      </c>
      <c r="C287" s="5570" t="s">
        <v>3</v>
      </c>
      <c r="D287" s="5571"/>
      <c r="E287" s="1372"/>
      <c r="F287" s="5572">
        <f t="shared" si="203"/>
        <v>0</v>
      </c>
      <c r="G287" s="1387" t="s">
        <v>39</v>
      </c>
      <c r="H287" s="5660"/>
      <c r="I287" s="5574">
        <f t="shared" si="205"/>
        <v>0</v>
      </c>
      <c r="J287" s="2000"/>
      <c r="K287" s="5575">
        <v>3</v>
      </c>
      <c r="L287" s="5579" t="s">
        <v>583</v>
      </c>
      <c r="M287" s="1372"/>
      <c r="N287" s="1372"/>
      <c r="O287" s="1372"/>
      <c r="P287" s="5572">
        <f t="shared" ref="P287:P288" si="210">M287-N287+O287</f>
        <v>0</v>
      </c>
      <c r="Q287" s="1387" t="s">
        <v>39</v>
      </c>
      <c r="R287" s="5577" t="e">
        <f>'11,30'!O194</f>
        <v>#REF!</v>
      </c>
      <c r="S287" s="2000"/>
      <c r="T287" s="5575">
        <v>3</v>
      </c>
      <c r="U287" s="5579" t="s">
        <v>583</v>
      </c>
      <c r="V287" s="5580"/>
      <c r="W287" s="1372"/>
      <c r="X287" s="1372"/>
      <c r="Y287" s="5572">
        <f t="shared" ref="Y287:Y288" si="211">V287-W287+X287</f>
        <v>0</v>
      </c>
      <c r="Z287" s="1387" t="s">
        <v>39</v>
      </c>
      <c r="AA287" s="5577" t="e">
        <f>'16,00'!O194</f>
        <v>#REF!</v>
      </c>
      <c r="AB287" s="2000"/>
      <c r="AC287" s="5575">
        <v>3</v>
      </c>
      <c r="AD287" s="5583" t="s">
        <v>583</v>
      </c>
      <c r="AE287" s="5571"/>
      <c r="AF287" s="1372"/>
      <c r="AG287" s="5572">
        <f t="shared" si="204"/>
        <v>0</v>
      </c>
      <c r="AH287" s="1387" t="s">
        <v>39</v>
      </c>
      <c r="AI287" s="5660"/>
      <c r="AJ287" s="5574">
        <f t="shared" si="208"/>
        <v>0</v>
      </c>
      <c r="AK287" s="2582"/>
      <c r="AL287" s="1213"/>
      <c r="AM287" s="5580" t="s">
        <v>583</v>
      </c>
      <c r="AN287" s="5580"/>
      <c r="AO287" s="1372"/>
      <c r="AP287" s="5572">
        <f t="shared" ref="AP287:AP288" si="212">AN287-AO287</f>
        <v>0</v>
      </c>
      <c r="AQ287" s="1387" t="s">
        <v>39</v>
      </c>
      <c r="AR287" s="1387"/>
      <c r="AS287" s="2582"/>
      <c r="AT287" s="4123"/>
      <c r="AU287" s="5570" t="s">
        <v>3</v>
      </c>
      <c r="AV287" s="5581"/>
      <c r="AW287" s="1243" t="s">
        <v>39</v>
      </c>
      <c r="AX287" s="2090"/>
      <c r="AY287" s="5570" t="s">
        <v>3</v>
      </c>
      <c r="AZ287" s="5581"/>
      <c r="BA287" s="1243" t="s">
        <v>39</v>
      </c>
      <c r="BB287" s="2090"/>
      <c r="BC287" s="5570" t="s">
        <v>3</v>
      </c>
      <c r="BD287" s="5581"/>
      <c r="BE287" s="1243" t="s">
        <v>39</v>
      </c>
      <c r="BF287" s="2090"/>
      <c r="BG287" s="5570" t="s">
        <v>3</v>
      </c>
      <c r="BH287" s="5581"/>
      <c r="BI287" s="1243" t="s">
        <v>39</v>
      </c>
      <c r="BJ287" s="2090"/>
      <c r="BK287" s="1221"/>
    </row>
    <row r="288" spans="2:63" ht="15" hidden="1" customHeight="1">
      <c r="B288" s="2082">
        <v>4</v>
      </c>
      <c r="C288" s="5570" t="s">
        <v>19</v>
      </c>
      <c r="D288" s="5571"/>
      <c r="E288" s="1372"/>
      <c r="F288" s="5572">
        <f t="shared" si="203"/>
        <v>0</v>
      </c>
      <c r="G288" s="1387" t="s">
        <v>47</v>
      </c>
      <c r="H288" s="5660"/>
      <c r="I288" s="5574">
        <f t="shared" si="205"/>
        <v>0</v>
      </c>
      <c r="J288" s="2000"/>
      <c r="K288" s="2082">
        <v>4</v>
      </c>
      <c r="L288" s="5579" t="s">
        <v>584</v>
      </c>
      <c r="M288" s="1372"/>
      <c r="N288" s="1372"/>
      <c r="O288" s="1372"/>
      <c r="P288" s="5572">
        <f t="shared" si="210"/>
        <v>0</v>
      </c>
      <c r="Q288" s="1387" t="s">
        <v>47</v>
      </c>
      <c r="R288" s="5577">
        <v>0</v>
      </c>
      <c r="S288" s="2000"/>
      <c r="T288" s="2082">
        <v>4</v>
      </c>
      <c r="U288" s="5579" t="s">
        <v>584</v>
      </c>
      <c r="V288" s="5580"/>
      <c r="W288" s="1372"/>
      <c r="X288" s="1372"/>
      <c r="Y288" s="5572">
        <f t="shared" si="211"/>
        <v>0</v>
      </c>
      <c r="Z288" s="1387" t="s">
        <v>47</v>
      </c>
      <c r="AA288" s="5577">
        <f>'16,00'!O201</f>
        <v>0</v>
      </c>
      <c r="AB288" s="2000"/>
      <c r="AC288" s="2082">
        <v>4</v>
      </c>
      <c r="AD288" s="5583" t="s">
        <v>584</v>
      </c>
      <c r="AE288" s="5571"/>
      <c r="AF288" s="1372"/>
      <c r="AG288" s="5572">
        <f t="shared" si="204"/>
        <v>0</v>
      </c>
      <c r="AH288" s="1387" t="s">
        <v>47</v>
      </c>
      <c r="AI288" s="5660"/>
      <c r="AJ288" s="5574">
        <f t="shared" si="208"/>
        <v>0</v>
      </c>
      <c r="AK288" s="2582"/>
      <c r="AL288" s="1213"/>
      <c r="AM288" s="5580" t="s">
        <v>584</v>
      </c>
      <c r="AN288" s="5580"/>
      <c r="AO288" s="1372"/>
      <c r="AP288" s="5572">
        <f t="shared" si="212"/>
        <v>0</v>
      </c>
      <c r="AQ288" s="1387" t="s">
        <v>47</v>
      </c>
      <c r="AR288" s="1387"/>
      <c r="AS288" s="2582"/>
      <c r="AT288" s="4123"/>
      <c r="AU288" s="5570" t="s">
        <v>19</v>
      </c>
      <c r="AV288" s="5584"/>
      <c r="AW288" s="1243" t="s">
        <v>47</v>
      </c>
      <c r="AX288" s="2090"/>
      <c r="AY288" s="5570" t="s">
        <v>19</v>
      </c>
      <c r="AZ288" s="5584"/>
      <c r="BA288" s="1243" t="s">
        <v>47</v>
      </c>
      <c r="BB288" s="2090"/>
      <c r="BC288" s="5570" t="s">
        <v>19</v>
      </c>
      <c r="BD288" s="5584"/>
      <c r="BE288" s="1243" t="s">
        <v>47</v>
      </c>
      <c r="BF288" s="2090"/>
      <c r="BG288" s="5570" t="s">
        <v>19</v>
      </c>
      <c r="BH288" s="5584"/>
      <c r="BI288" s="1243" t="s">
        <v>47</v>
      </c>
      <c r="BJ288" s="2090"/>
      <c r="BK288" s="1221"/>
    </row>
    <row r="289" spans="2:63" ht="15" hidden="1" customHeight="1">
      <c r="B289" s="2082">
        <v>5</v>
      </c>
      <c r="C289" s="5570" t="s">
        <v>4</v>
      </c>
      <c r="D289" s="5571"/>
      <c r="E289" s="1372"/>
      <c r="F289" s="5572">
        <f t="shared" si="203"/>
        <v>0</v>
      </c>
      <c r="G289" s="1387" t="s">
        <v>45</v>
      </c>
      <c r="H289" s="5660"/>
      <c r="I289" s="5574">
        <f t="shared" si="205"/>
        <v>0</v>
      </c>
      <c r="J289" s="2000"/>
      <c r="K289" s="5585">
        <v>5</v>
      </c>
      <c r="L289" s="5579" t="s">
        <v>18</v>
      </c>
      <c r="M289" s="1372"/>
      <c r="N289" s="1372"/>
      <c r="O289" s="1372"/>
      <c r="P289" s="5572">
        <f t="shared" ref="P289:P308" si="213">M289-N289+O289</f>
        <v>0</v>
      </c>
      <c r="Q289" s="1387" t="s">
        <v>45</v>
      </c>
      <c r="R289" s="5586">
        <v>0</v>
      </c>
      <c r="S289" s="2000"/>
      <c r="T289" s="5585">
        <v>5</v>
      </c>
      <c r="U289" s="5579" t="s">
        <v>18</v>
      </c>
      <c r="V289" s="5580"/>
      <c r="W289" s="1372"/>
      <c r="X289" s="1372"/>
      <c r="Y289" s="5572">
        <f t="shared" ref="Y289:Y308" si="214">V289-W289+X289</f>
        <v>0</v>
      </c>
      <c r="Z289" s="1387" t="s">
        <v>45</v>
      </c>
      <c r="AA289" s="5586" t="e">
        <f>'16,00'!O199</f>
        <v>#REF!</v>
      </c>
      <c r="AB289" s="2000"/>
      <c r="AC289" s="5585">
        <v>5</v>
      </c>
      <c r="AD289" s="5583" t="s">
        <v>18</v>
      </c>
      <c r="AE289" s="5571"/>
      <c r="AF289" s="1372"/>
      <c r="AG289" s="5572">
        <f t="shared" si="204"/>
        <v>0</v>
      </c>
      <c r="AH289" s="1387" t="s">
        <v>45</v>
      </c>
      <c r="AI289" s="5660"/>
      <c r="AJ289" s="5574">
        <f t="shared" si="208"/>
        <v>0</v>
      </c>
      <c r="AK289" s="2582"/>
      <c r="AL289" s="1213"/>
      <c r="AM289" s="5580" t="s">
        <v>18</v>
      </c>
      <c r="AN289" s="5580"/>
      <c r="AO289" s="1372"/>
      <c r="AP289" s="5572">
        <f t="shared" ref="AP289" si="215">AN289-AO289</f>
        <v>0</v>
      </c>
      <c r="AQ289" s="1387" t="s">
        <v>45</v>
      </c>
      <c r="AR289" s="1387"/>
      <c r="AS289" s="2582"/>
      <c r="AT289" s="4123"/>
      <c r="AU289" s="5570" t="s">
        <v>4</v>
      </c>
      <c r="AV289" s="5587"/>
      <c r="AW289" s="1243" t="s">
        <v>45</v>
      </c>
      <c r="AX289" s="2090"/>
      <c r="AY289" s="5570" t="s">
        <v>4</v>
      </c>
      <c r="AZ289" s="5587"/>
      <c r="BA289" s="1243" t="s">
        <v>45</v>
      </c>
      <c r="BB289" s="2090"/>
      <c r="BC289" s="5570" t="s">
        <v>4</v>
      </c>
      <c r="BD289" s="5587"/>
      <c r="BE289" s="1243" t="s">
        <v>45</v>
      </c>
      <c r="BF289" s="2090"/>
      <c r="BG289" s="5570" t="s">
        <v>4</v>
      </c>
      <c r="BH289" s="5587"/>
      <c r="BI289" s="1243" t="s">
        <v>45</v>
      </c>
      <c r="BJ289" s="2090"/>
      <c r="BK289" s="1221"/>
    </row>
    <row r="290" spans="2:63" ht="15" hidden="1" customHeight="1">
      <c r="B290" s="2082">
        <v>6</v>
      </c>
      <c r="C290" s="5570" t="s">
        <v>877</v>
      </c>
      <c r="D290" s="5571"/>
      <c r="E290" s="1372"/>
      <c r="F290" s="5572">
        <f t="shared" si="203"/>
        <v>0</v>
      </c>
      <c r="G290" s="1387" t="s">
        <v>300</v>
      </c>
      <c r="H290" s="5660"/>
      <c r="I290" s="5574">
        <f t="shared" si="205"/>
        <v>0</v>
      </c>
      <c r="J290" s="2000"/>
      <c r="K290" s="5585">
        <v>6</v>
      </c>
      <c r="L290" s="5579" t="s">
        <v>3</v>
      </c>
      <c r="M290" s="1109"/>
      <c r="N290" s="1109"/>
      <c r="O290" s="1109"/>
      <c r="P290" s="1109"/>
      <c r="Q290" s="1387" t="s">
        <v>300</v>
      </c>
      <c r="R290" s="5577">
        <v>0</v>
      </c>
      <c r="S290" s="2000"/>
      <c r="T290" s="5585">
        <v>6</v>
      </c>
      <c r="U290" s="5579" t="s">
        <v>3</v>
      </c>
      <c r="V290" s="1109"/>
      <c r="W290" s="1109"/>
      <c r="X290" s="1109"/>
      <c r="Y290" s="1109"/>
      <c r="Z290" s="1387" t="s">
        <v>300</v>
      </c>
      <c r="AA290" s="5577">
        <f>'16,00'!O198</f>
        <v>0</v>
      </c>
      <c r="AB290" s="2000"/>
      <c r="AC290" s="5585">
        <v>6</v>
      </c>
      <c r="AD290" s="5583" t="s">
        <v>3</v>
      </c>
      <c r="AE290" s="5571"/>
      <c r="AF290" s="1372"/>
      <c r="AG290" s="5572">
        <f t="shared" si="204"/>
        <v>0</v>
      </c>
      <c r="AH290" s="1387" t="s">
        <v>300</v>
      </c>
      <c r="AI290" s="5660"/>
      <c r="AJ290" s="5574">
        <f t="shared" si="208"/>
        <v>0</v>
      </c>
      <c r="AK290" s="2582"/>
      <c r="AL290" s="1213"/>
      <c r="AQ290" s="1387" t="s">
        <v>300</v>
      </c>
      <c r="AR290" s="1387"/>
      <c r="AS290" s="2582"/>
      <c r="AT290" s="4123"/>
      <c r="AU290" s="5570" t="s">
        <v>877</v>
      </c>
      <c r="AV290" s="5587"/>
      <c r="AW290" s="1243" t="s">
        <v>300</v>
      </c>
      <c r="AX290" s="2090"/>
      <c r="AY290" s="5570" t="s">
        <v>877</v>
      </c>
      <c r="AZ290" s="5587"/>
      <c r="BA290" s="1243" t="s">
        <v>300</v>
      </c>
      <c r="BB290" s="2090"/>
      <c r="BC290" s="5570" t="s">
        <v>877</v>
      </c>
      <c r="BD290" s="5587"/>
      <c r="BE290" s="1243" t="s">
        <v>300</v>
      </c>
      <c r="BF290" s="2090"/>
      <c r="BG290" s="5570" t="s">
        <v>877</v>
      </c>
      <c r="BH290" s="5587"/>
      <c r="BI290" s="1243" t="s">
        <v>300</v>
      </c>
      <c r="BJ290" s="2090"/>
      <c r="BK290" s="1221"/>
    </row>
    <row r="291" spans="2:63" ht="15" hidden="1" customHeight="1">
      <c r="B291" s="2082">
        <v>7</v>
      </c>
      <c r="C291" s="5570" t="s">
        <v>719</v>
      </c>
      <c r="D291" s="5571"/>
      <c r="E291" s="1372"/>
      <c r="F291" s="5572">
        <f t="shared" si="203"/>
        <v>0</v>
      </c>
      <c r="G291" s="1387" t="s">
        <v>301</v>
      </c>
      <c r="H291" s="5660"/>
      <c r="I291" s="5574">
        <f t="shared" si="205"/>
        <v>0</v>
      </c>
      <c r="J291" s="2000"/>
      <c r="K291" s="5585">
        <v>7</v>
      </c>
      <c r="L291" s="5579" t="s">
        <v>19</v>
      </c>
      <c r="M291" s="1372"/>
      <c r="N291" s="1372"/>
      <c r="O291" s="1372"/>
      <c r="P291" s="5572">
        <f>M291-N291+O291</f>
        <v>0</v>
      </c>
      <c r="Q291" s="1387" t="s">
        <v>301</v>
      </c>
      <c r="R291" s="5577">
        <v>0</v>
      </c>
      <c r="S291" s="2000"/>
      <c r="T291" s="5585">
        <v>7</v>
      </c>
      <c r="U291" s="5579" t="s">
        <v>19</v>
      </c>
      <c r="V291" s="5580"/>
      <c r="W291" s="1372"/>
      <c r="X291" s="1372"/>
      <c r="Y291" s="5572">
        <f>V291-W291+X291</f>
        <v>0</v>
      </c>
      <c r="Z291" s="1387" t="s">
        <v>301</v>
      </c>
      <c r="AA291" s="5577">
        <f>'16,00'!O197</f>
        <v>0</v>
      </c>
      <c r="AB291" s="2000"/>
      <c r="AC291" s="5585">
        <v>7</v>
      </c>
      <c r="AD291" s="5583" t="s">
        <v>19</v>
      </c>
      <c r="AE291" s="5571"/>
      <c r="AF291" s="1372"/>
      <c r="AG291" s="5572">
        <f t="shared" si="204"/>
        <v>0</v>
      </c>
      <c r="AH291" s="1387" t="s">
        <v>301</v>
      </c>
      <c r="AI291" s="5660"/>
      <c r="AJ291" s="5574">
        <f t="shared" si="208"/>
        <v>0</v>
      </c>
      <c r="AK291" s="2582"/>
      <c r="AL291" s="1213"/>
      <c r="AM291" s="5580" t="s">
        <v>3</v>
      </c>
      <c r="AN291" s="5580"/>
      <c r="AO291" s="1372"/>
      <c r="AP291" s="5572">
        <f>AN291-AO291</f>
        <v>0</v>
      </c>
      <c r="AQ291" s="1387" t="s">
        <v>301</v>
      </c>
      <c r="AR291" s="1387"/>
      <c r="AS291" s="2582"/>
      <c r="AT291" s="4123"/>
      <c r="AU291" s="5570" t="s">
        <v>719</v>
      </c>
      <c r="AV291" s="5587"/>
      <c r="AW291" s="1243" t="s">
        <v>301</v>
      </c>
      <c r="AX291" s="2090"/>
      <c r="AY291" s="5570" t="s">
        <v>719</v>
      </c>
      <c r="AZ291" s="5587"/>
      <c r="BA291" s="1243" t="s">
        <v>301</v>
      </c>
      <c r="BB291" s="2090"/>
      <c r="BC291" s="5570" t="s">
        <v>719</v>
      </c>
      <c r="BD291" s="5587"/>
      <c r="BE291" s="1243" t="s">
        <v>301</v>
      </c>
      <c r="BF291" s="2090"/>
      <c r="BG291" s="5570" t="s">
        <v>719</v>
      </c>
      <c r="BH291" s="5587"/>
      <c r="BI291" s="1243" t="s">
        <v>301</v>
      </c>
      <c r="BJ291" s="2090"/>
      <c r="BK291" s="1221"/>
    </row>
    <row r="292" spans="2:63" ht="15" hidden="1" customHeight="1">
      <c r="B292" s="2082">
        <v>8</v>
      </c>
      <c r="C292" s="5570" t="s">
        <v>5</v>
      </c>
      <c r="D292" s="5571"/>
      <c r="E292" s="1372"/>
      <c r="F292" s="5572">
        <f t="shared" si="203"/>
        <v>0</v>
      </c>
      <c r="G292" s="1387" t="s">
        <v>302</v>
      </c>
      <c r="H292" s="5660"/>
      <c r="I292" s="5574">
        <f t="shared" si="205"/>
        <v>0</v>
      </c>
      <c r="J292" s="2000"/>
      <c r="K292" s="2082">
        <v>8</v>
      </c>
      <c r="L292" s="5579" t="s">
        <v>4</v>
      </c>
      <c r="M292" s="1372"/>
      <c r="N292" s="1372"/>
      <c r="O292" s="1372"/>
      <c r="P292" s="5572">
        <f>M292-N292+O292</f>
        <v>0</v>
      </c>
      <c r="Q292" s="1387" t="s">
        <v>302</v>
      </c>
      <c r="R292" s="5577">
        <f>'11,30'!O205</f>
        <v>0</v>
      </c>
      <c r="S292" s="2000"/>
      <c r="T292" s="2082">
        <v>8</v>
      </c>
      <c r="U292" s="5579" t="s">
        <v>4</v>
      </c>
      <c r="V292" s="5580"/>
      <c r="W292" s="1372"/>
      <c r="X292" s="1372"/>
      <c r="Y292" s="5572">
        <f>V292-W292+X292</f>
        <v>0</v>
      </c>
      <c r="Z292" s="1387" t="s">
        <v>302</v>
      </c>
      <c r="AA292" s="5577">
        <f>'16,00'!O205</f>
        <v>0</v>
      </c>
      <c r="AB292" s="2000"/>
      <c r="AC292" s="2082">
        <v>8</v>
      </c>
      <c r="AD292" s="5583" t="s">
        <v>4</v>
      </c>
      <c r="AE292" s="5571"/>
      <c r="AF292" s="1372"/>
      <c r="AG292" s="5572">
        <f t="shared" si="204"/>
        <v>0</v>
      </c>
      <c r="AH292" s="1387" t="s">
        <v>302</v>
      </c>
      <c r="AI292" s="5660"/>
      <c r="AJ292" s="5574">
        <f t="shared" si="208"/>
        <v>0</v>
      </c>
      <c r="AK292" s="2582"/>
      <c r="AL292" s="1213"/>
      <c r="AM292" s="5580" t="s">
        <v>19</v>
      </c>
      <c r="AN292" s="5580"/>
      <c r="AO292" s="1372"/>
      <c r="AP292" s="5572">
        <f>AN292-AO292</f>
        <v>0</v>
      </c>
      <c r="AQ292" s="1387" t="s">
        <v>302</v>
      </c>
      <c r="AR292" s="1387"/>
      <c r="AS292" s="2582"/>
      <c r="AT292" s="4123"/>
      <c r="AU292" s="5570" t="s">
        <v>5</v>
      </c>
      <c r="AV292" s="5587"/>
      <c r="AW292" s="1243" t="s">
        <v>302</v>
      </c>
      <c r="AX292" s="2090"/>
      <c r="AY292" s="5570" t="s">
        <v>5</v>
      </c>
      <c r="AZ292" s="5587"/>
      <c r="BA292" s="1243" t="s">
        <v>302</v>
      </c>
      <c r="BB292" s="2090"/>
      <c r="BC292" s="5570" t="s">
        <v>5</v>
      </c>
      <c r="BD292" s="5587"/>
      <c r="BE292" s="1243" t="s">
        <v>302</v>
      </c>
      <c r="BF292" s="2090"/>
      <c r="BG292" s="5570" t="s">
        <v>5</v>
      </c>
      <c r="BH292" s="5587"/>
      <c r="BI292" s="1243" t="s">
        <v>302</v>
      </c>
      <c r="BJ292" s="2090"/>
      <c r="BK292" s="1221"/>
    </row>
    <row r="293" spans="2:63" ht="15" hidden="1" customHeight="1">
      <c r="B293" s="2082">
        <v>9</v>
      </c>
      <c r="C293" s="5570" t="s">
        <v>20</v>
      </c>
      <c r="D293" s="5571"/>
      <c r="E293" s="1372"/>
      <c r="F293" s="5572">
        <f t="shared" si="203"/>
        <v>0</v>
      </c>
      <c r="G293" s="1387" t="s">
        <v>315</v>
      </c>
      <c r="H293" s="5660"/>
      <c r="I293" s="5574">
        <f t="shared" ref="I293:I301" si="216">H293+J293</f>
        <v>0</v>
      </c>
      <c r="J293" s="2000"/>
      <c r="K293" s="5575">
        <v>9</v>
      </c>
      <c r="L293" s="5579" t="s">
        <v>5</v>
      </c>
      <c r="M293" s="1372"/>
      <c r="N293" s="1372"/>
      <c r="O293" s="1372"/>
      <c r="P293" s="5572">
        <f>M293-N293+O293</f>
        <v>0</v>
      </c>
      <c r="Q293" s="1387" t="s">
        <v>310</v>
      </c>
      <c r="R293" s="5577">
        <f>'11,30'!O200</f>
        <v>0</v>
      </c>
      <c r="S293" s="2000"/>
      <c r="T293" s="5575">
        <v>9</v>
      </c>
      <c r="U293" s="5579" t="s">
        <v>5</v>
      </c>
      <c r="V293" s="5580"/>
      <c r="W293" s="1372"/>
      <c r="X293" s="1372"/>
      <c r="Y293" s="5572">
        <f>V293-W293+X293</f>
        <v>0</v>
      </c>
      <c r="Z293" s="1387" t="s">
        <v>401</v>
      </c>
      <c r="AA293" s="5577">
        <f>'16,00'!O200</f>
        <v>0</v>
      </c>
      <c r="AB293" s="2000"/>
      <c r="AC293" s="5575">
        <v>9</v>
      </c>
      <c r="AD293" s="5583" t="s">
        <v>5</v>
      </c>
      <c r="AE293" s="5571"/>
      <c r="AF293" s="1372"/>
      <c r="AG293" s="5572">
        <f t="shared" si="204"/>
        <v>0</v>
      </c>
      <c r="AH293" s="1387" t="s">
        <v>315</v>
      </c>
      <c r="AI293" s="5660"/>
      <c r="AJ293" s="5574">
        <f t="shared" ref="AJ293:AJ301" si="217">AI293+AK293</f>
        <v>0</v>
      </c>
      <c r="AK293" s="2582"/>
      <c r="AL293" s="1213"/>
      <c r="AM293" s="5580" t="s">
        <v>4</v>
      </c>
      <c r="AN293" s="5580"/>
      <c r="AO293" s="1372"/>
      <c r="AP293" s="5572">
        <f>AN293-AO293</f>
        <v>0</v>
      </c>
      <c r="AQ293" s="1387" t="s">
        <v>401</v>
      </c>
      <c r="AR293" s="1387"/>
      <c r="AS293" s="2582"/>
      <c r="AT293" s="4123"/>
      <c r="AU293" s="5570" t="s">
        <v>20</v>
      </c>
      <c r="AV293" s="5584"/>
      <c r="AW293" s="1243" t="s">
        <v>315</v>
      </c>
      <c r="AX293" s="5588"/>
      <c r="AY293" s="5570" t="s">
        <v>20</v>
      </c>
      <c r="AZ293" s="5584"/>
      <c r="BA293" s="1243" t="s">
        <v>315</v>
      </c>
      <c r="BB293" s="5588"/>
      <c r="BC293" s="5570" t="s">
        <v>20</v>
      </c>
      <c r="BD293" s="5584"/>
      <c r="BE293" s="1243" t="s">
        <v>315</v>
      </c>
      <c r="BF293" s="5588"/>
      <c r="BG293" s="5570" t="s">
        <v>20</v>
      </c>
      <c r="BH293" s="5584"/>
      <c r="BI293" s="1243" t="s">
        <v>315</v>
      </c>
      <c r="BJ293" s="5588"/>
      <c r="BK293" s="1221"/>
    </row>
    <row r="294" spans="2:63" ht="15" hidden="1" customHeight="1">
      <c r="B294" s="2082">
        <v>10</v>
      </c>
      <c r="C294" s="5570" t="s">
        <v>768</v>
      </c>
      <c r="D294" s="5571"/>
      <c r="E294" s="1372"/>
      <c r="F294" s="5572">
        <f t="shared" si="203"/>
        <v>0</v>
      </c>
      <c r="G294" s="1387" t="s">
        <v>384</v>
      </c>
      <c r="H294" s="5660"/>
      <c r="I294" s="5574">
        <f t="shared" si="216"/>
        <v>0</v>
      </c>
      <c r="J294" s="2000"/>
      <c r="K294" s="2082">
        <v>10</v>
      </c>
      <c r="L294" s="5579" t="s">
        <v>20</v>
      </c>
      <c r="M294" s="1109"/>
      <c r="N294" s="1109"/>
      <c r="O294" s="1109"/>
      <c r="P294" s="1109"/>
      <c r="Q294" s="1387" t="s">
        <v>303</v>
      </c>
      <c r="R294" s="5577">
        <f>'11,30'!O202</f>
        <v>0</v>
      </c>
      <c r="S294" s="2000"/>
      <c r="T294" s="2082">
        <v>10</v>
      </c>
      <c r="U294" s="5579" t="s">
        <v>20</v>
      </c>
      <c r="V294" s="1109"/>
      <c r="W294" s="1109"/>
      <c r="X294" s="1109"/>
      <c r="Y294" s="1109"/>
      <c r="Z294" s="1387" t="s">
        <v>303</v>
      </c>
      <c r="AA294" s="5577">
        <f>'16,00'!O202</f>
        <v>0</v>
      </c>
      <c r="AB294" s="2000"/>
      <c r="AC294" s="2082">
        <v>10</v>
      </c>
      <c r="AD294" s="5583" t="s">
        <v>20</v>
      </c>
      <c r="AE294" s="5571"/>
      <c r="AF294" s="1372"/>
      <c r="AG294" s="5572">
        <f t="shared" si="204"/>
        <v>0</v>
      </c>
      <c r="AH294" s="1387" t="s">
        <v>384</v>
      </c>
      <c r="AI294" s="5660"/>
      <c r="AJ294" s="5574">
        <f t="shared" si="217"/>
        <v>0</v>
      </c>
      <c r="AK294" s="2582"/>
      <c r="AL294" s="1213"/>
      <c r="AQ294" s="1387" t="s">
        <v>303</v>
      </c>
      <c r="AR294" s="1387"/>
      <c r="AS294" s="2582"/>
      <c r="AT294" s="4123"/>
      <c r="AU294" s="5570" t="s">
        <v>768</v>
      </c>
      <c r="AV294" s="5589"/>
      <c r="AW294" s="1243" t="s">
        <v>384</v>
      </c>
      <c r="AX294" s="5570"/>
      <c r="AY294" s="5570" t="s">
        <v>768</v>
      </c>
      <c r="AZ294" s="5589"/>
      <c r="BA294" s="1243" t="s">
        <v>384</v>
      </c>
      <c r="BB294" s="5570"/>
      <c r="BC294" s="5570" t="s">
        <v>768</v>
      </c>
      <c r="BD294" s="5589"/>
      <c r="BE294" s="1243" t="s">
        <v>384</v>
      </c>
      <c r="BF294" s="5570"/>
      <c r="BG294" s="5570" t="s">
        <v>768</v>
      </c>
      <c r="BH294" s="5589"/>
      <c r="BI294" s="1243" t="s">
        <v>384</v>
      </c>
      <c r="BJ294" s="5570"/>
      <c r="BK294" s="1221"/>
    </row>
    <row r="295" spans="2:63" ht="15" hidden="1" customHeight="1">
      <c r="B295" s="2082">
        <v>11</v>
      </c>
      <c r="C295" s="5570" t="s">
        <v>878</v>
      </c>
      <c r="D295" s="5571"/>
      <c r="E295" s="2083"/>
      <c r="F295" s="5572">
        <f t="shared" si="203"/>
        <v>0</v>
      </c>
      <c r="G295" s="1391" t="s">
        <v>305</v>
      </c>
      <c r="H295" s="5662"/>
      <c r="I295" s="5574">
        <f t="shared" si="216"/>
        <v>0</v>
      </c>
      <c r="J295" s="2000"/>
      <c r="K295" s="2082">
        <v>11</v>
      </c>
      <c r="L295" s="5579" t="s">
        <v>327</v>
      </c>
      <c r="M295" s="1372"/>
      <c r="N295" s="1372"/>
      <c r="O295" s="1372"/>
      <c r="P295" s="5572">
        <f t="shared" ref="P295:P300" si="218">M295-N295+O295</f>
        <v>0</v>
      </c>
      <c r="Q295" s="1387" t="s">
        <v>304</v>
      </c>
      <c r="R295" s="5577">
        <f>'11,30'!O204</f>
        <v>0</v>
      </c>
      <c r="S295" s="2000"/>
      <c r="T295" s="2082">
        <v>11</v>
      </c>
      <c r="U295" s="5579" t="s">
        <v>327</v>
      </c>
      <c r="V295" s="5580"/>
      <c r="W295" s="1372"/>
      <c r="X295" s="1372"/>
      <c r="Y295" s="5572">
        <f t="shared" ref="Y295:Y300" si="219">V295-W295+X295</f>
        <v>0</v>
      </c>
      <c r="Z295" s="1387" t="s">
        <v>304</v>
      </c>
      <c r="AA295" s="5577">
        <f>'16,00'!O204</f>
        <v>0</v>
      </c>
      <c r="AB295" s="2000"/>
      <c r="AC295" s="2082">
        <v>11</v>
      </c>
      <c r="AD295" s="5583" t="s">
        <v>327</v>
      </c>
      <c r="AE295" s="5571"/>
      <c r="AF295" s="2083"/>
      <c r="AG295" s="5572">
        <f t="shared" si="204"/>
        <v>0</v>
      </c>
      <c r="AH295" s="1391" t="s">
        <v>305</v>
      </c>
      <c r="AI295" s="5662"/>
      <c r="AJ295" s="5574">
        <f t="shared" si="217"/>
        <v>0</v>
      </c>
      <c r="AK295" s="2583"/>
      <c r="AL295" s="1213"/>
      <c r="AM295" s="5580" t="s">
        <v>5</v>
      </c>
      <c r="AN295" s="5580"/>
      <c r="AO295" s="1372"/>
      <c r="AP295" s="5572">
        <f t="shared" ref="AP295:AP300" si="220">AN295-AO295</f>
        <v>0</v>
      </c>
      <c r="AQ295" s="1387" t="s">
        <v>304</v>
      </c>
      <c r="AR295" s="1387"/>
      <c r="AS295" s="2582"/>
      <c r="AT295" s="4123"/>
      <c r="AU295" s="5570" t="s">
        <v>878</v>
      </c>
      <c r="AV295" s="5592"/>
      <c r="AW295" s="1999" t="s">
        <v>305</v>
      </c>
      <c r="AX295" s="5570"/>
      <c r="AY295" s="5570" t="s">
        <v>878</v>
      </c>
      <c r="AZ295" s="5592"/>
      <c r="BA295" s="1999" t="s">
        <v>305</v>
      </c>
      <c r="BB295" s="5570"/>
      <c r="BC295" s="5570" t="s">
        <v>878</v>
      </c>
      <c r="BD295" s="5592"/>
      <c r="BE295" s="1999" t="s">
        <v>305</v>
      </c>
      <c r="BF295" s="5570"/>
      <c r="BG295" s="5570" t="s">
        <v>878</v>
      </c>
      <c r="BH295" s="5592"/>
      <c r="BI295" s="1999" t="s">
        <v>305</v>
      </c>
      <c r="BJ295" s="5570"/>
      <c r="BK295" s="1221"/>
    </row>
    <row r="296" spans="2:63" ht="15" hidden="1" customHeight="1">
      <c r="B296" s="2082">
        <v>12</v>
      </c>
      <c r="C296" s="5570" t="s">
        <v>8</v>
      </c>
      <c r="D296" s="5571"/>
      <c r="E296" s="2083"/>
      <c r="F296" s="5572">
        <f t="shared" si="203"/>
        <v>0</v>
      </c>
      <c r="G296" s="1391" t="s">
        <v>53</v>
      </c>
      <c r="H296" s="5662"/>
      <c r="I296" s="5574">
        <f t="shared" si="216"/>
        <v>0</v>
      </c>
      <c r="J296" s="2000"/>
      <c r="K296" s="2082">
        <v>12</v>
      </c>
      <c r="L296" s="5579" t="s">
        <v>8</v>
      </c>
      <c r="M296" s="1372"/>
      <c r="N296" s="1372"/>
      <c r="O296" s="1372"/>
      <c r="P296" s="5572">
        <f t="shared" si="218"/>
        <v>0</v>
      </c>
      <c r="Q296" s="1391" t="s">
        <v>305</v>
      </c>
      <c r="R296" s="5593" t="e">
        <f>'11,30'!O211</f>
        <v>#REF!</v>
      </c>
      <c r="S296" s="2000"/>
      <c r="T296" s="2082">
        <v>12</v>
      </c>
      <c r="U296" s="5579" t="s">
        <v>8</v>
      </c>
      <c r="V296" s="5580"/>
      <c r="W296" s="1372"/>
      <c r="X296" s="1372"/>
      <c r="Y296" s="5572">
        <f t="shared" si="219"/>
        <v>0</v>
      </c>
      <c r="Z296" s="1391" t="s">
        <v>305</v>
      </c>
      <c r="AA296" s="5593" t="e">
        <f>'16,00'!O211</f>
        <v>#REF!</v>
      </c>
      <c r="AB296" s="2000"/>
      <c r="AC296" s="2082">
        <v>12</v>
      </c>
      <c r="AD296" s="5583" t="s">
        <v>8</v>
      </c>
      <c r="AE296" s="5571"/>
      <c r="AF296" s="2083"/>
      <c r="AG296" s="5572">
        <f t="shared" si="204"/>
        <v>0</v>
      </c>
      <c r="AH296" s="1391" t="s">
        <v>53</v>
      </c>
      <c r="AI296" s="5662"/>
      <c r="AJ296" s="5574">
        <f t="shared" si="217"/>
        <v>0</v>
      </c>
      <c r="AK296" s="2583"/>
      <c r="AL296" s="1213"/>
      <c r="AM296" s="5580" t="s">
        <v>20</v>
      </c>
      <c r="AN296" s="5580"/>
      <c r="AO296" s="1372"/>
      <c r="AP296" s="5572">
        <f t="shared" si="220"/>
        <v>0</v>
      </c>
      <c r="AQ296" s="1391" t="s">
        <v>305</v>
      </c>
      <c r="AR296" s="1391"/>
      <c r="AS296" s="2583"/>
      <c r="AT296" s="4123"/>
      <c r="AU296" s="5570" t="s">
        <v>8</v>
      </c>
      <c r="AV296" s="5592"/>
      <c r="AW296" s="1999" t="s">
        <v>53</v>
      </c>
      <c r="AX296" s="5570"/>
      <c r="AY296" s="5570" t="s">
        <v>8</v>
      </c>
      <c r="AZ296" s="5592"/>
      <c r="BA296" s="1999" t="s">
        <v>53</v>
      </c>
      <c r="BB296" s="5570"/>
      <c r="BC296" s="5570" t="s">
        <v>8</v>
      </c>
      <c r="BD296" s="5592"/>
      <c r="BE296" s="1999" t="s">
        <v>53</v>
      </c>
      <c r="BF296" s="5570"/>
      <c r="BG296" s="5570" t="s">
        <v>8</v>
      </c>
      <c r="BH296" s="5592"/>
      <c r="BI296" s="1999" t="s">
        <v>53</v>
      </c>
      <c r="BJ296" s="5570"/>
      <c r="BK296" s="1221"/>
    </row>
    <row r="297" spans="2:63" ht="15" hidden="1" customHeight="1">
      <c r="B297" s="2082">
        <v>13</v>
      </c>
      <c r="C297" s="5570" t="s">
        <v>7</v>
      </c>
      <c r="D297" s="5571"/>
      <c r="E297" s="2083"/>
      <c r="F297" s="5572">
        <f t="shared" si="203"/>
        <v>0</v>
      </c>
      <c r="G297" s="1391" t="s">
        <v>54</v>
      </c>
      <c r="H297" s="5662"/>
      <c r="I297" s="5574">
        <f t="shared" si="216"/>
        <v>0</v>
      </c>
      <c r="J297" s="2000"/>
      <c r="K297" s="5585">
        <v>13</v>
      </c>
      <c r="L297" s="5579" t="s">
        <v>7</v>
      </c>
      <c r="M297" s="1372"/>
      <c r="N297" s="2083"/>
      <c r="O297" s="2083"/>
      <c r="P297" s="5572">
        <f t="shared" si="218"/>
        <v>0</v>
      </c>
      <c r="Q297" s="1391" t="s">
        <v>53</v>
      </c>
      <c r="R297" s="5593" t="e">
        <f>'11,30'!O212</f>
        <v>#REF!</v>
      </c>
      <c r="S297" s="2000"/>
      <c r="T297" s="5585">
        <v>13</v>
      </c>
      <c r="U297" s="5579" t="s">
        <v>7</v>
      </c>
      <c r="V297" s="5580"/>
      <c r="W297" s="2083"/>
      <c r="X297" s="2083"/>
      <c r="Y297" s="5572">
        <f t="shared" si="219"/>
        <v>0</v>
      </c>
      <c r="Z297" s="1391" t="s">
        <v>53</v>
      </c>
      <c r="AA297" s="5593">
        <f>'16,00'!O212</f>
        <v>0</v>
      </c>
      <c r="AB297" s="2000"/>
      <c r="AC297" s="5585">
        <v>13</v>
      </c>
      <c r="AD297" s="5583" t="s">
        <v>7</v>
      </c>
      <c r="AE297" s="5571"/>
      <c r="AF297" s="2083"/>
      <c r="AG297" s="5572">
        <f t="shared" si="204"/>
        <v>0</v>
      </c>
      <c r="AH297" s="1391" t="s">
        <v>54</v>
      </c>
      <c r="AI297" s="5662"/>
      <c r="AJ297" s="5574">
        <f t="shared" si="217"/>
        <v>0</v>
      </c>
      <c r="AK297" s="2583"/>
      <c r="AL297" s="1213"/>
      <c r="AM297" s="5580" t="s">
        <v>327</v>
      </c>
      <c r="AN297" s="5580"/>
      <c r="AO297" s="2083"/>
      <c r="AP297" s="5572">
        <f t="shared" si="220"/>
        <v>0</v>
      </c>
      <c r="AQ297" s="1391" t="s">
        <v>53</v>
      </c>
      <c r="AR297" s="1391"/>
      <c r="AS297" s="2583"/>
      <c r="AT297" s="4123"/>
      <c r="AU297" s="5570" t="s">
        <v>7</v>
      </c>
      <c r="AV297" s="5592"/>
      <c r="AW297" s="1999" t="s">
        <v>54</v>
      </c>
      <c r="AX297" s="5582"/>
      <c r="AY297" s="5570" t="s">
        <v>7</v>
      </c>
      <c r="AZ297" s="5592"/>
      <c r="BA297" s="1999" t="s">
        <v>54</v>
      </c>
      <c r="BB297" s="5582"/>
      <c r="BC297" s="5570" t="s">
        <v>7</v>
      </c>
      <c r="BD297" s="5592"/>
      <c r="BE297" s="1999" t="s">
        <v>54</v>
      </c>
      <c r="BF297" s="5582"/>
      <c r="BG297" s="5570" t="s">
        <v>7</v>
      </c>
      <c r="BH297" s="5592"/>
      <c r="BI297" s="1999" t="s">
        <v>54</v>
      </c>
      <c r="BJ297" s="5582"/>
      <c r="BK297" s="1221"/>
    </row>
    <row r="298" spans="2:63" ht="15" hidden="1" customHeight="1">
      <c r="B298" s="2082">
        <v>14</v>
      </c>
      <c r="C298" s="5570" t="s">
        <v>455</v>
      </c>
      <c r="D298" s="5571"/>
      <c r="E298" s="1372"/>
      <c r="F298" s="5572">
        <f t="shared" si="203"/>
        <v>0</v>
      </c>
      <c r="G298" s="1391" t="s">
        <v>306</v>
      </c>
      <c r="H298" s="5662"/>
      <c r="I298" s="5574">
        <f t="shared" si="216"/>
        <v>0</v>
      </c>
      <c r="J298" s="2000"/>
      <c r="K298" s="5585">
        <v>14</v>
      </c>
      <c r="L298" s="5579" t="s">
        <v>9</v>
      </c>
      <c r="M298" s="1372"/>
      <c r="N298" s="2083"/>
      <c r="O298" s="2083"/>
      <c r="P298" s="5572">
        <f t="shared" si="218"/>
        <v>0</v>
      </c>
      <c r="Q298" s="1391" t="s">
        <v>54</v>
      </c>
      <c r="R298" s="5593">
        <f>'11,30'!O213</f>
        <v>0</v>
      </c>
      <c r="S298" s="2000"/>
      <c r="T298" s="5585">
        <v>14</v>
      </c>
      <c r="U298" s="5579" t="s">
        <v>9</v>
      </c>
      <c r="V298" s="5580"/>
      <c r="W298" s="2083"/>
      <c r="X298" s="2083"/>
      <c r="Y298" s="5572">
        <f t="shared" si="219"/>
        <v>0</v>
      </c>
      <c r="Z298" s="1391" t="s">
        <v>54</v>
      </c>
      <c r="AA298" s="5593">
        <f>'16,00'!O213</f>
        <v>0</v>
      </c>
      <c r="AB298" s="2000"/>
      <c r="AC298" s="5585">
        <v>14</v>
      </c>
      <c r="AD298" s="5583" t="s">
        <v>9</v>
      </c>
      <c r="AE298" s="5571"/>
      <c r="AF298" s="1372"/>
      <c r="AG298" s="5572">
        <f t="shared" si="204"/>
        <v>0</v>
      </c>
      <c r="AH298" s="1391" t="s">
        <v>306</v>
      </c>
      <c r="AI298" s="5662"/>
      <c r="AJ298" s="5574">
        <f t="shared" si="217"/>
        <v>0</v>
      </c>
      <c r="AK298" s="2583"/>
      <c r="AL298" s="1213"/>
      <c r="AM298" s="5580" t="s">
        <v>8</v>
      </c>
      <c r="AN298" s="5580"/>
      <c r="AO298" s="2083"/>
      <c r="AP298" s="5572">
        <f t="shared" si="220"/>
        <v>0</v>
      </c>
      <c r="AQ298" s="1391" t="s">
        <v>54</v>
      </c>
      <c r="AR298" s="1391"/>
      <c r="AS298" s="2583"/>
      <c r="AT298" s="4123"/>
      <c r="AU298" s="5570" t="s">
        <v>455</v>
      </c>
      <c r="AV298" s="5592"/>
      <c r="AW298" s="1999" t="s">
        <v>306</v>
      </c>
      <c r="AX298" s="2090"/>
      <c r="AY298" s="5570" t="s">
        <v>455</v>
      </c>
      <c r="AZ298" s="5592"/>
      <c r="BA298" s="1999" t="s">
        <v>306</v>
      </c>
      <c r="BB298" s="2090"/>
      <c r="BC298" s="5570" t="s">
        <v>455</v>
      </c>
      <c r="BD298" s="5592"/>
      <c r="BE298" s="1999" t="s">
        <v>306</v>
      </c>
      <c r="BF298" s="2090"/>
      <c r="BG298" s="5570" t="s">
        <v>455</v>
      </c>
      <c r="BH298" s="5592"/>
      <c r="BI298" s="1999" t="s">
        <v>306</v>
      </c>
      <c r="BJ298" s="2090"/>
      <c r="BK298" s="1221"/>
    </row>
    <row r="299" spans="2:63" ht="15" hidden="1" customHeight="1">
      <c r="B299" s="2082">
        <v>15</v>
      </c>
      <c r="C299" s="5570" t="s">
        <v>667</v>
      </c>
      <c r="D299" s="5571"/>
      <c r="E299" s="2083"/>
      <c r="F299" s="5572">
        <f t="shared" si="203"/>
        <v>0</v>
      </c>
      <c r="G299" s="2573" t="s">
        <v>925</v>
      </c>
      <c r="H299" s="5660"/>
      <c r="I299" s="5574">
        <f t="shared" si="216"/>
        <v>0</v>
      </c>
      <c r="J299" s="2000"/>
      <c r="K299" s="2082">
        <v>15</v>
      </c>
      <c r="L299" s="5579" t="s">
        <v>10</v>
      </c>
      <c r="M299" s="1372"/>
      <c r="N299" s="2083"/>
      <c r="O299" s="2083"/>
      <c r="P299" s="5572">
        <f t="shared" si="218"/>
        <v>0</v>
      </c>
      <c r="Q299" s="1391" t="s">
        <v>306</v>
      </c>
      <c r="R299" s="5593" t="e">
        <f>'11,30'!O203</f>
        <v>#REF!</v>
      </c>
      <c r="S299" s="2000"/>
      <c r="T299" s="2082">
        <v>15</v>
      </c>
      <c r="U299" s="5579" t="s">
        <v>10</v>
      </c>
      <c r="V299" s="5580"/>
      <c r="W299" s="2083"/>
      <c r="X299" s="2083"/>
      <c r="Y299" s="5572">
        <f t="shared" si="219"/>
        <v>0</v>
      </c>
      <c r="Z299" s="1391" t="s">
        <v>306</v>
      </c>
      <c r="AA299" s="5593">
        <f>'16,00'!O203</f>
        <v>0</v>
      </c>
      <c r="AB299" s="2000"/>
      <c r="AC299" s="2082">
        <v>15</v>
      </c>
      <c r="AD299" s="5583" t="s">
        <v>10</v>
      </c>
      <c r="AE299" s="5571"/>
      <c r="AF299" s="2083"/>
      <c r="AG299" s="5572">
        <f t="shared" si="204"/>
        <v>0</v>
      </c>
      <c r="AH299" s="2573" t="s">
        <v>925</v>
      </c>
      <c r="AI299" s="5660"/>
      <c r="AJ299" s="5574">
        <f t="shared" si="217"/>
        <v>0</v>
      </c>
      <c r="AK299" s="2582"/>
      <c r="AL299" s="1213"/>
      <c r="AM299" s="5580" t="s">
        <v>7</v>
      </c>
      <c r="AN299" s="5580"/>
      <c r="AO299" s="2083"/>
      <c r="AP299" s="5572">
        <f t="shared" si="220"/>
        <v>0</v>
      </c>
      <c r="AQ299" s="1391" t="s">
        <v>306</v>
      </c>
      <c r="AR299" s="1391"/>
      <c r="AS299" s="2583"/>
      <c r="AT299" s="4123"/>
      <c r="AU299" s="5570" t="s">
        <v>667</v>
      </c>
      <c r="AV299" s="5592"/>
      <c r="AW299" s="2573" t="s">
        <v>925</v>
      </c>
      <c r="AX299" s="2090"/>
      <c r="AY299" s="5570" t="s">
        <v>667</v>
      </c>
      <c r="AZ299" s="5592"/>
      <c r="BA299" s="2573" t="s">
        <v>925</v>
      </c>
      <c r="BB299" s="2090"/>
      <c r="BC299" s="5570" t="s">
        <v>667</v>
      </c>
      <c r="BD299" s="5592"/>
      <c r="BE299" s="2573" t="s">
        <v>925</v>
      </c>
      <c r="BF299" s="2090"/>
      <c r="BG299" s="5570" t="s">
        <v>667</v>
      </c>
      <c r="BH299" s="5592"/>
      <c r="BI299" s="2573" t="s">
        <v>925</v>
      </c>
      <c r="BJ299" s="2090"/>
      <c r="BK299" s="1221"/>
    </row>
    <row r="300" spans="2:63" ht="15" hidden="1" customHeight="1">
      <c r="B300" s="2082">
        <v>16</v>
      </c>
      <c r="C300" s="5570" t="s">
        <v>307</v>
      </c>
      <c r="D300" s="5571"/>
      <c r="E300" s="2083"/>
      <c r="F300" s="5572">
        <f t="shared" si="203"/>
        <v>0</v>
      </c>
      <c r="G300" s="2573" t="s">
        <v>926</v>
      </c>
      <c r="H300" s="5660"/>
      <c r="I300" s="5574">
        <f t="shared" si="216"/>
        <v>0</v>
      </c>
      <c r="J300" s="2000"/>
      <c r="K300" s="2082">
        <v>16</v>
      </c>
      <c r="L300" s="5579" t="s">
        <v>11</v>
      </c>
      <c r="M300" s="1372"/>
      <c r="N300" s="2083"/>
      <c r="O300" s="2083"/>
      <c r="P300" s="5572">
        <f t="shared" si="218"/>
        <v>0</v>
      </c>
      <c r="Q300" s="1387" t="s">
        <v>294</v>
      </c>
      <c r="R300" s="5577">
        <f>'11,30'!O209</f>
        <v>0</v>
      </c>
      <c r="S300" s="2000"/>
      <c r="T300" s="2082">
        <v>16</v>
      </c>
      <c r="U300" s="5579" t="s">
        <v>11</v>
      </c>
      <c r="V300" s="5580"/>
      <c r="W300" s="2083"/>
      <c r="X300" s="2083"/>
      <c r="Y300" s="5572">
        <f t="shared" si="219"/>
        <v>0</v>
      </c>
      <c r="Z300" s="1387" t="s">
        <v>294</v>
      </c>
      <c r="AA300" s="5577">
        <f>'16,00'!O209</f>
        <v>0</v>
      </c>
      <c r="AB300" s="2000"/>
      <c r="AC300" s="2082">
        <v>16</v>
      </c>
      <c r="AD300" s="5583" t="s">
        <v>11</v>
      </c>
      <c r="AE300" s="5571"/>
      <c r="AF300" s="2083"/>
      <c r="AG300" s="5572">
        <f t="shared" si="204"/>
        <v>0</v>
      </c>
      <c r="AH300" s="2573" t="s">
        <v>926</v>
      </c>
      <c r="AI300" s="5660"/>
      <c r="AJ300" s="5574">
        <f t="shared" si="217"/>
        <v>0</v>
      </c>
      <c r="AK300" s="2582"/>
      <c r="AL300" s="1213"/>
      <c r="AM300" s="5580" t="s">
        <v>9</v>
      </c>
      <c r="AN300" s="5580"/>
      <c r="AO300" s="2083"/>
      <c r="AP300" s="5572">
        <f t="shared" si="220"/>
        <v>0</v>
      </c>
      <c r="AQ300" s="1387" t="s">
        <v>294</v>
      </c>
      <c r="AR300" s="1387"/>
      <c r="AS300" s="2582"/>
      <c r="AT300" s="4123"/>
      <c r="AU300" s="5570" t="s">
        <v>307</v>
      </c>
      <c r="AV300" s="5592"/>
      <c r="AW300" s="2573" t="s">
        <v>926</v>
      </c>
      <c r="AX300" s="2090"/>
      <c r="AY300" s="5570" t="s">
        <v>307</v>
      </c>
      <c r="AZ300" s="5592"/>
      <c r="BA300" s="2573" t="s">
        <v>926</v>
      </c>
      <c r="BB300" s="2090"/>
      <c r="BC300" s="5570" t="s">
        <v>307</v>
      </c>
      <c r="BD300" s="5592"/>
      <c r="BE300" s="2573" t="s">
        <v>926</v>
      </c>
      <c r="BF300" s="2090"/>
      <c r="BG300" s="5570" t="s">
        <v>307</v>
      </c>
      <c r="BH300" s="5592"/>
      <c r="BI300" s="2573" t="s">
        <v>926</v>
      </c>
      <c r="BJ300" s="2090"/>
      <c r="BK300" s="1221"/>
    </row>
    <row r="301" spans="2:63" ht="15" hidden="1" customHeight="1">
      <c r="B301" s="2082">
        <v>17</v>
      </c>
      <c r="C301" s="5570" t="s">
        <v>15</v>
      </c>
      <c r="D301" s="5571"/>
      <c r="E301" s="1372"/>
      <c r="F301" s="5572">
        <f t="shared" ref="F301:F308" si="221">D301-E301</f>
        <v>0</v>
      </c>
      <c r="G301" s="1387" t="s">
        <v>307</v>
      </c>
      <c r="H301" s="5660"/>
      <c r="I301" s="5574">
        <f t="shared" si="216"/>
        <v>0</v>
      </c>
      <c r="J301" s="2000"/>
      <c r="K301" s="2082">
        <v>17</v>
      </c>
      <c r="L301" s="5579" t="s">
        <v>329</v>
      </c>
      <c r="M301" s="1109"/>
      <c r="N301" s="1109"/>
      <c r="O301" s="1109"/>
      <c r="P301" s="1109"/>
      <c r="Q301" s="1387" t="s">
        <v>295</v>
      </c>
      <c r="R301" s="5577">
        <f>'11,30'!O210</f>
        <v>0</v>
      </c>
      <c r="S301" s="2000"/>
      <c r="T301" s="2082">
        <v>17</v>
      </c>
      <c r="U301" s="5579" t="s">
        <v>329</v>
      </c>
      <c r="V301" s="1109"/>
      <c r="W301" s="1109"/>
      <c r="X301" s="1109"/>
      <c r="Y301" s="1109"/>
      <c r="Z301" s="1387" t="s">
        <v>295</v>
      </c>
      <c r="AA301" s="5577">
        <f>'16,00'!O210</f>
        <v>0</v>
      </c>
      <c r="AB301" s="2000"/>
      <c r="AC301" s="2082">
        <v>17</v>
      </c>
      <c r="AD301" s="5583" t="s">
        <v>329</v>
      </c>
      <c r="AE301" s="5571"/>
      <c r="AF301" s="1372"/>
      <c r="AG301" s="5572">
        <f t="shared" ref="AG301:AG308" si="222">AE301-AF301</f>
        <v>0</v>
      </c>
      <c r="AH301" s="1387" t="s">
        <v>307</v>
      </c>
      <c r="AI301" s="5660"/>
      <c r="AJ301" s="5574">
        <f t="shared" si="217"/>
        <v>0</v>
      </c>
      <c r="AK301" s="2582"/>
      <c r="AL301" s="1213"/>
      <c r="AQ301" s="1387" t="s">
        <v>295</v>
      </c>
      <c r="AR301" s="1387"/>
      <c r="AS301" s="2582"/>
      <c r="AT301" s="4123"/>
      <c r="AU301" s="5570" t="s">
        <v>15</v>
      </c>
      <c r="AV301" s="5584"/>
      <c r="AW301" s="1243" t="s">
        <v>307</v>
      </c>
      <c r="AX301" s="2090"/>
      <c r="AY301" s="5570" t="s">
        <v>15</v>
      </c>
      <c r="AZ301" s="5584"/>
      <c r="BA301" s="1243" t="s">
        <v>307</v>
      </c>
      <c r="BB301" s="2090"/>
      <c r="BC301" s="5570" t="s">
        <v>15</v>
      </c>
      <c r="BD301" s="5584"/>
      <c r="BE301" s="1243" t="s">
        <v>307</v>
      </c>
      <c r="BF301" s="2090"/>
      <c r="BG301" s="5570" t="s">
        <v>15</v>
      </c>
      <c r="BH301" s="5584"/>
      <c r="BI301" s="1243" t="s">
        <v>307</v>
      </c>
      <c r="BJ301" s="2090"/>
      <c r="BK301" s="1221"/>
    </row>
    <row r="302" spans="2:63" ht="15" hidden="1" customHeight="1">
      <c r="B302" s="2082">
        <v>18</v>
      </c>
      <c r="C302" s="5570" t="s">
        <v>16</v>
      </c>
      <c r="D302" s="5571"/>
      <c r="E302" s="1372"/>
      <c r="F302" s="5572">
        <f t="shared" si="221"/>
        <v>0</v>
      </c>
      <c r="G302" s="2573" t="s">
        <v>495</v>
      </c>
      <c r="H302" s="5660"/>
      <c r="I302" s="5574">
        <f t="shared" ref="I302" si="223">J302</f>
        <v>0</v>
      </c>
      <c r="J302" s="2000"/>
      <c r="K302" s="5575">
        <v>18</v>
      </c>
      <c r="L302" s="5579" t="s">
        <v>330</v>
      </c>
      <c r="M302" s="1372"/>
      <c r="N302" s="1372"/>
      <c r="O302" s="1372"/>
      <c r="P302" s="5572">
        <f>M302-N302+O302</f>
        <v>0</v>
      </c>
      <c r="Q302" s="1387" t="s">
        <v>307</v>
      </c>
      <c r="R302" s="5577">
        <f>'11,30'!O206</f>
        <v>0</v>
      </c>
      <c r="S302" s="2000"/>
      <c r="T302" s="5575">
        <v>18</v>
      </c>
      <c r="U302" s="5579" t="s">
        <v>330</v>
      </c>
      <c r="V302" s="5580"/>
      <c r="W302" s="1372"/>
      <c r="X302" s="1372"/>
      <c r="Y302" s="5572">
        <f>V302-W302+X302</f>
        <v>0</v>
      </c>
      <c r="Z302" s="1387" t="s">
        <v>307</v>
      </c>
      <c r="AA302" s="5577">
        <f>'16,00'!O206</f>
        <v>0</v>
      </c>
      <c r="AB302" s="2000"/>
      <c r="AC302" s="5575">
        <v>18</v>
      </c>
      <c r="AD302" s="5583" t="s">
        <v>330</v>
      </c>
      <c r="AE302" s="5571"/>
      <c r="AF302" s="1372"/>
      <c r="AG302" s="5572">
        <f t="shared" si="222"/>
        <v>0</v>
      </c>
      <c r="AH302" s="2573" t="s">
        <v>495</v>
      </c>
      <c r="AI302" s="5660"/>
      <c r="AJ302" s="5574">
        <f t="shared" ref="AJ302" si="224">AK302</f>
        <v>0</v>
      </c>
      <c r="AK302" s="2000"/>
      <c r="AL302" s="1213"/>
      <c r="AM302" s="5580" t="s">
        <v>329</v>
      </c>
      <c r="AN302" s="5580"/>
      <c r="AO302" s="2083"/>
      <c r="AP302" s="5572">
        <f>AN302-AO302</f>
        <v>0</v>
      </c>
      <c r="AQ302" s="1387" t="s">
        <v>307</v>
      </c>
      <c r="AR302" s="1387"/>
      <c r="AS302" s="2582"/>
      <c r="AT302" s="4123"/>
      <c r="AU302" s="5570" t="s">
        <v>16</v>
      </c>
      <c r="AV302" s="5584"/>
      <c r="AW302" s="2573" t="s">
        <v>495</v>
      </c>
      <c r="AX302" s="2090"/>
      <c r="AY302" s="5570" t="s">
        <v>16</v>
      </c>
      <c r="AZ302" s="5584"/>
      <c r="BA302" s="2573" t="s">
        <v>495</v>
      </c>
      <c r="BB302" s="2090"/>
      <c r="BC302" s="5570" t="s">
        <v>16</v>
      </c>
      <c r="BD302" s="5584"/>
      <c r="BE302" s="2573" t="s">
        <v>495</v>
      </c>
      <c r="BF302" s="2090"/>
      <c r="BG302" s="5570" t="s">
        <v>16</v>
      </c>
      <c r="BH302" s="5584"/>
      <c r="BI302" s="2573" t="s">
        <v>495</v>
      </c>
      <c r="BJ302" s="2090"/>
      <c r="BK302" s="1221"/>
    </row>
    <row r="303" spans="2:63" ht="15" hidden="1" customHeight="1">
      <c r="B303" s="2082">
        <v>19</v>
      </c>
      <c r="C303" s="5570" t="s">
        <v>814</v>
      </c>
      <c r="D303" s="5571"/>
      <c r="E303" s="1372"/>
      <c r="F303" s="5572">
        <f t="shared" si="221"/>
        <v>0</v>
      </c>
      <c r="G303" s="1387" t="s">
        <v>58</v>
      </c>
      <c r="H303" s="5660"/>
      <c r="I303" s="5574">
        <f>H303+J303</f>
        <v>0</v>
      </c>
      <c r="J303" s="2000"/>
      <c r="K303" s="2082">
        <v>19</v>
      </c>
      <c r="L303" s="5579" t="s">
        <v>13</v>
      </c>
      <c r="M303" s="1372"/>
      <c r="N303" s="1372"/>
      <c r="O303" s="1372"/>
      <c r="P303" s="5572">
        <f>M303-N303+O303</f>
        <v>0</v>
      </c>
      <c r="Q303" s="1387" t="s">
        <v>587</v>
      </c>
      <c r="R303" s="5577">
        <f>'11,30'!O207</f>
        <v>0</v>
      </c>
      <c r="S303" s="2000"/>
      <c r="T303" s="2082">
        <v>19</v>
      </c>
      <c r="U303" s="5579" t="s">
        <v>13</v>
      </c>
      <c r="V303" s="5580"/>
      <c r="W303" s="1372"/>
      <c r="X303" s="1372"/>
      <c r="Y303" s="5572">
        <f>V303-W303+X303</f>
        <v>0</v>
      </c>
      <c r="Z303" s="1387" t="s">
        <v>587</v>
      </c>
      <c r="AA303" s="5577">
        <f>'16,00'!O207</f>
        <v>0</v>
      </c>
      <c r="AB303" s="2000"/>
      <c r="AC303" s="2082">
        <v>19</v>
      </c>
      <c r="AD303" s="5583" t="s">
        <v>13</v>
      </c>
      <c r="AE303" s="5571"/>
      <c r="AF303" s="1372"/>
      <c r="AG303" s="5572">
        <f t="shared" si="222"/>
        <v>0</v>
      </c>
      <c r="AH303" s="1387" t="s">
        <v>58</v>
      </c>
      <c r="AI303" s="5660"/>
      <c r="AJ303" s="5574">
        <f>AI303+AK303</f>
        <v>0</v>
      </c>
      <c r="AK303" s="2582"/>
      <c r="AL303" s="1213"/>
      <c r="AM303" s="5580" t="s">
        <v>330</v>
      </c>
      <c r="AN303" s="5580"/>
      <c r="AO303" s="2083"/>
      <c r="AP303" s="5572">
        <f>AN303-AO303</f>
        <v>0</v>
      </c>
      <c r="AQ303" s="1387" t="s">
        <v>587</v>
      </c>
      <c r="AR303" s="1387"/>
      <c r="AS303" s="2582"/>
      <c r="AT303" s="4123"/>
      <c r="AU303" s="5570" t="s">
        <v>814</v>
      </c>
      <c r="AV303" s="5584"/>
      <c r="AW303" s="1243" t="s">
        <v>58</v>
      </c>
      <c r="AX303" s="2090"/>
      <c r="AY303" s="5570" t="s">
        <v>814</v>
      </c>
      <c r="AZ303" s="5584"/>
      <c r="BA303" s="1243" t="s">
        <v>58</v>
      </c>
      <c r="BB303" s="2090"/>
      <c r="BC303" s="5570" t="s">
        <v>814</v>
      </c>
      <c r="BD303" s="5584"/>
      <c r="BE303" s="1243" t="s">
        <v>58</v>
      </c>
      <c r="BF303" s="2090"/>
      <c r="BG303" s="5570" t="s">
        <v>814</v>
      </c>
      <c r="BH303" s="5584"/>
      <c r="BI303" s="1243" t="s">
        <v>58</v>
      </c>
      <c r="BJ303" s="2090"/>
      <c r="BK303" s="1221"/>
    </row>
    <row r="304" spans="2:63" ht="15" hidden="1" customHeight="1">
      <c r="B304" s="2082">
        <v>20</v>
      </c>
      <c r="C304" s="5570" t="s">
        <v>523</v>
      </c>
      <c r="D304" s="5571"/>
      <c r="E304" s="1372"/>
      <c r="F304" s="5572">
        <f t="shared" si="221"/>
        <v>0</v>
      </c>
      <c r="G304" s="1387" t="s">
        <v>57</v>
      </c>
      <c r="H304" s="5660"/>
      <c r="I304" s="5574">
        <f>H304+J304</f>
        <v>0</v>
      </c>
      <c r="J304" s="2572"/>
      <c r="K304" s="2082">
        <v>20</v>
      </c>
      <c r="L304" s="5579" t="s">
        <v>337</v>
      </c>
      <c r="M304" s="1372"/>
      <c r="N304" s="1372"/>
      <c r="O304" s="1372"/>
      <c r="P304" s="5572">
        <f>M304-N304+O304</f>
        <v>0</v>
      </c>
      <c r="Q304" s="1387" t="s">
        <v>588</v>
      </c>
      <c r="R304" s="5577">
        <f>'11,30'!O208</f>
        <v>0</v>
      </c>
      <c r="S304" s="2000"/>
      <c r="T304" s="2082">
        <v>20</v>
      </c>
      <c r="U304" s="5579" t="s">
        <v>337</v>
      </c>
      <c r="V304" s="5580"/>
      <c r="W304" s="1372"/>
      <c r="X304" s="1372"/>
      <c r="Y304" s="5572">
        <f>V304-W304+X304</f>
        <v>0</v>
      </c>
      <c r="Z304" s="1387" t="s">
        <v>588</v>
      </c>
      <c r="AA304" s="5577">
        <f>'16,00'!O208</f>
        <v>0</v>
      </c>
      <c r="AB304" s="2000"/>
      <c r="AC304" s="2082">
        <v>20</v>
      </c>
      <c r="AD304" s="5583" t="s">
        <v>337</v>
      </c>
      <c r="AE304" s="5571"/>
      <c r="AF304" s="1372"/>
      <c r="AG304" s="5572">
        <f t="shared" si="222"/>
        <v>0</v>
      </c>
      <c r="AH304" s="1387" t="s">
        <v>57</v>
      </c>
      <c r="AI304" s="5660"/>
      <c r="AJ304" s="5574">
        <f>AI304+AK304</f>
        <v>0</v>
      </c>
      <c r="AK304" s="2582"/>
      <c r="AL304" s="1213"/>
      <c r="AM304" s="5580" t="s">
        <v>13</v>
      </c>
      <c r="AN304" s="5580"/>
      <c r="AO304" s="1372"/>
      <c r="AP304" s="5572">
        <f>AN304-AO304</f>
        <v>0</v>
      </c>
      <c r="AQ304" s="1387" t="s">
        <v>588</v>
      </c>
      <c r="AR304" s="1387"/>
      <c r="AS304" s="2582"/>
      <c r="AT304" s="4123"/>
      <c r="AU304" s="5570" t="s">
        <v>523</v>
      </c>
      <c r="AV304" s="5584"/>
      <c r="AW304" s="1243" t="s">
        <v>57</v>
      </c>
      <c r="AX304" s="2090"/>
      <c r="AY304" s="5570" t="s">
        <v>523</v>
      </c>
      <c r="AZ304" s="5584"/>
      <c r="BA304" s="1243" t="s">
        <v>57</v>
      </c>
      <c r="BB304" s="2090"/>
      <c r="BC304" s="5570" t="s">
        <v>523</v>
      </c>
      <c r="BD304" s="5584"/>
      <c r="BE304" s="1243" t="s">
        <v>57</v>
      </c>
      <c r="BF304" s="2090"/>
      <c r="BG304" s="5570" t="s">
        <v>523</v>
      </c>
      <c r="BH304" s="5584"/>
      <c r="BI304" s="1243" t="s">
        <v>57</v>
      </c>
      <c r="BJ304" s="2090"/>
      <c r="BK304" s="1221"/>
    </row>
    <row r="305" spans="2:63" ht="15" hidden="1" customHeight="1">
      <c r="B305" s="2082">
        <v>21</v>
      </c>
      <c r="C305" s="5570" t="s">
        <v>917</v>
      </c>
      <c r="D305" s="5571"/>
      <c r="E305" s="1372"/>
      <c r="F305" s="5572">
        <f t="shared" si="221"/>
        <v>0</v>
      </c>
      <c r="G305" s="2940" t="s">
        <v>725</v>
      </c>
      <c r="H305" s="5670"/>
      <c r="I305" s="5574">
        <f>H305+J305</f>
        <v>0</v>
      </c>
      <c r="J305" s="2941"/>
      <c r="K305" s="2082">
        <v>21</v>
      </c>
      <c r="L305" s="5579" t="s">
        <v>338</v>
      </c>
      <c r="M305" s="1372"/>
      <c r="N305" s="1372"/>
      <c r="O305" s="1372"/>
      <c r="P305" s="5572">
        <f>M305-N305+O305</f>
        <v>0</v>
      </c>
      <c r="Q305" s="1387" t="s">
        <v>308</v>
      </c>
      <c r="R305" s="5577">
        <f>'11,30'!O214</f>
        <v>0</v>
      </c>
      <c r="S305" s="2000"/>
      <c r="T305" s="2082">
        <v>21</v>
      </c>
      <c r="U305" s="5579" t="s">
        <v>338</v>
      </c>
      <c r="V305" s="5580"/>
      <c r="W305" s="1372"/>
      <c r="X305" s="1372"/>
      <c r="Y305" s="5572">
        <f>V305-W305+X305</f>
        <v>0</v>
      </c>
      <c r="Z305" s="1387" t="s">
        <v>308</v>
      </c>
      <c r="AA305" s="5577">
        <f>'16,00'!O214</f>
        <v>0</v>
      </c>
      <c r="AB305" s="2000"/>
      <c r="AC305" s="2082">
        <v>21</v>
      </c>
      <c r="AD305" s="5583" t="s">
        <v>338</v>
      </c>
      <c r="AE305" s="5571"/>
      <c r="AF305" s="1372"/>
      <c r="AG305" s="5572">
        <f t="shared" si="222"/>
        <v>0</v>
      </c>
      <c r="AH305" s="2940" t="s">
        <v>725</v>
      </c>
      <c r="AI305" s="5670"/>
      <c r="AJ305" s="5574">
        <f>AI305+AK305</f>
        <v>0</v>
      </c>
      <c r="AK305" s="2582"/>
      <c r="AL305" s="1213"/>
      <c r="AM305" s="5580" t="s">
        <v>337</v>
      </c>
      <c r="AN305" s="5580"/>
      <c r="AO305" s="1372"/>
      <c r="AP305" s="5572">
        <f>AN305-AO305</f>
        <v>0</v>
      </c>
      <c r="AQ305" s="1387" t="s">
        <v>308</v>
      </c>
      <c r="AR305" s="1387"/>
      <c r="AS305" s="2582"/>
      <c r="AT305" s="4123"/>
      <c r="AU305" s="5570" t="s">
        <v>917</v>
      </c>
      <c r="AV305" s="5584"/>
      <c r="AW305" s="1243" t="s">
        <v>725</v>
      </c>
      <c r="AX305" s="2090"/>
      <c r="AY305" s="5570" t="s">
        <v>917</v>
      </c>
      <c r="AZ305" s="5584"/>
      <c r="BA305" s="1243" t="s">
        <v>725</v>
      </c>
      <c r="BB305" s="2090"/>
      <c r="BC305" s="5570" t="s">
        <v>917</v>
      </c>
      <c r="BD305" s="5584"/>
      <c r="BE305" s="1243" t="s">
        <v>725</v>
      </c>
      <c r="BF305" s="2090"/>
      <c r="BG305" s="5570" t="s">
        <v>917</v>
      </c>
      <c r="BH305" s="5584"/>
      <c r="BI305" s="1243" t="s">
        <v>725</v>
      </c>
      <c r="BJ305" s="2090"/>
      <c r="BK305" s="1221"/>
    </row>
    <row r="306" spans="2:63" ht="15" hidden="1" customHeight="1">
      <c r="B306" s="2082">
        <v>22</v>
      </c>
      <c r="C306" s="5570" t="s">
        <v>918</v>
      </c>
      <c r="D306" s="5571"/>
      <c r="E306" s="1372"/>
      <c r="F306" s="5572">
        <f t="shared" si="221"/>
        <v>0</v>
      </c>
      <c r="G306" s="1387" t="s">
        <v>747</v>
      </c>
      <c r="H306" s="5573"/>
      <c r="I306" s="5574">
        <f>H306+J306</f>
        <v>0</v>
      </c>
      <c r="J306" s="2572"/>
      <c r="K306" s="5585">
        <v>22</v>
      </c>
      <c r="L306" s="5579" t="s">
        <v>14</v>
      </c>
      <c r="M306" s="1372"/>
      <c r="N306" s="1372"/>
      <c r="O306" s="1372"/>
      <c r="P306" s="5572">
        <f>M306-N306+O306</f>
        <v>0</v>
      </c>
      <c r="Q306" s="1387" t="s">
        <v>309</v>
      </c>
      <c r="R306" s="5577">
        <f>'11,30'!O215</f>
        <v>0</v>
      </c>
      <c r="S306" s="2000"/>
      <c r="T306" s="5585">
        <v>22</v>
      </c>
      <c r="U306" s="5579" t="s">
        <v>14</v>
      </c>
      <c r="V306" s="5580"/>
      <c r="W306" s="1372"/>
      <c r="X306" s="1372"/>
      <c r="Y306" s="5572">
        <f>V306-W306+X306</f>
        <v>0</v>
      </c>
      <c r="Z306" s="1387" t="s">
        <v>309</v>
      </c>
      <c r="AA306" s="5577">
        <f>'16,00'!O215</f>
        <v>0</v>
      </c>
      <c r="AB306" s="2000"/>
      <c r="AC306" s="5585">
        <v>22</v>
      </c>
      <c r="AD306" s="5583" t="s">
        <v>14</v>
      </c>
      <c r="AE306" s="5571"/>
      <c r="AF306" s="1372"/>
      <c r="AG306" s="5572">
        <f t="shared" si="222"/>
        <v>0</v>
      </c>
      <c r="AH306" s="1387" t="s">
        <v>747</v>
      </c>
      <c r="AI306" s="5573"/>
      <c r="AJ306" s="5574">
        <f>AI306+AK306</f>
        <v>0</v>
      </c>
      <c r="AK306" s="2582"/>
      <c r="AL306" s="1213"/>
      <c r="AM306" s="5580" t="s">
        <v>338</v>
      </c>
      <c r="AN306" s="5580"/>
      <c r="AO306" s="1372"/>
      <c r="AP306" s="5572">
        <f>AN306-AO306</f>
        <v>0</v>
      </c>
      <c r="AQ306" s="1387" t="s">
        <v>309</v>
      </c>
      <c r="AR306" s="1387"/>
      <c r="AS306" s="2582"/>
      <c r="AT306" s="4123"/>
      <c r="AU306" s="5570" t="s">
        <v>918</v>
      </c>
      <c r="AV306" s="5584"/>
      <c r="AW306" s="1243" t="s">
        <v>747</v>
      </c>
      <c r="AX306" s="2090"/>
      <c r="AY306" s="5570" t="s">
        <v>918</v>
      </c>
      <c r="AZ306" s="5584"/>
      <c r="BA306" s="1243" t="s">
        <v>747</v>
      </c>
      <c r="BB306" s="2090"/>
      <c r="BC306" s="5570" t="s">
        <v>918</v>
      </c>
      <c r="BD306" s="5584"/>
      <c r="BE306" s="1243" t="s">
        <v>747</v>
      </c>
      <c r="BF306" s="2090"/>
      <c r="BG306" s="5570" t="s">
        <v>918</v>
      </c>
      <c r="BH306" s="5584"/>
      <c r="BI306" s="1243" t="s">
        <v>747</v>
      </c>
      <c r="BJ306" s="2090"/>
      <c r="BK306" s="1221"/>
    </row>
    <row r="307" spans="2:63" ht="15" hidden="1" customHeight="1">
      <c r="B307" s="2082">
        <v>23</v>
      </c>
      <c r="C307" s="5570" t="s">
        <v>919</v>
      </c>
      <c r="D307" s="5571"/>
      <c r="E307" s="1372"/>
      <c r="F307" s="5572">
        <f t="shared" si="221"/>
        <v>0</v>
      </c>
      <c r="G307" s="97"/>
      <c r="H307" s="3682"/>
      <c r="I307" s="5574"/>
      <c r="J307" s="5594"/>
      <c r="K307" s="2082">
        <v>23</v>
      </c>
      <c r="L307" s="5579" t="s">
        <v>15</v>
      </c>
      <c r="M307" s="1372"/>
      <c r="N307" s="1372"/>
      <c r="O307" s="1372"/>
      <c r="P307" s="5572">
        <f t="shared" si="213"/>
        <v>0</v>
      </c>
      <c r="Q307" s="1387" t="s">
        <v>58</v>
      </c>
      <c r="R307" s="5577">
        <f>'11,30'!O217</f>
        <v>0</v>
      </c>
      <c r="S307" s="2000"/>
      <c r="T307" s="2082">
        <v>23</v>
      </c>
      <c r="U307" s="5579" t="s">
        <v>15</v>
      </c>
      <c r="V307" s="5580"/>
      <c r="W307" s="1372"/>
      <c r="X307" s="1372"/>
      <c r="Y307" s="5572">
        <f t="shared" si="214"/>
        <v>0</v>
      </c>
      <c r="Z307" s="1387" t="s">
        <v>58</v>
      </c>
      <c r="AA307" s="5577">
        <f>'16,00'!O217</f>
        <v>0</v>
      </c>
      <c r="AB307" s="2000"/>
      <c r="AC307" s="2082">
        <v>23</v>
      </c>
      <c r="AD307" s="5583" t="s">
        <v>15</v>
      </c>
      <c r="AE307" s="5571"/>
      <c r="AF307" s="1372"/>
      <c r="AG307" s="5572">
        <f t="shared" si="222"/>
        <v>0</v>
      </c>
      <c r="AH307" s="97"/>
      <c r="AI307" s="3682"/>
      <c r="AJ307" s="5574"/>
      <c r="AK307" s="5594"/>
      <c r="AL307" s="1213"/>
      <c r="AM307" s="5580" t="s">
        <v>15</v>
      </c>
      <c r="AN307" s="5580"/>
      <c r="AO307" s="1372"/>
      <c r="AP307" s="5572">
        <f t="shared" ref="AP307:AP308" si="225">AN307-AO307</f>
        <v>0</v>
      </c>
      <c r="AQ307" s="1387" t="s">
        <v>58</v>
      </c>
      <c r="AR307" s="1387"/>
      <c r="AS307" s="2582"/>
      <c r="AT307" s="4123"/>
      <c r="AU307" s="5570" t="s">
        <v>919</v>
      </c>
      <c r="AV307" s="5584"/>
      <c r="AW307" s="1243"/>
      <c r="AX307" s="2090"/>
      <c r="AY307" s="5570" t="s">
        <v>919</v>
      </c>
      <c r="AZ307" s="5584"/>
      <c r="BA307" s="1243"/>
      <c r="BB307" s="2090"/>
      <c r="BC307" s="5570" t="s">
        <v>919</v>
      </c>
      <c r="BD307" s="5584"/>
      <c r="BE307" s="1243"/>
      <c r="BF307" s="2090"/>
      <c r="BG307" s="5570" t="s">
        <v>919</v>
      </c>
      <c r="BH307" s="5584"/>
      <c r="BI307" s="1243"/>
      <c r="BJ307" s="2090"/>
      <c r="BK307" s="1221"/>
    </row>
    <row r="308" spans="2:63" ht="15" hidden="1" customHeight="1" thickBot="1">
      <c r="B308" s="2082">
        <v>24</v>
      </c>
      <c r="C308" s="5596" t="s">
        <v>920</v>
      </c>
      <c r="D308" s="5597"/>
      <c r="E308" s="5598"/>
      <c r="F308" s="5599">
        <f t="shared" si="221"/>
        <v>0</v>
      </c>
      <c r="G308" s="5605"/>
      <c r="H308" s="3687"/>
      <c r="I308" s="5606"/>
      <c r="J308" s="5607"/>
      <c r="K308" s="2082">
        <v>24</v>
      </c>
      <c r="L308" s="5579" t="s">
        <v>16</v>
      </c>
      <c r="M308" s="1372"/>
      <c r="N308" s="1372"/>
      <c r="O308" s="1372"/>
      <c r="P308" s="5572">
        <f t="shared" si="213"/>
        <v>0</v>
      </c>
      <c r="Q308" s="1387" t="s">
        <v>57</v>
      </c>
      <c r="R308" s="5577">
        <f>'11,30'!O216</f>
        <v>0</v>
      </c>
      <c r="S308" s="2572"/>
      <c r="T308" s="2082">
        <v>24</v>
      </c>
      <c r="U308" s="5579" t="s">
        <v>16</v>
      </c>
      <c r="V308" s="5580"/>
      <c r="W308" s="1372"/>
      <c r="X308" s="1372"/>
      <c r="Y308" s="5572">
        <f t="shared" si="214"/>
        <v>0</v>
      </c>
      <c r="Z308" s="1387" t="s">
        <v>57</v>
      </c>
      <c r="AA308" s="5577">
        <f>'16,00'!O216</f>
        <v>0</v>
      </c>
      <c r="AB308" s="2572"/>
      <c r="AC308" s="2082">
        <v>24</v>
      </c>
      <c r="AD308" s="5583" t="s">
        <v>16</v>
      </c>
      <c r="AE308" s="5597"/>
      <c r="AF308" s="5598"/>
      <c r="AG308" s="5599">
        <f t="shared" si="222"/>
        <v>0</v>
      </c>
      <c r="AH308" s="5605"/>
      <c r="AI308" s="3687"/>
      <c r="AJ308" s="5606"/>
      <c r="AK308" s="5607"/>
      <c r="AL308" s="1213"/>
      <c r="AM308" s="5608" t="s">
        <v>16</v>
      </c>
      <c r="AN308" s="5580"/>
      <c r="AO308" s="1372"/>
      <c r="AP308" s="5572">
        <f t="shared" si="225"/>
        <v>0</v>
      </c>
      <c r="AQ308" s="1392" t="s">
        <v>57</v>
      </c>
      <c r="AR308" s="1392"/>
      <c r="AS308" s="3688"/>
      <c r="AT308" s="4123"/>
      <c r="AU308" s="5570" t="s">
        <v>920</v>
      </c>
      <c r="AV308" s="5584"/>
      <c r="AW308" s="1243"/>
      <c r="AX308" s="2090"/>
      <c r="AY308" s="5570" t="s">
        <v>920</v>
      </c>
      <c r="AZ308" s="5584"/>
      <c r="BA308" s="1243"/>
      <c r="BB308" s="2090"/>
      <c r="BC308" s="5570" t="s">
        <v>920</v>
      </c>
      <c r="BD308" s="5584"/>
      <c r="BE308" s="1243"/>
      <c r="BF308" s="2090"/>
      <c r="BG308" s="5570" t="s">
        <v>920</v>
      </c>
      <c r="BH308" s="5584"/>
      <c r="BI308" s="1243"/>
      <c r="BJ308" s="2090"/>
      <c r="BK308" s="1221"/>
    </row>
    <row r="309" spans="2:63" ht="15" customHeight="1" thickBot="1">
      <c r="B309" s="5609"/>
      <c r="C309" s="5610"/>
      <c r="D309" s="5610"/>
      <c r="E309" s="5610"/>
      <c r="F309" s="5610"/>
      <c r="G309" s="5610"/>
      <c r="H309" s="5610"/>
      <c r="I309" s="5610"/>
      <c r="J309" s="5610"/>
      <c r="K309" s="5610"/>
      <c r="L309" s="5610"/>
      <c r="M309" s="5610"/>
      <c r="N309" s="5610"/>
      <c r="O309" s="5610"/>
      <c r="P309" s="5610"/>
      <c r="Q309" s="5610"/>
      <c r="R309" s="5610"/>
      <c r="S309" s="5610"/>
      <c r="T309" s="5610"/>
      <c r="U309" s="5610"/>
      <c r="V309" s="5610"/>
      <c r="W309" s="5610"/>
      <c r="X309" s="5610"/>
      <c r="Y309" s="5610"/>
      <c r="Z309" s="5610"/>
      <c r="AA309" s="5610"/>
      <c r="AB309" s="5610"/>
      <c r="AC309" s="5610"/>
      <c r="AD309" s="5610"/>
      <c r="AE309" s="5610"/>
      <c r="AF309" s="5610"/>
      <c r="AG309" s="5610"/>
      <c r="AH309" s="5610"/>
      <c r="AI309" s="5610"/>
      <c r="AJ309" s="5610"/>
      <c r="AK309" s="5611"/>
      <c r="AL309" s="1214"/>
      <c r="AM309" s="1109"/>
      <c r="AN309" s="1109"/>
      <c r="AO309" s="1109"/>
      <c r="AP309" s="1109"/>
      <c r="AQ309" s="1109"/>
      <c r="AR309" s="1109"/>
      <c r="AS309" s="1109"/>
      <c r="AT309" s="4122" t="s">
        <v>350</v>
      </c>
      <c r="AU309" s="5521">
        <f>B310</f>
        <v>44606</v>
      </c>
      <c r="AV309" s="5524"/>
      <c r="AW309" s="5524"/>
      <c r="AX309" s="5525"/>
      <c r="AY309" s="5521">
        <f>B310</f>
        <v>44606</v>
      </c>
      <c r="AZ309" s="5524"/>
      <c r="BA309" s="5524"/>
      <c r="BB309" s="5525"/>
      <c r="BC309" s="5521">
        <f>AU309</f>
        <v>44606</v>
      </c>
      <c r="BD309" s="5524"/>
      <c r="BE309" s="5524"/>
      <c r="BF309" s="5525"/>
      <c r="BG309" s="5521">
        <f>AU309</f>
        <v>44606</v>
      </c>
      <c r="BH309" s="5524"/>
      <c r="BI309" s="5524"/>
      <c r="BJ309" s="5525"/>
      <c r="BK309" s="1221"/>
    </row>
    <row r="310" spans="2:63" ht="18" customHeight="1">
      <c r="B310" s="4099">
        <f>B2</f>
        <v>44606</v>
      </c>
      <c r="C310" s="4100"/>
      <c r="D310" s="3694"/>
      <c r="E310" s="3701"/>
      <c r="F310" s="3702">
        <f>F282</f>
        <v>0.41666666666666669</v>
      </c>
      <c r="G310" s="3701"/>
      <c r="H310" s="3701"/>
      <c r="I310" s="3701"/>
      <c r="J310" s="3703"/>
      <c r="K310" s="5655"/>
      <c r="L310" s="3990"/>
      <c r="M310" s="3990"/>
      <c r="N310" s="3990"/>
      <c r="O310" s="3990"/>
      <c r="P310" s="3990">
        <f>P282</f>
        <v>0.5</v>
      </c>
      <c r="Q310" s="3990"/>
      <c r="R310" s="3990"/>
      <c r="S310" s="3696"/>
      <c r="T310" s="5656"/>
      <c r="U310" s="5657"/>
      <c r="V310" s="5657"/>
      <c r="W310" s="5657"/>
      <c r="X310" s="5657"/>
      <c r="Y310" s="5657">
        <f>Y282</f>
        <v>0.66666666666666663</v>
      </c>
      <c r="Z310" s="5657"/>
      <c r="AA310" s="5657"/>
      <c r="AB310" s="5658"/>
      <c r="AC310" s="3673"/>
      <c r="AD310" s="3672"/>
      <c r="AE310" s="3673"/>
      <c r="AF310" s="3672"/>
      <c r="AG310" s="3672">
        <f>AG282</f>
        <v>0.79166666666666663</v>
      </c>
      <c r="AH310" s="3672"/>
      <c r="AI310" s="3672"/>
      <c r="AJ310" s="3672"/>
      <c r="AK310" s="3674"/>
      <c r="AL310" s="1221"/>
      <c r="AM310" s="5615"/>
      <c r="AN310" s="5527"/>
      <c r="AO310" s="5527"/>
      <c r="AP310" s="5527" t="str">
        <f>AP282</f>
        <v>Ночь</v>
      </c>
      <c r="AQ310" s="5527"/>
      <c r="AR310" s="5527"/>
      <c r="AS310" s="5528"/>
      <c r="AT310" s="4123"/>
      <c r="AU310" s="5533" t="str">
        <f>AG311</f>
        <v>Павильон Карпинка</v>
      </c>
      <c r="AV310" s="5534"/>
      <c r="AW310" s="5535"/>
      <c r="AX310" s="5536"/>
      <c r="AY310" s="5533" t="str">
        <f>AU310</f>
        <v>Павильон Карпинка</v>
      </c>
      <c r="AZ310" s="5618"/>
      <c r="BA310" s="5535"/>
      <c r="BB310" s="5536"/>
      <c r="BC310" s="5533" t="str">
        <f>AP311</f>
        <v>Павильон Карпинка</v>
      </c>
      <c r="BD310" s="5534"/>
      <c r="BE310" s="5535"/>
      <c r="BF310" s="5536"/>
      <c r="BG310" s="5533" t="str">
        <f>BC310</f>
        <v>Павильон Карпинка</v>
      </c>
      <c r="BH310" s="5618"/>
      <c r="BI310" s="5535"/>
      <c r="BJ310" s="5536"/>
      <c r="BK310" s="1221"/>
    </row>
    <row r="311" spans="2:63" ht="18" customHeight="1" thickBot="1">
      <c r="B311" s="4101"/>
      <c r="C311" s="4102"/>
      <c r="D311" s="3697"/>
      <c r="E311" s="1206"/>
      <c r="F311" s="3699" t="s">
        <v>239</v>
      </c>
      <c r="G311" s="1206"/>
      <c r="H311" s="1206"/>
      <c r="I311" s="1206"/>
      <c r="J311" s="3704"/>
      <c r="K311" s="5659"/>
      <c r="L311" s="5645"/>
      <c r="M311" s="5645"/>
      <c r="N311" s="5645"/>
      <c r="O311" s="5645"/>
      <c r="P311" s="5645" t="str">
        <f>F311</f>
        <v>Павильон Карпинка</v>
      </c>
      <c r="Q311" s="5645"/>
      <c r="R311" s="5645"/>
      <c r="S311" s="5646"/>
      <c r="T311" s="5647"/>
      <c r="U311" s="5648"/>
      <c r="V311" s="5648"/>
      <c r="W311" s="5648"/>
      <c r="X311" s="5648"/>
      <c r="Y311" s="5648" t="str">
        <f>P311</f>
        <v>Павильон Карпинка</v>
      </c>
      <c r="Z311" s="5648"/>
      <c r="AA311" s="5648"/>
      <c r="AB311" s="5649"/>
      <c r="AC311" s="5647"/>
      <c r="AD311" s="5648"/>
      <c r="AE311" s="5647"/>
      <c r="AF311" s="5648"/>
      <c r="AG311" s="5648" t="str">
        <f>Y311</f>
        <v>Павильон Карпинка</v>
      </c>
      <c r="AH311" s="5648"/>
      <c r="AI311" s="5648"/>
      <c r="AJ311" s="5648"/>
      <c r="AK311" s="5649"/>
      <c r="AL311" s="3291"/>
      <c r="AM311" s="5622"/>
      <c r="AN311" s="5623"/>
      <c r="AO311" s="5623"/>
      <c r="AP311" s="5623" t="str">
        <f>AG311</f>
        <v>Павильон Карпинка</v>
      </c>
      <c r="AQ311" s="5623"/>
      <c r="AR311" s="5623"/>
      <c r="AS311" s="5624"/>
      <c r="AT311" s="4123"/>
      <c r="AU311" s="5538"/>
      <c r="AV311" s="5539"/>
      <c r="AW311" s="5540"/>
      <c r="AX311" s="5541"/>
      <c r="AY311" s="5538"/>
      <c r="AZ311" s="5627"/>
      <c r="BA311" s="5540"/>
      <c r="BB311" s="5541"/>
      <c r="BC311" s="5538"/>
      <c r="BD311" s="5539"/>
      <c r="BE311" s="5540"/>
      <c r="BF311" s="5541"/>
      <c r="BG311" s="5538"/>
      <c r="BH311" s="5627"/>
      <c r="BI311" s="5540"/>
      <c r="BJ311" s="5541"/>
      <c r="BK311" s="1221"/>
    </row>
    <row r="312" spans="2:63" ht="30" customHeight="1">
      <c r="B312" s="5544" t="s">
        <v>1</v>
      </c>
      <c r="C312" s="5545"/>
      <c r="D312" s="5546" t="s">
        <v>734</v>
      </c>
      <c r="E312" s="5558" t="s">
        <v>720</v>
      </c>
      <c r="F312" s="5548" t="s">
        <v>17</v>
      </c>
      <c r="G312" s="5555" t="s">
        <v>721</v>
      </c>
      <c r="H312" s="5549"/>
      <c r="I312" s="5549"/>
      <c r="J312" s="5550"/>
      <c r="K312" s="5544" t="s">
        <v>1</v>
      </c>
      <c r="L312" s="5551"/>
      <c r="M312" s="5552" t="e">
        <f>#REF!</f>
        <v>#REF!</v>
      </c>
      <c r="N312" s="5553" t="s">
        <v>6</v>
      </c>
      <c r="O312" s="5553" t="s">
        <v>229</v>
      </c>
      <c r="P312" s="5554" t="s">
        <v>17</v>
      </c>
      <c r="Q312" s="5555" t="s">
        <v>353</v>
      </c>
      <c r="R312" s="5549"/>
      <c r="S312" s="5550"/>
      <c r="T312" s="5544" t="s">
        <v>1</v>
      </c>
      <c r="U312" s="5551"/>
      <c r="V312" s="5556" t="e">
        <f>#REF!</f>
        <v>#REF!</v>
      </c>
      <c r="W312" s="5553" t="s">
        <v>6</v>
      </c>
      <c r="X312" s="5553" t="s">
        <v>229</v>
      </c>
      <c r="Y312" s="5554" t="s">
        <v>17</v>
      </c>
      <c r="Z312" s="5555" t="s">
        <v>312</v>
      </c>
      <c r="AA312" s="5549"/>
      <c r="AB312" s="5550"/>
      <c r="AC312" s="5544" t="s">
        <v>1</v>
      </c>
      <c r="AD312" s="5557"/>
      <c r="AE312" s="5546" t="s">
        <v>734</v>
      </c>
      <c r="AF312" s="5547" t="s">
        <v>720</v>
      </c>
      <c r="AG312" s="5548" t="s">
        <v>17</v>
      </c>
      <c r="AH312" s="5559" t="s">
        <v>691</v>
      </c>
      <c r="AI312" s="5560"/>
      <c r="AJ312" s="5560"/>
      <c r="AK312" s="5561"/>
      <c r="AL312" s="1210"/>
      <c r="AM312" s="5562"/>
      <c r="AN312" s="5544" t="s">
        <v>249</v>
      </c>
      <c r="AO312" s="5551" t="s">
        <v>250</v>
      </c>
      <c r="AP312" s="5554" t="s">
        <v>17</v>
      </c>
      <c r="AQ312" s="5563" t="s">
        <v>314</v>
      </c>
      <c r="AR312" s="5564"/>
      <c r="AS312" s="5565"/>
      <c r="AT312" s="4123"/>
      <c r="AU312" s="5566"/>
      <c r="AV312" s="5567" t="s">
        <v>229</v>
      </c>
      <c r="AW312" s="5568" t="s">
        <v>314</v>
      </c>
      <c r="AX312" s="5569"/>
      <c r="AY312" s="5566"/>
      <c r="AZ312" s="5567" t="s">
        <v>229</v>
      </c>
      <c r="BA312" s="5568" t="s">
        <v>314</v>
      </c>
      <c r="BB312" s="5569"/>
      <c r="BC312" s="5566"/>
      <c r="BD312" s="5567" t="s">
        <v>229</v>
      </c>
      <c r="BE312" s="5568" t="s">
        <v>314</v>
      </c>
      <c r="BF312" s="5569"/>
      <c r="BG312" s="5566"/>
      <c r="BH312" s="5567" t="s">
        <v>229</v>
      </c>
      <c r="BI312" s="5568" t="s">
        <v>314</v>
      </c>
      <c r="BJ312" s="5569"/>
      <c r="BK312" s="1221"/>
    </row>
    <row r="313" spans="2:63" ht="15" customHeight="1">
      <c r="B313" s="2082">
        <v>1</v>
      </c>
      <c r="C313" s="5570" t="s">
        <v>724</v>
      </c>
      <c r="D313" s="2084">
        <v>300</v>
      </c>
      <c r="E313" s="5579">
        <v>150</v>
      </c>
      <c r="F313" s="5572">
        <f t="shared" ref="F313:F328" si="226">D313-E313</f>
        <v>150</v>
      </c>
      <c r="G313" s="1387" t="s">
        <v>42</v>
      </c>
      <c r="H313" s="5660">
        <v>8</v>
      </c>
      <c r="I313" s="5574">
        <f>H313-J313</f>
        <v>3</v>
      </c>
      <c r="J313" s="2000">
        <v>5</v>
      </c>
      <c r="K313" s="5575"/>
      <c r="L313" s="5576"/>
      <c r="M313" s="1372"/>
      <c r="N313" s="1372"/>
      <c r="O313" s="1372"/>
      <c r="P313" s="5572"/>
      <c r="Q313" s="1387"/>
      <c r="R313" s="5577"/>
      <c r="S313" s="2000"/>
      <c r="T313" s="5575"/>
      <c r="U313" s="5576"/>
      <c r="V313" s="1372"/>
      <c r="W313" s="1372"/>
      <c r="X313" s="1372"/>
      <c r="Y313" s="5572"/>
      <c r="Z313" s="1387"/>
      <c r="AA313" s="5577"/>
      <c r="AB313" s="2000"/>
      <c r="AC313" s="5575"/>
      <c r="AD313" s="5578"/>
      <c r="AE313" s="2084">
        <v>350</v>
      </c>
      <c r="AF313" s="1372">
        <v>200</v>
      </c>
      <c r="AG313" s="5572">
        <f t="shared" ref="AG313:AG328" si="227">AE313-AF313</f>
        <v>150</v>
      </c>
      <c r="AH313" s="1387" t="s">
        <v>42</v>
      </c>
      <c r="AI313" s="5660">
        <v>8</v>
      </c>
      <c r="AJ313" s="5631">
        <f>AI313-AK313</f>
        <v>1</v>
      </c>
      <c r="AK313" s="2582">
        <v>7</v>
      </c>
      <c r="AL313" s="1213"/>
      <c r="AM313" s="5580" t="s">
        <v>2</v>
      </c>
      <c r="AN313" s="1372"/>
      <c r="AO313" s="1372"/>
      <c r="AP313" s="5572">
        <f>AN313-AO313</f>
        <v>0</v>
      </c>
      <c r="AQ313" s="1387" t="s">
        <v>42</v>
      </c>
      <c r="AR313" s="1387"/>
      <c r="AS313" s="2582"/>
      <c r="AT313" s="4123"/>
      <c r="AU313" s="5570" t="s">
        <v>724</v>
      </c>
      <c r="AV313" s="5581"/>
      <c r="AW313" s="1243" t="s">
        <v>42</v>
      </c>
      <c r="AX313" s="5582"/>
      <c r="AY313" s="5570" t="s">
        <v>724</v>
      </c>
      <c r="AZ313" s="5581"/>
      <c r="BA313" s="1243" t="s">
        <v>42</v>
      </c>
      <c r="BB313" s="5582"/>
      <c r="BC313" s="5570" t="s">
        <v>724</v>
      </c>
      <c r="BD313" s="5581"/>
      <c r="BE313" s="1243" t="s">
        <v>42</v>
      </c>
      <c r="BF313" s="5582"/>
      <c r="BG313" s="5570" t="s">
        <v>724</v>
      </c>
      <c r="BH313" s="5581"/>
      <c r="BI313" s="1243" t="s">
        <v>42</v>
      </c>
      <c r="BJ313" s="5582"/>
      <c r="BK313" s="1221"/>
    </row>
    <row r="314" spans="2:63" ht="15" customHeight="1">
      <c r="B314" s="2082">
        <v>2</v>
      </c>
      <c r="C314" s="5570" t="s">
        <v>763</v>
      </c>
      <c r="D314" s="5571">
        <v>80</v>
      </c>
      <c r="E314" s="5579">
        <v>60</v>
      </c>
      <c r="F314" s="5572">
        <f t="shared" si="226"/>
        <v>20</v>
      </c>
      <c r="G314" s="1387" t="s">
        <v>299</v>
      </c>
      <c r="H314" s="5660">
        <v>8</v>
      </c>
      <c r="I314" s="5574">
        <f t="shared" ref="I314:I320" si="228">H314-J314</f>
        <v>5</v>
      </c>
      <c r="J314" s="2000">
        <v>3</v>
      </c>
      <c r="K314" s="5575"/>
      <c r="L314" s="5579"/>
      <c r="M314" s="1372"/>
      <c r="N314" s="1372"/>
      <c r="O314" s="1372"/>
      <c r="P314" s="5572"/>
      <c r="Q314" s="1387"/>
      <c r="R314" s="5577"/>
      <c r="S314" s="2000"/>
      <c r="T314" s="5575"/>
      <c r="U314" s="5579"/>
      <c r="V314" s="1372"/>
      <c r="W314" s="1372"/>
      <c r="X314" s="1372"/>
      <c r="Y314" s="5572"/>
      <c r="Z314" s="1387"/>
      <c r="AA314" s="5577"/>
      <c r="AB314" s="2000"/>
      <c r="AC314" s="5575"/>
      <c r="AD314" s="5583"/>
      <c r="AE314" s="5571">
        <v>80</v>
      </c>
      <c r="AF314" s="1372">
        <v>60</v>
      </c>
      <c r="AG314" s="5572">
        <f t="shared" si="227"/>
        <v>20</v>
      </c>
      <c r="AH314" s="1387" t="s">
        <v>299</v>
      </c>
      <c r="AI314" s="5660">
        <v>10</v>
      </c>
      <c r="AJ314" s="5631">
        <f t="shared" ref="AJ314:AJ320" si="229">AI314-AK314</f>
        <v>4</v>
      </c>
      <c r="AK314" s="2582">
        <v>6</v>
      </c>
      <c r="AL314" s="1213"/>
      <c r="AM314" s="5580" t="s">
        <v>12</v>
      </c>
      <c r="AN314" s="1372"/>
      <c r="AO314" s="1372"/>
      <c r="AP314" s="5572">
        <f t="shared" ref="AP314" si="230">AN314-AO314</f>
        <v>0</v>
      </c>
      <c r="AQ314" s="1387" t="s">
        <v>299</v>
      </c>
      <c r="AR314" s="1387"/>
      <c r="AS314" s="2582"/>
      <c r="AT314" s="4123"/>
      <c r="AU314" s="5570" t="s">
        <v>763</v>
      </c>
      <c r="AV314" s="5581"/>
      <c r="AW314" s="1243" t="s">
        <v>299</v>
      </c>
      <c r="AX314" s="2090"/>
      <c r="AY314" s="5570" t="s">
        <v>763</v>
      </c>
      <c r="AZ314" s="5581"/>
      <c r="BA314" s="1243" t="s">
        <v>299</v>
      </c>
      <c r="BB314" s="2090"/>
      <c r="BC314" s="5570" t="s">
        <v>763</v>
      </c>
      <c r="BD314" s="5581"/>
      <c r="BE314" s="1243" t="s">
        <v>299</v>
      </c>
      <c r="BF314" s="2090"/>
      <c r="BG314" s="5570" t="s">
        <v>763</v>
      </c>
      <c r="BH314" s="5581"/>
      <c r="BI314" s="1243" t="s">
        <v>299</v>
      </c>
      <c r="BJ314" s="2090"/>
      <c r="BK314" s="1221"/>
    </row>
    <row r="315" spans="2:63" ht="15" customHeight="1">
      <c r="B315" s="2082">
        <v>3</v>
      </c>
      <c r="C315" s="5570" t="s">
        <v>3</v>
      </c>
      <c r="D315" s="5571">
        <v>216</v>
      </c>
      <c r="E315" s="5579">
        <v>72</v>
      </c>
      <c r="F315" s="5572">
        <f t="shared" si="226"/>
        <v>144</v>
      </c>
      <c r="G315" s="1387" t="s">
        <v>39</v>
      </c>
      <c r="H315" s="5660">
        <v>10</v>
      </c>
      <c r="I315" s="5574">
        <f t="shared" si="228"/>
        <v>3</v>
      </c>
      <c r="J315" s="2000">
        <v>7</v>
      </c>
      <c r="K315" s="5575"/>
      <c r="L315" s="5579"/>
      <c r="M315" s="1372"/>
      <c r="N315" s="1372"/>
      <c r="O315" s="1372"/>
      <c r="P315" s="5572"/>
      <c r="Q315" s="1387"/>
      <c r="R315" s="5577"/>
      <c r="S315" s="2000"/>
      <c r="T315" s="5575"/>
      <c r="U315" s="5579"/>
      <c r="V315" s="1372"/>
      <c r="W315" s="1372"/>
      <c r="X315" s="1372"/>
      <c r="Y315" s="5572"/>
      <c r="Z315" s="1387"/>
      <c r="AA315" s="5577"/>
      <c r="AB315" s="2000"/>
      <c r="AC315" s="5575"/>
      <c r="AD315" s="5583"/>
      <c r="AE315" s="5571">
        <v>252</v>
      </c>
      <c r="AF315" s="1372">
        <v>162</v>
      </c>
      <c r="AG315" s="5572">
        <f t="shared" si="227"/>
        <v>90</v>
      </c>
      <c r="AH315" s="1387" t="s">
        <v>39</v>
      </c>
      <c r="AI315" s="5660">
        <v>10</v>
      </c>
      <c r="AJ315" s="5631">
        <f t="shared" si="229"/>
        <v>3</v>
      </c>
      <c r="AK315" s="2582">
        <v>7</v>
      </c>
      <c r="AL315" s="1213"/>
      <c r="AM315" s="5580" t="s">
        <v>583</v>
      </c>
      <c r="AN315" s="1372"/>
      <c r="AO315" s="1372"/>
      <c r="AP315" s="5572">
        <f t="shared" ref="AP315:AP316" si="231">AN315-AO315</f>
        <v>0</v>
      </c>
      <c r="AQ315" s="1387" t="s">
        <v>39</v>
      </c>
      <c r="AR315" s="1387"/>
      <c r="AS315" s="2582"/>
      <c r="AT315" s="4123"/>
      <c r="AU315" s="5570" t="s">
        <v>3</v>
      </c>
      <c r="AV315" s="5581"/>
      <c r="AW315" s="1243" t="s">
        <v>39</v>
      </c>
      <c r="AX315" s="2090"/>
      <c r="AY315" s="5570" t="s">
        <v>3</v>
      </c>
      <c r="AZ315" s="5581"/>
      <c r="BA315" s="1243" t="s">
        <v>39</v>
      </c>
      <c r="BB315" s="2090"/>
      <c r="BC315" s="5570" t="s">
        <v>3</v>
      </c>
      <c r="BD315" s="5581"/>
      <c r="BE315" s="1243" t="s">
        <v>39</v>
      </c>
      <c r="BF315" s="2090"/>
      <c r="BG315" s="5570" t="s">
        <v>3</v>
      </c>
      <c r="BH315" s="5581"/>
      <c r="BI315" s="1243" t="s">
        <v>39</v>
      </c>
      <c r="BJ315" s="2090"/>
      <c r="BK315" s="1221"/>
    </row>
    <row r="316" spans="2:63" ht="15" customHeight="1">
      <c r="B316" s="2082">
        <v>4</v>
      </c>
      <c r="C316" s="5570" t="s">
        <v>19</v>
      </c>
      <c r="D316" s="5571">
        <v>60</v>
      </c>
      <c r="E316" s="5579">
        <v>27</v>
      </c>
      <c r="F316" s="5572">
        <f t="shared" si="226"/>
        <v>33</v>
      </c>
      <c r="G316" s="1387" t="s">
        <v>47</v>
      </c>
      <c r="H316" s="5660">
        <v>9</v>
      </c>
      <c r="I316" s="5574">
        <f t="shared" si="228"/>
        <v>5</v>
      </c>
      <c r="J316" s="2000">
        <v>4</v>
      </c>
      <c r="K316" s="2082"/>
      <c r="L316" s="5579"/>
      <c r="M316" s="1372"/>
      <c r="N316" s="1372"/>
      <c r="O316" s="1372"/>
      <c r="P316" s="5572"/>
      <c r="Q316" s="1387"/>
      <c r="R316" s="5577"/>
      <c r="S316" s="2000"/>
      <c r="T316" s="2082"/>
      <c r="U316" s="5579"/>
      <c r="V316" s="1372"/>
      <c r="W316" s="1372"/>
      <c r="X316" s="1372"/>
      <c r="Y316" s="5572"/>
      <c r="Z316" s="1387"/>
      <c r="AA316" s="5577"/>
      <c r="AB316" s="2000"/>
      <c r="AC316" s="2082"/>
      <c r="AD316" s="5583"/>
      <c r="AE316" s="5571">
        <v>60</v>
      </c>
      <c r="AF316" s="1372">
        <v>45</v>
      </c>
      <c r="AG316" s="5572">
        <f t="shared" si="227"/>
        <v>15</v>
      </c>
      <c r="AH316" s="1387" t="s">
        <v>47</v>
      </c>
      <c r="AI316" s="5660">
        <v>9</v>
      </c>
      <c r="AJ316" s="5631">
        <f t="shared" si="229"/>
        <v>2</v>
      </c>
      <c r="AK316" s="2582">
        <v>7</v>
      </c>
      <c r="AL316" s="1213"/>
      <c r="AM316" s="5580" t="s">
        <v>584</v>
      </c>
      <c r="AN316" s="1372"/>
      <c r="AO316" s="1372"/>
      <c r="AP316" s="5572">
        <f t="shared" si="231"/>
        <v>0</v>
      </c>
      <c r="AQ316" s="1387" t="s">
        <v>47</v>
      </c>
      <c r="AR316" s="1387"/>
      <c r="AS316" s="2582"/>
      <c r="AT316" s="4123"/>
      <c r="AU316" s="5570" t="s">
        <v>19</v>
      </c>
      <c r="AV316" s="5584"/>
      <c r="AW316" s="1243" t="s">
        <v>47</v>
      </c>
      <c r="AX316" s="2090"/>
      <c r="AY316" s="5570" t="s">
        <v>19</v>
      </c>
      <c r="AZ316" s="5584"/>
      <c r="BA316" s="1243" t="s">
        <v>47</v>
      </c>
      <c r="BB316" s="2090"/>
      <c r="BC316" s="5570" t="s">
        <v>19</v>
      </c>
      <c r="BD316" s="5584"/>
      <c r="BE316" s="1243" t="s">
        <v>47</v>
      </c>
      <c r="BF316" s="2090"/>
      <c r="BG316" s="5570" t="s">
        <v>19</v>
      </c>
      <c r="BH316" s="5584"/>
      <c r="BI316" s="1243" t="s">
        <v>47</v>
      </c>
      <c r="BJ316" s="2090"/>
      <c r="BK316" s="1221"/>
    </row>
    <row r="317" spans="2:63" ht="15" customHeight="1">
      <c r="B317" s="2082">
        <v>5</v>
      </c>
      <c r="C317" s="5570" t="s">
        <v>4</v>
      </c>
      <c r="D317" s="5571">
        <v>162</v>
      </c>
      <c r="E317" s="5579">
        <v>90</v>
      </c>
      <c r="F317" s="5572">
        <f t="shared" si="226"/>
        <v>72</v>
      </c>
      <c r="G317" s="1387" t="s">
        <v>45</v>
      </c>
      <c r="H317" s="5660">
        <v>5</v>
      </c>
      <c r="I317" s="5574">
        <f t="shared" si="228"/>
        <v>3</v>
      </c>
      <c r="J317" s="2000">
        <v>2</v>
      </c>
      <c r="K317" s="5585"/>
      <c r="L317" s="5579"/>
      <c r="M317" s="1372"/>
      <c r="N317" s="1372"/>
      <c r="O317" s="1372"/>
      <c r="P317" s="5572"/>
      <c r="Q317" s="1387"/>
      <c r="R317" s="5586"/>
      <c r="S317" s="2000"/>
      <c r="T317" s="5585"/>
      <c r="U317" s="5579"/>
      <c r="V317" s="1372"/>
      <c r="W317" s="1372"/>
      <c r="X317" s="1372"/>
      <c r="Y317" s="5572"/>
      <c r="Z317" s="1387"/>
      <c r="AA317" s="5586"/>
      <c r="AB317" s="2000"/>
      <c r="AC317" s="5585"/>
      <c r="AD317" s="5583"/>
      <c r="AE317" s="5571">
        <v>162</v>
      </c>
      <c r="AF317" s="1372">
        <v>126</v>
      </c>
      <c r="AG317" s="5572">
        <f t="shared" si="227"/>
        <v>36</v>
      </c>
      <c r="AH317" s="1387" t="s">
        <v>45</v>
      </c>
      <c r="AI317" s="5660">
        <v>5</v>
      </c>
      <c r="AJ317" s="5631">
        <f t="shared" si="229"/>
        <v>1</v>
      </c>
      <c r="AK317" s="2582">
        <v>4</v>
      </c>
      <c r="AL317" s="1213"/>
      <c r="AM317" s="5580" t="s">
        <v>18</v>
      </c>
      <c r="AN317" s="1372"/>
      <c r="AO317" s="1372"/>
      <c r="AP317" s="5572">
        <f t="shared" ref="AP317" si="232">AN317-AO317</f>
        <v>0</v>
      </c>
      <c r="AQ317" s="1387" t="s">
        <v>45</v>
      </c>
      <c r="AR317" s="1387"/>
      <c r="AS317" s="2582"/>
      <c r="AT317" s="4123"/>
      <c r="AU317" s="5570" t="s">
        <v>4</v>
      </c>
      <c r="AV317" s="5587"/>
      <c r="AW317" s="1243" t="s">
        <v>45</v>
      </c>
      <c r="AX317" s="2090"/>
      <c r="AY317" s="5570" t="s">
        <v>4</v>
      </c>
      <c r="AZ317" s="5587"/>
      <c r="BA317" s="1243" t="s">
        <v>45</v>
      </c>
      <c r="BB317" s="2090"/>
      <c r="BC317" s="5570" t="s">
        <v>4</v>
      </c>
      <c r="BD317" s="5587"/>
      <c r="BE317" s="1243" t="s">
        <v>45</v>
      </c>
      <c r="BF317" s="2090"/>
      <c r="BG317" s="5570" t="s">
        <v>4</v>
      </c>
      <c r="BH317" s="5587"/>
      <c r="BI317" s="1243" t="s">
        <v>45</v>
      </c>
      <c r="BJ317" s="2090"/>
      <c r="BK317" s="1221"/>
    </row>
    <row r="318" spans="2:63" ht="15" customHeight="1">
      <c r="B318" s="2082">
        <v>6</v>
      </c>
      <c r="C318" s="5570" t="s">
        <v>877</v>
      </c>
      <c r="D318" s="5571">
        <v>20</v>
      </c>
      <c r="E318" s="5579">
        <v>14</v>
      </c>
      <c r="F318" s="5572">
        <f t="shared" si="226"/>
        <v>6</v>
      </c>
      <c r="G318" s="1387" t="s">
        <v>300</v>
      </c>
      <c r="H318" s="5660">
        <v>10</v>
      </c>
      <c r="I318" s="5574">
        <f t="shared" si="228"/>
        <v>4</v>
      </c>
      <c r="J318" s="2000">
        <v>6</v>
      </c>
      <c r="K318" s="5585"/>
      <c r="L318" s="5579"/>
      <c r="M318" s="1109"/>
      <c r="N318" s="1109"/>
      <c r="O318" s="1109"/>
      <c r="P318" s="1109"/>
      <c r="Q318" s="1387"/>
      <c r="R318" s="5577"/>
      <c r="S318" s="2000"/>
      <c r="T318" s="5585"/>
      <c r="U318" s="5579"/>
      <c r="V318" s="1109"/>
      <c r="W318" s="1109"/>
      <c r="X318" s="1109"/>
      <c r="Y318" s="1109"/>
      <c r="Z318" s="1387"/>
      <c r="AA318" s="5577"/>
      <c r="AB318" s="2000"/>
      <c r="AC318" s="5585"/>
      <c r="AD318" s="5583"/>
      <c r="AE318" s="5571">
        <v>25</v>
      </c>
      <c r="AF318" s="1372">
        <v>15</v>
      </c>
      <c r="AG318" s="5572">
        <f t="shared" si="227"/>
        <v>10</v>
      </c>
      <c r="AH318" s="1387" t="s">
        <v>300</v>
      </c>
      <c r="AI318" s="5660">
        <v>13</v>
      </c>
      <c r="AJ318" s="5631">
        <f t="shared" si="229"/>
        <v>6</v>
      </c>
      <c r="AK318" s="2582">
        <v>7</v>
      </c>
      <c r="AL318" s="1213"/>
      <c r="AQ318" s="1387" t="s">
        <v>300</v>
      </c>
      <c r="AR318" s="1387"/>
      <c r="AS318" s="2582"/>
      <c r="AT318" s="4123"/>
      <c r="AU318" s="5570" t="s">
        <v>877</v>
      </c>
      <c r="AV318" s="5587"/>
      <c r="AW318" s="1243" t="s">
        <v>300</v>
      </c>
      <c r="AX318" s="2090"/>
      <c r="AY318" s="5570" t="s">
        <v>877</v>
      </c>
      <c r="AZ318" s="5587"/>
      <c r="BA318" s="1243" t="s">
        <v>300</v>
      </c>
      <c r="BB318" s="2090"/>
      <c r="BC318" s="5570" t="s">
        <v>877</v>
      </c>
      <c r="BD318" s="5587"/>
      <c r="BE318" s="1243" t="s">
        <v>300</v>
      </c>
      <c r="BF318" s="2090"/>
      <c r="BG318" s="5570" t="s">
        <v>877</v>
      </c>
      <c r="BH318" s="5587"/>
      <c r="BI318" s="1243" t="s">
        <v>300</v>
      </c>
      <c r="BJ318" s="2090"/>
      <c r="BK318" s="1221"/>
    </row>
    <row r="319" spans="2:63" ht="15" customHeight="1">
      <c r="B319" s="2082">
        <v>7</v>
      </c>
      <c r="C319" s="5570" t="s">
        <v>719</v>
      </c>
      <c r="D319" s="5571">
        <v>20</v>
      </c>
      <c r="E319" s="5579">
        <v>5</v>
      </c>
      <c r="F319" s="5572">
        <f t="shared" si="226"/>
        <v>15</v>
      </c>
      <c r="G319" s="1387" t="s">
        <v>301</v>
      </c>
      <c r="H319" s="5660">
        <v>8</v>
      </c>
      <c r="I319" s="5574">
        <f t="shared" si="228"/>
        <v>3</v>
      </c>
      <c r="J319" s="2000">
        <v>5</v>
      </c>
      <c r="K319" s="5585"/>
      <c r="L319" s="5579"/>
      <c r="M319" s="1372"/>
      <c r="N319" s="1372"/>
      <c r="O319" s="1372"/>
      <c r="P319" s="5572"/>
      <c r="Q319" s="1387"/>
      <c r="R319" s="5577"/>
      <c r="S319" s="2000"/>
      <c r="T319" s="5585"/>
      <c r="U319" s="5579"/>
      <c r="V319" s="1372"/>
      <c r="W319" s="1372"/>
      <c r="X319" s="1372"/>
      <c r="Y319" s="5572"/>
      <c r="Z319" s="1387"/>
      <c r="AA319" s="5577"/>
      <c r="AB319" s="2000"/>
      <c r="AC319" s="5585"/>
      <c r="AD319" s="5583"/>
      <c r="AE319" s="5571">
        <v>20</v>
      </c>
      <c r="AF319" s="1372">
        <v>20</v>
      </c>
      <c r="AG319" s="5572">
        <f t="shared" si="227"/>
        <v>0</v>
      </c>
      <c r="AH319" s="1387" t="s">
        <v>301</v>
      </c>
      <c r="AI319" s="5660">
        <v>10</v>
      </c>
      <c r="AJ319" s="5631">
        <f t="shared" si="229"/>
        <v>4</v>
      </c>
      <c r="AK319" s="2582">
        <v>6</v>
      </c>
      <c r="AL319" s="1213"/>
      <c r="AM319" s="5580" t="s">
        <v>3</v>
      </c>
      <c r="AN319" s="1372"/>
      <c r="AO319" s="1372"/>
      <c r="AP319" s="5572">
        <f>AN319-AO319</f>
        <v>0</v>
      </c>
      <c r="AQ319" s="1387" t="s">
        <v>301</v>
      </c>
      <c r="AR319" s="1387"/>
      <c r="AS319" s="2582"/>
      <c r="AT319" s="4123"/>
      <c r="AU319" s="5570" t="s">
        <v>719</v>
      </c>
      <c r="AV319" s="5587"/>
      <c r="AW319" s="1243" t="s">
        <v>301</v>
      </c>
      <c r="AX319" s="2090"/>
      <c r="AY319" s="5570" t="s">
        <v>719</v>
      </c>
      <c r="AZ319" s="5587"/>
      <c r="BA319" s="1243" t="s">
        <v>301</v>
      </c>
      <c r="BB319" s="2090"/>
      <c r="BC319" s="5570" t="s">
        <v>719</v>
      </c>
      <c r="BD319" s="5587"/>
      <c r="BE319" s="1243" t="s">
        <v>301</v>
      </c>
      <c r="BF319" s="2090"/>
      <c r="BG319" s="5570" t="s">
        <v>719</v>
      </c>
      <c r="BH319" s="5587"/>
      <c r="BI319" s="1243" t="s">
        <v>301</v>
      </c>
      <c r="BJ319" s="2090"/>
      <c r="BK319" s="1221"/>
    </row>
    <row r="320" spans="2:63" ht="15" customHeight="1">
      <c r="B320" s="2082">
        <v>8</v>
      </c>
      <c r="C320" s="5570" t="s">
        <v>5</v>
      </c>
      <c r="D320" s="5571">
        <v>300</v>
      </c>
      <c r="E320" s="5579">
        <v>200</v>
      </c>
      <c r="F320" s="5572">
        <f t="shared" si="226"/>
        <v>100</v>
      </c>
      <c r="G320" s="1387" t="s">
        <v>302</v>
      </c>
      <c r="H320" s="5660">
        <v>3</v>
      </c>
      <c r="I320" s="5574">
        <f t="shared" si="228"/>
        <v>2</v>
      </c>
      <c r="J320" s="2000">
        <v>1</v>
      </c>
      <c r="K320" s="2082"/>
      <c r="L320" s="5579"/>
      <c r="M320" s="1372"/>
      <c r="N320" s="1372"/>
      <c r="O320" s="1372"/>
      <c r="P320" s="5572"/>
      <c r="Q320" s="1387"/>
      <c r="R320" s="5577"/>
      <c r="S320" s="2000"/>
      <c r="T320" s="2082"/>
      <c r="U320" s="5579"/>
      <c r="V320" s="1372"/>
      <c r="W320" s="1372"/>
      <c r="X320" s="1372"/>
      <c r="Y320" s="5572"/>
      <c r="Z320" s="1387"/>
      <c r="AA320" s="5577"/>
      <c r="AB320" s="2000"/>
      <c r="AC320" s="2082"/>
      <c r="AD320" s="5583"/>
      <c r="AE320" s="5571">
        <v>300</v>
      </c>
      <c r="AF320" s="1372">
        <v>220</v>
      </c>
      <c r="AG320" s="5572">
        <f t="shared" si="227"/>
        <v>80</v>
      </c>
      <c r="AH320" s="1387" t="s">
        <v>302</v>
      </c>
      <c r="AI320" s="5660">
        <v>3</v>
      </c>
      <c r="AJ320" s="5631">
        <f t="shared" si="229"/>
        <v>1</v>
      </c>
      <c r="AK320" s="2582">
        <v>2</v>
      </c>
      <c r="AL320" s="1213"/>
      <c r="AM320" s="5580" t="s">
        <v>19</v>
      </c>
      <c r="AN320" s="1372"/>
      <c r="AO320" s="1372"/>
      <c r="AP320" s="5572">
        <f>AN320-AO320</f>
        <v>0</v>
      </c>
      <c r="AQ320" s="1387" t="s">
        <v>302</v>
      </c>
      <c r="AR320" s="1387"/>
      <c r="AS320" s="2582"/>
      <c r="AT320" s="4123"/>
      <c r="AU320" s="5570" t="s">
        <v>5</v>
      </c>
      <c r="AV320" s="5587"/>
      <c r="AW320" s="1243" t="s">
        <v>302</v>
      </c>
      <c r="AX320" s="2090"/>
      <c r="AY320" s="5570" t="s">
        <v>5</v>
      </c>
      <c r="AZ320" s="5587"/>
      <c r="BA320" s="1243" t="s">
        <v>302</v>
      </c>
      <c r="BB320" s="2090"/>
      <c r="BC320" s="5570" t="s">
        <v>5</v>
      </c>
      <c r="BD320" s="5587"/>
      <c r="BE320" s="1243" t="s">
        <v>302</v>
      </c>
      <c r="BF320" s="2090"/>
      <c r="BG320" s="5570" t="s">
        <v>5</v>
      </c>
      <c r="BH320" s="5587"/>
      <c r="BI320" s="1243" t="s">
        <v>302</v>
      </c>
      <c r="BJ320" s="2090"/>
      <c r="BK320" s="1221"/>
    </row>
    <row r="321" spans="2:63" ht="15" customHeight="1">
      <c r="B321" s="2082">
        <v>9</v>
      </c>
      <c r="C321" s="5570" t="s">
        <v>20</v>
      </c>
      <c r="D321" s="5571">
        <v>40</v>
      </c>
      <c r="E321" s="5579">
        <v>38</v>
      </c>
      <c r="F321" s="5572">
        <f t="shared" si="226"/>
        <v>2</v>
      </c>
      <c r="G321" s="1387" t="s">
        <v>315</v>
      </c>
      <c r="H321" s="5660">
        <v>4</v>
      </c>
      <c r="I321" s="5574">
        <f t="shared" ref="I321:I333" si="233">H321-J321</f>
        <v>2</v>
      </c>
      <c r="J321" s="2000">
        <v>2</v>
      </c>
      <c r="K321" s="5575"/>
      <c r="L321" s="5579"/>
      <c r="M321" s="1372"/>
      <c r="N321" s="1372"/>
      <c r="O321" s="1372"/>
      <c r="P321" s="5572"/>
      <c r="Q321" s="1387"/>
      <c r="R321" s="5577"/>
      <c r="S321" s="2000"/>
      <c r="T321" s="5575"/>
      <c r="U321" s="5579"/>
      <c r="V321" s="1372"/>
      <c r="W321" s="1372"/>
      <c r="X321" s="1372"/>
      <c r="Y321" s="5572"/>
      <c r="Z321" s="1387"/>
      <c r="AA321" s="5577"/>
      <c r="AB321" s="2000"/>
      <c r="AC321" s="5575"/>
      <c r="AD321" s="5583"/>
      <c r="AE321" s="5571">
        <v>50</v>
      </c>
      <c r="AF321" s="1372">
        <v>27</v>
      </c>
      <c r="AG321" s="5572">
        <f t="shared" si="227"/>
        <v>23</v>
      </c>
      <c r="AH321" s="1387" t="s">
        <v>315</v>
      </c>
      <c r="AI321" s="5660">
        <v>4</v>
      </c>
      <c r="AJ321" s="5631">
        <f t="shared" ref="AJ321:AJ330" si="234">AI321-AK321</f>
        <v>2</v>
      </c>
      <c r="AK321" s="2582">
        <v>2</v>
      </c>
      <c r="AL321" s="1213"/>
      <c r="AM321" s="5580" t="s">
        <v>4</v>
      </c>
      <c r="AN321" s="1372"/>
      <c r="AO321" s="1372"/>
      <c r="AP321" s="5572">
        <f>AN321-AO321</f>
        <v>0</v>
      </c>
      <c r="AQ321" s="1387" t="s">
        <v>401</v>
      </c>
      <c r="AR321" s="1387"/>
      <c r="AS321" s="2582"/>
      <c r="AT321" s="4123"/>
      <c r="AU321" s="5570" t="s">
        <v>20</v>
      </c>
      <c r="AV321" s="5584"/>
      <c r="AW321" s="1243" t="s">
        <v>315</v>
      </c>
      <c r="AX321" s="5588"/>
      <c r="AY321" s="5570" t="s">
        <v>20</v>
      </c>
      <c r="AZ321" s="5584"/>
      <c r="BA321" s="1243" t="s">
        <v>315</v>
      </c>
      <c r="BB321" s="5588"/>
      <c r="BC321" s="5570" t="s">
        <v>20</v>
      </c>
      <c r="BD321" s="5584"/>
      <c r="BE321" s="1243" t="s">
        <v>315</v>
      </c>
      <c r="BF321" s="5588"/>
      <c r="BG321" s="5570" t="s">
        <v>20</v>
      </c>
      <c r="BH321" s="5584"/>
      <c r="BI321" s="1243" t="s">
        <v>315</v>
      </c>
      <c r="BJ321" s="5588"/>
      <c r="BK321" s="1221"/>
    </row>
    <row r="322" spans="2:63" ht="15" customHeight="1">
      <c r="B322" s="2082">
        <v>10</v>
      </c>
      <c r="C322" s="5570" t="s">
        <v>768</v>
      </c>
      <c r="D322" s="5571">
        <v>10</v>
      </c>
      <c r="E322" s="5579">
        <v>7</v>
      </c>
      <c r="F322" s="5572">
        <f t="shared" si="226"/>
        <v>3</v>
      </c>
      <c r="G322" s="1387" t="s">
        <v>384</v>
      </c>
      <c r="H322" s="5660">
        <v>3</v>
      </c>
      <c r="I322" s="5574">
        <f t="shared" si="233"/>
        <v>0</v>
      </c>
      <c r="J322" s="2000">
        <v>3</v>
      </c>
      <c r="K322" s="2082"/>
      <c r="L322" s="5579"/>
      <c r="M322" s="1109"/>
      <c r="N322" s="1109"/>
      <c r="O322" s="1109"/>
      <c r="P322" s="1109"/>
      <c r="Q322" s="1387"/>
      <c r="R322" s="5577"/>
      <c r="S322" s="2000"/>
      <c r="T322" s="2082"/>
      <c r="U322" s="5579"/>
      <c r="V322" s="1109"/>
      <c r="W322" s="1109"/>
      <c r="X322" s="1109"/>
      <c r="Y322" s="1109"/>
      <c r="Z322" s="1387"/>
      <c r="AA322" s="5577"/>
      <c r="AB322" s="2000"/>
      <c r="AC322" s="2082"/>
      <c r="AD322" s="5583"/>
      <c r="AE322" s="5571">
        <v>10</v>
      </c>
      <c r="AF322" s="1372">
        <v>8</v>
      </c>
      <c r="AG322" s="5572">
        <f t="shared" si="227"/>
        <v>2</v>
      </c>
      <c r="AH322" s="1387" t="s">
        <v>384</v>
      </c>
      <c r="AI322" s="5660">
        <v>3</v>
      </c>
      <c r="AJ322" s="5631">
        <f t="shared" si="234"/>
        <v>1</v>
      </c>
      <c r="AK322" s="2582">
        <v>2</v>
      </c>
      <c r="AL322" s="1213"/>
      <c r="AQ322" s="1387" t="s">
        <v>303</v>
      </c>
      <c r="AR322" s="1387"/>
      <c r="AS322" s="2582"/>
      <c r="AT322" s="4123"/>
      <c r="AU322" s="5570" t="s">
        <v>768</v>
      </c>
      <c r="AV322" s="5589"/>
      <c r="AW322" s="1243" t="s">
        <v>384</v>
      </c>
      <c r="AX322" s="5570"/>
      <c r="AY322" s="5570" t="s">
        <v>768</v>
      </c>
      <c r="AZ322" s="5589"/>
      <c r="BA322" s="1243" t="s">
        <v>384</v>
      </c>
      <c r="BB322" s="5570"/>
      <c r="BC322" s="5570" t="s">
        <v>768</v>
      </c>
      <c r="BD322" s="5589"/>
      <c r="BE322" s="1243" t="s">
        <v>384</v>
      </c>
      <c r="BF322" s="5570"/>
      <c r="BG322" s="5570" t="s">
        <v>768</v>
      </c>
      <c r="BH322" s="5589"/>
      <c r="BI322" s="1243" t="s">
        <v>384</v>
      </c>
      <c r="BJ322" s="5570"/>
      <c r="BK322" s="1221"/>
    </row>
    <row r="323" spans="2:63" ht="15" customHeight="1">
      <c r="B323" s="2082">
        <v>11</v>
      </c>
      <c r="C323" s="5570" t="s">
        <v>878</v>
      </c>
      <c r="D323" s="5571">
        <v>64</v>
      </c>
      <c r="E323" s="5591">
        <v>12</v>
      </c>
      <c r="F323" s="5572">
        <f t="shared" si="226"/>
        <v>52</v>
      </c>
      <c r="G323" s="1391" t="s">
        <v>305</v>
      </c>
      <c r="H323" s="5662">
        <v>9</v>
      </c>
      <c r="I323" s="5574">
        <f t="shared" si="233"/>
        <v>5</v>
      </c>
      <c r="J323" s="2000">
        <v>4</v>
      </c>
      <c r="K323" s="2082"/>
      <c r="L323" s="5579"/>
      <c r="M323" s="1372"/>
      <c r="N323" s="1372"/>
      <c r="O323" s="1372"/>
      <c r="P323" s="5572"/>
      <c r="Q323" s="1387"/>
      <c r="R323" s="5577"/>
      <c r="S323" s="2000"/>
      <c r="T323" s="2082"/>
      <c r="U323" s="5579"/>
      <c r="V323" s="1372"/>
      <c r="W323" s="1372"/>
      <c r="X323" s="1372"/>
      <c r="Y323" s="5572"/>
      <c r="Z323" s="1387"/>
      <c r="AA323" s="5577"/>
      <c r="AB323" s="2000"/>
      <c r="AC323" s="2082"/>
      <c r="AD323" s="5583"/>
      <c r="AE323" s="5571">
        <v>68</v>
      </c>
      <c r="AF323" s="2083">
        <v>48</v>
      </c>
      <c r="AG323" s="5572">
        <f t="shared" si="227"/>
        <v>20</v>
      </c>
      <c r="AH323" s="1391" t="s">
        <v>305</v>
      </c>
      <c r="AI323" s="5662">
        <v>9</v>
      </c>
      <c r="AJ323" s="5631">
        <f t="shared" si="234"/>
        <v>2</v>
      </c>
      <c r="AK323" s="2583">
        <v>7</v>
      </c>
      <c r="AL323" s="1213"/>
      <c r="AM323" s="5580" t="s">
        <v>5</v>
      </c>
      <c r="AN323" s="1372"/>
      <c r="AO323" s="1372"/>
      <c r="AP323" s="5572">
        <f t="shared" ref="AP323:AP328" si="235">AN323-AO323</f>
        <v>0</v>
      </c>
      <c r="AQ323" s="1387" t="s">
        <v>304</v>
      </c>
      <c r="AR323" s="1387"/>
      <c r="AS323" s="2582"/>
      <c r="AT323" s="4123"/>
      <c r="AU323" s="5570" t="s">
        <v>878</v>
      </c>
      <c r="AV323" s="5592"/>
      <c r="AW323" s="1999" t="s">
        <v>305</v>
      </c>
      <c r="AX323" s="5570"/>
      <c r="AY323" s="5570" t="s">
        <v>878</v>
      </c>
      <c r="AZ323" s="5592"/>
      <c r="BA323" s="1999" t="s">
        <v>305</v>
      </c>
      <c r="BB323" s="5570"/>
      <c r="BC323" s="5570" t="s">
        <v>878</v>
      </c>
      <c r="BD323" s="5592"/>
      <c r="BE323" s="1999" t="s">
        <v>305</v>
      </c>
      <c r="BF323" s="5570"/>
      <c r="BG323" s="5570" t="s">
        <v>878</v>
      </c>
      <c r="BH323" s="5592"/>
      <c r="BI323" s="1999" t="s">
        <v>305</v>
      </c>
      <c r="BJ323" s="5570"/>
      <c r="BK323" s="1221"/>
    </row>
    <row r="324" spans="2:63" ht="15" customHeight="1">
      <c r="B324" s="2082">
        <v>12</v>
      </c>
      <c r="C324" s="5570" t="s">
        <v>8</v>
      </c>
      <c r="D324" s="5571">
        <v>64</v>
      </c>
      <c r="E324" s="5591">
        <v>64</v>
      </c>
      <c r="F324" s="5572">
        <f t="shared" si="226"/>
        <v>0</v>
      </c>
      <c r="G324" s="1391" t="s">
        <v>53</v>
      </c>
      <c r="H324" s="5662">
        <v>4</v>
      </c>
      <c r="I324" s="5574">
        <f t="shared" si="233"/>
        <v>0</v>
      </c>
      <c r="J324" s="2000">
        <v>4</v>
      </c>
      <c r="K324" s="2082"/>
      <c r="L324" s="5579"/>
      <c r="M324" s="1372"/>
      <c r="N324" s="1372"/>
      <c r="O324" s="1372"/>
      <c r="P324" s="5572"/>
      <c r="Q324" s="1391"/>
      <c r="R324" s="5593"/>
      <c r="S324" s="2000"/>
      <c r="T324" s="2082"/>
      <c r="U324" s="5579"/>
      <c r="V324" s="1372"/>
      <c r="W324" s="1372"/>
      <c r="X324" s="1372"/>
      <c r="Y324" s="5572"/>
      <c r="Z324" s="1391"/>
      <c r="AA324" s="5593"/>
      <c r="AB324" s="2000"/>
      <c r="AC324" s="2082"/>
      <c r="AD324" s="5583"/>
      <c r="AE324" s="5571">
        <v>64</v>
      </c>
      <c r="AF324" s="2083">
        <v>64</v>
      </c>
      <c r="AG324" s="5572">
        <f t="shared" si="227"/>
        <v>0</v>
      </c>
      <c r="AH324" s="1391" t="s">
        <v>53</v>
      </c>
      <c r="AI324" s="5662">
        <v>4</v>
      </c>
      <c r="AJ324" s="5631">
        <f t="shared" si="234"/>
        <v>1</v>
      </c>
      <c r="AK324" s="2583">
        <v>3</v>
      </c>
      <c r="AL324" s="1213"/>
      <c r="AM324" s="5580" t="s">
        <v>20</v>
      </c>
      <c r="AN324" s="1372"/>
      <c r="AO324" s="1372"/>
      <c r="AP324" s="5572">
        <f t="shared" si="235"/>
        <v>0</v>
      </c>
      <c r="AQ324" s="1391" t="s">
        <v>305</v>
      </c>
      <c r="AR324" s="1391"/>
      <c r="AS324" s="2583"/>
      <c r="AT324" s="4123"/>
      <c r="AU324" s="5570" t="s">
        <v>8</v>
      </c>
      <c r="AV324" s="5592"/>
      <c r="AW324" s="1999" t="s">
        <v>53</v>
      </c>
      <c r="AX324" s="5570"/>
      <c r="AY324" s="5570" t="s">
        <v>8</v>
      </c>
      <c r="AZ324" s="5592"/>
      <c r="BA324" s="1999" t="s">
        <v>53</v>
      </c>
      <c r="BB324" s="5570"/>
      <c r="BC324" s="5570" t="s">
        <v>8</v>
      </c>
      <c r="BD324" s="5592"/>
      <c r="BE324" s="1999" t="s">
        <v>53</v>
      </c>
      <c r="BF324" s="5570"/>
      <c r="BG324" s="5570" t="s">
        <v>8</v>
      </c>
      <c r="BH324" s="5592"/>
      <c r="BI324" s="1999" t="s">
        <v>53</v>
      </c>
      <c r="BJ324" s="5570"/>
      <c r="BK324" s="1221"/>
    </row>
    <row r="325" spans="2:63" ht="15" customHeight="1">
      <c r="B325" s="2082">
        <v>13</v>
      </c>
      <c r="C325" s="5570" t="s">
        <v>7</v>
      </c>
      <c r="D325" s="5571">
        <v>64</v>
      </c>
      <c r="E325" s="5591">
        <v>16</v>
      </c>
      <c r="F325" s="5572">
        <f t="shared" si="226"/>
        <v>48</v>
      </c>
      <c r="G325" s="1391" t="s">
        <v>54</v>
      </c>
      <c r="H325" s="5662">
        <v>2</v>
      </c>
      <c r="I325" s="5574">
        <f t="shared" si="233"/>
        <v>0</v>
      </c>
      <c r="J325" s="2000">
        <v>2</v>
      </c>
      <c r="K325" s="5585"/>
      <c r="L325" s="5579"/>
      <c r="M325" s="1372"/>
      <c r="N325" s="2083"/>
      <c r="O325" s="2083"/>
      <c r="P325" s="5572"/>
      <c r="Q325" s="1391"/>
      <c r="R325" s="5593"/>
      <c r="S325" s="2000"/>
      <c r="T325" s="5585"/>
      <c r="U325" s="5579"/>
      <c r="V325" s="1372"/>
      <c r="W325" s="2083"/>
      <c r="X325" s="2083"/>
      <c r="Y325" s="5572"/>
      <c r="Z325" s="1391"/>
      <c r="AA325" s="5593"/>
      <c r="AB325" s="2000"/>
      <c r="AC325" s="5585"/>
      <c r="AD325" s="5583"/>
      <c r="AE325" s="5571">
        <v>68</v>
      </c>
      <c r="AF325" s="2083">
        <v>56</v>
      </c>
      <c r="AG325" s="5572">
        <f t="shared" si="227"/>
        <v>12</v>
      </c>
      <c r="AH325" s="1391" t="s">
        <v>54</v>
      </c>
      <c r="AI325" s="5662">
        <v>2</v>
      </c>
      <c r="AJ325" s="5631">
        <f t="shared" si="234"/>
        <v>1</v>
      </c>
      <c r="AK325" s="2583">
        <v>1</v>
      </c>
      <c r="AL325" s="1213"/>
      <c r="AM325" s="5580" t="s">
        <v>327</v>
      </c>
      <c r="AN325" s="1372"/>
      <c r="AO325" s="2083"/>
      <c r="AP325" s="5572">
        <f t="shared" si="235"/>
        <v>0</v>
      </c>
      <c r="AQ325" s="1391" t="s">
        <v>53</v>
      </c>
      <c r="AR325" s="1391"/>
      <c r="AS325" s="2583"/>
      <c r="AT325" s="4123"/>
      <c r="AU325" s="5570" t="s">
        <v>7</v>
      </c>
      <c r="AV325" s="5592"/>
      <c r="AW325" s="1999" t="s">
        <v>54</v>
      </c>
      <c r="AX325" s="5582"/>
      <c r="AY325" s="5570" t="s">
        <v>7</v>
      </c>
      <c r="AZ325" s="5592"/>
      <c r="BA325" s="1999" t="s">
        <v>54</v>
      </c>
      <c r="BB325" s="5582"/>
      <c r="BC325" s="5570" t="s">
        <v>7</v>
      </c>
      <c r="BD325" s="5592"/>
      <c r="BE325" s="1999" t="s">
        <v>54</v>
      </c>
      <c r="BF325" s="5582"/>
      <c r="BG325" s="5570" t="s">
        <v>7</v>
      </c>
      <c r="BH325" s="5592"/>
      <c r="BI325" s="1999" t="s">
        <v>54</v>
      </c>
      <c r="BJ325" s="5582"/>
      <c r="BK325" s="1221"/>
    </row>
    <row r="326" spans="2:63" ht="15" customHeight="1">
      <c r="B326" s="2082">
        <v>14</v>
      </c>
      <c r="C326" s="5570" t="s">
        <v>455</v>
      </c>
      <c r="D326" s="5571">
        <v>60</v>
      </c>
      <c r="E326" s="5579">
        <v>20</v>
      </c>
      <c r="F326" s="5572">
        <f t="shared" si="226"/>
        <v>40</v>
      </c>
      <c r="G326" s="1391" t="s">
        <v>306</v>
      </c>
      <c r="H326" s="5662">
        <v>10</v>
      </c>
      <c r="I326" s="5574">
        <f t="shared" si="233"/>
        <v>3</v>
      </c>
      <c r="J326" s="2000">
        <v>7</v>
      </c>
      <c r="K326" s="5585"/>
      <c r="L326" s="5579"/>
      <c r="M326" s="1372"/>
      <c r="N326" s="2083"/>
      <c r="O326" s="2083"/>
      <c r="P326" s="5572"/>
      <c r="Q326" s="1391"/>
      <c r="R326" s="5593"/>
      <c r="S326" s="2000"/>
      <c r="T326" s="5585"/>
      <c r="U326" s="5579"/>
      <c r="V326" s="1372"/>
      <c r="W326" s="2083"/>
      <c r="X326" s="2083"/>
      <c r="Y326" s="5572"/>
      <c r="Z326" s="1391"/>
      <c r="AA326" s="5593"/>
      <c r="AB326" s="2000"/>
      <c r="AC326" s="5585"/>
      <c r="AD326" s="5583"/>
      <c r="AE326" s="5571">
        <v>60</v>
      </c>
      <c r="AF326" s="1372">
        <v>40</v>
      </c>
      <c r="AG326" s="5572">
        <f t="shared" si="227"/>
        <v>20</v>
      </c>
      <c r="AH326" s="1391" t="s">
        <v>306</v>
      </c>
      <c r="AI326" s="5662">
        <v>10</v>
      </c>
      <c r="AJ326" s="5631">
        <f t="shared" si="234"/>
        <v>4</v>
      </c>
      <c r="AK326" s="2583">
        <v>6</v>
      </c>
      <c r="AL326" s="1213"/>
      <c r="AM326" s="5580" t="s">
        <v>8</v>
      </c>
      <c r="AN326" s="1372"/>
      <c r="AO326" s="2083"/>
      <c r="AP326" s="5572">
        <f t="shared" si="235"/>
        <v>0</v>
      </c>
      <c r="AQ326" s="1391" t="s">
        <v>54</v>
      </c>
      <c r="AR326" s="1391"/>
      <c r="AS326" s="2583"/>
      <c r="AT326" s="4123"/>
      <c r="AU326" s="5570" t="s">
        <v>455</v>
      </c>
      <c r="AV326" s="5592"/>
      <c r="AW326" s="1999" t="s">
        <v>306</v>
      </c>
      <c r="AX326" s="2090"/>
      <c r="AY326" s="5570" t="s">
        <v>455</v>
      </c>
      <c r="AZ326" s="5592"/>
      <c r="BA326" s="1999" t="s">
        <v>306</v>
      </c>
      <c r="BB326" s="2090"/>
      <c r="BC326" s="5570" t="s">
        <v>455</v>
      </c>
      <c r="BD326" s="5592"/>
      <c r="BE326" s="1999" t="s">
        <v>306</v>
      </c>
      <c r="BF326" s="2090"/>
      <c r="BG326" s="5570" t="s">
        <v>455</v>
      </c>
      <c r="BH326" s="5592"/>
      <c r="BI326" s="1999" t="s">
        <v>306</v>
      </c>
      <c r="BJ326" s="2090"/>
      <c r="BK326" s="1221"/>
    </row>
    <row r="327" spans="2:63" ht="15" customHeight="1">
      <c r="B327" s="2082">
        <v>15</v>
      </c>
      <c r="C327" s="5570" t="s">
        <v>667</v>
      </c>
      <c r="D327" s="5571">
        <v>8</v>
      </c>
      <c r="E327" s="5591">
        <v>3</v>
      </c>
      <c r="F327" s="5572">
        <f t="shared" si="226"/>
        <v>5</v>
      </c>
      <c r="G327" s="2573" t="s">
        <v>925</v>
      </c>
      <c r="H327" s="5660">
        <v>5</v>
      </c>
      <c r="I327" s="5574">
        <f t="shared" si="233"/>
        <v>2</v>
      </c>
      <c r="J327" s="2000">
        <v>3</v>
      </c>
      <c r="K327" s="2082"/>
      <c r="L327" s="5579"/>
      <c r="M327" s="1372"/>
      <c r="N327" s="2083"/>
      <c r="O327" s="2083"/>
      <c r="P327" s="5572"/>
      <c r="Q327" s="1391"/>
      <c r="R327" s="5593"/>
      <c r="S327" s="2000"/>
      <c r="T327" s="2082"/>
      <c r="U327" s="5579"/>
      <c r="V327" s="1372"/>
      <c r="W327" s="2083"/>
      <c r="X327" s="2083"/>
      <c r="Y327" s="5572"/>
      <c r="Z327" s="1391"/>
      <c r="AA327" s="5593"/>
      <c r="AB327" s="2000"/>
      <c r="AC327" s="2082"/>
      <c r="AD327" s="5583"/>
      <c r="AE327" s="5571">
        <v>8</v>
      </c>
      <c r="AF327" s="2083">
        <v>5</v>
      </c>
      <c r="AG327" s="5572">
        <f t="shared" si="227"/>
        <v>3</v>
      </c>
      <c r="AH327" s="2573" t="s">
        <v>925</v>
      </c>
      <c r="AI327" s="5660">
        <v>6</v>
      </c>
      <c r="AJ327" s="5631">
        <f t="shared" si="234"/>
        <v>3</v>
      </c>
      <c r="AK327" s="2582">
        <v>3</v>
      </c>
      <c r="AL327" s="1213"/>
      <c r="AM327" s="5580" t="s">
        <v>7</v>
      </c>
      <c r="AN327" s="1372"/>
      <c r="AO327" s="2083"/>
      <c r="AP327" s="5572">
        <f t="shared" si="235"/>
        <v>0</v>
      </c>
      <c r="AQ327" s="1391" t="s">
        <v>306</v>
      </c>
      <c r="AR327" s="1391"/>
      <c r="AS327" s="2583"/>
      <c r="AT327" s="4123"/>
      <c r="AU327" s="5570" t="s">
        <v>667</v>
      </c>
      <c r="AV327" s="5592"/>
      <c r="AW327" s="2573" t="s">
        <v>925</v>
      </c>
      <c r="AX327" s="2090"/>
      <c r="AY327" s="5570" t="s">
        <v>667</v>
      </c>
      <c r="AZ327" s="5592"/>
      <c r="BA327" s="2573" t="s">
        <v>925</v>
      </c>
      <c r="BB327" s="2090"/>
      <c r="BC327" s="5570" t="s">
        <v>667</v>
      </c>
      <c r="BD327" s="5592"/>
      <c r="BE327" s="2573" t="s">
        <v>925</v>
      </c>
      <c r="BF327" s="2090"/>
      <c r="BG327" s="5570" t="s">
        <v>667</v>
      </c>
      <c r="BH327" s="5592"/>
      <c r="BI327" s="2573" t="s">
        <v>925</v>
      </c>
      <c r="BJ327" s="2090"/>
      <c r="BK327" s="1221"/>
    </row>
    <row r="328" spans="2:63" ht="15" customHeight="1">
      <c r="B328" s="2082">
        <v>16</v>
      </c>
      <c r="C328" s="5570" t="s">
        <v>307</v>
      </c>
      <c r="D328" s="5571">
        <v>8</v>
      </c>
      <c r="E328" s="5591">
        <v>4</v>
      </c>
      <c r="F328" s="5572">
        <f t="shared" si="226"/>
        <v>4</v>
      </c>
      <c r="G328" s="2573" t="s">
        <v>926</v>
      </c>
      <c r="H328" s="5660">
        <v>5</v>
      </c>
      <c r="I328" s="5574">
        <f t="shared" si="233"/>
        <v>1</v>
      </c>
      <c r="J328" s="2000">
        <v>4</v>
      </c>
      <c r="K328" s="2082"/>
      <c r="L328" s="5579"/>
      <c r="M328" s="1372"/>
      <c r="N328" s="2083"/>
      <c r="O328" s="2083"/>
      <c r="P328" s="5572"/>
      <c r="Q328" s="1387"/>
      <c r="R328" s="5577"/>
      <c r="S328" s="2000"/>
      <c r="T328" s="2082"/>
      <c r="U328" s="5579"/>
      <c r="V328" s="1372"/>
      <c r="W328" s="2083"/>
      <c r="X328" s="2083"/>
      <c r="Y328" s="5572"/>
      <c r="Z328" s="1387"/>
      <c r="AA328" s="5577"/>
      <c r="AB328" s="2000"/>
      <c r="AC328" s="2082"/>
      <c r="AD328" s="5583"/>
      <c r="AE328" s="5571">
        <v>8</v>
      </c>
      <c r="AF328" s="2083">
        <v>8</v>
      </c>
      <c r="AG328" s="5572">
        <f t="shared" si="227"/>
        <v>0</v>
      </c>
      <c r="AH328" s="2573" t="s">
        <v>926</v>
      </c>
      <c r="AI328" s="5660">
        <v>6</v>
      </c>
      <c r="AJ328" s="5631">
        <f t="shared" si="234"/>
        <v>3</v>
      </c>
      <c r="AK328" s="2582">
        <v>3</v>
      </c>
      <c r="AL328" s="1213"/>
      <c r="AM328" s="5580" t="s">
        <v>9</v>
      </c>
      <c r="AN328" s="1372"/>
      <c r="AO328" s="2083"/>
      <c r="AP328" s="5572">
        <f t="shared" si="235"/>
        <v>0</v>
      </c>
      <c r="AQ328" s="1387" t="s">
        <v>294</v>
      </c>
      <c r="AR328" s="1387"/>
      <c r="AS328" s="2582"/>
      <c r="AT328" s="4123"/>
      <c r="AU328" s="5570" t="s">
        <v>307</v>
      </c>
      <c r="AV328" s="5592"/>
      <c r="AW328" s="2573" t="s">
        <v>926</v>
      </c>
      <c r="AX328" s="2090"/>
      <c r="AY328" s="5570" t="s">
        <v>307</v>
      </c>
      <c r="AZ328" s="5592"/>
      <c r="BA328" s="2573" t="s">
        <v>926</v>
      </c>
      <c r="BB328" s="2090"/>
      <c r="BC328" s="5570" t="s">
        <v>307</v>
      </c>
      <c r="BD328" s="5592"/>
      <c r="BE328" s="2573" t="s">
        <v>926</v>
      </c>
      <c r="BF328" s="2090"/>
      <c r="BG328" s="5570" t="s">
        <v>307</v>
      </c>
      <c r="BH328" s="5592"/>
      <c r="BI328" s="2573" t="s">
        <v>926</v>
      </c>
      <c r="BJ328" s="2090"/>
      <c r="BK328" s="1221"/>
    </row>
    <row r="329" spans="2:63" ht="15" customHeight="1">
      <c r="B329" s="2082">
        <v>17</v>
      </c>
      <c r="C329" s="5570" t="s">
        <v>15</v>
      </c>
      <c r="D329" s="5571">
        <v>72</v>
      </c>
      <c r="E329" s="5579">
        <v>56</v>
      </c>
      <c r="F329" s="5572">
        <f t="shared" ref="F329:F336" si="236">D329-E329</f>
        <v>16</v>
      </c>
      <c r="G329" s="1387" t="s">
        <v>307</v>
      </c>
      <c r="H329" s="5660">
        <v>4</v>
      </c>
      <c r="I329" s="5574">
        <f t="shared" si="233"/>
        <v>2</v>
      </c>
      <c r="J329" s="2000">
        <v>2</v>
      </c>
      <c r="K329" s="2082"/>
      <c r="L329" s="5579"/>
      <c r="M329" s="1109"/>
      <c r="N329" s="1109"/>
      <c r="O329" s="1109"/>
      <c r="P329" s="1109"/>
      <c r="Q329" s="1387"/>
      <c r="R329" s="5577"/>
      <c r="S329" s="2000"/>
      <c r="T329" s="2082"/>
      <c r="U329" s="5579"/>
      <c r="V329" s="1109"/>
      <c r="W329" s="1109"/>
      <c r="X329" s="1109"/>
      <c r="Y329" s="1109"/>
      <c r="Z329" s="1387"/>
      <c r="AA329" s="5577"/>
      <c r="AB329" s="2000"/>
      <c r="AC329" s="2082"/>
      <c r="AD329" s="5583"/>
      <c r="AE329" s="5571">
        <v>84</v>
      </c>
      <c r="AF329" s="1372">
        <v>64</v>
      </c>
      <c r="AG329" s="5572">
        <f t="shared" ref="AG329:AG336" si="237">AE329-AF329</f>
        <v>20</v>
      </c>
      <c r="AH329" s="1387" t="s">
        <v>307</v>
      </c>
      <c r="AI329" s="5660">
        <v>4</v>
      </c>
      <c r="AJ329" s="5631">
        <f t="shared" si="234"/>
        <v>0</v>
      </c>
      <c r="AK329" s="2582">
        <v>4</v>
      </c>
      <c r="AL329" s="1213"/>
      <c r="AQ329" s="1387" t="s">
        <v>295</v>
      </c>
      <c r="AR329" s="1387"/>
      <c r="AS329" s="2582"/>
      <c r="AT329" s="4123"/>
      <c r="AU329" s="5570" t="s">
        <v>15</v>
      </c>
      <c r="AV329" s="5584"/>
      <c r="AW329" s="1243" t="s">
        <v>307</v>
      </c>
      <c r="AX329" s="2090"/>
      <c r="AY329" s="5570" t="s">
        <v>15</v>
      </c>
      <c r="AZ329" s="5584"/>
      <c r="BA329" s="1243" t="s">
        <v>307</v>
      </c>
      <c r="BB329" s="2090"/>
      <c r="BC329" s="5570" t="s">
        <v>15</v>
      </c>
      <c r="BD329" s="5584"/>
      <c r="BE329" s="1243" t="s">
        <v>307</v>
      </c>
      <c r="BF329" s="2090"/>
      <c r="BG329" s="5570" t="s">
        <v>15</v>
      </c>
      <c r="BH329" s="5584"/>
      <c r="BI329" s="1243" t="s">
        <v>307</v>
      </c>
      <c r="BJ329" s="2090"/>
      <c r="BK329" s="1221"/>
    </row>
    <row r="330" spans="2:63" ht="15" customHeight="1">
      <c r="B330" s="2082">
        <v>18</v>
      </c>
      <c r="C330" s="5570" t="s">
        <v>16</v>
      </c>
      <c r="D330" s="5571">
        <v>80</v>
      </c>
      <c r="E330" s="5579">
        <v>52</v>
      </c>
      <c r="F330" s="5572">
        <f t="shared" si="236"/>
        <v>28</v>
      </c>
      <c r="G330" s="2573" t="s">
        <v>495</v>
      </c>
      <c r="H330" s="5660">
        <v>2</v>
      </c>
      <c r="I330" s="5574">
        <f t="shared" si="233"/>
        <v>0</v>
      </c>
      <c r="J330" s="2000">
        <v>2</v>
      </c>
      <c r="K330" s="5575"/>
      <c r="L330" s="5579"/>
      <c r="M330" s="1372"/>
      <c r="N330" s="1372"/>
      <c r="O330" s="1372"/>
      <c r="P330" s="5572"/>
      <c r="Q330" s="1387"/>
      <c r="R330" s="5577"/>
      <c r="S330" s="2000"/>
      <c r="T330" s="5575"/>
      <c r="U330" s="5579"/>
      <c r="V330" s="1372"/>
      <c r="W330" s="1372"/>
      <c r="X330" s="1372"/>
      <c r="Y330" s="5572"/>
      <c r="Z330" s="1387"/>
      <c r="AA330" s="5577"/>
      <c r="AB330" s="2000"/>
      <c r="AC330" s="5575"/>
      <c r="AD330" s="5583"/>
      <c r="AE330" s="5571">
        <v>100</v>
      </c>
      <c r="AF330" s="1372">
        <v>43</v>
      </c>
      <c r="AG330" s="5572">
        <f t="shared" si="237"/>
        <v>57</v>
      </c>
      <c r="AH330" s="2573" t="s">
        <v>495</v>
      </c>
      <c r="AI330" s="5660">
        <v>2</v>
      </c>
      <c r="AJ330" s="5631">
        <f t="shared" si="234"/>
        <v>1</v>
      </c>
      <c r="AK330" s="2000">
        <v>1</v>
      </c>
      <c r="AL330" s="1213"/>
      <c r="AM330" s="5580" t="s">
        <v>329</v>
      </c>
      <c r="AN330" s="1372"/>
      <c r="AO330" s="2083"/>
      <c r="AP330" s="5572">
        <f>AN330-AO330</f>
        <v>0</v>
      </c>
      <c r="AQ330" s="1387" t="s">
        <v>307</v>
      </c>
      <c r="AR330" s="1387"/>
      <c r="AS330" s="2582"/>
      <c r="AT330" s="4123"/>
      <c r="AU330" s="5570" t="s">
        <v>16</v>
      </c>
      <c r="AV330" s="5584"/>
      <c r="AW330" s="2573" t="s">
        <v>495</v>
      </c>
      <c r="AX330" s="2090"/>
      <c r="AY330" s="5570" t="s">
        <v>16</v>
      </c>
      <c r="AZ330" s="5584"/>
      <c r="BA330" s="2573" t="s">
        <v>495</v>
      </c>
      <c r="BB330" s="2090"/>
      <c r="BC330" s="5570" t="s">
        <v>16</v>
      </c>
      <c r="BD330" s="5584"/>
      <c r="BE330" s="2573" t="s">
        <v>495</v>
      </c>
      <c r="BF330" s="2090"/>
      <c r="BG330" s="5570" t="s">
        <v>16</v>
      </c>
      <c r="BH330" s="5584"/>
      <c r="BI330" s="2573" t="s">
        <v>495</v>
      </c>
      <c r="BJ330" s="2090"/>
      <c r="BK330" s="1221"/>
    </row>
    <row r="331" spans="2:63" ht="15" customHeight="1">
      <c r="B331" s="2082">
        <v>19</v>
      </c>
      <c r="C331" s="5570" t="s">
        <v>814</v>
      </c>
      <c r="D331" s="5571">
        <v>25</v>
      </c>
      <c r="E331" s="5579">
        <v>15</v>
      </c>
      <c r="F331" s="5572">
        <f t="shared" si="236"/>
        <v>10</v>
      </c>
      <c r="G331" s="1387" t="s">
        <v>58</v>
      </c>
      <c r="H331" s="5660">
        <v>3</v>
      </c>
      <c r="I331" s="5574">
        <f t="shared" si="233"/>
        <v>2</v>
      </c>
      <c r="J331" s="2000">
        <v>1</v>
      </c>
      <c r="K331" s="2082"/>
      <c r="L331" s="5579"/>
      <c r="M331" s="1372"/>
      <c r="N331" s="1372"/>
      <c r="O331" s="1372"/>
      <c r="P331" s="5572"/>
      <c r="Q331" s="1387"/>
      <c r="R331" s="5577"/>
      <c r="S331" s="2000"/>
      <c r="T331" s="2082"/>
      <c r="U331" s="5579"/>
      <c r="V331" s="1372"/>
      <c r="W331" s="1372"/>
      <c r="X331" s="1372"/>
      <c r="Y331" s="5572"/>
      <c r="Z331" s="1387"/>
      <c r="AA331" s="5577"/>
      <c r="AB331" s="2000"/>
      <c r="AC331" s="2082"/>
      <c r="AD331" s="5583"/>
      <c r="AE331" s="5571">
        <v>35</v>
      </c>
      <c r="AF331" s="1372">
        <v>25</v>
      </c>
      <c r="AG331" s="5572">
        <f t="shared" si="237"/>
        <v>10</v>
      </c>
      <c r="AH331" s="1387" t="s">
        <v>58</v>
      </c>
      <c r="AI331" s="5660">
        <v>4</v>
      </c>
      <c r="AJ331" s="5631">
        <f>AI331-AK331</f>
        <v>0</v>
      </c>
      <c r="AK331" s="2582">
        <v>4</v>
      </c>
      <c r="AL331" s="1213"/>
      <c r="AM331" s="5580" t="s">
        <v>330</v>
      </c>
      <c r="AN331" s="1372"/>
      <c r="AO331" s="2083"/>
      <c r="AP331" s="5572">
        <f>AN331-AO331</f>
        <v>0</v>
      </c>
      <c r="AQ331" s="1387" t="s">
        <v>587</v>
      </c>
      <c r="AR331" s="1387"/>
      <c r="AS331" s="2582"/>
      <c r="AT331" s="4123"/>
      <c r="AU331" s="5570" t="s">
        <v>814</v>
      </c>
      <c r="AV331" s="5584"/>
      <c r="AW331" s="1243" t="s">
        <v>58</v>
      </c>
      <c r="AX331" s="2090"/>
      <c r="AY331" s="5570" t="s">
        <v>814</v>
      </c>
      <c r="AZ331" s="5584"/>
      <c r="BA331" s="1243" t="s">
        <v>58</v>
      </c>
      <c r="BB331" s="2090"/>
      <c r="BC331" s="5570" t="s">
        <v>814</v>
      </c>
      <c r="BD331" s="5584"/>
      <c r="BE331" s="1243" t="s">
        <v>58</v>
      </c>
      <c r="BF331" s="2090"/>
      <c r="BG331" s="5570" t="s">
        <v>814</v>
      </c>
      <c r="BH331" s="5584"/>
      <c r="BI331" s="1243" t="s">
        <v>58</v>
      </c>
      <c r="BJ331" s="2090"/>
      <c r="BK331" s="1221"/>
    </row>
    <row r="332" spans="2:63" ht="15" customHeight="1">
      <c r="B332" s="2082">
        <v>20</v>
      </c>
      <c r="C332" s="5570" t="s">
        <v>523</v>
      </c>
      <c r="D332" s="5571">
        <v>25</v>
      </c>
      <c r="E332" s="5579">
        <v>20</v>
      </c>
      <c r="F332" s="5572">
        <f t="shared" si="236"/>
        <v>5</v>
      </c>
      <c r="G332" s="1387" t="s">
        <v>57</v>
      </c>
      <c r="H332" s="5660">
        <v>2</v>
      </c>
      <c r="I332" s="5574">
        <f t="shared" si="233"/>
        <v>1</v>
      </c>
      <c r="J332" s="2572">
        <v>1</v>
      </c>
      <c r="K332" s="2082"/>
      <c r="L332" s="5579"/>
      <c r="M332" s="1372"/>
      <c r="N332" s="1372"/>
      <c r="O332" s="1372"/>
      <c r="P332" s="5572"/>
      <c r="Q332" s="1387"/>
      <c r="R332" s="5577"/>
      <c r="S332" s="2000"/>
      <c r="T332" s="2082"/>
      <c r="U332" s="5579"/>
      <c r="V332" s="1372"/>
      <c r="W332" s="1372"/>
      <c r="X332" s="1372"/>
      <c r="Y332" s="5572"/>
      <c r="Z332" s="1387"/>
      <c r="AA332" s="5577"/>
      <c r="AB332" s="2000"/>
      <c r="AC332" s="2082"/>
      <c r="AD332" s="5583"/>
      <c r="AE332" s="5571">
        <v>35</v>
      </c>
      <c r="AF332" s="1372">
        <v>20</v>
      </c>
      <c r="AG332" s="5572">
        <f t="shared" si="237"/>
        <v>15</v>
      </c>
      <c r="AH332" s="1387" t="s">
        <v>57</v>
      </c>
      <c r="AI332" s="5660">
        <v>2</v>
      </c>
      <c r="AJ332" s="5631">
        <f>AI332-AK332</f>
        <v>0</v>
      </c>
      <c r="AK332" s="2582">
        <v>2</v>
      </c>
      <c r="AL332" s="1213"/>
      <c r="AM332" s="5580" t="s">
        <v>13</v>
      </c>
      <c r="AN332" s="1372"/>
      <c r="AO332" s="1372"/>
      <c r="AP332" s="5572">
        <f>AN332-AO332</f>
        <v>0</v>
      </c>
      <c r="AQ332" s="1387" t="s">
        <v>588</v>
      </c>
      <c r="AR332" s="1387"/>
      <c r="AS332" s="2582"/>
      <c r="AT332" s="4123"/>
      <c r="AU332" s="5570" t="s">
        <v>523</v>
      </c>
      <c r="AV332" s="5584"/>
      <c r="AW332" s="1243" t="s">
        <v>57</v>
      </c>
      <c r="AX332" s="2090"/>
      <c r="AY332" s="5570" t="s">
        <v>523</v>
      </c>
      <c r="AZ332" s="5584"/>
      <c r="BA332" s="1243" t="s">
        <v>57</v>
      </c>
      <c r="BB332" s="2090"/>
      <c r="BC332" s="5570" t="s">
        <v>523</v>
      </c>
      <c r="BD332" s="5584"/>
      <c r="BE332" s="1243" t="s">
        <v>57</v>
      </c>
      <c r="BF332" s="2090"/>
      <c r="BG332" s="5570" t="s">
        <v>523</v>
      </c>
      <c r="BH332" s="5584"/>
      <c r="BI332" s="1243" t="s">
        <v>57</v>
      </c>
      <c r="BJ332" s="2090"/>
      <c r="BK332" s="1221"/>
    </row>
    <row r="333" spans="2:63" ht="15" customHeight="1">
      <c r="B333" s="2082">
        <v>21</v>
      </c>
      <c r="C333" s="5570" t="s">
        <v>917</v>
      </c>
      <c r="D333" s="5571">
        <v>30</v>
      </c>
      <c r="E333" s="5579">
        <v>10</v>
      </c>
      <c r="F333" s="5572">
        <f t="shared" si="236"/>
        <v>20</v>
      </c>
      <c r="G333" s="2573" t="s">
        <v>725</v>
      </c>
      <c r="H333" s="5573">
        <v>3</v>
      </c>
      <c r="I333" s="5574">
        <f t="shared" si="233"/>
        <v>1</v>
      </c>
      <c r="J333" s="2572">
        <v>2</v>
      </c>
      <c r="K333" s="2082"/>
      <c r="L333" s="5579"/>
      <c r="M333" s="1372"/>
      <c r="N333" s="1372"/>
      <c r="O333" s="1372"/>
      <c r="P333" s="5572"/>
      <c r="Q333" s="1387"/>
      <c r="R333" s="5577"/>
      <c r="S333" s="2000"/>
      <c r="T333" s="2082"/>
      <c r="U333" s="5579"/>
      <c r="V333" s="1372"/>
      <c r="W333" s="1372"/>
      <c r="X333" s="1372"/>
      <c r="Y333" s="5572"/>
      <c r="Z333" s="1387"/>
      <c r="AA333" s="5577"/>
      <c r="AB333" s="2000"/>
      <c r="AC333" s="2082"/>
      <c r="AD333" s="5583"/>
      <c r="AE333" s="5571">
        <v>30</v>
      </c>
      <c r="AF333" s="1372">
        <v>27</v>
      </c>
      <c r="AG333" s="5572">
        <f t="shared" si="237"/>
        <v>3</v>
      </c>
      <c r="AH333" s="2573" t="s">
        <v>725</v>
      </c>
      <c r="AI333" s="5573">
        <v>3</v>
      </c>
      <c r="AJ333" s="5631">
        <f>AI333-AK333</f>
        <v>1</v>
      </c>
      <c r="AK333" s="2582">
        <v>2</v>
      </c>
      <c r="AL333" s="1213"/>
      <c r="AM333" s="5580" t="s">
        <v>337</v>
      </c>
      <c r="AN333" s="1372"/>
      <c r="AO333" s="1372"/>
      <c r="AP333" s="5572">
        <f>AN333-AO333</f>
        <v>0</v>
      </c>
      <c r="AQ333" s="1387" t="s">
        <v>308</v>
      </c>
      <c r="AR333" s="1387"/>
      <c r="AS333" s="2582"/>
      <c r="AT333" s="4123"/>
      <c r="AU333" s="5570" t="s">
        <v>917</v>
      </c>
      <c r="AV333" s="5584"/>
      <c r="AW333" s="1243" t="s">
        <v>725</v>
      </c>
      <c r="AX333" s="2090"/>
      <c r="AY333" s="5570" t="s">
        <v>917</v>
      </c>
      <c r="AZ333" s="5584"/>
      <c r="BA333" s="1243" t="s">
        <v>725</v>
      </c>
      <c r="BB333" s="2090"/>
      <c r="BC333" s="5570" t="s">
        <v>917</v>
      </c>
      <c r="BD333" s="5584"/>
      <c r="BE333" s="1243" t="s">
        <v>725</v>
      </c>
      <c r="BF333" s="2090"/>
      <c r="BG333" s="5570" t="s">
        <v>917</v>
      </c>
      <c r="BH333" s="5584"/>
      <c r="BI333" s="1243" t="s">
        <v>725</v>
      </c>
      <c r="BJ333" s="2090"/>
      <c r="BK333" s="1221"/>
    </row>
    <row r="334" spans="2:63" ht="15" customHeight="1">
      <c r="B334" s="2082">
        <v>22</v>
      </c>
      <c r="C334" s="5570" t="s">
        <v>918</v>
      </c>
      <c r="D334" s="5571">
        <v>25</v>
      </c>
      <c r="E334" s="5579">
        <v>12</v>
      </c>
      <c r="F334" s="5572">
        <f t="shared" si="236"/>
        <v>13</v>
      </c>
      <c r="G334" s="1387" t="s">
        <v>747</v>
      </c>
      <c r="H334" s="5573">
        <v>4</v>
      </c>
      <c r="I334" s="5574">
        <f t="shared" ref="I334" si="238">H334-J334</f>
        <v>1</v>
      </c>
      <c r="J334" s="2572">
        <v>3</v>
      </c>
      <c r="K334" s="5585"/>
      <c r="L334" s="5579"/>
      <c r="M334" s="1372"/>
      <c r="N334" s="1372"/>
      <c r="O334" s="1372"/>
      <c r="P334" s="5572"/>
      <c r="Q334" s="1387"/>
      <c r="R334" s="5577"/>
      <c r="S334" s="2000"/>
      <c r="T334" s="5585"/>
      <c r="U334" s="5579"/>
      <c r="V334" s="1372"/>
      <c r="W334" s="1372"/>
      <c r="X334" s="1372"/>
      <c r="Y334" s="5572"/>
      <c r="Z334" s="1387"/>
      <c r="AA334" s="5577"/>
      <c r="AB334" s="2000"/>
      <c r="AC334" s="5585"/>
      <c r="AD334" s="5583"/>
      <c r="AE334" s="5571">
        <v>25</v>
      </c>
      <c r="AF334" s="1372">
        <v>21</v>
      </c>
      <c r="AG334" s="5572">
        <f t="shared" si="237"/>
        <v>4</v>
      </c>
      <c r="AH334" s="1387" t="s">
        <v>747</v>
      </c>
      <c r="AI334" s="5573">
        <v>4</v>
      </c>
      <c r="AJ334" s="5631">
        <f t="shared" ref="AJ334" si="239">AI334-AK334</f>
        <v>1</v>
      </c>
      <c r="AK334" s="2582">
        <v>3</v>
      </c>
      <c r="AL334" s="1213"/>
      <c r="AM334" s="5580" t="s">
        <v>338</v>
      </c>
      <c r="AN334" s="1372"/>
      <c r="AO334" s="1372"/>
      <c r="AP334" s="5572">
        <f>AN334-AO334</f>
        <v>0</v>
      </c>
      <c r="AQ334" s="1387" t="s">
        <v>309</v>
      </c>
      <c r="AR334" s="1387"/>
      <c r="AS334" s="2582"/>
      <c r="AT334" s="4123"/>
      <c r="AU334" s="5570" t="s">
        <v>918</v>
      </c>
      <c r="AV334" s="5584"/>
      <c r="AW334" s="1243" t="s">
        <v>747</v>
      </c>
      <c r="AX334" s="2090"/>
      <c r="AY334" s="5570" t="s">
        <v>918</v>
      </c>
      <c r="AZ334" s="5584"/>
      <c r="BA334" s="1243" t="s">
        <v>747</v>
      </c>
      <c r="BB334" s="2090"/>
      <c r="BC334" s="5570" t="s">
        <v>918</v>
      </c>
      <c r="BD334" s="5584"/>
      <c r="BE334" s="1243" t="s">
        <v>747</v>
      </c>
      <c r="BF334" s="2090"/>
      <c r="BG334" s="5570" t="s">
        <v>918</v>
      </c>
      <c r="BH334" s="5584"/>
      <c r="BI334" s="1243" t="s">
        <v>747</v>
      </c>
      <c r="BJ334" s="2090"/>
      <c r="BK334" s="1221"/>
    </row>
    <row r="335" spans="2:63" ht="15" customHeight="1">
      <c r="B335" s="2082">
        <v>23</v>
      </c>
      <c r="C335" s="5570" t="s">
        <v>919</v>
      </c>
      <c r="D335" s="5571">
        <v>60</v>
      </c>
      <c r="E335" s="5579">
        <v>0</v>
      </c>
      <c r="F335" s="5572">
        <f t="shared" si="236"/>
        <v>60</v>
      </c>
      <c r="G335" s="97"/>
      <c r="H335" s="3682"/>
      <c r="I335" s="5574"/>
      <c r="J335" s="5594"/>
      <c r="K335" s="2082"/>
      <c r="L335" s="5579"/>
      <c r="M335" s="1372"/>
      <c r="N335" s="1372"/>
      <c r="O335" s="1372"/>
      <c r="P335" s="5572"/>
      <c r="Q335" s="1387"/>
      <c r="R335" s="5577"/>
      <c r="S335" s="2000"/>
      <c r="T335" s="2082"/>
      <c r="U335" s="5579"/>
      <c r="V335" s="1372"/>
      <c r="W335" s="1372"/>
      <c r="X335" s="1372"/>
      <c r="Y335" s="5572"/>
      <c r="Z335" s="1387"/>
      <c r="AA335" s="5577"/>
      <c r="AB335" s="2000"/>
      <c r="AC335" s="2082"/>
      <c r="AD335" s="5583"/>
      <c r="AE335" s="5571">
        <v>60</v>
      </c>
      <c r="AF335" s="1372">
        <v>60</v>
      </c>
      <c r="AG335" s="5572">
        <f t="shared" si="237"/>
        <v>0</v>
      </c>
      <c r="AH335" s="97"/>
      <c r="AI335" s="3682"/>
      <c r="AJ335" s="5574"/>
      <c r="AK335" s="5594"/>
      <c r="AL335" s="1213"/>
      <c r="AM335" s="5580" t="s">
        <v>15</v>
      </c>
      <c r="AN335" s="1372"/>
      <c r="AO335" s="1372"/>
      <c r="AP335" s="5572">
        <f t="shared" ref="AP335:AP336" si="240">AN335-AO335</f>
        <v>0</v>
      </c>
      <c r="AQ335" s="1387" t="s">
        <v>58</v>
      </c>
      <c r="AR335" s="1387"/>
      <c r="AS335" s="2582"/>
      <c r="AT335" s="4123"/>
      <c r="AU335" s="5570" t="s">
        <v>919</v>
      </c>
      <c r="AV335" s="5584"/>
      <c r="AW335" s="1243"/>
      <c r="AX335" s="2090"/>
      <c r="AY335" s="5570" t="s">
        <v>919</v>
      </c>
      <c r="AZ335" s="5584"/>
      <c r="BA335" s="1243"/>
      <c r="BB335" s="2090"/>
      <c r="BC335" s="5570" t="s">
        <v>919</v>
      </c>
      <c r="BD335" s="5584"/>
      <c r="BE335" s="1243"/>
      <c r="BF335" s="2090"/>
      <c r="BG335" s="5570" t="s">
        <v>919</v>
      </c>
      <c r="BH335" s="5584"/>
      <c r="BI335" s="1243"/>
      <c r="BJ335" s="2090"/>
      <c r="BK335" s="1221"/>
    </row>
    <row r="336" spans="2:63" ht="15" customHeight="1" thickBot="1">
      <c r="B336" s="2082">
        <v>24</v>
      </c>
      <c r="C336" s="5596" t="s">
        <v>920</v>
      </c>
      <c r="D336" s="5597">
        <v>75</v>
      </c>
      <c r="E336" s="5602">
        <v>36</v>
      </c>
      <c r="F336" s="5599">
        <f t="shared" si="236"/>
        <v>39</v>
      </c>
      <c r="G336" s="5605"/>
      <c r="H336" s="3687"/>
      <c r="I336" s="5671"/>
      <c r="J336" s="5607"/>
      <c r="K336" s="2082"/>
      <c r="L336" s="5579"/>
      <c r="M336" s="1372"/>
      <c r="N336" s="1372"/>
      <c r="O336" s="1372"/>
      <c r="P336" s="5572"/>
      <c r="Q336" s="1387"/>
      <c r="R336" s="5577"/>
      <c r="S336" s="2572"/>
      <c r="T336" s="2082"/>
      <c r="U336" s="5579"/>
      <c r="V336" s="1372"/>
      <c r="W336" s="1372"/>
      <c r="X336" s="1372"/>
      <c r="Y336" s="5572"/>
      <c r="Z336" s="1387"/>
      <c r="AA336" s="5577"/>
      <c r="AB336" s="2572"/>
      <c r="AC336" s="2082"/>
      <c r="AD336" s="5583"/>
      <c r="AE336" s="5597">
        <v>75</v>
      </c>
      <c r="AF336" s="5598">
        <v>64</v>
      </c>
      <c r="AG336" s="5599">
        <f t="shared" si="237"/>
        <v>11</v>
      </c>
      <c r="AH336" s="5605"/>
      <c r="AI336" s="3687"/>
      <c r="AJ336" s="5606"/>
      <c r="AK336" s="5607"/>
      <c r="AL336" s="1213"/>
      <c r="AM336" s="5608" t="s">
        <v>16</v>
      </c>
      <c r="AN336" s="1372"/>
      <c r="AO336" s="1372"/>
      <c r="AP336" s="5572">
        <f t="shared" si="240"/>
        <v>0</v>
      </c>
      <c r="AQ336" s="1392" t="s">
        <v>57</v>
      </c>
      <c r="AR336" s="1392"/>
      <c r="AS336" s="3688"/>
      <c r="AT336" s="4123"/>
      <c r="AU336" s="5570" t="s">
        <v>920</v>
      </c>
      <c r="AV336" s="5584"/>
      <c r="AW336" s="1243"/>
      <c r="AX336" s="2090"/>
      <c r="AY336" s="5570" t="s">
        <v>920</v>
      </c>
      <c r="AZ336" s="5584"/>
      <c r="BA336" s="1243"/>
      <c r="BB336" s="2090"/>
      <c r="BC336" s="5570" t="s">
        <v>920</v>
      </c>
      <c r="BD336" s="5584"/>
      <c r="BE336" s="1243"/>
      <c r="BF336" s="2090"/>
      <c r="BG336" s="5570" t="s">
        <v>920</v>
      </c>
      <c r="BH336" s="5584"/>
      <c r="BI336" s="1243"/>
      <c r="BJ336" s="2090"/>
      <c r="BK336" s="1221"/>
    </row>
    <row r="337" spans="2:63" ht="15" customHeight="1" thickBot="1">
      <c r="B337" s="5609"/>
      <c r="C337" s="5610"/>
      <c r="D337" s="5610"/>
      <c r="E337" s="5610"/>
      <c r="F337" s="5610"/>
      <c r="G337" s="5610"/>
      <c r="H337" s="5610"/>
      <c r="I337" s="5610"/>
      <c r="J337" s="5610"/>
      <c r="K337" s="5610"/>
      <c r="L337" s="5610"/>
      <c r="M337" s="5610"/>
      <c r="N337" s="5610"/>
      <c r="O337" s="5610"/>
      <c r="P337" s="5610"/>
      <c r="Q337" s="5610"/>
      <c r="R337" s="5610"/>
      <c r="S337" s="5610"/>
      <c r="T337" s="5610"/>
      <c r="U337" s="5610"/>
      <c r="V337" s="5610"/>
      <c r="W337" s="5610"/>
      <c r="X337" s="5610"/>
      <c r="Y337" s="5610"/>
      <c r="Z337" s="5610"/>
      <c r="AA337" s="5610"/>
      <c r="AB337" s="5610"/>
      <c r="AC337" s="5610"/>
      <c r="AD337" s="5610"/>
      <c r="AE337" s="5610"/>
      <c r="AF337" s="5610"/>
      <c r="AG337" s="5610"/>
      <c r="AH337" s="5610"/>
      <c r="AI337" s="5610"/>
      <c r="AJ337" s="5610"/>
      <c r="AK337" s="5611"/>
      <c r="AL337" s="1214"/>
      <c r="AM337" s="1109"/>
      <c r="AN337" s="1109"/>
      <c r="AO337" s="1109"/>
      <c r="AP337" s="1109"/>
      <c r="AQ337" s="1109"/>
      <c r="AR337" s="1109"/>
      <c r="AS337" s="1109"/>
      <c r="AT337" s="4122" t="s">
        <v>350</v>
      </c>
      <c r="AU337" s="5521">
        <f>B338</f>
        <v>44606</v>
      </c>
      <c r="AV337" s="5524"/>
      <c r="AW337" s="5524"/>
      <c r="AX337" s="5525"/>
      <c r="AY337" s="5521">
        <f>B338</f>
        <v>44606</v>
      </c>
      <c r="AZ337" s="5524"/>
      <c r="BA337" s="5524"/>
      <c r="BB337" s="5525"/>
      <c r="BC337" s="5521">
        <f>AU337</f>
        <v>44606</v>
      </c>
      <c r="BD337" s="5524"/>
      <c r="BE337" s="5524"/>
      <c r="BF337" s="5525"/>
      <c r="BG337" s="5521">
        <f>AU337</f>
        <v>44606</v>
      </c>
      <c r="BH337" s="5524"/>
      <c r="BI337" s="5524"/>
      <c r="BJ337" s="5525"/>
      <c r="BK337" s="1221"/>
    </row>
    <row r="338" spans="2:63" ht="18" customHeight="1">
      <c r="B338" s="4099">
        <f>B2</f>
        <v>44606</v>
      </c>
      <c r="C338" s="4100"/>
      <c r="D338" s="3694"/>
      <c r="E338" s="3990"/>
      <c r="F338" s="3990">
        <f>F310</f>
        <v>0.41666666666666669</v>
      </c>
      <c r="G338" s="3990"/>
      <c r="H338" s="3990"/>
      <c r="I338" s="3990"/>
      <c r="J338" s="3696"/>
      <c r="K338" s="5655"/>
      <c r="L338" s="3990"/>
      <c r="M338" s="3990"/>
      <c r="N338" s="3990"/>
      <c r="O338" s="3990"/>
      <c r="P338" s="3990">
        <f>P310</f>
        <v>0.5</v>
      </c>
      <c r="Q338" s="3990"/>
      <c r="R338" s="3990"/>
      <c r="S338" s="3696"/>
      <c r="T338" s="5656"/>
      <c r="U338" s="5657"/>
      <c r="V338" s="5657"/>
      <c r="W338" s="5657"/>
      <c r="X338" s="5657"/>
      <c r="Y338" s="5657">
        <f>Y310</f>
        <v>0.66666666666666663</v>
      </c>
      <c r="Z338" s="5657"/>
      <c r="AA338" s="5657"/>
      <c r="AB338" s="5658"/>
      <c r="AC338" s="3673"/>
      <c r="AD338" s="3672"/>
      <c r="AE338" s="3673"/>
      <c r="AF338" s="3672"/>
      <c r="AG338" s="3672">
        <f>AG310</f>
        <v>0.79166666666666663</v>
      </c>
      <c r="AH338" s="3672"/>
      <c r="AI338" s="3672"/>
      <c r="AJ338" s="3672"/>
      <c r="AK338" s="3674"/>
      <c r="AL338" s="1221"/>
      <c r="AM338" s="5615"/>
      <c r="AN338" s="5527"/>
      <c r="AO338" s="5527"/>
      <c r="AP338" s="5527" t="str">
        <f>AP310</f>
        <v>Ночь</v>
      </c>
      <c r="AQ338" s="5527"/>
      <c r="AR338" s="5527"/>
      <c r="AS338" s="5528"/>
      <c r="AT338" s="4123"/>
      <c r="AU338" s="5533" t="s">
        <v>753</v>
      </c>
      <c r="AV338" s="5534"/>
      <c r="AW338" s="5535"/>
      <c r="AX338" s="5536"/>
      <c r="AY338" s="5533" t="str">
        <f>AU338</f>
        <v>Павильон                  Ак-Эмир</v>
      </c>
      <c r="AZ338" s="5534"/>
      <c r="BA338" s="5537"/>
      <c r="BB338" s="5536"/>
      <c r="BC338" s="5533" t="s">
        <v>754</v>
      </c>
      <c r="BD338" s="5534"/>
      <c r="BE338" s="5535"/>
      <c r="BF338" s="5536"/>
      <c r="BG338" s="5533" t="str">
        <f>BC338</f>
        <v>Павильон                   Ак-Эмир</v>
      </c>
      <c r="BH338" s="5534"/>
      <c r="BI338" s="5537"/>
      <c r="BJ338" s="5536"/>
      <c r="BK338" s="1221"/>
    </row>
    <row r="339" spans="2:63" ht="18" customHeight="1" thickBot="1">
      <c r="B339" s="4101"/>
      <c r="C339" s="4102"/>
      <c r="D339" s="3697"/>
      <c r="E339" s="3698"/>
      <c r="F339" s="3699" t="s">
        <v>328</v>
      </c>
      <c r="G339" s="3698"/>
      <c r="H339" s="3698"/>
      <c r="I339" s="3698"/>
      <c r="J339" s="3700"/>
      <c r="K339" s="5659"/>
      <c r="L339" s="5645"/>
      <c r="M339" s="5645"/>
      <c r="N339" s="5645"/>
      <c r="O339" s="5645"/>
      <c r="P339" s="5645" t="str">
        <f>F339</f>
        <v>Павильон Ак-Эмир</v>
      </c>
      <c r="Q339" s="5645"/>
      <c r="R339" s="5645"/>
      <c r="S339" s="5646"/>
      <c r="T339" s="5647"/>
      <c r="U339" s="5648"/>
      <c r="V339" s="5648"/>
      <c r="W339" s="5648"/>
      <c r="X339" s="5648"/>
      <c r="Y339" s="5648" t="str">
        <f>P339</f>
        <v>Павильон Ак-Эмир</v>
      </c>
      <c r="Z339" s="5648"/>
      <c r="AA339" s="5648"/>
      <c r="AB339" s="5649"/>
      <c r="AC339" s="5647"/>
      <c r="AD339" s="5648"/>
      <c r="AE339" s="5647"/>
      <c r="AF339" s="5648"/>
      <c r="AG339" s="5648" t="str">
        <f>Y339</f>
        <v>Павильон Ак-Эмир</v>
      </c>
      <c r="AH339" s="5648"/>
      <c r="AI339" s="5648"/>
      <c r="AJ339" s="5648"/>
      <c r="AK339" s="5649"/>
      <c r="AL339" s="3291"/>
      <c r="AM339" s="5650"/>
      <c r="AN339" s="5651"/>
      <c r="AO339" s="5651"/>
      <c r="AP339" s="5651" t="str">
        <f>AG339</f>
        <v>Павильон Ак-Эмир</v>
      </c>
      <c r="AQ339" s="5651"/>
      <c r="AR339" s="5651"/>
      <c r="AS339" s="5652"/>
      <c r="AT339" s="4123"/>
      <c r="AU339" s="5538"/>
      <c r="AV339" s="5539"/>
      <c r="AW339" s="5540"/>
      <c r="AX339" s="5541"/>
      <c r="AY339" s="5538"/>
      <c r="AZ339" s="5539"/>
      <c r="BA339" s="5542"/>
      <c r="BB339" s="5541"/>
      <c r="BC339" s="5538"/>
      <c r="BD339" s="5539"/>
      <c r="BE339" s="5540"/>
      <c r="BF339" s="5541"/>
      <c r="BG339" s="5538"/>
      <c r="BH339" s="5539"/>
      <c r="BI339" s="5542"/>
      <c r="BJ339" s="5541"/>
      <c r="BK339" s="1221"/>
    </row>
    <row r="340" spans="2:63" ht="30" customHeight="1">
      <c r="B340" s="5544" t="s">
        <v>1</v>
      </c>
      <c r="C340" s="5545"/>
      <c r="D340" s="5546" t="s">
        <v>734</v>
      </c>
      <c r="E340" s="5558" t="s">
        <v>720</v>
      </c>
      <c r="F340" s="5548" t="s">
        <v>17</v>
      </c>
      <c r="G340" s="5555" t="s">
        <v>721</v>
      </c>
      <c r="H340" s="5549"/>
      <c r="I340" s="5549"/>
      <c r="J340" s="5550"/>
      <c r="K340" s="5544" t="s">
        <v>1</v>
      </c>
      <c r="L340" s="5551"/>
      <c r="M340" s="5552" t="e">
        <f>#REF!</f>
        <v>#REF!</v>
      </c>
      <c r="N340" s="5553" t="s">
        <v>6</v>
      </c>
      <c r="O340" s="5553" t="s">
        <v>229</v>
      </c>
      <c r="P340" s="5554" t="s">
        <v>17</v>
      </c>
      <c r="Q340" s="5555" t="s">
        <v>353</v>
      </c>
      <c r="R340" s="5549"/>
      <c r="S340" s="5550"/>
      <c r="T340" s="5544" t="s">
        <v>1</v>
      </c>
      <c r="U340" s="5551"/>
      <c r="V340" s="5556" t="e">
        <f>#REF!</f>
        <v>#REF!</v>
      </c>
      <c r="W340" s="5553" t="s">
        <v>6</v>
      </c>
      <c r="X340" s="5553" t="s">
        <v>229</v>
      </c>
      <c r="Y340" s="5554" t="s">
        <v>17</v>
      </c>
      <c r="Z340" s="5555" t="s">
        <v>312</v>
      </c>
      <c r="AA340" s="5549"/>
      <c r="AB340" s="5550"/>
      <c r="AC340" s="5544" t="s">
        <v>1</v>
      </c>
      <c r="AD340" s="5557"/>
      <c r="AE340" s="5546" t="s">
        <v>734</v>
      </c>
      <c r="AF340" s="5547" t="s">
        <v>720</v>
      </c>
      <c r="AG340" s="5548" t="s">
        <v>17</v>
      </c>
      <c r="AH340" s="5559" t="s">
        <v>691</v>
      </c>
      <c r="AI340" s="5560"/>
      <c r="AJ340" s="5560"/>
      <c r="AK340" s="5561"/>
      <c r="AL340" s="1210"/>
      <c r="AM340" s="5562"/>
      <c r="AN340" s="5544" t="s">
        <v>249</v>
      </c>
      <c r="AO340" s="5551" t="s">
        <v>250</v>
      </c>
      <c r="AP340" s="5554" t="s">
        <v>17</v>
      </c>
      <c r="AQ340" s="5563" t="s">
        <v>314</v>
      </c>
      <c r="AR340" s="5564"/>
      <c r="AS340" s="5565"/>
      <c r="AT340" s="4123"/>
      <c r="AU340" s="5566"/>
      <c r="AV340" s="5567" t="s">
        <v>229</v>
      </c>
      <c r="AW340" s="5568" t="s">
        <v>314</v>
      </c>
      <c r="AX340" s="5569"/>
      <c r="AY340" s="5566"/>
      <c r="AZ340" s="5567" t="s">
        <v>229</v>
      </c>
      <c r="BA340" s="5568" t="s">
        <v>314</v>
      </c>
      <c r="BB340" s="5569"/>
      <c r="BC340" s="5566"/>
      <c r="BD340" s="5567" t="s">
        <v>229</v>
      </c>
      <c r="BE340" s="5568" t="s">
        <v>314</v>
      </c>
      <c r="BF340" s="5569"/>
      <c r="BG340" s="5566"/>
      <c r="BH340" s="5567" t="s">
        <v>229</v>
      </c>
      <c r="BI340" s="5568" t="s">
        <v>314</v>
      </c>
      <c r="BJ340" s="5569"/>
      <c r="BK340" s="1221"/>
    </row>
    <row r="341" spans="2:63" ht="15" customHeight="1">
      <c r="B341" s="2082">
        <v>1</v>
      </c>
      <c r="C341" s="5570" t="s">
        <v>724</v>
      </c>
      <c r="D341" s="5571">
        <v>75</v>
      </c>
      <c r="E341" s="5579">
        <v>25</v>
      </c>
      <c r="F341" s="5572">
        <f t="shared" ref="F341:F356" si="241">D341-E341</f>
        <v>50</v>
      </c>
      <c r="G341" s="1387" t="s">
        <v>42</v>
      </c>
      <c r="H341" s="5660">
        <v>3</v>
      </c>
      <c r="I341" s="5574">
        <f>H341-J341</f>
        <v>1</v>
      </c>
      <c r="J341" s="3448">
        <v>2</v>
      </c>
      <c r="K341" s="5575"/>
      <c r="L341" s="5576"/>
      <c r="M341" s="1372"/>
      <c r="N341" s="1372"/>
      <c r="O341" s="1372"/>
      <c r="P341" s="5572"/>
      <c r="Q341" s="1387"/>
      <c r="R341" s="5577"/>
      <c r="S341" s="2000"/>
      <c r="T341" s="5575"/>
      <c r="U341" s="5576"/>
      <c r="V341" s="1372"/>
      <c r="W341" s="1372"/>
      <c r="X341" s="1372"/>
      <c r="Y341" s="5572"/>
      <c r="Z341" s="1387"/>
      <c r="AA341" s="5577"/>
      <c r="AB341" s="2000"/>
      <c r="AC341" s="5575"/>
      <c r="AD341" s="5578"/>
      <c r="AE341" s="5571">
        <v>75</v>
      </c>
      <c r="AF341" s="1372">
        <v>50</v>
      </c>
      <c r="AG341" s="5572">
        <f t="shared" ref="AG341:AG356" si="242">AE341-AF341</f>
        <v>25</v>
      </c>
      <c r="AH341" s="1387" t="s">
        <v>42</v>
      </c>
      <c r="AI341" s="5660">
        <v>3</v>
      </c>
      <c r="AJ341" s="5631">
        <f>AI341-AK341</f>
        <v>1</v>
      </c>
      <c r="AK341" s="3448">
        <v>2</v>
      </c>
      <c r="AL341" s="1213"/>
      <c r="AM341" s="5580" t="s">
        <v>2</v>
      </c>
      <c r="AN341" s="5580"/>
      <c r="AO341" s="1372"/>
      <c r="AP341" s="5572">
        <f>AN341-AO341</f>
        <v>0</v>
      </c>
      <c r="AQ341" s="1387" t="s">
        <v>42</v>
      </c>
      <c r="AR341" s="1387"/>
      <c r="AS341" s="2582"/>
      <c r="AT341" s="4123"/>
      <c r="AU341" s="5570" t="s">
        <v>724</v>
      </c>
      <c r="AV341" s="5581"/>
      <c r="AW341" s="1243" t="s">
        <v>42</v>
      </c>
      <c r="AX341" s="5582"/>
      <c r="AY341" s="5570" t="s">
        <v>724</v>
      </c>
      <c r="AZ341" s="5581"/>
      <c r="BA341" s="1243" t="s">
        <v>42</v>
      </c>
      <c r="BB341" s="5582"/>
      <c r="BC341" s="5570" t="s">
        <v>724</v>
      </c>
      <c r="BD341" s="5581"/>
      <c r="BE341" s="1243" t="s">
        <v>42</v>
      </c>
      <c r="BF341" s="5582"/>
      <c r="BG341" s="5570" t="s">
        <v>724</v>
      </c>
      <c r="BH341" s="5581"/>
      <c r="BI341" s="1243" t="s">
        <v>42</v>
      </c>
      <c r="BJ341" s="5582"/>
      <c r="BK341" s="1221"/>
    </row>
    <row r="342" spans="2:63" ht="15" customHeight="1">
      <c r="B342" s="2082">
        <v>2</v>
      </c>
      <c r="C342" s="5570" t="s">
        <v>763</v>
      </c>
      <c r="D342" s="5571">
        <v>20</v>
      </c>
      <c r="E342" s="5579">
        <v>10</v>
      </c>
      <c r="F342" s="5572">
        <f t="shared" si="241"/>
        <v>10</v>
      </c>
      <c r="G342" s="1387" t="s">
        <v>299</v>
      </c>
      <c r="H342" s="5660">
        <v>3</v>
      </c>
      <c r="I342" s="5574">
        <f t="shared" ref="I342:I348" si="243">H342-J342</f>
        <v>2</v>
      </c>
      <c r="J342" s="3448">
        <v>1</v>
      </c>
      <c r="K342" s="5575"/>
      <c r="L342" s="5579"/>
      <c r="M342" s="1372"/>
      <c r="N342" s="1372"/>
      <c r="O342" s="1372"/>
      <c r="P342" s="5572"/>
      <c r="Q342" s="1387"/>
      <c r="R342" s="5577"/>
      <c r="S342" s="2000"/>
      <c r="T342" s="5575"/>
      <c r="U342" s="5579"/>
      <c r="V342" s="1372"/>
      <c r="W342" s="1372"/>
      <c r="X342" s="1372"/>
      <c r="Y342" s="5572"/>
      <c r="Z342" s="1387"/>
      <c r="AA342" s="5577"/>
      <c r="AB342" s="2000"/>
      <c r="AC342" s="5575"/>
      <c r="AD342" s="5583"/>
      <c r="AE342" s="5571">
        <v>20</v>
      </c>
      <c r="AF342" s="1372">
        <v>20</v>
      </c>
      <c r="AG342" s="5572">
        <f t="shared" si="242"/>
        <v>0</v>
      </c>
      <c r="AH342" s="1387" t="s">
        <v>299</v>
      </c>
      <c r="AI342" s="5660">
        <v>3</v>
      </c>
      <c r="AJ342" s="5631">
        <f t="shared" ref="AJ342:AJ348" si="244">AI342-AK342</f>
        <v>0</v>
      </c>
      <c r="AK342" s="3448">
        <v>3</v>
      </c>
      <c r="AL342" s="1213"/>
      <c r="AM342" s="5580" t="s">
        <v>12</v>
      </c>
      <c r="AN342" s="5580"/>
      <c r="AO342" s="1372"/>
      <c r="AP342" s="5572">
        <f t="shared" ref="AP342" si="245">AN342-AO342</f>
        <v>0</v>
      </c>
      <c r="AQ342" s="1387" t="s">
        <v>299</v>
      </c>
      <c r="AR342" s="1387"/>
      <c r="AS342" s="2582"/>
      <c r="AT342" s="4123"/>
      <c r="AU342" s="5570" t="s">
        <v>763</v>
      </c>
      <c r="AV342" s="5581"/>
      <c r="AW342" s="1243" t="s">
        <v>299</v>
      </c>
      <c r="AX342" s="2090"/>
      <c r="AY342" s="5570" t="s">
        <v>763</v>
      </c>
      <c r="AZ342" s="5581"/>
      <c r="BA342" s="1243" t="s">
        <v>299</v>
      </c>
      <c r="BB342" s="2090"/>
      <c r="BC342" s="5570" t="s">
        <v>763</v>
      </c>
      <c r="BD342" s="5581"/>
      <c r="BE342" s="1243" t="s">
        <v>299</v>
      </c>
      <c r="BF342" s="2090"/>
      <c r="BG342" s="5570" t="s">
        <v>763</v>
      </c>
      <c r="BH342" s="5581"/>
      <c r="BI342" s="1243" t="s">
        <v>299</v>
      </c>
      <c r="BJ342" s="2090"/>
      <c r="BK342" s="1221"/>
    </row>
    <row r="343" spans="2:63" ht="15" customHeight="1">
      <c r="B343" s="2082">
        <v>3</v>
      </c>
      <c r="C343" s="5570" t="s">
        <v>3</v>
      </c>
      <c r="D343" s="5571">
        <v>72</v>
      </c>
      <c r="E343" s="5579">
        <v>54</v>
      </c>
      <c r="F343" s="5572">
        <f t="shared" si="241"/>
        <v>18</v>
      </c>
      <c r="G343" s="1387" t="s">
        <v>39</v>
      </c>
      <c r="H343" s="5660">
        <v>3</v>
      </c>
      <c r="I343" s="5574">
        <f t="shared" si="243"/>
        <v>1</v>
      </c>
      <c r="J343" s="3448">
        <v>2</v>
      </c>
      <c r="K343" s="5575"/>
      <c r="L343" s="5579"/>
      <c r="M343" s="1372"/>
      <c r="N343" s="1372"/>
      <c r="O343" s="1372"/>
      <c r="P343" s="5572"/>
      <c r="Q343" s="1387"/>
      <c r="R343" s="5577"/>
      <c r="S343" s="2000"/>
      <c r="T343" s="5575"/>
      <c r="U343" s="5579"/>
      <c r="V343" s="1372"/>
      <c r="W343" s="1372"/>
      <c r="X343" s="1372"/>
      <c r="Y343" s="5572"/>
      <c r="Z343" s="1387"/>
      <c r="AA343" s="5577"/>
      <c r="AB343" s="2000"/>
      <c r="AC343" s="5575"/>
      <c r="AD343" s="5583"/>
      <c r="AE343" s="5571">
        <v>72</v>
      </c>
      <c r="AF343" s="1372">
        <v>54</v>
      </c>
      <c r="AG343" s="5572">
        <f t="shared" si="242"/>
        <v>18</v>
      </c>
      <c r="AH343" s="1387" t="s">
        <v>39</v>
      </c>
      <c r="AI343" s="5660">
        <v>3</v>
      </c>
      <c r="AJ343" s="5631">
        <f t="shared" si="244"/>
        <v>2</v>
      </c>
      <c r="AK343" s="3448">
        <v>1</v>
      </c>
      <c r="AL343" s="1213"/>
      <c r="AM343" s="5580" t="s">
        <v>583</v>
      </c>
      <c r="AN343" s="5580"/>
      <c r="AO343" s="1372"/>
      <c r="AP343" s="5572">
        <f t="shared" ref="AP343:AP344" si="246">AN343-AO343</f>
        <v>0</v>
      </c>
      <c r="AQ343" s="1387" t="s">
        <v>39</v>
      </c>
      <c r="AR343" s="1387"/>
      <c r="AS343" s="2582"/>
      <c r="AT343" s="4123"/>
      <c r="AU343" s="5570" t="s">
        <v>3</v>
      </c>
      <c r="AV343" s="5581"/>
      <c r="AW343" s="1243" t="s">
        <v>39</v>
      </c>
      <c r="AX343" s="2090"/>
      <c r="AY343" s="5570" t="s">
        <v>3</v>
      </c>
      <c r="AZ343" s="5581"/>
      <c r="BA343" s="1243" t="s">
        <v>39</v>
      </c>
      <c r="BB343" s="2090"/>
      <c r="BC343" s="5570" t="s">
        <v>3</v>
      </c>
      <c r="BD343" s="5581"/>
      <c r="BE343" s="1243" t="s">
        <v>39</v>
      </c>
      <c r="BF343" s="2090"/>
      <c r="BG343" s="5570" t="s">
        <v>3</v>
      </c>
      <c r="BH343" s="5581"/>
      <c r="BI343" s="1243" t="s">
        <v>39</v>
      </c>
      <c r="BJ343" s="2090"/>
      <c r="BK343" s="1221"/>
    </row>
    <row r="344" spans="2:63" ht="15" customHeight="1">
      <c r="B344" s="2082">
        <v>4</v>
      </c>
      <c r="C344" s="5570" t="s">
        <v>19</v>
      </c>
      <c r="D344" s="5571">
        <v>12</v>
      </c>
      <c r="E344" s="5579">
        <v>5</v>
      </c>
      <c r="F344" s="5572">
        <f t="shared" si="241"/>
        <v>7</v>
      </c>
      <c r="G344" s="1387" t="s">
        <v>47</v>
      </c>
      <c r="H344" s="5660">
        <v>4</v>
      </c>
      <c r="I344" s="5574">
        <f t="shared" si="243"/>
        <v>1</v>
      </c>
      <c r="J344" s="3448">
        <v>3</v>
      </c>
      <c r="K344" s="2082"/>
      <c r="L344" s="5579"/>
      <c r="M344" s="1372"/>
      <c r="N344" s="1372"/>
      <c r="O344" s="1372"/>
      <c r="P344" s="5572"/>
      <c r="Q344" s="1387"/>
      <c r="R344" s="5577"/>
      <c r="S344" s="2000"/>
      <c r="T344" s="2082"/>
      <c r="U344" s="5579"/>
      <c r="V344" s="1372"/>
      <c r="W344" s="1372"/>
      <c r="X344" s="1372"/>
      <c r="Y344" s="5572"/>
      <c r="Z344" s="1387"/>
      <c r="AA344" s="5577"/>
      <c r="AB344" s="2000"/>
      <c r="AC344" s="2082"/>
      <c r="AD344" s="5583"/>
      <c r="AE344" s="5571">
        <v>12</v>
      </c>
      <c r="AF344" s="1372">
        <v>12</v>
      </c>
      <c r="AG344" s="5572">
        <f t="shared" si="242"/>
        <v>0</v>
      </c>
      <c r="AH344" s="1387" t="s">
        <v>47</v>
      </c>
      <c r="AI344" s="5660">
        <v>4</v>
      </c>
      <c r="AJ344" s="5631">
        <f t="shared" si="244"/>
        <v>2</v>
      </c>
      <c r="AK344" s="3448">
        <v>2</v>
      </c>
      <c r="AL344" s="1213"/>
      <c r="AM344" s="5580" t="s">
        <v>584</v>
      </c>
      <c r="AN344" s="5580"/>
      <c r="AO344" s="1372"/>
      <c r="AP344" s="5572">
        <f t="shared" si="246"/>
        <v>0</v>
      </c>
      <c r="AQ344" s="1387" t="s">
        <v>47</v>
      </c>
      <c r="AR344" s="1387"/>
      <c r="AS344" s="2582"/>
      <c r="AT344" s="4123"/>
      <c r="AU344" s="5570" t="s">
        <v>19</v>
      </c>
      <c r="AV344" s="5584"/>
      <c r="AW344" s="1243" t="s">
        <v>47</v>
      </c>
      <c r="AX344" s="2090"/>
      <c r="AY344" s="5570" t="s">
        <v>19</v>
      </c>
      <c r="AZ344" s="5584"/>
      <c r="BA344" s="1243" t="s">
        <v>47</v>
      </c>
      <c r="BB344" s="2090"/>
      <c r="BC344" s="5570" t="s">
        <v>19</v>
      </c>
      <c r="BD344" s="5584"/>
      <c r="BE344" s="1243" t="s">
        <v>47</v>
      </c>
      <c r="BF344" s="2090"/>
      <c r="BG344" s="5570" t="s">
        <v>19</v>
      </c>
      <c r="BH344" s="5584"/>
      <c r="BI344" s="1243" t="s">
        <v>47</v>
      </c>
      <c r="BJ344" s="2090"/>
      <c r="BK344" s="1221"/>
    </row>
    <row r="345" spans="2:63" ht="15" customHeight="1">
      <c r="B345" s="2082">
        <v>5</v>
      </c>
      <c r="C345" s="5570" t="s">
        <v>4</v>
      </c>
      <c r="D345" s="5571">
        <v>36</v>
      </c>
      <c r="E345" s="5579">
        <v>18</v>
      </c>
      <c r="F345" s="5572">
        <f t="shared" si="241"/>
        <v>18</v>
      </c>
      <c r="G345" s="1387" t="s">
        <v>45</v>
      </c>
      <c r="H345" s="5660">
        <v>2</v>
      </c>
      <c r="I345" s="5574">
        <f t="shared" si="243"/>
        <v>1</v>
      </c>
      <c r="J345" s="3448">
        <v>1</v>
      </c>
      <c r="K345" s="5585"/>
      <c r="L345" s="5579"/>
      <c r="M345" s="1372"/>
      <c r="N345" s="1372"/>
      <c r="O345" s="1372"/>
      <c r="P345" s="5572"/>
      <c r="Q345" s="1387"/>
      <c r="R345" s="5586"/>
      <c r="S345" s="2000"/>
      <c r="T345" s="5585"/>
      <c r="U345" s="5579"/>
      <c r="V345" s="1372"/>
      <c r="W345" s="1372"/>
      <c r="X345" s="1372"/>
      <c r="Y345" s="5572"/>
      <c r="Z345" s="1387"/>
      <c r="AA345" s="5586"/>
      <c r="AB345" s="2000"/>
      <c r="AC345" s="5585"/>
      <c r="AD345" s="5583"/>
      <c r="AE345" s="5571">
        <v>36</v>
      </c>
      <c r="AF345" s="1372">
        <v>36</v>
      </c>
      <c r="AG345" s="5572">
        <f t="shared" si="242"/>
        <v>0</v>
      </c>
      <c r="AH345" s="1387" t="s">
        <v>45</v>
      </c>
      <c r="AI345" s="5660">
        <v>2</v>
      </c>
      <c r="AJ345" s="5631">
        <f t="shared" si="244"/>
        <v>1</v>
      </c>
      <c r="AK345" s="3448">
        <v>1</v>
      </c>
      <c r="AL345" s="1213"/>
      <c r="AM345" s="5580" t="s">
        <v>18</v>
      </c>
      <c r="AN345" s="5580"/>
      <c r="AO345" s="1372"/>
      <c r="AP345" s="5572">
        <f t="shared" ref="AP345" si="247">AN345-AO345</f>
        <v>0</v>
      </c>
      <c r="AQ345" s="1387" t="s">
        <v>45</v>
      </c>
      <c r="AR345" s="1387"/>
      <c r="AS345" s="2582"/>
      <c r="AT345" s="4123"/>
      <c r="AU345" s="5570" t="s">
        <v>4</v>
      </c>
      <c r="AV345" s="5587"/>
      <c r="AW345" s="1243" t="s">
        <v>45</v>
      </c>
      <c r="AX345" s="2090"/>
      <c r="AY345" s="5570" t="s">
        <v>4</v>
      </c>
      <c r="AZ345" s="5587"/>
      <c r="BA345" s="1243" t="s">
        <v>45</v>
      </c>
      <c r="BB345" s="2090"/>
      <c r="BC345" s="5570" t="s">
        <v>4</v>
      </c>
      <c r="BD345" s="5587"/>
      <c r="BE345" s="1243" t="s">
        <v>45</v>
      </c>
      <c r="BF345" s="2090"/>
      <c r="BG345" s="5570" t="s">
        <v>4</v>
      </c>
      <c r="BH345" s="5587"/>
      <c r="BI345" s="1243" t="s">
        <v>45</v>
      </c>
      <c r="BJ345" s="2090"/>
      <c r="BK345" s="1221"/>
    </row>
    <row r="346" spans="2:63" ht="15" customHeight="1">
      <c r="B346" s="2082">
        <v>6</v>
      </c>
      <c r="C346" s="5570" t="s">
        <v>877</v>
      </c>
      <c r="D346" s="5571">
        <v>5</v>
      </c>
      <c r="E346" s="5579">
        <v>2</v>
      </c>
      <c r="F346" s="5572">
        <f t="shared" si="241"/>
        <v>3</v>
      </c>
      <c r="G346" s="1387" t="s">
        <v>300</v>
      </c>
      <c r="H346" s="5660">
        <v>5</v>
      </c>
      <c r="I346" s="5574">
        <f t="shared" si="243"/>
        <v>2</v>
      </c>
      <c r="J346" s="3448">
        <v>3</v>
      </c>
      <c r="K346" s="5585"/>
      <c r="L346" s="5579"/>
      <c r="M346" s="1109"/>
      <c r="N346" s="1109"/>
      <c r="O346" s="1109"/>
      <c r="P346" s="1109"/>
      <c r="Q346" s="1387"/>
      <c r="R346" s="5577"/>
      <c r="S346" s="2000"/>
      <c r="T346" s="5585"/>
      <c r="U346" s="5579"/>
      <c r="V346" s="1109"/>
      <c r="W346" s="1109"/>
      <c r="X346" s="1109"/>
      <c r="Y346" s="1109"/>
      <c r="Z346" s="1387"/>
      <c r="AA346" s="5577"/>
      <c r="AB346" s="2000"/>
      <c r="AC346" s="5585"/>
      <c r="AD346" s="5583"/>
      <c r="AE346" s="5571">
        <v>5</v>
      </c>
      <c r="AF346" s="1372">
        <v>4</v>
      </c>
      <c r="AG346" s="5572">
        <f t="shared" si="242"/>
        <v>1</v>
      </c>
      <c r="AH346" s="1387" t="s">
        <v>300</v>
      </c>
      <c r="AI346" s="5660">
        <v>5</v>
      </c>
      <c r="AJ346" s="5631">
        <f t="shared" si="244"/>
        <v>2</v>
      </c>
      <c r="AK346" s="3448">
        <v>3</v>
      </c>
      <c r="AL346" s="1213"/>
      <c r="AQ346" s="1387" t="s">
        <v>300</v>
      </c>
      <c r="AR346" s="1387"/>
      <c r="AS346" s="2582"/>
      <c r="AT346" s="4123"/>
      <c r="AU346" s="5570" t="s">
        <v>877</v>
      </c>
      <c r="AV346" s="5587"/>
      <c r="AW346" s="1243" t="s">
        <v>300</v>
      </c>
      <c r="AX346" s="2090"/>
      <c r="AY346" s="5570" t="s">
        <v>877</v>
      </c>
      <c r="AZ346" s="5587"/>
      <c r="BA346" s="1243" t="s">
        <v>300</v>
      </c>
      <c r="BB346" s="2090"/>
      <c r="BC346" s="5570" t="s">
        <v>877</v>
      </c>
      <c r="BD346" s="5587"/>
      <c r="BE346" s="1243" t="s">
        <v>300</v>
      </c>
      <c r="BF346" s="2090"/>
      <c r="BG346" s="5570" t="s">
        <v>877</v>
      </c>
      <c r="BH346" s="5587"/>
      <c r="BI346" s="1243" t="s">
        <v>300</v>
      </c>
      <c r="BJ346" s="2090"/>
      <c r="BK346" s="1221"/>
    </row>
    <row r="347" spans="2:63" ht="15" customHeight="1">
      <c r="B347" s="2082">
        <v>7</v>
      </c>
      <c r="C347" s="5570" t="s">
        <v>719</v>
      </c>
      <c r="D347" s="5571">
        <v>10</v>
      </c>
      <c r="E347" s="5579">
        <v>8</v>
      </c>
      <c r="F347" s="5572">
        <f t="shared" si="241"/>
        <v>2</v>
      </c>
      <c r="G347" s="1387" t="s">
        <v>301</v>
      </c>
      <c r="H347" s="5660">
        <v>3</v>
      </c>
      <c r="I347" s="5574">
        <f t="shared" si="243"/>
        <v>1</v>
      </c>
      <c r="J347" s="3448">
        <v>2</v>
      </c>
      <c r="K347" s="5585"/>
      <c r="L347" s="5579"/>
      <c r="M347" s="1372"/>
      <c r="N347" s="1372"/>
      <c r="O347" s="1372"/>
      <c r="P347" s="5572"/>
      <c r="Q347" s="1387"/>
      <c r="R347" s="5577"/>
      <c r="S347" s="2000"/>
      <c r="T347" s="5585"/>
      <c r="U347" s="5579"/>
      <c r="V347" s="1372"/>
      <c r="W347" s="1372"/>
      <c r="X347" s="1372"/>
      <c r="Y347" s="5572"/>
      <c r="Z347" s="1387"/>
      <c r="AA347" s="5577"/>
      <c r="AB347" s="2000"/>
      <c r="AC347" s="5585"/>
      <c r="AD347" s="5583"/>
      <c r="AE347" s="5571">
        <v>10</v>
      </c>
      <c r="AF347" s="1372">
        <v>7</v>
      </c>
      <c r="AG347" s="5572">
        <f t="shared" si="242"/>
        <v>3</v>
      </c>
      <c r="AH347" s="1387" t="s">
        <v>301</v>
      </c>
      <c r="AI347" s="5660">
        <v>3</v>
      </c>
      <c r="AJ347" s="5631">
        <f t="shared" si="244"/>
        <v>1</v>
      </c>
      <c r="AK347" s="3448">
        <v>2</v>
      </c>
      <c r="AL347" s="1213"/>
      <c r="AM347" s="5580" t="s">
        <v>3</v>
      </c>
      <c r="AN347" s="5580"/>
      <c r="AO347" s="1372"/>
      <c r="AP347" s="5572">
        <f>AN347-AO347</f>
        <v>0</v>
      </c>
      <c r="AQ347" s="1387" t="s">
        <v>301</v>
      </c>
      <c r="AR347" s="1387"/>
      <c r="AS347" s="2582"/>
      <c r="AT347" s="4123"/>
      <c r="AU347" s="5570" t="s">
        <v>719</v>
      </c>
      <c r="AV347" s="5587"/>
      <c r="AW347" s="1243" t="s">
        <v>301</v>
      </c>
      <c r="AX347" s="2090"/>
      <c r="AY347" s="5570" t="s">
        <v>719</v>
      </c>
      <c r="AZ347" s="5587"/>
      <c r="BA347" s="1243" t="s">
        <v>301</v>
      </c>
      <c r="BB347" s="2090"/>
      <c r="BC347" s="5570" t="s">
        <v>719</v>
      </c>
      <c r="BD347" s="5587"/>
      <c r="BE347" s="1243" t="s">
        <v>301</v>
      </c>
      <c r="BF347" s="2090"/>
      <c r="BG347" s="5570" t="s">
        <v>719</v>
      </c>
      <c r="BH347" s="5587"/>
      <c r="BI347" s="1243" t="s">
        <v>301</v>
      </c>
      <c r="BJ347" s="2090"/>
      <c r="BK347" s="1221"/>
    </row>
    <row r="348" spans="2:63" ht="15" customHeight="1">
      <c r="B348" s="2082">
        <v>8</v>
      </c>
      <c r="C348" s="5570" t="s">
        <v>5</v>
      </c>
      <c r="D348" s="5571">
        <v>70</v>
      </c>
      <c r="E348" s="5579">
        <v>40</v>
      </c>
      <c r="F348" s="5572">
        <f t="shared" si="241"/>
        <v>30</v>
      </c>
      <c r="G348" s="1387" t="s">
        <v>302</v>
      </c>
      <c r="H348" s="5660">
        <v>2</v>
      </c>
      <c r="I348" s="5574">
        <f t="shared" si="243"/>
        <v>2</v>
      </c>
      <c r="J348" s="3448">
        <v>0</v>
      </c>
      <c r="K348" s="2082"/>
      <c r="L348" s="5579"/>
      <c r="M348" s="1372"/>
      <c r="N348" s="1372"/>
      <c r="O348" s="1372"/>
      <c r="P348" s="5572"/>
      <c r="Q348" s="1387"/>
      <c r="R348" s="5577"/>
      <c r="S348" s="2000"/>
      <c r="T348" s="2082"/>
      <c r="U348" s="5579"/>
      <c r="V348" s="1372"/>
      <c r="W348" s="1372"/>
      <c r="X348" s="1372"/>
      <c r="Y348" s="5572"/>
      <c r="Z348" s="1387"/>
      <c r="AA348" s="5577"/>
      <c r="AB348" s="2000"/>
      <c r="AC348" s="2082"/>
      <c r="AD348" s="5583"/>
      <c r="AE348" s="5571">
        <v>70</v>
      </c>
      <c r="AF348" s="1372">
        <v>70</v>
      </c>
      <c r="AG348" s="5572">
        <f t="shared" si="242"/>
        <v>0</v>
      </c>
      <c r="AH348" s="1387" t="s">
        <v>302</v>
      </c>
      <c r="AI348" s="5660">
        <v>3</v>
      </c>
      <c r="AJ348" s="5631">
        <f t="shared" si="244"/>
        <v>1</v>
      </c>
      <c r="AK348" s="3448">
        <v>2</v>
      </c>
      <c r="AL348" s="1213"/>
      <c r="AM348" s="5580" t="s">
        <v>19</v>
      </c>
      <c r="AN348" s="5580"/>
      <c r="AO348" s="1372"/>
      <c r="AP348" s="5572">
        <f>AN348-AO348</f>
        <v>0</v>
      </c>
      <c r="AQ348" s="1387" t="s">
        <v>302</v>
      </c>
      <c r="AR348" s="1387"/>
      <c r="AS348" s="2582"/>
      <c r="AT348" s="4123"/>
      <c r="AU348" s="5570" t="s">
        <v>5</v>
      </c>
      <c r="AV348" s="5587"/>
      <c r="AW348" s="1243" t="s">
        <v>302</v>
      </c>
      <c r="AX348" s="2090"/>
      <c r="AY348" s="5570" t="s">
        <v>5</v>
      </c>
      <c r="AZ348" s="5587"/>
      <c r="BA348" s="1243" t="s">
        <v>302</v>
      </c>
      <c r="BB348" s="2090"/>
      <c r="BC348" s="5570" t="s">
        <v>5</v>
      </c>
      <c r="BD348" s="5587"/>
      <c r="BE348" s="1243" t="s">
        <v>302</v>
      </c>
      <c r="BF348" s="2090"/>
      <c r="BG348" s="5570" t="s">
        <v>5</v>
      </c>
      <c r="BH348" s="5587"/>
      <c r="BI348" s="1243" t="s">
        <v>302</v>
      </c>
      <c r="BJ348" s="2090"/>
      <c r="BK348" s="1221"/>
    </row>
    <row r="349" spans="2:63" ht="15" customHeight="1">
      <c r="B349" s="2082">
        <v>9</v>
      </c>
      <c r="C349" s="5570" t="s">
        <v>20</v>
      </c>
      <c r="D349" s="5571">
        <v>15</v>
      </c>
      <c r="E349" s="5579">
        <v>12</v>
      </c>
      <c r="F349" s="5572">
        <f t="shared" si="241"/>
        <v>3</v>
      </c>
      <c r="G349" s="1387" t="s">
        <v>315</v>
      </c>
      <c r="H349" s="5660">
        <v>2</v>
      </c>
      <c r="I349" s="5574">
        <f t="shared" ref="I349:I361" si="248">H349-J349</f>
        <v>0</v>
      </c>
      <c r="J349" s="3448">
        <v>2</v>
      </c>
      <c r="K349" s="5575"/>
      <c r="L349" s="5579"/>
      <c r="M349" s="1372"/>
      <c r="N349" s="1372"/>
      <c r="O349" s="1372"/>
      <c r="P349" s="5572"/>
      <c r="Q349" s="1387"/>
      <c r="R349" s="5577"/>
      <c r="S349" s="2000"/>
      <c r="T349" s="5575"/>
      <c r="U349" s="5579"/>
      <c r="V349" s="1372"/>
      <c r="W349" s="1372"/>
      <c r="X349" s="1372"/>
      <c r="Y349" s="5572"/>
      <c r="Z349" s="1387"/>
      <c r="AA349" s="5577"/>
      <c r="AB349" s="2000"/>
      <c r="AC349" s="5575"/>
      <c r="AD349" s="5583"/>
      <c r="AE349" s="5571">
        <v>15</v>
      </c>
      <c r="AF349" s="1372">
        <v>8</v>
      </c>
      <c r="AG349" s="5572">
        <f t="shared" si="242"/>
        <v>7</v>
      </c>
      <c r="AH349" s="1387" t="s">
        <v>315</v>
      </c>
      <c r="AI349" s="5660">
        <v>2</v>
      </c>
      <c r="AJ349" s="5631">
        <f t="shared" ref="AJ349:AJ362" si="249">AI349-AK349</f>
        <v>1</v>
      </c>
      <c r="AK349" s="3448">
        <v>1</v>
      </c>
      <c r="AL349" s="1213"/>
      <c r="AM349" s="5580" t="s">
        <v>4</v>
      </c>
      <c r="AN349" s="5580"/>
      <c r="AO349" s="1372"/>
      <c r="AP349" s="5572">
        <f>AN349-AO349</f>
        <v>0</v>
      </c>
      <c r="AQ349" s="1387" t="s">
        <v>401</v>
      </c>
      <c r="AR349" s="1387"/>
      <c r="AS349" s="2582"/>
      <c r="AT349" s="4123"/>
      <c r="AU349" s="5570" t="s">
        <v>20</v>
      </c>
      <c r="AV349" s="5584"/>
      <c r="AW349" s="1243" t="s">
        <v>315</v>
      </c>
      <c r="AX349" s="5588"/>
      <c r="AY349" s="5570" t="s">
        <v>20</v>
      </c>
      <c r="AZ349" s="5584"/>
      <c r="BA349" s="1243" t="s">
        <v>315</v>
      </c>
      <c r="BB349" s="5588"/>
      <c r="BC349" s="5570" t="s">
        <v>20</v>
      </c>
      <c r="BD349" s="5584"/>
      <c r="BE349" s="1243" t="s">
        <v>315</v>
      </c>
      <c r="BF349" s="5588"/>
      <c r="BG349" s="5570" t="s">
        <v>20</v>
      </c>
      <c r="BH349" s="5584"/>
      <c r="BI349" s="1243" t="s">
        <v>315</v>
      </c>
      <c r="BJ349" s="5588"/>
      <c r="BK349" s="1221"/>
    </row>
    <row r="350" spans="2:63" ht="15" customHeight="1">
      <c r="B350" s="2082">
        <v>10</v>
      </c>
      <c r="C350" s="5570" t="s">
        <v>768</v>
      </c>
      <c r="D350" s="5571">
        <v>4</v>
      </c>
      <c r="E350" s="5579">
        <v>4</v>
      </c>
      <c r="F350" s="5572">
        <f t="shared" si="241"/>
        <v>0</v>
      </c>
      <c r="G350" s="1387" t="s">
        <v>384</v>
      </c>
      <c r="H350" s="5660">
        <v>2</v>
      </c>
      <c r="I350" s="5574">
        <f t="shared" si="248"/>
        <v>1</v>
      </c>
      <c r="J350" s="3448">
        <v>1</v>
      </c>
      <c r="K350" s="2082"/>
      <c r="L350" s="5579"/>
      <c r="M350" s="1109"/>
      <c r="N350" s="1109"/>
      <c r="O350" s="1109"/>
      <c r="P350" s="1109"/>
      <c r="Q350" s="1387"/>
      <c r="R350" s="5577"/>
      <c r="S350" s="2000"/>
      <c r="T350" s="2082"/>
      <c r="U350" s="5579"/>
      <c r="V350" s="1109"/>
      <c r="W350" s="1109"/>
      <c r="X350" s="1109"/>
      <c r="Y350" s="1109"/>
      <c r="Z350" s="1387"/>
      <c r="AA350" s="5577"/>
      <c r="AB350" s="2000"/>
      <c r="AC350" s="2082"/>
      <c r="AD350" s="5583"/>
      <c r="AE350" s="5571">
        <v>4</v>
      </c>
      <c r="AF350" s="1372">
        <v>4</v>
      </c>
      <c r="AG350" s="5572">
        <f t="shared" si="242"/>
        <v>0</v>
      </c>
      <c r="AH350" s="1387" t="s">
        <v>384</v>
      </c>
      <c r="AI350" s="5660">
        <v>2</v>
      </c>
      <c r="AJ350" s="5631">
        <f t="shared" si="249"/>
        <v>0</v>
      </c>
      <c r="AK350" s="3448">
        <v>2</v>
      </c>
      <c r="AL350" s="1213"/>
      <c r="AQ350" s="1387" t="s">
        <v>303</v>
      </c>
      <c r="AR350" s="1387"/>
      <c r="AS350" s="2582"/>
      <c r="AT350" s="4123"/>
      <c r="AU350" s="5570" t="s">
        <v>768</v>
      </c>
      <c r="AV350" s="5589"/>
      <c r="AW350" s="1243" t="s">
        <v>384</v>
      </c>
      <c r="AX350" s="5570"/>
      <c r="AY350" s="5570" t="s">
        <v>768</v>
      </c>
      <c r="AZ350" s="5589"/>
      <c r="BA350" s="1243" t="s">
        <v>384</v>
      </c>
      <c r="BB350" s="5570"/>
      <c r="BC350" s="5570" t="s">
        <v>768</v>
      </c>
      <c r="BD350" s="5589"/>
      <c r="BE350" s="1243" t="s">
        <v>384</v>
      </c>
      <c r="BF350" s="5570"/>
      <c r="BG350" s="5570" t="s">
        <v>768</v>
      </c>
      <c r="BH350" s="5589"/>
      <c r="BI350" s="1243" t="s">
        <v>384</v>
      </c>
      <c r="BJ350" s="5570"/>
      <c r="BK350" s="1221"/>
    </row>
    <row r="351" spans="2:63" ht="15" customHeight="1">
      <c r="B351" s="2082">
        <v>11</v>
      </c>
      <c r="C351" s="5570" t="s">
        <v>878</v>
      </c>
      <c r="D351" s="5571">
        <v>24</v>
      </c>
      <c r="E351" s="5591">
        <v>24</v>
      </c>
      <c r="F351" s="5572">
        <f t="shared" si="241"/>
        <v>0</v>
      </c>
      <c r="G351" s="1391" t="s">
        <v>305</v>
      </c>
      <c r="H351" s="5662">
        <v>5</v>
      </c>
      <c r="I351" s="5574">
        <f t="shared" si="248"/>
        <v>2</v>
      </c>
      <c r="J351" s="3448">
        <v>3</v>
      </c>
      <c r="K351" s="2082"/>
      <c r="L351" s="5579"/>
      <c r="M351" s="1372"/>
      <c r="N351" s="1372"/>
      <c r="O351" s="1372"/>
      <c r="P351" s="5572"/>
      <c r="Q351" s="1387"/>
      <c r="R351" s="5577"/>
      <c r="S351" s="2000"/>
      <c r="T351" s="2082"/>
      <c r="U351" s="5579"/>
      <c r="V351" s="1372"/>
      <c r="W351" s="1372"/>
      <c r="X351" s="1372"/>
      <c r="Y351" s="5572"/>
      <c r="Z351" s="1387"/>
      <c r="AA351" s="5577"/>
      <c r="AB351" s="2000"/>
      <c r="AC351" s="2082"/>
      <c r="AD351" s="5583"/>
      <c r="AE351" s="5571">
        <v>24</v>
      </c>
      <c r="AF351" s="2083">
        <v>20</v>
      </c>
      <c r="AG351" s="5572">
        <f t="shared" si="242"/>
        <v>4</v>
      </c>
      <c r="AH351" s="1391" t="s">
        <v>305</v>
      </c>
      <c r="AI351" s="5662">
        <v>5</v>
      </c>
      <c r="AJ351" s="5631">
        <f t="shared" si="249"/>
        <v>2</v>
      </c>
      <c r="AK351" s="3448">
        <v>3</v>
      </c>
      <c r="AL351" s="1213"/>
      <c r="AM351" s="5580" t="s">
        <v>5</v>
      </c>
      <c r="AN351" s="5580"/>
      <c r="AO351" s="1372"/>
      <c r="AP351" s="5572">
        <f t="shared" ref="AP351:AP356" si="250">AN351-AO351</f>
        <v>0</v>
      </c>
      <c r="AQ351" s="1387" t="s">
        <v>304</v>
      </c>
      <c r="AR351" s="1387"/>
      <c r="AS351" s="2582"/>
      <c r="AT351" s="4123"/>
      <c r="AU351" s="5570" t="s">
        <v>878</v>
      </c>
      <c r="AV351" s="5592"/>
      <c r="AW351" s="1999" t="s">
        <v>305</v>
      </c>
      <c r="AX351" s="5570"/>
      <c r="AY351" s="5570" t="s">
        <v>878</v>
      </c>
      <c r="AZ351" s="5592"/>
      <c r="BA351" s="1999" t="s">
        <v>305</v>
      </c>
      <c r="BB351" s="5570"/>
      <c r="BC351" s="5570" t="s">
        <v>878</v>
      </c>
      <c r="BD351" s="5592"/>
      <c r="BE351" s="1999" t="s">
        <v>305</v>
      </c>
      <c r="BF351" s="5570"/>
      <c r="BG351" s="5570" t="s">
        <v>878</v>
      </c>
      <c r="BH351" s="5592"/>
      <c r="BI351" s="1999" t="s">
        <v>305</v>
      </c>
      <c r="BJ351" s="5570"/>
      <c r="BK351" s="1221"/>
    </row>
    <row r="352" spans="2:63" ht="15" customHeight="1">
      <c r="B352" s="2082">
        <v>12</v>
      </c>
      <c r="C352" s="5570" t="s">
        <v>8</v>
      </c>
      <c r="D352" s="5571">
        <v>24</v>
      </c>
      <c r="E352" s="5591">
        <v>24</v>
      </c>
      <c r="F352" s="5572">
        <f t="shared" si="241"/>
        <v>0</v>
      </c>
      <c r="G352" s="1391" t="s">
        <v>53</v>
      </c>
      <c r="H352" s="5662">
        <v>2</v>
      </c>
      <c r="I352" s="5574">
        <f t="shared" si="248"/>
        <v>0</v>
      </c>
      <c r="J352" s="3448">
        <v>2</v>
      </c>
      <c r="K352" s="2082"/>
      <c r="L352" s="5579"/>
      <c r="M352" s="1372"/>
      <c r="N352" s="1372"/>
      <c r="O352" s="1372"/>
      <c r="P352" s="5572"/>
      <c r="Q352" s="1391"/>
      <c r="R352" s="5593"/>
      <c r="S352" s="2000"/>
      <c r="T352" s="2082"/>
      <c r="U352" s="5579"/>
      <c r="V352" s="1372"/>
      <c r="W352" s="1372"/>
      <c r="X352" s="1372"/>
      <c r="Y352" s="5572"/>
      <c r="Z352" s="1391"/>
      <c r="AA352" s="5593"/>
      <c r="AB352" s="2000"/>
      <c r="AC352" s="2082"/>
      <c r="AD352" s="5583"/>
      <c r="AE352" s="5571">
        <v>24</v>
      </c>
      <c r="AF352" s="2083">
        <v>24</v>
      </c>
      <c r="AG352" s="5572">
        <f t="shared" si="242"/>
        <v>0</v>
      </c>
      <c r="AH352" s="1391" t="s">
        <v>53</v>
      </c>
      <c r="AI352" s="5662">
        <v>2</v>
      </c>
      <c r="AJ352" s="5631">
        <f t="shared" si="249"/>
        <v>1</v>
      </c>
      <c r="AK352" s="3448">
        <v>1</v>
      </c>
      <c r="AL352" s="1213"/>
      <c r="AM352" s="5580" t="s">
        <v>20</v>
      </c>
      <c r="AN352" s="5580"/>
      <c r="AO352" s="1372"/>
      <c r="AP352" s="5572">
        <f t="shared" si="250"/>
        <v>0</v>
      </c>
      <c r="AQ352" s="1391" t="s">
        <v>305</v>
      </c>
      <c r="AR352" s="1391"/>
      <c r="AS352" s="2583"/>
      <c r="AT352" s="4123"/>
      <c r="AU352" s="5570" t="s">
        <v>8</v>
      </c>
      <c r="AV352" s="5592"/>
      <c r="AW352" s="1999" t="s">
        <v>53</v>
      </c>
      <c r="AX352" s="5570"/>
      <c r="AY352" s="5570" t="s">
        <v>8</v>
      </c>
      <c r="AZ352" s="5592"/>
      <c r="BA352" s="1999" t="s">
        <v>53</v>
      </c>
      <c r="BB352" s="5570"/>
      <c r="BC352" s="5570" t="s">
        <v>8</v>
      </c>
      <c r="BD352" s="5592"/>
      <c r="BE352" s="1999" t="s">
        <v>53</v>
      </c>
      <c r="BF352" s="5570"/>
      <c r="BG352" s="5570" t="s">
        <v>8</v>
      </c>
      <c r="BH352" s="5592"/>
      <c r="BI352" s="1999" t="s">
        <v>53</v>
      </c>
      <c r="BJ352" s="5570"/>
      <c r="BK352" s="1221"/>
    </row>
    <row r="353" spans="2:63" ht="15" customHeight="1">
      <c r="B353" s="2082">
        <v>13</v>
      </c>
      <c r="C353" s="5570" t="s">
        <v>7</v>
      </c>
      <c r="D353" s="5571">
        <v>24</v>
      </c>
      <c r="E353" s="5591">
        <v>24</v>
      </c>
      <c r="F353" s="5572">
        <f t="shared" si="241"/>
        <v>0</v>
      </c>
      <c r="G353" s="1391" t="s">
        <v>54</v>
      </c>
      <c r="H353" s="5662">
        <v>2</v>
      </c>
      <c r="I353" s="5574">
        <f t="shared" si="248"/>
        <v>0</v>
      </c>
      <c r="J353" s="3448">
        <v>2</v>
      </c>
      <c r="K353" s="5585"/>
      <c r="L353" s="5579"/>
      <c r="M353" s="1372"/>
      <c r="N353" s="2083"/>
      <c r="O353" s="2083"/>
      <c r="P353" s="5572"/>
      <c r="Q353" s="1391"/>
      <c r="R353" s="5593"/>
      <c r="S353" s="2000"/>
      <c r="T353" s="5585"/>
      <c r="U353" s="5579"/>
      <c r="V353" s="1372"/>
      <c r="W353" s="2083"/>
      <c r="X353" s="2083"/>
      <c r="Y353" s="5572"/>
      <c r="Z353" s="1391"/>
      <c r="AA353" s="5593"/>
      <c r="AB353" s="2000"/>
      <c r="AC353" s="5585"/>
      <c r="AD353" s="5583"/>
      <c r="AE353" s="5571">
        <v>24</v>
      </c>
      <c r="AF353" s="2083">
        <v>20</v>
      </c>
      <c r="AG353" s="5572">
        <f t="shared" si="242"/>
        <v>4</v>
      </c>
      <c r="AH353" s="1391" t="s">
        <v>54</v>
      </c>
      <c r="AI353" s="5662">
        <v>2</v>
      </c>
      <c r="AJ353" s="5631">
        <f t="shared" si="249"/>
        <v>0</v>
      </c>
      <c r="AK353" s="3448">
        <v>2</v>
      </c>
      <c r="AL353" s="1213"/>
      <c r="AM353" s="5580" t="s">
        <v>327</v>
      </c>
      <c r="AN353" s="5580"/>
      <c r="AO353" s="2083"/>
      <c r="AP353" s="5572">
        <f t="shared" si="250"/>
        <v>0</v>
      </c>
      <c r="AQ353" s="1391" t="s">
        <v>53</v>
      </c>
      <c r="AR353" s="1391"/>
      <c r="AS353" s="2583"/>
      <c r="AT353" s="4123"/>
      <c r="AU353" s="5570" t="s">
        <v>7</v>
      </c>
      <c r="AV353" s="5592"/>
      <c r="AW353" s="1999" t="s">
        <v>54</v>
      </c>
      <c r="AX353" s="5582"/>
      <c r="AY353" s="5570" t="s">
        <v>7</v>
      </c>
      <c r="AZ353" s="5592"/>
      <c r="BA353" s="1999" t="s">
        <v>54</v>
      </c>
      <c r="BB353" s="5582"/>
      <c r="BC353" s="5570" t="s">
        <v>7</v>
      </c>
      <c r="BD353" s="5592"/>
      <c r="BE353" s="1999" t="s">
        <v>54</v>
      </c>
      <c r="BF353" s="5582"/>
      <c r="BG353" s="5570" t="s">
        <v>7</v>
      </c>
      <c r="BH353" s="5592"/>
      <c r="BI353" s="1999" t="s">
        <v>54</v>
      </c>
      <c r="BJ353" s="5582"/>
      <c r="BK353" s="1221"/>
    </row>
    <row r="354" spans="2:63" ht="15" customHeight="1">
      <c r="B354" s="2082">
        <v>14</v>
      </c>
      <c r="C354" s="5570" t="s">
        <v>455</v>
      </c>
      <c r="D354" s="5571">
        <v>20</v>
      </c>
      <c r="E354" s="5579">
        <v>20</v>
      </c>
      <c r="F354" s="5572">
        <f t="shared" si="241"/>
        <v>0</v>
      </c>
      <c r="G354" s="1391" t="s">
        <v>306</v>
      </c>
      <c r="H354" s="5662">
        <v>4</v>
      </c>
      <c r="I354" s="5574">
        <f t="shared" si="248"/>
        <v>2</v>
      </c>
      <c r="J354" s="3448">
        <v>2</v>
      </c>
      <c r="K354" s="5585"/>
      <c r="L354" s="5579"/>
      <c r="M354" s="1372"/>
      <c r="N354" s="2083"/>
      <c r="O354" s="2083"/>
      <c r="P354" s="5572"/>
      <c r="Q354" s="1391"/>
      <c r="R354" s="5593"/>
      <c r="S354" s="2000"/>
      <c r="T354" s="5585"/>
      <c r="U354" s="5579"/>
      <c r="V354" s="1372"/>
      <c r="W354" s="2083"/>
      <c r="X354" s="2083"/>
      <c r="Y354" s="5572"/>
      <c r="Z354" s="1391"/>
      <c r="AA354" s="5593"/>
      <c r="AB354" s="2000"/>
      <c r="AC354" s="5585"/>
      <c r="AD354" s="5583"/>
      <c r="AE354" s="5571">
        <v>20</v>
      </c>
      <c r="AF354" s="1372">
        <v>0</v>
      </c>
      <c r="AG354" s="5572">
        <f t="shared" si="242"/>
        <v>20</v>
      </c>
      <c r="AH354" s="1391" t="s">
        <v>306</v>
      </c>
      <c r="AI354" s="5662">
        <v>4</v>
      </c>
      <c r="AJ354" s="5631">
        <f t="shared" si="249"/>
        <v>2</v>
      </c>
      <c r="AK354" s="3448">
        <v>2</v>
      </c>
      <c r="AL354" s="1213"/>
      <c r="AM354" s="5580" t="s">
        <v>8</v>
      </c>
      <c r="AN354" s="5580"/>
      <c r="AO354" s="2083"/>
      <c r="AP354" s="5572">
        <f t="shared" si="250"/>
        <v>0</v>
      </c>
      <c r="AQ354" s="1391" t="s">
        <v>54</v>
      </c>
      <c r="AR354" s="1391"/>
      <c r="AS354" s="2583"/>
      <c r="AT354" s="4123"/>
      <c r="AU354" s="5570" t="s">
        <v>455</v>
      </c>
      <c r="AV354" s="5592"/>
      <c r="AW354" s="1999" t="s">
        <v>306</v>
      </c>
      <c r="AX354" s="2090"/>
      <c r="AY354" s="5570" t="s">
        <v>455</v>
      </c>
      <c r="AZ354" s="5592"/>
      <c r="BA354" s="1999" t="s">
        <v>306</v>
      </c>
      <c r="BB354" s="2090"/>
      <c r="BC354" s="5570" t="s">
        <v>455</v>
      </c>
      <c r="BD354" s="5592"/>
      <c r="BE354" s="1999" t="s">
        <v>306</v>
      </c>
      <c r="BF354" s="2090"/>
      <c r="BG354" s="5570" t="s">
        <v>455</v>
      </c>
      <c r="BH354" s="5592"/>
      <c r="BI354" s="1999" t="s">
        <v>306</v>
      </c>
      <c r="BJ354" s="2090"/>
      <c r="BK354" s="1221"/>
    </row>
    <row r="355" spans="2:63" ht="15" customHeight="1">
      <c r="B355" s="2082">
        <v>15</v>
      </c>
      <c r="C355" s="5570" t="s">
        <v>667</v>
      </c>
      <c r="D355" s="5571">
        <v>4</v>
      </c>
      <c r="E355" s="5591">
        <v>4</v>
      </c>
      <c r="F355" s="5572">
        <f t="shared" si="241"/>
        <v>0</v>
      </c>
      <c r="G355" s="2573" t="s">
        <v>925</v>
      </c>
      <c r="H355" s="5660">
        <v>3</v>
      </c>
      <c r="I355" s="5574">
        <f t="shared" si="248"/>
        <v>3</v>
      </c>
      <c r="J355" s="3448">
        <v>0</v>
      </c>
      <c r="K355" s="2082"/>
      <c r="L355" s="5579"/>
      <c r="M355" s="1372"/>
      <c r="N355" s="2083"/>
      <c r="O355" s="2083"/>
      <c r="P355" s="5572"/>
      <c r="Q355" s="1391"/>
      <c r="R355" s="5593"/>
      <c r="S355" s="2000"/>
      <c r="T355" s="2082"/>
      <c r="U355" s="5579"/>
      <c r="V355" s="1372"/>
      <c r="W355" s="2083"/>
      <c r="X355" s="2083"/>
      <c r="Y355" s="5572"/>
      <c r="Z355" s="1391"/>
      <c r="AA355" s="5593"/>
      <c r="AB355" s="2000"/>
      <c r="AC355" s="2082"/>
      <c r="AD355" s="5583"/>
      <c r="AE355" s="5571">
        <v>4</v>
      </c>
      <c r="AF355" s="2083">
        <v>3</v>
      </c>
      <c r="AG355" s="5572">
        <f t="shared" si="242"/>
        <v>1</v>
      </c>
      <c r="AH355" s="2573" t="s">
        <v>925</v>
      </c>
      <c r="AI355" s="5660">
        <v>4</v>
      </c>
      <c r="AJ355" s="5631">
        <f t="shared" si="249"/>
        <v>1</v>
      </c>
      <c r="AK355" s="3448">
        <v>3</v>
      </c>
      <c r="AL355" s="1213"/>
      <c r="AM355" s="5580" t="s">
        <v>7</v>
      </c>
      <c r="AN355" s="5580"/>
      <c r="AO355" s="2083"/>
      <c r="AP355" s="5572">
        <f t="shared" si="250"/>
        <v>0</v>
      </c>
      <c r="AQ355" s="1391" t="s">
        <v>306</v>
      </c>
      <c r="AR355" s="1391"/>
      <c r="AS355" s="2583"/>
      <c r="AT355" s="4123"/>
      <c r="AU355" s="5570" t="s">
        <v>667</v>
      </c>
      <c r="AV355" s="5592"/>
      <c r="AW355" s="2573" t="s">
        <v>925</v>
      </c>
      <c r="AX355" s="2090"/>
      <c r="AY355" s="5570" t="s">
        <v>667</v>
      </c>
      <c r="AZ355" s="5592"/>
      <c r="BA355" s="2573" t="s">
        <v>925</v>
      </c>
      <c r="BB355" s="2090"/>
      <c r="BC355" s="5570" t="s">
        <v>667</v>
      </c>
      <c r="BD355" s="5592"/>
      <c r="BE355" s="2573" t="s">
        <v>925</v>
      </c>
      <c r="BF355" s="2090"/>
      <c r="BG355" s="5570" t="s">
        <v>667</v>
      </c>
      <c r="BH355" s="5592"/>
      <c r="BI355" s="2573" t="s">
        <v>925</v>
      </c>
      <c r="BJ355" s="2090"/>
      <c r="BK355" s="1221"/>
    </row>
    <row r="356" spans="2:63" ht="15" customHeight="1">
      <c r="B356" s="2082">
        <v>16</v>
      </c>
      <c r="C356" s="5570" t="s">
        <v>307</v>
      </c>
      <c r="D356" s="5571">
        <v>4</v>
      </c>
      <c r="E356" s="5591">
        <v>4</v>
      </c>
      <c r="F356" s="5572">
        <f t="shared" si="241"/>
        <v>0</v>
      </c>
      <c r="G356" s="2573" t="s">
        <v>926</v>
      </c>
      <c r="H356" s="5660">
        <v>3</v>
      </c>
      <c r="I356" s="5574">
        <f t="shared" si="248"/>
        <v>1</v>
      </c>
      <c r="J356" s="3448">
        <v>2</v>
      </c>
      <c r="K356" s="2082"/>
      <c r="L356" s="5579"/>
      <c r="M356" s="1372"/>
      <c r="N356" s="2083"/>
      <c r="O356" s="2083"/>
      <c r="P356" s="5572"/>
      <c r="Q356" s="1387"/>
      <c r="R356" s="5577"/>
      <c r="S356" s="2000"/>
      <c r="T356" s="2082"/>
      <c r="U356" s="5579"/>
      <c r="V356" s="1372"/>
      <c r="W356" s="2083"/>
      <c r="X356" s="2083"/>
      <c r="Y356" s="5572"/>
      <c r="Z356" s="1387"/>
      <c r="AA356" s="5577"/>
      <c r="AB356" s="2000"/>
      <c r="AC356" s="2082"/>
      <c r="AD356" s="5583"/>
      <c r="AE356" s="5571">
        <v>4</v>
      </c>
      <c r="AF356" s="2083">
        <v>3</v>
      </c>
      <c r="AG356" s="5572">
        <f t="shared" si="242"/>
        <v>1</v>
      </c>
      <c r="AH356" s="2573" t="s">
        <v>926</v>
      </c>
      <c r="AI356" s="5660">
        <v>3</v>
      </c>
      <c r="AJ356" s="5631">
        <f t="shared" si="249"/>
        <v>0</v>
      </c>
      <c r="AK356" s="3448">
        <v>3</v>
      </c>
      <c r="AL356" s="1213"/>
      <c r="AM356" s="5580" t="s">
        <v>9</v>
      </c>
      <c r="AN356" s="5580"/>
      <c r="AO356" s="2083"/>
      <c r="AP356" s="5572">
        <f t="shared" si="250"/>
        <v>0</v>
      </c>
      <c r="AQ356" s="1387" t="s">
        <v>294</v>
      </c>
      <c r="AR356" s="1387"/>
      <c r="AS356" s="2582"/>
      <c r="AT356" s="4123"/>
      <c r="AU356" s="5570" t="s">
        <v>307</v>
      </c>
      <c r="AV356" s="5592"/>
      <c r="AW356" s="2573" t="s">
        <v>926</v>
      </c>
      <c r="AX356" s="2090"/>
      <c r="AY356" s="5570" t="s">
        <v>307</v>
      </c>
      <c r="AZ356" s="5592"/>
      <c r="BA356" s="2573" t="s">
        <v>926</v>
      </c>
      <c r="BB356" s="2090"/>
      <c r="BC356" s="5570" t="s">
        <v>307</v>
      </c>
      <c r="BD356" s="5592"/>
      <c r="BE356" s="2573" t="s">
        <v>926</v>
      </c>
      <c r="BF356" s="2090"/>
      <c r="BG356" s="5570" t="s">
        <v>307</v>
      </c>
      <c r="BH356" s="5592"/>
      <c r="BI356" s="2573" t="s">
        <v>926</v>
      </c>
      <c r="BJ356" s="2090"/>
      <c r="BK356" s="1221"/>
    </row>
    <row r="357" spans="2:63" ht="15" customHeight="1">
      <c r="B357" s="2082">
        <v>17</v>
      </c>
      <c r="C357" s="5570" t="s">
        <v>15</v>
      </c>
      <c r="D357" s="5571">
        <v>28</v>
      </c>
      <c r="E357" s="5579">
        <v>28</v>
      </c>
      <c r="F357" s="5572">
        <f t="shared" ref="F357:F364" si="251">D357-E357</f>
        <v>0</v>
      </c>
      <c r="G357" s="1387" t="s">
        <v>307</v>
      </c>
      <c r="H357" s="5660">
        <v>2</v>
      </c>
      <c r="I357" s="5574">
        <f t="shared" si="248"/>
        <v>1</v>
      </c>
      <c r="J357" s="3448">
        <v>1</v>
      </c>
      <c r="K357" s="2082"/>
      <c r="L357" s="5579"/>
      <c r="M357" s="1109"/>
      <c r="N357" s="1109"/>
      <c r="O357" s="1109"/>
      <c r="P357" s="1109"/>
      <c r="Q357" s="1387"/>
      <c r="R357" s="5577"/>
      <c r="S357" s="2000"/>
      <c r="T357" s="2082"/>
      <c r="U357" s="5579"/>
      <c r="V357" s="1109"/>
      <c r="W357" s="1109"/>
      <c r="X357" s="1109"/>
      <c r="Y357" s="1109"/>
      <c r="Z357" s="1387"/>
      <c r="AA357" s="5577"/>
      <c r="AB357" s="2000"/>
      <c r="AC357" s="2082"/>
      <c r="AD357" s="5583"/>
      <c r="AE357" s="5571">
        <v>28</v>
      </c>
      <c r="AF357" s="1372">
        <v>24</v>
      </c>
      <c r="AG357" s="5572">
        <f t="shared" ref="AG357:AG364" si="252">AE357-AF357</f>
        <v>4</v>
      </c>
      <c r="AH357" s="1387" t="s">
        <v>307</v>
      </c>
      <c r="AI357" s="5660">
        <v>2</v>
      </c>
      <c r="AJ357" s="5631">
        <f t="shared" si="249"/>
        <v>0</v>
      </c>
      <c r="AK357" s="3448">
        <v>2</v>
      </c>
      <c r="AL357" s="1213"/>
      <c r="AQ357" s="1387" t="s">
        <v>295</v>
      </c>
      <c r="AR357" s="1387"/>
      <c r="AS357" s="2582"/>
      <c r="AT357" s="4123"/>
      <c r="AU357" s="5570" t="s">
        <v>15</v>
      </c>
      <c r="AV357" s="5584"/>
      <c r="AW357" s="1243" t="s">
        <v>307</v>
      </c>
      <c r="AX357" s="2090"/>
      <c r="AY357" s="5570" t="s">
        <v>15</v>
      </c>
      <c r="AZ357" s="5584"/>
      <c r="BA357" s="1243" t="s">
        <v>307</v>
      </c>
      <c r="BB357" s="2090"/>
      <c r="BC357" s="5570" t="s">
        <v>15</v>
      </c>
      <c r="BD357" s="5584"/>
      <c r="BE357" s="1243" t="s">
        <v>307</v>
      </c>
      <c r="BF357" s="2090"/>
      <c r="BG357" s="5570" t="s">
        <v>15</v>
      </c>
      <c r="BH357" s="5584"/>
      <c r="BI357" s="1243" t="s">
        <v>307</v>
      </c>
      <c r="BJ357" s="2090"/>
      <c r="BK357" s="1221"/>
    </row>
    <row r="358" spans="2:63" ht="15" customHeight="1">
      <c r="B358" s="2082">
        <v>18</v>
      </c>
      <c r="C358" s="5570" t="s">
        <v>16</v>
      </c>
      <c r="D358" s="5571">
        <v>32</v>
      </c>
      <c r="E358" s="5579">
        <v>28</v>
      </c>
      <c r="F358" s="5572">
        <f t="shared" si="251"/>
        <v>4</v>
      </c>
      <c r="G358" s="2573" t="s">
        <v>495</v>
      </c>
      <c r="H358" s="5660">
        <v>2</v>
      </c>
      <c r="I358" s="5574">
        <f t="shared" si="248"/>
        <v>1</v>
      </c>
      <c r="J358" s="3448">
        <v>1</v>
      </c>
      <c r="K358" s="5575"/>
      <c r="L358" s="5579"/>
      <c r="M358" s="1372"/>
      <c r="N358" s="1372"/>
      <c r="O358" s="1372"/>
      <c r="P358" s="5572"/>
      <c r="Q358" s="1387"/>
      <c r="R358" s="5577"/>
      <c r="S358" s="2000"/>
      <c r="T358" s="5575"/>
      <c r="U358" s="5579"/>
      <c r="V358" s="1372"/>
      <c r="W358" s="1372"/>
      <c r="X358" s="1372"/>
      <c r="Y358" s="5572"/>
      <c r="Z358" s="1387"/>
      <c r="AA358" s="5577"/>
      <c r="AB358" s="2000"/>
      <c r="AC358" s="5575"/>
      <c r="AD358" s="5583"/>
      <c r="AE358" s="5571">
        <v>32</v>
      </c>
      <c r="AF358" s="1372">
        <v>16</v>
      </c>
      <c r="AG358" s="5572">
        <f t="shared" si="252"/>
        <v>16</v>
      </c>
      <c r="AH358" s="2573" t="s">
        <v>495</v>
      </c>
      <c r="AI358" s="5660">
        <v>2</v>
      </c>
      <c r="AJ358" s="5631">
        <f t="shared" si="249"/>
        <v>1</v>
      </c>
      <c r="AK358" s="3448">
        <v>1</v>
      </c>
      <c r="AL358" s="1213"/>
      <c r="AM358" s="5580" t="s">
        <v>329</v>
      </c>
      <c r="AN358" s="5580"/>
      <c r="AO358" s="2083"/>
      <c r="AP358" s="5572">
        <f>AN358-AO358</f>
        <v>0</v>
      </c>
      <c r="AQ358" s="1387" t="s">
        <v>307</v>
      </c>
      <c r="AR358" s="1387"/>
      <c r="AS358" s="2582"/>
      <c r="AT358" s="4123"/>
      <c r="AU358" s="5570" t="s">
        <v>16</v>
      </c>
      <c r="AV358" s="5584"/>
      <c r="AW358" s="2573" t="s">
        <v>495</v>
      </c>
      <c r="AX358" s="2090"/>
      <c r="AY358" s="5570" t="s">
        <v>16</v>
      </c>
      <c r="AZ358" s="5584"/>
      <c r="BA358" s="2573" t="s">
        <v>495</v>
      </c>
      <c r="BB358" s="2090"/>
      <c r="BC358" s="5570" t="s">
        <v>16</v>
      </c>
      <c r="BD358" s="5584"/>
      <c r="BE358" s="2573" t="s">
        <v>495</v>
      </c>
      <c r="BF358" s="2090"/>
      <c r="BG358" s="5570" t="s">
        <v>16</v>
      </c>
      <c r="BH358" s="5584"/>
      <c r="BI358" s="2573" t="s">
        <v>495</v>
      </c>
      <c r="BJ358" s="2090"/>
      <c r="BK358" s="1221"/>
    </row>
    <row r="359" spans="2:63" ht="15" customHeight="1">
      <c r="B359" s="2082">
        <v>19</v>
      </c>
      <c r="C359" s="5570" t="s">
        <v>814</v>
      </c>
      <c r="D359" s="5571">
        <v>10</v>
      </c>
      <c r="E359" s="5579">
        <v>5</v>
      </c>
      <c r="F359" s="5572">
        <f t="shared" si="251"/>
        <v>5</v>
      </c>
      <c r="G359" s="1387" t="s">
        <v>58</v>
      </c>
      <c r="H359" s="5660">
        <v>2</v>
      </c>
      <c r="I359" s="5574">
        <f t="shared" si="248"/>
        <v>0</v>
      </c>
      <c r="J359" s="3448">
        <v>2</v>
      </c>
      <c r="K359" s="2082"/>
      <c r="L359" s="5579"/>
      <c r="M359" s="1372"/>
      <c r="N359" s="1372"/>
      <c r="O359" s="1372"/>
      <c r="P359" s="5572"/>
      <c r="Q359" s="1387"/>
      <c r="R359" s="5577"/>
      <c r="S359" s="2000"/>
      <c r="T359" s="2082"/>
      <c r="U359" s="5579"/>
      <c r="V359" s="1372"/>
      <c r="W359" s="1372"/>
      <c r="X359" s="1372"/>
      <c r="Y359" s="5572"/>
      <c r="Z359" s="1387"/>
      <c r="AA359" s="5577"/>
      <c r="AB359" s="2000"/>
      <c r="AC359" s="2082"/>
      <c r="AD359" s="5583"/>
      <c r="AE359" s="5571">
        <v>10</v>
      </c>
      <c r="AF359" s="1372">
        <v>5</v>
      </c>
      <c r="AG359" s="5572">
        <f t="shared" si="252"/>
        <v>5</v>
      </c>
      <c r="AH359" s="1387" t="s">
        <v>58</v>
      </c>
      <c r="AI359" s="5660">
        <v>2</v>
      </c>
      <c r="AJ359" s="5631">
        <f t="shared" si="249"/>
        <v>1</v>
      </c>
      <c r="AK359" s="3448">
        <v>1</v>
      </c>
      <c r="AL359" s="1213"/>
      <c r="AM359" s="5580" t="s">
        <v>330</v>
      </c>
      <c r="AN359" s="5580"/>
      <c r="AO359" s="2083"/>
      <c r="AP359" s="5572">
        <f>AN359-AO359</f>
        <v>0</v>
      </c>
      <c r="AQ359" s="1387" t="s">
        <v>587</v>
      </c>
      <c r="AR359" s="1387"/>
      <c r="AS359" s="2582"/>
      <c r="AT359" s="4123"/>
      <c r="AU359" s="5570" t="s">
        <v>814</v>
      </c>
      <c r="AV359" s="5584"/>
      <c r="AW359" s="1243" t="s">
        <v>58</v>
      </c>
      <c r="AX359" s="2090"/>
      <c r="AY359" s="5570" t="s">
        <v>814</v>
      </c>
      <c r="AZ359" s="5584"/>
      <c r="BA359" s="1243" t="s">
        <v>58</v>
      </c>
      <c r="BB359" s="2090"/>
      <c r="BC359" s="5570" t="s">
        <v>814</v>
      </c>
      <c r="BD359" s="5584"/>
      <c r="BE359" s="1243" t="s">
        <v>58</v>
      </c>
      <c r="BF359" s="2090"/>
      <c r="BG359" s="5570" t="s">
        <v>814</v>
      </c>
      <c r="BH359" s="5584"/>
      <c r="BI359" s="1243" t="s">
        <v>58</v>
      </c>
      <c r="BJ359" s="2090"/>
      <c r="BK359" s="1221"/>
    </row>
    <row r="360" spans="2:63" ht="15" customHeight="1">
      <c r="B360" s="2082">
        <v>20</v>
      </c>
      <c r="C360" s="5570" t="s">
        <v>523</v>
      </c>
      <c r="D360" s="5571">
        <v>10</v>
      </c>
      <c r="E360" s="5579">
        <v>10</v>
      </c>
      <c r="F360" s="5572">
        <f t="shared" si="251"/>
        <v>0</v>
      </c>
      <c r="G360" s="1387" t="s">
        <v>57</v>
      </c>
      <c r="H360" s="5660">
        <v>2</v>
      </c>
      <c r="I360" s="5574">
        <f t="shared" si="248"/>
        <v>0</v>
      </c>
      <c r="J360" s="3449">
        <v>2</v>
      </c>
      <c r="K360" s="2082"/>
      <c r="L360" s="5579"/>
      <c r="M360" s="1372"/>
      <c r="N360" s="1372"/>
      <c r="O360" s="1372"/>
      <c r="P360" s="5572"/>
      <c r="Q360" s="1387"/>
      <c r="R360" s="5577"/>
      <c r="S360" s="2000"/>
      <c r="T360" s="2082"/>
      <c r="U360" s="5579"/>
      <c r="V360" s="1372"/>
      <c r="W360" s="1372"/>
      <c r="X360" s="1372"/>
      <c r="Y360" s="5572"/>
      <c r="Z360" s="1387"/>
      <c r="AA360" s="5577"/>
      <c r="AB360" s="2000"/>
      <c r="AC360" s="2082"/>
      <c r="AD360" s="5583"/>
      <c r="AE360" s="5571">
        <v>10</v>
      </c>
      <c r="AF360" s="1372">
        <v>5</v>
      </c>
      <c r="AG360" s="5572">
        <f t="shared" si="252"/>
        <v>5</v>
      </c>
      <c r="AH360" s="1387" t="s">
        <v>57</v>
      </c>
      <c r="AI360" s="5660">
        <v>2</v>
      </c>
      <c r="AJ360" s="5631">
        <f t="shared" si="249"/>
        <v>1</v>
      </c>
      <c r="AK360" s="3449">
        <v>1</v>
      </c>
      <c r="AL360" s="1213"/>
      <c r="AM360" s="5580" t="s">
        <v>13</v>
      </c>
      <c r="AN360" s="5580"/>
      <c r="AO360" s="1372"/>
      <c r="AP360" s="5572">
        <f>AN360-AO360</f>
        <v>0</v>
      </c>
      <c r="AQ360" s="1387" t="s">
        <v>588</v>
      </c>
      <c r="AR360" s="1387"/>
      <c r="AS360" s="2582"/>
      <c r="AT360" s="4123"/>
      <c r="AU360" s="5570" t="s">
        <v>523</v>
      </c>
      <c r="AV360" s="5584"/>
      <c r="AW360" s="1243" t="s">
        <v>57</v>
      </c>
      <c r="AX360" s="2090"/>
      <c r="AY360" s="5570" t="s">
        <v>523</v>
      </c>
      <c r="AZ360" s="5584"/>
      <c r="BA360" s="1243" t="s">
        <v>57</v>
      </c>
      <c r="BB360" s="2090"/>
      <c r="BC360" s="5570" t="s">
        <v>523</v>
      </c>
      <c r="BD360" s="5584"/>
      <c r="BE360" s="1243" t="s">
        <v>57</v>
      </c>
      <c r="BF360" s="2090"/>
      <c r="BG360" s="5570" t="s">
        <v>523</v>
      </c>
      <c r="BH360" s="5584"/>
      <c r="BI360" s="1243" t="s">
        <v>57</v>
      </c>
      <c r="BJ360" s="2090"/>
      <c r="BK360" s="1221"/>
    </row>
    <row r="361" spans="2:63" ht="15" customHeight="1">
      <c r="B361" s="2082">
        <v>21</v>
      </c>
      <c r="C361" s="5570" t="s">
        <v>917</v>
      </c>
      <c r="D361" s="5571">
        <v>15</v>
      </c>
      <c r="E361" s="5579">
        <v>8</v>
      </c>
      <c r="F361" s="5572">
        <f t="shared" si="251"/>
        <v>7</v>
      </c>
      <c r="G361" s="2573" t="s">
        <v>725</v>
      </c>
      <c r="H361" s="5573">
        <v>2</v>
      </c>
      <c r="I361" s="5574">
        <f t="shared" si="248"/>
        <v>1</v>
      </c>
      <c r="J361" s="3449">
        <v>1</v>
      </c>
      <c r="K361" s="2082"/>
      <c r="L361" s="5579"/>
      <c r="M361" s="1372"/>
      <c r="N361" s="1372"/>
      <c r="O361" s="1372"/>
      <c r="P361" s="5572"/>
      <c r="Q361" s="1387"/>
      <c r="R361" s="5577"/>
      <c r="S361" s="2000"/>
      <c r="T361" s="2082"/>
      <c r="U361" s="5579"/>
      <c r="V361" s="1372"/>
      <c r="W361" s="1372"/>
      <c r="X361" s="1372"/>
      <c r="Y361" s="5572"/>
      <c r="Z361" s="1387"/>
      <c r="AA361" s="5577"/>
      <c r="AB361" s="2000"/>
      <c r="AC361" s="2082"/>
      <c r="AD361" s="5583"/>
      <c r="AE361" s="5571">
        <v>15</v>
      </c>
      <c r="AF361" s="1372">
        <v>13</v>
      </c>
      <c r="AG361" s="5572">
        <f t="shared" si="252"/>
        <v>2</v>
      </c>
      <c r="AH361" s="2573" t="s">
        <v>725</v>
      </c>
      <c r="AI361" s="5573">
        <v>2</v>
      </c>
      <c r="AJ361" s="5631">
        <f t="shared" si="249"/>
        <v>0</v>
      </c>
      <c r="AK361" s="3449">
        <v>2</v>
      </c>
      <c r="AL361" s="1213"/>
      <c r="AM361" s="5580" t="s">
        <v>337</v>
      </c>
      <c r="AN361" s="5580"/>
      <c r="AO361" s="1372"/>
      <c r="AP361" s="5572">
        <f>AN361-AO361</f>
        <v>0</v>
      </c>
      <c r="AQ361" s="1387" t="s">
        <v>308</v>
      </c>
      <c r="AR361" s="1387"/>
      <c r="AS361" s="2582"/>
      <c r="AT361" s="4123"/>
      <c r="AU361" s="5570" t="s">
        <v>917</v>
      </c>
      <c r="AV361" s="5584"/>
      <c r="AW361" s="1243" t="s">
        <v>725</v>
      </c>
      <c r="AX361" s="2090"/>
      <c r="AY361" s="5570" t="s">
        <v>917</v>
      </c>
      <c r="AZ361" s="5584"/>
      <c r="BA361" s="1243" t="s">
        <v>725</v>
      </c>
      <c r="BB361" s="2090"/>
      <c r="BC361" s="5570" t="s">
        <v>917</v>
      </c>
      <c r="BD361" s="5584"/>
      <c r="BE361" s="1243" t="s">
        <v>725</v>
      </c>
      <c r="BF361" s="2090"/>
      <c r="BG361" s="5570" t="s">
        <v>917</v>
      </c>
      <c r="BH361" s="5584"/>
      <c r="BI361" s="1243" t="s">
        <v>725</v>
      </c>
      <c r="BJ361" s="2090"/>
      <c r="BK361" s="1221"/>
    </row>
    <row r="362" spans="2:63" ht="15" customHeight="1">
      <c r="B362" s="2082">
        <v>22</v>
      </c>
      <c r="C362" s="5570" t="s">
        <v>918</v>
      </c>
      <c r="D362" s="5571">
        <v>15</v>
      </c>
      <c r="E362" s="5579">
        <v>15</v>
      </c>
      <c r="F362" s="5572">
        <f t="shared" si="251"/>
        <v>0</v>
      </c>
      <c r="G362" s="1387" t="s">
        <v>747</v>
      </c>
      <c r="H362" s="5573">
        <v>2</v>
      </c>
      <c r="I362" s="5574">
        <f t="shared" ref="I362" si="253">H362-J362</f>
        <v>1</v>
      </c>
      <c r="J362" s="3449">
        <v>1</v>
      </c>
      <c r="K362" s="5585"/>
      <c r="L362" s="5579"/>
      <c r="M362" s="1372"/>
      <c r="N362" s="1372"/>
      <c r="O362" s="1372"/>
      <c r="P362" s="5572"/>
      <c r="Q362" s="1387"/>
      <c r="R362" s="5577"/>
      <c r="S362" s="2000"/>
      <c r="T362" s="5585"/>
      <c r="U362" s="5579"/>
      <c r="V362" s="1372"/>
      <c r="W362" s="1372"/>
      <c r="X362" s="1372"/>
      <c r="Y362" s="5572"/>
      <c r="Z362" s="1387"/>
      <c r="AA362" s="5577"/>
      <c r="AB362" s="2000"/>
      <c r="AC362" s="5585"/>
      <c r="AD362" s="5583"/>
      <c r="AE362" s="5571">
        <v>15</v>
      </c>
      <c r="AF362" s="1372">
        <v>15</v>
      </c>
      <c r="AG362" s="5572">
        <f t="shared" si="252"/>
        <v>0</v>
      </c>
      <c r="AH362" s="1387" t="s">
        <v>747</v>
      </c>
      <c r="AI362" s="5573">
        <v>2</v>
      </c>
      <c r="AJ362" s="5631">
        <f t="shared" si="249"/>
        <v>0</v>
      </c>
      <c r="AK362" s="3449">
        <v>2</v>
      </c>
      <c r="AL362" s="1213"/>
      <c r="AM362" s="5580" t="s">
        <v>338</v>
      </c>
      <c r="AN362" s="5580"/>
      <c r="AO362" s="1372"/>
      <c r="AP362" s="5572">
        <f>AN362-AO362</f>
        <v>0</v>
      </c>
      <c r="AQ362" s="1387" t="s">
        <v>309</v>
      </c>
      <c r="AR362" s="1387"/>
      <c r="AS362" s="2582"/>
      <c r="AT362" s="4123"/>
      <c r="AU362" s="5570" t="s">
        <v>918</v>
      </c>
      <c r="AV362" s="5584"/>
      <c r="AW362" s="1243" t="s">
        <v>747</v>
      </c>
      <c r="AX362" s="2090"/>
      <c r="AY362" s="5570" t="s">
        <v>918</v>
      </c>
      <c r="AZ362" s="5584"/>
      <c r="BA362" s="1243" t="s">
        <v>747</v>
      </c>
      <c r="BB362" s="2090"/>
      <c r="BC362" s="5570" t="s">
        <v>918</v>
      </c>
      <c r="BD362" s="5584"/>
      <c r="BE362" s="1243" t="s">
        <v>747</v>
      </c>
      <c r="BF362" s="2090"/>
      <c r="BG362" s="5570" t="s">
        <v>918</v>
      </c>
      <c r="BH362" s="5584"/>
      <c r="BI362" s="1243" t="s">
        <v>747</v>
      </c>
      <c r="BJ362" s="2090"/>
      <c r="BK362" s="1221"/>
    </row>
    <row r="363" spans="2:63" ht="15" customHeight="1">
      <c r="B363" s="2082">
        <v>23</v>
      </c>
      <c r="C363" s="5570" t="s">
        <v>919</v>
      </c>
      <c r="D363" s="5571">
        <v>30</v>
      </c>
      <c r="E363" s="5579">
        <v>19</v>
      </c>
      <c r="F363" s="5572">
        <f t="shared" si="251"/>
        <v>11</v>
      </c>
      <c r="G363" s="97"/>
      <c r="H363" s="3682"/>
      <c r="I363" s="5574"/>
      <c r="J363" s="5594"/>
      <c r="K363" s="2082"/>
      <c r="L363" s="5579"/>
      <c r="M363" s="1372"/>
      <c r="N363" s="1372"/>
      <c r="O363" s="1372"/>
      <c r="P363" s="5572"/>
      <c r="Q363" s="1387"/>
      <c r="R363" s="5577"/>
      <c r="S363" s="2000"/>
      <c r="T363" s="2082"/>
      <c r="U363" s="5579"/>
      <c r="V363" s="1372"/>
      <c r="W363" s="1372"/>
      <c r="X363" s="1372"/>
      <c r="Y363" s="5572"/>
      <c r="Z363" s="1387"/>
      <c r="AA363" s="5577"/>
      <c r="AB363" s="2000"/>
      <c r="AC363" s="2082"/>
      <c r="AD363" s="5583"/>
      <c r="AE363" s="5571">
        <v>30</v>
      </c>
      <c r="AF363" s="1372">
        <v>15</v>
      </c>
      <c r="AG363" s="5572">
        <f t="shared" si="252"/>
        <v>15</v>
      </c>
      <c r="AH363" s="97"/>
      <c r="AI363" s="3682"/>
      <c r="AJ363" s="5574"/>
      <c r="AK363" s="5594"/>
      <c r="AL363" s="1213"/>
      <c r="AM363" s="5580" t="s">
        <v>15</v>
      </c>
      <c r="AN363" s="5580"/>
      <c r="AO363" s="1372"/>
      <c r="AP363" s="5572">
        <f t="shared" ref="AP363:AP364" si="254">AN363-AO363</f>
        <v>0</v>
      </c>
      <c r="AQ363" s="1387" t="s">
        <v>58</v>
      </c>
      <c r="AR363" s="1387"/>
      <c r="AS363" s="2582"/>
      <c r="AT363" s="4123"/>
      <c r="AU363" s="5570" t="s">
        <v>919</v>
      </c>
      <c r="AV363" s="5584"/>
      <c r="AW363" s="1243"/>
      <c r="AX363" s="2090"/>
      <c r="AY363" s="5570" t="s">
        <v>919</v>
      </c>
      <c r="AZ363" s="5584"/>
      <c r="BA363" s="1243"/>
      <c r="BB363" s="2090"/>
      <c r="BC363" s="5570" t="s">
        <v>919</v>
      </c>
      <c r="BD363" s="5584"/>
      <c r="BE363" s="1243"/>
      <c r="BF363" s="2090"/>
      <c r="BG363" s="5570" t="s">
        <v>919</v>
      </c>
      <c r="BH363" s="5584"/>
      <c r="BI363" s="1243"/>
      <c r="BJ363" s="2090"/>
      <c r="BK363" s="1221"/>
    </row>
    <row r="364" spans="2:63" ht="15" customHeight="1" thickBot="1">
      <c r="B364" s="2082">
        <v>24</v>
      </c>
      <c r="C364" s="5596" t="s">
        <v>920</v>
      </c>
      <c r="D364" s="5597">
        <v>45</v>
      </c>
      <c r="E364" s="5602">
        <v>44</v>
      </c>
      <c r="F364" s="5599">
        <f t="shared" si="251"/>
        <v>1</v>
      </c>
      <c r="G364" s="5605"/>
      <c r="H364" s="3687"/>
      <c r="I364" s="5671"/>
      <c r="J364" s="5607"/>
      <c r="K364" s="2082"/>
      <c r="L364" s="5579"/>
      <c r="M364" s="1372"/>
      <c r="N364" s="1372"/>
      <c r="O364" s="1372"/>
      <c r="P364" s="5572"/>
      <c r="Q364" s="1387"/>
      <c r="R364" s="5577"/>
      <c r="S364" s="2572"/>
      <c r="T364" s="2082"/>
      <c r="U364" s="5579"/>
      <c r="V364" s="1372"/>
      <c r="W364" s="1372"/>
      <c r="X364" s="1372"/>
      <c r="Y364" s="5572"/>
      <c r="Z364" s="1387"/>
      <c r="AA364" s="5577"/>
      <c r="AB364" s="2572"/>
      <c r="AC364" s="2082"/>
      <c r="AD364" s="5583"/>
      <c r="AE364" s="5597">
        <v>45</v>
      </c>
      <c r="AF364" s="5598">
        <v>16</v>
      </c>
      <c r="AG364" s="5599">
        <f t="shared" si="252"/>
        <v>29</v>
      </c>
      <c r="AH364" s="5605"/>
      <c r="AI364" s="3687"/>
      <c r="AJ364" s="5606"/>
      <c r="AK364" s="5607"/>
      <c r="AL364" s="1213"/>
      <c r="AM364" s="5608" t="s">
        <v>16</v>
      </c>
      <c r="AN364" s="5580"/>
      <c r="AO364" s="1372"/>
      <c r="AP364" s="5572">
        <f t="shared" si="254"/>
        <v>0</v>
      </c>
      <c r="AQ364" s="1392" t="s">
        <v>57</v>
      </c>
      <c r="AR364" s="1392"/>
      <c r="AS364" s="3688"/>
      <c r="AT364" s="4123"/>
      <c r="AU364" s="5570" t="s">
        <v>920</v>
      </c>
      <c r="AV364" s="5584"/>
      <c r="AW364" s="1243"/>
      <c r="AX364" s="2090"/>
      <c r="AY364" s="5570" t="s">
        <v>920</v>
      </c>
      <c r="AZ364" s="5584"/>
      <c r="BA364" s="1243"/>
      <c r="BB364" s="2090"/>
      <c r="BC364" s="5570" t="s">
        <v>920</v>
      </c>
      <c r="BD364" s="5584"/>
      <c r="BE364" s="1243"/>
      <c r="BF364" s="2090"/>
      <c r="BG364" s="5570" t="s">
        <v>920</v>
      </c>
      <c r="BH364" s="5584"/>
      <c r="BI364" s="1243"/>
      <c r="BJ364" s="2090"/>
      <c r="BK364" s="1221"/>
    </row>
    <row r="365" spans="2:63" ht="15" hidden="1" customHeight="1" thickBot="1">
      <c r="B365" s="5609"/>
      <c r="C365" s="5610"/>
      <c r="D365" s="5610"/>
      <c r="E365" s="5610"/>
      <c r="F365" s="5610"/>
      <c r="G365" s="5610"/>
      <c r="H365" s="5610"/>
      <c r="I365" s="5610"/>
      <c r="J365" s="5610"/>
      <c r="K365" s="5610"/>
      <c r="L365" s="5610"/>
      <c r="M365" s="5610"/>
      <c r="N365" s="5610"/>
      <c r="O365" s="5610"/>
      <c r="P365" s="5610"/>
      <c r="Q365" s="5610"/>
      <c r="R365" s="5610"/>
      <c r="S365" s="5610"/>
      <c r="T365" s="5610"/>
      <c r="U365" s="5610"/>
      <c r="V365" s="5610"/>
      <c r="W365" s="5610"/>
      <c r="X365" s="5610"/>
      <c r="Y365" s="5610"/>
      <c r="Z365" s="5610"/>
      <c r="AA365" s="5610"/>
      <c r="AB365" s="5610"/>
      <c r="AC365" s="5610"/>
      <c r="AD365" s="5610"/>
      <c r="AE365" s="5610"/>
      <c r="AF365" s="5610"/>
      <c r="AG365" s="5610"/>
      <c r="AH365" s="5610"/>
      <c r="AI365" s="5610"/>
      <c r="AJ365" s="5610"/>
      <c r="AK365" s="5611"/>
      <c r="AL365" s="1214"/>
      <c r="AM365" s="1109"/>
      <c r="AN365" s="1109"/>
      <c r="AO365" s="1109"/>
      <c r="AP365" s="1109"/>
      <c r="AQ365" s="1109"/>
      <c r="AR365" s="1109"/>
      <c r="AS365" s="1109"/>
      <c r="AT365" s="4122" t="s">
        <v>350</v>
      </c>
      <c r="AU365" s="5521">
        <f>B366</f>
        <v>44606</v>
      </c>
      <c r="AV365" s="5524"/>
      <c r="AW365" s="5524"/>
      <c r="AX365" s="5525"/>
      <c r="AY365" s="5521">
        <f>B366</f>
        <v>44606</v>
      </c>
      <c r="AZ365" s="5524"/>
      <c r="BA365" s="5524"/>
      <c r="BB365" s="5525"/>
      <c r="BC365" s="5521">
        <f>AU365</f>
        <v>44606</v>
      </c>
      <c r="BD365" s="5524"/>
      <c r="BE365" s="5524"/>
      <c r="BF365" s="5525"/>
      <c r="BG365" s="5521">
        <f>AU365</f>
        <v>44606</v>
      </c>
      <c r="BH365" s="5524"/>
      <c r="BI365" s="5524"/>
      <c r="BJ365" s="5525"/>
      <c r="BK365" s="1221"/>
    </row>
    <row r="366" spans="2:63" ht="18" hidden="1" customHeight="1">
      <c r="B366" s="4099">
        <f>B2</f>
        <v>44606</v>
      </c>
      <c r="C366" s="4100"/>
      <c r="D366" s="3694"/>
      <c r="E366" s="3990"/>
      <c r="F366" s="3990">
        <f>F338</f>
        <v>0.41666666666666669</v>
      </c>
      <c r="G366" s="3990"/>
      <c r="H366" s="3990"/>
      <c r="I366" s="3990"/>
      <c r="J366" s="3696"/>
      <c r="K366" s="3990"/>
      <c r="L366" s="3990"/>
      <c r="M366" s="3990"/>
      <c r="N366" s="3990"/>
      <c r="O366" s="3990"/>
      <c r="P366" s="3990">
        <f>P338</f>
        <v>0.5</v>
      </c>
      <c r="Q366" s="3990"/>
      <c r="R366" s="3990"/>
      <c r="S366" s="3696"/>
      <c r="T366" s="5656"/>
      <c r="U366" s="5657"/>
      <c r="V366" s="5657"/>
      <c r="W366" s="5657"/>
      <c r="X366" s="5657"/>
      <c r="Y366" s="5657">
        <f>Y338</f>
        <v>0.66666666666666663</v>
      </c>
      <c r="Z366" s="5657"/>
      <c r="AA366" s="5657"/>
      <c r="AB366" s="5658"/>
      <c r="AC366" s="3673"/>
      <c r="AD366" s="3672"/>
      <c r="AE366" s="3673"/>
      <c r="AF366" s="3672"/>
      <c r="AG366" s="3672">
        <f>AG338</f>
        <v>0.79166666666666663</v>
      </c>
      <c r="AH366" s="3672"/>
      <c r="AI366" s="3672"/>
      <c r="AJ366" s="3672"/>
      <c r="AK366" s="3674"/>
      <c r="AL366" s="1221"/>
      <c r="AM366" s="5615"/>
      <c r="AN366" s="5665"/>
      <c r="AO366" s="5665"/>
      <c r="AP366" s="5527" t="str">
        <f>AP338</f>
        <v>Ночь</v>
      </c>
      <c r="AQ366" s="5665"/>
      <c r="AR366" s="5665"/>
      <c r="AS366" s="5666"/>
      <c r="AT366" s="4123"/>
      <c r="AU366" s="5616" t="str">
        <f>AG367</f>
        <v xml:space="preserve">Павильон </v>
      </c>
      <c r="AV366" s="5617"/>
      <c r="AW366" s="5535"/>
      <c r="AX366" s="5536"/>
      <c r="AY366" s="5616" t="str">
        <f>AU366</f>
        <v xml:space="preserve">Павильон </v>
      </c>
      <c r="AZ366" s="5617"/>
      <c r="BA366" s="5535"/>
      <c r="BB366" s="5536"/>
      <c r="BC366" s="5616" t="str">
        <f>AP367</f>
        <v xml:space="preserve">Павильон </v>
      </c>
      <c r="BD366" s="5617"/>
      <c r="BE366" s="5535"/>
      <c r="BF366" s="5536"/>
      <c r="BG366" s="5616" t="str">
        <f>BC366</f>
        <v xml:space="preserve">Павильон </v>
      </c>
      <c r="BH366" s="5617"/>
      <c r="BI366" s="5535"/>
      <c r="BJ366" s="5536"/>
      <c r="BK366" s="1221"/>
    </row>
    <row r="367" spans="2:63" ht="18" hidden="1" customHeight="1" thickBot="1">
      <c r="B367" s="4101"/>
      <c r="C367" s="4102"/>
      <c r="D367" s="3697"/>
      <c r="E367" s="3698"/>
      <c r="F367" s="3699" t="s">
        <v>544</v>
      </c>
      <c r="G367" s="3698"/>
      <c r="H367" s="3698"/>
      <c r="I367" s="3698"/>
      <c r="J367" s="3700"/>
      <c r="K367" s="5645"/>
      <c r="L367" s="5645"/>
      <c r="M367" s="5645"/>
      <c r="N367" s="5645"/>
      <c r="O367" s="5645"/>
      <c r="P367" s="5645" t="str">
        <f>F367</f>
        <v xml:space="preserve">Павильон </v>
      </c>
      <c r="Q367" s="5645"/>
      <c r="R367" s="5645"/>
      <c r="S367" s="5646"/>
      <c r="T367" s="5647"/>
      <c r="U367" s="5648"/>
      <c r="V367" s="5648"/>
      <c r="W367" s="5648"/>
      <c r="X367" s="5648"/>
      <c r="Y367" s="5648" t="str">
        <f>P367</f>
        <v xml:space="preserve">Павильон </v>
      </c>
      <c r="Z367" s="5648"/>
      <c r="AA367" s="5648"/>
      <c r="AB367" s="5649"/>
      <c r="AC367" s="5647"/>
      <c r="AD367" s="5648"/>
      <c r="AE367" s="5647"/>
      <c r="AF367" s="5648"/>
      <c r="AG367" s="5648" t="str">
        <f>Y367</f>
        <v xml:space="preserve">Павильон </v>
      </c>
      <c r="AH367" s="5648"/>
      <c r="AI367" s="5648"/>
      <c r="AJ367" s="5648"/>
      <c r="AK367" s="5649"/>
      <c r="AL367" s="3291"/>
      <c r="AM367" s="5650"/>
      <c r="AN367" s="5667"/>
      <c r="AO367" s="5667"/>
      <c r="AP367" s="5623" t="str">
        <f>AG367</f>
        <v xml:space="preserve">Павильон </v>
      </c>
      <c r="AQ367" s="5667"/>
      <c r="AR367" s="5667"/>
      <c r="AS367" s="5668"/>
      <c r="AT367" s="4123"/>
      <c r="AU367" s="5625"/>
      <c r="AV367" s="5626"/>
      <c r="AW367" s="5540"/>
      <c r="AX367" s="5541"/>
      <c r="AY367" s="5625"/>
      <c r="AZ367" s="5626"/>
      <c r="BA367" s="5540"/>
      <c r="BB367" s="5541"/>
      <c r="BC367" s="5625"/>
      <c r="BD367" s="5626"/>
      <c r="BE367" s="5540"/>
      <c r="BF367" s="5541"/>
      <c r="BG367" s="5625"/>
      <c r="BH367" s="5626"/>
      <c r="BI367" s="5540"/>
      <c r="BJ367" s="5541"/>
      <c r="BK367" s="1221"/>
    </row>
    <row r="368" spans="2:63" ht="31.5" hidden="1" customHeight="1">
      <c r="B368" s="5544" t="s">
        <v>1</v>
      </c>
      <c r="C368" s="5545"/>
      <c r="D368" s="5546" t="s">
        <v>734</v>
      </c>
      <c r="E368" s="5558" t="s">
        <v>720</v>
      </c>
      <c r="F368" s="5548" t="s">
        <v>17</v>
      </c>
      <c r="G368" s="5555" t="s">
        <v>721</v>
      </c>
      <c r="H368" s="5549"/>
      <c r="I368" s="5549"/>
      <c r="J368" s="5550"/>
      <c r="K368" s="5628" t="s">
        <v>1</v>
      </c>
      <c r="L368" s="5551"/>
      <c r="M368" s="5552" t="e">
        <f>#REF!</f>
        <v>#REF!</v>
      </c>
      <c r="N368" s="5553" t="s">
        <v>6</v>
      </c>
      <c r="O368" s="5553" t="s">
        <v>229</v>
      </c>
      <c r="P368" s="5554" t="s">
        <v>17</v>
      </c>
      <c r="Q368" s="5555" t="s">
        <v>353</v>
      </c>
      <c r="R368" s="5549"/>
      <c r="S368" s="5550"/>
      <c r="T368" s="5544" t="s">
        <v>1</v>
      </c>
      <c r="U368" s="5551"/>
      <c r="V368" s="5556" t="e">
        <f>#REF!</f>
        <v>#REF!</v>
      </c>
      <c r="W368" s="5553" t="s">
        <v>6</v>
      </c>
      <c r="X368" s="5553" t="s">
        <v>229</v>
      </c>
      <c r="Y368" s="5554" t="s">
        <v>17</v>
      </c>
      <c r="Z368" s="5555" t="s">
        <v>312</v>
      </c>
      <c r="AA368" s="5549"/>
      <c r="AB368" s="5550"/>
      <c r="AC368" s="5544" t="s">
        <v>1</v>
      </c>
      <c r="AD368" s="5557"/>
      <c r="AE368" s="5546" t="s">
        <v>734</v>
      </c>
      <c r="AF368" s="5547" t="s">
        <v>720</v>
      </c>
      <c r="AG368" s="5548" t="s">
        <v>17</v>
      </c>
      <c r="AH368" s="5559" t="s">
        <v>691</v>
      </c>
      <c r="AI368" s="5560"/>
      <c r="AJ368" s="5560"/>
      <c r="AK368" s="5561"/>
      <c r="AL368" s="1210"/>
      <c r="AM368" s="5562"/>
      <c r="AN368" s="5544" t="s">
        <v>249</v>
      </c>
      <c r="AO368" s="5551" t="s">
        <v>250</v>
      </c>
      <c r="AP368" s="5554" t="s">
        <v>17</v>
      </c>
      <c r="AQ368" s="5563" t="s">
        <v>314</v>
      </c>
      <c r="AR368" s="5564"/>
      <c r="AS368" s="5565"/>
      <c r="AT368" s="4123"/>
      <c r="AU368" s="5566"/>
      <c r="AV368" s="5567" t="s">
        <v>229</v>
      </c>
      <c r="AW368" s="5568" t="s">
        <v>314</v>
      </c>
      <c r="AX368" s="5569"/>
      <c r="AY368" s="5566"/>
      <c r="AZ368" s="5567" t="s">
        <v>229</v>
      </c>
      <c r="BA368" s="5568" t="s">
        <v>314</v>
      </c>
      <c r="BB368" s="5569"/>
      <c r="BC368" s="5566"/>
      <c r="BD368" s="5567" t="s">
        <v>229</v>
      </c>
      <c r="BE368" s="5568" t="s">
        <v>314</v>
      </c>
      <c r="BF368" s="5569"/>
      <c r="BG368" s="5566"/>
      <c r="BH368" s="5567" t="s">
        <v>229</v>
      </c>
      <c r="BI368" s="5568" t="s">
        <v>314</v>
      </c>
      <c r="BJ368" s="5569"/>
      <c r="BK368" s="1221"/>
    </row>
    <row r="369" spans="2:63" ht="15" hidden="1" customHeight="1">
      <c r="B369" s="2082">
        <v>1</v>
      </c>
      <c r="C369" s="5570" t="s">
        <v>724</v>
      </c>
      <c r="D369" s="5571"/>
      <c r="E369" s="5579"/>
      <c r="F369" s="5572">
        <f>D369-E369</f>
        <v>0</v>
      </c>
      <c r="G369" s="1387" t="s">
        <v>42</v>
      </c>
      <c r="H369" s="5660"/>
      <c r="I369" s="5574">
        <f>'10,00'!N237</f>
        <v>0</v>
      </c>
      <c r="J369" s="2000"/>
      <c r="K369" s="5630">
        <v>1</v>
      </c>
      <c r="L369" s="5576" t="s">
        <v>2</v>
      </c>
      <c r="M369" s="1372"/>
      <c r="N369" s="1372"/>
      <c r="O369" s="1372"/>
      <c r="P369" s="5572">
        <f>M369-N369+O369</f>
        <v>0</v>
      </c>
      <c r="Q369" s="1387" t="s">
        <v>42</v>
      </c>
      <c r="R369" s="5577">
        <f>'11,30'!O251</f>
        <v>0</v>
      </c>
      <c r="S369" s="2000"/>
      <c r="T369" s="5575">
        <v>1</v>
      </c>
      <c r="U369" s="5576" t="s">
        <v>2</v>
      </c>
      <c r="V369" s="1372"/>
      <c r="W369" s="1372"/>
      <c r="X369" s="1372"/>
      <c r="Y369" s="5572">
        <f>V369-W369+X369</f>
        <v>0</v>
      </c>
      <c r="Z369" s="1387" t="s">
        <v>42</v>
      </c>
      <c r="AA369" s="5577">
        <f>'16,00'!O251</f>
        <v>0</v>
      </c>
      <c r="AB369" s="2000"/>
      <c r="AC369" s="5575">
        <v>1</v>
      </c>
      <c r="AD369" s="5578" t="s">
        <v>2</v>
      </c>
      <c r="AE369" s="2084"/>
      <c r="AF369" s="1372"/>
      <c r="AG369" s="5572">
        <f>AE369-AF369</f>
        <v>0</v>
      </c>
      <c r="AH369" s="1387" t="s">
        <v>42</v>
      </c>
      <c r="AI369" s="5660"/>
      <c r="AJ369" s="5631">
        <f>'19,00'!N237</f>
        <v>0</v>
      </c>
      <c r="AK369" s="2582"/>
      <c r="AL369" s="1213"/>
      <c r="AM369" s="5580" t="s">
        <v>2</v>
      </c>
      <c r="AN369" s="5580"/>
      <c r="AO369" s="1372"/>
      <c r="AP369" s="5572">
        <f>AN369-AO369</f>
        <v>0</v>
      </c>
      <c r="AQ369" s="1387" t="s">
        <v>42</v>
      </c>
      <c r="AR369" s="1387"/>
      <c r="AS369" s="2582"/>
      <c r="AT369" s="4123"/>
      <c r="AU369" s="5570" t="s">
        <v>724</v>
      </c>
      <c r="AV369" s="5581"/>
      <c r="AW369" s="1243" t="s">
        <v>42</v>
      </c>
      <c r="AX369" s="5582"/>
      <c r="AY369" s="5570" t="s">
        <v>724</v>
      </c>
      <c r="AZ369" s="5581"/>
      <c r="BA369" s="1243" t="s">
        <v>42</v>
      </c>
      <c r="BB369" s="5582"/>
      <c r="BC369" s="5570" t="s">
        <v>724</v>
      </c>
      <c r="BD369" s="5581"/>
      <c r="BE369" s="1243" t="s">
        <v>42</v>
      </c>
      <c r="BF369" s="5582"/>
      <c r="BG369" s="5570" t="s">
        <v>724</v>
      </c>
      <c r="BH369" s="5581"/>
      <c r="BI369" s="1243" t="s">
        <v>42</v>
      </c>
      <c r="BJ369" s="5582"/>
      <c r="BK369" s="1221"/>
    </row>
    <row r="370" spans="2:63" ht="15" hidden="1" customHeight="1">
      <c r="B370" s="2082">
        <v>2</v>
      </c>
      <c r="C370" s="5570" t="s">
        <v>763</v>
      </c>
      <c r="D370" s="5571"/>
      <c r="E370" s="5579"/>
      <c r="F370" s="5572">
        <f t="shared" ref="F370:F384" si="255">D370-E370</f>
        <v>0</v>
      </c>
      <c r="G370" s="1387" t="s">
        <v>299</v>
      </c>
      <c r="H370" s="5660"/>
      <c r="I370" s="5574">
        <f>'10,00'!N238</f>
        <v>0</v>
      </c>
      <c r="J370" s="2000"/>
      <c r="K370" s="5630">
        <v>2</v>
      </c>
      <c r="L370" s="5579" t="s">
        <v>12</v>
      </c>
      <c r="M370" s="1372"/>
      <c r="N370" s="1372"/>
      <c r="O370" s="1372"/>
      <c r="P370" s="5572">
        <f t="shared" ref="P370" si="256">M370-N370+O370</f>
        <v>0</v>
      </c>
      <c r="Q370" s="1387" t="s">
        <v>299</v>
      </c>
      <c r="R370" s="5577" t="e">
        <f>'11,30'!O250</f>
        <v>#REF!</v>
      </c>
      <c r="S370" s="2000"/>
      <c r="T370" s="5575">
        <v>2</v>
      </c>
      <c r="U370" s="5579" t="s">
        <v>12</v>
      </c>
      <c r="V370" s="1372"/>
      <c r="W370" s="1372"/>
      <c r="X370" s="1372"/>
      <c r="Y370" s="5572">
        <f t="shared" ref="Y370" si="257">V370-W370+X370</f>
        <v>0</v>
      </c>
      <c r="Z370" s="1387" t="s">
        <v>299</v>
      </c>
      <c r="AA370" s="5577" t="e">
        <f>'16,00'!O250</f>
        <v>#REF!</v>
      </c>
      <c r="AB370" s="2000"/>
      <c r="AC370" s="5575">
        <v>2</v>
      </c>
      <c r="AD370" s="5583" t="s">
        <v>12</v>
      </c>
      <c r="AE370" s="5571"/>
      <c r="AF370" s="1372"/>
      <c r="AG370" s="5572">
        <f t="shared" ref="AG370:AG384" si="258">AE370-AF370</f>
        <v>0</v>
      </c>
      <c r="AH370" s="1387" t="s">
        <v>299</v>
      </c>
      <c r="AI370" s="5660"/>
      <c r="AJ370" s="5631">
        <f>'19,00'!N238</f>
        <v>0</v>
      </c>
      <c r="AK370" s="2582"/>
      <c r="AL370" s="1213"/>
      <c r="AM370" s="5580" t="s">
        <v>12</v>
      </c>
      <c r="AN370" s="5580"/>
      <c r="AO370" s="1372"/>
      <c r="AP370" s="5572">
        <f t="shared" ref="AP370" si="259">AN370-AO370</f>
        <v>0</v>
      </c>
      <c r="AQ370" s="1387" t="s">
        <v>299</v>
      </c>
      <c r="AR370" s="1387"/>
      <c r="AS370" s="2582"/>
      <c r="AT370" s="4123"/>
      <c r="AU370" s="5570" t="s">
        <v>763</v>
      </c>
      <c r="AV370" s="5581"/>
      <c r="AW370" s="1243" t="s">
        <v>299</v>
      </c>
      <c r="AX370" s="2090"/>
      <c r="AY370" s="5570" t="s">
        <v>763</v>
      </c>
      <c r="AZ370" s="5581"/>
      <c r="BA370" s="1243" t="s">
        <v>299</v>
      </c>
      <c r="BB370" s="2090"/>
      <c r="BC370" s="5570" t="s">
        <v>763</v>
      </c>
      <c r="BD370" s="5581"/>
      <c r="BE370" s="1243" t="s">
        <v>299</v>
      </c>
      <c r="BF370" s="2090"/>
      <c r="BG370" s="5570" t="s">
        <v>763</v>
      </c>
      <c r="BH370" s="5581"/>
      <c r="BI370" s="1243" t="s">
        <v>299</v>
      </c>
      <c r="BJ370" s="2090"/>
      <c r="BK370" s="1221"/>
    </row>
    <row r="371" spans="2:63" ht="15" hidden="1" customHeight="1">
      <c r="B371" s="2082">
        <v>3</v>
      </c>
      <c r="C371" s="5570" t="s">
        <v>3</v>
      </c>
      <c r="D371" s="5571"/>
      <c r="E371" s="5579"/>
      <c r="F371" s="5572">
        <f t="shared" si="255"/>
        <v>0</v>
      </c>
      <c r="G371" s="1387" t="s">
        <v>39</v>
      </c>
      <c r="H371" s="5660"/>
      <c r="I371" s="5574">
        <f>'10,00'!N239</f>
        <v>0</v>
      </c>
      <c r="J371" s="2000"/>
      <c r="K371" s="5630">
        <v>3</v>
      </c>
      <c r="L371" s="5579" t="s">
        <v>583</v>
      </c>
      <c r="M371" s="1372"/>
      <c r="N371" s="1372"/>
      <c r="O371" s="1372"/>
      <c r="P371" s="5572">
        <f t="shared" ref="P371:P372" si="260">M371-N371+O371</f>
        <v>0</v>
      </c>
      <c r="Q371" s="1387" t="s">
        <v>39</v>
      </c>
      <c r="R371" s="5577" t="e">
        <f>'11,30'!O249</f>
        <v>#REF!</v>
      </c>
      <c r="S371" s="2000"/>
      <c r="T371" s="5575">
        <v>3</v>
      </c>
      <c r="U371" s="5579" t="s">
        <v>583</v>
      </c>
      <c r="V371" s="1372"/>
      <c r="W371" s="1372"/>
      <c r="X371" s="1372"/>
      <c r="Y371" s="5572">
        <f t="shared" ref="Y371:Y372" si="261">V371-W371+X371</f>
        <v>0</v>
      </c>
      <c r="Z371" s="1387" t="s">
        <v>39</v>
      </c>
      <c r="AA371" s="5577" t="e">
        <f>'16,00'!O249</f>
        <v>#REF!</v>
      </c>
      <c r="AB371" s="2000"/>
      <c r="AC371" s="5575">
        <v>3</v>
      </c>
      <c r="AD371" s="5583" t="s">
        <v>583</v>
      </c>
      <c r="AE371" s="5571"/>
      <c r="AF371" s="1372"/>
      <c r="AG371" s="5572">
        <f t="shared" si="258"/>
        <v>0</v>
      </c>
      <c r="AH371" s="1387" t="s">
        <v>39</v>
      </c>
      <c r="AI371" s="5660"/>
      <c r="AJ371" s="5631">
        <f>'19,00'!N239</f>
        <v>0</v>
      </c>
      <c r="AK371" s="2582"/>
      <c r="AL371" s="1213"/>
      <c r="AM371" s="5580" t="s">
        <v>583</v>
      </c>
      <c r="AN371" s="5580"/>
      <c r="AO371" s="1372"/>
      <c r="AP371" s="5572">
        <f t="shared" ref="AP371:AP372" si="262">AN371-AO371</f>
        <v>0</v>
      </c>
      <c r="AQ371" s="1387" t="s">
        <v>39</v>
      </c>
      <c r="AR371" s="1387"/>
      <c r="AS371" s="2582"/>
      <c r="AT371" s="4123"/>
      <c r="AU371" s="5570" t="s">
        <v>3</v>
      </c>
      <c r="AV371" s="5581"/>
      <c r="AW371" s="1243" t="s">
        <v>39</v>
      </c>
      <c r="AX371" s="2090"/>
      <c r="AY371" s="5570" t="s">
        <v>3</v>
      </c>
      <c r="AZ371" s="5581"/>
      <c r="BA371" s="1243" t="s">
        <v>39</v>
      </c>
      <c r="BB371" s="2090"/>
      <c r="BC371" s="5570" t="s">
        <v>3</v>
      </c>
      <c r="BD371" s="5581"/>
      <c r="BE371" s="1243" t="s">
        <v>39</v>
      </c>
      <c r="BF371" s="2090"/>
      <c r="BG371" s="5570" t="s">
        <v>3</v>
      </c>
      <c r="BH371" s="5581"/>
      <c r="BI371" s="1243" t="s">
        <v>39</v>
      </c>
      <c r="BJ371" s="2090"/>
      <c r="BK371" s="1221"/>
    </row>
    <row r="372" spans="2:63" ht="15" hidden="1" customHeight="1">
      <c r="B372" s="2082">
        <v>4</v>
      </c>
      <c r="C372" s="5570" t="s">
        <v>19</v>
      </c>
      <c r="D372" s="5571"/>
      <c r="E372" s="5579"/>
      <c r="F372" s="5572">
        <f t="shared" si="255"/>
        <v>0</v>
      </c>
      <c r="G372" s="1387" t="s">
        <v>47</v>
      </c>
      <c r="H372" s="5660"/>
      <c r="I372" s="5574">
        <f>'10,00'!N240</f>
        <v>0</v>
      </c>
      <c r="J372" s="2000"/>
      <c r="K372" s="5590">
        <v>4</v>
      </c>
      <c r="L372" s="5579" t="s">
        <v>584</v>
      </c>
      <c r="M372" s="1372"/>
      <c r="N372" s="1372"/>
      <c r="O372" s="1372"/>
      <c r="P372" s="5572">
        <f t="shared" si="260"/>
        <v>0</v>
      </c>
      <c r="Q372" s="1387" t="s">
        <v>47</v>
      </c>
      <c r="R372" s="5577">
        <f>'11,30'!O256</f>
        <v>0</v>
      </c>
      <c r="S372" s="2000"/>
      <c r="T372" s="2082">
        <v>4</v>
      </c>
      <c r="U372" s="5579" t="s">
        <v>584</v>
      </c>
      <c r="V372" s="1372"/>
      <c r="W372" s="1372"/>
      <c r="X372" s="1372"/>
      <c r="Y372" s="5572">
        <f t="shared" si="261"/>
        <v>0</v>
      </c>
      <c r="Z372" s="1387" t="s">
        <v>47</v>
      </c>
      <c r="AA372" s="5577">
        <f>'16,00'!O256</f>
        <v>0</v>
      </c>
      <c r="AB372" s="2000"/>
      <c r="AC372" s="2082">
        <v>4</v>
      </c>
      <c r="AD372" s="5583" t="s">
        <v>584</v>
      </c>
      <c r="AE372" s="5571"/>
      <c r="AF372" s="1372"/>
      <c r="AG372" s="5572">
        <f t="shared" si="258"/>
        <v>0</v>
      </c>
      <c r="AH372" s="1387" t="s">
        <v>47</v>
      </c>
      <c r="AI372" s="5660"/>
      <c r="AJ372" s="5631">
        <f>'19,00'!N240</f>
        <v>0</v>
      </c>
      <c r="AK372" s="2582"/>
      <c r="AL372" s="1213"/>
      <c r="AM372" s="5580" t="s">
        <v>584</v>
      </c>
      <c r="AN372" s="5580"/>
      <c r="AO372" s="1372"/>
      <c r="AP372" s="5572">
        <f t="shared" si="262"/>
        <v>0</v>
      </c>
      <c r="AQ372" s="1387" t="s">
        <v>47</v>
      </c>
      <c r="AR372" s="1387"/>
      <c r="AS372" s="2582"/>
      <c r="AT372" s="4123"/>
      <c r="AU372" s="5570" t="s">
        <v>19</v>
      </c>
      <c r="AV372" s="5584"/>
      <c r="AW372" s="1243" t="s">
        <v>47</v>
      </c>
      <c r="AX372" s="2090"/>
      <c r="AY372" s="5570" t="s">
        <v>19</v>
      </c>
      <c r="AZ372" s="5584"/>
      <c r="BA372" s="1243" t="s">
        <v>47</v>
      </c>
      <c r="BB372" s="2090"/>
      <c r="BC372" s="5570" t="s">
        <v>19</v>
      </c>
      <c r="BD372" s="5584"/>
      <c r="BE372" s="1243" t="s">
        <v>47</v>
      </c>
      <c r="BF372" s="2090"/>
      <c r="BG372" s="5570" t="s">
        <v>19</v>
      </c>
      <c r="BH372" s="5584"/>
      <c r="BI372" s="1243" t="s">
        <v>47</v>
      </c>
      <c r="BJ372" s="2090"/>
      <c r="BK372" s="1221"/>
    </row>
    <row r="373" spans="2:63" ht="15" hidden="1" customHeight="1">
      <c r="B373" s="2082">
        <v>5</v>
      </c>
      <c r="C373" s="5570" t="s">
        <v>4</v>
      </c>
      <c r="D373" s="5571"/>
      <c r="E373" s="5579"/>
      <c r="F373" s="5572">
        <f t="shared" si="255"/>
        <v>0</v>
      </c>
      <c r="G373" s="1387" t="s">
        <v>45</v>
      </c>
      <c r="H373" s="5660"/>
      <c r="I373" s="5574">
        <f>'10,00'!N241</f>
        <v>0</v>
      </c>
      <c r="J373" s="2000"/>
      <c r="K373" s="5633">
        <v>5</v>
      </c>
      <c r="L373" s="5579" t="s">
        <v>18</v>
      </c>
      <c r="M373" s="1372"/>
      <c r="N373" s="1372"/>
      <c r="O373" s="1372"/>
      <c r="P373" s="5572">
        <f t="shared" ref="P373" si="263">M373-N373+O373</f>
        <v>0</v>
      </c>
      <c r="Q373" s="1387" t="s">
        <v>45</v>
      </c>
      <c r="R373" s="5586" t="e">
        <f>'11,30'!O254</f>
        <v>#REF!</v>
      </c>
      <c r="S373" s="2000"/>
      <c r="T373" s="5585">
        <v>5</v>
      </c>
      <c r="U373" s="5579" t="s">
        <v>18</v>
      </c>
      <c r="V373" s="1372"/>
      <c r="W373" s="1372"/>
      <c r="X373" s="1372"/>
      <c r="Y373" s="5572">
        <f t="shared" ref="Y373:Y392" si="264">V373-W373+X373</f>
        <v>0</v>
      </c>
      <c r="Z373" s="1387" t="s">
        <v>45</v>
      </c>
      <c r="AA373" s="5586" t="e">
        <f>'16,00'!O254</f>
        <v>#REF!</v>
      </c>
      <c r="AB373" s="2000"/>
      <c r="AC373" s="5585">
        <v>5</v>
      </c>
      <c r="AD373" s="5583" t="s">
        <v>18</v>
      </c>
      <c r="AE373" s="5571"/>
      <c r="AF373" s="1372"/>
      <c r="AG373" s="5572">
        <f t="shared" si="258"/>
        <v>0</v>
      </c>
      <c r="AH373" s="1387" t="s">
        <v>45</v>
      </c>
      <c r="AI373" s="5660"/>
      <c r="AJ373" s="5631">
        <f>'19,00'!N241</f>
        <v>0</v>
      </c>
      <c r="AK373" s="2582"/>
      <c r="AL373" s="1213"/>
      <c r="AM373" s="5580" t="s">
        <v>18</v>
      </c>
      <c r="AN373" s="5580"/>
      <c r="AO373" s="1372"/>
      <c r="AP373" s="5572">
        <f t="shared" ref="AP373" si="265">AN373-AO373</f>
        <v>0</v>
      </c>
      <c r="AQ373" s="1387" t="s">
        <v>45</v>
      </c>
      <c r="AR373" s="1387"/>
      <c r="AS373" s="2582"/>
      <c r="AT373" s="4123"/>
      <c r="AU373" s="5570" t="s">
        <v>4</v>
      </c>
      <c r="AV373" s="5587"/>
      <c r="AW373" s="1243" t="s">
        <v>45</v>
      </c>
      <c r="AX373" s="2090"/>
      <c r="AY373" s="5570" t="s">
        <v>4</v>
      </c>
      <c r="AZ373" s="5587"/>
      <c r="BA373" s="1243" t="s">
        <v>45</v>
      </c>
      <c r="BB373" s="2090"/>
      <c r="BC373" s="5570" t="s">
        <v>4</v>
      </c>
      <c r="BD373" s="5587"/>
      <c r="BE373" s="1243" t="s">
        <v>45</v>
      </c>
      <c r="BF373" s="2090"/>
      <c r="BG373" s="5570" t="s">
        <v>4</v>
      </c>
      <c r="BH373" s="5587"/>
      <c r="BI373" s="1243" t="s">
        <v>45</v>
      </c>
      <c r="BJ373" s="2090"/>
      <c r="BK373" s="1221"/>
    </row>
    <row r="374" spans="2:63" ht="15" hidden="1" customHeight="1">
      <c r="B374" s="2082">
        <v>6</v>
      </c>
      <c r="C374" s="5570" t="s">
        <v>877</v>
      </c>
      <c r="D374" s="5571"/>
      <c r="E374" s="5579"/>
      <c r="F374" s="5572">
        <f t="shared" si="255"/>
        <v>0</v>
      </c>
      <c r="G374" s="1387" t="s">
        <v>300</v>
      </c>
      <c r="H374" s="5660"/>
      <c r="I374" s="5574">
        <f>'10,00'!N242</f>
        <v>0</v>
      </c>
      <c r="J374" s="2000"/>
      <c r="K374" s="5633">
        <v>6</v>
      </c>
      <c r="L374" s="5579" t="s">
        <v>3</v>
      </c>
      <c r="M374" s="1109"/>
      <c r="N374" s="1109"/>
      <c r="O374" s="1109"/>
      <c r="P374" s="1109"/>
      <c r="Q374" s="1387" t="s">
        <v>300</v>
      </c>
      <c r="R374" s="5577">
        <f>'11,30'!O253</f>
        <v>0</v>
      </c>
      <c r="S374" s="2000"/>
      <c r="T374" s="5585">
        <v>6</v>
      </c>
      <c r="U374" s="5579" t="s">
        <v>3</v>
      </c>
      <c r="V374" s="1109"/>
      <c r="W374" s="1109"/>
      <c r="X374" s="1109"/>
      <c r="Y374" s="1109"/>
      <c r="Z374" s="1387" t="s">
        <v>300</v>
      </c>
      <c r="AA374" s="5577">
        <f>'16,00'!O253</f>
        <v>0</v>
      </c>
      <c r="AB374" s="2000"/>
      <c r="AC374" s="5585">
        <v>6</v>
      </c>
      <c r="AD374" s="5583" t="s">
        <v>3</v>
      </c>
      <c r="AE374" s="5571"/>
      <c r="AF374" s="1372"/>
      <c r="AG374" s="5572">
        <f t="shared" si="258"/>
        <v>0</v>
      </c>
      <c r="AH374" s="1387" t="s">
        <v>300</v>
      </c>
      <c r="AI374" s="5660"/>
      <c r="AJ374" s="5631">
        <f>'19,00'!N242</f>
        <v>0</v>
      </c>
      <c r="AK374" s="2582"/>
      <c r="AL374" s="1213"/>
      <c r="AQ374" s="1387" t="s">
        <v>300</v>
      </c>
      <c r="AR374" s="1387"/>
      <c r="AS374" s="2582"/>
      <c r="AT374" s="4123"/>
      <c r="AU374" s="5570" t="s">
        <v>877</v>
      </c>
      <c r="AV374" s="5587"/>
      <c r="AW374" s="1243" t="s">
        <v>300</v>
      </c>
      <c r="AX374" s="2090"/>
      <c r="AY374" s="5570" t="s">
        <v>877</v>
      </c>
      <c r="AZ374" s="5587"/>
      <c r="BA374" s="1243" t="s">
        <v>300</v>
      </c>
      <c r="BB374" s="2090"/>
      <c r="BC374" s="5570" t="s">
        <v>877</v>
      </c>
      <c r="BD374" s="5587"/>
      <c r="BE374" s="1243" t="s">
        <v>300</v>
      </c>
      <c r="BF374" s="2090"/>
      <c r="BG374" s="5570" t="s">
        <v>877</v>
      </c>
      <c r="BH374" s="5587"/>
      <c r="BI374" s="1243" t="s">
        <v>300</v>
      </c>
      <c r="BJ374" s="2090"/>
      <c r="BK374" s="1221"/>
    </row>
    <row r="375" spans="2:63" ht="15" hidden="1" customHeight="1">
      <c r="B375" s="2082">
        <v>7</v>
      </c>
      <c r="C375" s="5570" t="s">
        <v>719</v>
      </c>
      <c r="D375" s="5571"/>
      <c r="E375" s="5579"/>
      <c r="F375" s="5572">
        <f t="shared" si="255"/>
        <v>0</v>
      </c>
      <c r="G375" s="1387" t="s">
        <v>301</v>
      </c>
      <c r="H375" s="5660"/>
      <c r="I375" s="5574">
        <f>'10,00'!N243</f>
        <v>0</v>
      </c>
      <c r="J375" s="2000"/>
      <c r="K375" s="5633">
        <v>7</v>
      </c>
      <c r="L375" s="5579" t="s">
        <v>19</v>
      </c>
      <c r="M375" s="1372"/>
      <c r="N375" s="1372"/>
      <c r="O375" s="1372"/>
      <c r="P375" s="5572">
        <f>M375-N375+O375</f>
        <v>0</v>
      </c>
      <c r="Q375" s="1387" t="s">
        <v>301</v>
      </c>
      <c r="R375" s="5577">
        <f>'11,30'!O252</f>
        <v>0</v>
      </c>
      <c r="S375" s="2000"/>
      <c r="T375" s="5585">
        <v>7</v>
      </c>
      <c r="U375" s="5579" t="s">
        <v>19</v>
      </c>
      <c r="V375" s="1372"/>
      <c r="W375" s="1372"/>
      <c r="X375" s="1372"/>
      <c r="Y375" s="5572">
        <f>V375-W375+X375</f>
        <v>0</v>
      </c>
      <c r="Z375" s="1387" t="s">
        <v>301</v>
      </c>
      <c r="AA375" s="5577">
        <f>'16,00'!O252</f>
        <v>0</v>
      </c>
      <c r="AB375" s="2000"/>
      <c r="AC375" s="5585">
        <v>7</v>
      </c>
      <c r="AD375" s="5583" t="s">
        <v>19</v>
      </c>
      <c r="AE375" s="5571"/>
      <c r="AF375" s="1372"/>
      <c r="AG375" s="5572">
        <f t="shared" si="258"/>
        <v>0</v>
      </c>
      <c r="AH375" s="1387" t="s">
        <v>301</v>
      </c>
      <c r="AI375" s="5660"/>
      <c r="AJ375" s="5631">
        <f>'19,00'!N243</f>
        <v>0</v>
      </c>
      <c r="AK375" s="2582"/>
      <c r="AL375" s="1213"/>
      <c r="AM375" s="5580" t="s">
        <v>3</v>
      </c>
      <c r="AN375" s="5580"/>
      <c r="AO375" s="1372"/>
      <c r="AP375" s="5572">
        <f>AN375-AO375</f>
        <v>0</v>
      </c>
      <c r="AQ375" s="1387" t="s">
        <v>301</v>
      </c>
      <c r="AR375" s="1387"/>
      <c r="AS375" s="2582"/>
      <c r="AT375" s="4123"/>
      <c r="AU375" s="5570" t="s">
        <v>719</v>
      </c>
      <c r="AV375" s="5587"/>
      <c r="AW375" s="1243" t="s">
        <v>301</v>
      </c>
      <c r="AX375" s="2090"/>
      <c r="AY375" s="5570" t="s">
        <v>719</v>
      </c>
      <c r="AZ375" s="5587"/>
      <c r="BA375" s="1243" t="s">
        <v>301</v>
      </c>
      <c r="BB375" s="2090"/>
      <c r="BC375" s="5570" t="s">
        <v>719</v>
      </c>
      <c r="BD375" s="5587"/>
      <c r="BE375" s="1243" t="s">
        <v>301</v>
      </c>
      <c r="BF375" s="2090"/>
      <c r="BG375" s="5570" t="s">
        <v>719</v>
      </c>
      <c r="BH375" s="5587"/>
      <c r="BI375" s="1243" t="s">
        <v>301</v>
      </c>
      <c r="BJ375" s="2090"/>
      <c r="BK375" s="1221"/>
    </row>
    <row r="376" spans="2:63" ht="15" hidden="1" customHeight="1">
      <c r="B376" s="2082">
        <v>8</v>
      </c>
      <c r="C376" s="5570" t="s">
        <v>5</v>
      </c>
      <c r="D376" s="5571"/>
      <c r="E376" s="5579"/>
      <c r="F376" s="5572">
        <f t="shared" si="255"/>
        <v>0</v>
      </c>
      <c r="G376" s="1387" t="s">
        <v>302</v>
      </c>
      <c r="H376" s="5660"/>
      <c r="I376" s="5574">
        <f>'10,00'!N244</f>
        <v>0</v>
      </c>
      <c r="J376" s="2000"/>
      <c r="K376" s="5590">
        <v>8</v>
      </c>
      <c r="L376" s="5579" t="s">
        <v>4</v>
      </c>
      <c r="M376" s="1372"/>
      <c r="N376" s="1372"/>
      <c r="O376" s="1372"/>
      <c r="P376" s="5572">
        <f>M376-N376+O376</f>
        <v>0</v>
      </c>
      <c r="Q376" s="1387" t="s">
        <v>302</v>
      </c>
      <c r="R376" s="5577">
        <f>'11,30'!O260</f>
        <v>0</v>
      </c>
      <c r="S376" s="2000"/>
      <c r="T376" s="2082">
        <v>8</v>
      </c>
      <c r="U376" s="5579" t="s">
        <v>4</v>
      </c>
      <c r="V376" s="1372"/>
      <c r="W376" s="1372"/>
      <c r="X376" s="1372"/>
      <c r="Y376" s="5572">
        <f>V376-W376+X376</f>
        <v>0</v>
      </c>
      <c r="Z376" s="1387" t="s">
        <v>302</v>
      </c>
      <c r="AA376" s="5577">
        <f>'16,00'!O260</f>
        <v>0</v>
      </c>
      <c r="AB376" s="2000"/>
      <c r="AC376" s="2082">
        <v>8</v>
      </c>
      <c r="AD376" s="5583" t="s">
        <v>4</v>
      </c>
      <c r="AE376" s="5571"/>
      <c r="AF376" s="1372"/>
      <c r="AG376" s="5572">
        <f t="shared" si="258"/>
        <v>0</v>
      </c>
      <c r="AH376" s="1387" t="s">
        <v>302</v>
      </c>
      <c r="AI376" s="5660"/>
      <c r="AJ376" s="5631">
        <f>'19,00'!N244</f>
        <v>0</v>
      </c>
      <c r="AK376" s="2582"/>
      <c r="AL376" s="1213"/>
      <c r="AM376" s="5580" t="s">
        <v>19</v>
      </c>
      <c r="AN376" s="5580"/>
      <c r="AO376" s="1372"/>
      <c r="AP376" s="5572">
        <f>AN376-AO376</f>
        <v>0</v>
      </c>
      <c r="AQ376" s="1387" t="s">
        <v>302</v>
      </c>
      <c r="AR376" s="1387"/>
      <c r="AS376" s="2582"/>
      <c r="AT376" s="4123"/>
      <c r="AU376" s="5570" t="s">
        <v>5</v>
      </c>
      <c r="AV376" s="5587"/>
      <c r="AW376" s="1243" t="s">
        <v>302</v>
      </c>
      <c r="AX376" s="2090"/>
      <c r="AY376" s="5570" t="s">
        <v>5</v>
      </c>
      <c r="AZ376" s="5587"/>
      <c r="BA376" s="1243" t="s">
        <v>302</v>
      </c>
      <c r="BB376" s="2090"/>
      <c r="BC376" s="5570" t="s">
        <v>5</v>
      </c>
      <c r="BD376" s="5587"/>
      <c r="BE376" s="1243" t="s">
        <v>302</v>
      </c>
      <c r="BF376" s="2090"/>
      <c r="BG376" s="5570" t="s">
        <v>5</v>
      </c>
      <c r="BH376" s="5587"/>
      <c r="BI376" s="1243" t="s">
        <v>302</v>
      </c>
      <c r="BJ376" s="2090"/>
      <c r="BK376" s="1221"/>
    </row>
    <row r="377" spans="2:63" ht="15" hidden="1" customHeight="1">
      <c r="B377" s="2082">
        <v>9</v>
      </c>
      <c r="C377" s="5570" t="s">
        <v>20</v>
      </c>
      <c r="D377" s="5571"/>
      <c r="E377" s="5579"/>
      <c r="F377" s="5572">
        <f t="shared" si="255"/>
        <v>0</v>
      </c>
      <c r="G377" s="1387" t="s">
        <v>315</v>
      </c>
      <c r="H377" s="5660"/>
      <c r="I377" s="5574">
        <f>'10,00'!N245</f>
        <v>0</v>
      </c>
      <c r="J377" s="2000"/>
      <c r="K377" s="5630">
        <v>9</v>
      </c>
      <c r="L377" s="5579" t="s">
        <v>5</v>
      </c>
      <c r="M377" s="1372"/>
      <c r="N377" s="1372"/>
      <c r="O377" s="1372"/>
      <c r="P377" s="5572">
        <f>M377-N377+O377</f>
        <v>0</v>
      </c>
      <c r="Q377" s="1387" t="s">
        <v>310</v>
      </c>
      <c r="R377" s="5577">
        <f>'11,30'!O255</f>
        <v>0</v>
      </c>
      <c r="S377" s="2000"/>
      <c r="T377" s="5575">
        <v>9</v>
      </c>
      <c r="U377" s="5579" t="s">
        <v>5</v>
      </c>
      <c r="V377" s="1372"/>
      <c r="W377" s="1372"/>
      <c r="X377" s="1372"/>
      <c r="Y377" s="5572">
        <f>V377-W377+X377</f>
        <v>0</v>
      </c>
      <c r="Z377" s="1387" t="s">
        <v>401</v>
      </c>
      <c r="AA377" s="5577">
        <f>'16,00'!O255</f>
        <v>0</v>
      </c>
      <c r="AB377" s="2000"/>
      <c r="AC377" s="5575">
        <v>9</v>
      </c>
      <c r="AD377" s="5583" t="s">
        <v>5</v>
      </c>
      <c r="AE377" s="5571"/>
      <c r="AF377" s="1372"/>
      <c r="AG377" s="5572">
        <f t="shared" si="258"/>
        <v>0</v>
      </c>
      <c r="AH377" s="1387" t="s">
        <v>315</v>
      </c>
      <c r="AI377" s="5660"/>
      <c r="AJ377" s="5631">
        <f>'19,00'!N245</f>
        <v>0</v>
      </c>
      <c r="AK377" s="2582"/>
      <c r="AL377" s="1213"/>
      <c r="AM377" s="5580" t="s">
        <v>4</v>
      </c>
      <c r="AN377" s="5580"/>
      <c r="AO377" s="1372"/>
      <c r="AP377" s="5572">
        <f>AN377-AO377</f>
        <v>0</v>
      </c>
      <c r="AQ377" s="1387" t="s">
        <v>401</v>
      </c>
      <c r="AR377" s="1387"/>
      <c r="AS377" s="2582"/>
      <c r="AT377" s="4123"/>
      <c r="AU377" s="5570" t="s">
        <v>20</v>
      </c>
      <c r="AV377" s="5584"/>
      <c r="AW377" s="1243" t="s">
        <v>315</v>
      </c>
      <c r="AX377" s="5588"/>
      <c r="AY377" s="5570" t="s">
        <v>20</v>
      </c>
      <c r="AZ377" s="5584"/>
      <c r="BA377" s="1243" t="s">
        <v>315</v>
      </c>
      <c r="BB377" s="5588"/>
      <c r="BC377" s="5570" t="s">
        <v>20</v>
      </c>
      <c r="BD377" s="5584"/>
      <c r="BE377" s="1243" t="s">
        <v>315</v>
      </c>
      <c r="BF377" s="5588"/>
      <c r="BG377" s="5570" t="s">
        <v>20</v>
      </c>
      <c r="BH377" s="5584"/>
      <c r="BI377" s="1243" t="s">
        <v>315</v>
      </c>
      <c r="BJ377" s="5588"/>
      <c r="BK377" s="1221"/>
    </row>
    <row r="378" spans="2:63" ht="15" hidden="1" customHeight="1">
      <c r="B378" s="2082">
        <v>10</v>
      </c>
      <c r="C378" s="5570" t="s">
        <v>768</v>
      </c>
      <c r="D378" s="5571"/>
      <c r="E378" s="5579"/>
      <c r="F378" s="5572">
        <f t="shared" si="255"/>
        <v>0</v>
      </c>
      <c r="G378" s="1387" t="s">
        <v>384</v>
      </c>
      <c r="H378" s="5660"/>
      <c r="I378" s="5574">
        <f>'10,00'!N246</f>
        <v>0</v>
      </c>
      <c r="J378" s="2000"/>
      <c r="K378" s="5590">
        <v>10</v>
      </c>
      <c r="L378" s="5579" t="s">
        <v>20</v>
      </c>
      <c r="M378" s="1109"/>
      <c r="N378" s="1109"/>
      <c r="O378" s="1109"/>
      <c r="P378" s="1109"/>
      <c r="Q378" s="1387" t="s">
        <v>303</v>
      </c>
      <c r="R378" s="5577">
        <f>'11,30'!O257</f>
        <v>0</v>
      </c>
      <c r="S378" s="2000"/>
      <c r="T378" s="2082">
        <v>10</v>
      </c>
      <c r="U378" s="5579" t="s">
        <v>20</v>
      </c>
      <c r="V378" s="1109"/>
      <c r="W378" s="1109"/>
      <c r="X378" s="1109"/>
      <c r="Y378" s="1109"/>
      <c r="Z378" s="1387" t="s">
        <v>303</v>
      </c>
      <c r="AA378" s="5577">
        <f>'16,00'!O257</f>
        <v>0</v>
      </c>
      <c r="AB378" s="2000"/>
      <c r="AC378" s="2082">
        <v>10</v>
      </c>
      <c r="AD378" s="5583" t="s">
        <v>20</v>
      </c>
      <c r="AE378" s="5571"/>
      <c r="AF378" s="1372"/>
      <c r="AG378" s="5572">
        <f t="shared" si="258"/>
        <v>0</v>
      </c>
      <c r="AH378" s="1387" t="s">
        <v>384</v>
      </c>
      <c r="AI378" s="5660"/>
      <c r="AJ378" s="5631">
        <f>'19,00'!N246</f>
        <v>0</v>
      </c>
      <c r="AK378" s="2582"/>
      <c r="AL378" s="1213"/>
      <c r="AQ378" s="1387" t="s">
        <v>303</v>
      </c>
      <c r="AR378" s="1387"/>
      <c r="AS378" s="2582"/>
      <c r="AT378" s="4123"/>
      <c r="AU378" s="5570" t="s">
        <v>768</v>
      </c>
      <c r="AV378" s="5589"/>
      <c r="AW378" s="1243" t="s">
        <v>384</v>
      </c>
      <c r="AX378" s="5570"/>
      <c r="AY378" s="5570" t="s">
        <v>768</v>
      </c>
      <c r="AZ378" s="5589"/>
      <c r="BA378" s="1243" t="s">
        <v>384</v>
      </c>
      <c r="BB378" s="5570"/>
      <c r="BC378" s="5570" t="s">
        <v>768</v>
      </c>
      <c r="BD378" s="5589"/>
      <c r="BE378" s="1243" t="s">
        <v>384</v>
      </c>
      <c r="BF378" s="5570"/>
      <c r="BG378" s="5570" t="s">
        <v>768</v>
      </c>
      <c r="BH378" s="5589"/>
      <c r="BI378" s="1243" t="s">
        <v>384</v>
      </c>
      <c r="BJ378" s="5570"/>
      <c r="BK378" s="1221"/>
    </row>
    <row r="379" spans="2:63" ht="15" hidden="1" customHeight="1">
      <c r="B379" s="2082">
        <v>11</v>
      </c>
      <c r="C379" s="5570" t="s">
        <v>878</v>
      </c>
      <c r="D379" s="5571"/>
      <c r="E379" s="5579"/>
      <c r="F379" s="5572">
        <f t="shared" si="255"/>
        <v>0</v>
      </c>
      <c r="G379" s="1391" t="s">
        <v>305</v>
      </c>
      <c r="H379" s="5662"/>
      <c r="I379" s="5574">
        <f>'10,00'!N247</f>
        <v>0</v>
      </c>
      <c r="J379" s="2000"/>
      <c r="K379" s="5590">
        <v>11</v>
      </c>
      <c r="L379" s="5579" t="s">
        <v>327</v>
      </c>
      <c r="M379" s="1372"/>
      <c r="N379" s="1372"/>
      <c r="O379" s="1372"/>
      <c r="P379" s="5572">
        <f t="shared" ref="P379:P384" si="266">M379-N379+O379</f>
        <v>0</v>
      </c>
      <c r="Q379" s="1387" t="s">
        <v>304</v>
      </c>
      <c r="R379" s="5577">
        <f>'11,30'!O259</f>
        <v>0</v>
      </c>
      <c r="S379" s="2000"/>
      <c r="T379" s="2082">
        <v>11</v>
      </c>
      <c r="U379" s="5579" t="s">
        <v>327</v>
      </c>
      <c r="V379" s="1372"/>
      <c r="W379" s="1372"/>
      <c r="X379" s="1372"/>
      <c r="Y379" s="5572">
        <f t="shared" ref="Y379:Y384" si="267">V379-W379+X379</f>
        <v>0</v>
      </c>
      <c r="Z379" s="1387" t="s">
        <v>304</v>
      </c>
      <c r="AA379" s="5577">
        <f>'16,00'!O259</f>
        <v>0</v>
      </c>
      <c r="AB379" s="2000"/>
      <c r="AC379" s="2082">
        <v>11</v>
      </c>
      <c r="AD379" s="5583" t="s">
        <v>327</v>
      </c>
      <c r="AE379" s="5571"/>
      <c r="AF379" s="1372"/>
      <c r="AG379" s="5572">
        <f t="shared" si="258"/>
        <v>0</v>
      </c>
      <c r="AH379" s="1391" t="s">
        <v>305</v>
      </c>
      <c r="AI379" s="5662"/>
      <c r="AJ379" s="5631">
        <f>'19,00'!N247</f>
        <v>0</v>
      </c>
      <c r="AK379" s="2583"/>
      <c r="AL379" s="1213"/>
      <c r="AM379" s="5580" t="s">
        <v>5</v>
      </c>
      <c r="AN379" s="5580"/>
      <c r="AO379" s="1372"/>
      <c r="AP379" s="5572">
        <f t="shared" ref="AP379:AP384" si="268">AN379-AO379</f>
        <v>0</v>
      </c>
      <c r="AQ379" s="1387" t="s">
        <v>304</v>
      </c>
      <c r="AR379" s="1387"/>
      <c r="AS379" s="2582"/>
      <c r="AT379" s="4123"/>
      <c r="AU379" s="5570" t="s">
        <v>878</v>
      </c>
      <c r="AV379" s="5592"/>
      <c r="AW379" s="1999" t="s">
        <v>305</v>
      </c>
      <c r="AX379" s="5570"/>
      <c r="AY379" s="5570" t="s">
        <v>878</v>
      </c>
      <c r="AZ379" s="5592"/>
      <c r="BA379" s="1999" t="s">
        <v>305</v>
      </c>
      <c r="BB379" s="5570"/>
      <c r="BC379" s="5570" t="s">
        <v>878</v>
      </c>
      <c r="BD379" s="5592"/>
      <c r="BE379" s="1999" t="s">
        <v>305</v>
      </c>
      <c r="BF379" s="5570"/>
      <c r="BG379" s="5570" t="s">
        <v>878</v>
      </c>
      <c r="BH379" s="5592"/>
      <c r="BI379" s="1999" t="s">
        <v>305</v>
      </c>
      <c r="BJ379" s="5570"/>
      <c r="BK379" s="1221"/>
    </row>
    <row r="380" spans="2:63" ht="15" hidden="1" customHeight="1">
      <c r="B380" s="2082">
        <v>12</v>
      </c>
      <c r="C380" s="5570" t="s">
        <v>8</v>
      </c>
      <c r="D380" s="5571"/>
      <c r="E380" s="5579"/>
      <c r="F380" s="5572">
        <f t="shared" si="255"/>
        <v>0</v>
      </c>
      <c r="G380" s="1391" t="s">
        <v>53</v>
      </c>
      <c r="H380" s="5662"/>
      <c r="I380" s="5574">
        <f>'10,00'!N248</f>
        <v>0</v>
      </c>
      <c r="J380" s="2000"/>
      <c r="K380" s="5590">
        <v>12</v>
      </c>
      <c r="L380" s="5579" t="s">
        <v>8</v>
      </c>
      <c r="M380" s="1372"/>
      <c r="N380" s="1372"/>
      <c r="O380" s="1372"/>
      <c r="P380" s="5572">
        <f t="shared" si="266"/>
        <v>0</v>
      </c>
      <c r="Q380" s="1391" t="s">
        <v>305</v>
      </c>
      <c r="R380" s="5593" t="e">
        <f>'11,30'!O266</f>
        <v>#REF!</v>
      </c>
      <c r="S380" s="2000"/>
      <c r="T380" s="2082">
        <v>12</v>
      </c>
      <c r="U380" s="5579" t="s">
        <v>8</v>
      </c>
      <c r="V380" s="1372"/>
      <c r="W380" s="1372"/>
      <c r="X380" s="1372"/>
      <c r="Y380" s="5572">
        <f t="shared" si="267"/>
        <v>0</v>
      </c>
      <c r="Z380" s="1391" t="s">
        <v>305</v>
      </c>
      <c r="AA380" s="5593" t="e">
        <f>'16,00'!O266</f>
        <v>#REF!</v>
      </c>
      <c r="AB380" s="2000"/>
      <c r="AC380" s="2082">
        <v>12</v>
      </c>
      <c r="AD380" s="5583" t="s">
        <v>8</v>
      </c>
      <c r="AE380" s="5571"/>
      <c r="AF380" s="1372"/>
      <c r="AG380" s="5572">
        <f t="shared" si="258"/>
        <v>0</v>
      </c>
      <c r="AH380" s="1391" t="s">
        <v>53</v>
      </c>
      <c r="AI380" s="5662"/>
      <c r="AJ380" s="5631">
        <f>'19,00'!N248</f>
        <v>0</v>
      </c>
      <c r="AK380" s="2583"/>
      <c r="AL380" s="1213"/>
      <c r="AM380" s="5580" t="s">
        <v>20</v>
      </c>
      <c r="AN380" s="5580"/>
      <c r="AO380" s="1372"/>
      <c r="AP380" s="5572">
        <f t="shared" si="268"/>
        <v>0</v>
      </c>
      <c r="AQ380" s="1391" t="s">
        <v>305</v>
      </c>
      <c r="AR380" s="1391"/>
      <c r="AS380" s="2583"/>
      <c r="AT380" s="4123"/>
      <c r="AU380" s="5570" t="s">
        <v>8</v>
      </c>
      <c r="AV380" s="5592"/>
      <c r="AW380" s="1999" t="s">
        <v>53</v>
      </c>
      <c r="AX380" s="5570"/>
      <c r="AY380" s="5570" t="s">
        <v>8</v>
      </c>
      <c r="AZ380" s="5592"/>
      <c r="BA380" s="1999" t="s">
        <v>53</v>
      </c>
      <c r="BB380" s="5570"/>
      <c r="BC380" s="5570" t="s">
        <v>8</v>
      </c>
      <c r="BD380" s="5592"/>
      <c r="BE380" s="1999" t="s">
        <v>53</v>
      </c>
      <c r="BF380" s="5570"/>
      <c r="BG380" s="5570" t="s">
        <v>8</v>
      </c>
      <c r="BH380" s="5592"/>
      <c r="BI380" s="1999" t="s">
        <v>53</v>
      </c>
      <c r="BJ380" s="5570"/>
      <c r="BK380" s="1221"/>
    </row>
    <row r="381" spans="2:63" ht="15" hidden="1" customHeight="1">
      <c r="B381" s="2082">
        <v>13</v>
      </c>
      <c r="C381" s="5570" t="s">
        <v>7</v>
      </c>
      <c r="D381" s="5571"/>
      <c r="E381" s="5591"/>
      <c r="F381" s="5572">
        <f t="shared" si="255"/>
        <v>0</v>
      </c>
      <c r="G381" s="1391" t="s">
        <v>54</v>
      </c>
      <c r="H381" s="5662"/>
      <c r="I381" s="5574">
        <f>'10,00'!N249</f>
        <v>0</v>
      </c>
      <c r="J381" s="2000"/>
      <c r="K381" s="5633">
        <v>13</v>
      </c>
      <c r="L381" s="5579" t="s">
        <v>7</v>
      </c>
      <c r="M381" s="1372"/>
      <c r="N381" s="2083"/>
      <c r="O381" s="2083"/>
      <c r="P381" s="5572">
        <f t="shared" si="266"/>
        <v>0</v>
      </c>
      <c r="Q381" s="1391" t="s">
        <v>53</v>
      </c>
      <c r="R381" s="5593" t="e">
        <f>'11,30'!O267</f>
        <v>#REF!</v>
      </c>
      <c r="S381" s="2000"/>
      <c r="T381" s="5585">
        <v>13</v>
      </c>
      <c r="U381" s="5579" t="s">
        <v>7</v>
      </c>
      <c r="V381" s="1372"/>
      <c r="W381" s="2083"/>
      <c r="X381" s="2083"/>
      <c r="Y381" s="5572">
        <f t="shared" si="267"/>
        <v>0</v>
      </c>
      <c r="Z381" s="1391" t="s">
        <v>53</v>
      </c>
      <c r="AA381" s="5593">
        <f>'16,00'!O267</f>
        <v>0</v>
      </c>
      <c r="AB381" s="2000"/>
      <c r="AC381" s="5585">
        <v>13</v>
      </c>
      <c r="AD381" s="5583" t="s">
        <v>7</v>
      </c>
      <c r="AE381" s="5571"/>
      <c r="AF381" s="2083"/>
      <c r="AG381" s="5572">
        <f t="shared" si="258"/>
        <v>0</v>
      </c>
      <c r="AH381" s="1391" t="s">
        <v>54</v>
      </c>
      <c r="AI381" s="5662"/>
      <c r="AJ381" s="5631">
        <f>'19,00'!N249</f>
        <v>0</v>
      </c>
      <c r="AK381" s="2583"/>
      <c r="AL381" s="1213"/>
      <c r="AM381" s="5580" t="s">
        <v>327</v>
      </c>
      <c r="AN381" s="5580"/>
      <c r="AO381" s="2083"/>
      <c r="AP381" s="5572">
        <f t="shared" si="268"/>
        <v>0</v>
      </c>
      <c r="AQ381" s="1391" t="s">
        <v>53</v>
      </c>
      <c r="AR381" s="1391"/>
      <c r="AS381" s="2583"/>
      <c r="AT381" s="4123"/>
      <c r="AU381" s="5570" t="s">
        <v>7</v>
      </c>
      <c r="AV381" s="5592"/>
      <c r="AW381" s="1999" t="s">
        <v>54</v>
      </c>
      <c r="AX381" s="5582"/>
      <c r="AY381" s="5570" t="s">
        <v>7</v>
      </c>
      <c r="AZ381" s="5592"/>
      <c r="BA381" s="1999" t="s">
        <v>54</v>
      </c>
      <c r="BB381" s="5582"/>
      <c r="BC381" s="5570" t="s">
        <v>7</v>
      </c>
      <c r="BD381" s="5592"/>
      <c r="BE381" s="1999" t="s">
        <v>54</v>
      </c>
      <c r="BF381" s="5582"/>
      <c r="BG381" s="5570" t="s">
        <v>7</v>
      </c>
      <c r="BH381" s="5592"/>
      <c r="BI381" s="1999" t="s">
        <v>54</v>
      </c>
      <c r="BJ381" s="5582"/>
      <c r="BK381" s="1221"/>
    </row>
    <row r="382" spans="2:63" ht="15" hidden="1" customHeight="1">
      <c r="B382" s="2082">
        <v>14</v>
      </c>
      <c r="C382" s="5570" t="s">
        <v>455</v>
      </c>
      <c r="D382" s="5571"/>
      <c r="E382" s="5591"/>
      <c r="F382" s="5572">
        <f t="shared" si="255"/>
        <v>0</v>
      </c>
      <c r="G382" s="1391" t="s">
        <v>306</v>
      </c>
      <c r="H382" s="5662"/>
      <c r="I382" s="5574">
        <f>'10,00'!N250</f>
        <v>0</v>
      </c>
      <c r="J382" s="2000"/>
      <c r="K382" s="5633">
        <v>14</v>
      </c>
      <c r="L382" s="5579" t="s">
        <v>9</v>
      </c>
      <c r="M382" s="1372"/>
      <c r="N382" s="2083"/>
      <c r="O382" s="2083"/>
      <c r="P382" s="5572">
        <f t="shared" si="266"/>
        <v>0</v>
      </c>
      <c r="Q382" s="1391" t="s">
        <v>54</v>
      </c>
      <c r="R382" s="5593">
        <f>'11,30'!O268</f>
        <v>0</v>
      </c>
      <c r="S382" s="2000"/>
      <c r="T382" s="5585">
        <v>14</v>
      </c>
      <c r="U382" s="5579" t="s">
        <v>9</v>
      </c>
      <c r="V382" s="1372"/>
      <c r="W382" s="2083"/>
      <c r="X382" s="2083"/>
      <c r="Y382" s="5572">
        <f t="shared" si="267"/>
        <v>0</v>
      </c>
      <c r="Z382" s="1391" t="s">
        <v>54</v>
      </c>
      <c r="AA382" s="5593">
        <f>'16,00'!O268</f>
        <v>0</v>
      </c>
      <c r="AB382" s="2000"/>
      <c r="AC382" s="5585">
        <v>14</v>
      </c>
      <c r="AD382" s="5583" t="s">
        <v>9</v>
      </c>
      <c r="AE382" s="5571"/>
      <c r="AF382" s="2083"/>
      <c r="AG382" s="5572">
        <f t="shared" si="258"/>
        <v>0</v>
      </c>
      <c r="AH382" s="1391" t="s">
        <v>306</v>
      </c>
      <c r="AI382" s="5662"/>
      <c r="AJ382" s="5631">
        <f>'19,00'!N250</f>
        <v>0</v>
      </c>
      <c r="AK382" s="2583"/>
      <c r="AL382" s="1213"/>
      <c r="AM382" s="5580" t="s">
        <v>8</v>
      </c>
      <c r="AN382" s="5580"/>
      <c r="AO382" s="2083"/>
      <c r="AP382" s="5572">
        <f t="shared" si="268"/>
        <v>0</v>
      </c>
      <c r="AQ382" s="1391" t="s">
        <v>54</v>
      </c>
      <c r="AR382" s="1391"/>
      <c r="AS382" s="2583"/>
      <c r="AT382" s="4123"/>
      <c r="AU382" s="5570" t="s">
        <v>455</v>
      </c>
      <c r="AV382" s="5592"/>
      <c r="AW382" s="1999" t="s">
        <v>306</v>
      </c>
      <c r="AX382" s="2090"/>
      <c r="AY382" s="5570" t="s">
        <v>455</v>
      </c>
      <c r="AZ382" s="5592"/>
      <c r="BA382" s="1999" t="s">
        <v>306</v>
      </c>
      <c r="BB382" s="2090"/>
      <c r="BC382" s="5570" t="s">
        <v>455</v>
      </c>
      <c r="BD382" s="5592"/>
      <c r="BE382" s="1999" t="s">
        <v>306</v>
      </c>
      <c r="BF382" s="2090"/>
      <c r="BG382" s="5570" t="s">
        <v>455</v>
      </c>
      <c r="BH382" s="5592"/>
      <c r="BI382" s="1999" t="s">
        <v>306</v>
      </c>
      <c r="BJ382" s="2090"/>
      <c r="BK382" s="1221"/>
    </row>
    <row r="383" spans="2:63" ht="15" hidden="1" customHeight="1">
      <c r="B383" s="2082">
        <v>15</v>
      </c>
      <c r="C383" s="5570" t="s">
        <v>667</v>
      </c>
      <c r="D383" s="5571"/>
      <c r="E383" s="5591"/>
      <c r="F383" s="5572">
        <f t="shared" si="255"/>
        <v>0</v>
      </c>
      <c r="G383" s="2573" t="s">
        <v>925</v>
      </c>
      <c r="H383" s="5660"/>
      <c r="I383" s="5574">
        <f>'10,00'!N251</f>
        <v>0</v>
      </c>
      <c r="J383" s="2000"/>
      <c r="K383" s="5590">
        <v>15</v>
      </c>
      <c r="L383" s="5579" t="s">
        <v>10</v>
      </c>
      <c r="M383" s="1372"/>
      <c r="N383" s="2083"/>
      <c r="O383" s="2083"/>
      <c r="P383" s="5572">
        <f t="shared" si="266"/>
        <v>0</v>
      </c>
      <c r="Q383" s="1391" t="s">
        <v>306</v>
      </c>
      <c r="R383" s="5593">
        <f>'11,30'!O258</f>
        <v>0</v>
      </c>
      <c r="S383" s="2000"/>
      <c r="T383" s="2082">
        <v>15</v>
      </c>
      <c r="U383" s="5579" t="s">
        <v>10</v>
      </c>
      <c r="V383" s="1372"/>
      <c r="W383" s="2083"/>
      <c r="X383" s="2083"/>
      <c r="Y383" s="5572">
        <f t="shared" si="267"/>
        <v>0</v>
      </c>
      <c r="Z383" s="1391" t="s">
        <v>306</v>
      </c>
      <c r="AA383" s="5593">
        <f>'16,00'!O258</f>
        <v>0</v>
      </c>
      <c r="AB383" s="2000"/>
      <c r="AC383" s="2082">
        <v>15</v>
      </c>
      <c r="AD383" s="5583" t="s">
        <v>10</v>
      </c>
      <c r="AE383" s="5571"/>
      <c r="AF383" s="2083"/>
      <c r="AG383" s="5572">
        <f t="shared" si="258"/>
        <v>0</v>
      </c>
      <c r="AH383" s="2573" t="s">
        <v>925</v>
      </c>
      <c r="AI383" s="5660"/>
      <c r="AJ383" s="5631">
        <f>'19,00'!N251</f>
        <v>0</v>
      </c>
      <c r="AK383" s="2582"/>
      <c r="AL383" s="1213"/>
      <c r="AM383" s="5580" t="s">
        <v>7</v>
      </c>
      <c r="AN383" s="5580"/>
      <c r="AO383" s="2083"/>
      <c r="AP383" s="5572">
        <f t="shared" si="268"/>
        <v>0</v>
      </c>
      <c r="AQ383" s="1391" t="s">
        <v>306</v>
      </c>
      <c r="AR383" s="1391"/>
      <c r="AS383" s="2583"/>
      <c r="AT383" s="4123"/>
      <c r="AU383" s="5570" t="s">
        <v>667</v>
      </c>
      <c r="AV383" s="5592"/>
      <c r="AW383" s="2573" t="s">
        <v>925</v>
      </c>
      <c r="AX383" s="2090"/>
      <c r="AY383" s="5570" t="s">
        <v>667</v>
      </c>
      <c r="AZ383" s="5592"/>
      <c r="BA383" s="2573" t="s">
        <v>925</v>
      </c>
      <c r="BB383" s="2090"/>
      <c r="BC383" s="5570" t="s">
        <v>667</v>
      </c>
      <c r="BD383" s="5592"/>
      <c r="BE383" s="2573" t="s">
        <v>925</v>
      </c>
      <c r="BF383" s="2090"/>
      <c r="BG383" s="5570" t="s">
        <v>667</v>
      </c>
      <c r="BH383" s="5592"/>
      <c r="BI383" s="2573" t="s">
        <v>925</v>
      </c>
      <c r="BJ383" s="2090"/>
      <c r="BK383" s="1221"/>
    </row>
    <row r="384" spans="2:63" ht="15" hidden="1" customHeight="1">
      <c r="B384" s="2082">
        <v>16</v>
      </c>
      <c r="C384" s="5570" t="s">
        <v>307</v>
      </c>
      <c r="D384" s="5571"/>
      <c r="E384" s="5591"/>
      <c r="F384" s="5572">
        <f t="shared" si="255"/>
        <v>0</v>
      </c>
      <c r="G384" s="2573" t="s">
        <v>926</v>
      </c>
      <c r="H384" s="5660"/>
      <c r="I384" s="5574">
        <f>'10,00'!N252</f>
        <v>0</v>
      </c>
      <c r="J384" s="2000"/>
      <c r="K384" s="5590">
        <v>16</v>
      </c>
      <c r="L384" s="5579" t="s">
        <v>11</v>
      </c>
      <c r="M384" s="1372"/>
      <c r="N384" s="2083"/>
      <c r="O384" s="2083"/>
      <c r="P384" s="5572">
        <f t="shared" si="266"/>
        <v>0</v>
      </c>
      <c r="Q384" s="1387" t="s">
        <v>294</v>
      </c>
      <c r="R384" s="5577">
        <f>'11,30'!O264</f>
        <v>0</v>
      </c>
      <c r="S384" s="2000"/>
      <c r="T384" s="2082">
        <v>16</v>
      </c>
      <c r="U384" s="5579" t="s">
        <v>11</v>
      </c>
      <c r="V384" s="1372"/>
      <c r="W384" s="2083"/>
      <c r="X384" s="2083"/>
      <c r="Y384" s="5572">
        <f t="shared" si="267"/>
        <v>0</v>
      </c>
      <c r="Z384" s="1387" t="s">
        <v>294</v>
      </c>
      <c r="AA384" s="5577">
        <f>'16,00'!O264</f>
        <v>0</v>
      </c>
      <c r="AB384" s="2000"/>
      <c r="AC384" s="2082">
        <v>16</v>
      </c>
      <c r="AD384" s="5583" t="s">
        <v>11</v>
      </c>
      <c r="AE384" s="5571"/>
      <c r="AF384" s="2083"/>
      <c r="AG384" s="5572">
        <f t="shared" si="258"/>
        <v>0</v>
      </c>
      <c r="AH384" s="2573" t="s">
        <v>926</v>
      </c>
      <c r="AI384" s="5660"/>
      <c r="AJ384" s="5631">
        <f>'19,00'!N252</f>
        <v>0</v>
      </c>
      <c r="AK384" s="2582"/>
      <c r="AL384" s="1213"/>
      <c r="AM384" s="5580" t="s">
        <v>9</v>
      </c>
      <c r="AN384" s="5580"/>
      <c r="AO384" s="2083"/>
      <c r="AP384" s="5572">
        <f t="shared" si="268"/>
        <v>0</v>
      </c>
      <c r="AQ384" s="1387" t="s">
        <v>294</v>
      </c>
      <c r="AR384" s="1387"/>
      <c r="AS384" s="2582"/>
      <c r="AT384" s="4123"/>
      <c r="AU384" s="5570" t="s">
        <v>307</v>
      </c>
      <c r="AV384" s="5592"/>
      <c r="AW384" s="2573" t="s">
        <v>926</v>
      </c>
      <c r="AX384" s="2090"/>
      <c r="AY384" s="5570" t="s">
        <v>307</v>
      </c>
      <c r="AZ384" s="5592"/>
      <c r="BA384" s="2573" t="s">
        <v>926</v>
      </c>
      <c r="BB384" s="2090"/>
      <c r="BC384" s="5570" t="s">
        <v>307</v>
      </c>
      <c r="BD384" s="5592"/>
      <c r="BE384" s="2573" t="s">
        <v>926</v>
      </c>
      <c r="BF384" s="2090"/>
      <c r="BG384" s="5570" t="s">
        <v>307</v>
      </c>
      <c r="BH384" s="5592"/>
      <c r="BI384" s="2573" t="s">
        <v>926</v>
      </c>
      <c r="BJ384" s="2090"/>
      <c r="BK384" s="1221"/>
    </row>
    <row r="385" spans="2:63" ht="15" hidden="1" customHeight="1">
      <c r="B385" s="2082">
        <v>17</v>
      </c>
      <c r="C385" s="5570" t="s">
        <v>15</v>
      </c>
      <c r="D385" s="5571"/>
      <c r="E385" s="5579"/>
      <c r="F385" s="5572">
        <f t="shared" ref="F385:F392" si="269">D385-E385</f>
        <v>0</v>
      </c>
      <c r="G385" s="1387" t="s">
        <v>307</v>
      </c>
      <c r="H385" s="5660"/>
      <c r="I385" s="5574">
        <f>'10,00'!N253</f>
        <v>0</v>
      </c>
      <c r="J385" s="2000"/>
      <c r="K385" s="5590">
        <v>17</v>
      </c>
      <c r="L385" s="5579" t="s">
        <v>329</v>
      </c>
      <c r="M385" s="1109"/>
      <c r="N385" s="1109"/>
      <c r="O385" s="1109"/>
      <c r="P385" s="1109"/>
      <c r="Q385" s="1387" t="s">
        <v>295</v>
      </c>
      <c r="R385" s="5577">
        <f>'11,30'!O265</f>
        <v>0</v>
      </c>
      <c r="S385" s="2000"/>
      <c r="T385" s="2082">
        <v>17</v>
      </c>
      <c r="U385" s="5579" t="s">
        <v>329</v>
      </c>
      <c r="V385" s="1109"/>
      <c r="W385" s="1109"/>
      <c r="X385" s="1109"/>
      <c r="Y385" s="1109"/>
      <c r="Z385" s="1387" t="s">
        <v>295</v>
      </c>
      <c r="AA385" s="5577">
        <f>'16,00'!O265</f>
        <v>0</v>
      </c>
      <c r="AB385" s="2000"/>
      <c r="AC385" s="2082">
        <v>17</v>
      </c>
      <c r="AD385" s="5583" t="s">
        <v>329</v>
      </c>
      <c r="AE385" s="5571"/>
      <c r="AF385" s="1372"/>
      <c r="AG385" s="5572">
        <f t="shared" ref="AG385:AG392" si="270">AE385-AF385</f>
        <v>0</v>
      </c>
      <c r="AH385" s="1387" t="s">
        <v>307</v>
      </c>
      <c r="AI385" s="5660"/>
      <c r="AJ385" s="5631">
        <f>'19,00'!N253</f>
        <v>0</v>
      </c>
      <c r="AK385" s="2582"/>
      <c r="AL385" s="1213"/>
      <c r="AQ385" s="1387" t="s">
        <v>295</v>
      </c>
      <c r="AR385" s="1387"/>
      <c r="AS385" s="2582"/>
      <c r="AT385" s="4123"/>
      <c r="AU385" s="5570" t="s">
        <v>15</v>
      </c>
      <c r="AV385" s="5584"/>
      <c r="AW385" s="1243" t="s">
        <v>307</v>
      </c>
      <c r="AX385" s="2090"/>
      <c r="AY385" s="5570" t="s">
        <v>15</v>
      </c>
      <c r="AZ385" s="5584"/>
      <c r="BA385" s="1243" t="s">
        <v>307</v>
      </c>
      <c r="BB385" s="2090"/>
      <c r="BC385" s="5570" t="s">
        <v>15</v>
      </c>
      <c r="BD385" s="5584"/>
      <c r="BE385" s="1243" t="s">
        <v>307</v>
      </c>
      <c r="BF385" s="2090"/>
      <c r="BG385" s="5570" t="s">
        <v>15</v>
      </c>
      <c r="BH385" s="5584"/>
      <c r="BI385" s="1243" t="s">
        <v>307</v>
      </c>
      <c r="BJ385" s="2090"/>
      <c r="BK385" s="1221"/>
    </row>
    <row r="386" spans="2:63" ht="15" hidden="1" customHeight="1">
      <c r="B386" s="2082">
        <v>18</v>
      </c>
      <c r="C386" s="5570" t="s">
        <v>16</v>
      </c>
      <c r="D386" s="5571"/>
      <c r="E386" s="5579"/>
      <c r="F386" s="5572">
        <f t="shared" si="269"/>
        <v>0</v>
      </c>
      <c r="G386" s="2573" t="s">
        <v>495</v>
      </c>
      <c r="H386" s="5660"/>
      <c r="I386" s="5574">
        <f>'10,00'!N254</f>
        <v>0</v>
      </c>
      <c r="J386" s="2000"/>
      <c r="K386" s="5630">
        <v>18</v>
      </c>
      <c r="L386" s="5579" t="s">
        <v>330</v>
      </c>
      <c r="M386" s="1372"/>
      <c r="N386" s="1372"/>
      <c r="O386" s="1372"/>
      <c r="P386" s="5572">
        <f>M386-N386+O386</f>
        <v>0</v>
      </c>
      <c r="Q386" s="1387" t="s">
        <v>307</v>
      </c>
      <c r="R386" s="5577">
        <f>'11,30'!O261</f>
        <v>0</v>
      </c>
      <c r="S386" s="2000"/>
      <c r="T386" s="5575">
        <v>18</v>
      </c>
      <c r="U386" s="5579" t="s">
        <v>330</v>
      </c>
      <c r="V386" s="1372"/>
      <c r="W386" s="1372"/>
      <c r="X386" s="1372"/>
      <c r="Y386" s="5572">
        <f>V386-W386+X386</f>
        <v>0</v>
      </c>
      <c r="Z386" s="1387" t="s">
        <v>307</v>
      </c>
      <c r="AA386" s="5577">
        <f>'16,00'!O261</f>
        <v>0</v>
      </c>
      <c r="AB386" s="2000"/>
      <c r="AC386" s="5575">
        <v>18</v>
      </c>
      <c r="AD386" s="5583" t="s">
        <v>330</v>
      </c>
      <c r="AE386" s="5571"/>
      <c r="AF386" s="1372"/>
      <c r="AG386" s="5572">
        <f t="shared" si="270"/>
        <v>0</v>
      </c>
      <c r="AH386" s="2573" t="s">
        <v>495</v>
      </c>
      <c r="AI386" s="5660"/>
      <c r="AJ386" s="5631">
        <f>'19,00'!N254</f>
        <v>0</v>
      </c>
      <c r="AK386" s="2582"/>
      <c r="AL386" s="1213"/>
      <c r="AM386" s="5580" t="s">
        <v>329</v>
      </c>
      <c r="AN386" s="5580"/>
      <c r="AO386" s="2083"/>
      <c r="AP386" s="5572">
        <f>AN386-AO386</f>
        <v>0</v>
      </c>
      <c r="AQ386" s="1387" t="s">
        <v>307</v>
      </c>
      <c r="AR386" s="1387"/>
      <c r="AS386" s="2582"/>
      <c r="AT386" s="4123"/>
      <c r="AU386" s="5570" t="s">
        <v>16</v>
      </c>
      <c r="AV386" s="5584"/>
      <c r="AW386" s="2573" t="s">
        <v>495</v>
      </c>
      <c r="AX386" s="2090"/>
      <c r="AY386" s="5570" t="s">
        <v>16</v>
      </c>
      <c r="AZ386" s="5584"/>
      <c r="BA386" s="2573" t="s">
        <v>495</v>
      </c>
      <c r="BB386" s="2090"/>
      <c r="BC386" s="5570" t="s">
        <v>16</v>
      </c>
      <c r="BD386" s="5584"/>
      <c r="BE386" s="2573" t="s">
        <v>495</v>
      </c>
      <c r="BF386" s="2090"/>
      <c r="BG386" s="5570" t="s">
        <v>16</v>
      </c>
      <c r="BH386" s="5584"/>
      <c r="BI386" s="2573" t="s">
        <v>495</v>
      </c>
      <c r="BJ386" s="2090"/>
      <c r="BK386" s="1221"/>
    </row>
    <row r="387" spans="2:63" ht="15" hidden="1" customHeight="1">
      <c r="B387" s="2082">
        <v>19</v>
      </c>
      <c r="C387" s="5570" t="s">
        <v>814</v>
      </c>
      <c r="D387" s="5571"/>
      <c r="E387" s="5579"/>
      <c r="F387" s="5572">
        <f t="shared" si="269"/>
        <v>0</v>
      </c>
      <c r="G387" s="1387" t="s">
        <v>58</v>
      </c>
      <c r="H387" s="5660"/>
      <c r="I387" s="5574">
        <f>'10,00'!N255</f>
        <v>0</v>
      </c>
      <c r="J387" s="2000"/>
      <c r="K387" s="5590">
        <v>19</v>
      </c>
      <c r="L387" s="5579" t="s">
        <v>13</v>
      </c>
      <c r="M387" s="1372"/>
      <c r="N387" s="1372"/>
      <c r="O387" s="1372"/>
      <c r="P387" s="5572">
        <f>M387-N387+O387</f>
        <v>0</v>
      </c>
      <c r="Q387" s="1387" t="s">
        <v>587</v>
      </c>
      <c r="R387" s="5577">
        <f>'11,30'!O262</f>
        <v>0</v>
      </c>
      <c r="S387" s="2000"/>
      <c r="T387" s="2082">
        <v>19</v>
      </c>
      <c r="U387" s="5579" t="s">
        <v>13</v>
      </c>
      <c r="V387" s="1372"/>
      <c r="W387" s="1372"/>
      <c r="X387" s="1372"/>
      <c r="Y387" s="5572">
        <f>V387-W387+X387</f>
        <v>0</v>
      </c>
      <c r="Z387" s="1387" t="s">
        <v>587</v>
      </c>
      <c r="AA387" s="5577">
        <f>'16,00'!O262</f>
        <v>0</v>
      </c>
      <c r="AB387" s="2000"/>
      <c r="AC387" s="2082">
        <v>19</v>
      </c>
      <c r="AD387" s="5583" t="s">
        <v>13</v>
      </c>
      <c r="AE387" s="5571"/>
      <c r="AF387" s="1372"/>
      <c r="AG387" s="5572">
        <f t="shared" si="270"/>
        <v>0</v>
      </c>
      <c r="AH387" s="1387" t="s">
        <v>58</v>
      </c>
      <c r="AI387" s="5660"/>
      <c r="AJ387" s="5631">
        <f>'19,00'!N255</f>
        <v>0</v>
      </c>
      <c r="AK387" s="2582"/>
      <c r="AL387" s="1213"/>
      <c r="AM387" s="5580" t="s">
        <v>330</v>
      </c>
      <c r="AN387" s="5580"/>
      <c r="AO387" s="2083"/>
      <c r="AP387" s="5572">
        <f>AN387-AO387</f>
        <v>0</v>
      </c>
      <c r="AQ387" s="1387" t="s">
        <v>587</v>
      </c>
      <c r="AR387" s="1387"/>
      <c r="AS387" s="2582"/>
      <c r="AT387" s="4123"/>
      <c r="AU387" s="5570" t="s">
        <v>814</v>
      </c>
      <c r="AV387" s="5584"/>
      <c r="AW387" s="1243" t="s">
        <v>58</v>
      </c>
      <c r="AX387" s="2090"/>
      <c r="AY387" s="5570" t="s">
        <v>814</v>
      </c>
      <c r="AZ387" s="5584"/>
      <c r="BA387" s="1243" t="s">
        <v>58</v>
      </c>
      <c r="BB387" s="2090"/>
      <c r="BC387" s="5570" t="s">
        <v>814</v>
      </c>
      <c r="BD387" s="5584"/>
      <c r="BE387" s="1243" t="s">
        <v>58</v>
      </c>
      <c r="BF387" s="2090"/>
      <c r="BG387" s="5570" t="s">
        <v>814</v>
      </c>
      <c r="BH387" s="5584"/>
      <c r="BI387" s="1243" t="s">
        <v>58</v>
      </c>
      <c r="BJ387" s="2090"/>
      <c r="BK387" s="1221"/>
    </row>
    <row r="388" spans="2:63" ht="15" hidden="1" customHeight="1">
      <c r="B388" s="2082">
        <v>20</v>
      </c>
      <c r="C388" s="5570" t="s">
        <v>523</v>
      </c>
      <c r="D388" s="5571"/>
      <c r="E388" s="5579"/>
      <c r="F388" s="5572">
        <f t="shared" si="269"/>
        <v>0</v>
      </c>
      <c r="G388" s="1387" t="s">
        <v>57</v>
      </c>
      <c r="H388" s="5660"/>
      <c r="I388" s="5574">
        <f>'10,00'!N255</f>
        <v>0</v>
      </c>
      <c r="J388" s="2000"/>
      <c r="K388" s="5590">
        <v>20</v>
      </c>
      <c r="L388" s="5579" t="s">
        <v>337</v>
      </c>
      <c r="M388" s="1372"/>
      <c r="N388" s="1372"/>
      <c r="O388" s="1372"/>
      <c r="P388" s="5572">
        <f>M388-N388+O388</f>
        <v>0</v>
      </c>
      <c r="Q388" s="1387" t="s">
        <v>588</v>
      </c>
      <c r="R388" s="5577">
        <f>'11,30'!O263</f>
        <v>0</v>
      </c>
      <c r="S388" s="2000"/>
      <c r="T388" s="2082">
        <v>20</v>
      </c>
      <c r="U388" s="5579" t="s">
        <v>337</v>
      </c>
      <c r="V388" s="1372"/>
      <c r="W388" s="1372"/>
      <c r="X388" s="1372"/>
      <c r="Y388" s="5572">
        <f>V388-W388+X388</f>
        <v>0</v>
      </c>
      <c r="Z388" s="1387" t="s">
        <v>588</v>
      </c>
      <c r="AA388" s="5577">
        <f>'16,00'!O263</f>
        <v>0</v>
      </c>
      <c r="AB388" s="2000"/>
      <c r="AC388" s="2082">
        <v>20</v>
      </c>
      <c r="AD388" s="5583" t="s">
        <v>337</v>
      </c>
      <c r="AE388" s="5571"/>
      <c r="AF388" s="1372"/>
      <c r="AG388" s="5572">
        <f t="shared" si="270"/>
        <v>0</v>
      </c>
      <c r="AH388" s="1387" t="s">
        <v>57</v>
      </c>
      <c r="AI388" s="5660"/>
      <c r="AJ388" s="5631">
        <f>'19,00'!N255</f>
        <v>0</v>
      </c>
      <c r="AK388" s="2582"/>
      <c r="AL388" s="1213"/>
      <c r="AM388" s="5580" t="s">
        <v>13</v>
      </c>
      <c r="AN388" s="5580"/>
      <c r="AO388" s="1372"/>
      <c r="AP388" s="5572">
        <f>AN388-AO388</f>
        <v>0</v>
      </c>
      <c r="AQ388" s="1387" t="s">
        <v>588</v>
      </c>
      <c r="AR388" s="1387"/>
      <c r="AS388" s="2582"/>
      <c r="AT388" s="4123"/>
      <c r="AU388" s="5570" t="s">
        <v>523</v>
      </c>
      <c r="AV388" s="5584"/>
      <c r="AW388" s="1243" t="s">
        <v>57</v>
      </c>
      <c r="AX388" s="2090"/>
      <c r="AY388" s="5570" t="s">
        <v>523</v>
      </c>
      <c r="AZ388" s="5584"/>
      <c r="BA388" s="1243" t="s">
        <v>57</v>
      </c>
      <c r="BB388" s="2090"/>
      <c r="BC388" s="5570" t="s">
        <v>523</v>
      </c>
      <c r="BD388" s="5584"/>
      <c r="BE388" s="1243" t="s">
        <v>57</v>
      </c>
      <c r="BF388" s="2090"/>
      <c r="BG388" s="5570" t="s">
        <v>523</v>
      </c>
      <c r="BH388" s="5584"/>
      <c r="BI388" s="1243" t="s">
        <v>57</v>
      </c>
      <c r="BJ388" s="2090"/>
      <c r="BK388" s="1221"/>
    </row>
    <row r="389" spans="2:63" ht="15" hidden="1" customHeight="1">
      <c r="B389" s="2082">
        <v>21</v>
      </c>
      <c r="C389" s="5570" t="s">
        <v>917</v>
      </c>
      <c r="D389" s="5571"/>
      <c r="E389" s="5579"/>
      <c r="F389" s="5572">
        <f t="shared" si="269"/>
        <v>0</v>
      </c>
      <c r="G389" s="2573" t="s">
        <v>725</v>
      </c>
      <c r="H389" s="5573"/>
      <c r="I389" s="5574">
        <f>'10,00'!N256</f>
        <v>0</v>
      </c>
      <c r="J389" s="2572"/>
      <c r="K389" s="5590">
        <v>21</v>
      </c>
      <c r="L389" s="5579" t="s">
        <v>338</v>
      </c>
      <c r="M389" s="1372"/>
      <c r="N389" s="1372"/>
      <c r="O389" s="1372"/>
      <c r="P389" s="5572">
        <v>2</v>
      </c>
      <c r="Q389" s="1387" t="s">
        <v>308</v>
      </c>
      <c r="R389" s="5577">
        <f>'11,30'!O269</f>
        <v>0</v>
      </c>
      <c r="S389" s="2000"/>
      <c r="T389" s="2082">
        <v>21</v>
      </c>
      <c r="U389" s="5579" t="s">
        <v>338</v>
      </c>
      <c r="V389" s="1372"/>
      <c r="W389" s="1372"/>
      <c r="X389" s="1372"/>
      <c r="Y389" s="5572">
        <f>V389-W389+X389</f>
        <v>0</v>
      </c>
      <c r="Z389" s="1387" t="s">
        <v>308</v>
      </c>
      <c r="AA389" s="5577">
        <f>'16,00'!O269</f>
        <v>0</v>
      </c>
      <c r="AB389" s="2000"/>
      <c r="AC389" s="2082">
        <v>21</v>
      </c>
      <c r="AD389" s="5583" t="s">
        <v>338</v>
      </c>
      <c r="AE389" s="5571"/>
      <c r="AF389" s="1372"/>
      <c r="AG389" s="5572">
        <f t="shared" si="270"/>
        <v>0</v>
      </c>
      <c r="AH389" s="2573" t="s">
        <v>725</v>
      </c>
      <c r="AI389" s="5573"/>
      <c r="AJ389" s="5631">
        <f>'19,00'!N256</f>
        <v>0</v>
      </c>
      <c r="AK389" s="2582"/>
      <c r="AL389" s="1213"/>
      <c r="AM389" s="5580" t="s">
        <v>337</v>
      </c>
      <c r="AN389" s="5580"/>
      <c r="AO389" s="1372"/>
      <c r="AP389" s="5572">
        <f>AN389-AO389</f>
        <v>0</v>
      </c>
      <c r="AQ389" s="1387" t="s">
        <v>308</v>
      </c>
      <c r="AR389" s="1387"/>
      <c r="AS389" s="2582"/>
      <c r="AT389" s="4123"/>
      <c r="AU389" s="5570" t="s">
        <v>917</v>
      </c>
      <c r="AV389" s="5584"/>
      <c r="AW389" s="1243" t="s">
        <v>725</v>
      </c>
      <c r="AX389" s="2090"/>
      <c r="AY389" s="5570" t="s">
        <v>917</v>
      </c>
      <c r="AZ389" s="5584"/>
      <c r="BA389" s="1243" t="s">
        <v>725</v>
      </c>
      <c r="BB389" s="2090"/>
      <c r="BC389" s="5570" t="s">
        <v>917</v>
      </c>
      <c r="BD389" s="5584"/>
      <c r="BE389" s="1243" t="s">
        <v>725</v>
      </c>
      <c r="BF389" s="2090"/>
      <c r="BG389" s="5570" t="s">
        <v>917</v>
      </c>
      <c r="BH389" s="5584"/>
      <c r="BI389" s="1243" t="s">
        <v>725</v>
      </c>
      <c r="BJ389" s="2090"/>
      <c r="BK389" s="1221"/>
    </row>
    <row r="390" spans="2:63" ht="15" hidden="1" customHeight="1">
      <c r="B390" s="2082">
        <v>22</v>
      </c>
      <c r="C390" s="5570" t="s">
        <v>918</v>
      </c>
      <c r="D390" s="5571"/>
      <c r="E390" s="5579"/>
      <c r="F390" s="5572">
        <f t="shared" si="269"/>
        <v>0</v>
      </c>
      <c r="G390" s="1387" t="s">
        <v>747</v>
      </c>
      <c r="H390" s="5573"/>
      <c r="I390" s="5574">
        <f>'10,00'!N257</f>
        <v>0</v>
      </c>
      <c r="J390" s="2572"/>
      <c r="K390" s="5633">
        <v>22</v>
      </c>
      <c r="L390" s="5579" t="s">
        <v>14</v>
      </c>
      <c r="M390" s="1372"/>
      <c r="N390" s="1372"/>
      <c r="O390" s="1372"/>
      <c r="P390" s="5572">
        <f>M390-N390+O390</f>
        <v>0</v>
      </c>
      <c r="Q390" s="1387" t="s">
        <v>309</v>
      </c>
      <c r="R390" s="5577">
        <f>'11,30'!O270</f>
        <v>0</v>
      </c>
      <c r="S390" s="2000"/>
      <c r="T390" s="5585">
        <v>22</v>
      </c>
      <c r="U390" s="5579" t="s">
        <v>14</v>
      </c>
      <c r="V390" s="1372"/>
      <c r="W390" s="1372"/>
      <c r="X390" s="1372"/>
      <c r="Y390" s="5572">
        <f>V390-W390+X390</f>
        <v>0</v>
      </c>
      <c r="Z390" s="1387" t="s">
        <v>309</v>
      </c>
      <c r="AA390" s="5577">
        <f>'16,00'!O270</f>
        <v>0</v>
      </c>
      <c r="AB390" s="2000"/>
      <c r="AC390" s="5585">
        <v>22</v>
      </c>
      <c r="AD390" s="5583" t="s">
        <v>14</v>
      </c>
      <c r="AE390" s="5571"/>
      <c r="AF390" s="1372"/>
      <c r="AG390" s="5572">
        <f t="shared" si="270"/>
        <v>0</v>
      </c>
      <c r="AH390" s="1387" t="s">
        <v>747</v>
      </c>
      <c r="AI390" s="5573"/>
      <c r="AJ390" s="5631">
        <f>'19,00'!N257</f>
        <v>0</v>
      </c>
      <c r="AK390" s="2582"/>
      <c r="AL390" s="1213"/>
      <c r="AM390" s="5580" t="s">
        <v>338</v>
      </c>
      <c r="AN390" s="5580"/>
      <c r="AO390" s="1372"/>
      <c r="AP390" s="5572">
        <f>AN390-AO390</f>
        <v>0</v>
      </c>
      <c r="AQ390" s="1387" t="s">
        <v>309</v>
      </c>
      <c r="AR390" s="1387"/>
      <c r="AS390" s="2582"/>
      <c r="AT390" s="4123"/>
      <c r="AU390" s="5570" t="s">
        <v>918</v>
      </c>
      <c r="AV390" s="5584"/>
      <c r="AW390" s="1243" t="s">
        <v>747</v>
      </c>
      <c r="AX390" s="2090"/>
      <c r="AY390" s="5570" t="s">
        <v>918</v>
      </c>
      <c r="AZ390" s="5584"/>
      <c r="BA390" s="1243" t="s">
        <v>747</v>
      </c>
      <c r="BB390" s="2090"/>
      <c r="BC390" s="5570" t="s">
        <v>918</v>
      </c>
      <c r="BD390" s="5584"/>
      <c r="BE390" s="1243" t="s">
        <v>747</v>
      </c>
      <c r="BF390" s="2090"/>
      <c r="BG390" s="5570" t="s">
        <v>918</v>
      </c>
      <c r="BH390" s="5584"/>
      <c r="BI390" s="1243" t="s">
        <v>747</v>
      </c>
      <c r="BJ390" s="2090"/>
      <c r="BK390" s="1221"/>
    </row>
    <row r="391" spans="2:63" ht="15" hidden="1" customHeight="1">
      <c r="B391" s="2082">
        <v>23</v>
      </c>
      <c r="C391" s="5570" t="s">
        <v>919</v>
      </c>
      <c r="D391" s="5571"/>
      <c r="E391" s="5579"/>
      <c r="F391" s="5572">
        <f t="shared" si="269"/>
        <v>0</v>
      </c>
      <c r="G391" s="97"/>
      <c r="H391" s="3682"/>
      <c r="I391" s="5574"/>
      <c r="J391" s="5594"/>
      <c r="K391" s="5590">
        <v>23</v>
      </c>
      <c r="L391" s="5579" t="s">
        <v>15</v>
      </c>
      <c r="M391" s="1372"/>
      <c r="N391" s="1372"/>
      <c r="O391" s="1372"/>
      <c r="P391" s="5572">
        <f>M391-N391+O391</f>
        <v>0</v>
      </c>
      <c r="Q391" s="1387" t="s">
        <v>58</v>
      </c>
      <c r="R391" s="5577">
        <f>'11,30'!O272</f>
        <v>0</v>
      </c>
      <c r="S391" s="2000"/>
      <c r="T391" s="2082">
        <v>23</v>
      </c>
      <c r="U391" s="5579" t="s">
        <v>15</v>
      </c>
      <c r="V391" s="1372"/>
      <c r="W391" s="1372"/>
      <c r="X391" s="1372"/>
      <c r="Y391" s="5572">
        <f t="shared" si="264"/>
        <v>0</v>
      </c>
      <c r="Z391" s="1387" t="s">
        <v>58</v>
      </c>
      <c r="AA391" s="5577">
        <f>'16,00'!O272</f>
        <v>0</v>
      </c>
      <c r="AB391" s="2000"/>
      <c r="AC391" s="2082">
        <v>23</v>
      </c>
      <c r="AD391" s="5583" t="s">
        <v>15</v>
      </c>
      <c r="AE391" s="5571"/>
      <c r="AF391" s="1372"/>
      <c r="AG391" s="5572">
        <f t="shared" si="270"/>
        <v>0</v>
      </c>
      <c r="AH391" s="97"/>
      <c r="AI391" s="3682"/>
      <c r="AJ391" s="5574"/>
      <c r="AK391" s="2582"/>
      <c r="AL391" s="1213"/>
      <c r="AM391" s="5580" t="s">
        <v>15</v>
      </c>
      <c r="AN391" s="5580"/>
      <c r="AO391" s="1372"/>
      <c r="AP391" s="5572">
        <f t="shared" ref="AP391:AP392" si="271">AN391-AO391</f>
        <v>0</v>
      </c>
      <c r="AQ391" s="1387" t="s">
        <v>58</v>
      </c>
      <c r="AR391" s="1387"/>
      <c r="AS391" s="2582"/>
      <c r="AT391" s="4123"/>
      <c r="AU391" s="5570" t="s">
        <v>919</v>
      </c>
      <c r="AV391" s="5584"/>
      <c r="AW391" s="1243"/>
      <c r="AX391" s="2090"/>
      <c r="AY391" s="5570" t="s">
        <v>919</v>
      </c>
      <c r="AZ391" s="5584"/>
      <c r="BA391" s="1243"/>
      <c r="BB391" s="2090"/>
      <c r="BC391" s="5570" t="s">
        <v>919</v>
      </c>
      <c r="BD391" s="5584"/>
      <c r="BE391" s="1243"/>
      <c r="BF391" s="2090"/>
      <c r="BG391" s="5570" t="s">
        <v>919</v>
      </c>
      <c r="BH391" s="5584"/>
      <c r="BI391" s="1243"/>
      <c r="BJ391" s="2090"/>
      <c r="BK391" s="1221"/>
    </row>
    <row r="392" spans="2:63" ht="15" hidden="1" customHeight="1" thickBot="1">
      <c r="B392" s="2082">
        <v>24</v>
      </c>
      <c r="C392" s="5596" t="s">
        <v>920</v>
      </c>
      <c r="D392" s="5597"/>
      <c r="E392" s="5602"/>
      <c r="F392" s="5599">
        <f t="shared" si="269"/>
        <v>0</v>
      </c>
      <c r="G392" s="5605"/>
      <c r="H392" s="3687"/>
      <c r="I392" s="5606"/>
      <c r="J392" s="5607"/>
      <c r="K392" s="5590">
        <v>24</v>
      </c>
      <c r="L392" s="5579" t="s">
        <v>16</v>
      </c>
      <c r="M392" s="1372"/>
      <c r="N392" s="1372"/>
      <c r="O392" s="1372"/>
      <c r="P392" s="5572">
        <f>M392-N392+O392</f>
        <v>0</v>
      </c>
      <c r="Q392" s="1387" t="s">
        <v>57</v>
      </c>
      <c r="R392" s="5577">
        <f>'11,30'!O271</f>
        <v>0</v>
      </c>
      <c r="S392" s="2572"/>
      <c r="T392" s="2082">
        <v>24</v>
      </c>
      <c r="U392" s="5579" t="s">
        <v>16</v>
      </c>
      <c r="V392" s="1372"/>
      <c r="W392" s="1372"/>
      <c r="X392" s="1372"/>
      <c r="Y392" s="5572">
        <f t="shared" si="264"/>
        <v>0</v>
      </c>
      <c r="Z392" s="1387" t="s">
        <v>57</v>
      </c>
      <c r="AA392" s="5577">
        <f>'16,00'!O271</f>
        <v>0</v>
      </c>
      <c r="AB392" s="2572"/>
      <c r="AC392" s="2082">
        <v>24</v>
      </c>
      <c r="AD392" s="5583" t="s">
        <v>16</v>
      </c>
      <c r="AE392" s="5597"/>
      <c r="AF392" s="5598"/>
      <c r="AG392" s="5599">
        <f t="shared" si="270"/>
        <v>0</v>
      </c>
      <c r="AH392" s="5605"/>
      <c r="AI392" s="3687"/>
      <c r="AJ392" s="5606"/>
      <c r="AK392" s="3688"/>
      <c r="AL392" s="1213"/>
      <c r="AM392" s="5608" t="s">
        <v>16</v>
      </c>
      <c r="AN392" s="5580"/>
      <c r="AO392" s="1372"/>
      <c r="AP392" s="5572">
        <f t="shared" si="271"/>
        <v>0</v>
      </c>
      <c r="AQ392" s="1392" t="s">
        <v>57</v>
      </c>
      <c r="AR392" s="1392"/>
      <c r="AS392" s="3688"/>
      <c r="AT392" s="4123"/>
      <c r="AU392" s="5570" t="s">
        <v>920</v>
      </c>
      <c r="AV392" s="5584"/>
      <c r="AW392" s="1243"/>
      <c r="AX392" s="2090"/>
      <c r="AY392" s="5570" t="s">
        <v>920</v>
      </c>
      <c r="AZ392" s="5584"/>
      <c r="BA392" s="1243"/>
      <c r="BB392" s="2090"/>
      <c r="BC392" s="5570" t="s">
        <v>920</v>
      </c>
      <c r="BD392" s="5584"/>
      <c r="BE392" s="1243"/>
      <c r="BF392" s="2090"/>
      <c r="BG392" s="5570" t="s">
        <v>920</v>
      </c>
      <c r="BH392" s="5584"/>
      <c r="BI392" s="1243"/>
      <c r="BJ392" s="2090"/>
      <c r="BK392" s="1221"/>
    </row>
    <row r="393" spans="2:63" ht="15" hidden="1" customHeight="1" thickBot="1">
      <c r="B393" s="5609"/>
      <c r="C393" s="5610"/>
      <c r="D393" s="5610"/>
      <c r="E393" s="5610"/>
      <c r="F393" s="5610"/>
      <c r="G393" s="5610"/>
      <c r="H393" s="5610"/>
      <c r="I393" s="5610"/>
      <c r="J393" s="5610"/>
      <c r="K393" s="5610"/>
      <c r="L393" s="5610"/>
      <c r="M393" s="5610"/>
      <c r="N393" s="5610"/>
      <c r="O393" s="5610"/>
      <c r="P393" s="5610"/>
      <c r="Q393" s="5610"/>
      <c r="R393" s="5610"/>
      <c r="S393" s="5610"/>
      <c r="T393" s="5610"/>
      <c r="U393" s="5610"/>
      <c r="V393" s="5610"/>
      <c r="W393" s="5610"/>
      <c r="X393" s="5610"/>
      <c r="Y393" s="5610"/>
      <c r="Z393" s="5610"/>
      <c r="AA393" s="5610"/>
      <c r="AB393" s="5610"/>
      <c r="AC393" s="5610"/>
      <c r="AD393" s="5610"/>
      <c r="AE393" s="5610"/>
      <c r="AF393" s="5610"/>
      <c r="AG393" s="5610"/>
      <c r="AH393" s="5610"/>
      <c r="AI393" s="5610"/>
      <c r="AJ393" s="5610"/>
      <c r="AK393" s="5611"/>
      <c r="AL393" s="1214"/>
      <c r="AM393" s="1109"/>
      <c r="AN393" s="1109"/>
      <c r="AO393" s="1109"/>
      <c r="AP393" s="1109"/>
      <c r="AQ393" s="1109"/>
      <c r="AR393" s="1109"/>
      <c r="AS393" s="1109"/>
      <c r="AT393" s="4122" t="s">
        <v>350</v>
      </c>
      <c r="AU393" s="5521">
        <f>B394</f>
        <v>44606</v>
      </c>
      <c r="AV393" s="5524"/>
      <c r="AW393" s="5524"/>
      <c r="AX393" s="5525"/>
      <c r="AY393" s="5521">
        <f>B394</f>
        <v>44606</v>
      </c>
      <c r="AZ393" s="5524"/>
      <c r="BA393" s="5524"/>
      <c r="BB393" s="5525"/>
      <c r="BC393" s="5521">
        <f>AU393</f>
        <v>44606</v>
      </c>
      <c r="BD393" s="5524"/>
      <c r="BE393" s="5524"/>
      <c r="BF393" s="5525"/>
      <c r="BG393" s="5521">
        <f>AU393</f>
        <v>44606</v>
      </c>
      <c r="BH393" s="5524"/>
      <c r="BI393" s="5524"/>
      <c r="BJ393" s="5525"/>
      <c r="BK393" s="1221"/>
    </row>
    <row r="394" spans="2:63" ht="18" hidden="1" customHeight="1">
      <c r="B394" s="4099">
        <f>B2</f>
        <v>44606</v>
      </c>
      <c r="C394" s="4100"/>
      <c r="D394" s="3694"/>
      <c r="E394" s="3990"/>
      <c r="F394" s="3990">
        <f>F366</f>
        <v>0.41666666666666669</v>
      </c>
      <c r="G394" s="3990"/>
      <c r="H394" s="3990"/>
      <c r="I394" s="3990"/>
      <c r="J394" s="3696"/>
      <c r="K394" s="5655"/>
      <c r="L394" s="3990"/>
      <c r="M394" s="3990"/>
      <c r="N394" s="3990"/>
      <c r="O394" s="3990"/>
      <c r="P394" s="3990">
        <f>P366</f>
        <v>0.5</v>
      </c>
      <c r="Q394" s="3990"/>
      <c r="R394" s="3990"/>
      <c r="S394" s="3696"/>
      <c r="T394" s="5656"/>
      <c r="U394" s="5657"/>
      <c r="V394" s="5657"/>
      <c r="W394" s="5657"/>
      <c r="X394" s="5657"/>
      <c r="Y394" s="5657">
        <f>Y366</f>
        <v>0.66666666666666663</v>
      </c>
      <c r="Z394" s="5657"/>
      <c r="AA394" s="5657"/>
      <c r="AB394" s="5658"/>
      <c r="AC394" s="3673"/>
      <c r="AD394" s="3672"/>
      <c r="AE394" s="3673"/>
      <c r="AF394" s="3672"/>
      <c r="AG394" s="3672">
        <f>AG366</f>
        <v>0.79166666666666663</v>
      </c>
      <c r="AH394" s="3672"/>
      <c r="AI394" s="3672"/>
      <c r="AJ394" s="3672"/>
      <c r="AK394" s="3674"/>
      <c r="AL394" s="1221"/>
      <c r="AM394" s="5615"/>
      <c r="AN394" s="5527"/>
      <c r="AO394" s="5527"/>
      <c r="AP394" s="5527" t="str">
        <f>AP366</f>
        <v>Ночь</v>
      </c>
      <c r="AQ394" s="5527"/>
      <c r="AR394" s="5527"/>
      <c r="AS394" s="5528"/>
      <c r="AT394" s="4123"/>
      <c r="AU394" s="5533" t="str">
        <f>AG395</f>
        <v>Павильон Табылга</v>
      </c>
      <c r="AV394" s="5534"/>
      <c r="AW394" s="5535"/>
      <c r="AX394" s="5536"/>
      <c r="AY394" s="5533" t="str">
        <f>AU394</f>
        <v>Павильон Табылга</v>
      </c>
      <c r="AZ394" s="5534"/>
      <c r="BA394" s="5535"/>
      <c r="BB394" s="5536"/>
      <c r="BC394" s="5533" t="str">
        <f>AP395</f>
        <v>Павильон Табылга</v>
      </c>
      <c r="BD394" s="5534"/>
      <c r="BE394" s="5535"/>
      <c r="BF394" s="5536"/>
      <c r="BG394" s="5533" t="str">
        <f>BC394</f>
        <v>Павильон Табылга</v>
      </c>
      <c r="BH394" s="5534"/>
      <c r="BI394" s="5535"/>
      <c r="BJ394" s="5536"/>
      <c r="BK394" s="1221"/>
    </row>
    <row r="395" spans="2:63" ht="18" hidden="1" customHeight="1" thickBot="1">
      <c r="B395" s="4101"/>
      <c r="C395" s="4102"/>
      <c r="D395" s="3697"/>
      <c r="E395" s="3698"/>
      <c r="F395" s="3699" t="s">
        <v>240</v>
      </c>
      <c r="G395" s="3698"/>
      <c r="H395" s="3698"/>
      <c r="I395" s="3698"/>
      <c r="J395" s="3700"/>
      <c r="K395" s="5659"/>
      <c r="L395" s="5645"/>
      <c r="M395" s="5645"/>
      <c r="N395" s="5645"/>
      <c r="O395" s="5645"/>
      <c r="P395" s="5645" t="str">
        <f>F395</f>
        <v>Павильон Табылга</v>
      </c>
      <c r="Q395" s="5645"/>
      <c r="R395" s="5645"/>
      <c r="S395" s="5646"/>
      <c r="T395" s="5647"/>
      <c r="U395" s="5648"/>
      <c r="V395" s="5648"/>
      <c r="W395" s="5648"/>
      <c r="X395" s="5648"/>
      <c r="Y395" s="5648" t="str">
        <f>P395</f>
        <v>Павильон Табылга</v>
      </c>
      <c r="Z395" s="5648"/>
      <c r="AA395" s="5648"/>
      <c r="AB395" s="5649"/>
      <c r="AC395" s="5647"/>
      <c r="AD395" s="5648"/>
      <c r="AE395" s="5647"/>
      <c r="AF395" s="5648"/>
      <c r="AG395" s="5648" t="str">
        <f>Y395</f>
        <v>Павильон Табылга</v>
      </c>
      <c r="AH395" s="5648"/>
      <c r="AI395" s="5648"/>
      <c r="AJ395" s="5648"/>
      <c r="AK395" s="5649"/>
      <c r="AL395" s="3291"/>
      <c r="AM395" s="5622"/>
      <c r="AN395" s="5623"/>
      <c r="AO395" s="5623"/>
      <c r="AP395" s="5623" t="str">
        <f>AG395</f>
        <v>Павильон Табылга</v>
      </c>
      <c r="AQ395" s="5623"/>
      <c r="AR395" s="5623"/>
      <c r="AS395" s="5624"/>
      <c r="AT395" s="4123"/>
      <c r="AU395" s="5538"/>
      <c r="AV395" s="5539"/>
      <c r="AW395" s="5540"/>
      <c r="AX395" s="5541"/>
      <c r="AY395" s="5538"/>
      <c r="AZ395" s="5539"/>
      <c r="BA395" s="5540"/>
      <c r="BB395" s="5541"/>
      <c r="BC395" s="5538"/>
      <c r="BD395" s="5539"/>
      <c r="BE395" s="5540"/>
      <c r="BF395" s="5541"/>
      <c r="BG395" s="5538"/>
      <c r="BH395" s="5539"/>
      <c r="BI395" s="5540"/>
      <c r="BJ395" s="5541"/>
      <c r="BK395" s="1221"/>
    </row>
    <row r="396" spans="2:63" ht="32.25" hidden="1" customHeight="1">
      <c r="B396" s="5544" t="s">
        <v>1</v>
      </c>
      <c r="C396" s="5545"/>
      <c r="D396" s="5546" t="s">
        <v>734</v>
      </c>
      <c r="E396" s="5547" t="s">
        <v>720</v>
      </c>
      <c r="F396" s="5548" t="s">
        <v>17</v>
      </c>
      <c r="G396" s="5555" t="s">
        <v>721</v>
      </c>
      <c r="H396" s="5549"/>
      <c r="I396" s="5549"/>
      <c r="J396" s="5550"/>
      <c r="K396" s="5544" t="s">
        <v>1</v>
      </c>
      <c r="L396" s="5551"/>
      <c r="M396" s="5552" t="e">
        <f>#REF!</f>
        <v>#REF!</v>
      </c>
      <c r="N396" s="5553" t="s">
        <v>6</v>
      </c>
      <c r="O396" s="5553" t="s">
        <v>229</v>
      </c>
      <c r="P396" s="5554" t="s">
        <v>17</v>
      </c>
      <c r="Q396" s="5555" t="s">
        <v>353</v>
      </c>
      <c r="R396" s="5549"/>
      <c r="S396" s="5550"/>
      <c r="T396" s="5544" t="s">
        <v>1</v>
      </c>
      <c r="U396" s="5551"/>
      <c r="V396" s="5556" t="e">
        <f>#REF!</f>
        <v>#REF!</v>
      </c>
      <c r="W396" s="5553" t="s">
        <v>6</v>
      </c>
      <c r="X396" s="5553" t="s">
        <v>229</v>
      </c>
      <c r="Y396" s="5554" t="s">
        <v>17</v>
      </c>
      <c r="Z396" s="5555" t="s">
        <v>312</v>
      </c>
      <c r="AA396" s="5549"/>
      <c r="AB396" s="5550"/>
      <c r="AC396" s="5544" t="s">
        <v>1</v>
      </c>
      <c r="AD396" s="5557"/>
      <c r="AE396" s="5546" t="s">
        <v>734</v>
      </c>
      <c r="AF396" s="5547" t="s">
        <v>720</v>
      </c>
      <c r="AG396" s="5548" t="s">
        <v>17</v>
      </c>
      <c r="AH396" s="5559" t="s">
        <v>691</v>
      </c>
      <c r="AI396" s="5560"/>
      <c r="AJ396" s="5560"/>
      <c r="AK396" s="5561"/>
      <c r="AL396" s="1210"/>
      <c r="AM396" s="5562"/>
      <c r="AN396" s="5544" t="s">
        <v>249</v>
      </c>
      <c r="AO396" s="5551" t="s">
        <v>250</v>
      </c>
      <c r="AP396" s="5554" t="s">
        <v>17</v>
      </c>
      <c r="AQ396" s="5563" t="s">
        <v>314</v>
      </c>
      <c r="AR396" s="5564"/>
      <c r="AS396" s="5565"/>
      <c r="AT396" s="4123"/>
      <c r="AU396" s="5566"/>
      <c r="AV396" s="5567" t="s">
        <v>229</v>
      </c>
      <c r="AW396" s="5568" t="s">
        <v>314</v>
      </c>
      <c r="AX396" s="5569"/>
      <c r="AY396" s="5566"/>
      <c r="AZ396" s="5567" t="s">
        <v>229</v>
      </c>
      <c r="BA396" s="5568" t="s">
        <v>314</v>
      </c>
      <c r="BB396" s="5569"/>
      <c r="BC396" s="5566"/>
      <c r="BD396" s="5567" t="s">
        <v>229</v>
      </c>
      <c r="BE396" s="5568" t="s">
        <v>314</v>
      </c>
      <c r="BF396" s="5569"/>
      <c r="BG396" s="5566"/>
      <c r="BH396" s="5567" t="s">
        <v>229</v>
      </c>
      <c r="BI396" s="5568" t="s">
        <v>314</v>
      </c>
      <c r="BJ396" s="5569"/>
      <c r="BK396" s="1221"/>
    </row>
    <row r="397" spans="2:63" ht="15" hidden="1" customHeight="1">
      <c r="B397" s="2082">
        <v>1</v>
      </c>
      <c r="C397" s="5570" t="s">
        <v>724</v>
      </c>
      <c r="D397" s="5571">
        <v>150</v>
      </c>
      <c r="E397" s="5579">
        <v>150</v>
      </c>
      <c r="F397" s="5572">
        <f t="shared" ref="F397:F412" si="272">D397-E397</f>
        <v>0</v>
      </c>
      <c r="G397" s="1387" t="s">
        <v>42</v>
      </c>
      <c r="H397" s="5660">
        <v>5</v>
      </c>
      <c r="I397" s="5574">
        <f>H397-J397</f>
        <v>0</v>
      </c>
      <c r="J397" s="2000">
        <v>5</v>
      </c>
      <c r="K397" s="5575"/>
      <c r="L397" s="5576"/>
      <c r="M397" s="1372"/>
      <c r="N397" s="1372"/>
      <c r="O397" s="1372"/>
      <c r="P397" s="5572"/>
      <c r="Q397" s="1387"/>
      <c r="R397" s="5577"/>
      <c r="S397" s="2000"/>
      <c r="T397" s="5575"/>
      <c r="U397" s="5576"/>
      <c r="V397" s="1372"/>
      <c r="W397" s="1372"/>
      <c r="X397" s="1372"/>
      <c r="Y397" s="5572"/>
      <c r="Z397" s="1387"/>
      <c r="AA397" s="5577"/>
      <c r="AB397" s="2000"/>
      <c r="AC397" s="5575"/>
      <c r="AD397" s="5578"/>
      <c r="AE397" s="5571">
        <v>175</v>
      </c>
      <c r="AF397" s="1372">
        <v>175</v>
      </c>
      <c r="AG397" s="5572">
        <f t="shared" ref="AG397:AG412" si="273">AE397-AF397</f>
        <v>0</v>
      </c>
      <c r="AH397" s="1387" t="s">
        <v>42</v>
      </c>
      <c r="AI397" s="5660">
        <v>5</v>
      </c>
      <c r="AJ397" s="5631">
        <f>AI397-AK397</f>
        <v>0</v>
      </c>
      <c r="AK397" s="2582">
        <v>5</v>
      </c>
      <c r="AL397" s="1213"/>
      <c r="AM397" s="5580" t="s">
        <v>2</v>
      </c>
      <c r="AN397" s="5580"/>
      <c r="AO397" s="1372"/>
      <c r="AP397" s="5572">
        <f>AN397-AO397</f>
        <v>0</v>
      </c>
      <c r="AQ397" s="1387" t="s">
        <v>42</v>
      </c>
      <c r="AR397" s="1387"/>
      <c r="AS397" s="2582"/>
      <c r="AT397" s="4123"/>
      <c r="AU397" s="5570" t="s">
        <v>724</v>
      </c>
      <c r="AV397" s="5581"/>
      <c r="AW397" s="1243" t="s">
        <v>42</v>
      </c>
      <c r="AX397" s="5582"/>
      <c r="AY397" s="5570" t="s">
        <v>724</v>
      </c>
      <c r="AZ397" s="5581"/>
      <c r="BA397" s="1243" t="s">
        <v>42</v>
      </c>
      <c r="BB397" s="5582"/>
      <c r="BC397" s="5570" t="s">
        <v>724</v>
      </c>
      <c r="BD397" s="5581"/>
      <c r="BE397" s="1243" t="s">
        <v>42</v>
      </c>
      <c r="BF397" s="5582"/>
      <c r="BG397" s="5570" t="s">
        <v>724</v>
      </c>
      <c r="BH397" s="5581"/>
      <c r="BI397" s="1243" t="s">
        <v>42</v>
      </c>
      <c r="BJ397" s="5582"/>
      <c r="BK397" s="1221"/>
    </row>
    <row r="398" spans="2:63" ht="15" hidden="1" customHeight="1">
      <c r="B398" s="2082">
        <v>2</v>
      </c>
      <c r="C398" s="5570" t="s">
        <v>763</v>
      </c>
      <c r="D398" s="5571">
        <v>40</v>
      </c>
      <c r="E398" s="5579">
        <v>40</v>
      </c>
      <c r="F398" s="5572">
        <f t="shared" si="272"/>
        <v>0</v>
      </c>
      <c r="G398" s="1387" t="s">
        <v>299</v>
      </c>
      <c r="H398" s="5660">
        <v>6</v>
      </c>
      <c r="I398" s="5574">
        <f t="shared" ref="I398:I404" si="274">H398-J398</f>
        <v>0</v>
      </c>
      <c r="J398" s="2000">
        <v>6</v>
      </c>
      <c r="K398" s="5575"/>
      <c r="L398" s="5579"/>
      <c r="M398" s="1372"/>
      <c r="N398" s="1372"/>
      <c r="O398" s="1372"/>
      <c r="P398" s="5572"/>
      <c r="Q398" s="1387"/>
      <c r="R398" s="5577"/>
      <c r="S398" s="2000"/>
      <c r="T398" s="5575"/>
      <c r="U398" s="5579"/>
      <c r="V398" s="1372"/>
      <c r="W398" s="1372"/>
      <c r="X398" s="1372"/>
      <c r="Y398" s="5572"/>
      <c r="Z398" s="1387"/>
      <c r="AA398" s="5577"/>
      <c r="AB398" s="2000"/>
      <c r="AC398" s="5575"/>
      <c r="AD398" s="5583"/>
      <c r="AE398" s="5571">
        <v>40</v>
      </c>
      <c r="AF398" s="1372">
        <v>40</v>
      </c>
      <c r="AG398" s="5572">
        <f t="shared" si="273"/>
        <v>0</v>
      </c>
      <c r="AH398" s="1387" t="s">
        <v>299</v>
      </c>
      <c r="AI398" s="5660">
        <v>6</v>
      </c>
      <c r="AJ398" s="5631">
        <f t="shared" ref="AJ398:AJ404" si="275">AI398-AK398</f>
        <v>0</v>
      </c>
      <c r="AK398" s="2582">
        <v>6</v>
      </c>
      <c r="AL398" s="1213"/>
      <c r="AM398" s="5580" t="s">
        <v>12</v>
      </c>
      <c r="AN398" s="5580"/>
      <c r="AO398" s="1372"/>
      <c r="AP398" s="5572">
        <f t="shared" ref="AP398" si="276">AN398-AO398</f>
        <v>0</v>
      </c>
      <c r="AQ398" s="1387" t="s">
        <v>299</v>
      </c>
      <c r="AR398" s="1387"/>
      <c r="AS398" s="2582"/>
      <c r="AT398" s="4123"/>
      <c r="AU398" s="5570" t="s">
        <v>763</v>
      </c>
      <c r="AV398" s="5581"/>
      <c r="AW398" s="1243" t="s">
        <v>299</v>
      </c>
      <c r="AX398" s="2090"/>
      <c r="AY398" s="5570" t="s">
        <v>763</v>
      </c>
      <c r="AZ398" s="5581"/>
      <c r="BA398" s="1243" t="s">
        <v>299</v>
      </c>
      <c r="BB398" s="2090"/>
      <c r="BC398" s="5570" t="s">
        <v>763</v>
      </c>
      <c r="BD398" s="5581"/>
      <c r="BE398" s="1243" t="s">
        <v>299</v>
      </c>
      <c r="BF398" s="2090"/>
      <c r="BG398" s="5570" t="s">
        <v>763</v>
      </c>
      <c r="BH398" s="5581"/>
      <c r="BI398" s="1243" t="s">
        <v>299</v>
      </c>
      <c r="BJ398" s="2090"/>
      <c r="BK398" s="1221"/>
    </row>
    <row r="399" spans="2:63" ht="15" hidden="1" customHeight="1">
      <c r="B399" s="2082">
        <v>3</v>
      </c>
      <c r="C399" s="5570" t="s">
        <v>3</v>
      </c>
      <c r="D399" s="5571">
        <v>126</v>
      </c>
      <c r="E399" s="5579">
        <v>126</v>
      </c>
      <c r="F399" s="5572">
        <f t="shared" si="272"/>
        <v>0</v>
      </c>
      <c r="G399" s="1387" t="s">
        <v>39</v>
      </c>
      <c r="H399" s="5660">
        <v>7</v>
      </c>
      <c r="I399" s="5574">
        <f t="shared" si="274"/>
        <v>0</v>
      </c>
      <c r="J399" s="2000">
        <v>7</v>
      </c>
      <c r="K399" s="5575"/>
      <c r="L399" s="5579"/>
      <c r="M399" s="1372"/>
      <c r="N399" s="1372"/>
      <c r="O399" s="1372"/>
      <c r="P399" s="5572"/>
      <c r="Q399" s="1387"/>
      <c r="R399" s="5577"/>
      <c r="S399" s="2000"/>
      <c r="T399" s="5575"/>
      <c r="U399" s="5579"/>
      <c r="V399" s="1372"/>
      <c r="W399" s="1372"/>
      <c r="X399" s="1372"/>
      <c r="Y399" s="5572"/>
      <c r="Z399" s="1387"/>
      <c r="AA399" s="5577"/>
      <c r="AB399" s="2000"/>
      <c r="AC399" s="5575"/>
      <c r="AD399" s="5583"/>
      <c r="AE399" s="5571">
        <v>126</v>
      </c>
      <c r="AF399" s="1372">
        <v>126</v>
      </c>
      <c r="AG399" s="5572">
        <f t="shared" si="273"/>
        <v>0</v>
      </c>
      <c r="AH399" s="1387" t="s">
        <v>39</v>
      </c>
      <c r="AI399" s="5660">
        <v>7</v>
      </c>
      <c r="AJ399" s="5631">
        <f t="shared" si="275"/>
        <v>0</v>
      </c>
      <c r="AK399" s="2582">
        <v>7</v>
      </c>
      <c r="AL399" s="1213"/>
      <c r="AM399" s="5580" t="s">
        <v>583</v>
      </c>
      <c r="AN399" s="5580"/>
      <c r="AO399" s="1372"/>
      <c r="AP399" s="5572">
        <f t="shared" ref="AP399:AP400" si="277">AN399-AO399</f>
        <v>0</v>
      </c>
      <c r="AQ399" s="1387" t="s">
        <v>39</v>
      </c>
      <c r="AR399" s="1387"/>
      <c r="AS399" s="2582"/>
      <c r="AT399" s="4123"/>
      <c r="AU399" s="5570" t="s">
        <v>3</v>
      </c>
      <c r="AV399" s="5581"/>
      <c r="AW399" s="1243" t="s">
        <v>39</v>
      </c>
      <c r="AX399" s="2090"/>
      <c r="AY399" s="5570" t="s">
        <v>3</v>
      </c>
      <c r="AZ399" s="5581"/>
      <c r="BA399" s="1243" t="s">
        <v>39</v>
      </c>
      <c r="BB399" s="2090"/>
      <c r="BC399" s="5570" t="s">
        <v>3</v>
      </c>
      <c r="BD399" s="5581"/>
      <c r="BE399" s="1243" t="s">
        <v>39</v>
      </c>
      <c r="BF399" s="2090"/>
      <c r="BG399" s="5570" t="s">
        <v>3</v>
      </c>
      <c r="BH399" s="5581"/>
      <c r="BI399" s="1243" t="s">
        <v>39</v>
      </c>
      <c r="BJ399" s="2090"/>
      <c r="BK399" s="1221"/>
    </row>
    <row r="400" spans="2:63" ht="15" hidden="1" customHeight="1">
      <c r="B400" s="2082">
        <v>4</v>
      </c>
      <c r="C400" s="5570" t="s">
        <v>19</v>
      </c>
      <c r="D400" s="5571">
        <v>35</v>
      </c>
      <c r="E400" s="5579">
        <v>35</v>
      </c>
      <c r="F400" s="5572">
        <f t="shared" si="272"/>
        <v>0</v>
      </c>
      <c r="G400" s="1387" t="s">
        <v>47</v>
      </c>
      <c r="H400" s="5660">
        <v>9</v>
      </c>
      <c r="I400" s="5574">
        <f t="shared" si="274"/>
        <v>0</v>
      </c>
      <c r="J400" s="2000">
        <v>9</v>
      </c>
      <c r="K400" s="2082"/>
      <c r="L400" s="5579"/>
      <c r="M400" s="1372"/>
      <c r="N400" s="1372"/>
      <c r="O400" s="1372"/>
      <c r="P400" s="5572"/>
      <c r="Q400" s="1387"/>
      <c r="R400" s="5577"/>
      <c r="S400" s="2000"/>
      <c r="T400" s="2082"/>
      <c r="U400" s="5579"/>
      <c r="V400" s="1372"/>
      <c r="W400" s="1372"/>
      <c r="X400" s="1372"/>
      <c r="Y400" s="5572"/>
      <c r="Z400" s="1387"/>
      <c r="AA400" s="5577"/>
      <c r="AB400" s="2000"/>
      <c r="AC400" s="2082"/>
      <c r="AD400" s="5583"/>
      <c r="AE400" s="5571">
        <v>35</v>
      </c>
      <c r="AF400" s="1372">
        <v>35</v>
      </c>
      <c r="AG400" s="5572">
        <f t="shared" si="273"/>
        <v>0</v>
      </c>
      <c r="AH400" s="1387" t="s">
        <v>47</v>
      </c>
      <c r="AI400" s="5660">
        <v>9</v>
      </c>
      <c r="AJ400" s="5631">
        <f t="shared" si="275"/>
        <v>0</v>
      </c>
      <c r="AK400" s="2582">
        <v>9</v>
      </c>
      <c r="AL400" s="1213"/>
      <c r="AM400" s="5580" t="s">
        <v>584</v>
      </c>
      <c r="AN400" s="5580"/>
      <c r="AO400" s="1372"/>
      <c r="AP400" s="5572">
        <f t="shared" si="277"/>
        <v>0</v>
      </c>
      <c r="AQ400" s="1387" t="s">
        <v>47</v>
      </c>
      <c r="AR400" s="1387"/>
      <c r="AS400" s="2582"/>
      <c r="AT400" s="4123"/>
      <c r="AU400" s="5570" t="s">
        <v>19</v>
      </c>
      <c r="AV400" s="5584"/>
      <c r="AW400" s="1243" t="s">
        <v>47</v>
      </c>
      <c r="AX400" s="2090"/>
      <c r="AY400" s="5570" t="s">
        <v>19</v>
      </c>
      <c r="AZ400" s="5584"/>
      <c r="BA400" s="1243" t="s">
        <v>47</v>
      </c>
      <c r="BB400" s="2090"/>
      <c r="BC400" s="5570" t="s">
        <v>19</v>
      </c>
      <c r="BD400" s="5584"/>
      <c r="BE400" s="1243" t="s">
        <v>47</v>
      </c>
      <c r="BF400" s="2090"/>
      <c r="BG400" s="5570" t="s">
        <v>19</v>
      </c>
      <c r="BH400" s="5584"/>
      <c r="BI400" s="1243" t="s">
        <v>47</v>
      </c>
      <c r="BJ400" s="2090"/>
      <c r="BK400" s="1221"/>
    </row>
    <row r="401" spans="2:63" ht="15" hidden="1" customHeight="1">
      <c r="B401" s="2082">
        <v>5</v>
      </c>
      <c r="C401" s="5570" t="s">
        <v>4</v>
      </c>
      <c r="D401" s="5571">
        <v>108</v>
      </c>
      <c r="E401" s="5579">
        <v>108</v>
      </c>
      <c r="F401" s="5572">
        <f t="shared" si="272"/>
        <v>0</v>
      </c>
      <c r="G401" s="1387" t="s">
        <v>45</v>
      </c>
      <c r="H401" s="5660">
        <v>4</v>
      </c>
      <c r="I401" s="5574">
        <f t="shared" si="274"/>
        <v>0</v>
      </c>
      <c r="J401" s="2000">
        <v>4</v>
      </c>
      <c r="K401" s="5585"/>
      <c r="L401" s="5579"/>
      <c r="M401" s="1372"/>
      <c r="N401" s="1372"/>
      <c r="O401" s="1372"/>
      <c r="P401" s="5572"/>
      <c r="Q401" s="1387"/>
      <c r="R401" s="5586"/>
      <c r="S401" s="2000"/>
      <c r="T401" s="5585"/>
      <c r="U401" s="5579"/>
      <c r="V401" s="1372"/>
      <c r="W401" s="1372"/>
      <c r="X401" s="1372"/>
      <c r="Y401" s="5572"/>
      <c r="Z401" s="1387"/>
      <c r="AA401" s="5586"/>
      <c r="AB401" s="2000"/>
      <c r="AC401" s="5585"/>
      <c r="AD401" s="5583"/>
      <c r="AE401" s="5571">
        <v>108</v>
      </c>
      <c r="AF401" s="1372">
        <v>108</v>
      </c>
      <c r="AG401" s="5572">
        <f t="shared" si="273"/>
        <v>0</v>
      </c>
      <c r="AH401" s="1387" t="s">
        <v>45</v>
      </c>
      <c r="AI401" s="5660">
        <v>4</v>
      </c>
      <c r="AJ401" s="5631">
        <f t="shared" si="275"/>
        <v>0</v>
      </c>
      <c r="AK401" s="2582">
        <v>4</v>
      </c>
      <c r="AL401" s="1213"/>
      <c r="AM401" s="5580" t="s">
        <v>18</v>
      </c>
      <c r="AN401" s="5580"/>
      <c r="AO401" s="1372"/>
      <c r="AP401" s="5572">
        <f t="shared" ref="AP401" si="278">AN401-AO401</f>
        <v>0</v>
      </c>
      <c r="AQ401" s="1387" t="s">
        <v>45</v>
      </c>
      <c r="AR401" s="1387"/>
      <c r="AS401" s="2582"/>
      <c r="AT401" s="4123"/>
      <c r="AU401" s="5570" t="s">
        <v>4</v>
      </c>
      <c r="AV401" s="5587"/>
      <c r="AW401" s="1243" t="s">
        <v>45</v>
      </c>
      <c r="AX401" s="2090"/>
      <c r="AY401" s="5570" t="s">
        <v>4</v>
      </c>
      <c r="AZ401" s="5587"/>
      <c r="BA401" s="1243" t="s">
        <v>45</v>
      </c>
      <c r="BB401" s="2090"/>
      <c r="BC401" s="5570" t="s">
        <v>4</v>
      </c>
      <c r="BD401" s="5587"/>
      <c r="BE401" s="1243" t="s">
        <v>45</v>
      </c>
      <c r="BF401" s="2090"/>
      <c r="BG401" s="5570" t="s">
        <v>4</v>
      </c>
      <c r="BH401" s="5587"/>
      <c r="BI401" s="1243" t="s">
        <v>45</v>
      </c>
      <c r="BJ401" s="2090"/>
      <c r="BK401" s="1221"/>
    </row>
    <row r="402" spans="2:63" ht="15" hidden="1" customHeight="1">
      <c r="B402" s="2082">
        <v>6</v>
      </c>
      <c r="C402" s="5570" t="s">
        <v>877</v>
      </c>
      <c r="D402" s="5571">
        <v>15</v>
      </c>
      <c r="E402" s="5579">
        <v>15</v>
      </c>
      <c r="F402" s="5572">
        <f t="shared" si="272"/>
        <v>0</v>
      </c>
      <c r="G402" s="1387" t="s">
        <v>300</v>
      </c>
      <c r="H402" s="5660">
        <v>9</v>
      </c>
      <c r="I402" s="5574">
        <f t="shared" si="274"/>
        <v>0</v>
      </c>
      <c r="J402" s="2000">
        <v>9</v>
      </c>
      <c r="K402" s="5585"/>
      <c r="L402" s="5579"/>
      <c r="M402" s="1109"/>
      <c r="N402" s="1109"/>
      <c r="O402" s="1109"/>
      <c r="P402" s="1109"/>
      <c r="Q402" s="1387"/>
      <c r="R402" s="5577"/>
      <c r="S402" s="2000"/>
      <c r="T402" s="5585"/>
      <c r="U402" s="5579"/>
      <c r="V402" s="1109"/>
      <c r="W402" s="1109"/>
      <c r="X402" s="1109"/>
      <c r="Y402" s="1109"/>
      <c r="Z402" s="1387"/>
      <c r="AA402" s="5577"/>
      <c r="AB402" s="2000"/>
      <c r="AC402" s="5585"/>
      <c r="AD402" s="5583"/>
      <c r="AE402" s="5571">
        <v>14</v>
      </c>
      <c r="AF402" s="1372">
        <v>14</v>
      </c>
      <c r="AG402" s="5572">
        <f t="shared" si="273"/>
        <v>0</v>
      </c>
      <c r="AH402" s="1387" t="s">
        <v>300</v>
      </c>
      <c r="AI402" s="5660">
        <v>9</v>
      </c>
      <c r="AJ402" s="5631">
        <f t="shared" si="275"/>
        <v>0</v>
      </c>
      <c r="AK402" s="2582">
        <v>9</v>
      </c>
      <c r="AL402" s="1213"/>
      <c r="AM402" s="5580" t="s">
        <v>3</v>
      </c>
      <c r="AQ402" s="1387" t="s">
        <v>300</v>
      </c>
      <c r="AR402" s="1387"/>
      <c r="AS402" s="2582"/>
      <c r="AT402" s="4123"/>
      <c r="AU402" s="5570" t="s">
        <v>877</v>
      </c>
      <c r="AV402" s="5587"/>
      <c r="AW402" s="1243" t="s">
        <v>300</v>
      </c>
      <c r="AX402" s="2090"/>
      <c r="AY402" s="5570" t="s">
        <v>877</v>
      </c>
      <c r="AZ402" s="5587"/>
      <c r="BA402" s="1243" t="s">
        <v>300</v>
      </c>
      <c r="BB402" s="2090"/>
      <c r="BC402" s="5570" t="s">
        <v>877</v>
      </c>
      <c r="BD402" s="5587"/>
      <c r="BE402" s="1243" t="s">
        <v>300</v>
      </c>
      <c r="BF402" s="2090"/>
      <c r="BG402" s="5570" t="s">
        <v>877</v>
      </c>
      <c r="BH402" s="5587"/>
      <c r="BI402" s="1243" t="s">
        <v>300</v>
      </c>
      <c r="BJ402" s="2090"/>
      <c r="BK402" s="1221"/>
    </row>
    <row r="403" spans="2:63" ht="15" hidden="1" customHeight="1">
      <c r="B403" s="2082">
        <v>7</v>
      </c>
      <c r="C403" s="5570" t="s">
        <v>719</v>
      </c>
      <c r="D403" s="5571">
        <v>20</v>
      </c>
      <c r="E403" s="5579">
        <v>20</v>
      </c>
      <c r="F403" s="5572">
        <f t="shared" si="272"/>
        <v>0</v>
      </c>
      <c r="G403" s="1387" t="s">
        <v>301</v>
      </c>
      <c r="H403" s="5660">
        <v>6</v>
      </c>
      <c r="I403" s="5574">
        <f t="shared" si="274"/>
        <v>0</v>
      </c>
      <c r="J403" s="2000">
        <v>6</v>
      </c>
      <c r="K403" s="5585"/>
      <c r="L403" s="5579"/>
      <c r="M403" s="1372"/>
      <c r="N403" s="1372"/>
      <c r="O403" s="1372"/>
      <c r="P403" s="5572"/>
      <c r="Q403" s="1387"/>
      <c r="R403" s="5577"/>
      <c r="S403" s="2000"/>
      <c r="T403" s="5585"/>
      <c r="U403" s="5579"/>
      <c r="V403" s="1372"/>
      <c r="W403" s="1372"/>
      <c r="X403" s="1372"/>
      <c r="Y403" s="5572"/>
      <c r="Z403" s="1387"/>
      <c r="AA403" s="5577"/>
      <c r="AB403" s="2000"/>
      <c r="AC403" s="5585"/>
      <c r="AD403" s="5583"/>
      <c r="AE403" s="5571">
        <v>20</v>
      </c>
      <c r="AF403" s="1372">
        <v>20</v>
      </c>
      <c r="AG403" s="5572">
        <f t="shared" si="273"/>
        <v>0</v>
      </c>
      <c r="AH403" s="1387" t="s">
        <v>301</v>
      </c>
      <c r="AI403" s="5660">
        <v>6</v>
      </c>
      <c r="AJ403" s="5631">
        <f t="shared" si="275"/>
        <v>0</v>
      </c>
      <c r="AK403" s="2582">
        <v>6</v>
      </c>
      <c r="AL403" s="1213"/>
      <c r="AM403" s="5580" t="s">
        <v>19</v>
      </c>
      <c r="AN403" s="5580"/>
      <c r="AO403" s="1372"/>
      <c r="AP403" s="5572">
        <f>AN403-AO403</f>
        <v>0</v>
      </c>
      <c r="AQ403" s="1387" t="s">
        <v>301</v>
      </c>
      <c r="AR403" s="1387"/>
      <c r="AS403" s="2582"/>
      <c r="AT403" s="4123"/>
      <c r="AU403" s="5570" t="s">
        <v>719</v>
      </c>
      <c r="AV403" s="5587"/>
      <c r="AW403" s="1243" t="s">
        <v>301</v>
      </c>
      <c r="AX403" s="2090"/>
      <c r="AY403" s="5570" t="s">
        <v>719</v>
      </c>
      <c r="AZ403" s="5587"/>
      <c r="BA403" s="1243" t="s">
        <v>301</v>
      </c>
      <c r="BB403" s="2090"/>
      <c r="BC403" s="5570" t="s">
        <v>719</v>
      </c>
      <c r="BD403" s="5587"/>
      <c r="BE403" s="1243" t="s">
        <v>301</v>
      </c>
      <c r="BF403" s="2090"/>
      <c r="BG403" s="5570" t="s">
        <v>719</v>
      </c>
      <c r="BH403" s="5587"/>
      <c r="BI403" s="1243" t="s">
        <v>301</v>
      </c>
      <c r="BJ403" s="2090"/>
      <c r="BK403" s="1221"/>
    </row>
    <row r="404" spans="2:63" ht="15" hidden="1" customHeight="1">
      <c r="B404" s="2082">
        <v>8</v>
      </c>
      <c r="C404" s="5570" t="s">
        <v>5</v>
      </c>
      <c r="D404" s="5571">
        <v>150</v>
      </c>
      <c r="E404" s="5579">
        <v>150</v>
      </c>
      <c r="F404" s="5572">
        <f t="shared" si="272"/>
        <v>0</v>
      </c>
      <c r="G404" s="1387" t="s">
        <v>302</v>
      </c>
      <c r="H404" s="5660">
        <v>3</v>
      </c>
      <c r="I404" s="5574">
        <f t="shared" si="274"/>
        <v>0</v>
      </c>
      <c r="J404" s="2000">
        <v>3</v>
      </c>
      <c r="K404" s="2082"/>
      <c r="L404" s="5579"/>
      <c r="M404" s="1372"/>
      <c r="N404" s="1372"/>
      <c r="O404" s="1372"/>
      <c r="P404" s="5572"/>
      <c r="Q404" s="1387"/>
      <c r="R404" s="5577"/>
      <c r="S404" s="2000"/>
      <c r="T404" s="2082"/>
      <c r="U404" s="5579"/>
      <c r="V404" s="1372"/>
      <c r="W404" s="1372"/>
      <c r="X404" s="1372"/>
      <c r="Y404" s="5572"/>
      <c r="Z404" s="1387"/>
      <c r="AA404" s="5577"/>
      <c r="AB404" s="2000"/>
      <c r="AC404" s="2082"/>
      <c r="AD404" s="5583"/>
      <c r="AE404" s="5571">
        <v>150</v>
      </c>
      <c r="AF404" s="1372">
        <v>150</v>
      </c>
      <c r="AG404" s="5572">
        <f t="shared" si="273"/>
        <v>0</v>
      </c>
      <c r="AH404" s="1387" t="s">
        <v>302</v>
      </c>
      <c r="AI404" s="5660">
        <v>3</v>
      </c>
      <c r="AJ404" s="5631">
        <f t="shared" si="275"/>
        <v>0</v>
      </c>
      <c r="AK404" s="2582">
        <v>3</v>
      </c>
      <c r="AL404" s="1213"/>
      <c r="AM404" s="5580" t="s">
        <v>4</v>
      </c>
      <c r="AN404" s="5580"/>
      <c r="AO404" s="1372"/>
      <c r="AP404" s="5572">
        <f>AN404-AO404</f>
        <v>0</v>
      </c>
      <c r="AQ404" s="1387" t="s">
        <v>302</v>
      </c>
      <c r="AR404" s="1387"/>
      <c r="AS404" s="2582"/>
      <c r="AT404" s="4123"/>
      <c r="AU404" s="5570" t="s">
        <v>5</v>
      </c>
      <c r="AV404" s="5587"/>
      <c r="AW404" s="1243" t="s">
        <v>302</v>
      </c>
      <c r="AX404" s="2090"/>
      <c r="AY404" s="5570" t="s">
        <v>5</v>
      </c>
      <c r="AZ404" s="5587"/>
      <c r="BA404" s="1243" t="s">
        <v>302</v>
      </c>
      <c r="BB404" s="2090"/>
      <c r="BC404" s="5570" t="s">
        <v>5</v>
      </c>
      <c r="BD404" s="5587"/>
      <c r="BE404" s="1243" t="s">
        <v>302</v>
      </c>
      <c r="BF404" s="2090"/>
      <c r="BG404" s="5570" t="s">
        <v>5</v>
      </c>
      <c r="BH404" s="5587"/>
      <c r="BI404" s="1243" t="s">
        <v>302</v>
      </c>
      <c r="BJ404" s="2090"/>
      <c r="BK404" s="1221"/>
    </row>
    <row r="405" spans="2:63" ht="15" hidden="1" customHeight="1">
      <c r="B405" s="2082">
        <v>9</v>
      </c>
      <c r="C405" s="5570" t="s">
        <v>20</v>
      </c>
      <c r="D405" s="5571">
        <v>30</v>
      </c>
      <c r="E405" s="5579">
        <v>30</v>
      </c>
      <c r="F405" s="5572">
        <f t="shared" si="272"/>
        <v>0</v>
      </c>
      <c r="G405" s="1387" t="s">
        <v>315</v>
      </c>
      <c r="H405" s="5660">
        <v>2</v>
      </c>
      <c r="I405" s="5574">
        <f t="shared" ref="I405:I417" si="279">H405-J405</f>
        <v>0</v>
      </c>
      <c r="J405" s="2000">
        <v>2</v>
      </c>
      <c r="K405" s="5575"/>
      <c r="L405" s="5579"/>
      <c r="M405" s="1372"/>
      <c r="N405" s="1372"/>
      <c r="O405" s="1372"/>
      <c r="P405" s="5572"/>
      <c r="Q405" s="1387"/>
      <c r="R405" s="5577"/>
      <c r="S405" s="2000"/>
      <c r="T405" s="5575"/>
      <c r="U405" s="5579"/>
      <c r="V405" s="1372"/>
      <c r="W405" s="1372"/>
      <c r="X405" s="1372"/>
      <c r="Y405" s="5572"/>
      <c r="Z405" s="1387"/>
      <c r="AA405" s="5577"/>
      <c r="AB405" s="2000"/>
      <c r="AC405" s="5575"/>
      <c r="AD405" s="5583"/>
      <c r="AE405" s="5571">
        <v>30</v>
      </c>
      <c r="AF405" s="1372">
        <v>30</v>
      </c>
      <c r="AG405" s="5572">
        <f t="shared" si="273"/>
        <v>0</v>
      </c>
      <c r="AH405" s="1387" t="s">
        <v>315</v>
      </c>
      <c r="AI405" s="5660">
        <v>2</v>
      </c>
      <c r="AJ405" s="5631">
        <f t="shared" ref="AJ405:AJ417" si="280">AI405-AK405</f>
        <v>0</v>
      </c>
      <c r="AK405" s="2582">
        <v>2</v>
      </c>
      <c r="AL405" s="1213"/>
      <c r="AM405" s="5580" t="s">
        <v>5</v>
      </c>
      <c r="AN405" s="5580"/>
      <c r="AO405" s="1372"/>
      <c r="AP405" s="5572">
        <f>AN405-AO405</f>
        <v>0</v>
      </c>
      <c r="AQ405" s="1387" t="s">
        <v>401</v>
      </c>
      <c r="AR405" s="1387"/>
      <c r="AS405" s="2582"/>
      <c r="AT405" s="4123"/>
      <c r="AU405" s="5570" t="s">
        <v>20</v>
      </c>
      <c r="AV405" s="5584"/>
      <c r="AW405" s="1243" t="s">
        <v>315</v>
      </c>
      <c r="AX405" s="5588"/>
      <c r="AY405" s="5570" t="s">
        <v>20</v>
      </c>
      <c r="AZ405" s="5584"/>
      <c r="BA405" s="1243" t="s">
        <v>315</v>
      </c>
      <c r="BB405" s="5588"/>
      <c r="BC405" s="5570" t="s">
        <v>20</v>
      </c>
      <c r="BD405" s="5584"/>
      <c r="BE405" s="1243" t="s">
        <v>315</v>
      </c>
      <c r="BF405" s="5588"/>
      <c r="BG405" s="5570" t="s">
        <v>20</v>
      </c>
      <c r="BH405" s="5584"/>
      <c r="BI405" s="1243" t="s">
        <v>315</v>
      </c>
      <c r="BJ405" s="5588"/>
      <c r="BK405" s="1221"/>
    </row>
    <row r="406" spans="2:63" ht="15" hidden="1" customHeight="1">
      <c r="B406" s="2082">
        <v>10</v>
      </c>
      <c r="C406" s="5570" t="s">
        <v>768</v>
      </c>
      <c r="D406" s="5571">
        <v>6</v>
      </c>
      <c r="E406" s="5579">
        <v>6</v>
      </c>
      <c r="F406" s="5572">
        <f t="shared" si="272"/>
        <v>0</v>
      </c>
      <c r="G406" s="1387" t="s">
        <v>384</v>
      </c>
      <c r="H406" s="5660">
        <v>3</v>
      </c>
      <c r="I406" s="5574">
        <f t="shared" si="279"/>
        <v>0</v>
      </c>
      <c r="J406" s="2000">
        <v>3</v>
      </c>
      <c r="K406" s="2082"/>
      <c r="L406" s="5579"/>
      <c r="M406" s="1109"/>
      <c r="N406" s="1109"/>
      <c r="O406" s="1109"/>
      <c r="P406" s="1109"/>
      <c r="Q406" s="1387"/>
      <c r="R406" s="5577"/>
      <c r="S406" s="2000"/>
      <c r="T406" s="2082"/>
      <c r="U406" s="5579"/>
      <c r="V406" s="1109"/>
      <c r="W406" s="1109"/>
      <c r="X406" s="1109"/>
      <c r="Y406" s="1109"/>
      <c r="Z406" s="1387"/>
      <c r="AA406" s="5577"/>
      <c r="AB406" s="2000"/>
      <c r="AC406" s="2082"/>
      <c r="AD406" s="5583"/>
      <c r="AE406" s="5571">
        <v>6</v>
      </c>
      <c r="AF406" s="1372">
        <v>6</v>
      </c>
      <c r="AG406" s="5572">
        <f t="shared" si="273"/>
        <v>0</v>
      </c>
      <c r="AH406" s="1387" t="s">
        <v>384</v>
      </c>
      <c r="AI406" s="5660">
        <v>2</v>
      </c>
      <c r="AJ406" s="5631">
        <f t="shared" si="280"/>
        <v>0</v>
      </c>
      <c r="AK406" s="2582">
        <v>2</v>
      </c>
      <c r="AL406" s="1213"/>
      <c r="AM406" s="5580" t="s">
        <v>20</v>
      </c>
      <c r="AQ406" s="1387" t="s">
        <v>303</v>
      </c>
      <c r="AR406" s="1387"/>
      <c r="AS406" s="2582"/>
      <c r="AT406" s="4123"/>
      <c r="AU406" s="5570" t="s">
        <v>768</v>
      </c>
      <c r="AV406" s="5589"/>
      <c r="AW406" s="1243" t="s">
        <v>384</v>
      </c>
      <c r="AX406" s="5570"/>
      <c r="AY406" s="5570" t="s">
        <v>768</v>
      </c>
      <c r="AZ406" s="5589"/>
      <c r="BA406" s="1243" t="s">
        <v>384</v>
      </c>
      <c r="BB406" s="5570"/>
      <c r="BC406" s="5570" t="s">
        <v>768</v>
      </c>
      <c r="BD406" s="5589"/>
      <c r="BE406" s="1243" t="s">
        <v>384</v>
      </c>
      <c r="BF406" s="5570"/>
      <c r="BG406" s="5570" t="s">
        <v>768</v>
      </c>
      <c r="BH406" s="5589"/>
      <c r="BI406" s="1243" t="s">
        <v>384</v>
      </c>
      <c r="BJ406" s="5570"/>
      <c r="BK406" s="1221"/>
    </row>
    <row r="407" spans="2:63" ht="15" hidden="1" customHeight="1">
      <c r="B407" s="2082">
        <v>11</v>
      </c>
      <c r="C407" s="5570" t="s">
        <v>878</v>
      </c>
      <c r="D407" s="5571">
        <v>40</v>
      </c>
      <c r="E407" s="5591">
        <v>40</v>
      </c>
      <c r="F407" s="5572">
        <f t="shared" si="272"/>
        <v>0</v>
      </c>
      <c r="G407" s="1391" t="s">
        <v>305</v>
      </c>
      <c r="H407" s="5662">
        <v>8</v>
      </c>
      <c r="I407" s="5574">
        <f t="shared" si="279"/>
        <v>0</v>
      </c>
      <c r="J407" s="2000">
        <v>8</v>
      </c>
      <c r="K407" s="2082"/>
      <c r="L407" s="5579"/>
      <c r="M407" s="1372"/>
      <c r="N407" s="1372"/>
      <c r="O407" s="1372"/>
      <c r="P407" s="5572"/>
      <c r="Q407" s="1387"/>
      <c r="R407" s="5577"/>
      <c r="S407" s="2000"/>
      <c r="T407" s="2082"/>
      <c r="U407" s="5579"/>
      <c r="V407" s="1372"/>
      <c r="W407" s="1372"/>
      <c r="X407" s="1372"/>
      <c r="Y407" s="5572"/>
      <c r="Z407" s="1387"/>
      <c r="AA407" s="5577"/>
      <c r="AB407" s="2000"/>
      <c r="AC407" s="2082"/>
      <c r="AD407" s="5583"/>
      <c r="AE407" s="5571">
        <v>40</v>
      </c>
      <c r="AF407" s="2083">
        <v>40</v>
      </c>
      <c r="AG407" s="5572">
        <f t="shared" si="273"/>
        <v>0</v>
      </c>
      <c r="AH407" s="1391" t="s">
        <v>305</v>
      </c>
      <c r="AI407" s="5662">
        <v>8</v>
      </c>
      <c r="AJ407" s="5631">
        <f t="shared" si="280"/>
        <v>0</v>
      </c>
      <c r="AK407" s="2583">
        <v>8</v>
      </c>
      <c r="AL407" s="1213"/>
      <c r="AM407" s="5580" t="s">
        <v>327</v>
      </c>
      <c r="AN407" s="5580"/>
      <c r="AO407" s="1372"/>
      <c r="AP407" s="5572">
        <f t="shared" ref="AP407:AP412" si="281">AN407-AO407</f>
        <v>0</v>
      </c>
      <c r="AQ407" s="1387" t="s">
        <v>304</v>
      </c>
      <c r="AR407" s="1387"/>
      <c r="AS407" s="2582"/>
      <c r="AT407" s="4123"/>
      <c r="AU407" s="5570" t="s">
        <v>878</v>
      </c>
      <c r="AV407" s="5592"/>
      <c r="AW407" s="1999" t="s">
        <v>305</v>
      </c>
      <c r="AX407" s="5570"/>
      <c r="AY407" s="5570" t="s">
        <v>878</v>
      </c>
      <c r="AZ407" s="5592"/>
      <c r="BA407" s="1999" t="s">
        <v>305</v>
      </c>
      <c r="BB407" s="5570"/>
      <c r="BC407" s="5570" t="s">
        <v>878</v>
      </c>
      <c r="BD407" s="5592"/>
      <c r="BE407" s="1999" t="s">
        <v>305</v>
      </c>
      <c r="BF407" s="5570"/>
      <c r="BG407" s="5570" t="s">
        <v>878</v>
      </c>
      <c r="BH407" s="5592"/>
      <c r="BI407" s="1999" t="s">
        <v>305</v>
      </c>
      <c r="BJ407" s="5570"/>
      <c r="BK407" s="1221"/>
    </row>
    <row r="408" spans="2:63" ht="15" hidden="1" customHeight="1">
      <c r="B408" s="2082">
        <v>12</v>
      </c>
      <c r="C408" s="5570" t="s">
        <v>8</v>
      </c>
      <c r="D408" s="5571">
        <v>36</v>
      </c>
      <c r="E408" s="5591">
        <v>36</v>
      </c>
      <c r="F408" s="5572">
        <f t="shared" si="272"/>
        <v>0</v>
      </c>
      <c r="G408" s="1391" t="s">
        <v>53</v>
      </c>
      <c r="H408" s="5662">
        <v>5</v>
      </c>
      <c r="I408" s="5574">
        <f t="shared" si="279"/>
        <v>0</v>
      </c>
      <c r="J408" s="2000">
        <v>5</v>
      </c>
      <c r="K408" s="2082"/>
      <c r="L408" s="5579"/>
      <c r="M408" s="1372"/>
      <c r="N408" s="1372"/>
      <c r="O408" s="1372"/>
      <c r="P408" s="5572"/>
      <c r="Q408" s="1391"/>
      <c r="R408" s="5593"/>
      <c r="S408" s="2000"/>
      <c r="T408" s="2082"/>
      <c r="U408" s="5579"/>
      <c r="V408" s="1372"/>
      <c r="W408" s="1372"/>
      <c r="X408" s="1372"/>
      <c r="Y408" s="5572"/>
      <c r="Z408" s="1391"/>
      <c r="AA408" s="5593"/>
      <c r="AB408" s="2000"/>
      <c r="AC408" s="2082"/>
      <c r="AD408" s="5583"/>
      <c r="AE408" s="5571">
        <v>36</v>
      </c>
      <c r="AF408" s="2083">
        <v>36</v>
      </c>
      <c r="AG408" s="5572">
        <f t="shared" si="273"/>
        <v>0</v>
      </c>
      <c r="AH408" s="1391" t="s">
        <v>53</v>
      </c>
      <c r="AI408" s="5662">
        <v>5</v>
      </c>
      <c r="AJ408" s="5631">
        <f t="shared" si="280"/>
        <v>0</v>
      </c>
      <c r="AK408" s="2583">
        <v>5</v>
      </c>
      <c r="AL408" s="1213"/>
      <c r="AM408" s="5580" t="s">
        <v>8</v>
      </c>
      <c r="AN408" s="5580"/>
      <c r="AO408" s="1372"/>
      <c r="AP408" s="5572">
        <f t="shared" si="281"/>
        <v>0</v>
      </c>
      <c r="AQ408" s="1391" t="s">
        <v>305</v>
      </c>
      <c r="AR408" s="1391"/>
      <c r="AS408" s="2583"/>
      <c r="AT408" s="4123"/>
      <c r="AU408" s="5570" t="s">
        <v>8</v>
      </c>
      <c r="AV408" s="5592"/>
      <c r="AW408" s="1999" t="s">
        <v>53</v>
      </c>
      <c r="AX408" s="5570"/>
      <c r="AY408" s="5570" t="s">
        <v>8</v>
      </c>
      <c r="AZ408" s="5592"/>
      <c r="BA408" s="1999" t="s">
        <v>53</v>
      </c>
      <c r="BB408" s="5570"/>
      <c r="BC408" s="5570" t="s">
        <v>8</v>
      </c>
      <c r="BD408" s="5592"/>
      <c r="BE408" s="1999" t="s">
        <v>53</v>
      </c>
      <c r="BF408" s="5570"/>
      <c r="BG408" s="5570" t="s">
        <v>8</v>
      </c>
      <c r="BH408" s="5592"/>
      <c r="BI408" s="1999" t="s">
        <v>53</v>
      </c>
      <c r="BJ408" s="5570"/>
      <c r="BK408" s="1221"/>
    </row>
    <row r="409" spans="2:63" ht="15" hidden="1" customHeight="1">
      <c r="B409" s="2082">
        <v>13</v>
      </c>
      <c r="C409" s="5570" t="s">
        <v>7</v>
      </c>
      <c r="D409" s="5571">
        <v>40</v>
      </c>
      <c r="E409" s="5591">
        <v>40</v>
      </c>
      <c r="F409" s="5572">
        <f t="shared" si="272"/>
        <v>0</v>
      </c>
      <c r="G409" s="1391" t="s">
        <v>54</v>
      </c>
      <c r="H409" s="5662">
        <v>3</v>
      </c>
      <c r="I409" s="5574">
        <f t="shared" si="279"/>
        <v>0</v>
      </c>
      <c r="J409" s="2000">
        <v>3</v>
      </c>
      <c r="K409" s="5585"/>
      <c r="L409" s="5579"/>
      <c r="M409" s="1372"/>
      <c r="N409" s="2083"/>
      <c r="O409" s="2083"/>
      <c r="P409" s="5572"/>
      <c r="Q409" s="1391"/>
      <c r="R409" s="5593"/>
      <c r="S409" s="2000"/>
      <c r="T409" s="5585"/>
      <c r="U409" s="5579"/>
      <c r="V409" s="1372"/>
      <c r="W409" s="2083"/>
      <c r="X409" s="2083"/>
      <c r="Y409" s="5572"/>
      <c r="Z409" s="1391"/>
      <c r="AA409" s="5593"/>
      <c r="AB409" s="2000"/>
      <c r="AC409" s="5585"/>
      <c r="AD409" s="5583"/>
      <c r="AE409" s="5571">
        <v>40</v>
      </c>
      <c r="AF409" s="2083">
        <v>40</v>
      </c>
      <c r="AG409" s="5572">
        <f t="shared" si="273"/>
        <v>0</v>
      </c>
      <c r="AH409" s="1391" t="s">
        <v>54</v>
      </c>
      <c r="AI409" s="5662">
        <v>3</v>
      </c>
      <c r="AJ409" s="5631">
        <f t="shared" si="280"/>
        <v>0</v>
      </c>
      <c r="AK409" s="2583">
        <v>3</v>
      </c>
      <c r="AL409" s="1213"/>
      <c r="AM409" s="5580" t="s">
        <v>7</v>
      </c>
      <c r="AN409" s="5580"/>
      <c r="AO409" s="2083"/>
      <c r="AP409" s="5572">
        <f t="shared" si="281"/>
        <v>0</v>
      </c>
      <c r="AQ409" s="1391" t="s">
        <v>53</v>
      </c>
      <c r="AR409" s="1391"/>
      <c r="AS409" s="2583"/>
      <c r="AT409" s="4123"/>
      <c r="AU409" s="5570" t="s">
        <v>7</v>
      </c>
      <c r="AV409" s="5592"/>
      <c r="AW409" s="1999" t="s">
        <v>54</v>
      </c>
      <c r="AX409" s="5582"/>
      <c r="AY409" s="5570" t="s">
        <v>7</v>
      </c>
      <c r="AZ409" s="5592"/>
      <c r="BA409" s="1999" t="s">
        <v>54</v>
      </c>
      <c r="BB409" s="5582"/>
      <c r="BC409" s="5570" t="s">
        <v>7</v>
      </c>
      <c r="BD409" s="5592"/>
      <c r="BE409" s="1999" t="s">
        <v>54</v>
      </c>
      <c r="BF409" s="5582"/>
      <c r="BG409" s="5570" t="s">
        <v>7</v>
      </c>
      <c r="BH409" s="5592"/>
      <c r="BI409" s="1999" t="s">
        <v>54</v>
      </c>
      <c r="BJ409" s="5582"/>
      <c r="BK409" s="1221"/>
    </row>
    <row r="410" spans="2:63" ht="15" hidden="1" customHeight="1">
      <c r="B410" s="2082">
        <v>14</v>
      </c>
      <c r="C410" s="5570" t="s">
        <v>455</v>
      </c>
      <c r="D410" s="5571">
        <v>40</v>
      </c>
      <c r="E410" s="5579">
        <v>40</v>
      </c>
      <c r="F410" s="5572">
        <f t="shared" si="272"/>
        <v>0</v>
      </c>
      <c r="G410" s="1391" t="s">
        <v>306</v>
      </c>
      <c r="H410" s="5662">
        <v>9</v>
      </c>
      <c r="I410" s="5574">
        <f t="shared" si="279"/>
        <v>0</v>
      </c>
      <c r="J410" s="2000">
        <v>9</v>
      </c>
      <c r="K410" s="5585"/>
      <c r="L410" s="5579"/>
      <c r="M410" s="1372"/>
      <c r="N410" s="2083"/>
      <c r="O410" s="2083"/>
      <c r="P410" s="5572"/>
      <c r="Q410" s="1391"/>
      <c r="R410" s="5593"/>
      <c r="S410" s="2000"/>
      <c r="T410" s="5585"/>
      <c r="U410" s="5579"/>
      <c r="V410" s="1372"/>
      <c r="W410" s="2083"/>
      <c r="X410" s="2083"/>
      <c r="Y410" s="5572"/>
      <c r="Z410" s="1391"/>
      <c r="AA410" s="5593"/>
      <c r="AB410" s="2000"/>
      <c r="AC410" s="5585"/>
      <c r="AD410" s="5583"/>
      <c r="AE410" s="5571">
        <v>20</v>
      </c>
      <c r="AF410" s="1372">
        <v>20</v>
      </c>
      <c r="AG410" s="5572">
        <f t="shared" si="273"/>
        <v>0</v>
      </c>
      <c r="AH410" s="1391" t="s">
        <v>306</v>
      </c>
      <c r="AI410" s="5662">
        <v>9</v>
      </c>
      <c r="AJ410" s="5631">
        <f t="shared" si="280"/>
        <v>0</v>
      </c>
      <c r="AK410" s="2583">
        <v>9</v>
      </c>
      <c r="AL410" s="1213"/>
      <c r="AM410" s="5580" t="s">
        <v>9</v>
      </c>
      <c r="AN410" s="5580"/>
      <c r="AO410" s="2083"/>
      <c r="AP410" s="5572">
        <f t="shared" si="281"/>
        <v>0</v>
      </c>
      <c r="AQ410" s="1391" t="s">
        <v>54</v>
      </c>
      <c r="AR410" s="1391"/>
      <c r="AS410" s="2583"/>
      <c r="AT410" s="4123"/>
      <c r="AU410" s="5570" t="s">
        <v>455</v>
      </c>
      <c r="AV410" s="5592"/>
      <c r="AW410" s="1999" t="s">
        <v>306</v>
      </c>
      <c r="AX410" s="2090"/>
      <c r="AY410" s="5570" t="s">
        <v>455</v>
      </c>
      <c r="AZ410" s="5592"/>
      <c r="BA410" s="1999" t="s">
        <v>306</v>
      </c>
      <c r="BB410" s="2090"/>
      <c r="BC410" s="5570" t="s">
        <v>455</v>
      </c>
      <c r="BD410" s="5592"/>
      <c r="BE410" s="1999" t="s">
        <v>306</v>
      </c>
      <c r="BF410" s="2090"/>
      <c r="BG410" s="5570" t="s">
        <v>455</v>
      </c>
      <c r="BH410" s="5592"/>
      <c r="BI410" s="1999" t="s">
        <v>306</v>
      </c>
      <c r="BJ410" s="2090"/>
      <c r="BK410" s="1221"/>
    </row>
    <row r="411" spans="2:63" ht="15" hidden="1" customHeight="1">
      <c r="B411" s="2082">
        <v>15</v>
      </c>
      <c r="C411" s="5570" t="s">
        <v>667</v>
      </c>
      <c r="D411" s="5571">
        <v>7</v>
      </c>
      <c r="E411" s="5591">
        <v>7</v>
      </c>
      <c r="F411" s="5572">
        <f t="shared" si="272"/>
        <v>0</v>
      </c>
      <c r="G411" s="2573" t="s">
        <v>925</v>
      </c>
      <c r="H411" s="5660">
        <v>5</v>
      </c>
      <c r="I411" s="5574">
        <f t="shared" si="279"/>
        <v>0</v>
      </c>
      <c r="J411" s="2000">
        <v>5</v>
      </c>
      <c r="K411" s="2082"/>
      <c r="L411" s="5579"/>
      <c r="M411" s="1372"/>
      <c r="N411" s="2083"/>
      <c r="O411" s="2083"/>
      <c r="P411" s="5572"/>
      <c r="Q411" s="1391"/>
      <c r="R411" s="5593"/>
      <c r="S411" s="2000"/>
      <c r="T411" s="2082"/>
      <c r="U411" s="5579"/>
      <c r="V411" s="1372"/>
      <c r="W411" s="2083"/>
      <c r="X411" s="2083"/>
      <c r="Y411" s="5572"/>
      <c r="Z411" s="1391"/>
      <c r="AA411" s="5593"/>
      <c r="AB411" s="2000"/>
      <c r="AC411" s="2082"/>
      <c r="AD411" s="5583"/>
      <c r="AE411" s="5571">
        <v>7</v>
      </c>
      <c r="AF411" s="2083">
        <v>7</v>
      </c>
      <c r="AG411" s="5572">
        <f t="shared" si="273"/>
        <v>0</v>
      </c>
      <c r="AH411" s="2573" t="s">
        <v>925</v>
      </c>
      <c r="AI411" s="5660">
        <v>5</v>
      </c>
      <c r="AJ411" s="5631">
        <f t="shared" si="280"/>
        <v>0</v>
      </c>
      <c r="AK411" s="2582">
        <v>5</v>
      </c>
      <c r="AL411" s="1213"/>
      <c r="AM411" s="5580"/>
      <c r="AN411" s="5580"/>
      <c r="AO411" s="2083"/>
      <c r="AP411" s="5572">
        <f t="shared" si="281"/>
        <v>0</v>
      </c>
      <c r="AQ411" s="1391" t="s">
        <v>306</v>
      </c>
      <c r="AR411" s="1391"/>
      <c r="AS411" s="2583"/>
      <c r="AT411" s="4123"/>
      <c r="AU411" s="5570" t="s">
        <v>667</v>
      </c>
      <c r="AV411" s="5592"/>
      <c r="AW411" s="2573" t="s">
        <v>925</v>
      </c>
      <c r="AX411" s="2090"/>
      <c r="AY411" s="5570" t="s">
        <v>667</v>
      </c>
      <c r="AZ411" s="5592"/>
      <c r="BA411" s="2573" t="s">
        <v>925</v>
      </c>
      <c r="BB411" s="2090"/>
      <c r="BC411" s="5570" t="s">
        <v>667</v>
      </c>
      <c r="BD411" s="5592"/>
      <c r="BE411" s="2573" t="s">
        <v>925</v>
      </c>
      <c r="BF411" s="2090"/>
      <c r="BG411" s="5570" t="s">
        <v>667</v>
      </c>
      <c r="BH411" s="5592"/>
      <c r="BI411" s="2573" t="s">
        <v>925</v>
      </c>
      <c r="BJ411" s="2090"/>
      <c r="BK411" s="1221"/>
    </row>
    <row r="412" spans="2:63" ht="15" hidden="1" customHeight="1">
      <c r="B412" s="2082">
        <v>16</v>
      </c>
      <c r="C412" s="5570" t="s">
        <v>307</v>
      </c>
      <c r="D412" s="5571">
        <v>7</v>
      </c>
      <c r="E412" s="5591">
        <v>7</v>
      </c>
      <c r="F412" s="5572">
        <f t="shared" si="272"/>
        <v>0</v>
      </c>
      <c r="G412" s="2573" t="s">
        <v>926</v>
      </c>
      <c r="H412" s="5660">
        <v>3</v>
      </c>
      <c r="I412" s="5574">
        <f t="shared" si="279"/>
        <v>0</v>
      </c>
      <c r="J412" s="2000">
        <v>3</v>
      </c>
      <c r="K412" s="2082"/>
      <c r="L412" s="5579"/>
      <c r="M412" s="1372"/>
      <c r="N412" s="2083"/>
      <c r="O412" s="2083"/>
      <c r="P412" s="5572"/>
      <c r="Q412" s="1387"/>
      <c r="R412" s="5577"/>
      <c r="S412" s="2000"/>
      <c r="T412" s="2082"/>
      <c r="U412" s="5579"/>
      <c r="V412" s="1372"/>
      <c r="W412" s="2083"/>
      <c r="X412" s="2083"/>
      <c r="Y412" s="5572"/>
      <c r="Z412" s="1387"/>
      <c r="AA412" s="5577"/>
      <c r="AB412" s="2000"/>
      <c r="AC412" s="2082"/>
      <c r="AD412" s="5583"/>
      <c r="AE412" s="5571">
        <v>7</v>
      </c>
      <c r="AF412" s="2083">
        <v>7</v>
      </c>
      <c r="AG412" s="5572">
        <f t="shared" si="273"/>
        <v>0</v>
      </c>
      <c r="AH412" s="2573" t="s">
        <v>926</v>
      </c>
      <c r="AI412" s="5660">
        <v>3</v>
      </c>
      <c r="AJ412" s="5631">
        <f t="shared" si="280"/>
        <v>0</v>
      </c>
      <c r="AK412" s="2582">
        <v>3</v>
      </c>
      <c r="AL412" s="1213"/>
      <c r="AM412" s="5580"/>
      <c r="AN412" s="5580"/>
      <c r="AO412" s="2083"/>
      <c r="AP412" s="5572">
        <f t="shared" si="281"/>
        <v>0</v>
      </c>
      <c r="AQ412" s="1387" t="s">
        <v>294</v>
      </c>
      <c r="AR412" s="1387"/>
      <c r="AS412" s="2582"/>
      <c r="AT412" s="4123"/>
      <c r="AU412" s="5570" t="s">
        <v>307</v>
      </c>
      <c r="AV412" s="5592"/>
      <c r="AW412" s="2573" t="s">
        <v>926</v>
      </c>
      <c r="AX412" s="2090"/>
      <c r="AY412" s="5570" t="s">
        <v>307</v>
      </c>
      <c r="AZ412" s="5592"/>
      <c r="BA412" s="2573" t="s">
        <v>926</v>
      </c>
      <c r="BB412" s="2090"/>
      <c r="BC412" s="5570" t="s">
        <v>307</v>
      </c>
      <c r="BD412" s="5592"/>
      <c r="BE412" s="2573" t="s">
        <v>926</v>
      </c>
      <c r="BF412" s="2090"/>
      <c r="BG412" s="5570" t="s">
        <v>307</v>
      </c>
      <c r="BH412" s="5592"/>
      <c r="BI412" s="2573" t="s">
        <v>926</v>
      </c>
      <c r="BJ412" s="2090"/>
      <c r="BK412" s="1221"/>
    </row>
    <row r="413" spans="2:63" ht="15" hidden="1" customHeight="1">
      <c r="B413" s="2082">
        <v>17</v>
      </c>
      <c r="C413" s="5570" t="s">
        <v>15</v>
      </c>
      <c r="D413" s="5571">
        <v>52</v>
      </c>
      <c r="E413" s="5579">
        <v>52</v>
      </c>
      <c r="F413" s="5572">
        <f t="shared" ref="F413:F420" si="282">D413-E413</f>
        <v>0</v>
      </c>
      <c r="G413" s="1387" t="s">
        <v>307</v>
      </c>
      <c r="H413" s="5660">
        <v>3</v>
      </c>
      <c r="I413" s="5574">
        <f t="shared" si="279"/>
        <v>0</v>
      </c>
      <c r="J413" s="2000">
        <v>3</v>
      </c>
      <c r="K413" s="2082"/>
      <c r="L413" s="5579"/>
      <c r="M413" s="1109"/>
      <c r="N413" s="1109"/>
      <c r="O413" s="1109"/>
      <c r="P413" s="1109"/>
      <c r="Q413" s="1387"/>
      <c r="R413" s="5577"/>
      <c r="S413" s="2000"/>
      <c r="T413" s="2082"/>
      <c r="U413" s="5579"/>
      <c r="V413" s="1109"/>
      <c r="W413" s="1109"/>
      <c r="X413" s="1109"/>
      <c r="Y413" s="1109"/>
      <c r="Z413" s="1387"/>
      <c r="AA413" s="5577"/>
      <c r="AB413" s="2000"/>
      <c r="AC413" s="2082"/>
      <c r="AD413" s="5583"/>
      <c r="AE413" s="5571">
        <v>52</v>
      </c>
      <c r="AF413" s="1372">
        <v>52</v>
      </c>
      <c r="AG413" s="5572">
        <f t="shared" ref="AG413:AG420" si="283">AE413-AF413</f>
        <v>0</v>
      </c>
      <c r="AH413" s="1387" t="s">
        <v>307</v>
      </c>
      <c r="AI413" s="5660">
        <v>3</v>
      </c>
      <c r="AJ413" s="5631">
        <f t="shared" si="280"/>
        <v>0</v>
      </c>
      <c r="AK413" s="2582">
        <v>3</v>
      </c>
      <c r="AL413" s="1213"/>
      <c r="AM413" s="5580" t="s">
        <v>329</v>
      </c>
      <c r="AQ413" s="1387" t="s">
        <v>295</v>
      </c>
      <c r="AR413" s="1387"/>
      <c r="AS413" s="2582"/>
      <c r="AT413" s="4123"/>
      <c r="AU413" s="5570" t="s">
        <v>15</v>
      </c>
      <c r="AV413" s="5584"/>
      <c r="AW413" s="1243" t="s">
        <v>307</v>
      </c>
      <c r="AX413" s="2090"/>
      <c r="AY413" s="5570" t="s">
        <v>15</v>
      </c>
      <c r="AZ413" s="5584"/>
      <c r="BA413" s="1243" t="s">
        <v>307</v>
      </c>
      <c r="BB413" s="2090"/>
      <c r="BC413" s="5570" t="s">
        <v>15</v>
      </c>
      <c r="BD413" s="5584"/>
      <c r="BE413" s="1243" t="s">
        <v>307</v>
      </c>
      <c r="BF413" s="2090"/>
      <c r="BG413" s="5570" t="s">
        <v>15</v>
      </c>
      <c r="BH413" s="5584"/>
      <c r="BI413" s="1243" t="s">
        <v>307</v>
      </c>
      <c r="BJ413" s="2090"/>
      <c r="BK413" s="1221"/>
    </row>
    <row r="414" spans="2:63" ht="15" hidden="1" customHeight="1">
      <c r="B414" s="2082">
        <v>18</v>
      </c>
      <c r="C414" s="5570" t="s">
        <v>16</v>
      </c>
      <c r="D414" s="5571">
        <v>52</v>
      </c>
      <c r="E414" s="5579">
        <v>52</v>
      </c>
      <c r="F414" s="5572">
        <f t="shared" si="282"/>
        <v>0</v>
      </c>
      <c r="G414" s="2573" t="s">
        <v>495</v>
      </c>
      <c r="H414" s="5660">
        <v>2</v>
      </c>
      <c r="I414" s="5574">
        <f t="shared" si="279"/>
        <v>0</v>
      </c>
      <c r="J414" s="2000">
        <v>2</v>
      </c>
      <c r="K414" s="5575"/>
      <c r="L414" s="5579"/>
      <c r="M414" s="1372"/>
      <c r="N414" s="1372"/>
      <c r="O414" s="1372"/>
      <c r="P414" s="5572"/>
      <c r="Q414" s="1387"/>
      <c r="R414" s="5577"/>
      <c r="S414" s="2000"/>
      <c r="T414" s="5575"/>
      <c r="U414" s="5579"/>
      <c r="V414" s="1372"/>
      <c r="W414" s="1372"/>
      <c r="X414" s="1372"/>
      <c r="Y414" s="5572"/>
      <c r="Z414" s="1387"/>
      <c r="AA414" s="5577"/>
      <c r="AB414" s="2000"/>
      <c r="AC414" s="5575"/>
      <c r="AD414" s="5583"/>
      <c r="AE414" s="5571">
        <v>52</v>
      </c>
      <c r="AF414" s="1372">
        <v>52</v>
      </c>
      <c r="AG414" s="5572">
        <f t="shared" si="283"/>
        <v>0</v>
      </c>
      <c r="AH414" s="2573" t="s">
        <v>495</v>
      </c>
      <c r="AI414" s="5660">
        <v>2</v>
      </c>
      <c r="AJ414" s="5631">
        <f t="shared" si="280"/>
        <v>0</v>
      </c>
      <c r="AK414" s="2000">
        <v>2</v>
      </c>
      <c r="AL414" s="1213"/>
      <c r="AM414" s="5580" t="s">
        <v>330</v>
      </c>
      <c r="AN414" s="5580"/>
      <c r="AO414" s="2083"/>
      <c r="AP414" s="5572">
        <f>AN414-AO414</f>
        <v>0</v>
      </c>
      <c r="AQ414" s="1387" t="s">
        <v>307</v>
      </c>
      <c r="AR414" s="1387"/>
      <c r="AS414" s="2582"/>
      <c r="AT414" s="4123"/>
      <c r="AU414" s="5570" t="s">
        <v>16</v>
      </c>
      <c r="AV414" s="5584"/>
      <c r="AW414" s="2573" t="s">
        <v>495</v>
      </c>
      <c r="AX414" s="2090"/>
      <c r="AY414" s="5570" t="s">
        <v>16</v>
      </c>
      <c r="AZ414" s="5584"/>
      <c r="BA414" s="2573" t="s">
        <v>495</v>
      </c>
      <c r="BB414" s="2090"/>
      <c r="BC414" s="5570" t="s">
        <v>16</v>
      </c>
      <c r="BD414" s="5584"/>
      <c r="BE414" s="2573" t="s">
        <v>495</v>
      </c>
      <c r="BF414" s="2090"/>
      <c r="BG414" s="5570" t="s">
        <v>16</v>
      </c>
      <c r="BH414" s="5584"/>
      <c r="BI414" s="2573" t="s">
        <v>495</v>
      </c>
      <c r="BJ414" s="2090"/>
      <c r="BK414" s="1221"/>
    </row>
    <row r="415" spans="2:63" ht="15" hidden="1" customHeight="1">
      <c r="B415" s="2082">
        <v>19</v>
      </c>
      <c r="C415" s="5570" t="s">
        <v>814</v>
      </c>
      <c r="D415" s="5571">
        <v>25</v>
      </c>
      <c r="E415" s="5579">
        <v>25</v>
      </c>
      <c r="F415" s="5572">
        <f t="shared" si="282"/>
        <v>0</v>
      </c>
      <c r="G415" s="1387" t="s">
        <v>58</v>
      </c>
      <c r="H415" s="5660">
        <v>4</v>
      </c>
      <c r="I415" s="5574">
        <f t="shared" si="279"/>
        <v>0</v>
      </c>
      <c r="J415" s="2000">
        <v>4</v>
      </c>
      <c r="K415" s="2082"/>
      <c r="L415" s="5579"/>
      <c r="M415" s="1372"/>
      <c r="N415" s="1372"/>
      <c r="O415" s="1372"/>
      <c r="P415" s="5572"/>
      <c r="Q415" s="1387"/>
      <c r="R415" s="5577"/>
      <c r="S415" s="2000"/>
      <c r="T415" s="2082"/>
      <c r="U415" s="5579"/>
      <c r="V415" s="1372"/>
      <c r="W415" s="1372"/>
      <c r="X415" s="1372"/>
      <c r="Y415" s="5572"/>
      <c r="Z415" s="1387"/>
      <c r="AA415" s="5577"/>
      <c r="AB415" s="2000"/>
      <c r="AC415" s="2082"/>
      <c r="AD415" s="5583"/>
      <c r="AE415" s="5571">
        <v>25</v>
      </c>
      <c r="AF415" s="1372">
        <v>25</v>
      </c>
      <c r="AG415" s="5572">
        <f t="shared" si="283"/>
        <v>0</v>
      </c>
      <c r="AH415" s="1387" t="s">
        <v>58</v>
      </c>
      <c r="AI415" s="5660">
        <v>4</v>
      </c>
      <c r="AJ415" s="5631">
        <f t="shared" si="280"/>
        <v>0</v>
      </c>
      <c r="AK415" s="2582">
        <v>4</v>
      </c>
      <c r="AL415" s="1213"/>
      <c r="AM415" s="5580" t="s">
        <v>13</v>
      </c>
      <c r="AN415" s="5580"/>
      <c r="AO415" s="2083"/>
      <c r="AP415" s="5572">
        <f>AN415-AO415</f>
        <v>0</v>
      </c>
      <c r="AQ415" s="1387" t="s">
        <v>587</v>
      </c>
      <c r="AR415" s="1387"/>
      <c r="AS415" s="2582"/>
      <c r="AT415" s="4123"/>
      <c r="AU415" s="5570" t="s">
        <v>814</v>
      </c>
      <c r="AV415" s="5584"/>
      <c r="AW415" s="1243" t="s">
        <v>58</v>
      </c>
      <c r="AX415" s="2090"/>
      <c r="AY415" s="5570" t="s">
        <v>814</v>
      </c>
      <c r="AZ415" s="5584"/>
      <c r="BA415" s="1243" t="s">
        <v>58</v>
      </c>
      <c r="BB415" s="2090"/>
      <c r="BC415" s="5570" t="s">
        <v>814</v>
      </c>
      <c r="BD415" s="5584"/>
      <c r="BE415" s="1243" t="s">
        <v>58</v>
      </c>
      <c r="BF415" s="2090"/>
      <c r="BG415" s="5570" t="s">
        <v>814</v>
      </c>
      <c r="BH415" s="5584"/>
      <c r="BI415" s="1243" t="s">
        <v>58</v>
      </c>
      <c r="BJ415" s="2090"/>
      <c r="BK415" s="1221"/>
    </row>
    <row r="416" spans="2:63" ht="15" hidden="1" customHeight="1">
      <c r="B416" s="2082">
        <v>20</v>
      </c>
      <c r="C416" s="5570" t="s">
        <v>523</v>
      </c>
      <c r="D416" s="5571">
        <v>25</v>
      </c>
      <c r="E416" s="5579">
        <v>25</v>
      </c>
      <c r="F416" s="5572">
        <f t="shared" si="282"/>
        <v>0</v>
      </c>
      <c r="G416" s="1387" t="s">
        <v>57</v>
      </c>
      <c r="H416" s="5660">
        <v>2</v>
      </c>
      <c r="I416" s="5574">
        <f t="shared" si="279"/>
        <v>0</v>
      </c>
      <c r="J416" s="2572">
        <v>2</v>
      </c>
      <c r="K416" s="2082"/>
      <c r="L416" s="5579"/>
      <c r="M416" s="1372"/>
      <c r="N416" s="1372"/>
      <c r="O416" s="1372"/>
      <c r="P416" s="5572"/>
      <c r="Q416" s="1387"/>
      <c r="R416" s="5577"/>
      <c r="S416" s="2000"/>
      <c r="T416" s="2082"/>
      <c r="U416" s="5579"/>
      <c r="V416" s="1372"/>
      <c r="W416" s="1372"/>
      <c r="X416" s="1372"/>
      <c r="Y416" s="5572"/>
      <c r="Z416" s="1387"/>
      <c r="AA416" s="5577"/>
      <c r="AB416" s="2000"/>
      <c r="AC416" s="2082"/>
      <c r="AD416" s="5583"/>
      <c r="AE416" s="5571">
        <v>25</v>
      </c>
      <c r="AF416" s="1372">
        <v>25</v>
      </c>
      <c r="AG416" s="5572">
        <f t="shared" si="283"/>
        <v>0</v>
      </c>
      <c r="AH416" s="1387" t="s">
        <v>57</v>
      </c>
      <c r="AI416" s="5660">
        <v>2</v>
      </c>
      <c r="AJ416" s="5631">
        <f t="shared" si="280"/>
        <v>0</v>
      </c>
      <c r="AK416" s="2582">
        <v>2</v>
      </c>
      <c r="AL416" s="1213"/>
      <c r="AM416" s="5580" t="s">
        <v>337</v>
      </c>
      <c r="AN416" s="5580"/>
      <c r="AO416" s="1372"/>
      <c r="AP416" s="5572">
        <f>AN416-AO416</f>
        <v>0</v>
      </c>
      <c r="AQ416" s="1387" t="s">
        <v>588</v>
      </c>
      <c r="AR416" s="1387"/>
      <c r="AS416" s="2582"/>
      <c r="AT416" s="4123"/>
      <c r="AU416" s="5570" t="s">
        <v>523</v>
      </c>
      <c r="AV416" s="5584"/>
      <c r="AW416" s="1243" t="s">
        <v>57</v>
      </c>
      <c r="AX416" s="2090"/>
      <c r="AY416" s="5570" t="s">
        <v>523</v>
      </c>
      <c r="AZ416" s="5584"/>
      <c r="BA416" s="1243" t="s">
        <v>57</v>
      </c>
      <c r="BB416" s="2090"/>
      <c r="BC416" s="5570" t="s">
        <v>523</v>
      </c>
      <c r="BD416" s="5584"/>
      <c r="BE416" s="1243" t="s">
        <v>57</v>
      </c>
      <c r="BF416" s="2090"/>
      <c r="BG416" s="5570" t="s">
        <v>523</v>
      </c>
      <c r="BH416" s="5584"/>
      <c r="BI416" s="1243" t="s">
        <v>57</v>
      </c>
      <c r="BJ416" s="2090"/>
      <c r="BK416" s="1221"/>
    </row>
    <row r="417" spans="2:63" ht="15" hidden="1" customHeight="1">
      <c r="B417" s="2082">
        <v>21</v>
      </c>
      <c r="C417" s="5570" t="s">
        <v>917</v>
      </c>
      <c r="D417" s="5571">
        <v>25</v>
      </c>
      <c r="E417" s="5579">
        <v>25</v>
      </c>
      <c r="F417" s="5572">
        <f t="shared" si="282"/>
        <v>0</v>
      </c>
      <c r="G417" s="2573" t="s">
        <v>725</v>
      </c>
      <c r="H417" s="5573">
        <v>3</v>
      </c>
      <c r="I417" s="5574">
        <f t="shared" si="279"/>
        <v>0</v>
      </c>
      <c r="J417" s="2572">
        <v>3</v>
      </c>
      <c r="K417" s="2082"/>
      <c r="L417" s="5579"/>
      <c r="M417" s="1372"/>
      <c r="N417" s="1372"/>
      <c r="O417" s="1372"/>
      <c r="P417" s="5572"/>
      <c r="Q417" s="1387"/>
      <c r="R417" s="5577"/>
      <c r="S417" s="2000"/>
      <c r="T417" s="2082"/>
      <c r="U417" s="5579"/>
      <c r="V417" s="1372"/>
      <c r="W417" s="1372"/>
      <c r="X417" s="1372"/>
      <c r="Y417" s="5572"/>
      <c r="Z417" s="1387"/>
      <c r="AA417" s="5577"/>
      <c r="AB417" s="2000"/>
      <c r="AC417" s="2082"/>
      <c r="AD417" s="5583"/>
      <c r="AE417" s="5571">
        <v>25</v>
      </c>
      <c r="AF417" s="1372">
        <v>25</v>
      </c>
      <c r="AG417" s="5572">
        <f t="shared" si="283"/>
        <v>0</v>
      </c>
      <c r="AH417" s="1387" t="s">
        <v>725</v>
      </c>
      <c r="AI417" s="5573">
        <v>3</v>
      </c>
      <c r="AJ417" s="5631">
        <f t="shared" si="280"/>
        <v>0</v>
      </c>
      <c r="AK417" s="2582">
        <v>3</v>
      </c>
      <c r="AL417" s="1213"/>
      <c r="AM417" s="5580" t="s">
        <v>338</v>
      </c>
      <c r="AN417" s="5580"/>
      <c r="AO417" s="1372"/>
      <c r="AP417" s="5572">
        <f>AN417-AO417</f>
        <v>0</v>
      </c>
      <c r="AQ417" s="1387" t="s">
        <v>308</v>
      </c>
      <c r="AR417" s="1387"/>
      <c r="AS417" s="2582"/>
      <c r="AT417" s="4123"/>
      <c r="AU417" s="5570" t="s">
        <v>917</v>
      </c>
      <c r="AV417" s="5584"/>
      <c r="AW417" s="1243" t="s">
        <v>725</v>
      </c>
      <c r="AX417" s="2090"/>
      <c r="AY417" s="5570" t="s">
        <v>917</v>
      </c>
      <c r="AZ417" s="5584"/>
      <c r="BA417" s="1243" t="s">
        <v>725</v>
      </c>
      <c r="BB417" s="2090"/>
      <c r="BC417" s="5570" t="s">
        <v>917</v>
      </c>
      <c r="BD417" s="5584"/>
      <c r="BE417" s="1243" t="s">
        <v>725</v>
      </c>
      <c r="BF417" s="2090"/>
      <c r="BG417" s="5570" t="s">
        <v>917</v>
      </c>
      <c r="BH417" s="5584"/>
      <c r="BI417" s="1243" t="s">
        <v>725</v>
      </c>
      <c r="BJ417" s="2090"/>
      <c r="BK417" s="1221"/>
    </row>
    <row r="418" spans="2:63" ht="15" hidden="1" customHeight="1">
      <c r="B418" s="2082">
        <v>22</v>
      </c>
      <c r="C418" s="5570" t="s">
        <v>918</v>
      </c>
      <c r="D418" s="5571">
        <v>15</v>
      </c>
      <c r="E418" s="5579">
        <v>15</v>
      </c>
      <c r="F418" s="5572">
        <f t="shared" si="282"/>
        <v>0</v>
      </c>
      <c r="G418" s="1387" t="s">
        <v>747</v>
      </c>
      <c r="H418" s="5573">
        <v>3</v>
      </c>
      <c r="I418" s="5574">
        <f t="shared" ref="I418" si="284">H418-J418</f>
        <v>0</v>
      </c>
      <c r="J418" s="2572">
        <v>3</v>
      </c>
      <c r="K418" s="5585"/>
      <c r="L418" s="5579"/>
      <c r="M418" s="1372"/>
      <c r="N418" s="1372"/>
      <c r="O418" s="1372"/>
      <c r="P418" s="5572"/>
      <c r="Q418" s="1387"/>
      <c r="R418" s="5577"/>
      <c r="S418" s="2000"/>
      <c r="T418" s="5585"/>
      <c r="U418" s="5579"/>
      <c r="V418" s="1372"/>
      <c r="W418" s="1372"/>
      <c r="X418" s="1372"/>
      <c r="Y418" s="5572"/>
      <c r="Z418" s="1387"/>
      <c r="AA418" s="5577"/>
      <c r="AB418" s="2000"/>
      <c r="AC418" s="5585"/>
      <c r="AD418" s="5583"/>
      <c r="AE418" s="5571">
        <v>15</v>
      </c>
      <c r="AF418" s="1372">
        <v>15</v>
      </c>
      <c r="AG418" s="5572">
        <f t="shared" si="283"/>
        <v>0</v>
      </c>
      <c r="AH418" s="2565" t="s">
        <v>747</v>
      </c>
      <c r="AI418" s="5670">
        <v>3</v>
      </c>
      <c r="AJ418" s="5672">
        <f t="shared" ref="AJ418" si="285">AI418-AK418</f>
        <v>0</v>
      </c>
      <c r="AK418" s="2943">
        <v>3</v>
      </c>
      <c r="AL418" s="1213"/>
      <c r="AM418" s="5580"/>
      <c r="AN418" s="5580"/>
      <c r="AO418" s="1372"/>
      <c r="AP418" s="5572">
        <f>AN418-AO418</f>
        <v>0</v>
      </c>
      <c r="AQ418" s="1387" t="s">
        <v>309</v>
      </c>
      <c r="AR418" s="1387"/>
      <c r="AS418" s="2582"/>
      <c r="AT418" s="4123"/>
      <c r="AU418" s="5570" t="s">
        <v>918</v>
      </c>
      <c r="AV418" s="5584"/>
      <c r="AW418" s="1243" t="s">
        <v>747</v>
      </c>
      <c r="AX418" s="2090"/>
      <c r="AY418" s="5570" t="s">
        <v>918</v>
      </c>
      <c r="AZ418" s="5584"/>
      <c r="BA418" s="1243" t="s">
        <v>747</v>
      </c>
      <c r="BB418" s="2090"/>
      <c r="BC418" s="5570" t="s">
        <v>918</v>
      </c>
      <c r="BD418" s="5584"/>
      <c r="BE418" s="1243" t="s">
        <v>747</v>
      </c>
      <c r="BF418" s="2090"/>
      <c r="BG418" s="5570" t="s">
        <v>918</v>
      </c>
      <c r="BH418" s="5584"/>
      <c r="BI418" s="1243" t="s">
        <v>747</v>
      </c>
      <c r="BJ418" s="2090"/>
      <c r="BK418" s="1221"/>
    </row>
    <row r="419" spans="2:63" ht="15" hidden="1" customHeight="1">
      <c r="B419" s="2082">
        <v>23</v>
      </c>
      <c r="C419" s="5570" t="s">
        <v>919</v>
      </c>
      <c r="D419" s="5571">
        <v>50</v>
      </c>
      <c r="E419" s="5579">
        <v>50</v>
      </c>
      <c r="F419" s="5572">
        <f t="shared" si="282"/>
        <v>0</v>
      </c>
      <c r="G419" s="97"/>
      <c r="H419" s="3682"/>
      <c r="I419" s="5574"/>
      <c r="J419" s="5594"/>
      <c r="K419" s="2082"/>
      <c r="L419" s="5579"/>
      <c r="M419" s="1372"/>
      <c r="N419" s="1372"/>
      <c r="O419" s="1372"/>
      <c r="P419" s="5572"/>
      <c r="Q419" s="1387"/>
      <c r="R419" s="5577"/>
      <c r="S419" s="2000"/>
      <c r="T419" s="2082"/>
      <c r="U419" s="5579"/>
      <c r="V419" s="1372"/>
      <c r="W419" s="1372"/>
      <c r="X419" s="1372"/>
      <c r="Y419" s="5572"/>
      <c r="Z419" s="1387"/>
      <c r="AA419" s="5577"/>
      <c r="AB419" s="2000"/>
      <c r="AC419" s="2082"/>
      <c r="AD419" s="5583"/>
      <c r="AE419" s="5571">
        <v>50</v>
      </c>
      <c r="AF419" s="1372">
        <v>50</v>
      </c>
      <c r="AG419" s="5572">
        <f t="shared" si="283"/>
        <v>0</v>
      </c>
      <c r="AH419" s="97"/>
      <c r="AI419" s="3682"/>
      <c r="AJ419" s="5574"/>
      <c r="AK419" s="5594"/>
      <c r="AL419" s="1213"/>
      <c r="AM419" s="5580" t="s">
        <v>15</v>
      </c>
      <c r="AN419" s="5580"/>
      <c r="AO419" s="1372"/>
      <c r="AP419" s="5572">
        <f t="shared" ref="AP419:AP420" si="286">AN419-AO419</f>
        <v>0</v>
      </c>
      <c r="AQ419" s="1387" t="s">
        <v>58</v>
      </c>
      <c r="AR419" s="1387"/>
      <c r="AS419" s="2582"/>
      <c r="AT419" s="4123"/>
      <c r="AU419" s="5570" t="s">
        <v>919</v>
      </c>
      <c r="AV419" s="5584"/>
      <c r="AW419" s="1243"/>
      <c r="AX419" s="2090"/>
      <c r="AY419" s="5570" t="s">
        <v>919</v>
      </c>
      <c r="AZ419" s="5584"/>
      <c r="BA419" s="1243"/>
      <c r="BB419" s="2090"/>
      <c r="BC419" s="5570" t="s">
        <v>919</v>
      </c>
      <c r="BD419" s="5584"/>
      <c r="BE419" s="1243"/>
      <c r="BF419" s="2090"/>
      <c r="BG419" s="5570" t="s">
        <v>919</v>
      </c>
      <c r="BH419" s="5584"/>
      <c r="BI419" s="1243"/>
      <c r="BJ419" s="2090"/>
      <c r="BK419" s="1221"/>
    </row>
    <row r="420" spans="2:63" ht="15" hidden="1" customHeight="1" thickBot="1">
      <c r="B420" s="2082">
        <v>24</v>
      </c>
      <c r="C420" s="5596" t="s">
        <v>920</v>
      </c>
      <c r="D420" s="5597">
        <v>45</v>
      </c>
      <c r="E420" s="5602">
        <v>45</v>
      </c>
      <c r="F420" s="5599">
        <f t="shared" si="282"/>
        <v>0</v>
      </c>
      <c r="G420" s="5605"/>
      <c r="H420" s="3687"/>
      <c r="I420" s="5606"/>
      <c r="J420" s="5607"/>
      <c r="K420" s="2082"/>
      <c r="L420" s="5579"/>
      <c r="M420" s="1372"/>
      <c r="N420" s="1372"/>
      <c r="O420" s="1372"/>
      <c r="P420" s="5572"/>
      <c r="Q420" s="1387"/>
      <c r="R420" s="5577"/>
      <c r="S420" s="2572"/>
      <c r="T420" s="2082"/>
      <c r="U420" s="5579"/>
      <c r="V420" s="1372"/>
      <c r="W420" s="1372"/>
      <c r="X420" s="1372"/>
      <c r="Y420" s="5572"/>
      <c r="Z420" s="1387"/>
      <c r="AA420" s="5577"/>
      <c r="AB420" s="2572"/>
      <c r="AC420" s="2082"/>
      <c r="AD420" s="5583"/>
      <c r="AE420" s="5597">
        <v>45</v>
      </c>
      <c r="AF420" s="5598">
        <v>45</v>
      </c>
      <c r="AG420" s="5599">
        <f t="shared" si="283"/>
        <v>0</v>
      </c>
      <c r="AH420" s="5605"/>
      <c r="AI420" s="3687"/>
      <c r="AJ420" s="5606"/>
      <c r="AK420" s="5607"/>
      <c r="AL420" s="1213"/>
      <c r="AM420" s="5608" t="s">
        <v>16</v>
      </c>
      <c r="AN420" s="5580"/>
      <c r="AO420" s="1372"/>
      <c r="AP420" s="5572">
        <f t="shared" si="286"/>
        <v>0</v>
      </c>
      <c r="AQ420" s="1392" t="s">
        <v>57</v>
      </c>
      <c r="AR420" s="1392"/>
      <c r="AS420" s="3688"/>
      <c r="AT420" s="4123"/>
      <c r="AU420" s="5570" t="s">
        <v>920</v>
      </c>
      <c r="AV420" s="5584"/>
      <c r="AW420" s="1243"/>
      <c r="AX420" s="2090"/>
      <c r="AY420" s="5570" t="s">
        <v>920</v>
      </c>
      <c r="AZ420" s="5584"/>
      <c r="BA420" s="1243"/>
      <c r="BB420" s="2090"/>
      <c r="BC420" s="5570" t="s">
        <v>920</v>
      </c>
      <c r="BD420" s="5584"/>
      <c r="BE420" s="1243"/>
      <c r="BF420" s="2090"/>
      <c r="BG420" s="5570" t="s">
        <v>920</v>
      </c>
      <c r="BH420" s="5584"/>
      <c r="BI420" s="1243"/>
      <c r="BJ420" s="2090"/>
      <c r="BK420" s="1221"/>
    </row>
    <row r="421" spans="2:63" ht="15" hidden="1" customHeight="1" thickBot="1">
      <c r="B421" s="5609"/>
      <c r="C421" s="5610"/>
      <c r="D421" s="5610"/>
      <c r="E421" s="5610"/>
      <c r="F421" s="5610"/>
      <c r="G421" s="5610"/>
      <c r="H421" s="5610"/>
      <c r="I421" s="5610"/>
      <c r="J421" s="5610"/>
      <c r="K421" s="5610"/>
      <c r="L421" s="5610"/>
      <c r="M421" s="5610"/>
      <c r="N421" s="5610"/>
      <c r="O421" s="5610"/>
      <c r="P421" s="5610"/>
      <c r="Q421" s="5610"/>
      <c r="R421" s="5610"/>
      <c r="S421" s="5610"/>
      <c r="T421" s="5610"/>
      <c r="U421" s="5610"/>
      <c r="V421" s="5610"/>
      <c r="W421" s="5610"/>
      <c r="X421" s="5610"/>
      <c r="Y421" s="5610"/>
      <c r="Z421" s="5610"/>
      <c r="AA421" s="5610"/>
      <c r="AB421" s="5610"/>
      <c r="AC421" s="5610"/>
      <c r="AD421" s="5610"/>
      <c r="AE421" s="5610"/>
      <c r="AF421" s="5610"/>
      <c r="AG421" s="5610"/>
      <c r="AH421" s="5610"/>
      <c r="AI421" s="5610"/>
      <c r="AJ421" s="5610"/>
      <c r="AK421" s="5611"/>
      <c r="AL421" s="1214"/>
      <c r="AM421" s="1109"/>
      <c r="AN421" s="1109"/>
      <c r="AO421" s="1109"/>
      <c r="AP421" s="1109"/>
      <c r="AQ421" s="1109"/>
      <c r="AR421" s="1109"/>
      <c r="AS421" s="1109"/>
      <c r="AT421" s="4122" t="s">
        <v>350</v>
      </c>
      <c r="AU421" s="5521">
        <f>B422</f>
        <v>44606</v>
      </c>
      <c r="AV421" s="5524"/>
      <c r="AW421" s="5524"/>
      <c r="AX421" s="5525"/>
      <c r="AY421" s="5521">
        <f>B422</f>
        <v>44606</v>
      </c>
      <c r="AZ421" s="5524"/>
      <c r="BA421" s="5524"/>
      <c r="BB421" s="5525"/>
      <c r="BC421" s="5521">
        <f>AU421</f>
        <v>44606</v>
      </c>
      <c r="BD421" s="5524"/>
      <c r="BE421" s="5524"/>
      <c r="BF421" s="5525"/>
      <c r="BG421" s="5521">
        <f>AU421</f>
        <v>44606</v>
      </c>
      <c r="BH421" s="5524"/>
      <c r="BI421" s="5524"/>
      <c r="BJ421" s="5525"/>
      <c r="BK421" s="1221"/>
    </row>
    <row r="422" spans="2:63" ht="18" hidden="1" customHeight="1">
      <c r="B422" s="4099">
        <f>B2</f>
        <v>44606</v>
      </c>
      <c r="C422" s="4100"/>
      <c r="D422" s="3694"/>
      <c r="E422" s="3990"/>
      <c r="F422" s="3990">
        <f>F394</f>
        <v>0.41666666666666669</v>
      </c>
      <c r="G422" s="3990"/>
      <c r="H422" s="3990"/>
      <c r="I422" s="3990"/>
      <c r="J422" s="3696"/>
      <c r="K422" s="5655"/>
      <c r="L422" s="3990"/>
      <c r="M422" s="3990"/>
      <c r="N422" s="3990"/>
      <c r="O422" s="3990"/>
      <c r="P422" s="3990">
        <f>P394</f>
        <v>0.5</v>
      </c>
      <c r="Q422" s="3990"/>
      <c r="R422" s="3990"/>
      <c r="S422" s="3696"/>
      <c r="T422" s="5656"/>
      <c r="U422" s="5657"/>
      <c r="V422" s="5657"/>
      <c r="W422" s="5657"/>
      <c r="X422" s="5657"/>
      <c r="Y422" s="5657">
        <f>Y394</f>
        <v>0.66666666666666663</v>
      </c>
      <c r="Z422" s="5657"/>
      <c r="AA422" s="5657"/>
      <c r="AB422" s="5658"/>
      <c r="AC422" s="3673"/>
      <c r="AD422" s="3672"/>
      <c r="AE422" s="3673"/>
      <c r="AF422" s="3672"/>
      <c r="AG422" s="3672">
        <f>AG394</f>
        <v>0.79166666666666663</v>
      </c>
      <c r="AH422" s="3672"/>
      <c r="AI422" s="3672"/>
      <c r="AJ422" s="3672"/>
      <c r="AK422" s="3674"/>
      <c r="AL422" s="1221"/>
      <c r="AM422" s="5615"/>
      <c r="AN422" s="5527"/>
      <c r="AO422" s="5527"/>
      <c r="AP422" s="5527" t="str">
        <f>AP394</f>
        <v>Ночь</v>
      </c>
      <c r="AQ422" s="5527"/>
      <c r="AR422" s="5527"/>
      <c r="AS422" s="5528"/>
      <c r="AT422" s="4123"/>
      <c r="AU422" s="5533" t="str">
        <f>AG423</f>
        <v>Павильон Сухомлинова</v>
      </c>
      <c r="AV422" s="5534"/>
      <c r="AW422" s="5535"/>
      <c r="AX422" s="5536"/>
      <c r="AY422" s="5533" t="str">
        <f>AU422</f>
        <v>Павильон Сухомлинова</v>
      </c>
      <c r="AZ422" s="5534"/>
      <c r="BA422" s="5535"/>
      <c r="BB422" s="5536"/>
      <c r="BC422" s="5533" t="str">
        <f>AP423</f>
        <v>Павильон Сухомлинова</v>
      </c>
      <c r="BD422" s="5534"/>
      <c r="BE422" s="5535"/>
      <c r="BF422" s="5536"/>
      <c r="BG422" s="5533" t="str">
        <f>BC422</f>
        <v>Павильон Сухомлинова</v>
      </c>
      <c r="BH422" s="5534"/>
      <c r="BI422" s="5535"/>
      <c r="BJ422" s="5536"/>
      <c r="BK422" s="1221"/>
    </row>
    <row r="423" spans="2:63" ht="18" hidden="1" customHeight="1" thickBot="1">
      <c r="B423" s="4101"/>
      <c r="C423" s="4102"/>
      <c r="D423" s="3697"/>
      <c r="E423" s="3698"/>
      <c r="F423" s="3699" t="s">
        <v>241</v>
      </c>
      <c r="G423" s="3698"/>
      <c r="H423" s="3698"/>
      <c r="I423" s="3698"/>
      <c r="J423" s="3700"/>
      <c r="K423" s="5659"/>
      <c r="L423" s="5645"/>
      <c r="M423" s="5645"/>
      <c r="N423" s="5645"/>
      <c r="O423" s="5645"/>
      <c r="P423" s="5645" t="str">
        <f>F423</f>
        <v>Павильон Сухомлинова</v>
      </c>
      <c r="Q423" s="5645"/>
      <c r="R423" s="5645"/>
      <c r="S423" s="5646"/>
      <c r="T423" s="5647"/>
      <c r="U423" s="5648"/>
      <c r="V423" s="5648"/>
      <c r="W423" s="5648"/>
      <c r="X423" s="5648"/>
      <c r="Y423" s="5648" t="str">
        <f>P423</f>
        <v>Павильон Сухомлинова</v>
      </c>
      <c r="Z423" s="5648"/>
      <c r="AA423" s="5648"/>
      <c r="AB423" s="5649"/>
      <c r="AC423" s="5647"/>
      <c r="AD423" s="5648"/>
      <c r="AE423" s="5647"/>
      <c r="AF423" s="5648"/>
      <c r="AG423" s="5648" t="str">
        <f>Y423</f>
        <v>Павильон Сухомлинова</v>
      </c>
      <c r="AH423" s="5648"/>
      <c r="AI423" s="5648"/>
      <c r="AJ423" s="5648"/>
      <c r="AK423" s="5649"/>
      <c r="AL423" s="3291"/>
      <c r="AM423" s="5650"/>
      <c r="AN423" s="5651"/>
      <c r="AO423" s="5651"/>
      <c r="AP423" s="5651" t="str">
        <f>AG423</f>
        <v>Павильон Сухомлинова</v>
      </c>
      <c r="AQ423" s="5651"/>
      <c r="AR423" s="5651"/>
      <c r="AS423" s="5652"/>
      <c r="AT423" s="4123"/>
      <c r="AU423" s="5538"/>
      <c r="AV423" s="5539"/>
      <c r="AW423" s="5540"/>
      <c r="AX423" s="5541"/>
      <c r="AY423" s="5538"/>
      <c r="AZ423" s="5539"/>
      <c r="BA423" s="5540"/>
      <c r="BB423" s="5541"/>
      <c r="BC423" s="5538"/>
      <c r="BD423" s="5539"/>
      <c r="BE423" s="5540"/>
      <c r="BF423" s="5541"/>
      <c r="BG423" s="5538"/>
      <c r="BH423" s="5539"/>
      <c r="BI423" s="5540"/>
      <c r="BJ423" s="5541"/>
      <c r="BK423" s="1221"/>
    </row>
    <row r="424" spans="2:63" ht="32.25" hidden="1" customHeight="1">
      <c r="B424" s="5544" t="s">
        <v>1</v>
      </c>
      <c r="C424" s="5545"/>
      <c r="D424" s="5546" t="s">
        <v>734</v>
      </c>
      <c r="E424" s="5547" t="s">
        <v>720</v>
      </c>
      <c r="F424" s="5548" t="s">
        <v>17</v>
      </c>
      <c r="G424" s="5555" t="s">
        <v>721</v>
      </c>
      <c r="H424" s="5549"/>
      <c r="I424" s="5549"/>
      <c r="J424" s="5550"/>
      <c r="K424" s="5544" t="s">
        <v>1</v>
      </c>
      <c r="L424" s="5551"/>
      <c r="M424" s="5552" t="e">
        <f>#REF!</f>
        <v>#REF!</v>
      </c>
      <c r="N424" s="5553" t="s">
        <v>6</v>
      </c>
      <c r="O424" s="5553" t="s">
        <v>229</v>
      </c>
      <c r="P424" s="5554" t="s">
        <v>17</v>
      </c>
      <c r="Q424" s="5555" t="s">
        <v>353</v>
      </c>
      <c r="R424" s="5549"/>
      <c r="S424" s="5550"/>
      <c r="T424" s="5544" t="s">
        <v>1</v>
      </c>
      <c r="U424" s="5551"/>
      <c r="V424" s="5556" t="e">
        <f>#REF!</f>
        <v>#REF!</v>
      </c>
      <c r="W424" s="5553" t="s">
        <v>6</v>
      </c>
      <c r="X424" s="5553" t="s">
        <v>229</v>
      </c>
      <c r="Y424" s="5554" t="s">
        <v>17</v>
      </c>
      <c r="Z424" s="5555" t="s">
        <v>312</v>
      </c>
      <c r="AA424" s="5549"/>
      <c r="AB424" s="5550"/>
      <c r="AC424" s="5544" t="s">
        <v>1</v>
      </c>
      <c r="AD424" s="5557"/>
      <c r="AE424" s="5546" t="s">
        <v>734</v>
      </c>
      <c r="AF424" s="5547" t="s">
        <v>720</v>
      </c>
      <c r="AG424" s="5548" t="s">
        <v>17</v>
      </c>
      <c r="AH424" s="5559" t="s">
        <v>691</v>
      </c>
      <c r="AI424" s="5560"/>
      <c r="AJ424" s="5560"/>
      <c r="AK424" s="5561"/>
      <c r="AL424" s="1210"/>
      <c r="AM424" s="5562"/>
      <c r="AN424" s="5544" t="s">
        <v>249</v>
      </c>
      <c r="AO424" s="5551" t="s">
        <v>250</v>
      </c>
      <c r="AP424" s="5554" t="s">
        <v>17</v>
      </c>
      <c r="AQ424" s="5563" t="s">
        <v>314</v>
      </c>
      <c r="AR424" s="5564"/>
      <c r="AS424" s="5565"/>
      <c r="AT424" s="4123"/>
      <c r="AU424" s="5566"/>
      <c r="AV424" s="5567" t="s">
        <v>229</v>
      </c>
      <c r="AW424" s="5568" t="s">
        <v>314</v>
      </c>
      <c r="AX424" s="5569"/>
      <c r="AY424" s="5566"/>
      <c r="AZ424" s="5567" t="s">
        <v>229</v>
      </c>
      <c r="BA424" s="5568" t="s">
        <v>314</v>
      </c>
      <c r="BB424" s="5569"/>
      <c r="BC424" s="5566"/>
      <c r="BD424" s="5567" t="s">
        <v>229</v>
      </c>
      <c r="BE424" s="5568" t="s">
        <v>314</v>
      </c>
      <c r="BF424" s="5569"/>
      <c r="BG424" s="5566"/>
      <c r="BH424" s="5567" t="s">
        <v>229</v>
      </c>
      <c r="BI424" s="5568" t="s">
        <v>314</v>
      </c>
      <c r="BJ424" s="5569"/>
      <c r="BK424" s="1221"/>
    </row>
    <row r="425" spans="2:63" ht="15" hidden="1" customHeight="1">
      <c r="B425" s="2082">
        <v>1</v>
      </c>
      <c r="C425" s="5570" t="s">
        <v>724</v>
      </c>
      <c r="D425" s="5571"/>
      <c r="E425" s="1372"/>
      <c r="F425" s="5572">
        <f t="shared" ref="F425:F440" si="287">D425-E425</f>
        <v>0</v>
      </c>
      <c r="G425" s="1387" t="s">
        <v>42</v>
      </c>
      <c r="H425" s="5660"/>
      <c r="I425" s="5574">
        <f>H425+J425</f>
        <v>0</v>
      </c>
      <c r="J425" s="2000"/>
      <c r="K425" s="5575">
        <v>1</v>
      </c>
      <c r="L425" s="5576" t="s">
        <v>2</v>
      </c>
      <c r="M425" s="1372"/>
      <c r="N425" s="1372"/>
      <c r="O425" s="1372"/>
      <c r="P425" s="5572">
        <f>M425-N425+O425</f>
        <v>0</v>
      </c>
      <c r="Q425" s="1387" t="s">
        <v>42</v>
      </c>
      <c r="R425" s="5577">
        <f>'11,30'!E306</f>
        <v>0</v>
      </c>
      <c r="S425" s="2000"/>
      <c r="T425" s="5575">
        <v>1</v>
      </c>
      <c r="U425" s="5576" t="s">
        <v>2</v>
      </c>
      <c r="V425" s="1372"/>
      <c r="W425" s="1372"/>
      <c r="X425" s="1372"/>
      <c r="Y425" s="5572">
        <f>V425-W425+X425</f>
        <v>0</v>
      </c>
      <c r="Z425" s="1387" t="s">
        <v>42</v>
      </c>
      <c r="AA425" s="5577">
        <f>'16,00'!E306</f>
        <v>0</v>
      </c>
      <c r="AB425" s="2000"/>
      <c r="AC425" s="5575">
        <v>1</v>
      </c>
      <c r="AD425" s="5578" t="s">
        <v>2</v>
      </c>
      <c r="AE425" s="2084"/>
      <c r="AF425" s="1372"/>
      <c r="AG425" s="5572">
        <f t="shared" ref="AG425:AG440" si="288">AE425-AF425</f>
        <v>0</v>
      </c>
      <c r="AH425" s="1387" t="s">
        <v>42</v>
      </c>
      <c r="AI425" s="5660"/>
      <c r="AJ425" s="5631">
        <f>AI425+AK425</f>
        <v>0</v>
      </c>
      <c r="AK425" s="2582"/>
      <c r="AL425" s="1213"/>
      <c r="AM425" s="5580" t="s">
        <v>2</v>
      </c>
      <c r="AN425" s="5580"/>
      <c r="AO425" s="1372"/>
      <c r="AP425" s="5572">
        <f>AN425-AO425</f>
        <v>0</v>
      </c>
      <c r="AQ425" s="1387" t="s">
        <v>42</v>
      </c>
      <c r="AR425" s="1387"/>
      <c r="AS425" s="2582"/>
      <c r="AT425" s="4123"/>
      <c r="AU425" s="5570" t="s">
        <v>724</v>
      </c>
      <c r="AV425" s="5581"/>
      <c r="AW425" s="1243" t="s">
        <v>42</v>
      </c>
      <c r="AX425" s="5582"/>
      <c r="AY425" s="5570" t="s">
        <v>724</v>
      </c>
      <c r="AZ425" s="5581"/>
      <c r="BA425" s="1243" t="s">
        <v>42</v>
      </c>
      <c r="BB425" s="5582"/>
      <c r="BC425" s="5570" t="s">
        <v>724</v>
      </c>
      <c r="BD425" s="5581"/>
      <c r="BE425" s="1243" t="s">
        <v>42</v>
      </c>
      <c r="BF425" s="5582"/>
      <c r="BG425" s="5570" t="s">
        <v>724</v>
      </c>
      <c r="BH425" s="5581"/>
      <c r="BI425" s="1243" t="s">
        <v>42</v>
      </c>
      <c r="BJ425" s="5582"/>
      <c r="BK425" s="1221"/>
    </row>
    <row r="426" spans="2:63" ht="15" hidden="1" customHeight="1">
      <c r="B426" s="2082">
        <v>2</v>
      </c>
      <c r="C426" s="5570" t="s">
        <v>763</v>
      </c>
      <c r="D426" s="5571"/>
      <c r="E426" s="1372"/>
      <c r="F426" s="5572">
        <f t="shared" si="287"/>
        <v>0</v>
      </c>
      <c r="G426" s="1387" t="s">
        <v>299</v>
      </c>
      <c r="H426" s="5660"/>
      <c r="I426" s="5574">
        <f t="shared" ref="I426:I432" si="289">H426+J426</f>
        <v>0</v>
      </c>
      <c r="J426" s="2000"/>
      <c r="K426" s="5575">
        <v>2</v>
      </c>
      <c r="L426" s="5579" t="s">
        <v>12</v>
      </c>
      <c r="M426" s="1372"/>
      <c r="N426" s="1372"/>
      <c r="O426" s="1372"/>
      <c r="P426" s="5572">
        <f t="shared" ref="P426" si="290">M426-N426+O426</f>
        <v>0</v>
      </c>
      <c r="Q426" s="1387" t="s">
        <v>299</v>
      </c>
      <c r="R426" s="5577">
        <f>'11,30'!E305</f>
        <v>0</v>
      </c>
      <c r="S426" s="2000"/>
      <c r="T426" s="5575">
        <v>2</v>
      </c>
      <c r="U426" s="5579" t="s">
        <v>12</v>
      </c>
      <c r="V426" s="1372"/>
      <c r="W426" s="1372"/>
      <c r="X426" s="1372"/>
      <c r="Y426" s="5572">
        <f t="shared" ref="Y426" si="291">V426-W426+X426</f>
        <v>0</v>
      </c>
      <c r="Z426" s="1387" t="s">
        <v>299</v>
      </c>
      <c r="AA426" s="5577">
        <f>'16,00'!E305</f>
        <v>0</v>
      </c>
      <c r="AB426" s="2000"/>
      <c r="AC426" s="5575">
        <v>2</v>
      </c>
      <c r="AD426" s="5583" t="s">
        <v>12</v>
      </c>
      <c r="AE426" s="5571"/>
      <c r="AF426" s="1372"/>
      <c r="AG426" s="5572">
        <f t="shared" si="288"/>
        <v>0</v>
      </c>
      <c r="AH426" s="1387" t="s">
        <v>299</v>
      </c>
      <c r="AI426" s="5660"/>
      <c r="AJ426" s="5631">
        <f t="shared" ref="AJ426:AJ432" si="292">AI426+AK426</f>
        <v>0</v>
      </c>
      <c r="AK426" s="2582"/>
      <c r="AL426" s="1213"/>
      <c r="AM426" s="5580" t="s">
        <v>12</v>
      </c>
      <c r="AN426" s="5580"/>
      <c r="AO426" s="1372"/>
      <c r="AP426" s="5572">
        <f t="shared" ref="AP426" si="293">AN426-AO426</f>
        <v>0</v>
      </c>
      <c r="AQ426" s="1387" t="s">
        <v>299</v>
      </c>
      <c r="AR426" s="1387"/>
      <c r="AS426" s="2582"/>
      <c r="AT426" s="4123"/>
      <c r="AU426" s="5570" t="s">
        <v>763</v>
      </c>
      <c r="AV426" s="5581"/>
      <c r="AW426" s="1243" t="s">
        <v>299</v>
      </c>
      <c r="AX426" s="2090"/>
      <c r="AY426" s="5570" t="s">
        <v>763</v>
      </c>
      <c r="AZ426" s="5581"/>
      <c r="BA426" s="1243" t="s">
        <v>299</v>
      </c>
      <c r="BB426" s="2090"/>
      <c r="BC426" s="5570" t="s">
        <v>763</v>
      </c>
      <c r="BD426" s="5581"/>
      <c r="BE426" s="1243" t="s">
        <v>299</v>
      </c>
      <c r="BF426" s="2090"/>
      <c r="BG426" s="5570" t="s">
        <v>763</v>
      </c>
      <c r="BH426" s="5581"/>
      <c r="BI426" s="1243" t="s">
        <v>299</v>
      </c>
      <c r="BJ426" s="2090"/>
      <c r="BK426" s="1221"/>
    </row>
    <row r="427" spans="2:63" ht="15" hidden="1" customHeight="1">
      <c r="B427" s="2082">
        <v>3</v>
      </c>
      <c r="C427" s="5570" t="s">
        <v>3</v>
      </c>
      <c r="D427" s="5571"/>
      <c r="E427" s="1372"/>
      <c r="F427" s="5572">
        <f t="shared" si="287"/>
        <v>0</v>
      </c>
      <c r="G427" s="1387" t="s">
        <v>39</v>
      </c>
      <c r="H427" s="5660"/>
      <c r="I427" s="5574">
        <f t="shared" si="289"/>
        <v>0</v>
      </c>
      <c r="J427" s="2000"/>
      <c r="K427" s="5575">
        <v>3</v>
      </c>
      <c r="L427" s="5579" t="s">
        <v>583</v>
      </c>
      <c r="M427" s="1372"/>
      <c r="N427" s="1372"/>
      <c r="O427" s="1372"/>
      <c r="P427" s="5572">
        <f t="shared" ref="P427:P428" si="294">M427-N427+O427</f>
        <v>0</v>
      </c>
      <c r="Q427" s="1387" t="s">
        <v>39</v>
      </c>
      <c r="R427" s="5577">
        <f>'11,30'!E304</f>
        <v>0</v>
      </c>
      <c r="S427" s="2000"/>
      <c r="T427" s="5575">
        <v>3</v>
      </c>
      <c r="U427" s="5579" t="s">
        <v>583</v>
      </c>
      <c r="V427" s="1372"/>
      <c r="W427" s="1372"/>
      <c r="X427" s="1372"/>
      <c r="Y427" s="5572">
        <f t="shared" ref="Y427:Y428" si="295">V427-W427+X427</f>
        <v>0</v>
      </c>
      <c r="Z427" s="1387" t="s">
        <v>39</v>
      </c>
      <c r="AA427" s="5577">
        <f>'16,00'!E304</f>
        <v>0</v>
      </c>
      <c r="AB427" s="2000"/>
      <c r="AC427" s="5575">
        <v>3</v>
      </c>
      <c r="AD427" s="5583" t="s">
        <v>583</v>
      </c>
      <c r="AE427" s="5571"/>
      <c r="AF427" s="1372"/>
      <c r="AG427" s="5572">
        <f t="shared" si="288"/>
        <v>0</v>
      </c>
      <c r="AH427" s="1387" t="s">
        <v>39</v>
      </c>
      <c r="AI427" s="5660"/>
      <c r="AJ427" s="5631">
        <f t="shared" si="292"/>
        <v>0</v>
      </c>
      <c r="AK427" s="2582"/>
      <c r="AL427" s="1213"/>
      <c r="AM427" s="5580" t="s">
        <v>583</v>
      </c>
      <c r="AN427" s="5580"/>
      <c r="AO427" s="1372"/>
      <c r="AP427" s="5572">
        <f t="shared" ref="AP427:AP428" si="296">AN427-AO427</f>
        <v>0</v>
      </c>
      <c r="AQ427" s="1387" t="s">
        <v>39</v>
      </c>
      <c r="AR427" s="1387"/>
      <c r="AS427" s="2582"/>
      <c r="AT427" s="4123"/>
      <c r="AU427" s="5570" t="s">
        <v>3</v>
      </c>
      <c r="AV427" s="5581"/>
      <c r="AW427" s="1243" t="s">
        <v>39</v>
      </c>
      <c r="AX427" s="2090"/>
      <c r="AY427" s="5570" t="s">
        <v>3</v>
      </c>
      <c r="AZ427" s="5581"/>
      <c r="BA427" s="1243" t="s">
        <v>39</v>
      </c>
      <c r="BB427" s="2090"/>
      <c r="BC427" s="5570" t="s">
        <v>3</v>
      </c>
      <c r="BD427" s="5581"/>
      <c r="BE427" s="1243" t="s">
        <v>39</v>
      </c>
      <c r="BF427" s="2090"/>
      <c r="BG427" s="5570" t="s">
        <v>3</v>
      </c>
      <c r="BH427" s="5581"/>
      <c r="BI427" s="1243" t="s">
        <v>39</v>
      </c>
      <c r="BJ427" s="2090"/>
      <c r="BK427" s="1221"/>
    </row>
    <row r="428" spans="2:63" ht="15" hidden="1" customHeight="1">
      <c r="B428" s="2082">
        <v>4</v>
      </c>
      <c r="C428" s="5570" t="s">
        <v>19</v>
      </c>
      <c r="D428" s="5571"/>
      <c r="E428" s="1372"/>
      <c r="F428" s="5572">
        <f t="shared" si="287"/>
        <v>0</v>
      </c>
      <c r="G428" s="1387" t="s">
        <v>47</v>
      </c>
      <c r="H428" s="5660"/>
      <c r="I428" s="5574">
        <f t="shared" si="289"/>
        <v>0</v>
      </c>
      <c r="J428" s="2000"/>
      <c r="K428" s="2082">
        <v>4</v>
      </c>
      <c r="L428" s="5579" t="s">
        <v>584</v>
      </c>
      <c r="M428" s="1372"/>
      <c r="N428" s="1372"/>
      <c r="O428" s="1372"/>
      <c r="P428" s="5572">
        <f t="shared" si="294"/>
        <v>0</v>
      </c>
      <c r="Q428" s="1387" t="s">
        <v>47</v>
      </c>
      <c r="R428" s="5577">
        <f>'11,30'!E311</f>
        <v>0</v>
      </c>
      <c r="S428" s="2000"/>
      <c r="T428" s="2082">
        <v>4</v>
      </c>
      <c r="U428" s="5579" t="s">
        <v>584</v>
      </c>
      <c r="V428" s="1372"/>
      <c r="W428" s="1372"/>
      <c r="X428" s="1372"/>
      <c r="Y428" s="5572">
        <f t="shared" si="295"/>
        <v>0</v>
      </c>
      <c r="Z428" s="1387" t="s">
        <v>47</v>
      </c>
      <c r="AA428" s="5577">
        <f>'16,00'!E311</f>
        <v>0</v>
      </c>
      <c r="AB428" s="2000"/>
      <c r="AC428" s="2082">
        <v>4</v>
      </c>
      <c r="AD428" s="5583" t="s">
        <v>584</v>
      </c>
      <c r="AE428" s="5571"/>
      <c r="AF428" s="1372"/>
      <c r="AG428" s="5572">
        <f t="shared" si="288"/>
        <v>0</v>
      </c>
      <c r="AH428" s="1387" t="s">
        <v>47</v>
      </c>
      <c r="AI428" s="5660"/>
      <c r="AJ428" s="5631">
        <f t="shared" si="292"/>
        <v>0</v>
      </c>
      <c r="AK428" s="2582"/>
      <c r="AL428" s="1213"/>
      <c r="AM428" s="5580" t="s">
        <v>584</v>
      </c>
      <c r="AN428" s="5580"/>
      <c r="AO428" s="1372"/>
      <c r="AP428" s="5572">
        <f t="shared" si="296"/>
        <v>0</v>
      </c>
      <c r="AQ428" s="1387" t="s">
        <v>47</v>
      </c>
      <c r="AR428" s="1387"/>
      <c r="AS428" s="2582"/>
      <c r="AT428" s="4123"/>
      <c r="AU428" s="5570" t="s">
        <v>19</v>
      </c>
      <c r="AV428" s="5584"/>
      <c r="AW428" s="1243" t="s">
        <v>47</v>
      </c>
      <c r="AX428" s="2090"/>
      <c r="AY428" s="5570" t="s">
        <v>19</v>
      </c>
      <c r="AZ428" s="5584"/>
      <c r="BA428" s="1243" t="s">
        <v>47</v>
      </c>
      <c r="BB428" s="2090"/>
      <c r="BC428" s="5570" t="s">
        <v>19</v>
      </c>
      <c r="BD428" s="5584"/>
      <c r="BE428" s="1243" t="s">
        <v>47</v>
      </c>
      <c r="BF428" s="2090"/>
      <c r="BG428" s="5570" t="s">
        <v>19</v>
      </c>
      <c r="BH428" s="5584"/>
      <c r="BI428" s="1243" t="s">
        <v>47</v>
      </c>
      <c r="BJ428" s="2090"/>
      <c r="BK428" s="1221"/>
    </row>
    <row r="429" spans="2:63" ht="15" hidden="1" customHeight="1">
      <c r="B429" s="2082">
        <v>5</v>
      </c>
      <c r="C429" s="5570" t="s">
        <v>4</v>
      </c>
      <c r="D429" s="5571"/>
      <c r="E429" s="1372"/>
      <c r="F429" s="5572">
        <f t="shared" si="287"/>
        <v>0</v>
      </c>
      <c r="G429" s="1387" t="s">
        <v>45</v>
      </c>
      <c r="H429" s="5660"/>
      <c r="I429" s="5574">
        <f t="shared" si="289"/>
        <v>0</v>
      </c>
      <c r="J429" s="2000"/>
      <c r="K429" s="5585">
        <v>5</v>
      </c>
      <c r="L429" s="5579" t="s">
        <v>18</v>
      </c>
      <c r="M429" s="1372"/>
      <c r="N429" s="1372"/>
      <c r="O429" s="1372"/>
      <c r="P429" s="5572">
        <f t="shared" ref="P429:P448" si="297">M429-N429+O429</f>
        <v>0</v>
      </c>
      <c r="Q429" s="1387" t="s">
        <v>45</v>
      </c>
      <c r="R429" s="5586">
        <f>'11,30'!E309</f>
        <v>0</v>
      </c>
      <c r="S429" s="2000"/>
      <c r="T429" s="5585">
        <v>5</v>
      </c>
      <c r="U429" s="5579" t="s">
        <v>18</v>
      </c>
      <c r="V429" s="1372"/>
      <c r="W429" s="1372"/>
      <c r="X429" s="1372"/>
      <c r="Y429" s="5572">
        <f t="shared" ref="Y429:Y448" si="298">V429-W429+X429</f>
        <v>0</v>
      </c>
      <c r="Z429" s="1387" t="s">
        <v>45</v>
      </c>
      <c r="AA429" s="5586">
        <f>'16,00'!E309</f>
        <v>0</v>
      </c>
      <c r="AB429" s="2000"/>
      <c r="AC429" s="5585">
        <v>5</v>
      </c>
      <c r="AD429" s="5583" t="s">
        <v>18</v>
      </c>
      <c r="AE429" s="5571"/>
      <c r="AF429" s="1372"/>
      <c r="AG429" s="5572">
        <f t="shared" si="288"/>
        <v>0</v>
      </c>
      <c r="AH429" s="1387" t="s">
        <v>45</v>
      </c>
      <c r="AI429" s="5660"/>
      <c r="AJ429" s="5631">
        <f t="shared" si="292"/>
        <v>0</v>
      </c>
      <c r="AK429" s="2582"/>
      <c r="AL429" s="1213"/>
      <c r="AM429" s="5580" t="s">
        <v>18</v>
      </c>
      <c r="AN429" s="5580"/>
      <c r="AO429" s="1372"/>
      <c r="AP429" s="5572">
        <f t="shared" ref="AP429" si="299">AN429-AO429</f>
        <v>0</v>
      </c>
      <c r="AQ429" s="1387" t="s">
        <v>45</v>
      </c>
      <c r="AR429" s="1387"/>
      <c r="AS429" s="2582"/>
      <c r="AT429" s="4123"/>
      <c r="AU429" s="5570" t="s">
        <v>4</v>
      </c>
      <c r="AV429" s="5587"/>
      <c r="AW429" s="1243" t="s">
        <v>45</v>
      </c>
      <c r="AX429" s="2090"/>
      <c r="AY429" s="5570" t="s">
        <v>4</v>
      </c>
      <c r="AZ429" s="5587"/>
      <c r="BA429" s="1243" t="s">
        <v>45</v>
      </c>
      <c r="BB429" s="2090"/>
      <c r="BC429" s="5570" t="s">
        <v>4</v>
      </c>
      <c r="BD429" s="5587"/>
      <c r="BE429" s="1243" t="s">
        <v>45</v>
      </c>
      <c r="BF429" s="2090"/>
      <c r="BG429" s="5570" t="s">
        <v>4</v>
      </c>
      <c r="BH429" s="5587"/>
      <c r="BI429" s="1243" t="s">
        <v>45</v>
      </c>
      <c r="BJ429" s="2090"/>
      <c r="BK429" s="1221"/>
    </row>
    <row r="430" spans="2:63" ht="15" hidden="1" customHeight="1">
      <c r="B430" s="2082">
        <v>6</v>
      </c>
      <c r="C430" s="5570" t="s">
        <v>877</v>
      </c>
      <c r="D430" s="5571"/>
      <c r="E430" s="1372"/>
      <c r="F430" s="5572">
        <f t="shared" si="287"/>
        <v>0</v>
      </c>
      <c r="G430" s="1387" t="s">
        <v>300</v>
      </c>
      <c r="H430" s="5660"/>
      <c r="I430" s="5574">
        <f t="shared" si="289"/>
        <v>0</v>
      </c>
      <c r="J430" s="2000"/>
      <c r="K430" s="5585">
        <v>6</v>
      </c>
      <c r="L430" s="5579" t="s">
        <v>3</v>
      </c>
      <c r="M430" s="1109"/>
      <c r="N430" s="1109"/>
      <c r="O430" s="1109"/>
      <c r="P430" s="1109"/>
      <c r="Q430" s="1387" t="s">
        <v>300</v>
      </c>
      <c r="R430" s="5577">
        <f>'11,30'!E308</f>
        <v>0</v>
      </c>
      <c r="S430" s="2000"/>
      <c r="T430" s="5585">
        <v>6</v>
      </c>
      <c r="U430" s="5579" t="s">
        <v>3</v>
      </c>
      <c r="V430" s="1109"/>
      <c r="W430" s="1109"/>
      <c r="X430" s="1109"/>
      <c r="Y430" s="1109"/>
      <c r="Z430" s="1387" t="s">
        <v>300</v>
      </c>
      <c r="AA430" s="5577">
        <f>'16,00'!E308</f>
        <v>0</v>
      </c>
      <c r="AB430" s="2000"/>
      <c r="AC430" s="5585">
        <v>6</v>
      </c>
      <c r="AD430" s="5583" t="s">
        <v>3</v>
      </c>
      <c r="AE430" s="5571"/>
      <c r="AF430" s="1372"/>
      <c r="AG430" s="5572">
        <f t="shared" si="288"/>
        <v>0</v>
      </c>
      <c r="AH430" s="1387" t="s">
        <v>300</v>
      </c>
      <c r="AI430" s="5660"/>
      <c r="AJ430" s="5631">
        <f t="shared" si="292"/>
        <v>0</v>
      </c>
      <c r="AK430" s="2582"/>
      <c r="AL430" s="1213"/>
      <c r="AQ430" s="1387" t="s">
        <v>300</v>
      </c>
      <c r="AR430" s="1387"/>
      <c r="AS430" s="2582"/>
      <c r="AT430" s="4123"/>
      <c r="AU430" s="5570" t="s">
        <v>877</v>
      </c>
      <c r="AV430" s="5587"/>
      <c r="AW430" s="1243" t="s">
        <v>300</v>
      </c>
      <c r="AX430" s="2090"/>
      <c r="AY430" s="5570" t="s">
        <v>877</v>
      </c>
      <c r="AZ430" s="5587"/>
      <c r="BA430" s="1243" t="s">
        <v>300</v>
      </c>
      <c r="BB430" s="2090"/>
      <c r="BC430" s="5570" t="s">
        <v>877</v>
      </c>
      <c r="BD430" s="5587"/>
      <c r="BE430" s="1243" t="s">
        <v>300</v>
      </c>
      <c r="BF430" s="2090"/>
      <c r="BG430" s="5570" t="s">
        <v>877</v>
      </c>
      <c r="BH430" s="5587"/>
      <c r="BI430" s="1243" t="s">
        <v>300</v>
      </c>
      <c r="BJ430" s="2090"/>
      <c r="BK430" s="1221"/>
    </row>
    <row r="431" spans="2:63" ht="15" hidden="1" customHeight="1">
      <c r="B431" s="2082">
        <v>7</v>
      </c>
      <c r="C431" s="5570" t="s">
        <v>719</v>
      </c>
      <c r="D431" s="5571"/>
      <c r="E431" s="1372"/>
      <c r="F431" s="5572">
        <f t="shared" si="287"/>
        <v>0</v>
      </c>
      <c r="G431" s="1387" t="s">
        <v>301</v>
      </c>
      <c r="H431" s="5660"/>
      <c r="I431" s="5574">
        <f t="shared" si="289"/>
        <v>0</v>
      </c>
      <c r="J431" s="2000"/>
      <c r="K431" s="5585">
        <v>7</v>
      </c>
      <c r="L431" s="5579" t="s">
        <v>19</v>
      </c>
      <c r="M431" s="1372"/>
      <c r="N431" s="1372"/>
      <c r="O431" s="1372"/>
      <c r="P431" s="5572">
        <f>M431-N431+O431</f>
        <v>0</v>
      </c>
      <c r="Q431" s="1387" t="s">
        <v>301</v>
      </c>
      <c r="R431" s="5577">
        <f>'11,30'!E307</f>
        <v>0</v>
      </c>
      <c r="S431" s="2000"/>
      <c r="T431" s="5585">
        <v>7</v>
      </c>
      <c r="U431" s="5579" t="s">
        <v>19</v>
      </c>
      <c r="V431" s="1372"/>
      <c r="W431" s="1372"/>
      <c r="X431" s="1372"/>
      <c r="Y431" s="5572">
        <f>V431-W431+X431</f>
        <v>0</v>
      </c>
      <c r="Z431" s="1387" t="s">
        <v>301</v>
      </c>
      <c r="AA431" s="5577">
        <f>'16,00'!E307</f>
        <v>0</v>
      </c>
      <c r="AB431" s="2000"/>
      <c r="AC431" s="5585">
        <v>7</v>
      </c>
      <c r="AD431" s="5583" t="s">
        <v>19</v>
      </c>
      <c r="AE431" s="5571"/>
      <c r="AF431" s="1372"/>
      <c r="AG431" s="5572">
        <f t="shared" si="288"/>
        <v>0</v>
      </c>
      <c r="AH431" s="1387" t="s">
        <v>301</v>
      </c>
      <c r="AI431" s="5660"/>
      <c r="AJ431" s="5631">
        <f t="shared" si="292"/>
        <v>0</v>
      </c>
      <c r="AK431" s="2582"/>
      <c r="AL431" s="1213"/>
      <c r="AM431" s="5580" t="s">
        <v>3</v>
      </c>
      <c r="AN431" s="5580"/>
      <c r="AO431" s="1372"/>
      <c r="AP431" s="5572">
        <f>AN431-AO431</f>
        <v>0</v>
      </c>
      <c r="AQ431" s="1387" t="s">
        <v>301</v>
      </c>
      <c r="AR431" s="1387"/>
      <c r="AS431" s="2582"/>
      <c r="AT431" s="4123"/>
      <c r="AU431" s="5570" t="s">
        <v>719</v>
      </c>
      <c r="AV431" s="5587"/>
      <c r="AW431" s="1243" t="s">
        <v>301</v>
      </c>
      <c r="AX431" s="2090"/>
      <c r="AY431" s="5570" t="s">
        <v>719</v>
      </c>
      <c r="AZ431" s="5587"/>
      <c r="BA431" s="1243" t="s">
        <v>301</v>
      </c>
      <c r="BB431" s="2090"/>
      <c r="BC431" s="5570" t="s">
        <v>719</v>
      </c>
      <c r="BD431" s="5587"/>
      <c r="BE431" s="1243" t="s">
        <v>301</v>
      </c>
      <c r="BF431" s="2090"/>
      <c r="BG431" s="5570" t="s">
        <v>719</v>
      </c>
      <c r="BH431" s="5587"/>
      <c r="BI431" s="1243" t="s">
        <v>301</v>
      </c>
      <c r="BJ431" s="2090"/>
      <c r="BK431" s="1221"/>
    </row>
    <row r="432" spans="2:63" ht="15" hidden="1" customHeight="1">
      <c r="B432" s="2082">
        <v>8</v>
      </c>
      <c r="C432" s="5570" t="s">
        <v>5</v>
      </c>
      <c r="D432" s="5571"/>
      <c r="E432" s="1372"/>
      <c r="F432" s="5572">
        <f t="shared" si="287"/>
        <v>0</v>
      </c>
      <c r="G432" s="1387" t="s">
        <v>302</v>
      </c>
      <c r="H432" s="5660"/>
      <c r="I432" s="5574">
        <f t="shared" si="289"/>
        <v>0</v>
      </c>
      <c r="J432" s="2000"/>
      <c r="K432" s="2082">
        <v>8</v>
      </c>
      <c r="L432" s="5579" t="s">
        <v>4</v>
      </c>
      <c r="M432" s="1372"/>
      <c r="N432" s="1372"/>
      <c r="O432" s="1372"/>
      <c r="P432" s="5572">
        <f>M432-N432+O432</f>
        <v>0</v>
      </c>
      <c r="Q432" s="1387" t="s">
        <v>302</v>
      </c>
      <c r="R432" s="5577">
        <f>'11,30'!E315</f>
        <v>0</v>
      </c>
      <c r="S432" s="2000"/>
      <c r="T432" s="2082">
        <v>8</v>
      </c>
      <c r="U432" s="5579" t="s">
        <v>4</v>
      </c>
      <c r="V432" s="1372"/>
      <c r="W432" s="1372"/>
      <c r="X432" s="1372"/>
      <c r="Y432" s="5572">
        <f>V432-W432+X432</f>
        <v>0</v>
      </c>
      <c r="Z432" s="1387" t="s">
        <v>302</v>
      </c>
      <c r="AA432" s="5577">
        <f>'16,00'!E315</f>
        <v>0</v>
      </c>
      <c r="AB432" s="2000"/>
      <c r="AC432" s="2082">
        <v>8</v>
      </c>
      <c r="AD432" s="5583" t="s">
        <v>4</v>
      </c>
      <c r="AE432" s="5571"/>
      <c r="AF432" s="1372"/>
      <c r="AG432" s="5572">
        <f t="shared" si="288"/>
        <v>0</v>
      </c>
      <c r="AH432" s="1387" t="s">
        <v>302</v>
      </c>
      <c r="AI432" s="5660"/>
      <c r="AJ432" s="5631">
        <f t="shared" si="292"/>
        <v>0</v>
      </c>
      <c r="AK432" s="2582"/>
      <c r="AL432" s="1213"/>
      <c r="AM432" s="5580" t="s">
        <v>19</v>
      </c>
      <c r="AN432" s="5580"/>
      <c r="AO432" s="1372"/>
      <c r="AP432" s="5572">
        <f>AN432-AO432</f>
        <v>0</v>
      </c>
      <c r="AQ432" s="1387" t="s">
        <v>302</v>
      </c>
      <c r="AR432" s="1387"/>
      <c r="AS432" s="2582"/>
      <c r="AT432" s="4123"/>
      <c r="AU432" s="5570" t="s">
        <v>5</v>
      </c>
      <c r="AV432" s="5587"/>
      <c r="AW432" s="1243" t="s">
        <v>302</v>
      </c>
      <c r="AX432" s="2090"/>
      <c r="AY432" s="5570" t="s">
        <v>5</v>
      </c>
      <c r="AZ432" s="5587"/>
      <c r="BA432" s="1243" t="s">
        <v>302</v>
      </c>
      <c r="BB432" s="2090"/>
      <c r="BC432" s="5570" t="s">
        <v>5</v>
      </c>
      <c r="BD432" s="5587"/>
      <c r="BE432" s="1243" t="s">
        <v>302</v>
      </c>
      <c r="BF432" s="2090"/>
      <c r="BG432" s="5570" t="s">
        <v>5</v>
      </c>
      <c r="BH432" s="5587"/>
      <c r="BI432" s="1243" t="s">
        <v>302</v>
      </c>
      <c r="BJ432" s="2090"/>
      <c r="BK432" s="1221"/>
    </row>
    <row r="433" spans="2:63" ht="15" hidden="1" customHeight="1">
      <c r="B433" s="2082">
        <v>9</v>
      </c>
      <c r="C433" s="5570" t="s">
        <v>20</v>
      </c>
      <c r="D433" s="5571"/>
      <c r="E433" s="1372"/>
      <c r="F433" s="5572">
        <f t="shared" si="287"/>
        <v>0</v>
      </c>
      <c r="G433" s="1387" t="s">
        <v>315</v>
      </c>
      <c r="H433" s="5660"/>
      <c r="I433" s="5574">
        <f t="shared" ref="I433:I446" si="300">H433+J433</f>
        <v>0</v>
      </c>
      <c r="J433" s="2000"/>
      <c r="K433" s="5575">
        <v>9</v>
      </c>
      <c r="L433" s="5579" t="s">
        <v>5</v>
      </c>
      <c r="M433" s="1372"/>
      <c r="N433" s="1372"/>
      <c r="O433" s="1372"/>
      <c r="P433" s="5572">
        <f>M433-N433+O433</f>
        <v>0</v>
      </c>
      <c r="Q433" s="1387" t="s">
        <v>310</v>
      </c>
      <c r="R433" s="5577">
        <f>'11,30'!E310</f>
        <v>0</v>
      </c>
      <c r="S433" s="2000"/>
      <c r="T433" s="5575">
        <v>9</v>
      </c>
      <c r="U433" s="5579" t="s">
        <v>5</v>
      </c>
      <c r="V433" s="1372"/>
      <c r="W433" s="1372"/>
      <c r="X433" s="1372"/>
      <c r="Y433" s="5572">
        <f>V433-W433+X433</f>
        <v>0</v>
      </c>
      <c r="Z433" s="1387" t="s">
        <v>401</v>
      </c>
      <c r="AA433" s="5577">
        <f>'16,00'!E310</f>
        <v>0</v>
      </c>
      <c r="AB433" s="2000"/>
      <c r="AC433" s="5575">
        <v>9</v>
      </c>
      <c r="AD433" s="5583" t="s">
        <v>5</v>
      </c>
      <c r="AE433" s="5571"/>
      <c r="AF433" s="1372"/>
      <c r="AG433" s="5572">
        <f t="shared" si="288"/>
        <v>0</v>
      </c>
      <c r="AH433" s="1387" t="s">
        <v>315</v>
      </c>
      <c r="AI433" s="5660"/>
      <c r="AJ433" s="5631">
        <f t="shared" ref="AJ433:AJ441" si="301">AI433+AK433</f>
        <v>0</v>
      </c>
      <c r="AK433" s="2582"/>
      <c r="AL433" s="1213"/>
      <c r="AM433" s="5580" t="s">
        <v>4</v>
      </c>
      <c r="AN433" s="5580"/>
      <c r="AO433" s="1372"/>
      <c r="AP433" s="5572">
        <f>AN433-AO433</f>
        <v>0</v>
      </c>
      <c r="AQ433" s="1387" t="s">
        <v>401</v>
      </c>
      <c r="AR433" s="1387"/>
      <c r="AS433" s="2582"/>
      <c r="AT433" s="4123"/>
      <c r="AU433" s="5570" t="s">
        <v>20</v>
      </c>
      <c r="AV433" s="5584"/>
      <c r="AW433" s="1243" t="s">
        <v>315</v>
      </c>
      <c r="AX433" s="5588"/>
      <c r="AY433" s="5570" t="s">
        <v>20</v>
      </c>
      <c r="AZ433" s="5584"/>
      <c r="BA433" s="1243" t="s">
        <v>315</v>
      </c>
      <c r="BB433" s="5588"/>
      <c r="BC433" s="5570" t="s">
        <v>20</v>
      </c>
      <c r="BD433" s="5584"/>
      <c r="BE433" s="1243" t="s">
        <v>315</v>
      </c>
      <c r="BF433" s="5588"/>
      <c r="BG433" s="5570" t="s">
        <v>20</v>
      </c>
      <c r="BH433" s="5584"/>
      <c r="BI433" s="1243" t="s">
        <v>315</v>
      </c>
      <c r="BJ433" s="5588"/>
      <c r="BK433" s="1221"/>
    </row>
    <row r="434" spans="2:63" ht="15" hidden="1" customHeight="1">
      <c r="B434" s="2082">
        <v>10</v>
      </c>
      <c r="C434" s="5570" t="s">
        <v>768</v>
      </c>
      <c r="D434" s="5571"/>
      <c r="E434" s="1372"/>
      <c r="F434" s="5572">
        <f t="shared" si="287"/>
        <v>0</v>
      </c>
      <c r="G434" s="1387" t="s">
        <v>384</v>
      </c>
      <c r="H434" s="5660"/>
      <c r="I434" s="5574">
        <f t="shared" si="300"/>
        <v>0</v>
      </c>
      <c r="J434" s="2000"/>
      <c r="K434" s="2082">
        <v>10</v>
      </c>
      <c r="L434" s="5579" t="s">
        <v>20</v>
      </c>
      <c r="M434" s="1109"/>
      <c r="N434" s="1109"/>
      <c r="O434" s="1109"/>
      <c r="P434" s="1109"/>
      <c r="Q434" s="1387" t="s">
        <v>303</v>
      </c>
      <c r="R434" s="5577">
        <f>'11,30'!E312</f>
        <v>0</v>
      </c>
      <c r="S434" s="2000"/>
      <c r="T434" s="2082">
        <v>10</v>
      </c>
      <c r="U434" s="5579" t="s">
        <v>20</v>
      </c>
      <c r="V434" s="1109"/>
      <c r="W434" s="1109"/>
      <c r="X434" s="1109"/>
      <c r="Y434" s="1109"/>
      <c r="Z434" s="1387" t="s">
        <v>303</v>
      </c>
      <c r="AA434" s="5577">
        <f>'16,00'!E312</f>
        <v>0</v>
      </c>
      <c r="AB434" s="2000"/>
      <c r="AC434" s="2082">
        <v>10</v>
      </c>
      <c r="AD434" s="5583" t="s">
        <v>20</v>
      </c>
      <c r="AE434" s="5571"/>
      <c r="AF434" s="1372"/>
      <c r="AG434" s="5572">
        <f t="shared" si="288"/>
        <v>0</v>
      </c>
      <c r="AH434" s="1387" t="s">
        <v>384</v>
      </c>
      <c r="AI434" s="5660"/>
      <c r="AJ434" s="5631">
        <f t="shared" si="301"/>
        <v>0</v>
      </c>
      <c r="AK434" s="2582"/>
      <c r="AL434" s="1213"/>
      <c r="AQ434" s="1387" t="s">
        <v>303</v>
      </c>
      <c r="AR434" s="1387"/>
      <c r="AS434" s="2582"/>
      <c r="AT434" s="4123"/>
      <c r="AU434" s="5570" t="s">
        <v>768</v>
      </c>
      <c r="AV434" s="5589"/>
      <c r="AW434" s="1243" t="s">
        <v>384</v>
      </c>
      <c r="AX434" s="5570"/>
      <c r="AY434" s="5570" t="s">
        <v>768</v>
      </c>
      <c r="AZ434" s="5589"/>
      <c r="BA434" s="1243" t="s">
        <v>384</v>
      </c>
      <c r="BB434" s="5570"/>
      <c r="BC434" s="5570" t="s">
        <v>768</v>
      </c>
      <c r="BD434" s="5589"/>
      <c r="BE434" s="1243" t="s">
        <v>384</v>
      </c>
      <c r="BF434" s="5570"/>
      <c r="BG434" s="5570" t="s">
        <v>768</v>
      </c>
      <c r="BH434" s="5589"/>
      <c r="BI434" s="1243" t="s">
        <v>384</v>
      </c>
      <c r="BJ434" s="5570"/>
      <c r="BK434" s="1221"/>
    </row>
    <row r="435" spans="2:63" ht="15" hidden="1" customHeight="1">
      <c r="B435" s="2082">
        <v>11</v>
      </c>
      <c r="C435" s="5570" t="s">
        <v>878</v>
      </c>
      <c r="D435" s="5571"/>
      <c r="E435" s="2083"/>
      <c r="F435" s="5572">
        <f t="shared" si="287"/>
        <v>0</v>
      </c>
      <c r="G435" s="1391" t="s">
        <v>305</v>
      </c>
      <c r="H435" s="5662"/>
      <c r="I435" s="5574">
        <f t="shared" si="300"/>
        <v>0</v>
      </c>
      <c r="J435" s="2000"/>
      <c r="K435" s="2082">
        <v>11</v>
      </c>
      <c r="L435" s="5579" t="s">
        <v>327</v>
      </c>
      <c r="M435" s="1372"/>
      <c r="N435" s="1372"/>
      <c r="O435" s="1372"/>
      <c r="P435" s="5572">
        <f t="shared" ref="P435:P440" si="302">M435-N435+O435</f>
        <v>0</v>
      </c>
      <c r="Q435" s="1387" t="s">
        <v>304</v>
      </c>
      <c r="R435" s="5577">
        <f>'11,30'!E314</f>
        <v>0</v>
      </c>
      <c r="S435" s="2000"/>
      <c r="T435" s="2082">
        <v>11</v>
      </c>
      <c r="U435" s="5579" t="s">
        <v>327</v>
      </c>
      <c r="V435" s="1372"/>
      <c r="W435" s="1372"/>
      <c r="X435" s="1372"/>
      <c r="Y435" s="5572">
        <f t="shared" ref="Y435:Y440" si="303">V435-W435+X435</f>
        <v>0</v>
      </c>
      <c r="Z435" s="1387" t="s">
        <v>304</v>
      </c>
      <c r="AA435" s="5577">
        <f>'16,00'!E314</f>
        <v>0</v>
      </c>
      <c r="AB435" s="2000"/>
      <c r="AC435" s="2082">
        <v>11</v>
      </c>
      <c r="AD435" s="5583" t="s">
        <v>327</v>
      </c>
      <c r="AE435" s="5571"/>
      <c r="AF435" s="2083"/>
      <c r="AG435" s="5572">
        <f t="shared" si="288"/>
        <v>0</v>
      </c>
      <c r="AH435" s="1391" t="s">
        <v>305</v>
      </c>
      <c r="AI435" s="5662"/>
      <c r="AJ435" s="5631">
        <f t="shared" si="301"/>
        <v>0</v>
      </c>
      <c r="AK435" s="2583"/>
      <c r="AL435" s="1213"/>
      <c r="AM435" s="5580" t="s">
        <v>5</v>
      </c>
      <c r="AN435" s="5580"/>
      <c r="AO435" s="1372"/>
      <c r="AP435" s="5572">
        <f t="shared" ref="AP435:AP440" si="304">AN435-AO435</f>
        <v>0</v>
      </c>
      <c r="AQ435" s="1387" t="s">
        <v>304</v>
      </c>
      <c r="AR435" s="1387"/>
      <c r="AS435" s="2582"/>
      <c r="AT435" s="4123"/>
      <c r="AU435" s="5570" t="s">
        <v>878</v>
      </c>
      <c r="AV435" s="5592"/>
      <c r="AW435" s="1999" t="s">
        <v>305</v>
      </c>
      <c r="AX435" s="5570"/>
      <c r="AY435" s="5570" t="s">
        <v>878</v>
      </c>
      <c r="AZ435" s="5592"/>
      <c r="BA435" s="1999" t="s">
        <v>305</v>
      </c>
      <c r="BB435" s="5570"/>
      <c r="BC435" s="5570" t="s">
        <v>878</v>
      </c>
      <c r="BD435" s="5592"/>
      <c r="BE435" s="1999" t="s">
        <v>305</v>
      </c>
      <c r="BF435" s="5570"/>
      <c r="BG435" s="5570" t="s">
        <v>878</v>
      </c>
      <c r="BH435" s="5592"/>
      <c r="BI435" s="1999" t="s">
        <v>305</v>
      </c>
      <c r="BJ435" s="5570"/>
      <c r="BK435" s="1221"/>
    </row>
    <row r="436" spans="2:63" ht="15" hidden="1" customHeight="1">
      <c r="B436" s="2082">
        <v>12</v>
      </c>
      <c r="C436" s="5570" t="s">
        <v>8</v>
      </c>
      <c r="D436" s="5571"/>
      <c r="E436" s="2083"/>
      <c r="F436" s="5572">
        <f t="shared" si="287"/>
        <v>0</v>
      </c>
      <c r="G436" s="1391" t="s">
        <v>53</v>
      </c>
      <c r="H436" s="5662"/>
      <c r="I436" s="5574">
        <f t="shared" si="300"/>
        <v>0</v>
      </c>
      <c r="J436" s="2000"/>
      <c r="K436" s="2082">
        <v>12</v>
      </c>
      <c r="L436" s="5579" t="s">
        <v>8</v>
      </c>
      <c r="M436" s="1372"/>
      <c r="N436" s="1372"/>
      <c r="O436" s="1372"/>
      <c r="P436" s="5572">
        <f t="shared" si="302"/>
        <v>0</v>
      </c>
      <c r="Q436" s="1391" t="s">
        <v>305</v>
      </c>
      <c r="R436" s="5593">
        <f>'11,30'!E321</f>
        <v>0</v>
      </c>
      <c r="S436" s="2000"/>
      <c r="T436" s="2082">
        <v>12</v>
      </c>
      <c r="U436" s="5579" t="s">
        <v>8</v>
      </c>
      <c r="V436" s="1372"/>
      <c r="W436" s="1372"/>
      <c r="X436" s="1372"/>
      <c r="Y436" s="5572">
        <f t="shared" si="303"/>
        <v>0</v>
      </c>
      <c r="Z436" s="1391" t="s">
        <v>305</v>
      </c>
      <c r="AA436" s="5593">
        <f>'16,00'!E321</f>
        <v>0</v>
      </c>
      <c r="AB436" s="2000"/>
      <c r="AC436" s="2082">
        <v>12</v>
      </c>
      <c r="AD436" s="5583" t="s">
        <v>8</v>
      </c>
      <c r="AE436" s="5571"/>
      <c r="AF436" s="2083"/>
      <c r="AG436" s="5572">
        <f t="shared" si="288"/>
        <v>0</v>
      </c>
      <c r="AH436" s="1391" t="s">
        <v>53</v>
      </c>
      <c r="AI436" s="5662"/>
      <c r="AJ436" s="5631">
        <f t="shared" si="301"/>
        <v>0</v>
      </c>
      <c r="AK436" s="2583"/>
      <c r="AL436" s="1213"/>
      <c r="AM436" s="5580" t="s">
        <v>20</v>
      </c>
      <c r="AN436" s="5580"/>
      <c r="AO436" s="1372"/>
      <c r="AP436" s="5572">
        <f t="shared" si="304"/>
        <v>0</v>
      </c>
      <c r="AQ436" s="1391" t="s">
        <v>305</v>
      </c>
      <c r="AR436" s="1391"/>
      <c r="AS436" s="2583"/>
      <c r="AT436" s="4123"/>
      <c r="AU436" s="5570" t="s">
        <v>8</v>
      </c>
      <c r="AV436" s="5592"/>
      <c r="AW436" s="1999" t="s">
        <v>53</v>
      </c>
      <c r="AX436" s="5570"/>
      <c r="AY436" s="5570" t="s">
        <v>8</v>
      </c>
      <c r="AZ436" s="5592"/>
      <c r="BA436" s="1999" t="s">
        <v>53</v>
      </c>
      <c r="BB436" s="5570"/>
      <c r="BC436" s="5570" t="s">
        <v>8</v>
      </c>
      <c r="BD436" s="5592"/>
      <c r="BE436" s="1999" t="s">
        <v>53</v>
      </c>
      <c r="BF436" s="5570"/>
      <c r="BG436" s="5570" t="s">
        <v>8</v>
      </c>
      <c r="BH436" s="5592"/>
      <c r="BI436" s="1999" t="s">
        <v>53</v>
      </c>
      <c r="BJ436" s="5570"/>
      <c r="BK436" s="1221"/>
    </row>
    <row r="437" spans="2:63" ht="15" hidden="1" customHeight="1">
      <c r="B437" s="2082">
        <v>13</v>
      </c>
      <c r="C437" s="5570" t="s">
        <v>7</v>
      </c>
      <c r="D437" s="5571"/>
      <c r="E437" s="2083"/>
      <c r="F437" s="5572">
        <f t="shared" si="287"/>
        <v>0</v>
      </c>
      <c r="G437" s="1391" t="s">
        <v>54</v>
      </c>
      <c r="H437" s="5662"/>
      <c r="I437" s="5574">
        <f t="shared" si="300"/>
        <v>0</v>
      </c>
      <c r="J437" s="2000"/>
      <c r="K437" s="5585">
        <v>13</v>
      </c>
      <c r="L437" s="5579" t="s">
        <v>7</v>
      </c>
      <c r="M437" s="1372"/>
      <c r="N437" s="2083"/>
      <c r="O437" s="2083"/>
      <c r="P437" s="5572">
        <f t="shared" si="302"/>
        <v>0</v>
      </c>
      <c r="Q437" s="1391" t="s">
        <v>53</v>
      </c>
      <c r="R437" s="5593">
        <f>'11,30'!E322</f>
        <v>0</v>
      </c>
      <c r="S437" s="2000"/>
      <c r="T437" s="5585">
        <v>13</v>
      </c>
      <c r="U437" s="5579" t="s">
        <v>7</v>
      </c>
      <c r="V437" s="1372"/>
      <c r="W437" s="2083"/>
      <c r="X437" s="2083"/>
      <c r="Y437" s="5572">
        <f t="shared" si="303"/>
        <v>0</v>
      </c>
      <c r="Z437" s="1391" t="s">
        <v>53</v>
      </c>
      <c r="AA437" s="5593">
        <f>'16,00'!E322</f>
        <v>0</v>
      </c>
      <c r="AB437" s="2000"/>
      <c r="AC437" s="5585">
        <v>13</v>
      </c>
      <c r="AD437" s="5583" t="s">
        <v>7</v>
      </c>
      <c r="AE437" s="5571"/>
      <c r="AF437" s="2083"/>
      <c r="AG437" s="5572">
        <f t="shared" si="288"/>
        <v>0</v>
      </c>
      <c r="AH437" s="1391" t="s">
        <v>54</v>
      </c>
      <c r="AI437" s="5662"/>
      <c r="AJ437" s="5631">
        <f t="shared" si="301"/>
        <v>0</v>
      </c>
      <c r="AK437" s="2583"/>
      <c r="AL437" s="1213"/>
      <c r="AM437" s="5580" t="s">
        <v>327</v>
      </c>
      <c r="AN437" s="5580"/>
      <c r="AO437" s="2083"/>
      <c r="AP437" s="5572">
        <f t="shared" si="304"/>
        <v>0</v>
      </c>
      <c r="AQ437" s="1391" t="s">
        <v>53</v>
      </c>
      <c r="AR437" s="1391"/>
      <c r="AS437" s="2583"/>
      <c r="AT437" s="4123"/>
      <c r="AU437" s="5570" t="s">
        <v>7</v>
      </c>
      <c r="AV437" s="5592"/>
      <c r="AW437" s="1999" t="s">
        <v>54</v>
      </c>
      <c r="AX437" s="5582"/>
      <c r="AY437" s="5570" t="s">
        <v>7</v>
      </c>
      <c r="AZ437" s="5592"/>
      <c r="BA437" s="1999" t="s">
        <v>54</v>
      </c>
      <c r="BB437" s="5582"/>
      <c r="BC437" s="5570" t="s">
        <v>7</v>
      </c>
      <c r="BD437" s="5592"/>
      <c r="BE437" s="1999" t="s">
        <v>54</v>
      </c>
      <c r="BF437" s="5582"/>
      <c r="BG437" s="5570" t="s">
        <v>7</v>
      </c>
      <c r="BH437" s="5592"/>
      <c r="BI437" s="1999" t="s">
        <v>54</v>
      </c>
      <c r="BJ437" s="5582"/>
      <c r="BK437" s="1221"/>
    </row>
    <row r="438" spans="2:63" ht="15" hidden="1" customHeight="1">
      <c r="B438" s="2082">
        <v>14</v>
      </c>
      <c r="C438" s="5570" t="s">
        <v>455</v>
      </c>
      <c r="D438" s="5571"/>
      <c r="E438" s="1372"/>
      <c r="F438" s="5572">
        <f t="shared" si="287"/>
        <v>0</v>
      </c>
      <c r="G438" s="1391" t="s">
        <v>306</v>
      </c>
      <c r="H438" s="5662"/>
      <c r="I438" s="5574">
        <f t="shared" si="300"/>
        <v>0</v>
      </c>
      <c r="J438" s="2000"/>
      <c r="K438" s="5585">
        <v>14</v>
      </c>
      <c r="L438" s="5579" t="s">
        <v>9</v>
      </c>
      <c r="M438" s="1372"/>
      <c r="N438" s="2083"/>
      <c r="O438" s="2083"/>
      <c r="P438" s="5572">
        <f t="shared" si="302"/>
        <v>0</v>
      </c>
      <c r="Q438" s="1391" t="s">
        <v>54</v>
      </c>
      <c r="R438" s="5593">
        <f>'11,30'!E323</f>
        <v>0</v>
      </c>
      <c r="S438" s="2000"/>
      <c r="T438" s="5585">
        <v>14</v>
      </c>
      <c r="U438" s="5579" t="s">
        <v>9</v>
      </c>
      <c r="V438" s="1372"/>
      <c r="W438" s="2083"/>
      <c r="X438" s="2083"/>
      <c r="Y438" s="5572">
        <f t="shared" si="303"/>
        <v>0</v>
      </c>
      <c r="Z438" s="1391" t="s">
        <v>54</v>
      </c>
      <c r="AA438" s="5593">
        <f>'16,00'!E323</f>
        <v>0</v>
      </c>
      <c r="AB438" s="2000"/>
      <c r="AC438" s="5585">
        <v>14</v>
      </c>
      <c r="AD438" s="5583" t="s">
        <v>9</v>
      </c>
      <c r="AE438" s="5571"/>
      <c r="AF438" s="1372"/>
      <c r="AG438" s="5572">
        <f t="shared" si="288"/>
        <v>0</v>
      </c>
      <c r="AH438" s="1391" t="s">
        <v>306</v>
      </c>
      <c r="AI438" s="5662"/>
      <c r="AJ438" s="5631">
        <f t="shared" si="301"/>
        <v>0</v>
      </c>
      <c r="AK438" s="2583"/>
      <c r="AL438" s="1213"/>
      <c r="AM438" s="5580" t="s">
        <v>8</v>
      </c>
      <c r="AN438" s="5580"/>
      <c r="AO438" s="2083"/>
      <c r="AP438" s="5572">
        <f t="shared" si="304"/>
        <v>0</v>
      </c>
      <c r="AQ438" s="1391" t="s">
        <v>54</v>
      </c>
      <c r="AR438" s="1391"/>
      <c r="AS438" s="2583"/>
      <c r="AT438" s="4123"/>
      <c r="AU438" s="5570" t="s">
        <v>455</v>
      </c>
      <c r="AV438" s="5592"/>
      <c r="AW438" s="1999" t="s">
        <v>306</v>
      </c>
      <c r="AX438" s="2090"/>
      <c r="AY438" s="5570" t="s">
        <v>455</v>
      </c>
      <c r="AZ438" s="5592"/>
      <c r="BA438" s="1999" t="s">
        <v>306</v>
      </c>
      <c r="BB438" s="2090"/>
      <c r="BC438" s="5570" t="s">
        <v>455</v>
      </c>
      <c r="BD438" s="5592"/>
      <c r="BE438" s="1999" t="s">
        <v>306</v>
      </c>
      <c r="BF438" s="2090"/>
      <c r="BG438" s="5570" t="s">
        <v>455</v>
      </c>
      <c r="BH438" s="5592"/>
      <c r="BI438" s="1999" t="s">
        <v>306</v>
      </c>
      <c r="BJ438" s="2090"/>
      <c r="BK438" s="1221"/>
    </row>
    <row r="439" spans="2:63" ht="15" hidden="1" customHeight="1">
      <c r="B439" s="2082">
        <v>15</v>
      </c>
      <c r="C439" s="5570" t="s">
        <v>667</v>
      </c>
      <c r="D439" s="5571"/>
      <c r="E439" s="2083"/>
      <c r="F439" s="5572">
        <f t="shared" si="287"/>
        <v>0</v>
      </c>
      <c r="G439" s="2573" t="s">
        <v>925</v>
      </c>
      <c r="H439" s="5660"/>
      <c r="I439" s="5574">
        <f t="shared" si="300"/>
        <v>0</v>
      </c>
      <c r="J439" s="2000"/>
      <c r="K439" s="2082">
        <v>15</v>
      </c>
      <c r="L439" s="5579" t="s">
        <v>10</v>
      </c>
      <c r="M439" s="1372"/>
      <c r="N439" s="2083"/>
      <c r="O439" s="2083"/>
      <c r="P439" s="5572">
        <f t="shared" si="302"/>
        <v>0</v>
      </c>
      <c r="Q439" s="1391" t="s">
        <v>306</v>
      </c>
      <c r="R439" s="5593">
        <f>'11,30'!E313</f>
        <v>0</v>
      </c>
      <c r="S439" s="2000"/>
      <c r="T439" s="2082">
        <v>15</v>
      </c>
      <c r="U439" s="5579" t="s">
        <v>10</v>
      </c>
      <c r="V439" s="1372"/>
      <c r="W439" s="2083"/>
      <c r="X439" s="2083"/>
      <c r="Y439" s="5572">
        <f t="shared" si="303"/>
        <v>0</v>
      </c>
      <c r="Z439" s="1391" t="s">
        <v>306</v>
      </c>
      <c r="AA439" s="5593">
        <f>'16,00'!E313</f>
        <v>0</v>
      </c>
      <c r="AB439" s="2000"/>
      <c r="AC439" s="2082">
        <v>15</v>
      </c>
      <c r="AD439" s="5583" t="s">
        <v>10</v>
      </c>
      <c r="AE439" s="5571"/>
      <c r="AF439" s="2083"/>
      <c r="AG439" s="5572">
        <f t="shared" si="288"/>
        <v>0</v>
      </c>
      <c r="AH439" s="2573" t="s">
        <v>925</v>
      </c>
      <c r="AI439" s="5660"/>
      <c r="AJ439" s="5631">
        <f t="shared" si="301"/>
        <v>0</v>
      </c>
      <c r="AK439" s="2582"/>
      <c r="AL439" s="1213"/>
      <c r="AM439" s="5580" t="s">
        <v>7</v>
      </c>
      <c r="AN439" s="5580"/>
      <c r="AO439" s="2083"/>
      <c r="AP439" s="5572">
        <f t="shared" si="304"/>
        <v>0</v>
      </c>
      <c r="AQ439" s="1391" t="s">
        <v>306</v>
      </c>
      <c r="AR439" s="1391"/>
      <c r="AS439" s="2583"/>
      <c r="AT439" s="4123"/>
      <c r="AU439" s="5570" t="s">
        <v>667</v>
      </c>
      <c r="AV439" s="5592"/>
      <c r="AW439" s="2573" t="s">
        <v>925</v>
      </c>
      <c r="AX439" s="2090"/>
      <c r="AY439" s="5570" t="s">
        <v>667</v>
      </c>
      <c r="AZ439" s="5592"/>
      <c r="BA439" s="2573" t="s">
        <v>925</v>
      </c>
      <c r="BB439" s="2090"/>
      <c r="BC439" s="5570" t="s">
        <v>667</v>
      </c>
      <c r="BD439" s="5592"/>
      <c r="BE439" s="2573" t="s">
        <v>925</v>
      </c>
      <c r="BF439" s="2090"/>
      <c r="BG439" s="5570" t="s">
        <v>667</v>
      </c>
      <c r="BH439" s="5592"/>
      <c r="BI439" s="2573" t="s">
        <v>925</v>
      </c>
      <c r="BJ439" s="2090"/>
      <c r="BK439" s="1221"/>
    </row>
    <row r="440" spans="2:63" ht="15" hidden="1" customHeight="1">
      <c r="B440" s="2082">
        <v>16</v>
      </c>
      <c r="C440" s="5570" t="s">
        <v>307</v>
      </c>
      <c r="D440" s="5571"/>
      <c r="E440" s="2083"/>
      <c r="F440" s="5572">
        <f t="shared" si="287"/>
        <v>0</v>
      </c>
      <c r="G440" s="2573" t="s">
        <v>926</v>
      </c>
      <c r="H440" s="5660"/>
      <c r="I440" s="5574">
        <f t="shared" si="300"/>
        <v>0</v>
      </c>
      <c r="J440" s="2000"/>
      <c r="K440" s="2082">
        <v>16</v>
      </c>
      <c r="L440" s="5579" t="s">
        <v>11</v>
      </c>
      <c r="M440" s="1372"/>
      <c r="N440" s="2083"/>
      <c r="O440" s="2083"/>
      <c r="P440" s="5572">
        <f t="shared" si="302"/>
        <v>0</v>
      </c>
      <c r="Q440" s="1387" t="s">
        <v>294</v>
      </c>
      <c r="R440" s="5577">
        <f>'11,30'!E319</f>
        <v>0</v>
      </c>
      <c r="S440" s="2000"/>
      <c r="T440" s="2082">
        <v>16</v>
      </c>
      <c r="U440" s="5579" t="s">
        <v>11</v>
      </c>
      <c r="V440" s="1372"/>
      <c r="W440" s="2083"/>
      <c r="X440" s="2083"/>
      <c r="Y440" s="5572">
        <f t="shared" si="303"/>
        <v>0</v>
      </c>
      <c r="Z440" s="1387" t="s">
        <v>294</v>
      </c>
      <c r="AA440" s="5577">
        <f>'16,00'!E319</f>
        <v>0</v>
      </c>
      <c r="AB440" s="2000"/>
      <c r="AC440" s="2082">
        <v>16</v>
      </c>
      <c r="AD440" s="5583" t="s">
        <v>11</v>
      </c>
      <c r="AE440" s="5571"/>
      <c r="AF440" s="2083"/>
      <c r="AG440" s="5572">
        <f t="shared" si="288"/>
        <v>0</v>
      </c>
      <c r="AH440" s="2573" t="s">
        <v>926</v>
      </c>
      <c r="AI440" s="5660"/>
      <c r="AJ440" s="5631">
        <f t="shared" si="301"/>
        <v>0</v>
      </c>
      <c r="AK440" s="2582"/>
      <c r="AL440" s="1213"/>
      <c r="AM440" s="5580" t="s">
        <v>9</v>
      </c>
      <c r="AN440" s="5580"/>
      <c r="AO440" s="2083"/>
      <c r="AP440" s="5572">
        <f t="shared" si="304"/>
        <v>0</v>
      </c>
      <c r="AQ440" s="1387" t="s">
        <v>294</v>
      </c>
      <c r="AR440" s="1387"/>
      <c r="AS440" s="2582"/>
      <c r="AT440" s="4123"/>
      <c r="AU440" s="5570" t="s">
        <v>307</v>
      </c>
      <c r="AV440" s="5592"/>
      <c r="AW440" s="2573" t="s">
        <v>926</v>
      </c>
      <c r="AX440" s="2090"/>
      <c r="AY440" s="5570" t="s">
        <v>307</v>
      </c>
      <c r="AZ440" s="5592"/>
      <c r="BA440" s="2573" t="s">
        <v>926</v>
      </c>
      <c r="BB440" s="2090"/>
      <c r="BC440" s="5570" t="s">
        <v>307</v>
      </c>
      <c r="BD440" s="5592"/>
      <c r="BE440" s="2573" t="s">
        <v>926</v>
      </c>
      <c r="BF440" s="2090"/>
      <c r="BG440" s="5570" t="s">
        <v>307</v>
      </c>
      <c r="BH440" s="5592"/>
      <c r="BI440" s="2573" t="s">
        <v>926</v>
      </c>
      <c r="BJ440" s="2090"/>
      <c r="BK440" s="1221"/>
    </row>
    <row r="441" spans="2:63" ht="15" hidden="1" customHeight="1">
      <c r="B441" s="2082">
        <v>17</v>
      </c>
      <c r="C441" s="5570" t="s">
        <v>15</v>
      </c>
      <c r="D441" s="5571"/>
      <c r="E441" s="1372"/>
      <c r="F441" s="5572">
        <f t="shared" ref="F441:F448" si="305">D441-E441</f>
        <v>0</v>
      </c>
      <c r="G441" s="1387" t="s">
        <v>307</v>
      </c>
      <c r="H441" s="5660"/>
      <c r="I441" s="5574">
        <f t="shared" si="300"/>
        <v>0</v>
      </c>
      <c r="J441" s="2000"/>
      <c r="K441" s="2082">
        <v>17</v>
      </c>
      <c r="L441" s="5579" t="s">
        <v>329</v>
      </c>
      <c r="M441" s="1109"/>
      <c r="N441" s="1109"/>
      <c r="O441" s="1109"/>
      <c r="P441" s="1109"/>
      <c r="Q441" s="1387" t="s">
        <v>295</v>
      </c>
      <c r="R441" s="5577">
        <f>'11,30'!E320</f>
        <v>0</v>
      </c>
      <c r="S441" s="2000"/>
      <c r="T441" s="2082">
        <v>17</v>
      </c>
      <c r="U441" s="5579" t="s">
        <v>329</v>
      </c>
      <c r="V441" s="1109"/>
      <c r="W441" s="1109"/>
      <c r="X441" s="1109"/>
      <c r="Y441" s="1109"/>
      <c r="Z441" s="1387" t="s">
        <v>295</v>
      </c>
      <c r="AA441" s="5577">
        <f>'16,00'!E320</f>
        <v>0</v>
      </c>
      <c r="AB441" s="2000"/>
      <c r="AC441" s="2082">
        <v>17</v>
      </c>
      <c r="AD441" s="5583" t="s">
        <v>329</v>
      </c>
      <c r="AE441" s="5571"/>
      <c r="AF441" s="1372"/>
      <c r="AG441" s="5572">
        <f t="shared" ref="AG441:AG448" si="306">AE441-AF441</f>
        <v>0</v>
      </c>
      <c r="AH441" s="1387" t="s">
        <v>307</v>
      </c>
      <c r="AI441" s="5660"/>
      <c r="AJ441" s="5631">
        <f t="shared" si="301"/>
        <v>0</v>
      </c>
      <c r="AK441" s="2582"/>
      <c r="AL441" s="1213"/>
      <c r="AQ441" s="1387" t="s">
        <v>295</v>
      </c>
      <c r="AR441" s="1387"/>
      <c r="AS441" s="2582"/>
      <c r="AT441" s="4123"/>
      <c r="AU441" s="5570" t="s">
        <v>15</v>
      </c>
      <c r="AV441" s="5584"/>
      <c r="AW441" s="1243" t="s">
        <v>307</v>
      </c>
      <c r="AX441" s="2090"/>
      <c r="AY441" s="5570" t="s">
        <v>15</v>
      </c>
      <c r="AZ441" s="5584"/>
      <c r="BA441" s="1243" t="s">
        <v>307</v>
      </c>
      <c r="BB441" s="2090"/>
      <c r="BC441" s="5570" t="s">
        <v>15</v>
      </c>
      <c r="BD441" s="5584"/>
      <c r="BE441" s="1243" t="s">
        <v>307</v>
      </c>
      <c r="BF441" s="2090"/>
      <c r="BG441" s="5570" t="s">
        <v>15</v>
      </c>
      <c r="BH441" s="5584"/>
      <c r="BI441" s="1243" t="s">
        <v>307</v>
      </c>
      <c r="BJ441" s="2090"/>
      <c r="BK441" s="1221"/>
    </row>
    <row r="442" spans="2:63" ht="15" hidden="1" customHeight="1">
      <c r="B442" s="2082">
        <v>18</v>
      </c>
      <c r="C442" s="5570" t="s">
        <v>16</v>
      </c>
      <c r="D442" s="5571"/>
      <c r="E442" s="1372"/>
      <c r="F442" s="5572">
        <f t="shared" si="305"/>
        <v>0</v>
      </c>
      <c r="G442" s="2573" t="s">
        <v>495</v>
      </c>
      <c r="H442" s="5660"/>
      <c r="I442" s="5574">
        <f t="shared" si="300"/>
        <v>0</v>
      </c>
      <c r="J442" s="2000"/>
      <c r="K442" s="5575">
        <v>18</v>
      </c>
      <c r="L442" s="5579" t="s">
        <v>330</v>
      </c>
      <c r="M442" s="1372"/>
      <c r="N442" s="1372"/>
      <c r="O442" s="1372"/>
      <c r="P442" s="5572">
        <f>M442-N442+O442</f>
        <v>0</v>
      </c>
      <c r="Q442" s="1387" t="s">
        <v>307</v>
      </c>
      <c r="R442" s="5577">
        <f>'11,30'!E316</f>
        <v>0</v>
      </c>
      <c r="S442" s="2000"/>
      <c r="T442" s="5575">
        <v>18</v>
      </c>
      <c r="U442" s="5579" t="s">
        <v>330</v>
      </c>
      <c r="V442" s="1372"/>
      <c r="W442" s="1372"/>
      <c r="X442" s="1372"/>
      <c r="Y442" s="5572">
        <f>V442-W442+X442</f>
        <v>0</v>
      </c>
      <c r="Z442" s="1387" t="s">
        <v>307</v>
      </c>
      <c r="AA442" s="5577">
        <f>'16,00'!E316</f>
        <v>0</v>
      </c>
      <c r="AB442" s="2000"/>
      <c r="AC442" s="5575">
        <v>18</v>
      </c>
      <c r="AD442" s="5583" t="s">
        <v>330</v>
      </c>
      <c r="AE442" s="5571"/>
      <c r="AF442" s="1372"/>
      <c r="AG442" s="5572">
        <f t="shared" si="306"/>
        <v>0</v>
      </c>
      <c r="AH442" s="2573" t="s">
        <v>495</v>
      </c>
      <c r="AI442" s="5660"/>
      <c r="AJ442" s="5574">
        <f t="shared" ref="AJ442" si="307">AK442</f>
        <v>0</v>
      </c>
      <c r="AK442" s="2000"/>
      <c r="AL442" s="1213"/>
      <c r="AM442" s="5580" t="s">
        <v>329</v>
      </c>
      <c r="AN442" s="5580"/>
      <c r="AO442" s="2083"/>
      <c r="AP442" s="5572">
        <f>AN442-AO442</f>
        <v>0</v>
      </c>
      <c r="AQ442" s="1387" t="s">
        <v>307</v>
      </c>
      <c r="AR442" s="1387"/>
      <c r="AS442" s="2582"/>
      <c r="AT442" s="4123"/>
      <c r="AU442" s="5570" t="s">
        <v>16</v>
      </c>
      <c r="AV442" s="5584"/>
      <c r="AW442" s="2573" t="s">
        <v>495</v>
      </c>
      <c r="AX442" s="2090"/>
      <c r="AY442" s="5570" t="s">
        <v>16</v>
      </c>
      <c r="AZ442" s="5584"/>
      <c r="BA442" s="2573" t="s">
        <v>495</v>
      </c>
      <c r="BB442" s="2090"/>
      <c r="BC442" s="5570" t="s">
        <v>16</v>
      </c>
      <c r="BD442" s="5584"/>
      <c r="BE442" s="2573" t="s">
        <v>495</v>
      </c>
      <c r="BF442" s="2090"/>
      <c r="BG442" s="5570" t="s">
        <v>16</v>
      </c>
      <c r="BH442" s="5584"/>
      <c r="BI442" s="2573" t="s">
        <v>495</v>
      </c>
      <c r="BJ442" s="2090"/>
      <c r="BK442" s="1221"/>
    </row>
    <row r="443" spans="2:63" ht="15" hidden="1" customHeight="1">
      <c r="B443" s="2082">
        <v>19</v>
      </c>
      <c r="C443" s="5570" t="s">
        <v>814</v>
      </c>
      <c r="D443" s="5571"/>
      <c r="E443" s="1372"/>
      <c r="F443" s="5572">
        <f t="shared" si="305"/>
        <v>0</v>
      </c>
      <c r="G443" s="1387" t="s">
        <v>58</v>
      </c>
      <c r="H443" s="5660"/>
      <c r="I443" s="5574">
        <f t="shared" si="300"/>
        <v>0</v>
      </c>
      <c r="J443" s="2000"/>
      <c r="K443" s="2082">
        <v>19</v>
      </c>
      <c r="L443" s="5579" t="s">
        <v>13</v>
      </c>
      <c r="M443" s="1372"/>
      <c r="N443" s="1372"/>
      <c r="O443" s="1372"/>
      <c r="P443" s="5572">
        <f>M443-N443+O443</f>
        <v>0</v>
      </c>
      <c r="Q443" s="1387" t="s">
        <v>587</v>
      </c>
      <c r="R443" s="5577">
        <f>'11,30'!E317</f>
        <v>0</v>
      </c>
      <c r="S443" s="2000"/>
      <c r="T443" s="2082">
        <v>19</v>
      </c>
      <c r="U443" s="5579" t="s">
        <v>13</v>
      </c>
      <c r="V443" s="1372"/>
      <c r="W443" s="1372"/>
      <c r="X443" s="1372"/>
      <c r="Y443" s="5572">
        <f>V443-W443+X443</f>
        <v>0</v>
      </c>
      <c r="Z443" s="1387" t="s">
        <v>587</v>
      </c>
      <c r="AA443" s="5577">
        <f>'16,00'!E317</f>
        <v>0</v>
      </c>
      <c r="AB443" s="2000"/>
      <c r="AC443" s="2082">
        <v>19</v>
      </c>
      <c r="AD443" s="5583" t="s">
        <v>13</v>
      </c>
      <c r="AE443" s="5571"/>
      <c r="AF443" s="1372"/>
      <c r="AG443" s="5572">
        <f t="shared" si="306"/>
        <v>0</v>
      </c>
      <c r="AH443" s="1387" t="s">
        <v>58</v>
      </c>
      <c r="AI443" s="5660"/>
      <c r="AJ443" s="5631">
        <f>AI443+AK443</f>
        <v>0</v>
      </c>
      <c r="AK443" s="2582"/>
      <c r="AL443" s="1213"/>
      <c r="AM443" s="5580" t="s">
        <v>330</v>
      </c>
      <c r="AN443" s="5580"/>
      <c r="AO443" s="2083"/>
      <c r="AP443" s="5572">
        <f>AN443-AO443</f>
        <v>0</v>
      </c>
      <c r="AQ443" s="1387" t="s">
        <v>587</v>
      </c>
      <c r="AR443" s="1387"/>
      <c r="AS443" s="2582"/>
      <c r="AT443" s="4123"/>
      <c r="AU443" s="5570" t="s">
        <v>814</v>
      </c>
      <c r="AV443" s="5584"/>
      <c r="AW443" s="1243" t="s">
        <v>58</v>
      </c>
      <c r="AX443" s="2090"/>
      <c r="AY443" s="5570" t="s">
        <v>814</v>
      </c>
      <c r="AZ443" s="5584"/>
      <c r="BA443" s="1243" t="s">
        <v>58</v>
      </c>
      <c r="BB443" s="2090"/>
      <c r="BC443" s="5570" t="s">
        <v>814</v>
      </c>
      <c r="BD443" s="5584"/>
      <c r="BE443" s="1243" t="s">
        <v>58</v>
      </c>
      <c r="BF443" s="2090"/>
      <c r="BG443" s="5570" t="s">
        <v>814</v>
      </c>
      <c r="BH443" s="5584"/>
      <c r="BI443" s="1243" t="s">
        <v>58</v>
      </c>
      <c r="BJ443" s="2090"/>
      <c r="BK443" s="1221"/>
    </row>
    <row r="444" spans="2:63" ht="15" hidden="1" customHeight="1">
      <c r="B444" s="2082">
        <v>20</v>
      </c>
      <c r="C444" s="5570" t="s">
        <v>523</v>
      </c>
      <c r="D444" s="5571"/>
      <c r="E444" s="1372"/>
      <c r="F444" s="5572">
        <f t="shared" si="305"/>
        <v>0</v>
      </c>
      <c r="G444" s="1387" t="s">
        <v>57</v>
      </c>
      <c r="H444" s="5660"/>
      <c r="I444" s="5574">
        <f t="shared" si="300"/>
        <v>0</v>
      </c>
      <c r="J444" s="2572"/>
      <c r="K444" s="2082">
        <v>20</v>
      </c>
      <c r="L444" s="5579" t="s">
        <v>337</v>
      </c>
      <c r="M444" s="1372"/>
      <c r="N444" s="1372"/>
      <c r="O444" s="1372"/>
      <c r="P444" s="5572">
        <f>M444-N444+O444</f>
        <v>0</v>
      </c>
      <c r="Q444" s="1387" t="s">
        <v>588</v>
      </c>
      <c r="R444" s="5577">
        <f>'11,30'!E318</f>
        <v>0</v>
      </c>
      <c r="S444" s="2000"/>
      <c r="T444" s="2082">
        <v>20</v>
      </c>
      <c r="U444" s="5579" t="s">
        <v>337</v>
      </c>
      <c r="V444" s="1372"/>
      <c r="W444" s="1372"/>
      <c r="X444" s="1372"/>
      <c r="Y444" s="5572">
        <f>V444-W444+X444</f>
        <v>0</v>
      </c>
      <c r="Z444" s="1387" t="s">
        <v>588</v>
      </c>
      <c r="AA444" s="5577">
        <f>'16,00'!E318</f>
        <v>0</v>
      </c>
      <c r="AB444" s="2000"/>
      <c r="AC444" s="2082">
        <v>20</v>
      </c>
      <c r="AD444" s="5583" t="s">
        <v>337</v>
      </c>
      <c r="AE444" s="5571"/>
      <c r="AF444" s="1372"/>
      <c r="AG444" s="5572">
        <f t="shared" si="306"/>
        <v>0</v>
      </c>
      <c r="AH444" s="1387" t="s">
        <v>57</v>
      </c>
      <c r="AI444" s="5660"/>
      <c r="AJ444" s="5631">
        <f>AI444+AK444</f>
        <v>0</v>
      </c>
      <c r="AK444" s="2582"/>
      <c r="AL444" s="1213"/>
      <c r="AM444" s="5580" t="s">
        <v>13</v>
      </c>
      <c r="AN444" s="5580"/>
      <c r="AO444" s="1372"/>
      <c r="AP444" s="5572">
        <f>AN444-AO444</f>
        <v>0</v>
      </c>
      <c r="AQ444" s="1387" t="s">
        <v>588</v>
      </c>
      <c r="AR444" s="1387"/>
      <c r="AS444" s="2582"/>
      <c r="AT444" s="4123"/>
      <c r="AU444" s="5570" t="s">
        <v>523</v>
      </c>
      <c r="AV444" s="5584"/>
      <c r="AW444" s="1243" t="s">
        <v>57</v>
      </c>
      <c r="AX444" s="2090"/>
      <c r="AY444" s="5570" t="s">
        <v>523</v>
      </c>
      <c r="AZ444" s="5584"/>
      <c r="BA444" s="1243" t="s">
        <v>57</v>
      </c>
      <c r="BB444" s="2090"/>
      <c r="BC444" s="5570" t="s">
        <v>523</v>
      </c>
      <c r="BD444" s="5584"/>
      <c r="BE444" s="1243" t="s">
        <v>57</v>
      </c>
      <c r="BF444" s="2090"/>
      <c r="BG444" s="5570" t="s">
        <v>523</v>
      </c>
      <c r="BH444" s="5584"/>
      <c r="BI444" s="1243" t="s">
        <v>57</v>
      </c>
      <c r="BJ444" s="2090"/>
      <c r="BK444" s="1221"/>
    </row>
    <row r="445" spans="2:63" ht="15" hidden="1" customHeight="1">
      <c r="B445" s="2082">
        <v>21</v>
      </c>
      <c r="C445" s="5570" t="s">
        <v>917</v>
      </c>
      <c r="D445" s="5571"/>
      <c r="E445" s="1372"/>
      <c r="F445" s="5572">
        <f t="shared" si="305"/>
        <v>0</v>
      </c>
      <c r="G445" s="2940" t="s">
        <v>725</v>
      </c>
      <c r="H445" s="5670"/>
      <c r="I445" s="5574">
        <f t="shared" si="300"/>
        <v>0</v>
      </c>
      <c r="J445" s="2941"/>
      <c r="K445" s="2082">
        <v>21</v>
      </c>
      <c r="L445" s="5579" t="s">
        <v>338</v>
      </c>
      <c r="M445" s="1372"/>
      <c r="N445" s="1372"/>
      <c r="O445" s="1372"/>
      <c r="P445" s="5572">
        <f>M445-N445+O445</f>
        <v>0</v>
      </c>
      <c r="Q445" s="1387" t="s">
        <v>308</v>
      </c>
      <c r="R445" s="5577">
        <f>'11,30'!E324</f>
        <v>0</v>
      </c>
      <c r="S445" s="2000"/>
      <c r="T445" s="2082">
        <v>21</v>
      </c>
      <c r="U445" s="5579" t="s">
        <v>338</v>
      </c>
      <c r="V445" s="1372"/>
      <c r="W445" s="1372"/>
      <c r="X445" s="1372"/>
      <c r="Y445" s="5572">
        <f>V445-W445+X445</f>
        <v>0</v>
      </c>
      <c r="Z445" s="1387" t="s">
        <v>308</v>
      </c>
      <c r="AA445" s="5577">
        <f>'16,00'!E324</f>
        <v>0</v>
      </c>
      <c r="AB445" s="2000"/>
      <c r="AC445" s="2082">
        <v>21</v>
      </c>
      <c r="AD445" s="5583" t="s">
        <v>338</v>
      </c>
      <c r="AE445" s="5571"/>
      <c r="AF445" s="1372"/>
      <c r="AG445" s="5572">
        <f t="shared" si="306"/>
        <v>0</v>
      </c>
      <c r="AH445" s="2940" t="s">
        <v>725</v>
      </c>
      <c r="AI445" s="5670"/>
      <c r="AJ445" s="5631">
        <f>AI445+AK445</f>
        <v>0</v>
      </c>
      <c r="AK445" s="2943"/>
      <c r="AL445" s="1213"/>
      <c r="AM445" s="5580" t="s">
        <v>337</v>
      </c>
      <c r="AN445" s="5580"/>
      <c r="AO445" s="1372"/>
      <c r="AP445" s="5572">
        <f>AN445-AO445</f>
        <v>0</v>
      </c>
      <c r="AQ445" s="1387" t="s">
        <v>308</v>
      </c>
      <c r="AR445" s="1387"/>
      <c r="AS445" s="2582"/>
      <c r="AT445" s="4123"/>
      <c r="AU445" s="5570" t="s">
        <v>917</v>
      </c>
      <c r="AV445" s="5584"/>
      <c r="AW445" s="1243" t="s">
        <v>725</v>
      </c>
      <c r="AX445" s="2090"/>
      <c r="AY445" s="5570" t="s">
        <v>917</v>
      </c>
      <c r="AZ445" s="5584"/>
      <c r="BA445" s="1243" t="s">
        <v>725</v>
      </c>
      <c r="BB445" s="2090"/>
      <c r="BC445" s="5570" t="s">
        <v>917</v>
      </c>
      <c r="BD445" s="5584"/>
      <c r="BE445" s="1243" t="s">
        <v>725</v>
      </c>
      <c r="BF445" s="2090"/>
      <c r="BG445" s="5570" t="s">
        <v>917</v>
      </c>
      <c r="BH445" s="5584"/>
      <c r="BI445" s="1243" t="s">
        <v>725</v>
      </c>
      <c r="BJ445" s="2090"/>
      <c r="BK445" s="1221"/>
    </row>
    <row r="446" spans="2:63" ht="15" hidden="1" customHeight="1">
      <c r="B446" s="2082">
        <v>22</v>
      </c>
      <c r="C446" s="5570" t="s">
        <v>918</v>
      </c>
      <c r="D446" s="5571"/>
      <c r="E446" s="1372"/>
      <c r="F446" s="5572">
        <f t="shared" si="305"/>
        <v>0</v>
      </c>
      <c r="G446" s="1387" t="s">
        <v>747</v>
      </c>
      <c r="H446" s="5573"/>
      <c r="I446" s="5574">
        <f t="shared" si="300"/>
        <v>0</v>
      </c>
      <c r="J446" s="2572"/>
      <c r="K446" s="5585">
        <v>22</v>
      </c>
      <c r="L446" s="5579" t="s">
        <v>14</v>
      </c>
      <c r="M446" s="1372"/>
      <c r="N446" s="1372"/>
      <c r="O446" s="1372"/>
      <c r="P446" s="5572">
        <f>M446-N446+O446</f>
        <v>0</v>
      </c>
      <c r="Q446" s="1387" t="s">
        <v>309</v>
      </c>
      <c r="R446" s="5577">
        <f>'11,30'!E325</f>
        <v>0</v>
      </c>
      <c r="S446" s="2000"/>
      <c r="T446" s="5585">
        <v>22</v>
      </c>
      <c r="U446" s="5579" t="s">
        <v>14</v>
      </c>
      <c r="V446" s="1372"/>
      <c r="W446" s="1372"/>
      <c r="X446" s="1372"/>
      <c r="Y446" s="5572">
        <f>V446-W446+X446</f>
        <v>0</v>
      </c>
      <c r="Z446" s="1387" t="s">
        <v>309</v>
      </c>
      <c r="AA446" s="5577">
        <f>'16,00'!E325</f>
        <v>0</v>
      </c>
      <c r="AB446" s="2000"/>
      <c r="AC446" s="5585">
        <v>22</v>
      </c>
      <c r="AD446" s="5583" t="s">
        <v>14</v>
      </c>
      <c r="AE446" s="5571"/>
      <c r="AF446" s="1372"/>
      <c r="AG446" s="5572">
        <f t="shared" si="306"/>
        <v>0</v>
      </c>
      <c r="AH446" s="1387" t="s">
        <v>747</v>
      </c>
      <c r="AI446" s="5573"/>
      <c r="AJ446" s="5631">
        <f>AI446+AK446</f>
        <v>0</v>
      </c>
      <c r="AK446" s="2582"/>
      <c r="AL446" s="1213"/>
      <c r="AM446" s="5580" t="s">
        <v>338</v>
      </c>
      <c r="AN446" s="5580"/>
      <c r="AO446" s="1372"/>
      <c r="AP446" s="5572">
        <f>AN446-AO446</f>
        <v>0</v>
      </c>
      <c r="AQ446" s="1387" t="s">
        <v>309</v>
      </c>
      <c r="AR446" s="1387"/>
      <c r="AS446" s="2582"/>
      <c r="AT446" s="4123"/>
      <c r="AU446" s="5570" t="s">
        <v>918</v>
      </c>
      <c r="AV446" s="5584"/>
      <c r="AW446" s="1243" t="s">
        <v>747</v>
      </c>
      <c r="AX446" s="2090"/>
      <c r="AY446" s="5570" t="s">
        <v>918</v>
      </c>
      <c r="AZ446" s="5584"/>
      <c r="BA446" s="1243" t="s">
        <v>747</v>
      </c>
      <c r="BB446" s="2090"/>
      <c r="BC446" s="5570" t="s">
        <v>918</v>
      </c>
      <c r="BD446" s="5584"/>
      <c r="BE446" s="1243" t="s">
        <v>747</v>
      </c>
      <c r="BF446" s="2090"/>
      <c r="BG446" s="5570" t="s">
        <v>918</v>
      </c>
      <c r="BH446" s="5584"/>
      <c r="BI446" s="1243" t="s">
        <v>747</v>
      </c>
      <c r="BJ446" s="2090"/>
      <c r="BK446" s="1221"/>
    </row>
    <row r="447" spans="2:63" ht="15" hidden="1" customHeight="1">
      <c r="B447" s="2082">
        <v>23</v>
      </c>
      <c r="C447" s="5570" t="s">
        <v>919</v>
      </c>
      <c r="D447" s="5571"/>
      <c r="E447" s="1372"/>
      <c r="F447" s="5572">
        <f t="shared" si="305"/>
        <v>0</v>
      </c>
      <c r="G447" s="97"/>
      <c r="H447" s="3682"/>
      <c r="I447" s="5574"/>
      <c r="J447" s="5594"/>
      <c r="K447" s="2082">
        <v>23</v>
      </c>
      <c r="L447" s="5579" t="s">
        <v>15</v>
      </c>
      <c r="M447" s="1372"/>
      <c r="N447" s="1372"/>
      <c r="O447" s="1372"/>
      <c r="P447" s="5572">
        <f t="shared" si="297"/>
        <v>0</v>
      </c>
      <c r="Q447" s="1387" t="s">
        <v>58</v>
      </c>
      <c r="R447" s="5577">
        <f>'11,30'!E327</f>
        <v>0</v>
      </c>
      <c r="S447" s="2000"/>
      <c r="T447" s="2082">
        <v>23</v>
      </c>
      <c r="U447" s="5579" t="s">
        <v>15</v>
      </c>
      <c r="V447" s="1372"/>
      <c r="W447" s="1372"/>
      <c r="X447" s="1372"/>
      <c r="Y447" s="5572">
        <f t="shared" si="298"/>
        <v>0</v>
      </c>
      <c r="Z447" s="1387" t="s">
        <v>58</v>
      </c>
      <c r="AA447" s="5577">
        <f>'16,00'!E327</f>
        <v>0</v>
      </c>
      <c r="AB447" s="2000"/>
      <c r="AC447" s="2082">
        <v>23</v>
      </c>
      <c r="AD447" s="5583" t="s">
        <v>15</v>
      </c>
      <c r="AE447" s="5571"/>
      <c r="AF447" s="1372"/>
      <c r="AG447" s="5572">
        <f t="shared" si="306"/>
        <v>0</v>
      </c>
      <c r="AH447" s="97"/>
      <c r="AI447" s="3682"/>
      <c r="AJ447" s="5574"/>
      <c r="AK447" s="5594"/>
      <c r="AL447" s="1213"/>
      <c r="AM447" s="5580" t="s">
        <v>15</v>
      </c>
      <c r="AN447" s="5580"/>
      <c r="AO447" s="1372"/>
      <c r="AP447" s="5572">
        <f t="shared" ref="AP447:AP448" si="308">AN447-AO447</f>
        <v>0</v>
      </c>
      <c r="AQ447" s="1387" t="s">
        <v>58</v>
      </c>
      <c r="AR447" s="1387"/>
      <c r="AS447" s="2582"/>
      <c r="AT447" s="4123"/>
      <c r="AU447" s="5570" t="s">
        <v>919</v>
      </c>
      <c r="AV447" s="5584"/>
      <c r="AW447" s="1243"/>
      <c r="AX447" s="2090"/>
      <c r="AY447" s="5570" t="s">
        <v>919</v>
      </c>
      <c r="AZ447" s="5584"/>
      <c r="BA447" s="1243"/>
      <c r="BB447" s="2090"/>
      <c r="BC447" s="5570" t="s">
        <v>919</v>
      </c>
      <c r="BD447" s="5584"/>
      <c r="BE447" s="1243"/>
      <c r="BF447" s="2090"/>
      <c r="BG447" s="5570" t="s">
        <v>919</v>
      </c>
      <c r="BH447" s="5584"/>
      <c r="BI447" s="1243"/>
      <c r="BJ447" s="2090"/>
      <c r="BK447" s="1221"/>
    </row>
    <row r="448" spans="2:63" ht="15" hidden="1" customHeight="1" thickBot="1">
      <c r="B448" s="2082">
        <v>24</v>
      </c>
      <c r="C448" s="5596" t="s">
        <v>920</v>
      </c>
      <c r="D448" s="5597"/>
      <c r="E448" s="5598"/>
      <c r="F448" s="5599">
        <f t="shared" si="305"/>
        <v>0</v>
      </c>
      <c r="G448" s="5605"/>
      <c r="H448" s="3687"/>
      <c r="I448" s="5606"/>
      <c r="J448" s="5607"/>
      <c r="K448" s="2082">
        <v>24</v>
      </c>
      <c r="L448" s="5579" t="s">
        <v>16</v>
      </c>
      <c r="M448" s="1372"/>
      <c r="N448" s="1372"/>
      <c r="O448" s="1372"/>
      <c r="P448" s="5572">
        <f t="shared" si="297"/>
        <v>0</v>
      </c>
      <c r="Q448" s="1387" t="s">
        <v>57</v>
      </c>
      <c r="R448" s="5577">
        <f>'11,30'!E326</f>
        <v>0</v>
      </c>
      <c r="S448" s="2572"/>
      <c r="T448" s="2082">
        <v>24</v>
      </c>
      <c r="U448" s="5579" t="s">
        <v>16</v>
      </c>
      <c r="V448" s="1372"/>
      <c r="W448" s="1372"/>
      <c r="X448" s="1372"/>
      <c r="Y448" s="5572">
        <f t="shared" si="298"/>
        <v>0</v>
      </c>
      <c r="Z448" s="1387" t="s">
        <v>57</v>
      </c>
      <c r="AA448" s="5577">
        <f>'16,00'!E326</f>
        <v>0</v>
      </c>
      <c r="AB448" s="2572"/>
      <c r="AC448" s="2082">
        <v>24</v>
      </c>
      <c r="AD448" s="5583" t="s">
        <v>16</v>
      </c>
      <c r="AE448" s="5597"/>
      <c r="AF448" s="5598"/>
      <c r="AG448" s="5599">
        <f t="shared" si="306"/>
        <v>0</v>
      </c>
      <c r="AH448" s="5605"/>
      <c r="AI448" s="3687"/>
      <c r="AJ448" s="5606"/>
      <c r="AK448" s="5607"/>
      <c r="AL448" s="1213"/>
      <c r="AM448" s="5608" t="s">
        <v>16</v>
      </c>
      <c r="AN448" s="5580"/>
      <c r="AO448" s="1372"/>
      <c r="AP448" s="5572">
        <f t="shared" si="308"/>
        <v>0</v>
      </c>
      <c r="AQ448" s="1392" t="s">
        <v>57</v>
      </c>
      <c r="AR448" s="1392"/>
      <c r="AS448" s="3688"/>
      <c r="AT448" s="4123"/>
      <c r="AU448" s="5570" t="s">
        <v>920</v>
      </c>
      <c r="AV448" s="5584"/>
      <c r="AW448" s="1243"/>
      <c r="AX448" s="2090"/>
      <c r="AY448" s="5570" t="s">
        <v>920</v>
      </c>
      <c r="AZ448" s="5584"/>
      <c r="BA448" s="1243"/>
      <c r="BB448" s="2090"/>
      <c r="BC448" s="5570" t="s">
        <v>920</v>
      </c>
      <c r="BD448" s="5584"/>
      <c r="BE448" s="1243"/>
      <c r="BF448" s="2090"/>
      <c r="BG448" s="5570" t="s">
        <v>920</v>
      </c>
      <c r="BH448" s="5584"/>
      <c r="BI448" s="1243"/>
      <c r="BJ448" s="2090"/>
      <c r="BK448" s="1221"/>
    </row>
    <row r="449" spans="2:63" ht="15" customHeight="1" thickBot="1">
      <c r="B449" s="5609"/>
      <c r="C449" s="5610"/>
      <c r="D449" s="5610"/>
      <c r="E449" s="5610"/>
      <c r="F449" s="5610"/>
      <c r="G449" s="5610"/>
      <c r="H449" s="5610"/>
      <c r="I449" s="5610"/>
      <c r="J449" s="5610"/>
      <c r="K449" s="5610"/>
      <c r="L449" s="5610"/>
      <c r="M449" s="5610"/>
      <c r="N449" s="5610"/>
      <c r="O449" s="5610"/>
      <c r="P449" s="5610"/>
      <c r="Q449" s="5610"/>
      <c r="R449" s="5610"/>
      <c r="S449" s="5610"/>
      <c r="T449" s="5610"/>
      <c r="U449" s="5610"/>
      <c r="V449" s="5610"/>
      <c r="W449" s="5610"/>
      <c r="X449" s="5610"/>
      <c r="Y449" s="5610"/>
      <c r="Z449" s="5610"/>
      <c r="AA449" s="5610"/>
      <c r="AB449" s="5610"/>
      <c r="AC449" s="5610"/>
      <c r="AD449" s="5610"/>
      <c r="AE449" s="5673"/>
      <c r="AF449" s="5673"/>
      <c r="AG449" s="5673"/>
      <c r="AH449" s="5673"/>
      <c r="AI449" s="5673"/>
      <c r="AJ449" s="5673"/>
      <c r="AK449" s="5674"/>
      <c r="AL449" s="3442"/>
      <c r="AM449" s="3440"/>
      <c r="AN449" s="3440"/>
      <c r="AO449" s="3440"/>
      <c r="AP449" s="3440"/>
      <c r="AQ449" s="3440"/>
      <c r="AR449" s="3440"/>
      <c r="AS449" s="3440"/>
      <c r="AT449" s="4122" t="s">
        <v>350</v>
      </c>
      <c r="AU449" s="5521">
        <f>B450</f>
        <v>44606</v>
      </c>
      <c r="AV449" s="5524"/>
      <c r="AW449" s="5524"/>
      <c r="AX449" s="5525"/>
      <c r="AY449" s="5521">
        <f>B450</f>
        <v>44606</v>
      </c>
      <c r="AZ449" s="5524"/>
      <c r="BA449" s="5524"/>
      <c r="BB449" s="5525"/>
      <c r="BC449" s="5521">
        <f>AU449</f>
        <v>44606</v>
      </c>
      <c r="BD449" s="5524"/>
      <c r="BE449" s="5524"/>
      <c r="BF449" s="5525"/>
      <c r="BG449" s="5521">
        <f>AU449</f>
        <v>44606</v>
      </c>
      <c r="BH449" s="5524"/>
      <c r="BI449" s="5524"/>
      <c r="BJ449" s="5525"/>
      <c r="BK449" s="1221"/>
    </row>
    <row r="450" spans="2:63" ht="18" customHeight="1">
      <c r="B450" s="4099">
        <f>B2</f>
        <v>44606</v>
      </c>
      <c r="C450" s="4100"/>
      <c r="D450" s="3694"/>
      <c r="E450" s="3990"/>
      <c r="F450" s="3990">
        <f>F422</f>
        <v>0.41666666666666669</v>
      </c>
      <c r="G450" s="3990"/>
      <c r="H450" s="3990"/>
      <c r="I450" s="3990"/>
      <c r="J450" s="3696"/>
      <c r="K450" s="5655"/>
      <c r="L450" s="3990"/>
      <c r="M450" s="3990"/>
      <c r="N450" s="3990"/>
      <c r="O450" s="3990"/>
      <c r="P450" s="3990">
        <f>P422</f>
        <v>0.5</v>
      </c>
      <c r="Q450" s="3990"/>
      <c r="R450" s="3990"/>
      <c r="S450" s="3696"/>
      <c r="T450" s="5656"/>
      <c r="U450" s="5657"/>
      <c r="V450" s="5657"/>
      <c r="W450" s="5657"/>
      <c r="X450" s="5657"/>
      <c r="Y450" s="5657">
        <f>Y422</f>
        <v>0.66666666666666663</v>
      </c>
      <c r="Z450" s="5657"/>
      <c r="AA450" s="5657"/>
      <c r="AB450" s="5658"/>
      <c r="AC450" s="3673"/>
      <c r="AD450" s="3672"/>
      <c r="AE450" s="3673"/>
      <c r="AF450" s="3672"/>
      <c r="AG450" s="3672">
        <f>AG422</f>
        <v>0.79166666666666663</v>
      </c>
      <c r="AH450" s="3672"/>
      <c r="AI450" s="3672"/>
      <c r="AJ450" s="3672"/>
      <c r="AK450" s="3674"/>
      <c r="AL450" s="1220"/>
      <c r="AM450" s="5615"/>
      <c r="AN450" s="5527"/>
      <c r="AO450" s="5527"/>
      <c r="AP450" s="5527" t="str">
        <f>AP422</f>
        <v>Ночь</v>
      </c>
      <c r="AQ450" s="5527"/>
      <c r="AR450" s="5527"/>
      <c r="AS450" s="5528"/>
      <c r="AT450" s="4123"/>
      <c r="AU450" s="5533" t="str">
        <f>AG451</f>
        <v>Павильон Весна</v>
      </c>
      <c r="AV450" s="5534"/>
      <c r="AW450" s="5535"/>
      <c r="AX450" s="5536"/>
      <c r="AY450" s="5533" t="str">
        <f>AU450</f>
        <v>Павильон Весна</v>
      </c>
      <c r="AZ450" s="5534"/>
      <c r="BA450" s="5537"/>
      <c r="BB450" s="5536"/>
      <c r="BC450" s="5533" t="str">
        <f>AP451</f>
        <v>Павильон Весна</v>
      </c>
      <c r="BD450" s="5534"/>
      <c r="BE450" s="5535"/>
      <c r="BF450" s="5536"/>
      <c r="BG450" s="5533" t="str">
        <f>BC450</f>
        <v>Павильон Весна</v>
      </c>
      <c r="BH450" s="5534"/>
      <c r="BI450" s="5537"/>
      <c r="BJ450" s="5536"/>
      <c r="BK450" s="1221"/>
    </row>
    <row r="451" spans="2:63" ht="18" customHeight="1" thickBot="1">
      <c r="B451" s="4101"/>
      <c r="C451" s="4102"/>
      <c r="D451" s="3697"/>
      <c r="E451" s="3698"/>
      <c r="F451" s="3699" t="s">
        <v>546</v>
      </c>
      <c r="G451" s="3698"/>
      <c r="H451" s="3698"/>
      <c r="I451" s="3698"/>
      <c r="J451" s="3700"/>
      <c r="K451" s="5659"/>
      <c r="L451" s="5645"/>
      <c r="M451" s="5645"/>
      <c r="N451" s="5645"/>
      <c r="O451" s="5645"/>
      <c r="P451" s="5645" t="str">
        <f>F451</f>
        <v>Павильон Весна</v>
      </c>
      <c r="Q451" s="5645"/>
      <c r="R451" s="5645"/>
      <c r="S451" s="5646"/>
      <c r="T451" s="5647"/>
      <c r="U451" s="5648"/>
      <c r="V451" s="5648"/>
      <c r="W451" s="5648"/>
      <c r="X451" s="5648"/>
      <c r="Y451" s="5648" t="str">
        <f>P451</f>
        <v>Павильон Весна</v>
      </c>
      <c r="Z451" s="5648"/>
      <c r="AA451" s="5648"/>
      <c r="AB451" s="5649"/>
      <c r="AC451" s="5647"/>
      <c r="AD451" s="5648"/>
      <c r="AE451" s="3859"/>
      <c r="AF451" s="3860"/>
      <c r="AG451" s="3860" t="str">
        <f>Y451</f>
        <v>Павильон Весна</v>
      </c>
      <c r="AH451" s="3860"/>
      <c r="AI451" s="3860"/>
      <c r="AJ451" s="3860"/>
      <c r="AK451" s="5675"/>
      <c r="AL451" s="1206"/>
      <c r="AM451" s="5622"/>
      <c r="AN451" s="5623"/>
      <c r="AO451" s="5623"/>
      <c r="AP451" s="5623" t="str">
        <f>AG451</f>
        <v>Павильон Весна</v>
      </c>
      <c r="AQ451" s="5623"/>
      <c r="AR451" s="5623"/>
      <c r="AS451" s="5624"/>
      <c r="AT451" s="4123"/>
      <c r="AU451" s="5538"/>
      <c r="AV451" s="5539"/>
      <c r="AW451" s="5540"/>
      <c r="AX451" s="5541"/>
      <c r="AY451" s="5538"/>
      <c r="AZ451" s="5539"/>
      <c r="BA451" s="5542"/>
      <c r="BB451" s="5541"/>
      <c r="BC451" s="5538"/>
      <c r="BD451" s="5539"/>
      <c r="BE451" s="5540"/>
      <c r="BF451" s="5541"/>
      <c r="BG451" s="5538"/>
      <c r="BH451" s="5539"/>
      <c r="BI451" s="5542"/>
      <c r="BJ451" s="5541"/>
      <c r="BK451" s="1221"/>
    </row>
    <row r="452" spans="2:63" ht="32.25" customHeight="1">
      <c r="B452" s="5544" t="s">
        <v>1</v>
      </c>
      <c r="C452" s="5545"/>
      <c r="D452" s="5546" t="s">
        <v>734</v>
      </c>
      <c r="E452" s="5558" t="s">
        <v>720</v>
      </c>
      <c r="F452" s="5548" t="s">
        <v>17</v>
      </c>
      <c r="G452" s="5555" t="s">
        <v>721</v>
      </c>
      <c r="H452" s="5549"/>
      <c r="I452" s="5549"/>
      <c r="J452" s="5550"/>
      <c r="K452" s="5544" t="s">
        <v>1</v>
      </c>
      <c r="L452" s="5551"/>
      <c r="M452" s="5552" t="e">
        <f>#REF!</f>
        <v>#REF!</v>
      </c>
      <c r="N452" s="5553" t="s">
        <v>6</v>
      </c>
      <c r="O452" s="5553" t="s">
        <v>229</v>
      </c>
      <c r="P452" s="5554" t="s">
        <v>17</v>
      </c>
      <c r="Q452" s="5555" t="s">
        <v>353</v>
      </c>
      <c r="R452" s="5549"/>
      <c r="S452" s="5550"/>
      <c r="T452" s="5544" t="s">
        <v>1</v>
      </c>
      <c r="U452" s="5551"/>
      <c r="V452" s="5556" t="e">
        <f>#REF!</f>
        <v>#REF!</v>
      </c>
      <c r="W452" s="5553" t="s">
        <v>6</v>
      </c>
      <c r="X452" s="5553" t="s">
        <v>229</v>
      </c>
      <c r="Y452" s="5554" t="s">
        <v>17</v>
      </c>
      <c r="Z452" s="5555" t="s">
        <v>312</v>
      </c>
      <c r="AA452" s="5549"/>
      <c r="AB452" s="5550"/>
      <c r="AC452" s="5544" t="s">
        <v>1</v>
      </c>
      <c r="AD452" s="5557"/>
      <c r="AE452" s="5676" t="s">
        <v>734</v>
      </c>
      <c r="AF452" s="5677" t="s">
        <v>720</v>
      </c>
      <c r="AG452" s="5678" t="s">
        <v>17</v>
      </c>
      <c r="AH452" s="5679" t="s">
        <v>691</v>
      </c>
      <c r="AI452" s="5680"/>
      <c r="AJ452" s="5680"/>
      <c r="AK452" s="5681"/>
      <c r="AL452" s="1210"/>
      <c r="AM452" s="5562"/>
      <c r="AN452" s="5544" t="s">
        <v>249</v>
      </c>
      <c r="AO452" s="5551" t="s">
        <v>250</v>
      </c>
      <c r="AP452" s="5554" t="s">
        <v>17</v>
      </c>
      <c r="AQ452" s="5563" t="s">
        <v>314</v>
      </c>
      <c r="AR452" s="5564"/>
      <c r="AS452" s="5565"/>
      <c r="AT452" s="4123"/>
      <c r="AU452" s="5566"/>
      <c r="AV452" s="5567" t="s">
        <v>229</v>
      </c>
      <c r="AW452" s="5568" t="s">
        <v>314</v>
      </c>
      <c r="AX452" s="5569"/>
      <c r="AY452" s="5566"/>
      <c r="AZ452" s="5567" t="s">
        <v>229</v>
      </c>
      <c r="BA452" s="5568" t="s">
        <v>314</v>
      </c>
      <c r="BB452" s="5569"/>
      <c r="BC452" s="5566"/>
      <c r="BD452" s="5567" t="s">
        <v>229</v>
      </c>
      <c r="BE452" s="5568" t="s">
        <v>314</v>
      </c>
      <c r="BF452" s="5569"/>
      <c r="BG452" s="5566"/>
      <c r="BH452" s="5567" t="s">
        <v>229</v>
      </c>
      <c r="BI452" s="5568" t="s">
        <v>314</v>
      </c>
      <c r="BJ452" s="5569"/>
      <c r="BK452" s="1221"/>
    </row>
    <row r="453" spans="2:63" ht="15" customHeight="1">
      <c r="B453" s="2082">
        <v>1</v>
      </c>
      <c r="C453" s="5570" t="s">
        <v>724</v>
      </c>
      <c r="D453" s="5571">
        <v>250</v>
      </c>
      <c r="E453" s="5579">
        <v>75</v>
      </c>
      <c r="F453" s="5572">
        <f t="shared" ref="F453:F468" si="309">D453-E453</f>
        <v>175</v>
      </c>
      <c r="G453" s="1387" t="s">
        <v>42</v>
      </c>
      <c r="H453" s="5660">
        <v>7</v>
      </c>
      <c r="I453" s="5574">
        <f>H453-J453</f>
        <v>3</v>
      </c>
      <c r="J453" s="2000">
        <v>4</v>
      </c>
      <c r="K453" s="5575">
        <v>1</v>
      </c>
      <c r="L453" s="5576" t="s">
        <v>2</v>
      </c>
      <c r="M453" s="1372"/>
      <c r="N453" s="1372"/>
      <c r="O453" s="1372"/>
      <c r="P453" s="5572">
        <f>M453-N453+O453</f>
        <v>0</v>
      </c>
      <c r="Q453" s="1387" t="s">
        <v>42</v>
      </c>
      <c r="R453" s="5577">
        <f>'11,30'!O306</f>
        <v>0</v>
      </c>
      <c r="S453" s="2000"/>
      <c r="T453" s="5575">
        <v>1</v>
      </c>
      <c r="U453" s="5576" t="s">
        <v>2</v>
      </c>
      <c r="V453" s="5580"/>
      <c r="W453" s="1372"/>
      <c r="X453" s="1372"/>
      <c r="Y453" s="5572">
        <f>V453-W453+X453</f>
        <v>0</v>
      </c>
      <c r="Z453" s="1387" t="s">
        <v>42</v>
      </c>
      <c r="AA453" s="5577">
        <f>'16,00'!O306</f>
        <v>0</v>
      </c>
      <c r="AB453" s="2000"/>
      <c r="AC453" s="5575">
        <v>1</v>
      </c>
      <c r="AD453" s="5578" t="s">
        <v>2</v>
      </c>
      <c r="AE453" s="5571">
        <v>225</v>
      </c>
      <c r="AF453" s="1372">
        <v>175</v>
      </c>
      <c r="AG453" s="5572">
        <f t="shared" ref="AG453:AG468" si="310">AE453-AF453</f>
        <v>50</v>
      </c>
      <c r="AH453" s="1387" t="s">
        <v>42</v>
      </c>
      <c r="AI453" s="5660">
        <v>7</v>
      </c>
      <c r="AJ453" s="5631">
        <f>AI453-AK453</f>
        <v>2</v>
      </c>
      <c r="AK453" s="2582">
        <v>5</v>
      </c>
      <c r="AL453" s="1213"/>
      <c r="AM453" s="5580" t="s">
        <v>2</v>
      </c>
      <c r="AN453" s="5580"/>
      <c r="AO453" s="1372"/>
      <c r="AP453" s="5572">
        <f>AN453-AO453</f>
        <v>0</v>
      </c>
      <c r="AQ453" s="1387" t="s">
        <v>42</v>
      </c>
      <c r="AR453" s="1387"/>
      <c r="AS453" s="2582"/>
      <c r="AT453" s="4123"/>
      <c r="AU453" s="5570" t="s">
        <v>724</v>
      </c>
      <c r="AV453" s="5581"/>
      <c r="AW453" s="1243" t="s">
        <v>42</v>
      </c>
      <c r="AX453" s="5582"/>
      <c r="AY453" s="5570" t="s">
        <v>724</v>
      </c>
      <c r="AZ453" s="5581"/>
      <c r="BA453" s="1243" t="s">
        <v>42</v>
      </c>
      <c r="BB453" s="5582"/>
      <c r="BC453" s="5570" t="s">
        <v>724</v>
      </c>
      <c r="BD453" s="5581"/>
      <c r="BE453" s="1243" t="s">
        <v>42</v>
      </c>
      <c r="BF453" s="5582"/>
      <c r="BG453" s="5570" t="s">
        <v>724</v>
      </c>
      <c r="BH453" s="5581"/>
      <c r="BI453" s="1243" t="s">
        <v>42</v>
      </c>
      <c r="BJ453" s="5582"/>
      <c r="BK453" s="1221"/>
    </row>
    <row r="454" spans="2:63" ht="15" customHeight="1">
      <c r="B454" s="2082">
        <v>2</v>
      </c>
      <c r="C454" s="5570" t="s">
        <v>763</v>
      </c>
      <c r="D454" s="5571">
        <v>55</v>
      </c>
      <c r="E454" s="5579">
        <v>35</v>
      </c>
      <c r="F454" s="5572">
        <f t="shared" si="309"/>
        <v>20</v>
      </c>
      <c r="G454" s="1387" t="s">
        <v>299</v>
      </c>
      <c r="H454" s="5660">
        <v>7</v>
      </c>
      <c r="I454" s="5574">
        <f t="shared" ref="I454:I460" si="311">H454-J454</f>
        <v>4</v>
      </c>
      <c r="J454" s="2000">
        <v>3</v>
      </c>
      <c r="K454" s="5575">
        <v>2</v>
      </c>
      <c r="L454" s="5579" t="s">
        <v>12</v>
      </c>
      <c r="M454" s="1372"/>
      <c r="N454" s="1372"/>
      <c r="O454" s="1372"/>
      <c r="P454" s="5572">
        <f t="shared" ref="P454" si="312">M454-N454+O454</f>
        <v>0</v>
      </c>
      <c r="Q454" s="1387" t="s">
        <v>299</v>
      </c>
      <c r="R454" s="5577">
        <f>'11,30'!O305</f>
        <v>0</v>
      </c>
      <c r="S454" s="2000"/>
      <c r="T454" s="5575">
        <v>2</v>
      </c>
      <c r="U454" s="5579" t="s">
        <v>12</v>
      </c>
      <c r="V454" s="5580"/>
      <c r="W454" s="1372"/>
      <c r="X454" s="1372"/>
      <c r="Y454" s="5572">
        <f t="shared" ref="Y454" si="313">V454-W454+X454</f>
        <v>0</v>
      </c>
      <c r="Z454" s="1387" t="s">
        <v>299</v>
      </c>
      <c r="AA454" s="5577">
        <f>'16,00'!O305</f>
        <v>0</v>
      </c>
      <c r="AB454" s="2000"/>
      <c r="AC454" s="5575">
        <v>2</v>
      </c>
      <c r="AD454" s="5583" t="s">
        <v>12</v>
      </c>
      <c r="AE454" s="5571">
        <v>55</v>
      </c>
      <c r="AF454" s="1372">
        <v>35</v>
      </c>
      <c r="AG454" s="5572">
        <f t="shared" si="310"/>
        <v>20</v>
      </c>
      <c r="AH454" s="1387" t="s">
        <v>299</v>
      </c>
      <c r="AI454" s="5660">
        <v>7</v>
      </c>
      <c r="AJ454" s="5631">
        <f t="shared" ref="AJ454:AJ460" si="314">AI454-AK454</f>
        <v>2</v>
      </c>
      <c r="AK454" s="2582">
        <v>5</v>
      </c>
      <c r="AL454" s="1213"/>
      <c r="AM454" s="5580" t="s">
        <v>12</v>
      </c>
      <c r="AN454" s="5580"/>
      <c r="AO454" s="1372"/>
      <c r="AP454" s="5572">
        <f t="shared" ref="AP454" si="315">AN454-AO454</f>
        <v>0</v>
      </c>
      <c r="AQ454" s="1387" t="s">
        <v>299</v>
      </c>
      <c r="AR454" s="1387"/>
      <c r="AS454" s="2582"/>
      <c r="AT454" s="4123"/>
      <c r="AU454" s="5570" t="s">
        <v>763</v>
      </c>
      <c r="AV454" s="5581"/>
      <c r="AW454" s="1243" t="s">
        <v>299</v>
      </c>
      <c r="AX454" s="2090"/>
      <c r="AY454" s="5570" t="s">
        <v>763</v>
      </c>
      <c r="AZ454" s="5581"/>
      <c r="BA454" s="1243" t="s">
        <v>299</v>
      </c>
      <c r="BB454" s="2090"/>
      <c r="BC454" s="5570" t="s">
        <v>763</v>
      </c>
      <c r="BD454" s="5581"/>
      <c r="BE454" s="1243" t="s">
        <v>299</v>
      </c>
      <c r="BF454" s="2090"/>
      <c r="BG454" s="5570" t="s">
        <v>763</v>
      </c>
      <c r="BH454" s="5581"/>
      <c r="BI454" s="1243" t="s">
        <v>299</v>
      </c>
      <c r="BJ454" s="2090"/>
      <c r="BK454" s="1221"/>
    </row>
    <row r="455" spans="2:63" ht="15" customHeight="1">
      <c r="B455" s="2082">
        <v>3</v>
      </c>
      <c r="C455" s="5570" t="s">
        <v>3</v>
      </c>
      <c r="D455" s="5571">
        <v>162</v>
      </c>
      <c r="E455" s="5579">
        <v>36</v>
      </c>
      <c r="F455" s="5572">
        <f t="shared" si="309"/>
        <v>126</v>
      </c>
      <c r="G455" s="1387" t="s">
        <v>39</v>
      </c>
      <c r="H455" s="5660">
        <v>8</v>
      </c>
      <c r="I455" s="5574">
        <f t="shared" si="311"/>
        <v>4</v>
      </c>
      <c r="J455" s="2000">
        <v>4</v>
      </c>
      <c r="K455" s="5575">
        <v>3</v>
      </c>
      <c r="L455" s="5579" t="s">
        <v>583</v>
      </c>
      <c r="M455" s="1372"/>
      <c r="N455" s="1372"/>
      <c r="O455" s="1372"/>
      <c r="P455" s="5572">
        <f t="shared" ref="P455:P456" si="316">M455-N455+O455</f>
        <v>0</v>
      </c>
      <c r="Q455" s="1387" t="s">
        <v>39</v>
      </c>
      <c r="R455" s="5577">
        <f>'11,30'!O304</f>
        <v>0</v>
      </c>
      <c r="S455" s="2000"/>
      <c r="T455" s="5575">
        <v>3</v>
      </c>
      <c r="U455" s="5579" t="s">
        <v>583</v>
      </c>
      <c r="V455" s="5580"/>
      <c r="W455" s="1372"/>
      <c r="X455" s="1372"/>
      <c r="Y455" s="5572">
        <f t="shared" ref="Y455:Y456" si="317">V455-W455+X455</f>
        <v>0</v>
      </c>
      <c r="Z455" s="1387" t="s">
        <v>39</v>
      </c>
      <c r="AA455" s="5577">
        <f>'16,00'!O304</f>
        <v>0</v>
      </c>
      <c r="AB455" s="2000"/>
      <c r="AC455" s="5575">
        <v>3</v>
      </c>
      <c r="AD455" s="5583" t="s">
        <v>583</v>
      </c>
      <c r="AE455" s="5571">
        <v>162</v>
      </c>
      <c r="AF455" s="1372">
        <v>126</v>
      </c>
      <c r="AG455" s="5572">
        <f t="shared" si="310"/>
        <v>36</v>
      </c>
      <c r="AH455" s="1387" t="s">
        <v>39</v>
      </c>
      <c r="AI455" s="5660">
        <v>8</v>
      </c>
      <c r="AJ455" s="5631">
        <f t="shared" si="314"/>
        <v>4</v>
      </c>
      <c r="AK455" s="2582">
        <v>4</v>
      </c>
      <c r="AL455" s="1213"/>
      <c r="AM455" s="5580" t="s">
        <v>583</v>
      </c>
      <c r="AN455" s="5580"/>
      <c r="AO455" s="1372"/>
      <c r="AP455" s="5572">
        <f t="shared" ref="AP455:AP456" si="318">AN455-AO455</f>
        <v>0</v>
      </c>
      <c r="AQ455" s="1387" t="s">
        <v>39</v>
      </c>
      <c r="AR455" s="1387"/>
      <c r="AS455" s="2582"/>
      <c r="AT455" s="4123"/>
      <c r="AU455" s="5570" t="s">
        <v>3</v>
      </c>
      <c r="AV455" s="5581"/>
      <c r="AW455" s="1243" t="s">
        <v>39</v>
      </c>
      <c r="AX455" s="2090"/>
      <c r="AY455" s="5570" t="s">
        <v>3</v>
      </c>
      <c r="AZ455" s="5581"/>
      <c r="BA455" s="1243" t="s">
        <v>39</v>
      </c>
      <c r="BB455" s="2090"/>
      <c r="BC455" s="5570" t="s">
        <v>3</v>
      </c>
      <c r="BD455" s="5581"/>
      <c r="BE455" s="1243" t="s">
        <v>39</v>
      </c>
      <c r="BF455" s="2090"/>
      <c r="BG455" s="5570" t="s">
        <v>3</v>
      </c>
      <c r="BH455" s="5581"/>
      <c r="BI455" s="1243" t="s">
        <v>39</v>
      </c>
      <c r="BJ455" s="2090"/>
      <c r="BK455" s="1221"/>
    </row>
    <row r="456" spans="2:63" ht="15" customHeight="1">
      <c r="B456" s="2082">
        <v>4</v>
      </c>
      <c r="C456" s="5570" t="s">
        <v>19</v>
      </c>
      <c r="D456" s="5571">
        <v>45</v>
      </c>
      <c r="E456" s="5579">
        <v>35</v>
      </c>
      <c r="F456" s="5572">
        <f t="shared" si="309"/>
        <v>10</v>
      </c>
      <c r="G456" s="1387" t="s">
        <v>47</v>
      </c>
      <c r="H456" s="5660">
        <v>8</v>
      </c>
      <c r="I456" s="5574">
        <f t="shared" si="311"/>
        <v>1</v>
      </c>
      <c r="J456" s="2000">
        <v>7</v>
      </c>
      <c r="K456" s="2082">
        <v>4</v>
      </c>
      <c r="L456" s="5579" t="s">
        <v>584</v>
      </c>
      <c r="M456" s="1372"/>
      <c r="N456" s="1372"/>
      <c r="O456" s="1372"/>
      <c r="P456" s="5572">
        <f t="shared" si="316"/>
        <v>0</v>
      </c>
      <c r="Q456" s="1387" t="s">
        <v>47</v>
      </c>
      <c r="R456" s="5577">
        <f>'11,30'!O311</f>
        <v>0</v>
      </c>
      <c r="S456" s="2000"/>
      <c r="T456" s="2082">
        <v>4</v>
      </c>
      <c r="U456" s="5579" t="s">
        <v>584</v>
      </c>
      <c r="V456" s="5580"/>
      <c r="W456" s="1372"/>
      <c r="X456" s="1372"/>
      <c r="Y456" s="5572">
        <f t="shared" si="317"/>
        <v>0</v>
      </c>
      <c r="Z456" s="1387" t="s">
        <v>47</v>
      </c>
      <c r="AA456" s="5577">
        <f>'16,00'!O311</f>
        <v>0</v>
      </c>
      <c r="AB456" s="2000"/>
      <c r="AC456" s="2082">
        <v>4</v>
      </c>
      <c r="AD456" s="5583" t="s">
        <v>584</v>
      </c>
      <c r="AE456" s="5571">
        <v>45</v>
      </c>
      <c r="AF456" s="1372">
        <v>27</v>
      </c>
      <c r="AG456" s="5572">
        <f t="shared" si="310"/>
        <v>18</v>
      </c>
      <c r="AH456" s="1387" t="s">
        <v>47</v>
      </c>
      <c r="AI456" s="5660">
        <v>8</v>
      </c>
      <c r="AJ456" s="5631">
        <f t="shared" si="314"/>
        <v>4</v>
      </c>
      <c r="AK456" s="2582">
        <v>4</v>
      </c>
      <c r="AL456" s="1213"/>
      <c r="AM456" s="5580" t="s">
        <v>584</v>
      </c>
      <c r="AN456" s="5580"/>
      <c r="AO456" s="1372"/>
      <c r="AP456" s="5572">
        <f t="shared" si="318"/>
        <v>0</v>
      </c>
      <c r="AQ456" s="1387" t="s">
        <v>47</v>
      </c>
      <c r="AR456" s="1387"/>
      <c r="AS456" s="2582"/>
      <c r="AT456" s="4123"/>
      <c r="AU456" s="5570" t="s">
        <v>19</v>
      </c>
      <c r="AV456" s="5584"/>
      <c r="AW456" s="1243" t="s">
        <v>47</v>
      </c>
      <c r="AX456" s="2090"/>
      <c r="AY456" s="5570" t="s">
        <v>19</v>
      </c>
      <c r="AZ456" s="5584"/>
      <c r="BA456" s="1243" t="s">
        <v>47</v>
      </c>
      <c r="BB456" s="2090"/>
      <c r="BC456" s="5570" t="s">
        <v>19</v>
      </c>
      <c r="BD456" s="5584"/>
      <c r="BE456" s="1243" t="s">
        <v>47</v>
      </c>
      <c r="BF456" s="2090"/>
      <c r="BG456" s="5570" t="s">
        <v>19</v>
      </c>
      <c r="BH456" s="5584"/>
      <c r="BI456" s="1243" t="s">
        <v>47</v>
      </c>
      <c r="BJ456" s="2090"/>
      <c r="BK456" s="1221"/>
    </row>
    <row r="457" spans="2:63" ht="15" customHeight="1">
      <c r="B457" s="2082">
        <v>5</v>
      </c>
      <c r="C457" s="5570" t="s">
        <v>4</v>
      </c>
      <c r="D457" s="5571">
        <v>108</v>
      </c>
      <c r="E457" s="5579">
        <v>54</v>
      </c>
      <c r="F457" s="5572">
        <f t="shared" si="309"/>
        <v>54</v>
      </c>
      <c r="G457" s="1387" t="s">
        <v>45</v>
      </c>
      <c r="H457" s="5660">
        <v>4</v>
      </c>
      <c r="I457" s="5574">
        <f t="shared" si="311"/>
        <v>2</v>
      </c>
      <c r="J457" s="2000">
        <v>2</v>
      </c>
      <c r="K457" s="5585">
        <v>5</v>
      </c>
      <c r="L457" s="5579" t="s">
        <v>18</v>
      </c>
      <c r="M457" s="1372"/>
      <c r="N457" s="1372"/>
      <c r="O457" s="1372"/>
      <c r="P457" s="5572">
        <f t="shared" ref="P457:P476" si="319">M457-N457+O457</f>
        <v>0</v>
      </c>
      <c r="Q457" s="1387" t="s">
        <v>45</v>
      </c>
      <c r="R457" s="5586">
        <f>'11,30'!O309</f>
        <v>0</v>
      </c>
      <c r="S457" s="2000"/>
      <c r="T457" s="5585">
        <v>5</v>
      </c>
      <c r="U457" s="5579" t="s">
        <v>18</v>
      </c>
      <c r="V457" s="5580"/>
      <c r="W457" s="1372"/>
      <c r="X457" s="1372"/>
      <c r="Y457" s="5572">
        <f t="shared" ref="Y457:Y476" si="320">V457-W457+X457</f>
        <v>0</v>
      </c>
      <c r="Z457" s="1387" t="s">
        <v>45</v>
      </c>
      <c r="AA457" s="5586">
        <f>'16,00'!O309</f>
        <v>0</v>
      </c>
      <c r="AB457" s="2000"/>
      <c r="AC457" s="5585">
        <v>5</v>
      </c>
      <c r="AD457" s="5583" t="s">
        <v>18</v>
      </c>
      <c r="AE457" s="5571">
        <v>108</v>
      </c>
      <c r="AF457" s="1372">
        <v>18</v>
      </c>
      <c r="AG457" s="5572">
        <f t="shared" si="310"/>
        <v>90</v>
      </c>
      <c r="AH457" s="1387" t="s">
        <v>45</v>
      </c>
      <c r="AI457" s="5660">
        <v>4</v>
      </c>
      <c r="AJ457" s="5631">
        <f t="shared" si="314"/>
        <v>3</v>
      </c>
      <c r="AK457" s="2582">
        <v>1</v>
      </c>
      <c r="AL457" s="1213"/>
      <c r="AM457" s="5580" t="s">
        <v>18</v>
      </c>
      <c r="AN457" s="5580"/>
      <c r="AO457" s="1372"/>
      <c r="AP457" s="5572">
        <f t="shared" ref="AP457" si="321">AN457-AO457</f>
        <v>0</v>
      </c>
      <c r="AQ457" s="1387" t="s">
        <v>45</v>
      </c>
      <c r="AR457" s="1387"/>
      <c r="AS457" s="2582"/>
      <c r="AT457" s="4123"/>
      <c r="AU457" s="5570" t="s">
        <v>4</v>
      </c>
      <c r="AV457" s="5587"/>
      <c r="AW457" s="1243" t="s">
        <v>45</v>
      </c>
      <c r="AX457" s="2090"/>
      <c r="AY457" s="5570" t="s">
        <v>4</v>
      </c>
      <c r="AZ457" s="5587"/>
      <c r="BA457" s="1243" t="s">
        <v>45</v>
      </c>
      <c r="BB457" s="2090"/>
      <c r="BC457" s="5570" t="s">
        <v>4</v>
      </c>
      <c r="BD457" s="5587"/>
      <c r="BE457" s="1243" t="s">
        <v>45</v>
      </c>
      <c r="BF457" s="2090"/>
      <c r="BG457" s="5570" t="s">
        <v>4</v>
      </c>
      <c r="BH457" s="5587"/>
      <c r="BI457" s="1243" t="s">
        <v>45</v>
      </c>
      <c r="BJ457" s="2090"/>
      <c r="BK457" s="1221"/>
    </row>
    <row r="458" spans="2:63" ht="15" customHeight="1">
      <c r="B458" s="2082">
        <v>6</v>
      </c>
      <c r="C458" s="5570" t="s">
        <v>877</v>
      </c>
      <c r="D458" s="5571">
        <v>15</v>
      </c>
      <c r="E458" s="5579">
        <v>7</v>
      </c>
      <c r="F458" s="5572">
        <f t="shared" si="309"/>
        <v>8</v>
      </c>
      <c r="G458" s="1387" t="s">
        <v>300</v>
      </c>
      <c r="H458" s="5660">
        <v>8</v>
      </c>
      <c r="I458" s="5574">
        <f t="shared" si="311"/>
        <v>6</v>
      </c>
      <c r="J458" s="2000">
        <v>2</v>
      </c>
      <c r="K458" s="5585">
        <v>6</v>
      </c>
      <c r="L458" s="5579" t="s">
        <v>3</v>
      </c>
      <c r="M458" s="1109"/>
      <c r="N458" s="1109"/>
      <c r="O458" s="1109"/>
      <c r="P458" s="1109"/>
      <c r="Q458" s="1387" t="s">
        <v>300</v>
      </c>
      <c r="R458" s="5577">
        <f>'11,30'!O308</f>
        <v>0</v>
      </c>
      <c r="S458" s="2000"/>
      <c r="T458" s="5585">
        <v>6</v>
      </c>
      <c r="U458" s="5579" t="s">
        <v>3</v>
      </c>
      <c r="V458" s="1109"/>
      <c r="W458" s="1109"/>
      <c r="X458" s="1109"/>
      <c r="Y458" s="1109"/>
      <c r="Z458" s="1387" t="s">
        <v>300</v>
      </c>
      <c r="AA458" s="5577">
        <f>'16,00'!O308</f>
        <v>0</v>
      </c>
      <c r="AB458" s="2000"/>
      <c r="AC458" s="5585">
        <v>6</v>
      </c>
      <c r="AD458" s="5583" t="s">
        <v>3</v>
      </c>
      <c r="AE458" s="5571">
        <v>15</v>
      </c>
      <c r="AF458" s="1372">
        <v>13</v>
      </c>
      <c r="AG458" s="5572">
        <f t="shared" si="310"/>
        <v>2</v>
      </c>
      <c r="AH458" s="1387" t="s">
        <v>300</v>
      </c>
      <c r="AI458" s="5660">
        <v>7</v>
      </c>
      <c r="AJ458" s="5631">
        <f t="shared" si="314"/>
        <v>7</v>
      </c>
      <c r="AK458" s="2582"/>
      <c r="AL458" s="1213"/>
      <c r="AN458" s="1220"/>
      <c r="AO458" s="1220"/>
      <c r="AP458" s="1220"/>
      <c r="AQ458" s="1387" t="s">
        <v>300</v>
      </c>
      <c r="AR458" s="1387"/>
      <c r="AS458" s="2582"/>
      <c r="AT458" s="4123"/>
      <c r="AU458" s="5570" t="s">
        <v>877</v>
      </c>
      <c r="AV458" s="5587"/>
      <c r="AW458" s="1243" t="s">
        <v>300</v>
      </c>
      <c r="AX458" s="2090"/>
      <c r="AY458" s="5570" t="s">
        <v>877</v>
      </c>
      <c r="AZ458" s="5587"/>
      <c r="BA458" s="1243" t="s">
        <v>300</v>
      </c>
      <c r="BB458" s="2090"/>
      <c r="BC458" s="5570" t="s">
        <v>877</v>
      </c>
      <c r="BD458" s="5587"/>
      <c r="BE458" s="1243" t="s">
        <v>300</v>
      </c>
      <c r="BF458" s="2090"/>
      <c r="BG458" s="5570" t="s">
        <v>877</v>
      </c>
      <c r="BH458" s="5587"/>
      <c r="BI458" s="1243" t="s">
        <v>300</v>
      </c>
      <c r="BJ458" s="2090"/>
      <c r="BK458" s="1221"/>
    </row>
    <row r="459" spans="2:63" ht="15" customHeight="1">
      <c r="B459" s="2082">
        <v>7</v>
      </c>
      <c r="C459" s="5570" t="s">
        <v>719</v>
      </c>
      <c r="D459" s="5571">
        <v>20</v>
      </c>
      <c r="E459" s="5579">
        <v>5</v>
      </c>
      <c r="F459" s="5572">
        <f t="shared" si="309"/>
        <v>15</v>
      </c>
      <c r="G459" s="1387" t="s">
        <v>301</v>
      </c>
      <c r="H459" s="5660">
        <v>7</v>
      </c>
      <c r="I459" s="5574">
        <f t="shared" si="311"/>
        <v>3</v>
      </c>
      <c r="J459" s="2000">
        <v>4</v>
      </c>
      <c r="K459" s="5585">
        <v>7</v>
      </c>
      <c r="L459" s="5579" t="s">
        <v>19</v>
      </c>
      <c r="M459" s="1372"/>
      <c r="N459" s="1372"/>
      <c r="O459" s="1372"/>
      <c r="P459" s="5572">
        <f>M459-N459+O459</f>
        <v>0</v>
      </c>
      <c r="Q459" s="1387" t="s">
        <v>301</v>
      </c>
      <c r="R459" s="5577">
        <f>'11,30'!O307</f>
        <v>0</v>
      </c>
      <c r="S459" s="2000"/>
      <c r="T459" s="5585">
        <v>7</v>
      </c>
      <c r="U459" s="5579" t="s">
        <v>19</v>
      </c>
      <c r="V459" s="5580"/>
      <c r="W459" s="1372"/>
      <c r="X459" s="1372"/>
      <c r="Y459" s="5572">
        <f>V459-W459+X459</f>
        <v>0</v>
      </c>
      <c r="Z459" s="1387" t="s">
        <v>301</v>
      </c>
      <c r="AA459" s="5577">
        <f>'16,00'!O307</f>
        <v>0</v>
      </c>
      <c r="AB459" s="2000"/>
      <c r="AC459" s="5585">
        <v>7</v>
      </c>
      <c r="AD459" s="5583" t="s">
        <v>19</v>
      </c>
      <c r="AE459" s="5571">
        <v>20</v>
      </c>
      <c r="AF459" s="1372">
        <v>16</v>
      </c>
      <c r="AG459" s="5572">
        <f t="shared" si="310"/>
        <v>4</v>
      </c>
      <c r="AH459" s="1387" t="s">
        <v>301</v>
      </c>
      <c r="AI459" s="5660">
        <v>6</v>
      </c>
      <c r="AJ459" s="5631">
        <f t="shared" si="314"/>
        <v>3</v>
      </c>
      <c r="AK459" s="2582">
        <v>3</v>
      </c>
      <c r="AL459" s="1213"/>
      <c r="AM459" s="5580" t="s">
        <v>3</v>
      </c>
      <c r="AN459" s="5580"/>
      <c r="AO459" s="1372"/>
      <c r="AP459" s="5572">
        <f>AN459-AO459</f>
        <v>0</v>
      </c>
      <c r="AQ459" s="1387" t="s">
        <v>301</v>
      </c>
      <c r="AR459" s="1387"/>
      <c r="AS459" s="2582"/>
      <c r="AT459" s="4123"/>
      <c r="AU459" s="5570" t="s">
        <v>719</v>
      </c>
      <c r="AV459" s="5587"/>
      <c r="AW459" s="1243" t="s">
        <v>301</v>
      </c>
      <c r="AX459" s="2090"/>
      <c r="AY459" s="5570" t="s">
        <v>719</v>
      </c>
      <c r="AZ459" s="5587"/>
      <c r="BA459" s="1243" t="s">
        <v>301</v>
      </c>
      <c r="BB459" s="2090"/>
      <c r="BC459" s="5570" t="s">
        <v>719</v>
      </c>
      <c r="BD459" s="5587"/>
      <c r="BE459" s="1243" t="s">
        <v>301</v>
      </c>
      <c r="BF459" s="2090"/>
      <c r="BG459" s="5570" t="s">
        <v>719</v>
      </c>
      <c r="BH459" s="5587"/>
      <c r="BI459" s="1243" t="s">
        <v>301</v>
      </c>
      <c r="BJ459" s="2090"/>
      <c r="BK459" s="1221"/>
    </row>
    <row r="460" spans="2:63" ht="15" customHeight="1">
      <c r="B460" s="2082">
        <v>8</v>
      </c>
      <c r="C460" s="5570" t="s">
        <v>5</v>
      </c>
      <c r="D460" s="5571">
        <v>250</v>
      </c>
      <c r="E460" s="5579">
        <v>150</v>
      </c>
      <c r="F460" s="5572">
        <f t="shared" si="309"/>
        <v>100</v>
      </c>
      <c r="G460" s="1387" t="s">
        <v>302</v>
      </c>
      <c r="H460" s="5660">
        <v>3</v>
      </c>
      <c r="I460" s="5574">
        <f t="shared" si="311"/>
        <v>2</v>
      </c>
      <c r="J460" s="2000">
        <v>1</v>
      </c>
      <c r="K460" s="2082">
        <v>8</v>
      </c>
      <c r="L460" s="5579" t="s">
        <v>4</v>
      </c>
      <c r="M460" s="1372"/>
      <c r="N460" s="1372"/>
      <c r="O460" s="1372"/>
      <c r="P460" s="5572">
        <f>M460-N460+O460</f>
        <v>0</v>
      </c>
      <c r="Q460" s="1387" t="s">
        <v>302</v>
      </c>
      <c r="R460" s="5577">
        <f>'11,30'!O315</f>
        <v>0</v>
      </c>
      <c r="S460" s="2000"/>
      <c r="T460" s="2082">
        <v>8</v>
      </c>
      <c r="U460" s="5579" t="s">
        <v>4</v>
      </c>
      <c r="V460" s="5580"/>
      <c r="W460" s="1372"/>
      <c r="X460" s="1372"/>
      <c r="Y460" s="5572">
        <f>V460-W460+X460</f>
        <v>0</v>
      </c>
      <c r="Z460" s="1387" t="s">
        <v>302</v>
      </c>
      <c r="AA460" s="5577">
        <f>'16,00'!O315</f>
        <v>0</v>
      </c>
      <c r="AB460" s="2000"/>
      <c r="AC460" s="2082">
        <v>8</v>
      </c>
      <c r="AD460" s="5583" t="s">
        <v>4</v>
      </c>
      <c r="AE460" s="5571">
        <v>250</v>
      </c>
      <c r="AF460" s="1372">
        <v>200</v>
      </c>
      <c r="AG460" s="5572">
        <f t="shared" si="310"/>
        <v>50</v>
      </c>
      <c r="AH460" s="1387" t="s">
        <v>302</v>
      </c>
      <c r="AI460" s="5660">
        <v>3</v>
      </c>
      <c r="AJ460" s="5631">
        <f t="shared" si="314"/>
        <v>0</v>
      </c>
      <c r="AK460" s="2582">
        <v>3</v>
      </c>
      <c r="AL460" s="1213"/>
      <c r="AM460" s="5580" t="s">
        <v>19</v>
      </c>
      <c r="AN460" s="5580"/>
      <c r="AO460" s="1372"/>
      <c r="AP460" s="5572">
        <f>AN460-AO460</f>
        <v>0</v>
      </c>
      <c r="AQ460" s="1387" t="s">
        <v>302</v>
      </c>
      <c r="AR460" s="1387"/>
      <c r="AS460" s="2582"/>
      <c r="AT460" s="4123"/>
      <c r="AU460" s="5570" t="s">
        <v>5</v>
      </c>
      <c r="AV460" s="5587"/>
      <c r="AW460" s="1243" t="s">
        <v>302</v>
      </c>
      <c r="AX460" s="2090"/>
      <c r="AY460" s="5570" t="s">
        <v>5</v>
      </c>
      <c r="AZ460" s="5587"/>
      <c r="BA460" s="1243" t="s">
        <v>302</v>
      </c>
      <c r="BB460" s="2090"/>
      <c r="BC460" s="5570" t="s">
        <v>5</v>
      </c>
      <c r="BD460" s="5587"/>
      <c r="BE460" s="1243" t="s">
        <v>302</v>
      </c>
      <c r="BF460" s="2090"/>
      <c r="BG460" s="5570" t="s">
        <v>5</v>
      </c>
      <c r="BH460" s="5587"/>
      <c r="BI460" s="1243" t="s">
        <v>302</v>
      </c>
      <c r="BJ460" s="2090"/>
      <c r="BK460" s="1221"/>
    </row>
    <row r="461" spans="2:63" ht="15" customHeight="1">
      <c r="B461" s="2082">
        <v>9</v>
      </c>
      <c r="C461" s="5570" t="s">
        <v>20</v>
      </c>
      <c r="D461" s="5571">
        <v>40</v>
      </c>
      <c r="E461" s="5579">
        <v>24</v>
      </c>
      <c r="F461" s="5572">
        <f t="shared" si="309"/>
        <v>16</v>
      </c>
      <c r="G461" s="1387" t="s">
        <v>315</v>
      </c>
      <c r="H461" s="5660">
        <v>3</v>
      </c>
      <c r="I461" s="5574">
        <f t="shared" ref="I461:I473" si="322">H461-J461</f>
        <v>1</v>
      </c>
      <c r="J461" s="2000">
        <v>2</v>
      </c>
      <c r="K461" s="5575">
        <v>9</v>
      </c>
      <c r="L461" s="5579" t="s">
        <v>5</v>
      </c>
      <c r="M461" s="1372"/>
      <c r="N461" s="1372"/>
      <c r="O461" s="1372"/>
      <c r="P461" s="5572">
        <f>M461-N461+O461</f>
        <v>0</v>
      </c>
      <c r="Q461" s="1387" t="s">
        <v>310</v>
      </c>
      <c r="R461" s="5577">
        <f>'11,30'!O310</f>
        <v>0</v>
      </c>
      <c r="S461" s="2000"/>
      <c r="T461" s="5575">
        <v>9</v>
      </c>
      <c r="U461" s="5579" t="s">
        <v>5</v>
      </c>
      <c r="V461" s="5580"/>
      <c r="W461" s="1372"/>
      <c r="X461" s="1372"/>
      <c r="Y461" s="5572">
        <f>V461-W461+X461</f>
        <v>0</v>
      </c>
      <c r="Z461" s="1387" t="s">
        <v>401</v>
      </c>
      <c r="AA461" s="5577">
        <f>'16,00'!O310</f>
        <v>0</v>
      </c>
      <c r="AB461" s="2000"/>
      <c r="AC461" s="5575">
        <v>9</v>
      </c>
      <c r="AD461" s="5583" t="s">
        <v>5</v>
      </c>
      <c r="AE461" s="5571">
        <v>40</v>
      </c>
      <c r="AF461" s="1372">
        <v>32</v>
      </c>
      <c r="AG461" s="5572">
        <f t="shared" si="310"/>
        <v>8</v>
      </c>
      <c r="AH461" s="1387" t="s">
        <v>315</v>
      </c>
      <c r="AI461" s="5660">
        <v>3</v>
      </c>
      <c r="AJ461" s="5631">
        <f t="shared" ref="AJ461:AJ469" si="323">AI461-AK461</f>
        <v>1</v>
      </c>
      <c r="AK461" s="2582">
        <v>2</v>
      </c>
      <c r="AL461" s="1213"/>
      <c r="AM461" s="5580" t="s">
        <v>4</v>
      </c>
      <c r="AN461" s="5580"/>
      <c r="AO461" s="1372"/>
      <c r="AP461" s="5572">
        <f>AN461-AO461</f>
        <v>0</v>
      </c>
      <c r="AQ461" s="1387" t="s">
        <v>401</v>
      </c>
      <c r="AR461" s="1387"/>
      <c r="AS461" s="2582"/>
      <c r="AT461" s="4123"/>
      <c r="AU461" s="5570" t="s">
        <v>20</v>
      </c>
      <c r="AV461" s="5584"/>
      <c r="AW461" s="1243" t="s">
        <v>315</v>
      </c>
      <c r="AX461" s="5588"/>
      <c r="AY461" s="5570" t="s">
        <v>20</v>
      </c>
      <c r="AZ461" s="5584"/>
      <c r="BA461" s="1243" t="s">
        <v>315</v>
      </c>
      <c r="BB461" s="5588"/>
      <c r="BC461" s="5570" t="s">
        <v>20</v>
      </c>
      <c r="BD461" s="5584"/>
      <c r="BE461" s="1243" t="s">
        <v>315</v>
      </c>
      <c r="BF461" s="5588"/>
      <c r="BG461" s="5570" t="s">
        <v>20</v>
      </c>
      <c r="BH461" s="5584"/>
      <c r="BI461" s="1243" t="s">
        <v>315</v>
      </c>
      <c r="BJ461" s="5588"/>
      <c r="BK461" s="1221"/>
    </row>
    <row r="462" spans="2:63" ht="15" customHeight="1">
      <c r="B462" s="2082">
        <v>10</v>
      </c>
      <c r="C462" s="5570" t="s">
        <v>768</v>
      </c>
      <c r="D462" s="5571">
        <v>10</v>
      </c>
      <c r="E462" s="5579">
        <v>10</v>
      </c>
      <c r="F462" s="5572">
        <f t="shared" si="309"/>
        <v>0</v>
      </c>
      <c r="G462" s="1387" t="s">
        <v>384</v>
      </c>
      <c r="H462" s="5660">
        <v>2</v>
      </c>
      <c r="I462" s="5574">
        <f t="shared" si="322"/>
        <v>1</v>
      </c>
      <c r="J462" s="2000">
        <v>1</v>
      </c>
      <c r="K462" s="2082">
        <v>10</v>
      </c>
      <c r="L462" s="5579" t="s">
        <v>20</v>
      </c>
      <c r="M462" s="1109"/>
      <c r="N462" s="1109"/>
      <c r="O462" s="1109"/>
      <c r="P462" s="1109"/>
      <c r="Q462" s="1387" t="s">
        <v>303</v>
      </c>
      <c r="R462" s="5577">
        <f>'11,30'!O312</f>
        <v>0</v>
      </c>
      <c r="S462" s="2000"/>
      <c r="T462" s="2082">
        <v>10</v>
      </c>
      <c r="U462" s="5579" t="s">
        <v>20</v>
      </c>
      <c r="V462" s="1109"/>
      <c r="W462" s="1109"/>
      <c r="X462" s="1109"/>
      <c r="Y462" s="1109"/>
      <c r="Z462" s="1387" t="s">
        <v>303</v>
      </c>
      <c r="AA462" s="5577">
        <f>'16,00'!O312</f>
        <v>0</v>
      </c>
      <c r="AB462" s="2000"/>
      <c r="AC462" s="2082">
        <v>10</v>
      </c>
      <c r="AD462" s="5583" t="s">
        <v>20</v>
      </c>
      <c r="AE462" s="5571">
        <v>10</v>
      </c>
      <c r="AF462" s="1372">
        <v>4</v>
      </c>
      <c r="AG462" s="5572">
        <f t="shared" si="310"/>
        <v>6</v>
      </c>
      <c r="AH462" s="1387" t="s">
        <v>384</v>
      </c>
      <c r="AI462" s="5660">
        <v>2</v>
      </c>
      <c r="AJ462" s="5631">
        <f t="shared" si="323"/>
        <v>1</v>
      </c>
      <c r="AK462" s="2582">
        <v>1</v>
      </c>
      <c r="AL462" s="1213"/>
      <c r="AN462" s="1220"/>
      <c r="AO462" s="1220"/>
      <c r="AP462" s="1220"/>
      <c r="AQ462" s="1387" t="s">
        <v>303</v>
      </c>
      <c r="AR462" s="1387"/>
      <c r="AS462" s="2582"/>
      <c r="AT462" s="4123"/>
      <c r="AU462" s="5570" t="s">
        <v>768</v>
      </c>
      <c r="AV462" s="5589"/>
      <c r="AW462" s="1243" t="s">
        <v>384</v>
      </c>
      <c r="AX462" s="5570"/>
      <c r="AY462" s="5570" t="s">
        <v>768</v>
      </c>
      <c r="AZ462" s="5589"/>
      <c r="BA462" s="1243" t="s">
        <v>384</v>
      </c>
      <c r="BB462" s="5570"/>
      <c r="BC462" s="5570" t="s">
        <v>768</v>
      </c>
      <c r="BD462" s="5589"/>
      <c r="BE462" s="1243" t="s">
        <v>384</v>
      </c>
      <c r="BF462" s="5570"/>
      <c r="BG462" s="5570" t="s">
        <v>768</v>
      </c>
      <c r="BH462" s="5589"/>
      <c r="BI462" s="1243" t="s">
        <v>384</v>
      </c>
      <c r="BJ462" s="5570"/>
      <c r="BK462" s="1221"/>
    </row>
    <row r="463" spans="2:63" ht="15" customHeight="1">
      <c r="B463" s="2082">
        <v>11</v>
      </c>
      <c r="C463" s="5570" t="s">
        <v>878</v>
      </c>
      <c r="D463" s="5571">
        <v>52</v>
      </c>
      <c r="E463" s="5591">
        <v>36</v>
      </c>
      <c r="F463" s="5572">
        <f t="shared" si="309"/>
        <v>16</v>
      </c>
      <c r="G463" s="1391" t="s">
        <v>305</v>
      </c>
      <c r="H463" s="5662">
        <v>6</v>
      </c>
      <c r="I463" s="5574">
        <f t="shared" si="322"/>
        <v>2</v>
      </c>
      <c r="J463" s="2000">
        <v>4</v>
      </c>
      <c r="K463" s="2082">
        <v>11</v>
      </c>
      <c r="L463" s="5579" t="s">
        <v>327</v>
      </c>
      <c r="M463" s="1372"/>
      <c r="N463" s="1372"/>
      <c r="O463" s="1372"/>
      <c r="P463" s="5572">
        <f t="shared" ref="P463:P468" si="324">M463-N463+O463</f>
        <v>0</v>
      </c>
      <c r="Q463" s="1387" t="s">
        <v>304</v>
      </c>
      <c r="R463" s="5577">
        <f>'11,30'!O314</f>
        <v>0</v>
      </c>
      <c r="S463" s="2000"/>
      <c r="T463" s="2082">
        <v>11</v>
      </c>
      <c r="U463" s="5579" t="s">
        <v>327</v>
      </c>
      <c r="V463" s="5580"/>
      <c r="W463" s="1372"/>
      <c r="X463" s="1372"/>
      <c r="Y463" s="5572">
        <f t="shared" ref="Y463:Y468" si="325">V463-W463+X463</f>
        <v>0</v>
      </c>
      <c r="Z463" s="1387" t="s">
        <v>304</v>
      </c>
      <c r="AA463" s="5577">
        <f>'16,00'!O314</f>
        <v>0</v>
      </c>
      <c r="AB463" s="2000"/>
      <c r="AC463" s="2082">
        <v>11</v>
      </c>
      <c r="AD463" s="5583" t="s">
        <v>327</v>
      </c>
      <c r="AE463" s="5571">
        <v>52</v>
      </c>
      <c r="AF463" s="2083">
        <v>48</v>
      </c>
      <c r="AG463" s="5572">
        <f t="shared" si="310"/>
        <v>4</v>
      </c>
      <c r="AH463" s="1391" t="s">
        <v>305</v>
      </c>
      <c r="AI463" s="5662">
        <v>6</v>
      </c>
      <c r="AJ463" s="5631">
        <f t="shared" si="323"/>
        <v>6</v>
      </c>
      <c r="AK463" s="2583"/>
      <c r="AL463" s="1213"/>
      <c r="AM463" s="5580" t="s">
        <v>5</v>
      </c>
      <c r="AN463" s="5580"/>
      <c r="AO463" s="1372"/>
      <c r="AP463" s="5572">
        <f t="shared" ref="AP463:AP468" si="326">AN463-AO463</f>
        <v>0</v>
      </c>
      <c r="AQ463" s="1387" t="s">
        <v>304</v>
      </c>
      <c r="AR463" s="1387"/>
      <c r="AS463" s="2582"/>
      <c r="AT463" s="4123"/>
      <c r="AU463" s="5570" t="s">
        <v>878</v>
      </c>
      <c r="AV463" s="5592"/>
      <c r="AW463" s="1999" t="s">
        <v>305</v>
      </c>
      <c r="AX463" s="5570"/>
      <c r="AY463" s="5570" t="s">
        <v>878</v>
      </c>
      <c r="AZ463" s="5592"/>
      <c r="BA463" s="1999" t="s">
        <v>305</v>
      </c>
      <c r="BB463" s="5570"/>
      <c r="BC463" s="5570" t="s">
        <v>878</v>
      </c>
      <c r="BD463" s="5592"/>
      <c r="BE463" s="1999" t="s">
        <v>305</v>
      </c>
      <c r="BF463" s="5570"/>
      <c r="BG463" s="5570" t="s">
        <v>878</v>
      </c>
      <c r="BH463" s="5592"/>
      <c r="BI463" s="1999" t="s">
        <v>305</v>
      </c>
      <c r="BJ463" s="5570"/>
      <c r="BK463" s="1221"/>
    </row>
    <row r="464" spans="2:63" ht="15" customHeight="1">
      <c r="B464" s="2082">
        <v>12</v>
      </c>
      <c r="C464" s="5570" t="s">
        <v>8</v>
      </c>
      <c r="D464" s="5571">
        <v>52</v>
      </c>
      <c r="E464" s="5591">
        <v>52</v>
      </c>
      <c r="F464" s="5572">
        <f t="shared" si="309"/>
        <v>0</v>
      </c>
      <c r="G464" s="1391" t="s">
        <v>53</v>
      </c>
      <c r="H464" s="5662">
        <v>4</v>
      </c>
      <c r="I464" s="5574">
        <f t="shared" si="322"/>
        <v>1</v>
      </c>
      <c r="J464" s="2000">
        <v>3</v>
      </c>
      <c r="K464" s="2082">
        <v>12</v>
      </c>
      <c r="L464" s="5579" t="s">
        <v>8</v>
      </c>
      <c r="M464" s="1372"/>
      <c r="N464" s="1372"/>
      <c r="O464" s="1372"/>
      <c r="P464" s="5572">
        <f t="shared" si="324"/>
        <v>0</v>
      </c>
      <c r="Q464" s="1391" t="s">
        <v>305</v>
      </c>
      <c r="R464" s="5593">
        <f>'11,30'!O321</f>
        <v>0</v>
      </c>
      <c r="S464" s="2000"/>
      <c r="T464" s="2082">
        <v>12</v>
      </c>
      <c r="U464" s="5579" t="s">
        <v>8</v>
      </c>
      <c r="V464" s="5580"/>
      <c r="W464" s="1372"/>
      <c r="X464" s="1372"/>
      <c r="Y464" s="5572">
        <f t="shared" si="325"/>
        <v>0</v>
      </c>
      <c r="Z464" s="1391" t="s">
        <v>305</v>
      </c>
      <c r="AA464" s="5593">
        <f>'16,00'!O321</f>
        <v>0</v>
      </c>
      <c r="AB464" s="2000"/>
      <c r="AC464" s="2082">
        <v>12</v>
      </c>
      <c r="AD464" s="5583" t="s">
        <v>8</v>
      </c>
      <c r="AE464" s="5571">
        <v>52</v>
      </c>
      <c r="AF464" s="2083">
        <v>52</v>
      </c>
      <c r="AG464" s="5572">
        <f t="shared" si="310"/>
        <v>0</v>
      </c>
      <c r="AH464" s="1391" t="s">
        <v>53</v>
      </c>
      <c r="AI464" s="5662">
        <v>4</v>
      </c>
      <c r="AJ464" s="5631">
        <f t="shared" si="323"/>
        <v>2</v>
      </c>
      <c r="AK464" s="2583">
        <v>2</v>
      </c>
      <c r="AL464" s="1213"/>
      <c r="AM464" s="5580" t="s">
        <v>20</v>
      </c>
      <c r="AN464" s="5580"/>
      <c r="AO464" s="1372"/>
      <c r="AP464" s="5572">
        <f t="shared" si="326"/>
        <v>0</v>
      </c>
      <c r="AQ464" s="1391" t="s">
        <v>305</v>
      </c>
      <c r="AR464" s="1391"/>
      <c r="AS464" s="2583"/>
      <c r="AT464" s="4123"/>
      <c r="AU464" s="5570" t="s">
        <v>8</v>
      </c>
      <c r="AV464" s="5592"/>
      <c r="AW464" s="1999" t="s">
        <v>53</v>
      </c>
      <c r="AX464" s="5570"/>
      <c r="AY464" s="5570" t="s">
        <v>8</v>
      </c>
      <c r="AZ464" s="5592"/>
      <c r="BA464" s="1999" t="s">
        <v>53</v>
      </c>
      <c r="BB464" s="5570"/>
      <c r="BC464" s="5570" t="s">
        <v>8</v>
      </c>
      <c r="BD464" s="5592"/>
      <c r="BE464" s="1999" t="s">
        <v>53</v>
      </c>
      <c r="BF464" s="5570"/>
      <c r="BG464" s="5570" t="s">
        <v>8</v>
      </c>
      <c r="BH464" s="5592"/>
      <c r="BI464" s="1999" t="s">
        <v>53</v>
      </c>
      <c r="BJ464" s="5570"/>
      <c r="BK464" s="1221"/>
    </row>
    <row r="465" spans="2:63" ht="15" customHeight="1">
      <c r="B465" s="2082">
        <v>13</v>
      </c>
      <c r="C465" s="5570" t="s">
        <v>7</v>
      </c>
      <c r="D465" s="5571">
        <v>60</v>
      </c>
      <c r="E465" s="5591">
        <v>56</v>
      </c>
      <c r="F465" s="5572">
        <f t="shared" si="309"/>
        <v>4</v>
      </c>
      <c r="G465" s="1391" t="s">
        <v>54</v>
      </c>
      <c r="H465" s="5662">
        <v>2</v>
      </c>
      <c r="I465" s="5574">
        <f t="shared" si="322"/>
        <v>0</v>
      </c>
      <c r="J465" s="2000">
        <v>2</v>
      </c>
      <c r="K465" s="5585">
        <v>13</v>
      </c>
      <c r="L465" s="5579" t="s">
        <v>7</v>
      </c>
      <c r="M465" s="1372"/>
      <c r="N465" s="2083"/>
      <c r="O465" s="2083"/>
      <c r="P465" s="5572">
        <f t="shared" si="324"/>
        <v>0</v>
      </c>
      <c r="Q465" s="1391" t="s">
        <v>53</v>
      </c>
      <c r="R465" s="5593">
        <f>'11,30'!O322</f>
        <v>0</v>
      </c>
      <c r="S465" s="2000"/>
      <c r="T465" s="5585">
        <v>13</v>
      </c>
      <c r="U465" s="5579" t="s">
        <v>7</v>
      </c>
      <c r="V465" s="5580"/>
      <c r="W465" s="2083"/>
      <c r="X465" s="2083"/>
      <c r="Y465" s="5572">
        <f t="shared" si="325"/>
        <v>0</v>
      </c>
      <c r="Z465" s="1391" t="s">
        <v>53</v>
      </c>
      <c r="AA465" s="5593">
        <f>'16,00'!O322</f>
        <v>0</v>
      </c>
      <c r="AB465" s="2000"/>
      <c r="AC465" s="5585">
        <v>13</v>
      </c>
      <c r="AD465" s="5583" t="s">
        <v>7</v>
      </c>
      <c r="AE465" s="5571">
        <v>60</v>
      </c>
      <c r="AF465" s="2083">
        <v>44</v>
      </c>
      <c r="AG465" s="5572">
        <f t="shared" si="310"/>
        <v>16</v>
      </c>
      <c r="AH465" s="1391" t="s">
        <v>54</v>
      </c>
      <c r="AI465" s="5662">
        <v>3</v>
      </c>
      <c r="AJ465" s="5631">
        <f t="shared" si="323"/>
        <v>2</v>
      </c>
      <c r="AK465" s="2583">
        <v>1</v>
      </c>
      <c r="AL465" s="1213"/>
      <c r="AM465" s="5580" t="s">
        <v>327</v>
      </c>
      <c r="AN465" s="5580"/>
      <c r="AO465" s="2083"/>
      <c r="AP465" s="5572">
        <f t="shared" si="326"/>
        <v>0</v>
      </c>
      <c r="AQ465" s="1391" t="s">
        <v>53</v>
      </c>
      <c r="AR465" s="1391"/>
      <c r="AS465" s="2583"/>
      <c r="AT465" s="4123"/>
      <c r="AU465" s="5570" t="s">
        <v>7</v>
      </c>
      <c r="AV465" s="5592"/>
      <c r="AW465" s="1999" t="s">
        <v>54</v>
      </c>
      <c r="AX465" s="5582"/>
      <c r="AY465" s="5570" t="s">
        <v>7</v>
      </c>
      <c r="AZ465" s="5592"/>
      <c r="BA465" s="1999" t="s">
        <v>54</v>
      </c>
      <c r="BB465" s="5582"/>
      <c r="BC465" s="5570" t="s">
        <v>7</v>
      </c>
      <c r="BD465" s="5592"/>
      <c r="BE465" s="1999" t="s">
        <v>54</v>
      </c>
      <c r="BF465" s="5582"/>
      <c r="BG465" s="5570" t="s">
        <v>7</v>
      </c>
      <c r="BH465" s="5592"/>
      <c r="BI465" s="1999" t="s">
        <v>54</v>
      </c>
      <c r="BJ465" s="5582"/>
      <c r="BK465" s="1221"/>
    </row>
    <row r="466" spans="2:63" ht="15" customHeight="1">
      <c r="B466" s="2082">
        <v>14</v>
      </c>
      <c r="C466" s="5570" t="s">
        <v>455</v>
      </c>
      <c r="D466" s="5571">
        <v>80</v>
      </c>
      <c r="E466" s="5579">
        <v>20</v>
      </c>
      <c r="F466" s="5572">
        <f t="shared" si="309"/>
        <v>60</v>
      </c>
      <c r="G466" s="1391" t="s">
        <v>306</v>
      </c>
      <c r="H466" s="5662">
        <v>8</v>
      </c>
      <c r="I466" s="5574">
        <f t="shared" si="322"/>
        <v>2</v>
      </c>
      <c r="J466" s="2000">
        <v>6</v>
      </c>
      <c r="K466" s="5585">
        <v>14</v>
      </c>
      <c r="L466" s="5579" t="s">
        <v>9</v>
      </c>
      <c r="M466" s="1372"/>
      <c r="N466" s="2083"/>
      <c r="O466" s="2083"/>
      <c r="P466" s="5572">
        <f t="shared" si="324"/>
        <v>0</v>
      </c>
      <c r="Q466" s="1391" t="s">
        <v>54</v>
      </c>
      <c r="R466" s="5593">
        <f>'11,30'!O323</f>
        <v>0</v>
      </c>
      <c r="S466" s="2000"/>
      <c r="T466" s="5585">
        <v>14</v>
      </c>
      <c r="U466" s="5579" t="s">
        <v>9</v>
      </c>
      <c r="V466" s="5580"/>
      <c r="W466" s="2083"/>
      <c r="X466" s="2083"/>
      <c r="Y466" s="5572">
        <f t="shared" si="325"/>
        <v>0</v>
      </c>
      <c r="Z466" s="1391" t="s">
        <v>54</v>
      </c>
      <c r="AA466" s="5593">
        <f>'16,00'!O323</f>
        <v>0</v>
      </c>
      <c r="AB466" s="2000"/>
      <c r="AC466" s="5585">
        <v>14</v>
      </c>
      <c r="AD466" s="5583" t="s">
        <v>9</v>
      </c>
      <c r="AE466" s="5571">
        <v>60</v>
      </c>
      <c r="AF466" s="1372">
        <v>60</v>
      </c>
      <c r="AG466" s="5572">
        <f t="shared" si="310"/>
        <v>0</v>
      </c>
      <c r="AH466" s="1391" t="s">
        <v>306</v>
      </c>
      <c r="AI466" s="5662">
        <v>7</v>
      </c>
      <c r="AJ466" s="5631">
        <f t="shared" si="323"/>
        <v>2</v>
      </c>
      <c r="AK466" s="2583">
        <v>5</v>
      </c>
      <c r="AL466" s="1213"/>
      <c r="AM466" s="5580" t="s">
        <v>8</v>
      </c>
      <c r="AN466" s="5580"/>
      <c r="AO466" s="2083"/>
      <c r="AP466" s="5572">
        <f t="shared" si="326"/>
        <v>0</v>
      </c>
      <c r="AQ466" s="1391" t="s">
        <v>54</v>
      </c>
      <c r="AR466" s="1391"/>
      <c r="AS466" s="2583"/>
      <c r="AT466" s="4123"/>
      <c r="AU466" s="5570" t="s">
        <v>455</v>
      </c>
      <c r="AV466" s="5592"/>
      <c r="AW466" s="1999" t="s">
        <v>306</v>
      </c>
      <c r="AX466" s="2090"/>
      <c r="AY466" s="5570" t="s">
        <v>455</v>
      </c>
      <c r="AZ466" s="5592"/>
      <c r="BA466" s="1999" t="s">
        <v>306</v>
      </c>
      <c r="BB466" s="2090"/>
      <c r="BC466" s="5570" t="s">
        <v>455</v>
      </c>
      <c r="BD466" s="5592"/>
      <c r="BE466" s="1999" t="s">
        <v>306</v>
      </c>
      <c r="BF466" s="2090"/>
      <c r="BG466" s="5570" t="s">
        <v>455</v>
      </c>
      <c r="BH466" s="5592"/>
      <c r="BI466" s="1999" t="s">
        <v>306</v>
      </c>
      <c r="BJ466" s="2090"/>
      <c r="BK466" s="1221"/>
    </row>
    <row r="467" spans="2:63" ht="15" customHeight="1">
      <c r="B467" s="2082">
        <v>15</v>
      </c>
      <c r="C467" s="5570" t="s">
        <v>667</v>
      </c>
      <c r="D467" s="5571">
        <v>8</v>
      </c>
      <c r="E467" s="5591">
        <v>6</v>
      </c>
      <c r="F467" s="5572">
        <f t="shared" si="309"/>
        <v>2</v>
      </c>
      <c r="G467" s="2573" t="s">
        <v>925</v>
      </c>
      <c r="H467" s="5660">
        <v>6</v>
      </c>
      <c r="I467" s="5574">
        <f t="shared" si="322"/>
        <v>2</v>
      </c>
      <c r="J467" s="2000">
        <v>4</v>
      </c>
      <c r="K467" s="2082">
        <v>15</v>
      </c>
      <c r="L467" s="5579" t="s">
        <v>10</v>
      </c>
      <c r="M467" s="1372"/>
      <c r="N467" s="2083"/>
      <c r="O467" s="2083"/>
      <c r="P467" s="5572">
        <f t="shared" si="324"/>
        <v>0</v>
      </c>
      <c r="Q467" s="1391" t="s">
        <v>306</v>
      </c>
      <c r="R467" s="5593">
        <f>'11,30'!O313</f>
        <v>0</v>
      </c>
      <c r="S467" s="2000"/>
      <c r="T467" s="2082">
        <v>15</v>
      </c>
      <c r="U467" s="5579" t="s">
        <v>10</v>
      </c>
      <c r="V467" s="5580"/>
      <c r="W467" s="2083"/>
      <c r="X467" s="2083"/>
      <c r="Y467" s="5572">
        <f t="shared" si="325"/>
        <v>0</v>
      </c>
      <c r="Z467" s="1391" t="s">
        <v>306</v>
      </c>
      <c r="AA467" s="5593">
        <f>'16,00'!O313</f>
        <v>0</v>
      </c>
      <c r="AB467" s="2000"/>
      <c r="AC467" s="2082">
        <v>15</v>
      </c>
      <c r="AD467" s="5583" t="s">
        <v>10</v>
      </c>
      <c r="AE467" s="5571">
        <v>8</v>
      </c>
      <c r="AF467" s="2083">
        <v>8</v>
      </c>
      <c r="AG467" s="5572">
        <f t="shared" si="310"/>
        <v>0</v>
      </c>
      <c r="AH467" s="2573" t="s">
        <v>925</v>
      </c>
      <c r="AI467" s="5660">
        <v>6</v>
      </c>
      <c r="AJ467" s="5631">
        <f t="shared" si="323"/>
        <v>3</v>
      </c>
      <c r="AK467" s="2582">
        <v>3</v>
      </c>
      <c r="AL467" s="1213"/>
      <c r="AM467" s="5580" t="s">
        <v>7</v>
      </c>
      <c r="AN467" s="5580"/>
      <c r="AO467" s="2083"/>
      <c r="AP467" s="5572">
        <f t="shared" si="326"/>
        <v>0</v>
      </c>
      <c r="AQ467" s="1391" t="s">
        <v>306</v>
      </c>
      <c r="AR467" s="1391"/>
      <c r="AS467" s="2583"/>
      <c r="AT467" s="4123"/>
      <c r="AU467" s="5570" t="s">
        <v>667</v>
      </c>
      <c r="AV467" s="5592"/>
      <c r="AW467" s="2573" t="s">
        <v>925</v>
      </c>
      <c r="AX467" s="2090"/>
      <c r="AY467" s="5570" t="s">
        <v>667</v>
      </c>
      <c r="AZ467" s="5592"/>
      <c r="BA467" s="2573" t="s">
        <v>925</v>
      </c>
      <c r="BB467" s="2090"/>
      <c r="BC467" s="5570" t="s">
        <v>667</v>
      </c>
      <c r="BD467" s="5592"/>
      <c r="BE467" s="2573" t="s">
        <v>925</v>
      </c>
      <c r="BF467" s="2090"/>
      <c r="BG467" s="5570" t="s">
        <v>667</v>
      </c>
      <c r="BH467" s="5592"/>
      <c r="BI467" s="2573" t="s">
        <v>925</v>
      </c>
      <c r="BJ467" s="2090"/>
      <c r="BK467" s="1221"/>
    </row>
    <row r="468" spans="2:63" ht="15" customHeight="1">
      <c r="B468" s="2082">
        <v>16</v>
      </c>
      <c r="C468" s="5570" t="s">
        <v>307</v>
      </c>
      <c r="D468" s="5571">
        <v>8</v>
      </c>
      <c r="E468" s="5591">
        <v>5</v>
      </c>
      <c r="F468" s="5572">
        <f t="shared" si="309"/>
        <v>3</v>
      </c>
      <c r="G468" s="2573" t="s">
        <v>926</v>
      </c>
      <c r="H468" s="5660">
        <v>4</v>
      </c>
      <c r="I468" s="5574">
        <f t="shared" si="322"/>
        <v>3</v>
      </c>
      <c r="J468" s="2000">
        <v>1</v>
      </c>
      <c r="K468" s="2082">
        <v>16</v>
      </c>
      <c r="L468" s="5579" t="s">
        <v>11</v>
      </c>
      <c r="M468" s="1372"/>
      <c r="N468" s="2083"/>
      <c r="O468" s="2083"/>
      <c r="P468" s="5572">
        <f t="shared" si="324"/>
        <v>0</v>
      </c>
      <c r="Q468" s="1387" t="s">
        <v>294</v>
      </c>
      <c r="R468" s="5577">
        <f>'11,30'!O319</f>
        <v>0</v>
      </c>
      <c r="S468" s="2000"/>
      <c r="T468" s="2082">
        <v>16</v>
      </c>
      <c r="U468" s="5579" t="s">
        <v>11</v>
      </c>
      <c r="V468" s="5580"/>
      <c r="W468" s="2083"/>
      <c r="X468" s="2083"/>
      <c r="Y468" s="5572">
        <f t="shared" si="325"/>
        <v>0</v>
      </c>
      <c r="Z468" s="1387" t="s">
        <v>294</v>
      </c>
      <c r="AA468" s="5577">
        <f>'16,00'!O319</f>
        <v>0</v>
      </c>
      <c r="AB468" s="2000"/>
      <c r="AC468" s="2082">
        <v>16</v>
      </c>
      <c r="AD468" s="5583" t="s">
        <v>11</v>
      </c>
      <c r="AE468" s="5571">
        <v>8</v>
      </c>
      <c r="AF468" s="2083">
        <v>8</v>
      </c>
      <c r="AG468" s="5572">
        <f t="shared" si="310"/>
        <v>0</v>
      </c>
      <c r="AH468" s="2573" t="s">
        <v>926</v>
      </c>
      <c r="AI468" s="5660">
        <v>4</v>
      </c>
      <c r="AJ468" s="5631">
        <f t="shared" si="323"/>
        <v>2</v>
      </c>
      <c r="AK468" s="2582">
        <v>2</v>
      </c>
      <c r="AL468" s="1213"/>
      <c r="AM468" s="5580" t="s">
        <v>9</v>
      </c>
      <c r="AN468" s="5580"/>
      <c r="AO468" s="2083"/>
      <c r="AP468" s="5572">
        <f t="shared" si="326"/>
        <v>0</v>
      </c>
      <c r="AQ468" s="1387" t="s">
        <v>294</v>
      </c>
      <c r="AR468" s="1387"/>
      <c r="AS468" s="2582"/>
      <c r="AT468" s="4123"/>
      <c r="AU468" s="5570" t="s">
        <v>307</v>
      </c>
      <c r="AV468" s="5592"/>
      <c r="AW468" s="2573" t="s">
        <v>926</v>
      </c>
      <c r="AX468" s="2090"/>
      <c r="AY468" s="5570" t="s">
        <v>307</v>
      </c>
      <c r="AZ468" s="5592"/>
      <c r="BA468" s="2573" t="s">
        <v>926</v>
      </c>
      <c r="BB468" s="2090"/>
      <c r="BC468" s="5570" t="s">
        <v>307</v>
      </c>
      <c r="BD468" s="5592"/>
      <c r="BE468" s="2573" t="s">
        <v>926</v>
      </c>
      <c r="BF468" s="2090"/>
      <c r="BG468" s="5570" t="s">
        <v>307</v>
      </c>
      <c r="BH468" s="5592"/>
      <c r="BI468" s="2573" t="s">
        <v>926</v>
      </c>
      <c r="BJ468" s="2090"/>
      <c r="BK468" s="1221"/>
    </row>
    <row r="469" spans="2:63" ht="15" customHeight="1">
      <c r="B469" s="2082">
        <v>17</v>
      </c>
      <c r="C469" s="5570" t="s">
        <v>15</v>
      </c>
      <c r="D469" s="5571">
        <v>52</v>
      </c>
      <c r="E469" s="5579">
        <v>16</v>
      </c>
      <c r="F469" s="5572">
        <f t="shared" ref="F469:F476" si="327">D469-E469</f>
        <v>36</v>
      </c>
      <c r="G469" s="1387" t="s">
        <v>307</v>
      </c>
      <c r="H469" s="5660">
        <v>3</v>
      </c>
      <c r="I469" s="5574">
        <f t="shared" si="322"/>
        <v>1</v>
      </c>
      <c r="J469" s="2000">
        <v>2</v>
      </c>
      <c r="K469" s="2082">
        <v>17</v>
      </c>
      <c r="L469" s="5579" t="s">
        <v>329</v>
      </c>
      <c r="M469" s="1109"/>
      <c r="N469" s="1109"/>
      <c r="O469" s="1109"/>
      <c r="P469" s="1109"/>
      <c r="Q469" s="1387" t="s">
        <v>295</v>
      </c>
      <c r="R469" s="5577">
        <f>'11,30'!O320</f>
        <v>0</v>
      </c>
      <c r="S469" s="2000"/>
      <c r="T469" s="2082">
        <v>17</v>
      </c>
      <c r="U469" s="5579" t="s">
        <v>329</v>
      </c>
      <c r="V469" s="1109"/>
      <c r="W469" s="1109"/>
      <c r="X469" s="1109"/>
      <c r="Y469" s="1109"/>
      <c r="Z469" s="1387" t="s">
        <v>295</v>
      </c>
      <c r="AA469" s="5577">
        <f>'16,00'!O320</f>
        <v>0</v>
      </c>
      <c r="AB469" s="2000"/>
      <c r="AC469" s="2082">
        <v>17</v>
      </c>
      <c r="AD469" s="5583" t="s">
        <v>329</v>
      </c>
      <c r="AE469" s="5571">
        <v>52</v>
      </c>
      <c r="AF469" s="1372">
        <v>28</v>
      </c>
      <c r="AG469" s="5572">
        <f t="shared" ref="AG469:AG476" si="328">AE469-AF469</f>
        <v>24</v>
      </c>
      <c r="AH469" s="1387" t="s">
        <v>307</v>
      </c>
      <c r="AI469" s="5660">
        <v>3</v>
      </c>
      <c r="AJ469" s="5631">
        <f t="shared" si="323"/>
        <v>2</v>
      </c>
      <c r="AK469" s="2582">
        <v>1</v>
      </c>
      <c r="AL469" s="1213"/>
      <c r="AN469" s="1220"/>
      <c r="AO469" s="1220"/>
      <c r="AP469" s="1220"/>
      <c r="AQ469" s="1387" t="s">
        <v>295</v>
      </c>
      <c r="AR469" s="1387"/>
      <c r="AS469" s="2582"/>
      <c r="AT469" s="4123"/>
      <c r="AU469" s="5570" t="s">
        <v>15</v>
      </c>
      <c r="AV469" s="5584"/>
      <c r="AW469" s="1243" t="s">
        <v>307</v>
      </c>
      <c r="AX469" s="2090"/>
      <c r="AY469" s="5570" t="s">
        <v>15</v>
      </c>
      <c r="AZ469" s="5584"/>
      <c r="BA469" s="1243" t="s">
        <v>307</v>
      </c>
      <c r="BB469" s="2090"/>
      <c r="BC469" s="5570" t="s">
        <v>15</v>
      </c>
      <c r="BD469" s="5584"/>
      <c r="BE469" s="1243" t="s">
        <v>307</v>
      </c>
      <c r="BF469" s="2090"/>
      <c r="BG469" s="5570" t="s">
        <v>15</v>
      </c>
      <c r="BH469" s="5584"/>
      <c r="BI469" s="1243" t="s">
        <v>307</v>
      </c>
      <c r="BJ469" s="2090"/>
      <c r="BK469" s="1221"/>
    </row>
    <row r="470" spans="2:63" ht="15" customHeight="1">
      <c r="B470" s="2082">
        <v>18</v>
      </c>
      <c r="C470" s="5570" t="s">
        <v>16</v>
      </c>
      <c r="D470" s="5571">
        <v>56</v>
      </c>
      <c r="E470" s="5579">
        <v>44</v>
      </c>
      <c r="F470" s="5572">
        <f t="shared" si="327"/>
        <v>12</v>
      </c>
      <c r="G470" s="2573" t="s">
        <v>495</v>
      </c>
      <c r="H470" s="5660">
        <v>2</v>
      </c>
      <c r="I470" s="5574">
        <f t="shared" si="322"/>
        <v>0</v>
      </c>
      <c r="J470" s="2000">
        <v>2</v>
      </c>
      <c r="K470" s="5575">
        <v>18</v>
      </c>
      <c r="L470" s="5579" t="s">
        <v>330</v>
      </c>
      <c r="M470" s="1372"/>
      <c r="N470" s="1372"/>
      <c r="O470" s="1372"/>
      <c r="P470" s="5572">
        <f>M470-N470+O470</f>
        <v>0</v>
      </c>
      <c r="Q470" s="1387" t="s">
        <v>307</v>
      </c>
      <c r="R470" s="5577">
        <f>'11,30'!O316</f>
        <v>0</v>
      </c>
      <c r="S470" s="2000"/>
      <c r="T470" s="5575">
        <v>18</v>
      </c>
      <c r="U470" s="5579" t="s">
        <v>330</v>
      </c>
      <c r="V470" s="5580"/>
      <c r="W470" s="1372"/>
      <c r="X470" s="1372"/>
      <c r="Y470" s="5572">
        <f>V470-W470+X470</f>
        <v>0</v>
      </c>
      <c r="Z470" s="1387" t="s">
        <v>307</v>
      </c>
      <c r="AA470" s="5577">
        <f>'16,00'!O316</f>
        <v>0</v>
      </c>
      <c r="AB470" s="2000"/>
      <c r="AC470" s="5575">
        <v>18</v>
      </c>
      <c r="AD470" s="5583" t="s">
        <v>330</v>
      </c>
      <c r="AE470" s="5571">
        <v>56</v>
      </c>
      <c r="AF470" s="1372">
        <v>32</v>
      </c>
      <c r="AG470" s="5572">
        <f t="shared" si="328"/>
        <v>24</v>
      </c>
      <c r="AH470" s="2573" t="s">
        <v>495</v>
      </c>
      <c r="AI470" s="5660">
        <v>2</v>
      </c>
      <c r="AJ470" s="5574">
        <f t="shared" ref="AJ470" si="329">AK470</f>
        <v>1</v>
      </c>
      <c r="AK470" s="2000">
        <v>1</v>
      </c>
      <c r="AL470" s="1213"/>
      <c r="AM470" s="5580" t="s">
        <v>329</v>
      </c>
      <c r="AN470" s="5580"/>
      <c r="AO470" s="2083"/>
      <c r="AP470" s="5572">
        <f>AN470-AO470</f>
        <v>0</v>
      </c>
      <c r="AQ470" s="1387" t="s">
        <v>307</v>
      </c>
      <c r="AR470" s="1387"/>
      <c r="AS470" s="2582"/>
      <c r="AT470" s="4123"/>
      <c r="AU470" s="5570" t="s">
        <v>16</v>
      </c>
      <c r="AV470" s="5584"/>
      <c r="AW470" s="2573" t="s">
        <v>495</v>
      </c>
      <c r="AX470" s="2090"/>
      <c r="AY470" s="5570" t="s">
        <v>16</v>
      </c>
      <c r="AZ470" s="5584"/>
      <c r="BA470" s="2573" t="s">
        <v>495</v>
      </c>
      <c r="BB470" s="2090"/>
      <c r="BC470" s="5570" t="s">
        <v>16</v>
      </c>
      <c r="BD470" s="5584"/>
      <c r="BE470" s="2573" t="s">
        <v>495</v>
      </c>
      <c r="BF470" s="2090"/>
      <c r="BG470" s="5570" t="s">
        <v>16</v>
      </c>
      <c r="BH470" s="5584"/>
      <c r="BI470" s="2573" t="s">
        <v>495</v>
      </c>
      <c r="BJ470" s="2090"/>
      <c r="BK470" s="1221"/>
    </row>
    <row r="471" spans="2:63" ht="15" customHeight="1">
      <c r="B471" s="2082">
        <v>19</v>
      </c>
      <c r="C471" s="5570" t="s">
        <v>814</v>
      </c>
      <c r="D471" s="5571">
        <v>25</v>
      </c>
      <c r="E471" s="5579">
        <v>5</v>
      </c>
      <c r="F471" s="5572">
        <f t="shared" si="327"/>
        <v>20</v>
      </c>
      <c r="G471" s="1387" t="s">
        <v>58</v>
      </c>
      <c r="H471" s="5660">
        <v>3</v>
      </c>
      <c r="I471" s="5574">
        <f t="shared" si="322"/>
        <v>1</v>
      </c>
      <c r="J471" s="2000">
        <v>2</v>
      </c>
      <c r="K471" s="2082">
        <v>19</v>
      </c>
      <c r="L471" s="5579" t="s">
        <v>13</v>
      </c>
      <c r="M471" s="1372"/>
      <c r="N471" s="1372"/>
      <c r="O471" s="1372"/>
      <c r="P471" s="5572">
        <f>M471-N471+O471</f>
        <v>0</v>
      </c>
      <c r="Q471" s="1387" t="s">
        <v>587</v>
      </c>
      <c r="R471" s="5577">
        <f>'11,30'!O317</f>
        <v>0</v>
      </c>
      <c r="S471" s="2000"/>
      <c r="T471" s="2082">
        <v>19</v>
      </c>
      <c r="U471" s="5579" t="s">
        <v>13</v>
      </c>
      <c r="V471" s="5580"/>
      <c r="W471" s="1372"/>
      <c r="X471" s="1372"/>
      <c r="Y471" s="5572">
        <f>V471-W471+X471</f>
        <v>0</v>
      </c>
      <c r="Z471" s="1387" t="s">
        <v>587</v>
      </c>
      <c r="AA471" s="5577">
        <f>'16,00'!O317</f>
        <v>0</v>
      </c>
      <c r="AB471" s="2000"/>
      <c r="AC471" s="2082">
        <v>19</v>
      </c>
      <c r="AD471" s="5583" t="s">
        <v>13</v>
      </c>
      <c r="AE471" s="5571">
        <v>25</v>
      </c>
      <c r="AF471" s="1372">
        <v>20</v>
      </c>
      <c r="AG471" s="5572">
        <f t="shared" si="328"/>
        <v>5</v>
      </c>
      <c r="AH471" s="1387" t="s">
        <v>58</v>
      </c>
      <c r="AI471" s="5660">
        <v>3</v>
      </c>
      <c r="AJ471" s="5631">
        <f>AI471-AK471</f>
        <v>3</v>
      </c>
      <c r="AK471" s="2582"/>
      <c r="AL471" s="1213"/>
      <c r="AM471" s="5580" t="s">
        <v>330</v>
      </c>
      <c r="AN471" s="5580"/>
      <c r="AO471" s="2083"/>
      <c r="AP471" s="5572">
        <f>AN471-AO471</f>
        <v>0</v>
      </c>
      <c r="AQ471" s="1387" t="s">
        <v>587</v>
      </c>
      <c r="AR471" s="1387"/>
      <c r="AS471" s="2582"/>
      <c r="AT471" s="4123"/>
      <c r="AU471" s="5570" t="s">
        <v>814</v>
      </c>
      <c r="AV471" s="5584"/>
      <c r="AW471" s="1243" t="s">
        <v>58</v>
      </c>
      <c r="AX471" s="2090"/>
      <c r="AY471" s="5570" t="s">
        <v>814</v>
      </c>
      <c r="AZ471" s="5584"/>
      <c r="BA471" s="1243" t="s">
        <v>58</v>
      </c>
      <c r="BB471" s="2090"/>
      <c r="BC471" s="5570" t="s">
        <v>814</v>
      </c>
      <c r="BD471" s="5584"/>
      <c r="BE471" s="1243" t="s">
        <v>58</v>
      </c>
      <c r="BF471" s="2090"/>
      <c r="BG471" s="5570" t="s">
        <v>814</v>
      </c>
      <c r="BH471" s="5584"/>
      <c r="BI471" s="1243" t="s">
        <v>58</v>
      </c>
      <c r="BJ471" s="2090"/>
      <c r="BK471" s="1221"/>
    </row>
    <row r="472" spans="2:63" ht="15" customHeight="1">
      <c r="B472" s="2082">
        <v>20</v>
      </c>
      <c r="C472" s="5570" t="s">
        <v>523</v>
      </c>
      <c r="D472" s="5571">
        <v>25</v>
      </c>
      <c r="E472" s="5579">
        <v>5</v>
      </c>
      <c r="F472" s="5572">
        <f t="shared" si="327"/>
        <v>20</v>
      </c>
      <c r="G472" s="1387" t="s">
        <v>57</v>
      </c>
      <c r="H472" s="5660">
        <v>2</v>
      </c>
      <c r="I472" s="5574">
        <f t="shared" si="322"/>
        <v>0</v>
      </c>
      <c r="J472" s="2572">
        <v>2</v>
      </c>
      <c r="K472" s="2082">
        <v>20</v>
      </c>
      <c r="L472" s="5579" t="s">
        <v>337</v>
      </c>
      <c r="M472" s="1372"/>
      <c r="N472" s="1372"/>
      <c r="O472" s="1372"/>
      <c r="P472" s="5572">
        <f>M472-N472+O472</f>
        <v>0</v>
      </c>
      <c r="Q472" s="1387" t="s">
        <v>588</v>
      </c>
      <c r="R472" s="5577">
        <f>'11,30'!O318</f>
        <v>0</v>
      </c>
      <c r="S472" s="2000"/>
      <c r="T472" s="2082">
        <v>20</v>
      </c>
      <c r="U472" s="5579" t="s">
        <v>337</v>
      </c>
      <c r="V472" s="5580"/>
      <c r="W472" s="1372"/>
      <c r="X472" s="1372"/>
      <c r="Y472" s="5572">
        <f>V472-W472+X472</f>
        <v>0</v>
      </c>
      <c r="Z472" s="1387" t="s">
        <v>588</v>
      </c>
      <c r="AA472" s="5577">
        <f>'16,00'!O318</f>
        <v>0</v>
      </c>
      <c r="AB472" s="2000"/>
      <c r="AC472" s="2082">
        <v>20</v>
      </c>
      <c r="AD472" s="5583" t="s">
        <v>337</v>
      </c>
      <c r="AE472" s="5571">
        <v>25</v>
      </c>
      <c r="AF472" s="1372">
        <v>20</v>
      </c>
      <c r="AG472" s="5572">
        <f t="shared" si="328"/>
        <v>5</v>
      </c>
      <c r="AH472" s="1387" t="s">
        <v>57</v>
      </c>
      <c r="AI472" s="5660">
        <v>2</v>
      </c>
      <c r="AJ472" s="5631">
        <f>AI472-AK472</f>
        <v>2</v>
      </c>
      <c r="AK472" s="2582"/>
      <c r="AL472" s="1213"/>
      <c r="AM472" s="5580" t="s">
        <v>13</v>
      </c>
      <c r="AN472" s="5580"/>
      <c r="AO472" s="1372"/>
      <c r="AP472" s="5572">
        <f>AN472-AO472</f>
        <v>0</v>
      </c>
      <c r="AQ472" s="1387" t="s">
        <v>588</v>
      </c>
      <c r="AR472" s="1387"/>
      <c r="AS472" s="2582"/>
      <c r="AT472" s="4123"/>
      <c r="AU472" s="5570" t="s">
        <v>523</v>
      </c>
      <c r="AV472" s="5584"/>
      <c r="AW472" s="1243" t="s">
        <v>57</v>
      </c>
      <c r="AX472" s="2090"/>
      <c r="AY472" s="5570" t="s">
        <v>523</v>
      </c>
      <c r="AZ472" s="5584"/>
      <c r="BA472" s="1243" t="s">
        <v>57</v>
      </c>
      <c r="BB472" s="2090"/>
      <c r="BC472" s="5570" t="s">
        <v>523</v>
      </c>
      <c r="BD472" s="5584"/>
      <c r="BE472" s="1243" t="s">
        <v>57</v>
      </c>
      <c r="BF472" s="2090"/>
      <c r="BG472" s="5570" t="s">
        <v>523</v>
      </c>
      <c r="BH472" s="5584"/>
      <c r="BI472" s="1243" t="s">
        <v>57</v>
      </c>
      <c r="BJ472" s="2090"/>
      <c r="BK472" s="1221"/>
    </row>
    <row r="473" spans="2:63" ht="15" customHeight="1">
      <c r="B473" s="2082">
        <v>21</v>
      </c>
      <c r="C473" s="5570" t="s">
        <v>917</v>
      </c>
      <c r="D473" s="5571">
        <v>35</v>
      </c>
      <c r="E473" s="5579">
        <v>20</v>
      </c>
      <c r="F473" s="5572">
        <f t="shared" si="327"/>
        <v>15</v>
      </c>
      <c r="G473" s="2940" t="s">
        <v>725</v>
      </c>
      <c r="H473" s="5670">
        <v>2</v>
      </c>
      <c r="I473" s="5654">
        <f t="shared" si="322"/>
        <v>1</v>
      </c>
      <c r="J473" s="2941">
        <v>1</v>
      </c>
      <c r="K473" s="2082">
        <v>21</v>
      </c>
      <c r="L473" s="5579" t="s">
        <v>338</v>
      </c>
      <c r="M473" s="1372"/>
      <c r="N473" s="1372"/>
      <c r="O473" s="1372"/>
      <c r="P473" s="5572">
        <f>M473-N473+O473</f>
        <v>0</v>
      </c>
      <c r="Q473" s="1387" t="s">
        <v>308</v>
      </c>
      <c r="R473" s="5577">
        <f>'11,30'!O324</f>
        <v>0</v>
      </c>
      <c r="S473" s="2000"/>
      <c r="T473" s="2082">
        <v>21</v>
      </c>
      <c r="U473" s="5579" t="s">
        <v>338</v>
      </c>
      <c r="V473" s="5580"/>
      <c r="W473" s="1372"/>
      <c r="X473" s="1372"/>
      <c r="Y473" s="5572">
        <f>V473-W473+X473</f>
        <v>0</v>
      </c>
      <c r="Z473" s="1387" t="s">
        <v>308</v>
      </c>
      <c r="AA473" s="5577">
        <f>'16,00'!O324</f>
        <v>0</v>
      </c>
      <c r="AB473" s="2000"/>
      <c r="AC473" s="2082">
        <v>21</v>
      </c>
      <c r="AD473" s="5583" t="s">
        <v>338</v>
      </c>
      <c r="AE473" s="5571">
        <v>35</v>
      </c>
      <c r="AF473" s="1372">
        <v>20</v>
      </c>
      <c r="AG473" s="5572">
        <f t="shared" si="328"/>
        <v>15</v>
      </c>
      <c r="AH473" s="2940" t="s">
        <v>725</v>
      </c>
      <c r="AI473" s="5670">
        <v>2</v>
      </c>
      <c r="AJ473" s="5672">
        <f>AI473-AK473</f>
        <v>0</v>
      </c>
      <c r="AK473" s="2943">
        <v>2</v>
      </c>
      <c r="AL473" s="1213"/>
      <c r="AM473" s="5580" t="s">
        <v>337</v>
      </c>
      <c r="AN473" s="5580"/>
      <c r="AO473" s="1372"/>
      <c r="AP473" s="5572">
        <f>AN473-AO473</f>
        <v>0</v>
      </c>
      <c r="AQ473" s="1387" t="s">
        <v>308</v>
      </c>
      <c r="AR473" s="1387"/>
      <c r="AS473" s="2582"/>
      <c r="AT473" s="4123"/>
      <c r="AU473" s="5570" t="s">
        <v>917</v>
      </c>
      <c r="AV473" s="5584"/>
      <c r="AW473" s="1243" t="s">
        <v>725</v>
      </c>
      <c r="AX473" s="2090"/>
      <c r="AY473" s="5570" t="s">
        <v>917</v>
      </c>
      <c r="AZ473" s="5584"/>
      <c r="BA473" s="1243" t="s">
        <v>725</v>
      </c>
      <c r="BB473" s="2090"/>
      <c r="BC473" s="5570" t="s">
        <v>917</v>
      </c>
      <c r="BD473" s="5584"/>
      <c r="BE473" s="1243" t="s">
        <v>725</v>
      </c>
      <c r="BF473" s="2090"/>
      <c r="BG473" s="5570" t="s">
        <v>917</v>
      </c>
      <c r="BH473" s="5584"/>
      <c r="BI473" s="1243" t="s">
        <v>725</v>
      </c>
      <c r="BJ473" s="2090"/>
      <c r="BK473" s="1221"/>
    </row>
    <row r="474" spans="2:63" ht="15" customHeight="1">
      <c r="B474" s="2082">
        <v>22</v>
      </c>
      <c r="C474" s="5570" t="s">
        <v>918</v>
      </c>
      <c r="D474" s="5571">
        <v>30</v>
      </c>
      <c r="E474" s="5579">
        <v>10</v>
      </c>
      <c r="F474" s="5572">
        <f t="shared" si="327"/>
        <v>20</v>
      </c>
      <c r="G474" s="1387" t="s">
        <v>747</v>
      </c>
      <c r="H474" s="5573">
        <v>2</v>
      </c>
      <c r="I474" s="5574">
        <f t="shared" ref="I474" si="330">H474-J474</f>
        <v>1</v>
      </c>
      <c r="J474" s="2572">
        <v>1</v>
      </c>
      <c r="K474" s="5585">
        <v>22</v>
      </c>
      <c r="L474" s="5579" t="s">
        <v>14</v>
      </c>
      <c r="M474" s="1372"/>
      <c r="N474" s="1372"/>
      <c r="O474" s="1372"/>
      <c r="P474" s="5572">
        <f>M474-N474+O474</f>
        <v>0</v>
      </c>
      <c r="Q474" s="1387" t="s">
        <v>309</v>
      </c>
      <c r="R474" s="5577">
        <f>'11,30'!O325</f>
        <v>0</v>
      </c>
      <c r="S474" s="2000"/>
      <c r="T474" s="5585">
        <v>22</v>
      </c>
      <c r="U474" s="5579" t="s">
        <v>14</v>
      </c>
      <c r="V474" s="5580"/>
      <c r="W474" s="1372"/>
      <c r="X474" s="1372"/>
      <c r="Y474" s="5572">
        <f>V474-W474+X474</f>
        <v>0</v>
      </c>
      <c r="Z474" s="1387" t="s">
        <v>309</v>
      </c>
      <c r="AA474" s="5577">
        <f>'16,00'!O325</f>
        <v>0</v>
      </c>
      <c r="AB474" s="2000"/>
      <c r="AC474" s="5585">
        <v>22</v>
      </c>
      <c r="AD474" s="5583" t="s">
        <v>14</v>
      </c>
      <c r="AE474" s="5571">
        <v>30</v>
      </c>
      <c r="AF474" s="1372">
        <v>25</v>
      </c>
      <c r="AG474" s="5572">
        <f t="shared" si="328"/>
        <v>5</v>
      </c>
      <c r="AH474" s="1387" t="s">
        <v>747</v>
      </c>
      <c r="AI474" s="5573">
        <v>2</v>
      </c>
      <c r="AJ474" s="5631">
        <f t="shared" ref="AJ474" si="331">AI474-AK474</f>
        <v>1</v>
      </c>
      <c r="AK474" s="2582">
        <v>1</v>
      </c>
      <c r="AL474" s="1213"/>
      <c r="AM474" s="5580" t="s">
        <v>338</v>
      </c>
      <c r="AN474" s="5580"/>
      <c r="AO474" s="1372"/>
      <c r="AP474" s="5572">
        <f>AN474-AO474</f>
        <v>0</v>
      </c>
      <c r="AQ474" s="1387" t="s">
        <v>309</v>
      </c>
      <c r="AR474" s="1387"/>
      <c r="AS474" s="2582"/>
      <c r="AT474" s="4123"/>
      <c r="AU474" s="5570" t="s">
        <v>918</v>
      </c>
      <c r="AV474" s="5584"/>
      <c r="AW474" s="1243" t="s">
        <v>747</v>
      </c>
      <c r="AX474" s="2090"/>
      <c r="AY474" s="5570" t="s">
        <v>918</v>
      </c>
      <c r="AZ474" s="5584"/>
      <c r="BA474" s="1243" t="s">
        <v>747</v>
      </c>
      <c r="BB474" s="2090"/>
      <c r="BC474" s="5570" t="s">
        <v>918</v>
      </c>
      <c r="BD474" s="5584"/>
      <c r="BE474" s="1243" t="s">
        <v>747</v>
      </c>
      <c r="BF474" s="2090"/>
      <c r="BG474" s="5570" t="s">
        <v>918</v>
      </c>
      <c r="BH474" s="5584"/>
      <c r="BI474" s="1243" t="s">
        <v>747</v>
      </c>
      <c r="BJ474" s="2090"/>
      <c r="BK474" s="1221"/>
    </row>
    <row r="475" spans="2:63" ht="15" customHeight="1">
      <c r="B475" s="2082">
        <v>23</v>
      </c>
      <c r="C475" s="5570" t="s">
        <v>919</v>
      </c>
      <c r="D475" s="5571">
        <v>70</v>
      </c>
      <c r="E475" s="5579">
        <v>40</v>
      </c>
      <c r="F475" s="5572">
        <f t="shared" si="327"/>
        <v>30</v>
      </c>
      <c r="G475" s="97"/>
      <c r="H475" s="3682"/>
      <c r="I475" s="5574"/>
      <c r="J475" s="5594"/>
      <c r="K475" s="2082">
        <v>23</v>
      </c>
      <c r="L475" s="5579" t="s">
        <v>15</v>
      </c>
      <c r="M475" s="1372"/>
      <c r="N475" s="1372"/>
      <c r="O475" s="1372"/>
      <c r="P475" s="5572">
        <f t="shared" si="319"/>
        <v>0</v>
      </c>
      <c r="Q475" s="1387" t="s">
        <v>58</v>
      </c>
      <c r="R475" s="5577">
        <f>'11,30'!O327</f>
        <v>0</v>
      </c>
      <c r="S475" s="2000"/>
      <c r="T475" s="2082">
        <v>23</v>
      </c>
      <c r="U475" s="5579" t="s">
        <v>15</v>
      </c>
      <c r="V475" s="5580"/>
      <c r="W475" s="1372"/>
      <c r="X475" s="1372"/>
      <c r="Y475" s="5572">
        <f t="shared" si="320"/>
        <v>0</v>
      </c>
      <c r="Z475" s="1387" t="s">
        <v>58</v>
      </c>
      <c r="AA475" s="5577">
        <f>'16,00'!O327</f>
        <v>0</v>
      </c>
      <c r="AB475" s="2000"/>
      <c r="AC475" s="2082">
        <v>23</v>
      </c>
      <c r="AD475" s="5583" t="s">
        <v>15</v>
      </c>
      <c r="AE475" s="5571">
        <v>70</v>
      </c>
      <c r="AF475" s="1372">
        <v>40</v>
      </c>
      <c r="AG475" s="5572">
        <f t="shared" si="328"/>
        <v>30</v>
      </c>
      <c r="AH475" s="97"/>
      <c r="AI475" s="3682"/>
      <c r="AJ475" s="5574"/>
      <c r="AK475" s="5594"/>
      <c r="AL475" s="1213"/>
      <c r="AM475" s="5580" t="s">
        <v>15</v>
      </c>
      <c r="AN475" s="5580"/>
      <c r="AO475" s="1372"/>
      <c r="AP475" s="5572">
        <f t="shared" ref="AP475:AP476" si="332">AN475-AO475</f>
        <v>0</v>
      </c>
      <c r="AQ475" s="1387" t="s">
        <v>58</v>
      </c>
      <c r="AR475" s="1387"/>
      <c r="AS475" s="2582"/>
      <c r="AT475" s="4123"/>
      <c r="AU475" s="5570" t="s">
        <v>919</v>
      </c>
      <c r="AV475" s="5584"/>
      <c r="AW475" s="1243"/>
      <c r="AX475" s="2090"/>
      <c r="AY475" s="5570" t="s">
        <v>919</v>
      </c>
      <c r="AZ475" s="5584"/>
      <c r="BA475" s="1243"/>
      <c r="BB475" s="2090"/>
      <c r="BC475" s="5570" t="s">
        <v>919</v>
      </c>
      <c r="BD475" s="5584"/>
      <c r="BE475" s="1243"/>
      <c r="BF475" s="2090"/>
      <c r="BG475" s="5570" t="s">
        <v>919</v>
      </c>
      <c r="BH475" s="5584"/>
      <c r="BI475" s="1243"/>
      <c r="BJ475" s="2090"/>
      <c r="BK475" s="1221"/>
    </row>
    <row r="476" spans="2:63" ht="15" customHeight="1" thickBot="1">
      <c r="B476" s="2082">
        <v>24</v>
      </c>
      <c r="C476" s="5596" t="s">
        <v>920</v>
      </c>
      <c r="D476" s="5597">
        <v>90</v>
      </c>
      <c r="E476" s="5602">
        <v>30</v>
      </c>
      <c r="F476" s="5599">
        <f t="shared" si="327"/>
        <v>60</v>
      </c>
      <c r="G476" s="5605"/>
      <c r="H476" s="3687"/>
      <c r="I476" s="5606"/>
      <c r="J476" s="5607"/>
      <c r="K476" s="2082">
        <v>24</v>
      </c>
      <c r="L476" s="5579" t="s">
        <v>16</v>
      </c>
      <c r="M476" s="1372"/>
      <c r="N476" s="1372"/>
      <c r="O476" s="1372"/>
      <c r="P476" s="5572">
        <f t="shared" si="319"/>
        <v>0</v>
      </c>
      <c r="Q476" s="1387" t="s">
        <v>57</v>
      </c>
      <c r="R476" s="5577">
        <f>'11,30'!O326</f>
        <v>0</v>
      </c>
      <c r="S476" s="2572"/>
      <c r="T476" s="2082">
        <v>24</v>
      </c>
      <c r="U476" s="5579" t="s">
        <v>16</v>
      </c>
      <c r="V476" s="5580"/>
      <c r="W476" s="1372"/>
      <c r="X476" s="1372"/>
      <c r="Y476" s="5572">
        <f t="shared" si="320"/>
        <v>0</v>
      </c>
      <c r="Z476" s="1387" t="s">
        <v>57</v>
      </c>
      <c r="AA476" s="5577">
        <f>'16,00'!O326</f>
        <v>0</v>
      </c>
      <c r="AB476" s="2572"/>
      <c r="AC476" s="2082">
        <v>24</v>
      </c>
      <c r="AD476" s="5583" t="s">
        <v>16</v>
      </c>
      <c r="AE476" s="5597">
        <v>90</v>
      </c>
      <c r="AF476" s="5598">
        <v>75</v>
      </c>
      <c r="AG476" s="5599">
        <f t="shared" si="328"/>
        <v>15</v>
      </c>
      <c r="AH476" s="5605"/>
      <c r="AI476" s="3687"/>
      <c r="AJ476" s="5606"/>
      <c r="AK476" s="5607"/>
      <c r="AL476" s="1213"/>
      <c r="AM476" s="5608" t="s">
        <v>16</v>
      </c>
      <c r="AN476" s="5580"/>
      <c r="AO476" s="1372"/>
      <c r="AP476" s="5572">
        <f t="shared" si="332"/>
        <v>0</v>
      </c>
      <c r="AQ476" s="1392" t="s">
        <v>57</v>
      </c>
      <c r="AR476" s="1392"/>
      <c r="AS476" s="3688"/>
      <c r="AT476" s="4123"/>
      <c r="AU476" s="5570" t="s">
        <v>920</v>
      </c>
      <c r="AV476" s="5584"/>
      <c r="AW476" s="1243"/>
      <c r="AX476" s="2090"/>
      <c r="AY476" s="5570" t="s">
        <v>920</v>
      </c>
      <c r="AZ476" s="5584"/>
      <c r="BA476" s="1243"/>
      <c r="BB476" s="2090"/>
      <c r="BC476" s="5570" t="s">
        <v>920</v>
      </c>
      <c r="BD476" s="5584"/>
      <c r="BE476" s="1243"/>
      <c r="BF476" s="2090"/>
      <c r="BG476" s="5570" t="s">
        <v>920</v>
      </c>
      <c r="BH476" s="5584"/>
      <c r="BI476" s="1243"/>
      <c r="BJ476" s="2090"/>
      <c r="BK476" s="1221"/>
    </row>
    <row r="477" spans="2:63" ht="15" hidden="1" customHeight="1" thickBot="1">
      <c r="B477" s="4115"/>
      <c r="C477" s="4116"/>
      <c r="D477" s="4116"/>
      <c r="E477" s="4116"/>
      <c r="F477" s="4116"/>
      <c r="G477" s="4116"/>
      <c r="H477" s="4116"/>
      <c r="I477" s="4116"/>
      <c r="J477" s="4116"/>
      <c r="K477" s="4116"/>
      <c r="L477" s="4116"/>
      <c r="M477" s="4116"/>
      <c r="N477" s="4116"/>
      <c r="O477" s="4116"/>
      <c r="P477" s="4116"/>
      <c r="Q477" s="4116"/>
      <c r="R477" s="4116"/>
      <c r="S477" s="4116"/>
      <c r="T477" s="4116"/>
      <c r="U477" s="4116"/>
      <c r="V477" s="4116"/>
      <c r="W477" s="4116"/>
      <c r="X477" s="4116"/>
      <c r="Y477" s="4116"/>
      <c r="Z477" s="4116"/>
      <c r="AA477" s="4116"/>
      <c r="AB477" s="4116"/>
      <c r="AC477" s="4116"/>
      <c r="AD477" s="4116"/>
      <c r="AE477" s="4116"/>
      <c r="AF477" s="4116"/>
      <c r="AG477" s="4116"/>
      <c r="AH477" s="4116"/>
      <c r="AI477" s="4116"/>
      <c r="AJ477" s="4116"/>
      <c r="AK477" s="4117"/>
      <c r="AL477" s="1214"/>
      <c r="AM477" s="1109"/>
      <c r="AN477" s="1109"/>
      <c r="AO477" s="1109"/>
      <c r="AP477" s="1109"/>
      <c r="AQ477" s="1109"/>
      <c r="AR477" s="1109"/>
      <c r="AS477" s="1109"/>
      <c r="AT477" s="4109" t="s">
        <v>350</v>
      </c>
      <c r="AU477" s="4092">
        <f>B506</f>
        <v>44606</v>
      </c>
      <c r="AV477" s="4092"/>
      <c r="AW477" s="4092"/>
      <c r="AX477" s="4093"/>
      <c r="AY477" s="4094">
        <f>B506</f>
        <v>44606</v>
      </c>
      <c r="AZ477" s="4092"/>
      <c r="BA477" s="4092"/>
      <c r="BB477" s="4093"/>
      <c r="BC477" s="4094">
        <f>AU477</f>
        <v>44606</v>
      </c>
      <c r="BD477" s="4092"/>
      <c r="BE477" s="4092"/>
      <c r="BF477" s="4093"/>
      <c r="BG477" s="4094">
        <f>AU477</f>
        <v>44606</v>
      </c>
      <c r="BH477" s="4092"/>
      <c r="BI477" s="4092"/>
      <c r="BJ477" s="4093"/>
    </row>
    <row r="478" spans="2:63" ht="18" hidden="1" customHeight="1">
      <c r="B478" s="4099">
        <f>B450</f>
        <v>44606</v>
      </c>
      <c r="C478" s="4143"/>
      <c r="D478" s="3695"/>
      <c r="E478" s="3695"/>
      <c r="F478" s="3695">
        <f>F450</f>
        <v>0.41666666666666669</v>
      </c>
      <c r="G478" s="3695"/>
      <c r="H478" s="3695"/>
      <c r="I478" s="3695"/>
      <c r="J478" s="3696"/>
      <c r="K478" s="1146"/>
      <c r="L478" s="1146"/>
      <c r="M478" s="1146"/>
      <c r="N478" s="1146"/>
      <c r="O478" s="1146"/>
      <c r="P478" s="1146" t="e">
        <f>#REF!</f>
        <v>#REF!</v>
      </c>
      <c r="Q478" s="1146"/>
      <c r="R478" s="1146"/>
      <c r="S478" s="1170"/>
      <c r="T478" s="1171"/>
      <c r="U478" s="1172"/>
      <c r="V478" s="1172"/>
      <c r="W478" s="1172"/>
      <c r="X478" s="1172"/>
      <c r="Y478" s="1172" t="e">
        <f>#REF!</f>
        <v>#REF!</v>
      </c>
      <c r="Z478" s="1172"/>
      <c r="AA478" s="1172"/>
      <c r="AB478" s="1189"/>
      <c r="AC478" s="1184"/>
      <c r="AD478" s="1183"/>
      <c r="AE478" s="1184"/>
      <c r="AF478" s="1183"/>
      <c r="AG478" s="1183">
        <f>AG450</f>
        <v>0.79166666666666663</v>
      </c>
      <c r="AH478" s="1183"/>
      <c r="AI478" s="1183"/>
      <c r="AJ478" s="1183"/>
      <c r="AK478" s="1198"/>
      <c r="AM478" s="1208"/>
      <c r="AN478" s="1209"/>
      <c r="AO478" s="1209"/>
      <c r="AP478" s="1209" t="e">
        <f>#REF!</f>
        <v>#REF!</v>
      </c>
      <c r="AQ478" s="1209"/>
      <c r="AR478" s="1209"/>
      <c r="AS478" s="1209"/>
      <c r="AT478" s="4110"/>
      <c r="AU478" s="4010" t="str">
        <f>AG479</f>
        <v xml:space="preserve">Павильон </v>
      </c>
      <c r="AV478" s="4011"/>
      <c r="AW478" s="3604"/>
      <c r="AX478" s="3610"/>
      <c r="AY478" s="4010" t="str">
        <f>AU478</f>
        <v xml:space="preserve">Павильон </v>
      </c>
      <c r="AZ478" s="4011"/>
      <c r="BA478" s="1227"/>
      <c r="BB478" s="1228"/>
      <c r="BC478" s="4010" t="str">
        <f>AP479</f>
        <v xml:space="preserve">Павильон </v>
      </c>
      <c r="BD478" s="4011"/>
      <c r="BE478" s="3604">
        <v>0.52083333333333337</v>
      </c>
      <c r="BF478" s="3610"/>
      <c r="BG478" s="4010" t="str">
        <f>BC478</f>
        <v xml:space="preserve">Павильон </v>
      </c>
      <c r="BH478" s="4011"/>
      <c r="BI478" s="1227">
        <v>0</v>
      </c>
      <c r="BJ478" s="1228"/>
    </row>
    <row r="479" spans="2:63" ht="18" hidden="1" customHeight="1" thickBot="1">
      <c r="B479" s="4144"/>
      <c r="C479" s="4145"/>
      <c r="D479" s="3698"/>
      <c r="E479" s="3698"/>
      <c r="F479" s="3699" t="s">
        <v>544</v>
      </c>
      <c r="G479" s="3698"/>
      <c r="H479" s="3698"/>
      <c r="I479" s="3698"/>
      <c r="J479" s="3700"/>
      <c r="K479" s="1148"/>
      <c r="L479" s="1148"/>
      <c r="M479" s="1148"/>
      <c r="N479" s="1148"/>
      <c r="O479" s="1148"/>
      <c r="P479" s="1148" t="str">
        <f>F479</f>
        <v xml:space="preserve">Павильон </v>
      </c>
      <c r="Q479" s="1148"/>
      <c r="R479" s="1148"/>
      <c r="S479" s="1174"/>
      <c r="T479" s="1175"/>
      <c r="U479" s="1176"/>
      <c r="V479" s="1176"/>
      <c r="W479" s="1176"/>
      <c r="X479" s="1176"/>
      <c r="Y479" s="1176" t="str">
        <f>P479</f>
        <v xml:space="preserve">Павильон </v>
      </c>
      <c r="Z479" s="1176"/>
      <c r="AA479" s="1176"/>
      <c r="AB479" s="1190"/>
      <c r="AC479" s="1191"/>
      <c r="AD479" s="1192"/>
      <c r="AE479" s="1191"/>
      <c r="AF479" s="1192"/>
      <c r="AG479" s="1192" t="str">
        <f>Y479</f>
        <v xml:space="preserve">Павильон </v>
      </c>
      <c r="AH479" s="1192"/>
      <c r="AI479" s="1192"/>
      <c r="AJ479" s="1192"/>
      <c r="AK479" s="1216"/>
      <c r="AL479" s="770"/>
      <c r="AM479" s="1175"/>
      <c r="AN479" s="1176"/>
      <c r="AO479" s="1176"/>
      <c r="AP479" s="1176" t="str">
        <f>AG479</f>
        <v xml:space="preserve">Павильон </v>
      </c>
      <c r="AQ479" s="1176"/>
      <c r="AR479" s="1176"/>
      <c r="AS479" s="1176"/>
      <c r="AT479" s="4110"/>
      <c r="AU479" s="4012"/>
      <c r="AV479" s="4013"/>
      <c r="AW479" s="1254"/>
      <c r="AX479" s="1255"/>
      <c r="AY479" s="4012"/>
      <c r="AZ479" s="4013"/>
      <c r="BA479" s="1231"/>
      <c r="BB479" s="1232"/>
      <c r="BC479" s="4012"/>
      <c r="BD479" s="4013"/>
      <c r="BE479" s="1254"/>
      <c r="BF479" s="1255"/>
      <c r="BG479" s="4012"/>
      <c r="BH479" s="4013"/>
      <c r="BI479" s="1231"/>
      <c r="BJ479" s="1232"/>
    </row>
    <row r="480" spans="2:63" ht="31.5" hidden="1" customHeight="1">
      <c r="B480" s="1381" t="s">
        <v>1</v>
      </c>
      <c r="C480" s="1685"/>
      <c r="D480" s="3020" t="s">
        <v>734</v>
      </c>
      <c r="E480" s="2563" t="s">
        <v>720</v>
      </c>
      <c r="F480" s="2289" t="s">
        <v>17</v>
      </c>
      <c r="G480" s="4103" t="s">
        <v>721</v>
      </c>
      <c r="H480" s="4104"/>
      <c r="I480" s="4104"/>
      <c r="J480" s="4105"/>
      <c r="K480" s="1785" t="s">
        <v>1</v>
      </c>
      <c r="L480" s="1382"/>
      <c r="M480" s="1137" t="e">
        <f>#REF!</f>
        <v>#REF!</v>
      </c>
      <c r="N480" s="1105" t="s">
        <v>6</v>
      </c>
      <c r="O480" s="1105" t="s">
        <v>229</v>
      </c>
      <c r="P480" s="2289" t="s">
        <v>17</v>
      </c>
      <c r="Q480" s="4103" t="s">
        <v>353</v>
      </c>
      <c r="R480" s="4104"/>
      <c r="S480" s="4105"/>
      <c r="T480" s="1381" t="s">
        <v>1</v>
      </c>
      <c r="U480" s="1382"/>
      <c r="V480" s="1168" t="e">
        <f>#REF!</f>
        <v>#REF!</v>
      </c>
      <c r="W480" s="1105" t="s">
        <v>6</v>
      </c>
      <c r="X480" s="1105" t="s">
        <v>229</v>
      </c>
      <c r="Y480" s="2289" t="s">
        <v>17</v>
      </c>
      <c r="Z480" s="4103" t="s">
        <v>312</v>
      </c>
      <c r="AA480" s="4104"/>
      <c r="AB480" s="4105"/>
      <c r="AC480" s="1381" t="s">
        <v>1</v>
      </c>
      <c r="AD480" s="1995"/>
      <c r="AE480" s="3020" t="s">
        <v>734</v>
      </c>
      <c r="AF480" s="2563" t="s">
        <v>720</v>
      </c>
      <c r="AG480" s="2289" t="s">
        <v>17</v>
      </c>
      <c r="AH480" s="4103" t="s">
        <v>691</v>
      </c>
      <c r="AI480" s="4104"/>
      <c r="AJ480" s="4104"/>
      <c r="AK480" s="4105"/>
      <c r="AL480" s="1210"/>
      <c r="AM480" s="1998"/>
      <c r="AN480" s="1211" t="s">
        <v>249</v>
      </c>
      <c r="AO480" s="1212" t="s">
        <v>250</v>
      </c>
      <c r="AP480" s="2289" t="s">
        <v>17</v>
      </c>
      <c r="AQ480" s="2290" t="s">
        <v>314</v>
      </c>
      <c r="AR480" s="1383"/>
      <c r="AS480" s="1383"/>
      <c r="AT480" s="4110"/>
      <c r="AU480" s="2937"/>
      <c r="AV480" s="2931" t="s">
        <v>229</v>
      </c>
      <c r="AW480" s="3883" t="s">
        <v>314</v>
      </c>
      <c r="AX480" s="3884"/>
      <c r="AY480" s="2937"/>
      <c r="AZ480" s="2931" t="s">
        <v>229</v>
      </c>
      <c r="BA480" s="3883" t="s">
        <v>314</v>
      </c>
      <c r="BB480" s="3884"/>
      <c r="BC480" s="2937"/>
      <c r="BD480" s="2931" t="s">
        <v>229</v>
      </c>
      <c r="BE480" s="3883" t="s">
        <v>314</v>
      </c>
      <c r="BF480" s="3884"/>
      <c r="BG480" s="2937"/>
      <c r="BH480" s="2931" t="s">
        <v>229</v>
      </c>
      <c r="BI480" s="3883" t="s">
        <v>314</v>
      </c>
      <c r="BJ480" s="3884"/>
    </row>
    <row r="481" spans="2:62" ht="15" hidden="1" customHeight="1">
      <c r="B481" s="1385">
        <v>1</v>
      </c>
      <c r="C481" s="1686" t="s">
        <v>724</v>
      </c>
      <c r="D481" s="1154"/>
      <c r="E481" s="1106"/>
      <c r="F481" s="2291">
        <f>D481-E481</f>
        <v>0</v>
      </c>
      <c r="G481" s="1387" t="s">
        <v>42</v>
      </c>
      <c r="H481" s="2668"/>
      <c r="I481" s="3710">
        <f>'10,00'!W289</f>
        <v>0</v>
      </c>
      <c r="J481" s="2000"/>
      <c r="K481" s="3684">
        <v>1</v>
      </c>
      <c r="L481" s="1786" t="s">
        <v>2</v>
      </c>
      <c r="M481" s="1144"/>
      <c r="N481" s="1106"/>
      <c r="O481" s="1106"/>
      <c r="P481" s="2291">
        <f>M481-N481+O481</f>
        <v>0</v>
      </c>
      <c r="Q481" s="2292" t="s">
        <v>42</v>
      </c>
      <c r="R481" s="2300"/>
      <c r="S481" s="2000"/>
      <c r="T481" s="1990">
        <v>1</v>
      </c>
      <c r="U481" s="1786" t="s">
        <v>2</v>
      </c>
      <c r="V481" s="1144"/>
      <c r="W481" s="1106"/>
      <c r="X481" s="1106"/>
      <c r="Y481" s="2291">
        <f>V481-W481+X481</f>
        <v>0</v>
      </c>
      <c r="Z481" s="2292" t="s">
        <v>42</v>
      </c>
      <c r="AA481" s="2300"/>
      <c r="AB481" s="2000"/>
      <c r="AC481" s="1990">
        <v>1</v>
      </c>
      <c r="AD481" s="2053" t="s">
        <v>2</v>
      </c>
      <c r="AE481" s="1241"/>
      <c r="AF481" s="1106"/>
      <c r="AG481" s="2291">
        <f>AE481-AF481</f>
        <v>0</v>
      </c>
      <c r="AH481" s="1387" t="s">
        <v>42</v>
      </c>
      <c r="AI481" s="2668"/>
      <c r="AJ481" s="3710">
        <f>'10,00'!AY289</f>
        <v>0</v>
      </c>
      <c r="AK481" s="2582"/>
      <c r="AL481" s="1213"/>
      <c r="AM481" s="1393" t="s">
        <v>2</v>
      </c>
      <c r="AN481" s="1144"/>
      <c r="AO481" s="1106"/>
      <c r="AP481" s="2291">
        <f>AN481-AO481</f>
        <v>0</v>
      </c>
      <c r="AQ481" s="1387" t="s">
        <v>42</v>
      </c>
      <c r="AR481" s="1387"/>
      <c r="AS481" s="2567"/>
      <c r="AT481" s="4110"/>
      <c r="AU481" s="1686" t="s">
        <v>724</v>
      </c>
      <c r="AV481" s="2932"/>
      <c r="AW481" s="1243" t="s">
        <v>42</v>
      </c>
      <c r="AX481" s="1414"/>
      <c r="AY481" s="1686" t="s">
        <v>724</v>
      </c>
      <c r="AZ481" s="2932"/>
      <c r="BA481" s="1243" t="s">
        <v>42</v>
      </c>
      <c r="BB481" s="1414"/>
      <c r="BC481" s="1686" t="s">
        <v>724</v>
      </c>
      <c r="BD481" s="2932"/>
      <c r="BE481" s="1243" t="s">
        <v>42</v>
      </c>
      <c r="BF481" s="1414"/>
      <c r="BG481" s="1686" t="s">
        <v>724</v>
      </c>
      <c r="BH481" s="2932"/>
      <c r="BI481" s="1243" t="s">
        <v>42</v>
      </c>
      <c r="BJ481" s="1414"/>
    </row>
    <row r="482" spans="2:62" ht="15" hidden="1" customHeight="1">
      <c r="B482" s="1385">
        <v>2</v>
      </c>
      <c r="C482" s="1686" t="s">
        <v>763</v>
      </c>
      <c r="D482" s="1154"/>
      <c r="E482" s="1106"/>
      <c r="F482" s="2291">
        <f t="shared" ref="F482:F496" si="333">D482-E482</f>
        <v>0</v>
      </c>
      <c r="G482" s="1387" t="s">
        <v>299</v>
      </c>
      <c r="H482" s="2668"/>
      <c r="I482" s="3710">
        <f>'10,00'!W290</f>
        <v>0</v>
      </c>
      <c r="J482" s="2000"/>
      <c r="K482" s="3684">
        <v>2</v>
      </c>
      <c r="L482" s="1787" t="s">
        <v>12</v>
      </c>
      <c r="M482" s="1144"/>
      <c r="N482" s="1106"/>
      <c r="O482" s="1106"/>
      <c r="P482" s="2291">
        <f t="shared" ref="P482" si="334">M482-N482+O482</f>
        <v>0</v>
      </c>
      <c r="Q482" s="2292" t="s">
        <v>299</v>
      </c>
      <c r="R482" s="2300"/>
      <c r="S482" s="2000"/>
      <c r="T482" s="1990">
        <v>2</v>
      </c>
      <c r="U482" s="1787" t="s">
        <v>12</v>
      </c>
      <c r="V482" s="1144"/>
      <c r="W482" s="1106"/>
      <c r="X482" s="1106"/>
      <c r="Y482" s="2291">
        <f t="shared" ref="Y482" si="335">V482-W482+X482</f>
        <v>0</v>
      </c>
      <c r="Z482" s="2292" t="s">
        <v>299</v>
      </c>
      <c r="AA482" s="2300"/>
      <c r="AB482" s="2000"/>
      <c r="AC482" s="1990">
        <v>2</v>
      </c>
      <c r="AD482" s="2054" t="s">
        <v>12</v>
      </c>
      <c r="AE482" s="1154"/>
      <c r="AF482" s="1106"/>
      <c r="AG482" s="2291">
        <f t="shared" ref="AG482:AG496" si="336">AE482-AF482</f>
        <v>0</v>
      </c>
      <c r="AH482" s="1387" t="s">
        <v>299</v>
      </c>
      <c r="AI482" s="2668"/>
      <c r="AJ482" s="3710">
        <f>'10,00'!AY290</f>
        <v>0</v>
      </c>
      <c r="AK482" s="2582"/>
      <c r="AL482" s="1213"/>
      <c r="AM482" s="1393" t="s">
        <v>12</v>
      </c>
      <c r="AN482" s="1144"/>
      <c r="AO482" s="1106"/>
      <c r="AP482" s="2291">
        <f t="shared" ref="AP482" si="337">AN482-AO482</f>
        <v>0</v>
      </c>
      <c r="AQ482" s="1387" t="s">
        <v>299</v>
      </c>
      <c r="AR482" s="1387"/>
      <c r="AS482" s="2567"/>
      <c r="AT482" s="4110"/>
      <c r="AU482" s="1686" t="s">
        <v>763</v>
      </c>
      <c r="AV482" s="2932"/>
      <c r="AW482" s="1243" t="s">
        <v>299</v>
      </c>
      <c r="AX482" s="1244"/>
      <c r="AY482" s="1686" t="s">
        <v>763</v>
      </c>
      <c r="AZ482" s="2932"/>
      <c r="BA482" s="1243" t="s">
        <v>299</v>
      </c>
      <c r="BB482" s="1244"/>
      <c r="BC482" s="1686" t="s">
        <v>763</v>
      </c>
      <c r="BD482" s="2932"/>
      <c r="BE482" s="1243" t="s">
        <v>299</v>
      </c>
      <c r="BF482" s="1244"/>
      <c r="BG482" s="1686" t="s">
        <v>763</v>
      </c>
      <c r="BH482" s="2932"/>
      <c r="BI482" s="1243" t="s">
        <v>299</v>
      </c>
      <c r="BJ482" s="1244"/>
    </row>
    <row r="483" spans="2:62" ht="15" hidden="1" customHeight="1">
      <c r="B483" s="1385">
        <v>3</v>
      </c>
      <c r="C483" s="1686" t="s">
        <v>3</v>
      </c>
      <c r="D483" s="1154"/>
      <c r="E483" s="1106"/>
      <c r="F483" s="2291">
        <f t="shared" si="333"/>
        <v>0</v>
      </c>
      <c r="G483" s="1387" t="s">
        <v>39</v>
      </c>
      <c r="H483" s="2668"/>
      <c r="I483" s="3710">
        <f>'10,00'!W291</f>
        <v>0</v>
      </c>
      <c r="J483" s="2000"/>
      <c r="K483" s="3684">
        <v>3</v>
      </c>
      <c r="L483" s="1787" t="s">
        <v>583</v>
      </c>
      <c r="M483" s="1144"/>
      <c r="N483" s="1106"/>
      <c r="O483" s="1106"/>
      <c r="P483" s="2291">
        <f t="shared" ref="P483:P484" si="338">M483-N483+O483</f>
        <v>0</v>
      </c>
      <c r="Q483" s="2292" t="s">
        <v>39</v>
      </c>
      <c r="R483" s="2300"/>
      <c r="S483" s="2000"/>
      <c r="T483" s="1990">
        <v>3</v>
      </c>
      <c r="U483" s="1787" t="s">
        <v>583</v>
      </c>
      <c r="V483" s="1144"/>
      <c r="W483" s="1106"/>
      <c r="X483" s="1106"/>
      <c r="Y483" s="2291">
        <f t="shared" ref="Y483:Y484" si="339">V483-W483+X483</f>
        <v>0</v>
      </c>
      <c r="Z483" s="2292" t="s">
        <v>39</v>
      </c>
      <c r="AA483" s="2300"/>
      <c r="AB483" s="2000"/>
      <c r="AC483" s="1990">
        <v>3</v>
      </c>
      <c r="AD483" s="2054" t="s">
        <v>583</v>
      </c>
      <c r="AE483" s="1154"/>
      <c r="AF483" s="1106"/>
      <c r="AG483" s="2291">
        <f t="shared" si="336"/>
        <v>0</v>
      </c>
      <c r="AH483" s="1387" t="s">
        <v>39</v>
      </c>
      <c r="AI483" s="2668"/>
      <c r="AJ483" s="3710">
        <f>'10,00'!AY291</f>
        <v>0</v>
      </c>
      <c r="AK483" s="2582"/>
      <c r="AL483" s="1213"/>
      <c r="AM483" s="1393" t="s">
        <v>583</v>
      </c>
      <c r="AN483" s="1144"/>
      <c r="AO483" s="1106"/>
      <c r="AP483" s="2291">
        <f t="shared" ref="AP483:AP484" si="340">AN483-AO483</f>
        <v>0</v>
      </c>
      <c r="AQ483" s="1387" t="s">
        <v>39</v>
      </c>
      <c r="AR483" s="1387"/>
      <c r="AS483" s="2567"/>
      <c r="AT483" s="4110"/>
      <c r="AU483" s="1686" t="s">
        <v>3</v>
      </c>
      <c r="AV483" s="2932"/>
      <c r="AW483" s="1243" t="s">
        <v>39</v>
      </c>
      <c r="AX483" s="1244"/>
      <c r="AY483" s="1686" t="s">
        <v>3</v>
      </c>
      <c r="AZ483" s="2932"/>
      <c r="BA483" s="1243" t="s">
        <v>39</v>
      </c>
      <c r="BB483" s="1244"/>
      <c r="BC483" s="1686" t="s">
        <v>3</v>
      </c>
      <c r="BD483" s="2932"/>
      <c r="BE483" s="1243" t="s">
        <v>39</v>
      </c>
      <c r="BF483" s="1244"/>
      <c r="BG483" s="1686" t="s">
        <v>3</v>
      </c>
      <c r="BH483" s="2932"/>
      <c r="BI483" s="1243" t="s">
        <v>39</v>
      </c>
      <c r="BJ483" s="1244"/>
    </row>
    <row r="484" spans="2:62" ht="15" hidden="1" customHeight="1">
      <c r="B484" s="1385">
        <v>4</v>
      </c>
      <c r="C484" s="1686" t="s">
        <v>19</v>
      </c>
      <c r="D484" s="1154"/>
      <c r="E484" s="1106"/>
      <c r="F484" s="2291">
        <f t="shared" si="333"/>
        <v>0</v>
      </c>
      <c r="G484" s="1387" t="s">
        <v>47</v>
      </c>
      <c r="H484" s="2668"/>
      <c r="I484" s="3710">
        <f>'10,00'!W292</f>
        <v>0</v>
      </c>
      <c r="J484" s="2000"/>
      <c r="K484" s="2923">
        <v>4</v>
      </c>
      <c r="L484" s="1787" t="s">
        <v>584</v>
      </c>
      <c r="M484" s="1144"/>
      <c r="N484" s="1106"/>
      <c r="O484" s="1106"/>
      <c r="P484" s="2291">
        <f t="shared" si="338"/>
        <v>0</v>
      </c>
      <c r="Q484" s="2292" t="s">
        <v>47</v>
      </c>
      <c r="R484" s="2300"/>
      <c r="S484" s="2000"/>
      <c r="T484" s="1385">
        <v>4</v>
      </c>
      <c r="U484" s="1787" t="s">
        <v>584</v>
      </c>
      <c r="V484" s="1144"/>
      <c r="W484" s="1106"/>
      <c r="X484" s="1106"/>
      <c r="Y484" s="2291">
        <f t="shared" si="339"/>
        <v>0</v>
      </c>
      <c r="Z484" s="2292" t="s">
        <v>47</v>
      </c>
      <c r="AA484" s="2300"/>
      <c r="AB484" s="2000"/>
      <c r="AC484" s="1385">
        <v>4</v>
      </c>
      <c r="AD484" s="2054" t="s">
        <v>584</v>
      </c>
      <c r="AE484" s="1154"/>
      <c r="AF484" s="1106"/>
      <c r="AG484" s="2291">
        <f t="shared" si="336"/>
        <v>0</v>
      </c>
      <c r="AH484" s="1387" t="s">
        <v>47</v>
      </c>
      <c r="AI484" s="2668"/>
      <c r="AJ484" s="3710">
        <f>'10,00'!AY292</f>
        <v>0</v>
      </c>
      <c r="AK484" s="2582"/>
      <c r="AL484" s="1213"/>
      <c r="AM484" s="1393" t="s">
        <v>584</v>
      </c>
      <c r="AN484" s="1144"/>
      <c r="AO484" s="1106"/>
      <c r="AP484" s="2291">
        <f t="shared" si="340"/>
        <v>0</v>
      </c>
      <c r="AQ484" s="1387" t="s">
        <v>47</v>
      </c>
      <c r="AR484" s="1387"/>
      <c r="AS484" s="2567"/>
      <c r="AT484" s="4110"/>
      <c r="AU484" s="1686" t="s">
        <v>19</v>
      </c>
      <c r="AV484" s="2933"/>
      <c r="AW484" s="1243" t="s">
        <v>47</v>
      </c>
      <c r="AX484" s="1244"/>
      <c r="AY484" s="1686" t="s">
        <v>19</v>
      </c>
      <c r="AZ484" s="2933"/>
      <c r="BA484" s="1243" t="s">
        <v>47</v>
      </c>
      <c r="BB484" s="1244"/>
      <c r="BC484" s="1686" t="s">
        <v>19</v>
      </c>
      <c r="BD484" s="2933"/>
      <c r="BE484" s="1243" t="s">
        <v>47</v>
      </c>
      <c r="BF484" s="1244"/>
      <c r="BG484" s="1686" t="s">
        <v>19</v>
      </c>
      <c r="BH484" s="2933"/>
      <c r="BI484" s="1243" t="s">
        <v>47</v>
      </c>
      <c r="BJ484" s="1244"/>
    </row>
    <row r="485" spans="2:62" ht="15" hidden="1" customHeight="1">
      <c r="B485" s="1385">
        <v>5</v>
      </c>
      <c r="C485" s="1686" t="s">
        <v>4</v>
      </c>
      <c r="D485" s="1154"/>
      <c r="E485" s="1106"/>
      <c r="F485" s="2291">
        <f t="shared" si="333"/>
        <v>0</v>
      </c>
      <c r="G485" s="1387" t="s">
        <v>45</v>
      </c>
      <c r="H485" s="2668"/>
      <c r="I485" s="3710">
        <f>'10,00'!W293</f>
        <v>0</v>
      </c>
      <c r="J485" s="2000"/>
      <c r="K485" s="3685">
        <v>5</v>
      </c>
      <c r="L485" s="1787" t="s">
        <v>18</v>
      </c>
      <c r="M485" s="1144"/>
      <c r="N485" s="1106"/>
      <c r="O485" s="1106"/>
      <c r="P485" s="2291">
        <f t="shared" ref="P485:P504" si="341">M485-N485+O485</f>
        <v>0</v>
      </c>
      <c r="Q485" s="2292" t="s">
        <v>45</v>
      </c>
      <c r="R485" s="2301"/>
      <c r="S485" s="2000"/>
      <c r="T485" s="1991">
        <v>5</v>
      </c>
      <c r="U485" s="1787" t="s">
        <v>18</v>
      </c>
      <c r="V485" s="1144"/>
      <c r="W485" s="1106"/>
      <c r="X485" s="1106"/>
      <c r="Y485" s="2291">
        <f t="shared" ref="Y485:Y504" si="342">V485-W485+X485</f>
        <v>0</v>
      </c>
      <c r="Z485" s="2292" t="s">
        <v>45</v>
      </c>
      <c r="AA485" s="2301"/>
      <c r="AB485" s="2000"/>
      <c r="AC485" s="1991">
        <v>5</v>
      </c>
      <c r="AD485" s="2054" t="s">
        <v>18</v>
      </c>
      <c r="AE485" s="1154"/>
      <c r="AF485" s="1106"/>
      <c r="AG485" s="2291">
        <f t="shared" si="336"/>
        <v>0</v>
      </c>
      <c r="AH485" s="1387" t="s">
        <v>45</v>
      </c>
      <c r="AI485" s="2668"/>
      <c r="AJ485" s="3710">
        <f>'10,00'!AY293</f>
        <v>0</v>
      </c>
      <c r="AK485" s="2582"/>
      <c r="AL485" s="1213"/>
      <c r="AM485" s="1393" t="s">
        <v>18</v>
      </c>
      <c r="AN485" s="1144"/>
      <c r="AO485" s="1106"/>
      <c r="AP485" s="2291">
        <f t="shared" ref="AP485:AP491" si="343">AN485-AO485</f>
        <v>0</v>
      </c>
      <c r="AQ485" s="1387" t="s">
        <v>45</v>
      </c>
      <c r="AR485" s="1387"/>
      <c r="AS485" s="2567"/>
      <c r="AT485" s="4110"/>
      <c r="AU485" s="1686" t="s">
        <v>4</v>
      </c>
      <c r="AV485" s="2934"/>
      <c r="AW485" s="1243" t="s">
        <v>45</v>
      </c>
      <c r="AX485" s="1244"/>
      <c r="AY485" s="1686" t="s">
        <v>4</v>
      </c>
      <c r="AZ485" s="2934"/>
      <c r="BA485" s="1243" t="s">
        <v>45</v>
      </c>
      <c r="BB485" s="1244"/>
      <c r="BC485" s="1686" t="s">
        <v>4</v>
      </c>
      <c r="BD485" s="2934"/>
      <c r="BE485" s="1243" t="s">
        <v>45</v>
      </c>
      <c r="BF485" s="1244"/>
      <c r="BG485" s="1686" t="s">
        <v>4</v>
      </c>
      <c r="BH485" s="2934"/>
      <c r="BI485" s="1243" t="s">
        <v>45</v>
      </c>
      <c r="BJ485" s="1244"/>
    </row>
    <row r="486" spans="2:62" ht="15" hidden="1" customHeight="1">
      <c r="B486" s="1385">
        <v>6</v>
      </c>
      <c r="C486" s="1686" t="s">
        <v>877</v>
      </c>
      <c r="D486" s="1154"/>
      <c r="E486" s="1106"/>
      <c r="F486" s="2291">
        <f t="shared" si="333"/>
        <v>0</v>
      </c>
      <c r="G486" s="1387" t="s">
        <v>300</v>
      </c>
      <c r="H486" s="2668"/>
      <c r="I486" s="3710">
        <f>'10,00'!W294</f>
        <v>0</v>
      </c>
      <c r="J486" s="2000"/>
      <c r="K486" s="3685">
        <v>6</v>
      </c>
      <c r="L486" s="1787" t="s">
        <v>3</v>
      </c>
      <c r="M486" s="1144"/>
      <c r="N486" s="1106"/>
      <c r="O486" s="1106"/>
      <c r="P486" s="2291">
        <f t="shared" si="341"/>
        <v>0</v>
      </c>
      <c r="Q486" s="2292" t="s">
        <v>300</v>
      </c>
      <c r="R486" s="2300"/>
      <c r="S486" s="2000"/>
      <c r="T486" s="1991">
        <v>6</v>
      </c>
      <c r="U486" s="1787" t="s">
        <v>3</v>
      </c>
      <c r="V486" s="1144"/>
      <c r="W486" s="1106"/>
      <c r="X486" s="1106"/>
      <c r="Y486" s="2291">
        <f t="shared" si="342"/>
        <v>0</v>
      </c>
      <c r="Z486" s="2292" t="s">
        <v>300</v>
      </c>
      <c r="AA486" s="2300"/>
      <c r="AB486" s="2000"/>
      <c r="AC486" s="1991">
        <v>6</v>
      </c>
      <c r="AD486" s="2054" t="s">
        <v>3</v>
      </c>
      <c r="AE486" s="1154"/>
      <c r="AF486" s="1106"/>
      <c r="AG486" s="2291">
        <f t="shared" si="336"/>
        <v>0</v>
      </c>
      <c r="AH486" s="1387" t="s">
        <v>300</v>
      </c>
      <c r="AI486" s="2668"/>
      <c r="AJ486" s="3710">
        <f>'10,00'!AY294</f>
        <v>0</v>
      </c>
      <c r="AK486" s="2582"/>
      <c r="AL486" s="1213"/>
      <c r="AM486" s="1393" t="s">
        <v>3</v>
      </c>
      <c r="AN486" s="1144"/>
      <c r="AO486" s="1106"/>
      <c r="AP486" s="2291">
        <f t="shared" si="343"/>
        <v>0</v>
      </c>
      <c r="AQ486" s="1387" t="s">
        <v>300</v>
      </c>
      <c r="AR486" s="1387"/>
      <c r="AS486" s="2567"/>
      <c r="AT486" s="4110"/>
      <c r="AU486" s="1686" t="s">
        <v>877</v>
      </c>
      <c r="AV486" s="2934"/>
      <c r="AW486" s="1243" t="s">
        <v>300</v>
      </c>
      <c r="AX486" s="1244"/>
      <c r="AY486" s="1686" t="s">
        <v>877</v>
      </c>
      <c r="AZ486" s="2934"/>
      <c r="BA486" s="1243" t="s">
        <v>300</v>
      </c>
      <c r="BB486" s="1244"/>
      <c r="BC486" s="1686" t="s">
        <v>877</v>
      </c>
      <c r="BD486" s="2934"/>
      <c r="BE486" s="1243" t="s">
        <v>300</v>
      </c>
      <c r="BF486" s="1244"/>
      <c r="BG486" s="1686" t="s">
        <v>877</v>
      </c>
      <c r="BH486" s="2934"/>
      <c r="BI486" s="1243" t="s">
        <v>300</v>
      </c>
      <c r="BJ486" s="1244"/>
    </row>
    <row r="487" spans="2:62" ht="15" hidden="1" customHeight="1">
      <c r="B487" s="1385">
        <v>7</v>
      </c>
      <c r="C487" s="1686" t="s">
        <v>719</v>
      </c>
      <c r="D487" s="1154"/>
      <c r="E487" s="1106"/>
      <c r="F487" s="2291">
        <f t="shared" si="333"/>
        <v>0</v>
      </c>
      <c r="G487" s="1387" t="s">
        <v>301</v>
      </c>
      <c r="H487" s="2668"/>
      <c r="I487" s="3710">
        <f>'10,00'!W295</f>
        <v>0</v>
      </c>
      <c r="J487" s="2000"/>
      <c r="K487" s="3685">
        <v>7</v>
      </c>
      <c r="L487" s="1787" t="s">
        <v>19</v>
      </c>
      <c r="M487" s="1144"/>
      <c r="N487" s="1106"/>
      <c r="O487" s="1106"/>
      <c r="P487" s="2291">
        <f t="shared" si="341"/>
        <v>0</v>
      </c>
      <c r="Q487" s="2292" t="s">
        <v>301</v>
      </c>
      <c r="R487" s="2300"/>
      <c r="S487" s="2000"/>
      <c r="T487" s="1991">
        <v>7</v>
      </c>
      <c r="U487" s="1787" t="s">
        <v>19</v>
      </c>
      <c r="V487" s="1144"/>
      <c r="W487" s="1106"/>
      <c r="X487" s="1106"/>
      <c r="Y487" s="2291">
        <f t="shared" si="342"/>
        <v>0</v>
      </c>
      <c r="Z487" s="2292" t="s">
        <v>301</v>
      </c>
      <c r="AA487" s="2300"/>
      <c r="AB487" s="2000"/>
      <c r="AC487" s="1991">
        <v>7</v>
      </c>
      <c r="AD487" s="2054" t="s">
        <v>19</v>
      </c>
      <c r="AE487" s="1154"/>
      <c r="AF487" s="1106"/>
      <c r="AG487" s="2291">
        <f t="shared" si="336"/>
        <v>0</v>
      </c>
      <c r="AH487" s="1387" t="s">
        <v>301</v>
      </c>
      <c r="AI487" s="2668"/>
      <c r="AJ487" s="3710">
        <f>'10,00'!AY295</f>
        <v>0</v>
      </c>
      <c r="AK487" s="2582"/>
      <c r="AL487" s="1213"/>
      <c r="AM487" s="1393" t="s">
        <v>19</v>
      </c>
      <c r="AN487" s="1144"/>
      <c r="AO487" s="1106"/>
      <c r="AP487" s="2291">
        <f t="shared" si="343"/>
        <v>0</v>
      </c>
      <c r="AQ487" s="1387" t="s">
        <v>301</v>
      </c>
      <c r="AR487" s="1387"/>
      <c r="AS487" s="2567"/>
      <c r="AT487" s="4110"/>
      <c r="AU487" s="1686" t="s">
        <v>719</v>
      </c>
      <c r="AV487" s="2934"/>
      <c r="AW487" s="1243" t="s">
        <v>301</v>
      </c>
      <c r="AX487" s="1244"/>
      <c r="AY487" s="1686" t="s">
        <v>719</v>
      </c>
      <c r="AZ487" s="2934"/>
      <c r="BA487" s="1243" t="s">
        <v>301</v>
      </c>
      <c r="BB487" s="1244"/>
      <c r="BC487" s="1686" t="s">
        <v>719</v>
      </c>
      <c r="BD487" s="2934"/>
      <c r="BE487" s="1243" t="s">
        <v>301</v>
      </c>
      <c r="BF487" s="1244"/>
      <c r="BG487" s="1686" t="s">
        <v>719</v>
      </c>
      <c r="BH487" s="2934"/>
      <c r="BI487" s="1243" t="s">
        <v>301</v>
      </c>
      <c r="BJ487" s="1244"/>
    </row>
    <row r="488" spans="2:62" ht="15" hidden="1" customHeight="1">
      <c r="B488" s="1385">
        <v>8</v>
      </c>
      <c r="C488" s="1686" t="s">
        <v>5</v>
      </c>
      <c r="D488" s="1154"/>
      <c r="E488" s="1106"/>
      <c r="F488" s="2291">
        <f t="shared" si="333"/>
        <v>0</v>
      </c>
      <c r="G488" s="1387" t="s">
        <v>302</v>
      </c>
      <c r="H488" s="2668"/>
      <c r="I488" s="3710">
        <f>'10,00'!W296</f>
        <v>0</v>
      </c>
      <c r="J488" s="2000"/>
      <c r="K488" s="2923">
        <v>8</v>
      </c>
      <c r="L488" s="1787" t="s">
        <v>4</v>
      </c>
      <c r="M488" s="1144"/>
      <c r="N488" s="1106"/>
      <c r="O488" s="1106"/>
      <c r="P488" s="2291">
        <f t="shared" si="341"/>
        <v>0</v>
      </c>
      <c r="Q488" s="1387" t="s">
        <v>302</v>
      </c>
      <c r="R488" s="2300"/>
      <c r="S488" s="2000"/>
      <c r="T488" s="1385">
        <v>8</v>
      </c>
      <c r="U488" s="1787" t="s">
        <v>4</v>
      </c>
      <c r="V488" s="1144"/>
      <c r="W488" s="1106"/>
      <c r="X488" s="1106"/>
      <c r="Y488" s="2291">
        <f t="shared" si="342"/>
        <v>0</v>
      </c>
      <c r="Z488" s="1387" t="s">
        <v>302</v>
      </c>
      <c r="AA488" s="2300"/>
      <c r="AB488" s="2000"/>
      <c r="AC488" s="1385">
        <v>8</v>
      </c>
      <c r="AD488" s="2054" t="s">
        <v>4</v>
      </c>
      <c r="AE488" s="1154"/>
      <c r="AF488" s="1106"/>
      <c r="AG488" s="2291">
        <f t="shared" si="336"/>
        <v>0</v>
      </c>
      <c r="AH488" s="1387" t="s">
        <v>302</v>
      </c>
      <c r="AI488" s="2668"/>
      <c r="AJ488" s="3710">
        <f>'10,00'!AY296</f>
        <v>0</v>
      </c>
      <c r="AK488" s="2582"/>
      <c r="AL488" s="1213"/>
      <c r="AM488" s="1393" t="s">
        <v>4</v>
      </c>
      <c r="AN488" s="1144"/>
      <c r="AO488" s="1106"/>
      <c r="AP488" s="2291">
        <f t="shared" si="343"/>
        <v>0</v>
      </c>
      <c r="AQ488" s="1387" t="s">
        <v>302</v>
      </c>
      <c r="AR488" s="1387"/>
      <c r="AS488" s="2567"/>
      <c r="AT488" s="4110"/>
      <c r="AU488" s="1686" t="s">
        <v>5</v>
      </c>
      <c r="AV488" s="2934"/>
      <c r="AW488" s="1243" t="s">
        <v>302</v>
      </c>
      <c r="AX488" s="1244"/>
      <c r="AY488" s="1686" t="s">
        <v>5</v>
      </c>
      <c r="AZ488" s="2934"/>
      <c r="BA488" s="1243" t="s">
        <v>302</v>
      </c>
      <c r="BB488" s="1244"/>
      <c r="BC488" s="1686" t="s">
        <v>5</v>
      </c>
      <c r="BD488" s="2934"/>
      <c r="BE488" s="1243" t="s">
        <v>302</v>
      </c>
      <c r="BF488" s="1244"/>
      <c r="BG488" s="1686" t="s">
        <v>5</v>
      </c>
      <c r="BH488" s="2934"/>
      <c r="BI488" s="1243" t="s">
        <v>302</v>
      </c>
      <c r="BJ488" s="1244"/>
    </row>
    <row r="489" spans="2:62" ht="15" hidden="1" customHeight="1">
      <c r="B489" s="1385">
        <v>9</v>
      </c>
      <c r="C489" s="1686" t="s">
        <v>20</v>
      </c>
      <c r="D489" s="1154"/>
      <c r="E489" s="1106"/>
      <c r="F489" s="2291">
        <f t="shared" si="333"/>
        <v>0</v>
      </c>
      <c r="G489" s="1387" t="s">
        <v>315</v>
      </c>
      <c r="H489" s="2668"/>
      <c r="I489" s="3710">
        <f>'10,00'!W297</f>
        <v>0</v>
      </c>
      <c r="J489" s="2000"/>
      <c r="K489" s="3684">
        <v>9</v>
      </c>
      <c r="L489" s="1787" t="s">
        <v>5</v>
      </c>
      <c r="M489" s="1144"/>
      <c r="N489" s="1106"/>
      <c r="O489" s="1106"/>
      <c r="P489" s="2291">
        <f t="shared" si="341"/>
        <v>0</v>
      </c>
      <c r="Q489" s="1387" t="s">
        <v>310</v>
      </c>
      <c r="R489" s="2300"/>
      <c r="S489" s="2000"/>
      <c r="T489" s="1990">
        <v>9</v>
      </c>
      <c r="U489" s="1787" t="s">
        <v>5</v>
      </c>
      <c r="V489" s="1144"/>
      <c r="W489" s="1106"/>
      <c r="X489" s="1106"/>
      <c r="Y489" s="2291">
        <f t="shared" si="342"/>
        <v>0</v>
      </c>
      <c r="Z489" s="1387" t="s">
        <v>401</v>
      </c>
      <c r="AA489" s="2300"/>
      <c r="AB489" s="2000"/>
      <c r="AC489" s="1990">
        <v>9</v>
      </c>
      <c r="AD489" s="2054" t="s">
        <v>5</v>
      </c>
      <c r="AE489" s="1154"/>
      <c r="AF489" s="1106"/>
      <c r="AG489" s="2291">
        <f t="shared" si="336"/>
        <v>0</v>
      </c>
      <c r="AH489" s="1387" t="s">
        <v>315</v>
      </c>
      <c r="AI489" s="2668"/>
      <c r="AJ489" s="3710">
        <f>'10,00'!AY298</f>
        <v>0</v>
      </c>
      <c r="AK489" s="2582"/>
      <c r="AL489" s="1213"/>
      <c r="AM489" s="1393" t="s">
        <v>5</v>
      </c>
      <c r="AN489" s="1144"/>
      <c r="AO489" s="1106"/>
      <c r="AP489" s="2291">
        <f t="shared" si="343"/>
        <v>0</v>
      </c>
      <c r="AQ489" s="1387" t="s">
        <v>401</v>
      </c>
      <c r="AR489" s="1387"/>
      <c r="AS489" s="2567"/>
      <c r="AT489" s="4110"/>
      <c r="AU489" s="1686" t="s">
        <v>20</v>
      </c>
      <c r="AV489" s="2933"/>
      <c r="AW489" s="1243" t="s">
        <v>315</v>
      </c>
      <c r="AX489" s="1411"/>
      <c r="AY489" s="1686" t="s">
        <v>20</v>
      </c>
      <c r="AZ489" s="2933"/>
      <c r="BA489" s="1243" t="s">
        <v>315</v>
      </c>
      <c r="BB489" s="1411"/>
      <c r="BC489" s="1686" t="s">
        <v>20</v>
      </c>
      <c r="BD489" s="2933"/>
      <c r="BE489" s="1243" t="s">
        <v>315</v>
      </c>
      <c r="BF489" s="1411"/>
      <c r="BG489" s="1686" t="s">
        <v>20</v>
      </c>
      <c r="BH489" s="2933"/>
      <c r="BI489" s="1243" t="s">
        <v>315</v>
      </c>
      <c r="BJ489" s="1411"/>
    </row>
    <row r="490" spans="2:62" ht="15" hidden="1" customHeight="1">
      <c r="B490" s="1385">
        <v>10</v>
      </c>
      <c r="C490" s="1686" t="s">
        <v>768</v>
      </c>
      <c r="D490" s="1154"/>
      <c r="E490" s="1106"/>
      <c r="F490" s="2291">
        <f t="shared" si="333"/>
        <v>0</v>
      </c>
      <c r="G490" s="1388" t="s">
        <v>384</v>
      </c>
      <c r="H490" s="2668"/>
      <c r="I490" s="3710">
        <f>'10,00'!W298</f>
        <v>0</v>
      </c>
      <c r="J490" s="2000"/>
      <c r="K490" s="2923">
        <v>10</v>
      </c>
      <c r="L490" s="1787" t="s">
        <v>20</v>
      </c>
      <c r="M490" s="1144"/>
      <c r="N490" s="1106"/>
      <c r="O490" s="1106"/>
      <c r="P490" s="2291">
        <f t="shared" si="341"/>
        <v>0</v>
      </c>
      <c r="Q490" s="1387" t="s">
        <v>303</v>
      </c>
      <c r="R490" s="2300"/>
      <c r="S490" s="2000"/>
      <c r="T490" s="1385">
        <v>10</v>
      </c>
      <c r="U490" s="1787" t="s">
        <v>20</v>
      </c>
      <c r="V490" s="1144"/>
      <c r="W490" s="1106"/>
      <c r="X490" s="1106"/>
      <c r="Y490" s="2291">
        <f t="shared" si="342"/>
        <v>0</v>
      </c>
      <c r="Z490" s="1387" t="s">
        <v>303</v>
      </c>
      <c r="AA490" s="2300"/>
      <c r="AB490" s="2000"/>
      <c r="AC490" s="1385">
        <v>10</v>
      </c>
      <c r="AD490" s="2054" t="s">
        <v>20</v>
      </c>
      <c r="AE490" s="1154"/>
      <c r="AF490" s="1106"/>
      <c r="AG490" s="2291">
        <f t="shared" si="336"/>
        <v>0</v>
      </c>
      <c r="AH490" s="1388" t="s">
        <v>384</v>
      </c>
      <c r="AI490" s="2668"/>
      <c r="AJ490" s="3710">
        <f>'10,00'!AY299</f>
        <v>0</v>
      </c>
      <c r="AK490" s="2582"/>
      <c r="AL490" s="1213"/>
      <c r="AM490" s="1393" t="s">
        <v>20</v>
      </c>
      <c r="AN490" s="1144"/>
      <c r="AO490" s="1106"/>
      <c r="AP490" s="2291">
        <f t="shared" si="343"/>
        <v>0</v>
      </c>
      <c r="AQ490" s="1387" t="s">
        <v>303</v>
      </c>
      <c r="AR490" s="1387"/>
      <c r="AS490" s="2567"/>
      <c r="AT490" s="4110"/>
      <c r="AU490" s="1686" t="s">
        <v>768</v>
      </c>
      <c r="AV490" s="2935"/>
      <c r="AW490" s="1252" t="s">
        <v>384</v>
      </c>
      <c r="AX490" s="1250"/>
      <c r="AY490" s="1686" t="s">
        <v>768</v>
      </c>
      <c r="AZ490" s="2935"/>
      <c r="BA490" s="1252" t="s">
        <v>384</v>
      </c>
      <c r="BB490" s="1250"/>
      <c r="BC490" s="1686" t="s">
        <v>768</v>
      </c>
      <c r="BD490" s="2935"/>
      <c r="BE490" s="1252" t="s">
        <v>384</v>
      </c>
      <c r="BF490" s="1250"/>
      <c r="BG490" s="1686" t="s">
        <v>768</v>
      </c>
      <c r="BH490" s="2935"/>
      <c r="BI490" s="1252" t="s">
        <v>384</v>
      </c>
      <c r="BJ490" s="1250"/>
    </row>
    <row r="491" spans="2:62" ht="15" hidden="1" customHeight="1">
      <c r="B491" s="1385">
        <v>11</v>
      </c>
      <c r="C491" s="1686" t="s">
        <v>878</v>
      </c>
      <c r="D491" s="1154"/>
      <c r="E491" s="1107"/>
      <c r="F491" s="2291">
        <f t="shared" si="333"/>
        <v>0</v>
      </c>
      <c r="G491" s="1389" t="s">
        <v>305</v>
      </c>
      <c r="H491" s="2669"/>
      <c r="I491" s="3710">
        <f>'10,00'!W299</f>
        <v>0</v>
      </c>
      <c r="J491" s="2000"/>
      <c r="K491" s="2923">
        <v>11</v>
      </c>
      <c r="L491" s="1787" t="s">
        <v>327</v>
      </c>
      <c r="M491" s="1144"/>
      <c r="N491" s="1107"/>
      <c r="O491" s="1107"/>
      <c r="P491" s="2291">
        <f t="shared" si="341"/>
        <v>0</v>
      </c>
      <c r="Q491" s="1388" t="s">
        <v>304</v>
      </c>
      <c r="R491" s="2300"/>
      <c r="S491" s="2000"/>
      <c r="T491" s="1385">
        <v>11</v>
      </c>
      <c r="U491" s="1787" t="s">
        <v>327</v>
      </c>
      <c r="V491" s="1144"/>
      <c r="W491" s="1107"/>
      <c r="X491" s="1107"/>
      <c r="Y491" s="2291">
        <f t="shared" si="342"/>
        <v>0</v>
      </c>
      <c r="Z491" s="1388" t="s">
        <v>304</v>
      </c>
      <c r="AA491" s="2300"/>
      <c r="AB491" s="2000"/>
      <c r="AC491" s="1385">
        <v>11</v>
      </c>
      <c r="AD491" s="2054" t="s">
        <v>327</v>
      </c>
      <c r="AE491" s="1154"/>
      <c r="AF491" s="1107"/>
      <c r="AG491" s="2291">
        <f t="shared" si="336"/>
        <v>0</v>
      </c>
      <c r="AH491" s="1389" t="s">
        <v>305</v>
      </c>
      <c r="AI491" s="2669"/>
      <c r="AJ491" s="3710">
        <f>'10,00'!AY300</f>
        <v>0</v>
      </c>
      <c r="AK491" s="2583"/>
      <c r="AL491" s="1213"/>
      <c r="AM491" s="1393" t="s">
        <v>327</v>
      </c>
      <c r="AN491" s="1144"/>
      <c r="AO491" s="1107"/>
      <c r="AP491" s="2291">
        <f t="shared" si="343"/>
        <v>0</v>
      </c>
      <c r="AQ491" s="1388" t="s">
        <v>304</v>
      </c>
      <c r="AR491" s="1388"/>
      <c r="AS491" s="2567"/>
      <c r="AT491" s="4110"/>
      <c r="AU491" s="1686" t="s">
        <v>878</v>
      </c>
      <c r="AV491" s="2936"/>
      <c r="AW491" s="1249" t="s">
        <v>305</v>
      </c>
      <c r="AX491" s="1250"/>
      <c r="AY491" s="1686" t="s">
        <v>878</v>
      </c>
      <c r="AZ491" s="2936"/>
      <c r="BA491" s="1249" t="s">
        <v>305</v>
      </c>
      <c r="BB491" s="1250"/>
      <c r="BC491" s="1686" t="s">
        <v>878</v>
      </c>
      <c r="BD491" s="2936"/>
      <c r="BE491" s="1249" t="s">
        <v>305</v>
      </c>
      <c r="BF491" s="1250"/>
      <c r="BG491" s="1686" t="s">
        <v>878</v>
      </c>
      <c r="BH491" s="2936"/>
      <c r="BI491" s="1249" t="s">
        <v>305</v>
      </c>
      <c r="BJ491" s="1250"/>
    </row>
    <row r="492" spans="2:62" ht="15" hidden="1" customHeight="1">
      <c r="B492" s="1385">
        <v>12</v>
      </c>
      <c r="C492" s="1686" t="s">
        <v>8</v>
      </c>
      <c r="D492" s="1154"/>
      <c r="E492" s="1107"/>
      <c r="F492" s="2291">
        <f t="shared" si="333"/>
        <v>0</v>
      </c>
      <c r="G492" s="1389" t="s">
        <v>53</v>
      </c>
      <c r="H492" s="2669"/>
      <c r="I492" s="3710">
        <f>'10,00'!W300</f>
        <v>0</v>
      </c>
      <c r="J492" s="2000"/>
      <c r="K492" s="2923">
        <v>12</v>
      </c>
      <c r="L492" s="1787" t="s">
        <v>8</v>
      </c>
      <c r="M492" s="1144"/>
      <c r="N492" s="1107"/>
      <c r="O492" s="1107"/>
      <c r="P492" s="2291">
        <f t="shared" si="341"/>
        <v>0</v>
      </c>
      <c r="Q492" s="2295" t="s">
        <v>305</v>
      </c>
      <c r="R492" s="2302"/>
      <c r="S492" s="2000"/>
      <c r="T492" s="1385">
        <v>12</v>
      </c>
      <c r="U492" s="1787" t="s">
        <v>8</v>
      </c>
      <c r="V492" s="1144"/>
      <c r="W492" s="1107"/>
      <c r="X492" s="1107"/>
      <c r="Y492" s="2291">
        <f t="shared" si="342"/>
        <v>0</v>
      </c>
      <c r="Z492" s="2295" t="s">
        <v>305</v>
      </c>
      <c r="AA492" s="2302"/>
      <c r="AB492" s="2000"/>
      <c r="AC492" s="1385">
        <v>12</v>
      </c>
      <c r="AD492" s="2054" t="s">
        <v>8</v>
      </c>
      <c r="AE492" s="1154"/>
      <c r="AF492" s="1107"/>
      <c r="AG492" s="2291">
        <f t="shared" si="336"/>
        <v>0</v>
      </c>
      <c r="AH492" s="1389" t="s">
        <v>53</v>
      </c>
      <c r="AI492" s="2669"/>
      <c r="AJ492" s="3710">
        <f>'10,00'!AY301</f>
        <v>0</v>
      </c>
      <c r="AK492" s="2583"/>
      <c r="AL492" s="1213"/>
      <c r="AM492" s="1393" t="s">
        <v>8</v>
      </c>
      <c r="AN492" s="1144"/>
      <c r="AO492" s="1107"/>
      <c r="AP492" s="2291">
        <f t="shared" ref="AP492:AP504" si="344">AN492-AO492</f>
        <v>0</v>
      </c>
      <c r="AQ492" s="1389" t="s">
        <v>305</v>
      </c>
      <c r="AR492" s="1389"/>
      <c r="AS492" s="2568"/>
      <c r="AT492" s="4110"/>
      <c r="AU492" s="1686" t="s">
        <v>8</v>
      </c>
      <c r="AV492" s="2936"/>
      <c r="AW492" s="1249" t="s">
        <v>53</v>
      </c>
      <c r="AX492" s="1250"/>
      <c r="AY492" s="1686" t="s">
        <v>8</v>
      </c>
      <c r="AZ492" s="2936"/>
      <c r="BA492" s="1249" t="s">
        <v>53</v>
      </c>
      <c r="BB492" s="1250"/>
      <c r="BC492" s="1686" t="s">
        <v>8</v>
      </c>
      <c r="BD492" s="2936"/>
      <c r="BE492" s="1249" t="s">
        <v>53</v>
      </c>
      <c r="BF492" s="1250"/>
      <c r="BG492" s="1686" t="s">
        <v>8</v>
      </c>
      <c r="BH492" s="2936"/>
      <c r="BI492" s="1249" t="s">
        <v>53</v>
      </c>
      <c r="BJ492" s="1250"/>
    </row>
    <row r="493" spans="2:62" ht="15" hidden="1" customHeight="1">
      <c r="B493" s="1385">
        <v>13</v>
      </c>
      <c r="C493" s="1686" t="s">
        <v>7</v>
      </c>
      <c r="D493" s="1154"/>
      <c r="E493" s="1107"/>
      <c r="F493" s="2291">
        <f t="shared" si="333"/>
        <v>0</v>
      </c>
      <c r="G493" s="1390" t="s">
        <v>54</v>
      </c>
      <c r="H493" s="2669"/>
      <c r="I493" s="3710">
        <f>'10,00'!W301</f>
        <v>0</v>
      </c>
      <c r="J493" s="2000"/>
      <c r="K493" s="3685">
        <v>13</v>
      </c>
      <c r="L493" s="1787" t="s">
        <v>7</v>
      </c>
      <c r="M493" s="1144"/>
      <c r="N493" s="1107"/>
      <c r="O493" s="1107"/>
      <c r="P493" s="2291">
        <f t="shared" si="341"/>
        <v>0</v>
      </c>
      <c r="Q493" s="1389" t="s">
        <v>53</v>
      </c>
      <c r="R493" s="2302"/>
      <c r="S493" s="2000"/>
      <c r="T493" s="1991">
        <v>13</v>
      </c>
      <c r="U493" s="1787" t="s">
        <v>7</v>
      </c>
      <c r="V493" s="1144"/>
      <c r="W493" s="1107"/>
      <c r="X493" s="1107"/>
      <c r="Y493" s="2291">
        <f t="shared" si="342"/>
        <v>0</v>
      </c>
      <c r="Z493" s="1389" t="s">
        <v>53</v>
      </c>
      <c r="AA493" s="2302"/>
      <c r="AB493" s="2000"/>
      <c r="AC493" s="1991">
        <v>13</v>
      </c>
      <c r="AD493" s="2054" t="s">
        <v>7</v>
      </c>
      <c r="AE493" s="1154"/>
      <c r="AF493" s="1107"/>
      <c r="AG493" s="2291">
        <f t="shared" si="336"/>
        <v>0</v>
      </c>
      <c r="AH493" s="1390" t="s">
        <v>54</v>
      </c>
      <c r="AI493" s="2669"/>
      <c r="AJ493" s="3710">
        <f>'10,00'!AY302</f>
        <v>0</v>
      </c>
      <c r="AK493" s="2583"/>
      <c r="AL493" s="1213"/>
      <c r="AM493" s="1393" t="s">
        <v>7</v>
      </c>
      <c r="AN493" s="1144"/>
      <c r="AO493" s="1107"/>
      <c r="AP493" s="2291">
        <f t="shared" si="344"/>
        <v>0</v>
      </c>
      <c r="AQ493" s="1389" t="s">
        <v>53</v>
      </c>
      <c r="AR493" s="1389"/>
      <c r="AS493" s="2568"/>
      <c r="AT493" s="4110"/>
      <c r="AU493" s="1686" t="s">
        <v>7</v>
      </c>
      <c r="AV493" s="2936"/>
      <c r="AW493" s="1251" t="s">
        <v>54</v>
      </c>
      <c r="AX493" s="1414"/>
      <c r="AY493" s="1686" t="s">
        <v>7</v>
      </c>
      <c r="AZ493" s="2936"/>
      <c r="BA493" s="1251" t="s">
        <v>54</v>
      </c>
      <c r="BB493" s="1414"/>
      <c r="BC493" s="1686" t="s">
        <v>7</v>
      </c>
      <c r="BD493" s="2936"/>
      <c r="BE493" s="1251" t="s">
        <v>54</v>
      </c>
      <c r="BF493" s="1414"/>
      <c r="BG493" s="1686" t="s">
        <v>7</v>
      </c>
      <c r="BH493" s="2936"/>
      <c r="BI493" s="1251" t="s">
        <v>54</v>
      </c>
      <c r="BJ493" s="1414"/>
    </row>
    <row r="494" spans="2:62" ht="15" hidden="1" customHeight="1">
      <c r="B494" s="1385">
        <v>14</v>
      </c>
      <c r="C494" s="1686" t="s">
        <v>455</v>
      </c>
      <c r="D494" s="1154"/>
      <c r="E494" s="1107"/>
      <c r="F494" s="2291">
        <f t="shared" si="333"/>
        <v>0</v>
      </c>
      <c r="G494" s="1391" t="s">
        <v>306</v>
      </c>
      <c r="H494" s="2669"/>
      <c r="I494" s="3710">
        <f>'10,00'!W302</f>
        <v>0</v>
      </c>
      <c r="J494" s="2000"/>
      <c r="K494" s="3685">
        <v>14</v>
      </c>
      <c r="L494" s="1787" t="s">
        <v>9</v>
      </c>
      <c r="M494" s="1144"/>
      <c r="N494" s="1107"/>
      <c r="O494" s="1107"/>
      <c r="P494" s="2291">
        <f t="shared" si="341"/>
        <v>0</v>
      </c>
      <c r="Q494" s="1390" t="s">
        <v>54</v>
      </c>
      <c r="R494" s="2302"/>
      <c r="S494" s="2000"/>
      <c r="T494" s="1991">
        <v>14</v>
      </c>
      <c r="U494" s="1787" t="s">
        <v>9</v>
      </c>
      <c r="V494" s="1144"/>
      <c r="W494" s="1107"/>
      <c r="X494" s="1107"/>
      <c r="Y494" s="2291">
        <f t="shared" si="342"/>
        <v>0</v>
      </c>
      <c r="Z494" s="1390" t="s">
        <v>54</v>
      </c>
      <c r="AA494" s="2302"/>
      <c r="AB494" s="2000"/>
      <c r="AC494" s="1991">
        <v>14</v>
      </c>
      <c r="AD494" s="2054" t="s">
        <v>9</v>
      </c>
      <c r="AE494" s="1154"/>
      <c r="AF494" s="1107"/>
      <c r="AG494" s="2291">
        <f t="shared" si="336"/>
        <v>0</v>
      </c>
      <c r="AH494" s="1391" t="s">
        <v>306</v>
      </c>
      <c r="AI494" s="2669"/>
      <c r="AJ494" s="3710">
        <f>'10,00'!AY303</f>
        <v>0</v>
      </c>
      <c r="AK494" s="2583"/>
      <c r="AL494" s="1213"/>
      <c r="AM494" s="1393" t="s">
        <v>9</v>
      </c>
      <c r="AN494" s="1144"/>
      <c r="AO494" s="1107"/>
      <c r="AP494" s="2291">
        <f t="shared" si="344"/>
        <v>0</v>
      </c>
      <c r="AQ494" s="1390" t="s">
        <v>54</v>
      </c>
      <c r="AR494" s="1390"/>
      <c r="AS494" s="2568"/>
      <c r="AT494" s="4110"/>
      <c r="AU494" s="1686" t="s">
        <v>455</v>
      </c>
      <c r="AV494" s="2936"/>
      <c r="AW494" s="1999" t="s">
        <v>306</v>
      </c>
      <c r="AX494" s="1244"/>
      <c r="AY494" s="1686" t="s">
        <v>455</v>
      </c>
      <c r="AZ494" s="2936"/>
      <c r="BA494" s="1999" t="s">
        <v>306</v>
      </c>
      <c r="BB494" s="1244"/>
      <c r="BC494" s="1686" t="s">
        <v>455</v>
      </c>
      <c r="BD494" s="2936"/>
      <c r="BE494" s="1999" t="s">
        <v>306</v>
      </c>
      <c r="BF494" s="1244"/>
      <c r="BG494" s="1686" t="s">
        <v>455</v>
      </c>
      <c r="BH494" s="2936"/>
      <c r="BI494" s="1999" t="s">
        <v>306</v>
      </c>
      <c r="BJ494" s="1244"/>
    </row>
    <row r="495" spans="2:62" ht="15" hidden="1" customHeight="1">
      <c r="B495" s="1385">
        <v>15</v>
      </c>
      <c r="C495" s="1686" t="s">
        <v>667</v>
      </c>
      <c r="D495" s="1154"/>
      <c r="E495" s="1107"/>
      <c r="F495" s="2291">
        <f t="shared" si="333"/>
        <v>0</v>
      </c>
      <c r="G495" s="2574" t="s">
        <v>925</v>
      </c>
      <c r="H495" s="2668"/>
      <c r="I495" s="3710">
        <f>'10,00'!W303</f>
        <v>0</v>
      </c>
      <c r="J495" s="2000"/>
      <c r="K495" s="2923">
        <v>15</v>
      </c>
      <c r="L495" s="1787" t="s">
        <v>10</v>
      </c>
      <c r="M495" s="1144"/>
      <c r="N495" s="1107"/>
      <c r="O495" s="1107"/>
      <c r="P495" s="2291">
        <f t="shared" si="341"/>
        <v>0</v>
      </c>
      <c r="Q495" s="2295" t="s">
        <v>306</v>
      </c>
      <c r="R495" s="2302"/>
      <c r="S495" s="2000"/>
      <c r="T495" s="1385">
        <v>15</v>
      </c>
      <c r="U495" s="1787" t="s">
        <v>10</v>
      </c>
      <c r="V495" s="1144"/>
      <c r="W495" s="1107"/>
      <c r="X495" s="1107"/>
      <c r="Y495" s="2291">
        <f t="shared" si="342"/>
        <v>0</v>
      </c>
      <c r="Z495" s="2295" t="s">
        <v>306</v>
      </c>
      <c r="AA495" s="2302"/>
      <c r="AB495" s="2000"/>
      <c r="AC495" s="1385">
        <v>15</v>
      </c>
      <c r="AD495" s="2054" t="s">
        <v>10</v>
      </c>
      <c r="AE495" s="1154"/>
      <c r="AF495" s="1107"/>
      <c r="AG495" s="2291">
        <f t="shared" si="336"/>
        <v>0</v>
      </c>
      <c r="AH495" s="2574" t="s">
        <v>925</v>
      </c>
      <c r="AI495" s="2668"/>
      <c r="AJ495" s="3710">
        <f>'10,00'!AY304</f>
        <v>0</v>
      </c>
      <c r="AK495" s="2582"/>
      <c r="AL495" s="1213"/>
      <c r="AM495" s="1393" t="s">
        <v>10</v>
      </c>
      <c r="AN495" s="1144"/>
      <c r="AO495" s="1107"/>
      <c r="AP495" s="2291">
        <f t="shared" si="344"/>
        <v>0</v>
      </c>
      <c r="AQ495" s="1391" t="s">
        <v>306</v>
      </c>
      <c r="AR495" s="1391"/>
      <c r="AS495" s="2568"/>
      <c r="AT495" s="4110"/>
      <c r="AU495" s="1686" t="s">
        <v>667</v>
      </c>
      <c r="AV495" s="2936"/>
      <c r="AW495" s="2574" t="s">
        <v>925</v>
      </c>
      <c r="AX495" s="1244"/>
      <c r="AY495" s="1686" t="s">
        <v>667</v>
      </c>
      <c r="AZ495" s="2936"/>
      <c r="BA495" s="2574" t="s">
        <v>925</v>
      </c>
      <c r="BB495" s="1244"/>
      <c r="BC495" s="1686" t="s">
        <v>667</v>
      </c>
      <c r="BD495" s="2936"/>
      <c r="BE495" s="2574" t="s">
        <v>925</v>
      </c>
      <c r="BF495" s="1244"/>
      <c r="BG495" s="1686" t="s">
        <v>667</v>
      </c>
      <c r="BH495" s="2936"/>
      <c r="BI495" s="2574" t="s">
        <v>925</v>
      </c>
      <c r="BJ495" s="1244"/>
    </row>
    <row r="496" spans="2:62" ht="15" hidden="1" customHeight="1">
      <c r="B496" s="1385">
        <v>16</v>
      </c>
      <c r="C496" s="1686" t="s">
        <v>307</v>
      </c>
      <c r="D496" s="1154"/>
      <c r="E496" s="1107"/>
      <c r="F496" s="2291">
        <f t="shared" si="333"/>
        <v>0</v>
      </c>
      <c r="G496" s="2574" t="s">
        <v>926</v>
      </c>
      <c r="H496" s="2668"/>
      <c r="I496" s="3710">
        <f>'10,00'!W304</f>
        <v>0</v>
      </c>
      <c r="J496" s="2000"/>
      <c r="K496" s="2923">
        <v>16</v>
      </c>
      <c r="L496" s="1787" t="s">
        <v>11</v>
      </c>
      <c r="M496" s="1144"/>
      <c r="N496" s="1107"/>
      <c r="O496" s="1107"/>
      <c r="P496" s="2291">
        <f t="shared" si="341"/>
        <v>0</v>
      </c>
      <c r="Q496" s="1388" t="s">
        <v>294</v>
      </c>
      <c r="R496" s="2300"/>
      <c r="S496" s="2000"/>
      <c r="T496" s="1385">
        <v>16</v>
      </c>
      <c r="U496" s="1787" t="s">
        <v>11</v>
      </c>
      <c r="V496" s="1144"/>
      <c r="W496" s="1107"/>
      <c r="X496" s="1107"/>
      <c r="Y496" s="2291">
        <f t="shared" si="342"/>
        <v>0</v>
      </c>
      <c r="Z496" s="1388" t="s">
        <v>294</v>
      </c>
      <c r="AA496" s="2300"/>
      <c r="AB496" s="2000"/>
      <c r="AC496" s="1385">
        <v>16</v>
      </c>
      <c r="AD496" s="2054" t="s">
        <v>11</v>
      </c>
      <c r="AE496" s="1154"/>
      <c r="AF496" s="1107"/>
      <c r="AG496" s="2291">
        <f t="shared" si="336"/>
        <v>0</v>
      </c>
      <c r="AH496" s="2574" t="s">
        <v>926</v>
      </c>
      <c r="AI496" s="2668"/>
      <c r="AJ496" s="3710">
        <f>'10,00'!AY305</f>
        <v>0</v>
      </c>
      <c r="AK496" s="2582"/>
      <c r="AL496" s="1213"/>
      <c r="AM496" s="1393" t="s">
        <v>11</v>
      </c>
      <c r="AN496" s="1144"/>
      <c r="AO496" s="1107"/>
      <c r="AP496" s="2291">
        <f t="shared" si="344"/>
        <v>0</v>
      </c>
      <c r="AQ496" s="1388" t="s">
        <v>294</v>
      </c>
      <c r="AR496" s="1388"/>
      <c r="AS496" s="2567"/>
      <c r="AT496" s="4110"/>
      <c r="AU496" s="1686" t="s">
        <v>307</v>
      </c>
      <c r="AV496" s="2936"/>
      <c r="AW496" s="2574" t="s">
        <v>926</v>
      </c>
      <c r="AX496" s="1244"/>
      <c r="AY496" s="1686" t="s">
        <v>307</v>
      </c>
      <c r="AZ496" s="2936"/>
      <c r="BA496" s="2574" t="s">
        <v>926</v>
      </c>
      <c r="BB496" s="1244"/>
      <c r="BC496" s="1686" t="s">
        <v>307</v>
      </c>
      <c r="BD496" s="2936"/>
      <c r="BE496" s="2574" t="s">
        <v>926</v>
      </c>
      <c r="BF496" s="1244"/>
      <c r="BG496" s="1686" t="s">
        <v>307</v>
      </c>
      <c r="BH496" s="2936"/>
      <c r="BI496" s="2574" t="s">
        <v>926</v>
      </c>
      <c r="BJ496" s="1244"/>
    </row>
    <row r="497" spans="2:62" ht="15" hidden="1" customHeight="1">
      <c r="B497" s="1385">
        <v>17</v>
      </c>
      <c r="C497" s="1686" t="s">
        <v>15</v>
      </c>
      <c r="D497" s="1154"/>
      <c r="E497" s="1106"/>
      <c r="F497" s="2291">
        <f t="shared" ref="F497:F504" si="345">D497-E497</f>
        <v>0</v>
      </c>
      <c r="G497" s="1388" t="s">
        <v>307</v>
      </c>
      <c r="H497" s="2668"/>
      <c r="I497" s="3710">
        <f>'10,00'!W305</f>
        <v>0</v>
      </c>
      <c r="J497" s="2000"/>
      <c r="K497" s="2923">
        <v>17</v>
      </c>
      <c r="L497" s="1787" t="s">
        <v>329</v>
      </c>
      <c r="M497" s="1144"/>
      <c r="N497" s="1106"/>
      <c r="O497" s="1106"/>
      <c r="P497" s="2291">
        <f t="shared" si="341"/>
        <v>0</v>
      </c>
      <c r="Q497" s="2292" t="s">
        <v>295</v>
      </c>
      <c r="R497" s="2300"/>
      <c r="S497" s="2000"/>
      <c r="T497" s="1385">
        <v>17</v>
      </c>
      <c r="U497" s="1787" t="s">
        <v>329</v>
      </c>
      <c r="V497" s="1144"/>
      <c r="W497" s="1106"/>
      <c r="X497" s="1106"/>
      <c r="Y497" s="2291">
        <f t="shared" si="342"/>
        <v>0</v>
      </c>
      <c r="Z497" s="2292" t="s">
        <v>295</v>
      </c>
      <c r="AA497" s="2300"/>
      <c r="AB497" s="2000"/>
      <c r="AC497" s="1385">
        <v>17</v>
      </c>
      <c r="AD497" s="2054" t="s">
        <v>329</v>
      </c>
      <c r="AE497" s="1154"/>
      <c r="AF497" s="1106"/>
      <c r="AG497" s="2291">
        <f t="shared" ref="AG497:AG504" si="346">AE497-AF497</f>
        <v>0</v>
      </c>
      <c r="AH497" s="1388" t="s">
        <v>307</v>
      </c>
      <c r="AI497" s="2668"/>
      <c r="AJ497" s="3710">
        <f>'10,00'!AY306</f>
        <v>0</v>
      </c>
      <c r="AK497" s="2582"/>
      <c r="AL497" s="1213"/>
      <c r="AM497" s="1393" t="s">
        <v>329</v>
      </c>
      <c r="AN497" s="1144"/>
      <c r="AO497" s="1107"/>
      <c r="AP497" s="2291">
        <f t="shared" si="344"/>
        <v>0</v>
      </c>
      <c r="AQ497" s="1388" t="s">
        <v>295</v>
      </c>
      <c r="AR497" s="1388"/>
      <c r="AS497" s="2567"/>
      <c r="AT497" s="4110"/>
      <c r="AU497" s="1686" t="s">
        <v>15</v>
      </c>
      <c r="AV497" s="2933"/>
      <c r="AW497" s="1252" t="s">
        <v>307</v>
      </c>
      <c r="AX497" s="1244"/>
      <c r="AY497" s="1686" t="s">
        <v>15</v>
      </c>
      <c r="AZ497" s="2933"/>
      <c r="BA497" s="1252" t="s">
        <v>307</v>
      </c>
      <c r="BB497" s="1244"/>
      <c r="BC497" s="1686" t="s">
        <v>15</v>
      </c>
      <c r="BD497" s="2933"/>
      <c r="BE497" s="1252" t="s">
        <v>307</v>
      </c>
      <c r="BF497" s="1244"/>
      <c r="BG497" s="1686" t="s">
        <v>15</v>
      </c>
      <c r="BH497" s="2933"/>
      <c r="BI497" s="1252" t="s">
        <v>307</v>
      </c>
      <c r="BJ497" s="1244"/>
    </row>
    <row r="498" spans="2:62" ht="15" hidden="1" customHeight="1">
      <c r="B498" s="1385">
        <v>18</v>
      </c>
      <c r="C498" s="1686" t="s">
        <v>16</v>
      </c>
      <c r="D498" s="1154"/>
      <c r="E498" s="1106"/>
      <c r="F498" s="2291">
        <f t="shared" si="345"/>
        <v>0</v>
      </c>
      <c r="G498" s="2573" t="s">
        <v>495</v>
      </c>
      <c r="H498" s="2668"/>
      <c r="I498" s="3710">
        <f>'10,00'!W306</f>
        <v>0</v>
      </c>
      <c r="J498" s="2000"/>
      <c r="K498" s="3684">
        <v>18</v>
      </c>
      <c r="L498" s="1787" t="s">
        <v>330</v>
      </c>
      <c r="M498" s="1144"/>
      <c r="N498" s="1106"/>
      <c r="O498" s="1106"/>
      <c r="P498" s="2291">
        <f t="shared" si="341"/>
        <v>0</v>
      </c>
      <c r="Q498" s="1388" t="s">
        <v>307</v>
      </c>
      <c r="R498" s="2300"/>
      <c r="S498" s="2000"/>
      <c r="T498" s="1990">
        <v>18</v>
      </c>
      <c r="U498" s="1787" t="s">
        <v>330</v>
      </c>
      <c r="V498" s="1144"/>
      <c r="W498" s="1106"/>
      <c r="X498" s="1106"/>
      <c r="Y498" s="2291">
        <f t="shared" si="342"/>
        <v>0</v>
      </c>
      <c r="Z498" s="1388" t="s">
        <v>307</v>
      </c>
      <c r="AA498" s="2300"/>
      <c r="AB498" s="2000"/>
      <c r="AC498" s="1990">
        <v>18</v>
      </c>
      <c r="AD498" s="2054" t="s">
        <v>330</v>
      </c>
      <c r="AE498" s="1154"/>
      <c r="AF498" s="1106"/>
      <c r="AG498" s="2291">
        <f t="shared" si="346"/>
        <v>0</v>
      </c>
      <c r="AH498" s="2573" t="s">
        <v>495</v>
      </c>
      <c r="AI498" s="2668"/>
      <c r="AJ498" s="3710">
        <f>'10,00'!AY307</f>
        <v>0</v>
      </c>
      <c r="AK498" s="2582"/>
      <c r="AL498" s="1213"/>
      <c r="AM498" s="1393" t="s">
        <v>330</v>
      </c>
      <c r="AN498" s="1144"/>
      <c r="AO498" s="1107"/>
      <c r="AP498" s="2291">
        <f t="shared" si="344"/>
        <v>0</v>
      </c>
      <c r="AQ498" s="1388" t="s">
        <v>307</v>
      </c>
      <c r="AR498" s="1388"/>
      <c r="AS498" s="2567"/>
      <c r="AT498" s="4110"/>
      <c r="AU498" s="1686" t="s">
        <v>16</v>
      </c>
      <c r="AV498" s="2933"/>
      <c r="AW498" s="2573" t="s">
        <v>495</v>
      </c>
      <c r="AX498" s="1244"/>
      <c r="AY498" s="1686" t="s">
        <v>16</v>
      </c>
      <c r="AZ498" s="2933"/>
      <c r="BA498" s="2573" t="s">
        <v>495</v>
      </c>
      <c r="BB498" s="1244"/>
      <c r="BC498" s="1686" t="s">
        <v>16</v>
      </c>
      <c r="BD498" s="2933"/>
      <c r="BE498" s="2573" t="s">
        <v>495</v>
      </c>
      <c r="BF498" s="1244"/>
      <c r="BG498" s="1686" t="s">
        <v>16</v>
      </c>
      <c r="BH498" s="2933"/>
      <c r="BI498" s="2573" t="s">
        <v>495</v>
      </c>
      <c r="BJ498" s="1244"/>
    </row>
    <row r="499" spans="2:62" ht="15" hidden="1" customHeight="1">
      <c r="B499" s="1385">
        <v>19</v>
      </c>
      <c r="C499" s="1686" t="s">
        <v>814</v>
      </c>
      <c r="D499" s="1154"/>
      <c r="E499" s="1106"/>
      <c r="F499" s="2291">
        <f t="shared" si="345"/>
        <v>0</v>
      </c>
      <c r="G499" s="1387" t="s">
        <v>58</v>
      </c>
      <c r="H499" s="2668"/>
      <c r="I499" s="3710">
        <f>'10,00'!W307</f>
        <v>0</v>
      </c>
      <c r="J499" s="2000"/>
      <c r="K499" s="2923">
        <v>19</v>
      </c>
      <c r="L499" s="1787" t="s">
        <v>13</v>
      </c>
      <c r="M499" s="1144"/>
      <c r="N499" s="1106"/>
      <c r="O499" s="1106"/>
      <c r="P499" s="2291">
        <f t="shared" si="341"/>
        <v>0</v>
      </c>
      <c r="Q499" s="1388" t="s">
        <v>587</v>
      </c>
      <c r="R499" s="2300"/>
      <c r="S499" s="2000"/>
      <c r="T499" s="1385">
        <v>19</v>
      </c>
      <c r="U499" s="1787" t="s">
        <v>13</v>
      </c>
      <c r="V499" s="1144"/>
      <c r="W499" s="1106"/>
      <c r="X499" s="1106"/>
      <c r="Y499" s="2291">
        <f t="shared" si="342"/>
        <v>0</v>
      </c>
      <c r="Z499" s="1388" t="s">
        <v>587</v>
      </c>
      <c r="AA499" s="2300"/>
      <c r="AB499" s="2000"/>
      <c r="AC499" s="1385">
        <v>19</v>
      </c>
      <c r="AD499" s="2054" t="s">
        <v>13</v>
      </c>
      <c r="AE499" s="1154"/>
      <c r="AF499" s="1106"/>
      <c r="AG499" s="2291">
        <f t="shared" si="346"/>
        <v>0</v>
      </c>
      <c r="AH499" s="1387" t="s">
        <v>58</v>
      </c>
      <c r="AI499" s="2668"/>
      <c r="AJ499" s="3710">
        <f>'10,00'!AY309</f>
        <v>0</v>
      </c>
      <c r="AK499" s="2582"/>
      <c r="AL499" s="1213"/>
      <c r="AM499" s="1393" t="s">
        <v>13</v>
      </c>
      <c r="AN499" s="1144"/>
      <c r="AO499" s="1106"/>
      <c r="AP499" s="2291">
        <f t="shared" si="344"/>
        <v>0</v>
      </c>
      <c r="AQ499" s="1388" t="s">
        <v>587</v>
      </c>
      <c r="AR499" s="1388"/>
      <c r="AS499" s="2567"/>
      <c r="AT499" s="4110"/>
      <c r="AU499" s="1686" t="s">
        <v>814</v>
      </c>
      <c r="AV499" s="2933"/>
      <c r="AW499" s="1243" t="s">
        <v>58</v>
      </c>
      <c r="AX499" s="1244"/>
      <c r="AY499" s="1686" t="s">
        <v>814</v>
      </c>
      <c r="AZ499" s="2933"/>
      <c r="BA499" s="1243" t="s">
        <v>58</v>
      </c>
      <c r="BB499" s="1244"/>
      <c r="BC499" s="1686" t="s">
        <v>814</v>
      </c>
      <c r="BD499" s="2933"/>
      <c r="BE499" s="1243" t="s">
        <v>58</v>
      </c>
      <c r="BF499" s="1244"/>
      <c r="BG499" s="1686" t="s">
        <v>814</v>
      </c>
      <c r="BH499" s="2933"/>
      <c r="BI499" s="1243" t="s">
        <v>58</v>
      </c>
      <c r="BJ499" s="1244"/>
    </row>
    <row r="500" spans="2:62" ht="15" hidden="1" customHeight="1">
      <c r="B500" s="1385">
        <v>20</v>
      </c>
      <c r="C500" s="1686" t="s">
        <v>523</v>
      </c>
      <c r="D500" s="1154"/>
      <c r="E500" s="1106"/>
      <c r="F500" s="2291">
        <f t="shared" si="345"/>
        <v>0</v>
      </c>
      <c r="G500" s="1387" t="s">
        <v>57</v>
      </c>
      <c r="H500" s="2668"/>
      <c r="I500" s="3710">
        <f>'10,00'!W307</f>
        <v>0</v>
      </c>
      <c r="J500" s="2000"/>
      <c r="K500" s="2923">
        <v>20</v>
      </c>
      <c r="L500" s="1787" t="s">
        <v>337</v>
      </c>
      <c r="M500" s="1144"/>
      <c r="N500" s="1106"/>
      <c r="O500" s="1106"/>
      <c r="P500" s="2291">
        <f t="shared" si="341"/>
        <v>0</v>
      </c>
      <c r="Q500" s="1388" t="s">
        <v>588</v>
      </c>
      <c r="R500" s="2300"/>
      <c r="S500" s="2000"/>
      <c r="T500" s="1385">
        <v>20</v>
      </c>
      <c r="U500" s="1787" t="s">
        <v>337</v>
      </c>
      <c r="V500" s="1144"/>
      <c r="W500" s="1106"/>
      <c r="X500" s="1106"/>
      <c r="Y500" s="2291">
        <f t="shared" si="342"/>
        <v>0</v>
      </c>
      <c r="Z500" s="1388" t="s">
        <v>588</v>
      </c>
      <c r="AA500" s="2300"/>
      <c r="AB500" s="2000"/>
      <c r="AC500" s="1385">
        <v>20</v>
      </c>
      <c r="AD500" s="2054" t="s">
        <v>337</v>
      </c>
      <c r="AE500" s="1154"/>
      <c r="AF500" s="1106"/>
      <c r="AG500" s="2291">
        <f t="shared" si="346"/>
        <v>0</v>
      </c>
      <c r="AH500" s="1387" t="s">
        <v>57</v>
      </c>
      <c r="AI500" s="2668"/>
      <c r="AJ500" s="3710">
        <f>'10,00'!AY310</f>
        <v>0</v>
      </c>
      <c r="AK500" s="2582"/>
      <c r="AL500" s="1213"/>
      <c r="AM500" s="1393" t="s">
        <v>337</v>
      </c>
      <c r="AN500" s="1144"/>
      <c r="AO500" s="1106"/>
      <c r="AP500" s="2291">
        <f t="shared" si="344"/>
        <v>0</v>
      </c>
      <c r="AQ500" s="1388" t="s">
        <v>588</v>
      </c>
      <c r="AR500" s="1387"/>
      <c r="AS500" s="2567"/>
      <c r="AT500" s="4110"/>
      <c r="AU500" s="1686" t="s">
        <v>523</v>
      </c>
      <c r="AV500" s="2933"/>
      <c r="AW500" s="1243" t="s">
        <v>57</v>
      </c>
      <c r="AX500" s="1244"/>
      <c r="AY500" s="1686" t="s">
        <v>523</v>
      </c>
      <c r="AZ500" s="2933"/>
      <c r="BA500" s="1243" t="s">
        <v>57</v>
      </c>
      <c r="BB500" s="1244"/>
      <c r="BC500" s="1686" t="s">
        <v>523</v>
      </c>
      <c r="BD500" s="2933"/>
      <c r="BE500" s="1243" t="s">
        <v>57</v>
      </c>
      <c r="BF500" s="1244"/>
      <c r="BG500" s="1686" t="s">
        <v>523</v>
      </c>
      <c r="BH500" s="2933"/>
      <c r="BI500" s="1243" t="s">
        <v>57</v>
      </c>
      <c r="BJ500" s="1244"/>
    </row>
    <row r="501" spans="2:62" ht="15" hidden="1" customHeight="1">
      <c r="B501" s="1385">
        <v>21</v>
      </c>
      <c r="C501" s="1686" t="s">
        <v>917</v>
      </c>
      <c r="D501" s="1154"/>
      <c r="E501" s="1106"/>
      <c r="F501" s="2291">
        <f t="shared" si="345"/>
        <v>0</v>
      </c>
      <c r="G501" s="2940" t="s">
        <v>725</v>
      </c>
      <c r="H501" s="2668"/>
      <c r="I501" s="3710">
        <f>'10,00'!W308</f>
        <v>0</v>
      </c>
      <c r="J501" s="2000"/>
      <c r="K501" s="2923">
        <v>21</v>
      </c>
      <c r="L501" s="1787" t="s">
        <v>338</v>
      </c>
      <c r="M501" s="1144"/>
      <c r="N501" s="1106"/>
      <c r="O501" s="1106"/>
      <c r="P501" s="2291">
        <f t="shared" si="341"/>
        <v>0</v>
      </c>
      <c r="Q501" s="1387" t="s">
        <v>308</v>
      </c>
      <c r="R501" s="2300"/>
      <c r="S501" s="2000"/>
      <c r="T501" s="1385">
        <v>21</v>
      </c>
      <c r="U501" s="1787" t="s">
        <v>338</v>
      </c>
      <c r="V501" s="1144"/>
      <c r="W501" s="1106"/>
      <c r="X501" s="1106"/>
      <c r="Y501" s="2291">
        <f t="shared" si="342"/>
        <v>0</v>
      </c>
      <c r="Z501" s="1387" t="s">
        <v>308</v>
      </c>
      <c r="AA501" s="2300"/>
      <c r="AB501" s="2000"/>
      <c r="AC501" s="1385">
        <v>21</v>
      </c>
      <c r="AD501" s="2054" t="s">
        <v>338</v>
      </c>
      <c r="AE501" s="1154"/>
      <c r="AF501" s="1106"/>
      <c r="AG501" s="2291">
        <f t="shared" si="346"/>
        <v>0</v>
      </c>
      <c r="AH501" s="2940" t="s">
        <v>725</v>
      </c>
      <c r="AI501" s="2668"/>
      <c r="AJ501" s="3710">
        <f>'10,00'!AY311</f>
        <v>0</v>
      </c>
      <c r="AK501" s="2582"/>
      <c r="AL501" s="1213"/>
      <c r="AM501" s="1393" t="s">
        <v>338</v>
      </c>
      <c r="AN501" s="1144"/>
      <c r="AO501" s="1106"/>
      <c r="AP501" s="2291">
        <f t="shared" si="344"/>
        <v>0</v>
      </c>
      <c r="AQ501" s="1387" t="s">
        <v>308</v>
      </c>
      <c r="AR501" s="1387"/>
      <c r="AS501" s="2567"/>
      <c r="AT501" s="4110"/>
      <c r="AU501" s="1686" t="s">
        <v>917</v>
      </c>
      <c r="AV501" s="2933"/>
      <c r="AW501" s="1243" t="s">
        <v>725</v>
      </c>
      <c r="AX501" s="1244"/>
      <c r="AY501" s="1686" t="s">
        <v>917</v>
      </c>
      <c r="AZ501" s="2933"/>
      <c r="BA501" s="1243" t="s">
        <v>725</v>
      </c>
      <c r="BB501" s="1244"/>
      <c r="BC501" s="1686" t="s">
        <v>917</v>
      </c>
      <c r="BD501" s="2933"/>
      <c r="BE501" s="1243" t="s">
        <v>725</v>
      </c>
      <c r="BF501" s="1244"/>
      <c r="BG501" s="1686" t="s">
        <v>917</v>
      </c>
      <c r="BH501" s="2933"/>
      <c r="BI501" s="1243" t="s">
        <v>725</v>
      </c>
      <c r="BJ501" s="1244"/>
    </row>
    <row r="502" spans="2:62" ht="15" hidden="1" customHeight="1">
      <c r="B502" s="1385">
        <v>22</v>
      </c>
      <c r="C502" s="1686" t="s">
        <v>918</v>
      </c>
      <c r="D502" s="1154"/>
      <c r="E502" s="1106"/>
      <c r="F502" s="2291">
        <f t="shared" si="345"/>
        <v>0</v>
      </c>
      <c r="G502" s="1387" t="s">
        <v>747</v>
      </c>
      <c r="H502" s="2668"/>
      <c r="I502" s="3710">
        <f>'10,00'!W309</f>
        <v>0</v>
      </c>
      <c r="J502" s="2000"/>
      <c r="K502" s="3685">
        <v>22</v>
      </c>
      <c r="L502" s="1787" t="s">
        <v>14</v>
      </c>
      <c r="M502" s="1144"/>
      <c r="N502" s="1106"/>
      <c r="O502" s="1106"/>
      <c r="P502" s="2291">
        <f t="shared" si="341"/>
        <v>0</v>
      </c>
      <c r="Q502" s="1388" t="s">
        <v>309</v>
      </c>
      <c r="R502" s="2300"/>
      <c r="S502" s="2000"/>
      <c r="T502" s="1991">
        <v>22</v>
      </c>
      <c r="U502" s="1787" t="s">
        <v>14</v>
      </c>
      <c r="V502" s="1144"/>
      <c r="W502" s="1106"/>
      <c r="X502" s="1106"/>
      <c r="Y502" s="2291">
        <f t="shared" si="342"/>
        <v>0</v>
      </c>
      <c r="Z502" s="1388" t="s">
        <v>309</v>
      </c>
      <c r="AA502" s="2300"/>
      <c r="AB502" s="2000"/>
      <c r="AC502" s="1991">
        <v>22</v>
      </c>
      <c r="AD502" s="2054" t="s">
        <v>14</v>
      </c>
      <c r="AE502" s="1154"/>
      <c r="AF502" s="1106"/>
      <c r="AG502" s="2291">
        <f t="shared" si="346"/>
        <v>0</v>
      </c>
      <c r="AH502" s="1387" t="s">
        <v>747</v>
      </c>
      <c r="AI502" s="2668"/>
      <c r="AJ502" s="3710">
        <f>'10,00'!AY312</f>
        <v>0</v>
      </c>
      <c r="AK502" s="2582"/>
      <c r="AL502" s="1213"/>
      <c r="AM502" s="1393" t="s">
        <v>14</v>
      </c>
      <c r="AN502" s="1144"/>
      <c r="AO502" s="1106"/>
      <c r="AP502" s="2291">
        <f t="shared" si="344"/>
        <v>0</v>
      </c>
      <c r="AQ502" s="1388" t="s">
        <v>309</v>
      </c>
      <c r="AR502" s="1388"/>
      <c r="AS502" s="2567"/>
      <c r="AT502" s="4110"/>
      <c r="AU502" s="1686" t="s">
        <v>918</v>
      </c>
      <c r="AV502" s="2933"/>
      <c r="AW502" s="1243" t="s">
        <v>747</v>
      </c>
      <c r="AX502" s="1244"/>
      <c r="AY502" s="1686" t="s">
        <v>918</v>
      </c>
      <c r="AZ502" s="2933"/>
      <c r="BA502" s="1243" t="s">
        <v>747</v>
      </c>
      <c r="BB502" s="1244"/>
      <c r="BC502" s="1686" t="s">
        <v>918</v>
      </c>
      <c r="BD502" s="2933"/>
      <c r="BE502" s="1243" t="s">
        <v>747</v>
      </c>
      <c r="BF502" s="1244"/>
      <c r="BG502" s="1686" t="s">
        <v>918</v>
      </c>
      <c r="BH502" s="2933"/>
      <c r="BI502" s="1243" t="s">
        <v>747</v>
      </c>
      <c r="BJ502" s="1244"/>
    </row>
    <row r="503" spans="2:62" ht="15" hidden="1" customHeight="1">
      <c r="B503" s="1385">
        <v>23</v>
      </c>
      <c r="C503" s="1686" t="s">
        <v>919</v>
      </c>
      <c r="D503" s="1154"/>
      <c r="E503" s="1106"/>
      <c r="F503" s="2291">
        <f t="shared" si="345"/>
        <v>0</v>
      </c>
      <c r="G503" s="2638"/>
      <c r="H503" s="2930"/>
      <c r="I503" s="3706"/>
      <c r="J503" s="2456"/>
      <c r="K503" s="2923">
        <v>23</v>
      </c>
      <c r="L503" s="1787" t="s">
        <v>15</v>
      </c>
      <c r="M503" s="1144"/>
      <c r="N503" s="1106"/>
      <c r="O503" s="1106"/>
      <c r="P503" s="2291">
        <f t="shared" si="341"/>
        <v>0</v>
      </c>
      <c r="Q503" s="1387" t="s">
        <v>58</v>
      </c>
      <c r="R503" s="2300"/>
      <c r="S503" s="2000"/>
      <c r="T503" s="1385">
        <v>23</v>
      </c>
      <c r="U503" s="1787" t="s">
        <v>15</v>
      </c>
      <c r="V503" s="1144"/>
      <c r="W503" s="1106"/>
      <c r="X503" s="1106"/>
      <c r="Y503" s="2291">
        <f t="shared" si="342"/>
        <v>0</v>
      </c>
      <c r="Z503" s="1387" t="s">
        <v>58</v>
      </c>
      <c r="AA503" s="2300"/>
      <c r="AB503" s="2000"/>
      <c r="AC503" s="1385">
        <v>23</v>
      </c>
      <c r="AD503" s="2054" t="s">
        <v>15</v>
      </c>
      <c r="AE503" s="1154"/>
      <c r="AF503" s="1106"/>
      <c r="AG503" s="2291">
        <f t="shared" si="346"/>
        <v>0</v>
      </c>
      <c r="AH503" s="2638"/>
      <c r="AI503" s="2930"/>
      <c r="AJ503" s="3706"/>
      <c r="AK503" s="2456"/>
      <c r="AL503" s="1213"/>
      <c r="AM503" s="1393" t="s">
        <v>15</v>
      </c>
      <c r="AN503" s="1144"/>
      <c r="AO503" s="1106"/>
      <c r="AP503" s="2291">
        <f t="shared" si="344"/>
        <v>0</v>
      </c>
      <c r="AQ503" s="1387" t="s">
        <v>58</v>
      </c>
      <c r="AR503" s="1387"/>
      <c r="AS503" s="2567"/>
      <c r="AT503" s="4110"/>
      <c r="AU503" s="1686" t="s">
        <v>919</v>
      </c>
      <c r="AV503" s="2933"/>
      <c r="AW503" s="1243"/>
      <c r="AX503" s="1244"/>
      <c r="AY503" s="1686" t="s">
        <v>919</v>
      </c>
      <c r="AZ503" s="2933"/>
      <c r="BA503" s="1243"/>
      <c r="BB503" s="1244"/>
      <c r="BC503" s="1686" t="s">
        <v>919</v>
      </c>
      <c r="BD503" s="2933"/>
      <c r="BE503" s="1243"/>
      <c r="BF503" s="1244"/>
      <c r="BG503" s="1686" t="s">
        <v>919</v>
      </c>
      <c r="BH503" s="2933"/>
      <c r="BI503" s="1243"/>
      <c r="BJ503" s="1244"/>
    </row>
    <row r="504" spans="2:62" ht="15" hidden="1" customHeight="1" thickBot="1">
      <c r="B504" s="1385">
        <v>24</v>
      </c>
      <c r="C504" s="1698" t="s">
        <v>920</v>
      </c>
      <c r="D504" s="3439"/>
      <c r="E504" s="1994"/>
      <c r="F504" s="2297">
        <f t="shared" si="345"/>
        <v>0</v>
      </c>
      <c r="G504" s="2314"/>
      <c r="H504" s="3689"/>
      <c r="I504" s="3707"/>
      <c r="J504" s="2592"/>
      <c r="K504" s="3686">
        <v>24</v>
      </c>
      <c r="L504" s="1993" t="s">
        <v>16</v>
      </c>
      <c r="M504" s="1996"/>
      <c r="N504" s="1994"/>
      <c r="O504" s="1994"/>
      <c r="P504" s="2297">
        <f t="shared" si="341"/>
        <v>0</v>
      </c>
      <c r="Q504" s="1392" t="s">
        <v>57</v>
      </c>
      <c r="R504" s="2303"/>
      <c r="S504" s="2001"/>
      <c r="T504" s="1992">
        <v>24</v>
      </c>
      <c r="U504" s="1993" t="s">
        <v>16</v>
      </c>
      <c r="V504" s="1996"/>
      <c r="W504" s="1994"/>
      <c r="X504" s="1994"/>
      <c r="Y504" s="2297">
        <f t="shared" si="342"/>
        <v>0</v>
      </c>
      <c r="Z504" s="1392" t="s">
        <v>57</v>
      </c>
      <c r="AA504" s="2303"/>
      <c r="AB504" s="2001"/>
      <c r="AC504" s="1992">
        <v>24</v>
      </c>
      <c r="AD504" s="2055" t="s">
        <v>16</v>
      </c>
      <c r="AE504" s="3439"/>
      <c r="AF504" s="1994"/>
      <c r="AG504" s="2297">
        <f t="shared" si="346"/>
        <v>0</v>
      </c>
      <c r="AH504" s="2314"/>
      <c r="AI504" s="3689"/>
      <c r="AJ504" s="3707"/>
      <c r="AK504" s="2592"/>
      <c r="AL504" s="1213"/>
      <c r="AM504" s="1997" t="s">
        <v>16</v>
      </c>
      <c r="AN504" s="1144"/>
      <c r="AO504" s="1106"/>
      <c r="AP504" s="2291">
        <f t="shared" si="344"/>
        <v>0</v>
      </c>
      <c r="AQ504" s="1392" t="s">
        <v>57</v>
      </c>
      <c r="AR504" s="1392"/>
      <c r="AS504" s="2569"/>
      <c r="AT504" s="4110"/>
      <c r="AU504" s="1686" t="s">
        <v>920</v>
      </c>
      <c r="AV504" s="2933"/>
      <c r="AW504" s="1243"/>
      <c r="AX504" s="1244"/>
      <c r="AY504" s="1686" t="s">
        <v>920</v>
      </c>
      <c r="AZ504" s="2933"/>
      <c r="BA504" s="1243"/>
      <c r="BB504" s="1244"/>
      <c r="BC504" s="1686" t="s">
        <v>920</v>
      </c>
      <c r="BD504" s="2933"/>
      <c r="BE504" s="1243"/>
      <c r="BF504" s="1244"/>
      <c r="BG504" s="1686" t="s">
        <v>920</v>
      </c>
      <c r="BH504" s="2933"/>
      <c r="BI504" s="1243"/>
      <c r="BJ504" s="1244"/>
    </row>
    <row r="505" spans="2:62" ht="15" hidden="1" customHeight="1" thickBot="1">
      <c r="B505" s="4115"/>
      <c r="C505" s="4116"/>
      <c r="D505" s="4116"/>
      <c r="E505" s="4116"/>
      <c r="F505" s="4116"/>
      <c r="G505" s="4116"/>
      <c r="H505" s="4116"/>
      <c r="I505" s="4116"/>
      <c r="J505" s="4116"/>
      <c r="K505" s="4116"/>
      <c r="L505" s="4116"/>
      <c r="M505" s="4116"/>
      <c r="N505" s="4116"/>
      <c r="O505" s="4116"/>
      <c r="P505" s="4116"/>
      <c r="Q505" s="4116"/>
      <c r="R505" s="4116"/>
      <c r="S505" s="4116"/>
      <c r="T505" s="4116"/>
      <c r="U505" s="4116"/>
      <c r="V505" s="4116"/>
      <c r="W505" s="4116"/>
      <c r="X505" s="4116"/>
      <c r="Y505" s="4116"/>
      <c r="Z505" s="4116"/>
      <c r="AA505" s="4116"/>
      <c r="AB505" s="4116"/>
      <c r="AC505" s="4116"/>
      <c r="AD505" s="4116"/>
      <c r="AE505" s="4116"/>
      <c r="AF505" s="4116"/>
      <c r="AG505" s="4116"/>
      <c r="AH505" s="4116"/>
      <c r="AI505" s="4116"/>
      <c r="AJ505" s="4116"/>
      <c r="AK505" s="4117"/>
      <c r="AL505" s="1214"/>
      <c r="AM505" s="1110"/>
      <c r="AN505" s="1110"/>
      <c r="AO505" s="1110"/>
      <c r="AP505" s="1110"/>
      <c r="AQ505" s="1110"/>
      <c r="AR505" s="1110"/>
      <c r="AS505" s="1110"/>
      <c r="AT505" s="4109" t="s">
        <v>350</v>
      </c>
      <c r="AU505" s="4125">
        <f>AU477</f>
        <v>44606</v>
      </c>
      <c r="AV505" s="4126"/>
      <c r="AW505" s="4126"/>
      <c r="AX505" s="4127"/>
      <c r="AY505" s="4125">
        <f>AY477</f>
        <v>44606</v>
      </c>
      <c r="AZ505" s="4126"/>
      <c r="BA505" s="4126"/>
      <c r="BB505" s="4127"/>
      <c r="BC505" s="4125">
        <f>BC477</f>
        <v>44606</v>
      </c>
      <c r="BD505" s="4126"/>
      <c r="BE505" s="4126"/>
      <c r="BF505" s="4127"/>
      <c r="BG505" s="4125">
        <f>BG477</f>
        <v>44606</v>
      </c>
      <c r="BH505" s="4126"/>
      <c r="BI505" s="4126"/>
      <c r="BJ505" s="4127"/>
    </row>
    <row r="506" spans="2:62" ht="18" hidden="1" customHeight="1">
      <c r="B506" s="4099">
        <f>B2</f>
        <v>44606</v>
      </c>
      <c r="C506" s="4100"/>
      <c r="D506" s="3694"/>
      <c r="E506" s="3695"/>
      <c r="F506" s="3695">
        <f>F450</f>
        <v>0.41666666666666669</v>
      </c>
      <c r="G506" s="3695"/>
      <c r="H506" s="3695"/>
      <c r="I506" s="3695"/>
      <c r="J506" s="3696"/>
      <c r="K506" s="1146"/>
      <c r="L506" s="1146"/>
      <c r="M506" s="1146"/>
      <c r="N506" s="1146"/>
      <c r="O506" s="1146"/>
      <c r="P506" s="1146" t="e">
        <f>P478</f>
        <v>#REF!</v>
      </c>
      <c r="Q506" s="1146"/>
      <c r="R506" s="1146"/>
      <c r="S506" s="1170"/>
      <c r="T506" s="1171"/>
      <c r="U506" s="1172"/>
      <c r="V506" s="1172"/>
      <c r="W506" s="1172"/>
      <c r="X506" s="1172"/>
      <c r="Y506" s="1172" t="e">
        <f>Y478</f>
        <v>#REF!</v>
      </c>
      <c r="Z506" s="1172"/>
      <c r="AA506" s="1172"/>
      <c r="AB506" s="1189"/>
      <c r="AC506" s="1184"/>
      <c r="AD506" s="1183"/>
      <c r="AE506" s="1184"/>
      <c r="AF506" s="1183"/>
      <c r="AG506" s="1183">
        <f>AG450</f>
        <v>0.79166666666666663</v>
      </c>
      <c r="AH506" s="1183"/>
      <c r="AI506" s="1183"/>
      <c r="AJ506" s="1183"/>
      <c r="AK506" s="1198"/>
      <c r="AM506" s="1208"/>
      <c r="AN506" s="1209"/>
      <c r="AO506" s="1209"/>
      <c r="AP506" s="1209" t="e">
        <f>AP478</f>
        <v>#REF!</v>
      </c>
      <c r="AQ506" s="1209"/>
      <c r="AR506" s="1209"/>
      <c r="AS506" s="1209"/>
      <c r="AT506" s="4110"/>
      <c r="AU506" s="4024" t="s">
        <v>755</v>
      </c>
      <c r="AV506" s="4025"/>
      <c r="AW506" s="4124"/>
      <c r="AX506" s="4015"/>
      <c r="AY506" s="4024" t="str">
        <f>AU506</f>
        <v>Павильон                  12 мкр</v>
      </c>
      <c r="AZ506" s="4025"/>
      <c r="BA506" s="4124"/>
      <c r="BB506" s="4015"/>
      <c r="BC506" s="4024" t="s">
        <v>756</v>
      </c>
      <c r="BD506" s="4025"/>
      <c r="BE506" s="4124"/>
      <c r="BF506" s="4015"/>
      <c r="BG506" s="4024" t="str">
        <f>BC506</f>
        <v>Павильон                      12 мкр</v>
      </c>
      <c r="BH506" s="4025"/>
      <c r="BI506" s="4124"/>
      <c r="BJ506" s="4015"/>
    </row>
    <row r="507" spans="2:62" ht="18" hidden="1" customHeight="1" thickBot="1">
      <c r="B507" s="4101"/>
      <c r="C507" s="4102"/>
      <c r="D507" s="3697"/>
      <c r="E507" s="3698"/>
      <c r="F507" s="3699" t="s">
        <v>609</v>
      </c>
      <c r="G507" s="3698"/>
      <c r="H507" s="3698"/>
      <c r="I507" s="3698"/>
      <c r="J507" s="3700"/>
      <c r="K507" s="1148"/>
      <c r="L507" s="1148"/>
      <c r="M507" s="1148"/>
      <c r="N507" s="1148"/>
      <c r="O507" s="1148"/>
      <c r="P507" s="1148" t="str">
        <f>F507</f>
        <v>Павильон 12 мкр</v>
      </c>
      <c r="Q507" s="1148"/>
      <c r="R507" s="1148"/>
      <c r="S507" s="1174"/>
      <c r="T507" s="1175"/>
      <c r="U507" s="1176"/>
      <c r="V507" s="1176"/>
      <c r="W507" s="1176"/>
      <c r="X507" s="1176"/>
      <c r="Y507" s="1176" t="str">
        <f>F507</f>
        <v>Павильон 12 мкр</v>
      </c>
      <c r="Z507" s="1176"/>
      <c r="AA507" s="1176"/>
      <c r="AB507" s="1190"/>
      <c r="AC507" s="1191"/>
      <c r="AD507" s="1192"/>
      <c r="AE507" s="1191"/>
      <c r="AF507" s="1192"/>
      <c r="AG507" s="1192" t="str">
        <f>Y507</f>
        <v>Павильон 12 мкр</v>
      </c>
      <c r="AH507" s="1192"/>
      <c r="AI507" s="1192"/>
      <c r="AJ507" s="1192"/>
      <c r="AK507" s="1216"/>
      <c r="AL507" s="770"/>
      <c r="AM507" s="1175"/>
      <c r="AN507" s="1176"/>
      <c r="AO507" s="1176"/>
      <c r="AP507" s="1176" t="str">
        <f>AG507</f>
        <v>Павильон 12 мкр</v>
      </c>
      <c r="AQ507" s="1176"/>
      <c r="AR507" s="1176"/>
      <c r="AS507" s="1176"/>
      <c r="AT507" s="4110"/>
      <c r="AU507" s="4096"/>
      <c r="AV507" s="4097"/>
      <c r="AW507" s="4098"/>
      <c r="AX507" s="4095"/>
      <c r="AY507" s="4096"/>
      <c r="AZ507" s="4097"/>
      <c r="BA507" s="4098"/>
      <c r="BB507" s="4095"/>
      <c r="BC507" s="4096"/>
      <c r="BD507" s="4097"/>
      <c r="BE507" s="4098"/>
      <c r="BF507" s="4095"/>
      <c r="BG507" s="4096"/>
      <c r="BH507" s="4097"/>
      <c r="BI507" s="4098"/>
      <c r="BJ507" s="4095"/>
    </row>
    <row r="508" spans="2:62" ht="31.5" hidden="1" customHeight="1">
      <c r="B508" s="1381" t="s">
        <v>1</v>
      </c>
      <c r="C508" s="1685"/>
      <c r="D508" s="3020" t="s">
        <v>734</v>
      </c>
      <c r="E508" s="3609" t="s">
        <v>720</v>
      </c>
      <c r="F508" s="2564" t="s">
        <v>17</v>
      </c>
      <c r="G508" s="4103" t="s">
        <v>721</v>
      </c>
      <c r="H508" s="4104"/>
      <c r="I508" s="4104"/>
      <c r="J508" s="4105"/>
      <c r="K508" s="1785" t="s">
        <v>1</v>
      </c>
      <c r="L508" s="1382"/>
      <c r="M508" s="1137" t="e">
        <f>#REF!</f>
        <v>#REF!</v>
      </c>
      <c r="N508" s="1105" t="s">
        <v>6</v>
      </c>
      <c r="O508" s="1105" t="s">
        <v>229</v>
      </c>
      <c r="P508" s="2289" t="s">
        <v>17</v>
      </c>
      <c r="Q508" s="4103" t="s">
        <v>353</v>
      </c>
      <c r="R508" s="4104"/>
      <c r="S508" s="4105"/>
      <c r="T508" s="1381" t="s">
        <v>1</v>
      </c>
      <c r="U508" s="1382"/>
      <c r="V508" s="1168" t="e">
        <f>#REF!</f>
        <v>#REF!</v>
      </c>
      <c r="W508" s="1105" t="s">
        <v>6</v>
      </c>
      <c r="X508" s="1105" t="s">
        <v>229</v>
      </c>
      <c r="Y508" s="2289" t="s">
        <v>17</v>
      </c>
      <c r="Z508" s="4103" t="s">
        <v>312</v>
      </c>
      <c r="AA508" s="4104"/>
      <c r="AB508" s="4105"/>
      <c r="AC508" s="1381" t="s">
        <v>1</v>
      </c>
      <c r="AD508" s="1995"/>
      <c r="AE508" s="3020" t="s">
        <v>734</v>
      </c>
      <c r="AF508" s="2563" t="s">
        <v>720</v>
      </c>
      <c r="AG508" s="2564" t="s">
        <v>17</v>
      </c>
      <c r="AH508" s="4106" t="s">
        <v>691</v>
      </c>
      <c r="AI508" s="4107"/>
      <c r="AJ508" s="4107"/>
      <c r="AK508" s="4108"/>
      <c r="AL508" s="1210"/>
      <c r="AM508" s="1998"/>
      <c r="AN508" s="1211" t="s">
        <v>249</v>
      </c>
      <c r="AO508" s="1212" t="s">
        <v>250</v>
      </c>
      <c r="AP508" s="2289" t="s">
        <v>17</v>
      </c>
      <c r="AQ508" s="2290" t="s">
        <v>314</v>
      </c>
      <c r="AR508" s="1383"/>
      <c r="AS508" s="1383"/>
      <c r="AT508" s="4110"/>
      <c r="AU508" s="2937"/>
      <c r="AV508" s="2931" t="s">
        <v>229</v>
      </c>
      <c r="AW508" s="3883" t="s">
        <v>314</v>
      </c>
      <c r="AX508" s="3884"/>
      <c r="AY508" s="2937"/>
      <c r="AZ508" s="2931" t="s">
        <v>229</v>
      </c>
      <c r="BA508" s="3883" t="s">
        <v>314</v>
      </c>
      <c r="BB508" s="3884"/>
      <c r="BC508" s="2937"/>
      <c r="BD508" s="2931" t="s">
        <v>229</v>
      </c>
      <c r="BE508" s="3883" t="s">
        <v>314</v>
      </c>
      <c r="BF508" s="3884"/>
      <c r="BG508" s="2937"/>
      <c r="BH508" s="2931" t="s">
        <v>229</v>
      </c>
      <c r="BI508" s="3883" t="s">
        <v>314</v>
      </c>
      <c r="BJ508" s="3884"/>
    </row>
    <row r="509" spans="2:62" ht="15" hidden="1" customHeight="1">
      <c r="B509" s="1385">
        <v>1</v>
      </c>
      <c r="C509" s="1686" t="s">
        <v>724</v>
      </c>
      <c r="D509" s="1154"/>
      <c r="E509" s="1791"/>
      <c r="F509" s="2291">
        <f t="shared" ref="F509:F524" si="347">D509-E509</f>
        <v>0</v>
      </c>
      <c r="G509" s="1387" t="s">
        <v>42</v>
      </c>
      <c r="H509" s="2668"/>
      <c r="I509" s="3706">
        <f>H509-J509</f>
        <v>0</v>
      </c>
      <c r="J509" s="2000"/>
      <c r="K509" s="3684">
        <v>1</v>
      </c>
      <c r="L509" s="1786" t="s">
        <v>2</v>
      </c>
      <c r="M509" s="1106"/>
      <c r="N509" s="1106"/>
      <c r="O509" s="1106"/>
      <c r="P509" s="2291">
        <f>M509-N509+O509</f>
        <v>0</v>
      </c>
      <c r="Q509" s="2292" t="s">
        <v>42</v>
      </c>
      <c r="R509" s="2293">
        <f>'11,30'!E414</f>
        <v>0</v>
      </c>
      <c r="S509" s="2000"/>
      <c r="T509" s="1990">
        <v>1</v>
      </c>
      <c r="U509" s="1786" t="s">
        <v>2</v>
      </c>
      <c r="V509" s="1106"/>
      <c r="W509" s="1106"/>
      <c r="X509" s="1106"/>
      <c r="Y509" s="2291">
        <f>V509-W509+X509</f>
        <v>0</v>
      </c>
      <c r="Z509" s="2292" t="s">
        <v>42</v>
      </c>
      <c r="AA509" s="2293">
        <f>'16,00'!E413</f>
        <v>0</v>
      </c>
      <c r="AB509" s="2000"/>
      <c r="AC509" s="1990">
        <v>1</v>
      </c>
      <c r="AD509" s="2053" t="s">
        <v>2</v>
      </c>
      <c r="AE509" s="1154"/>
      <c r="AF509" s="1106"/>
      <c r="AG509" s="2291">
        <f t="shared" ref="AG509:AG524" si="348">AE509-AF509</f>
        <v>0</v>
      </c>
      <c r="AH509" s="1387" t="s">
        <v>42</v>
      </c>
      <c r="AI509" s="2668"/>
      <c r="AJ509" s="3708">
        <f>AI509-AK509</f>
        <v>0</v>
      </c>
      <c r="AK509" s="2582"/>
      <c r="AL509" s="1213"/>
      <c r="AM509" s="1393" t="s">
        <v>2</v>
      </c>
      <c r="AN509" s="1144"/>
      <c r="AO509" s="1106"/>
      <c r="AP509" s="2291">
        <f>AN509-AO509</f>
        <v>0</v>
      </c>
      <c r="AQ509" s="1387" t="s">
        <v>42</v>
      </c>
      <c r="AR509" s="1387"/>
      <c r="AS509" s="2567"/>
      <c r="AT509" s="4110"/>
      <c r="AU509" s="1686" t="s">
        <v>724</v>
      </c>
      <c r="AV509" s="2932"/>
      <c r="AW509" s="1243" t="s">
        <v>42</v>
      </c>
      <c r="AX509" s="1414"/>
      <c r="AY509" s="1686" t="s">
        <v>724</v>
      </c>
      <c r="AZ509" s="2932"/>
      <c r="BA509" s="1243" t="s">
        <v>42</v>
      </c>
      <c r="BB509" s="1414"/>
      <c r="BC509" s="1686" t="s">
        <v>724</v>
      </c>
      <c r="BD509" s="2932"/>
      <c r="BE509" s="1243" t="s">
        <v>42</v>
      </c>
      <c r="BF509" s="1414"/>
      <c r="BG509" s="1686" t="s">
        <v>724</v>
      </c>
      <c r="BH509" s="2932"/>
      <c r="BI509" s="1243" t="s">
        <v>42</v>
      </c>
      <c r="BJ509" s="1414"/>
    </row>
    <row r="510" spans="2:62" ht="15" hidden="1" customHeight="1">
      <c r="B510" s="1385">
        <v>2</v>
      </c>
      <c r="C510" s="1686" t="s">
        <v>763</v>
      </c>
      <c r="D510" s="1154"/>
      <c r="E510" s="1791"/>
      <c r="F510" s="2291">
        <f t="shared" si="347"/>
        <v>0</v>
      </c>
      <c r="G510" s="1387" t="s">
        <v>299</v>
      </c>
      <c r="H510" s="2668"/>
      <c r="I510" s="3706">
        <f t="shared" ref="I510:I516" si="349">H510-J510</f>
        <v>0</v>
      </c>
      <c r="J510" s="2000"/>
      <c r="K510" s="3684">
        <v>2</v>
      </c>
      <c r="L510" s="1787" t="s">
        <v>12</v>
      </c>
      <c r="M510" s="1106"/>
      <c r="N510" s="1106"/>
      <c r="O510" s="1106"/>
      <c r="P510" s="2291">
        <f t="shared" ref="P510" si="350">M510-N510+O510</f>
        <v>0</v>
      </c>
      <c r="Q510" s="2292" t="s">
        <v>299</v>
      </c>
      <c r="R510" s="2293" t="e">
        <f>'11,30'!E413</f>
        <v>#REF!</v>
      </c>
      <c r="S510" s="2000"/>
      <c r="T510" s="1990">
        <v>2</v>
      </c>
      <c r="U510" s="1787" t="s">
        <v>12</v>
      </c>
      <c r="V510" s="1106"/>
      <c r="W510" s="1106"/>
      <c r="X510" s="1106"/>
      <c r="Y510" s="2291">
        <f t="shared" ref="Y510" si="351">V510-W510+X510</f>
        <v>0</v>
      </c>
      <c r="Z510" s="2292" t="s">
        <v>299</v>
      </c>
      <c r="AA510" s="2293" t="e">
        <f>'16,00'!E412</f>
        <v>#REF!</v>
      </c>
      <c r="AB510" s="2000"/>
      <c r="AC510" s="1990">
        <v>2</v>
      </c>
      <c r="AD510" s="2054" t="s">
        <v>12</v>
      </c>
      <c r="AE510" s="1154"/>
      <c r="AF510" s="1106"/>
      <c r="AG510" s="2291">
        <f t="shared" si="348"/>
        <v>0</v>
      </c>
      <c r="AH510" s="1387" t="s">
        <v>299</v>
      </c>
      <c r="AI510" s="2668"/>
      <c r="AJ510" s="3708">
        <f t="shared" ref="AJ510:AJ516" si="352">AI510-AK510</f>
        <v>0</v>
      </c>
      <c r="AK510" s="2582"/>
      <c r="AL510" s="1213"/>
      <c r="AM510" s="1393" t="s">
        <v>12</v>
      </c>
      <c r="AN510" s="1144"/>
      <c r="AO510" s="1106"/>
      <c r="AP510" s="2291">
        <f t="shared" ref="AP510" si="353">AN510-AO510</f>
        <v>0</v>
      </c>
      <c r="AQ510" s="1387" t="s">
        <v>299</v>
      </c>
      <c r="AR510" s="1387"/>
      <c r="AS510" s="2567"/>
      <c r="AT510" s="4110"/>
      <c r="AU510" s="1686" t="s">
        <v>763</v>
      </c>
      <c r="AV510" s="2932"/>
      <c r="AW510" s="1243" t="s">
        <v>299</v>
      </c>
      <c r="AX510" s="1244"/>
      <c r="AY510" s="1686" t="s">
        <v>763</v>
      </c>
      <c r="AZ510" s="2932"/>
      <c r="BA510" s="1243" t="s">
        <v>299</v>
      </c>
      <c r="BB510" s="1244"/>
      <c r="BC510" s="1686" t="s">
        <v>763</v>
      </c>
      <c r="BD510" s="2932"/>
      <c r="BE510" s="1243" t="s">
        <v>299</v>
      </c>
      <c r="BF510" s="1244"/>
      <c r="BG510" s="1686" t="s">
        <v>763</v>
      </c>
      <c r="BH510" s="2932"/>
      <c r="BI510" s="1243" t="s">
        <v>299</v>
      </c>
      <c r="BJ510" s="1244"/>
    </row>
    <row r="511" spans="2:62" ht="15" hidden="1" customHeight="1">
      <c r="B511" s="1385">
        <v>3</v>
      </c>
      <c r="C511" s="1686" t="s">
        <v>3</v>
      </c>
      <c r="D511" s="1154"/>
      <c r="E511" s="1791"/>
      <c r="F511" s="2291">
        <f t="shared" si="347"/>
        <v>0</v>
      </c>
      <c r="G511" s="1387" t="s">
        <v>39</v>
      </c>
      <c r="H511" s="2668"/>
      <c r="I511" s="3706">
        <f t="shared" si="349"/>
        <v>0</v>
      </c>
      <c r="J511" s="2000"/>
      <c r="K511" s="3684">
        <v>3</v>
      </c>
      <c r="L511" s="1787" t="s">
        <v>583</v>
      </c>
      <c r="M511" s="1106"/>
      <c r="N511" s="1106"/>
      <c r="O511" s="1106"/>
      <c r="P511" s="2291">
        <f t="shared" ref="P511:P512" si="354">M511-N511+O511</f>
        <v>0</v>
      </c>
      <c r="Q511" s="2292" t="s">
        <v>39</v>
      </c>
      <c r="R511" s="2293" t="e">
        <f>'11,30'!E412</f>
        <v>#REF!</v>
      </c>
      <c r="S511" s="2000"/>
      <c r="T511" s="1990">
        <v>3</v>
      </c>
      <c r="U511" s="1787" t="s">
        <v>583</v>
      </c>
      <c r="V511" s="1106"/>
      <c r="W511" s="1106"/>
      <c r="X511" s="1106"/>
      <c r="Y511" s="2291">
        <f t="shared" ref="Y511:Y512" si="355">V511-W511+X511</f>
        <v>0</v>
      </c>
      <c r="Z511" s="2292" t="s">
        <v>39</v>
      </c>
      <c r="AA511" s="2293" t="e">
        <f>'16,00'!E411</f>
        <v>#REF!</v>
      </c>
      <c r="AB511" s="2000"/>
      <c r="AC511" s="1990">
        <v>3</v>
      </c>
      <c r="AD511" s="2054" t="s">
        <v>583</v>
      </c>
      <c r="AE511" s="1154"/>
      <c r="AF511" s="1106"/>
      <c r="AG511" s="2291">
        <f t="shared" si="348"/>
        <v>0</v>
      </c>
      <c r="AH511" s="1387" t="s">
        <v>39</v>
      </c>
      <c r="AI511" s="2668"/>
      <c r="AJ511" s="3708">
        <f t="shared" si="352"/>
        <v>0</v>
      </c>
      <c r="AK511" s="2582"/>
      <c r="AL511" s="1213"/>
      <c r="AM511" s="1393" t="s">
        <v>583</v>
      </c>
      <c r="AN511" s="1144"/>
      <c r="AO511" s="1106"/>
      <c r="AP511" s="2291">
        <f t="shared" ref="AP511:AP512" si="356">AN511-AO511</f>
        <v>0</v>
      </c>
      <c r="AQ511" s="1387" t="s">
        <v>39</v>
      </c>
      <c r="AR511" s="1387"/>
      <c r="AS511" s="2567"/>
      <c r="AT511" s="4110"/>
      <c r="AU511" s="1686" t="s">
        <v>3</v>
      </c>
      <c r="AV511" s="2932"/>
      <c r="AW511" s="1243" t="s">
        <v>39</v>
      </c>
      <c r="AX511" s="1244"/>
      <c r="AY511" s="1686" t="s">
        <v>3</v>
      </c>
      <c r="AZ511" s="2932"/>
      <c r="BA511" s="1243" t="s">
        <v>39</v>
      </c>
      <c r="BB511" s="1244"/>
      <c r="BC511" s="1686" t="s">
        <v>3</v>
      </c>
      <c r="BD511" s="2932"/>
      <c r="BE511" s="1243" t="s">
        <v>39</v>
      </c>
      <c r="BF511" s="1244"/>
      <c r="BG511" s="1686" t="s">
        <v>3</v>
      </c>
      <c r="BH511" s="2932"/>
      <c r="BI511" s="1243" t="s">
        <v>39</v>
      </c>
      <c r="BJ511" s="1244"/>
    </row>
    <row r="512" spans="2:62" ht="15" hidden="1" customHeight="1">
      <c r="B512" s="1385">
        <v>4</v>
      </c>
      <c r="C512" s="1686" t="s">
        <v>19</v>
      </c>
      <c r="D512" s="1154"/>
      <c r="E512" s="1791"/>
      <c r="F512" s="2291">
        <f t="shared" si="347"/>
        <v>0</v>
      </c>
      <c r="G512" s="1387" t="s">
        <v>47</v>
      </c>
      <c r="H512" s="2668"/>
      <c r="I512" s="3706">
        <f t="shared" si="349"/>
        <v>0</v>
      </c>
      <c r="J512" s="2000"/>
      <c r="K512" s="2923">
        <v>4</v>
      </c>
      <c r="L512" s="1787" t="s">
        <v>584</v>
      </c>
      <c r="M512" s="1106"/>
      <c r="N512" s="1106"/>
      <c r="O512" s="1106"/>
      <c r="P512" s="2291">
        <f t="shared" si="354"/>
        <v>0</v>
      </c>
      <c r="Q512" s="2292" t="s">
        <v>47</v>
      </c>
      <c r="R512" s="2293">
        <f>'11,30'!E419</f>
        <v>0</v>
      </c>
      <c r="S512" s="2000"/>
      <c r="T512" s="1385">
        <v>4</v>
      </c>
      <c r="U512" s="1787" t="s">
        <v>584</v>
      </c>
      <c r="V512" s="1106"/>
      <c r="W512" s="1106"/>
      <c r="X512" s="1106"/>
      <c r="Y512" s="2291">
        <f t="shared" si="355"/>
        <v>0</v>
      </c>
      <c r="Z512" s="2292" t="s">
        <v>47</v>
      </c>
      <c r="AA512" s="2293">
        <f>'16,00'!E418</f>
        <v>0</v>
      </c>
      <c r="AB512" s="2000"/>
      <c r="AC512" s="1385">
        <v>4</v>
      </c>
      <c r="AD512" s="2054" t="s">
        <v>584</v>
      </c>
      <c r="AE512" s="1154"/>
      <c r="AF512" s="1106"/>
      <c r="AG512" s="2291">
        <f t="shared" si="348"/>
        <v>0</v>
      </c>
      <c r="AH512" s="1387" t="s">
        <v>47</v>
      </c>
      <c r="AI512" s="2668"/>
      <c r="AJ512" s="3708">
        <f t="shared" si="352"/>
        <v>0</v>
      </c>
      <c r="AK512" s="2582"/>
      <c r="AL512" s="1213"/>
      <c r="AM512" s="1393" t="s">
        <v>584</v>
      </c>
      <c r="AN512" s="1144"/>
      <c r="AO512" s="1106"/>
      <c r="AP512" s="2291">
        <f t="shared" si="356"/>
        <v>0</v>
      </c>
      <c r="AQ512" s="1387" t="s">
        <v>47</v>
      </c>
      <c r="AR512" s="1387"/>
      <c r="AS512" s="2567"/>
      <c r="AT512" s="4110"/>
      <c r="AU512" s="1686" t="s">
        <v>19</v>
      </c>
      <c r="AV512" s="2933"/>
      <c r="AW512" s="1243" t="s">
        <v>47</v>
      </c>
      <c r="AX512" s="1244"/>
      <c r="AY512" s="1686" t="s">
        <v>19</v>
      </c>
      <c r="AZ512" s="2933"/>
      <c r="BA512" s="1243" t="s">
        <v>47</v>
      </c>
      <c r="BB512" s="1244"/>
      <c r="BC512" s="1686" t="s">
        <v>19</v>
      </c>
      <c r="BD512" s="2933"/>
      <c r="BE512" s="1243" t="s">
        <v>47</v>
      </c>
      <c r="BF512" s="1244"/>
      <c r="BG512" s="1686" t="s">
        <v>19</v>
      </c>
      <c r="BH512" s="2933"/>
      <c r="BI512" s="1243" t="s">
        <v>47</v>
      </c>
      <c r="BJ512" s="1244"/>
    </row>
    <row r="513" spans="2:62" ht="15" hidden="1" customHeight="1">
      <c r="B513" s="1385">
        <v>5</v>
      </c>
      <c r="C513" s="1686" t="s">
        <v>4</v>
      </c>
      <c r="D513" s="1154"/>
      <c r="E513" s="1791"/>
      <c r="F513" s="2291">
        <f t="shared" si="347"/>
        <v>0</v>
      </c>
      <c r="G513" s="1387" t="s">
        <v>45</v>
      </c>
      <c r="H513" s="2668"/>
      <c r="I513" s="3706">
        <f t="shared" si="349"/>
        <v>0</v>
      </c>
      <c r="J513" s="2000"/>
      <c r="K513" s="3685">
        <v>5</v>
      </c>
      <c r="L513" s="1787" t="s">
        <v>18</v>
      </c>
      <c r="M513" s="1106"/>
      <c r="N513" s="1106"/>
      <c r="O513" s="1106"/>
      <c r="P513" s="2291">
        <f t="shared" ref="P513:P532" si="357">M513-N513+O513</f>
        <v>0</v>
      </c>
      <c r="Q513" s="2292" t="s">
        <v>45</v>
      </c>
      <c r="R513" s="2294" t="e">
        <f>'11,30'!E417</f>
        <v>#REF!</v>
      </c>
      <c r="S513" s="2000"/>
      <c r="T513" s="1991">
        <v>5</v>
      </c>
      <c r="U513" s="1787" t="s">
        <v>18</v>
      </c>
      <c r="V513" s="1106"/>
      <c r="W513" s="1106"/>
      <c r="X513" s="1106"/>
      <c r="Y513" s="2291">
        <f t="shared" ref="Y513:Y532" si="358">V513-W513+X513</f>
        <v>0</v>
      </c>
      <c r="Z513" s="2292" t="s">
        <v>45</v>
      </c>
      <c r="AA513" s="2294" t="e">
        <f>'16,00'!E416</f>
        <v>#REF!</v>
      </c>
      <c r="AB513" s="2000"/>
      <c r="AC513" s="1991">
        <v>5</v>
      </c>
      <c r="AD513" s="2054" t="s">
        <v>18</v>
      </c>
      <c r="AE513" s="1154"/>
      <c r="AF513" s="1106"/>
      <c r="AG513" s="2291">
        <f t="shared" si="348"/>
        <v>0</v>
      </c>
      <c r="AH513" s="1387" t="s">
        <v>45</v>
      </c>
      <c r="AI513" s="2668"/>
      <c r="AJ513" s="3708">
        <f t="shared" si="352"/>
        <v>0</v>
      </c>
      <c r="AK513" s="2582"/>
      <c r="AL513" s="1213"/>
      <c r="AM513" s="1393" t="s">
        <v>18</v>
      </c>
      <c r="AN513" s="1144"/>
      <c r="AO513" s="1106"/>
      <c r="AP513" s="2291">
        <f t="shared" ref="AP513" si="359">AN513-AO513</f>
        <v>0</v>
      </c>
      <c r="AQ513" s="1387" t="s">
        <v>45</v>
      </c>
      <c r="AR513" s="1387"/>
      <c r="AS513" s="2567"/>
      <c r="AT513" s="4110"/>
      <c r="AU513" s="1686" t="s">
        <v>4</v>
      </c>
      <c r="AV513" s="2934"/>
      <c r="AW513" s="1243" t="s">
        <v>45</v>
      </c>
      <c r="AX513" s="1244"/>
      <c r="AY513" s="1686" t="s">
        <v>4</v>
      </c>
      <c r="AZ513" s="2934"/>
      <c r="BA513" s="1243" t="s">
        <v>45</v>
      </c>
      <c r="BB513" s="1244"/>
      <c r="BC513" s="1686" t="s">
        <v>4</v>
      </c>
      <c r="BD513" s="2934"/>
      <c r="BE513" s="1243" t="s">
        <v>45</v>
      </c>
      <c r="BF513" s="1244"/>
      <c r="BG513" s="1686" t="s">
        <v>4</v>
      </c>
      <c r="BH513" s="2934"/>
      <c r="BI513" s="1243" t="s">
        <v>45</v>
      </c>
      <c r="BJ513" s="1244"/>
    </row>
    <row r="514" spans="2:62" ht="15" hidden="1" customHeight="1">
      <c r="B514" s="1385">
        <v>6</v>
      </c>
      <c r="C514" s="1686" t="s">
        <v>877</v>
      </c>
      <c r="D514" s="1154"/>
      <c r="E514" s="1791"/>
      <c r="F514" s="2291">
        <f t="shared" si="347"/>
        <v>0</v>
      </c>
      <c r="G514" s="1387" t="s">
        <v>300</v>
      </c>
      <c r="H514" s="2668"/>
      <c r="I514" s="3706">
        <f t="shared" si="349"/>
        <v>0</v>
      </c>
      <c r="J514" s="2000"/>
      <c r="K514" s="3685">
        <v>6</v>
      </c>
      <c r="L514" s="1787" t="s">
        <v>3</v>
      </c>
      <c r="M514" s="1119"/>
      <c r="N514" s="1119"/>
      <c r="O514" s="1119"/>
      <c r="P514" s="1119"/>
      <c r="Q514" s="2292" t="s">
        <v>300</v>
      </c>
      <c r="R514" s="2293">
        <f>'11,30'!E416</f>
        <v>0</v>
      </c>
      <c r="S514" s="2000"/>
      <c r="T514" s="1991">
        <v>6</v>
      </c>
      <c r="U514" s="1787" t="s">
        <v>3</v>
      </c>
      <c r="V514" s="1119"/>
      <c r="W514" s="1119"/>
      <c r="X514" s="1119"/>
      <c r="Y514" s="1119"/>
      <c r="Z514" s="2292" t="s">
        <v>300</v>
      </c>
      <c r="AA514" s="2293">
        <f>'16,00'!E415</f>
        <v>0</v>
      </c>
      <c r="AB514" s="2000"/>
      <c r="AC514" s="1991">
        <v>6</v>
      </c>
      <c r="AD514" s="2054" t="s">
        <v>3</v>
      </c>
      <c r="AE514" s="1154"/>
      <c r="AF514" s="1106"/>
      <c r="AG514" s="2291">
        <f t="shared" si="348"/>
        <v>0</v>
      </c>
      <c r="AH514" s="1387" t="s">
        <v>300</v>
      </c>
      <c r="AI514" s="2668"/>
      <c r="AJ514" s="3708">
        <f t="shared" si="352"/>
        <v>0</v>
      </c>
      <c r="AK514" s="2582"/>
      <c r="AL514" s="1213"/>
      <c r="AQ514" s="1387" t="s">
        <v>300</v>
      </c>
      <c r="AR514" s="1387"/>
      <c r="AS514" s="2567"/>
      <c r="AT514" s="4110"/>
      <c r="AU514" s="1686" t="s">
        <v>877</v>
      </c>
      <c r="AV514" s="2934"/>
      <c r="AW514" s="1243" t="s">
        <v>300</v>
      </c>
      <c r="AX514" s="1244"/>
      <c r="AY514" s="1686" t="s">
        <v>877</v>
      </c>
      <c r="AZ514" s="2934"/>
      <c r="BA514" s="1243" t="s">
        <v>300</v>
      </c>
      <c r="BB514" s="1244"/>
      <c r="BC514" s="1686" t="s">
        <v>877</v>
      </c>
      <c r="BD514" s="2934"/>
      <c r="BE514" s="1243" t="s">
        <v>300</v>
      </c>
      <c r="BF514" s="1244"/>
      <c r="BG514" s="1686" t="s">
        <v>877</v>
      </c>
      <c r="BH514" s="2934"/>
      <c r="BI514" s="1243" t="s">
        <v>300</v>
      </c>
      <c r="BJ514" s="1244"/>
    </row>
    <row r="515" spans="2:62" ht="15" hidden="1" customHeight="1">
      <c r="B515" s="1385">
        <v>7</v>
      </c>
      <c r="C515" s="1686" t="s">
        <v>719</v>
      </c>
      <c r="D515" s="1154"/>
      <c r="E515" s="1791"/>
      <c r="F515" s="2291">
        <f t="shared" si="347"/>
        <v>0</v>
      </c>
      <c r="G515" s="1387" t="s">
        <v>301</v>
      </c>
      <c r="H515" s="2668"/>
      <c r="I515" s="3706">
        <f t="shared" si="349"/>
        <v>0</v>
      </c>
      <c r="J515" s="2000"/>
      <c r="K515" s="3685">
        <v>7</v>
      </c>
      <c r="L515" s="1787" t="s">
        <v>19</v>
      </c>
      <c r="M515" s="1106"/>
      <c r="N515" s="1106"/>
      <c r="O515" s="1106"/>
      <c r="P515" s="2291">
        <f>M515-N515+O515</f>
        <v>0</v>
      </c>
      <c r="Q515" s="2292" t="s">
        <v>301</v>
      </c>
      <c r="R515" s="2293">
        <f>'11,30'!E415</f>
        <v>0</v>
      </c>
      <c r="S515" s="2000"/>
      <c r="T515" s="1991">
        <v>7</v>
      </c>
      <c r="U515" s="1787" t="s">
        <v>19</v>
      </c>
      <c r="V515" s="1106"/>
      <c r="W515" s="1106"/>
      <c r="X515" s="1106"/>
      <c r="Y515" s="2291">
        <f>V515-W515+X515</f>
        <v>0</v>
      </c>
      <c r="Z515" s="2292" t="s">
        <v>301</v>
      </c>
      <c r="AA515" s="2293">
        <f>'16,00'!E414</f>
        <v>0</v>
      </c>
      <c r="AB515" s="2000"/>
      <c r="AC515" s="1991">
        <v>7</v>
      </c>
      <c r="AD515" s="2054" t="s">
        <v>19</v>
      </c>
      <c r="AE515" s="1154"/>
      <c r="AF515" s="1106"/>
      <c r="AG515" s="2291">
        <f t="shared" si="348"/>
        <v>0</v>
      </c>
      <c r="AH515" s="1387" t="s">
        <v>301</v>
      </c>
      <c r="AI515" s="2668"/>
      <c r="AJ515" s="3708">
        <f t="shared" si="352"/>
        <v>0</v>
      </c>
      <c r="AK515" s="2582"/>
      <c r="AL515" s="1213"/>
      <c r="AM515" s="1393" t="s">
        <v>3</v>
      </c>
      <c r="AN515" s="1144"/>
      <c r="AO515" s="1106"/>
      <c r="AP515" s="2291">
        <f>AN515-AO515</f>
        <v>0</v>
      </c>
      <c r="AQ515" s="1387" t="s">
        <v>301</v>
      </c>
      <c r="AR515" s="1387"/>
      <c r="AS515" s="2567"/>
      <c r="AT515" s="4110"/>
      <c r="AU515" s="1686" t="s">
        <v>719</v>
      </c>
      <c r="AV515" s="2934"/>
      <c r="AW515" s="1243" t="s">
        <v>301</v>
      </c>
      <c r="AX515" s="1244"/>
      <c r="AY515" s="1686" t="s">
        <v>719</v>
      </c>
      <c r="AZ515" s="2934"/>
      <c r="BA515" s="1243" t="s">
        <v>301</v>
      </c>
      <c r="BB515" s="1244"/>
      <c r="BC515" s="1686" t="s">
        <v>719</v>
      </c>
      <c r="BD515" s="2934"/>
      <c r="BE515" s="1243" t="s">
        <v>301</v>
      </c>
      <c r="BF515" s="1244"/>
      <c r="BG515" s="1686" t="s">
        <v>719</v>
      </c>
      <c r="BH515" s="2934"/>
      <c r="BI515" s="1243" t="s">
        <v>301</v>
      </c>
      <c r="BJ515" s="1244"/>
    </row>
    <row r="516" spans="2:62" ht="15" hidden="1" customHeight="1">
      <c r="B516" s="1385">
        <v>8</v>
      </c>
      <c r="C516" s="1686" t="s">
        <v>5</v>
      </c>
      <c r="D516" s="1154"/>
      <c r="E516" s="1791"/>
      <c r="F516" s="2291">
        <f t="shared" si="347"/>
        <v>0</v>
      </c>
      <c r="G516" s="1387" t="s">
        <v>302</v>
      </c>
      <c r="H516" s="2668"/>
      <c r="I516" s="3706">
        <f t="shared" si="349"/>
        <v>0</v>
      </c>
      <c r="J516" s="2000"/>
      <c r="K516" s="2923">
        <v>8</v>
      </c>
      <c r="L516" s="1787" t="s">
        <v>4</v>
      </c>
      <c r="M516" s="1106"/>
      <c r="N516" s="1106"/>
      <c r="O516" s="1106"/>
      <c r="P516" s="2291">
        <f>M516-N516+O516</f>
        <v>0</v>
      </c>
      <c r="Q516" s="1387" t="s">
        <v>302</v>
      </c>
      <c r="R516" s="2293">
        <f>'11,30'!E423</f>
        <v>0</v>
      </c>
      <c r="S516" s="2000"/>
      <c r="T516" s="1385">
        <v>8</v>
      </c>
      <c r="U516" s="1787" t="s">
        <v>4</v>
      </c>
      <c r="V516" s="1106"/>
      <c r="W516" s="1106"/>
      <c r="X516" s="1106"/>
      <c r="Y516" s="2291">
        <f>V516-W516+X516</f>
        <v>0</v>
      </c>
      <c r="Z516" s="1387" t="s">
        <v>302</v>
      </c>
      <c r="AA516" s="2293">
        <f>'16,00'!E422</f>
        <v>0</v>
      </c>
      <c r="AB516" s="2000"/>
      <c r="AC516" s="1385">
        <v>8</v>
      </c>
      <c r="AD516" s="2054" t="s">
        <v>4</v>
      </c>
      <c r="AE516" s="1154"/>
      <c r="AF516" s="1106"/>
      <c r="AG516" s="2291">
        <f t="shared" si="348"/>
        <v>0</v>
      </c>
      <c r="AH516" s="1387" t="s">
        <v>302</v>
      </c>
      <c r="AI516" s="2668"/>
      <c r="AJ516" s="3708">
        <f t="shared" si="352"/>
        <v>0</v>
      </c>
      <c r="AK516" s="2582"/>
      <c r="AL516" s="1213"/>
      <c r="AM516" s="1393" t="s">
        <v>19</v>
      </c>
      <c r="AN516" s="1144"/>
      <c r="AO516" s="1106"/>
      <c r="AP516" s="2291">
        <f>AN516-AO516</f>
        <v>0</v>
      </c>
      <c r="AQ516" s="1387" t="s">
        <v>302</v>
      </c>
      <c r="AR516" s="1387"/>
      <c r="AS516" s="2567"/>
      <c r="AT516" s="4110"/>
      <c r="AU516" s="1686" t="s">
        <v>5</v>
      </c>
      <c r="AV516" s="2934"/>
      <c r="AW516" s="1243" t="s">
        <v>302</v>
      </c>
      <c r="AX516" s="1244"/>
      <c r="AY516" s="1686" t="s">
        <v>5</v>
      </c>
      <c r="AZ516" s="2934"/>
      <c r="BA516" s="1243" t="s">
        <v>302</v>
      </c>
      <c r="BB516" s="1244"/>
      <c r="BC516" s="1686" t="s">
        <v>5</v>
      </c>
      <c r="BD516" s="2934"/>
      <c r="BE516" s="1243" t="s">
        <v>302</v>
      </c>
      <c r="BF516" s="1244"/>
      <c r="BG516" s="1686" t="s">
        <v>5</v>
      </c>
      <c r="BH516" s="2934"/>
      <c r="BI516" s="1243" t="s">
        <v>302</v>
      </c>
      <c r="BJ516" s="1244"/>
    </row>
    <row r="517" spans="2:62" ht="15" hidden="1" customHeight="1">
      <c r="B517" s="1385">
        <v>9</v>
      </c>
      <c r="C517" s="1686" t="s">
        <v>20</v>
      </c>
      <c r="D517" s="1154"/>
      <c r="E517" s="1791"/>
      <c r="F517" s="2291">
        <f t="shared" si="347"/>
        <v>0</v>
      </c>
      <c r="G517" s="1387" t="s">
        <v>315</v>
      </c>
      <c r="H517" s="2668"/>
      <c r="I517" s="3706">
        <f t="shared" ref="I517:I530" si="360">H517-J517</f>
        <v>0</v>
      </c>
      <c r="J517" s="2000"/>
      <c r="K517" s="3684">
        <v>9</v>
      </c>
      <c r="L517" s="1787" t="s">
        <v>5</v>
      </c>
      <c r="M517" s="1106"/>
      <c r="N517" s="1106"/>
      <c r="O517" s="1106"/>
      <c r="P517" s="2291">
        <f>M517-N517+O517</f>
        <v>0</v>
      </c>
      <c r="Q517" s="1387" t="s">
        <v>310</v>
      </c>
      <c r="R517" s="2293">
        <f>'11,30'!E418</f>
        <v>0</v>
      </c>
      <c r="S517" s="2000"/>
      <c r="T517" s="1990">
        <v>9</v>
      </c>
      <c r="U517" s="1787" t="s">
        <v>5</v>
      </c>
      <c r="V517" s="1106"/>
      <c r="W517" s="1106"/>
      <c r="X517" s="1106"/>
      <c r="Y517" s="2291">
        <f>V517-W517+X517</f>
        <v>0</v>
      </c>
      <c r="Z517" s="1387" t="s">
        <v>401</v>
      </c>
      <c r="AA517" s="2293">
        <f>'16,00'!E417</f>
        <v>0</v>
      </c>
      <c r="AB517" s="2000"/>
      <c r="AC517" s="1990">
        <v>9</v>
      </c>
      <c r="AD517" s="2054" t="s">
        <v>5</v>
      </c>
      <c r="AE517" s="1154"/>
      <c r="AF517" s="1106"/>
      <c r="AG517" s="2291">
        <f t="shared" si="348"/>
        <v>0</v>
      </c>
      <c r="AH517" s="1387" t="s">
        <v>315</v>
      </c>
      <c r="AI517" s="2668"/>
      <c r="AJ517" s="3708">
        <f t="shared" ref="AJ517:AJ530" si="361">AI517-AK517</f>
        <v>0</v>
      </c>
      <c r="AK517" s="2582"/>
      <c r="AL517" s="1213"/>
      <c r="AM517" s="1393" t="s">
        <v>4</v>
      </c>
      <c r="AN517" s="1144"/>
      <c r="AO517" s="1106"/>
      <c r="AP517" s="2291">
        <f>AN517-AO517</f>
        <v>0</v>
      </c>
      <c r="AQ517" s="1387" t="s">
        <v>401</v>
      </c>
      <c r="AR517" s="1387"/>
      <c r="AS517" s="2567"/>
      <c r="AT517" s="4110"/>
      <c r="AU517" s="1686" t="s">
        <v>20</v>
      </c>
      <c r="AV517" s="2933"/>
      <c r="AW517" s="1243" t="s">
        <v>315</v>
      </c>
      <c r="AX517" s="1411"/>
      <c r="AY517" s="1686" t="s">
        <v>20</v>
      </c>
      <c r="AZ517" s="2933"/>
      <c r="BA517" s="1243" t="s">
        <v>315</v>
      </c>
      <c r="BB517" s="1411"/>
      <c r="BC517" s="1686" t="s">
        <v>20</v>
      </c>
      <c r="BD517" s="2933"/>
      <c r="BE517" s="1243" t="s">
        <v>315</v>
      </c>
      <c r="BF517" s="1411"/>
      <c r="BG517" s="1686" t="s">
        <v>20</v>
      </c>
      <c r="BH517" s="2933"/>
      <c r="BI517" s="1243" t="s">
        <v>315</v>
      </c>
      <c r="BJ517" s="1411"/>
    </row>
    <row r="518" spans="2:62" ht="15" hidden="1" customHeight="1">
      <c r="B518" s="1385">
        <v>10</v>
      </c>
      <c r="C518" s="1686" t="s">
        <v>768</v>
      </c>
      <c r="D518" s="1154"/>
      <c r="E518" s="1791"/>
      <c r="F518" s="2291">
        <f t="shared" si="347"/>
        <v>0</v>
      </c>
      <c r="G518" s="1388" t="s">
        <v>384</v>
      </c>
      <c r="H518" s="2668"/>
      <c r="I518" s="3706">
        <f t="shared" si="360"/>
        <v>0</v>
      </c>
      <c r="J518" s="2000"/>
      <c r="K518" s="2923">
        <v>10</v>
      </c>
      <c r="L518" s="1787" t="s">
        <v>20</v>
      </c>
      <c r="M518" s="1119"/>
      <c r="N518" s="1119"/>
      <c r="O518" s="1119"/>
      <c r="P518" s="1119"/>
      <c r="Q518" s="1387" t="s">
        <v>303</v>
      </c>
      <c r="R518" s="2293">
        <f>'11,30'!E420</f>
        <v>0</v>
      </c>
      <c r="S518" s="2000"/>
      <c r="T518" s="1385">
        <v>10</v>
      </c>
      <c r="U518" s="1787" t="s">
        <v>20</v>
      </c>
      <c r="V518" s="1119"/>
      <c r="W518" s="1119"/>
      <c r="X518" s="1119"/>
      <c r="Y518" s="1119"/>
      <c r="Z518" s="1387" t="s">
        <v>303</v>
      </c>
      <c r="AA518" s="2293">
        <f>'16,00'!E419</f>
        <v>0</v>
      </c>
      <c r="AB518" s="2000"/>
      <c r="AC518" s="1385">
        <v>10</v>
      </c>
      <c r="AD518" s="2054" t="s">
        <v>20</v>
      </c>
      <c r="AE518" s="1154"/>
      <c r="AF518" s="1106"/>
      <c r="AG518" s="2291">
        <f t="shared" si="348"/>
        <v>0</v>
      </c>
      <c r="AH518" s="1388" t="s">
        <v>384</v>
      </c>
      <c r="AI518" s="2668"/>
      <c r="AJ518" s="3708">
        <f t="shared" si="361"/>
        <v>0</v>
      </c>
      <c r="AK518" s="2582"/>
      <c r="AL518" s="1213"/>
      <c r="AQ518" s="1387" t="s">
        <v>303</v>
      </c>
      <c r="AR518" s="1387"/>
      <c r="AS518" s="2567"/>
      <c r="AT518" s="4110"/>
      <c r="AU518" s="1686" t="s">
        <v>768</v>
      </c>
      <c r="AV518" s="2935"/>
      <c r="AW518" s="1252" t="s">
        <v>384</v>
      </c>
      <c r="AX518" s="1250"/>
      <c r="AY518" s="1686" t="s">
        <v>768</v>
      </c>
      <c r="AZ518" s="2935"/>
      <c r="BA518" s="1252" t="s">
        <v>384</v>
      </c>
      <c r="BB518" s="1250"/>
      <c r="BC518" s="1686" t="s">
        <v>768</v>
      </c>
      <c r="BD518" s="2935"/>
      <c r="BE518" s="1252" t="s">
        <v>384</v>
      </c>
      <c r="BF518" s="1250"/>
      <c r="BG518" s="1686" t="s">
        <v>768</v>
      </c>
      <c r="BH518" s="2935"/>
      <c r="BI518" s="1252" t="s">
        <v>384</v>
      </c>
      <c r="BJ518" s="1250"/>
    </row>
    <row r="519" spans="2:62" ht="15" hidden="1" customHeight="1">
      <c r="B519" s="1385">
        <v>11</v>
      </c>
      <c r="C519" s="1686" t="s">
        <v>878</v>
      </c>
      <c r="D519" s="1154"/>
      <c r="E519" s="1791"/>
      <c r="F519" s="2291">
        <f t="shared" si="347"/>
        <v>0</v>
      </c>
      <c r="G519" s="1389" t="s">
        <v>305</v>
      </c>
      <c r="H519" s="2669"/>
      <c r="I519" s="3706">
        <f t="shared" si="360"/>
        <v>0</v>
      </c>
      <c r="J519" s="2000"/>
      <c r="K519" s="2923">
        <v>11</v>
      </c>
      <c r="L519" s="1787" t="s">
        <v>327</v>
      </c>
      <c r="M519" s="1106"/>
      <c r="N519" s="1106"/>
      <c r="O519" s="1106"/>
      <c r="P519" s="2291">
        <f t="shared" ref="P519:P524" si="362">M519-N519+O519</f>
        <v>0</v>
      </c>
      <c r="Q519" s="1388" t="s">
        <v>304</v>
      </c>
      <c r="R519" s="2293">
        <f>'11,30'!E422</f>
        <v>0</v>
      </c>
      <c r="S519" s="2000"/>
      <c r="T519" s="1385">
        <v>11</v>
      </c>
      <c r="U519" s="1787" t="s">
        <v>327</v>
      </c>
      <c r="V519" s="1106"/>
      <c r="W519" s="1106"/>
      <c r="X519" s="1106"/>
      <c r="Y519" s="2291">
        <f t="shared" ref="Y519:Y524" si="363">V519-W519+X519</f>
        <v>0</v>
      </c>
      <c r="Z519" s="1388" t="s">
        <v>304</v>
      </c>
      <c r="AA519" s="2293">
        <f>'16,00'!E421</f>
        <v>0</v>
      </c>
      <c r="AB519" s="2000"/>
      <c r="AC519" s="1385">
        <v>11</v>
      </c>
      <c r="AD519" s="2054" t="s">
        <v>327</v>
      </c>
      <c r="AE519" s="1154"/>
      <c r="AF519" s="1106"/>
      <c r="AG519" s="2291">
        <f t="shared" si="348"/>
        <v>0</v>
      </c>
      <c r="AH519" s="1389" t="s">
        <v>305</v>
      </c>
      <c r="AI519" s="2669"/>
      <c r="AJ519" s="3708">
        <f t="shared" si="361"/>
        <v>0</v>
      </c>
      <c r="AK519" s="2583"/>
      <c r="AL519" s="1213"/>
      <c r="AM519" s="1393" t="s">
        <v>5</v>
      </c>
      <c r="AN519" s="1144"/>
      <c r="AO519" s="1106"/>
      <c r="AP519" s="2291">
        <f t="shared" ref="AP519:AP524" si="364">AN519-AO519</f>
        <v>0</v>
      </c>
      <c r="AQ519" s="1388" t="s">
        <v>304</v>
      </c>
      <c r="AR519" s="1388"/>
      <c r="AS519" s="2567"/>
      <c r="AT519" s="4110"/>
      <c r="AU519" s="1686" t="s">
        <v>878</v>
      </c>
      <c r="AV519" s="2936"/>
      <c r="AW519" s="1249" t="s">
        <v>305</v>
      </c>
      <c r="AX519" s="1250"/>
      <c r="AY519" s="1686" t="s">
        <v>878</v>
      </c>
      <c r="AZ519" s="2936"/>
      <c r="BA519" s="1249" t="s">
        <v>305</v>
      </c>
      <c r="BB519" s="1250"/>
      <c r="BC519" s="1686" t="s">
        <v>878</v>
      </c>
      <c r="BD519" s="2936"/>
      <c r="BE519" s="1249" t="s">
        <v>305</v>
      </c>
      <c r="BF519" s="1250"/>
      <c r="BG519" s="1686" t="s">
        <v>878</v>
      </c>
      <c r="BH519" s="2936"/>
      <c r="BI519" s="1249" t="s">
        <v>305</v>
      </c>
      <c r="BJ519" s="1250"/>
    </row>
    <row r="520" spans="2:62" ht="15" hidden="1" customHeight="1">
      <c r="B520" s="1385">
        <v>12</v>
      </c>
      <c r="C520" s="1686" t="s">
        <v>8</v>
      </c>
      <c r="D520" s="1154"/>
      <c r="E520" s="3605"/>
      <c r="F520" s="2291">
        <f t="shared" si="347"/>
        <v>0</v>
      </c>
      <c r="G520" s="1389" t="s">
        <v>53</v>
      </c>
      <c r="H520" s="2669"/>
      <c r="I520" s="3706">
        <f t="shared" si="360"/>
        <v>0</v>
      </c>
      <c r="J520" s="2000"/>
      <c r="K520" s="2923">
        <v>12</v>
      </c>
      <c r="L520" s="1787" t="s">
        <v>8</v>
      </c>
      <c r="M520" s="1106"/>
      <c r="N520" s="1106"/>
      <c r="O520" s="1106"/>
      <c r="P520" s="2291">
        <f t="shared" si="362"/>
        <v>0</v>
      </c>
      <c r="Q520" s="2295" t="s">
        <v>305</v>
      </c>
      <c r="R520" s="2296">
        <f>'11,30'!E429</f>
        <v>0</v>
      </c>
      <c r="S520" s="2000"/>
      <c r="T520" s="1385">
        <v>12</v>
      </c>
      <c r="U520" s="1787" t="s">
        <v>8</v>
      </c>
      <c r="V520" s="1106"/>
      <c r="W520" s="1106"/>
      <c r="X520" s="1106"/>
      <c r="Y520" s="2291">
        <f t="shared" si="363"/>
        <v>0</v>
      </c>
      <c r="Z520" s="2295" t="s">
        <v>305</v>
      </c>
      <c r="AA520" s="2296">
        <f>'16,00'!E428</f>
        <v>0</v>
      </c>
      <c r="AB520" s="2000"/>
      <c r="AC520" s="1385">
        <v>12</v>
      </c>
      <c r="AD520" s="2054" t="s">
        <v>8</v>
      </c>
      <c r="AE520" s="1154"/>
      <c r="AF520" s="1107"/>
      <c r="AG520" s="2291">
        <f t="shared" si="348"/>
        <v>0</v>
      </c>
      <c r="AH520" s="1389" t="s">
        <v>53</v>
      </c>
      <c r="AI520" s="2669"/>
      <c r="AJ520" s="3708">
        <f t="shared" si="361"/>
        <v>0</v>
      </c>
      <c r="AK520" s="2583"/>
      <c r="AL520" s="1213"/>
      <c r="AM520" s="1393" t="s">
        <v>20</v>
      </c>
      <c r="AN520" s="1144"/>
      <c r="AO520" s="1106"/>
      <c r="AP520" s="2291">
        <f t="shared" si="364"/>
        <v>0</v>
      </c>
      <c r="AQ520" s="1389" t="s">
        <v>305</v>
      </c>
      <c r="AR520" s="1389"/>
      <c r="AS520" s="2568"/>
      <c r="AT520" s="4110"/>
      <c r="AU520" s="1686" t="s">
        <v>8</v>
      </c>
      <c r="AV520" s="2936"/>
      <c r="AW520" s="1249" t="s">
        <v>53</v>
      </c>
      <c r="AX520" s="1250"/>
      <c r="AY520" s="1686" t="s">
        <v>8</v>
      </c>
      <c r="AZ520" s="2936"/>
      <c r="BA520" s="1249" t="s">
        <v>53</v>
      </c>
      <c r="BB520" s="1250"/>
      <c r="BC520" s="1686" t="s">
        <v>8</v>
      </c>
      <c r="BD520" s="2936"/>
      <c r="BE520" s="1249" t="s">
        <v>53</v>
      </c>
      <c r="BF520" s="1250"/>
      <c r="BG520" s="1686" t="s">
        <v>8</v>
      </c>
      <c r="BH520" s="2936"/>
      <c r="BI520" s="1249" t="s">
        <v>53</v>
      </c>
      <c r="BJ520" s="1250"/>
    </row>
    <row r="521" spans="2:62" ht="15" hidden="1" customHeight="1">
      <c r="B521" s="1385">
        <v>13</v>
      </c>
      <c r="C521" s="1686" t="s">
        <v>7</v>
      </c>
      <c r="D521" s="1154"/>
      <c r="E521" s="3605"/>
      <c r="F521" s="2291">
        <f t="shared" si="347"/>
        <v>0</v>
      </c>
      <c r="G521" s="1390" t="s">
        <v>54</v>
      </c>
      <c r="H521" s="2669"/>
      <c r="I521" s="3706">
        <f t="shared" si="360"/>
        <v>0</v>
      </c>
      <c r="J521" s="2000"/>
      <c r="K521" s="3685">
        <v>13</v>
      </c>
      <c r="L521" s="1787" t="s">
        <v>7</v>
      </c>
      <c r="M521" s="1106"/>
      <c r="N521" s="1107"/>
      <c r="O521" s="1107"/>
      <c r="P521" s="2291">
        <f t="shared" si="362"/>
        <v>0</v>
      </c>
      <c r="Q521" s="1389" t="s">
        <v>53</v>
      </c>
      <c r="R521" s="2296" t="e">
        <f>'11,30'!E430</f>
        <v>#REF!</v>
      </c>
      <c r="S521" s="2000"/>
      <c r="T521" s="1991">
        <v>13</v>
      </c>
      <c r="U521" s="1787" t="s">
        <v>7</v>
      </c>
      <c r="V521" s="1106"/>
      <c r="W521" s="1107"/>
      <c r="X521" s="1107"/>
      <c r="Y521" s="2291">
        <f t="shared" si="363"/>
        <v>0</v>
      </c>
      <c r="Z521" s="1389" t="s">
        <v>53</v>
      </c>
      <c r="AA521" s="2296">
        <f>'16,00'!E429</f>
        <v>0</v>
      </c>
      <c r="AB521" s="2000"/>
      <c r="AC521" s="1991">
        <v>13</v>
      </c>
      <c r="AD521" s="2054" t="s">
        <v>7</v>
      </c>
      <c r="AE521" s="1154"/>
      <c r="AF521" s="1107"/>
      <c r="AG521" s="2291">
        <f t="shared" si="348"/>
        <v>0</v>
      </c>
      <c r="AH521" s="1390" t="s">
        <v>54</v>
      </c>
      <c r="AI521" s="2669"/>
      <c r="AJ521" s="3708">
        <f t="shared" si="361"/>
        <v>0</v>
      </c>
      <c r="AK521" s="2583"/>
      <c r="AL521" s="1213"/>
      <c r="AM521" s="1393" t="s">
        <v>327</v>
      </c>
      <c r="AN521" s="1144"/>
      <c r="AO521" s="1107"/>
      <c r="AP521" s="2291">
        <f t="shared" si="364"/>
        <v>0</v>
      </c>
      <c r="AQ521" s="1389" t="s">
        <v>53</v>
      </c>
      <c r="AR521" s="1389"/>
      <c r="AS521" s="2568"/>
      <c r="AT521" s="4110"/>
      <c r="AU521" s="1686" t="s">
        <v>7</v>
      </c>
      <c r="AV521" s="2936"/>
      <c r="AW521" s="1251" t="s">
        <v>54</v>
      </c>
      <c r="AX521" s="1414"/>
      <c r="AY521" s="1686" t="s">
        <v>7</v>
      </c>
      <c r="AZ521" s="2936"/>
      <c r="BA521" s="1251" t="s">
        <v>54</v>
      </c>
      <c r="BB521" s="1414"/>
      <c r="BC521" s="1686" t="s">
        <v>7</v>
      </c>
      <c r="BD521" s="2936"/>
      <c r="BE521" s="1251" t="s">
        <v>54</v>
      </c>
      <c r="BF521" s="1414"/>
      <c r="BG521" s="1686" t="s">
        <v>7</v>
      </c>
      <c r="BH521" s="2936"/>
      <c r="BI521" s="1251" t="s">
        <v>54</v>
      </c>
      <c r="BJ521" s="1414"/>
    </row>
    <row r="522" spans="2:62" ht="15" hidden="1" customHeight="1">
      <c r="B522" s="1385">
        <v>14</v>
      </c>
      <c r="C522" s="1686" t="s">
        <v>455</v>
      </c>
      <c r="D522" s="1154"/>
      <c r="E522" s="3605"/>
      <c r="F522" s="2291">
        <f t="shared" si="347"/>
        <v>0</v>
      </c>
      <c r="G522" s="1391" t="s">
        <v>306</v>
      </c>
      <c r="H522" s="2669"/>
      <c r="I522" s="3706">
        <f t="shared" si="360"/>
        <v>0</v>
      </c>
      <c r="J522" s="2000"/>
      <c r="K522" s="3685">
        <v>14</v>
      </c>
      <c r="L522" s="1787" t="s">
        <v>9</v>
      </c>
      <c r="M522" s="1106"/>
      <c r="N522" s="1107"/>
      <c r="O522" s="1107"/>
      <c r="P522" s="2291">
        <f t="shared" si="362"/>
        <v>0</v>
      </c>
      <c r="Q522" s="1390" t="s">
        <v>54</v>
      </c>
      <c r="R522" s="2296">
        <f>'11,30'!E431</f>
        <v>0</v>
      </c>
      <c r="S522" s="2000"/>
      <c r="T522" s="1991">
        <v>14</v>
      </c>
      <c r="U522" s="1787" t="s">
        <v>9</v>
      </c>
      <c r="V522" s="1106"/>
      <c r="W522" s="1107"/>
      <c r="X522" s="1107"/>
      <c r="Y522" s="2291">
        <f t="shared" si="363"/>
        <v>0</v>
      </c>
      <c r="Z522" s="1390" t="s">
        <v>54</v>
      </c>
      <c r="AA522" s="2296">
        <f>'16,00'!E430</f>
        <v>0</v>
      </c>
      <c r="AB522" s="2000"/>
      <c r="AC522" s="1991">
        <v>14</v>
      </c>
      <c r="AD522" s="2054" t="s">
        <v>9</v>
      </c>
      <c r="AE522" s="1154"/>
      <c r="AF522" s="1107"/>
      <c r="AG522" s="2291">
        <f t="shared" si="348"/>
        <v>0</v>
      </c>
      <c r="AH522" s="1391" t="s">
        <v>306</v>
      </c>
      <c r="AI522" s="2669"/>
      <c r="AJ522" s="3708">
        <f t="shared" si="361"/>
        <v>0</v>
      </c>
      <c r="AK522" s="2583"/>
      <c r="AL522" s="1213"/>
      <c r="AM522" s="1393" t="s">
        <v>8</v>
      </c>
      <c r="AN522" s="1144"/>
      <c r="AO522" s="1107"/>
      <c r="AP522" s="2291">
        <f t="shared" si="364"/>
        <v>0</v>
      </c>
      <c r="AQ522" s="1390" t="s">
        <v>54</v>
      </c>
      <c r="AR522" s="1390"/>
      <c r="AS522" s="2568"/>
      <c r="AT522" s="4110"/>
      <c r="AU522" s="1686" t="s">
        <v>455</v>
      </c>
      <c r="AV522" s="2936"/>
      <c r="AW522" s="1999" t="s">
        <v>306</v>
      </c>
      <c r="AX522" s="1244"/>
      <c r="AY522" s="1686" t="s">
        <v>455</v>
      </c>
      <c r="AZ522" s="2936"/>
      <c r="BA522" s="1999" t="s">
        <v>306</v>
      </c>
      <c r="BB522" s="1244"/>
      <c r="BC522" s="1686" t="s">
        <v>455</v>
      </c>
      <c r="BD522" s="2936"/>
      <c r="BE522" s="1999" t="s">
        <v>306</v>
      </c>
      <c r="BF522" s="1244"/>
      <c r="BG522" s="1686" t="s">
        <v>455</v>
      </c>
      <c r="BH522" s="2936"/>
      <c r="BI522" s="1999" t="s">
        <v>306</v>
      </c>
      <c r="BJ522" s="1244"/>
    </row>
    <row r="523" spans="2:62" ht="15" hidden="1" customHeight="1">
      <c r="B523" s="1385">
        <v>15</v>
      </c>
      <c r="C523" s="1686" t="s">
        <v>667</v>
      </c>
      <c r="D523" s="1154"/>
      <c r="E523" s="3605"/>
      <c r="F523" s="2291">
        <f t="shared" si="347"/>
        <v>0</v>
      </c>
      <c r="G523" s="2574" t="s">
        <v>925</v>
      </c>
      <c r="H523" s="2668"/>
      <c r="I523" s="3706">
        <f t="shared" si="360"/>
        <v>0</v>
      </c>
      <c r="J523" s="2000"/>
      <c r="K523" s="2923">
        <v>15</v>
      </c>
      <c r="L523" s="1787" t="s">
        <v>10</v>
      </c>
      <c r="M523" s="1106"/>
      <c r="N523" s="1107"/>
      <c r="O523" s="1107"/>
      <c r="P523" s="2291">
        <f t="shared" si="362"/>
        <v>0</v>
      </c>
      <c r="Q523" s="2295" t="s">
        <v>306</v>
      </c>
      <c r="R523" s="2296">
        <f>'11,30'!E421</f>
        <v>0</v>
      </c>
      <c r="S523" s="2000"/>
      <c r="T523" s="1385">
        <v>15</v>
      </c>
      <c r="U523" s="1787" t="s">
        <v>10</v>
      </c>
      <c r="V523" s="1106"/>
      <c r="W523" s="1107"/>
      <c r="X523" s="1107"/>
      <c r="Y523" s="2291">
        <f t="shared" si="363"/>
        <v>0</v>
      </c>
      <c r="Z523" s="2295" t="s">
        <v>306</v>
      </c>
      <c r="AA523" s="2296">
        <f>'16,00'!E420</f>
        <v>0</v>
      </c>
      <c r="AB523" s="2000"/>
      <c r="AC523" s="1385">
        <v>15</v>
      </c>
      <c r="AD523" s="2054" t="s">
        <v>10</v>
      </c>
      <c r="AE523" s="1154"/>
      <c r="AF523" s="1107"/>
      <c r="AG523" s="2291">
        <f t="shared" si="348"/>
        <v>0</v>
      </c>
      <c r="AH523" s="2574" t="s">
        <v>925</v>
      </c>
      <c r="AI523" s="2668"/>
      <c r="AJ523" s="3708">
        <f t="shared" si="361"/>
        <v>0</v>
      </c>
      <c r="AK523" s="2582"/>
      <c r="AL523" s="1213"/>
      <c r="AM523" s="1393" t="s">
        <v>7</v>
      </c>
      <c r="AN523" s="1144"/>
      <c r="AO523" s="1107"/>
      <c r="AP523" s="2291">
        <f t="shared" si="364"/>
        <v>0</v>
      </c>
      <c r="AQ523" s="1391" t="s">
        <v>306</v>
      </c>
      <c r="AR523" s="1391"/>
      <c r="AS523" s="2568"/>
      <c r="AT523" s="4110"/>
      <c r="AU523" s="1686" t="s">
        <v>667</v>
      </c>
      <c r="AV523" s="2936"/>
      <c r="AW523" s="2574" t="s">
        <v>925</v>
      </c>
      <c r="AX523" s="1244"/>
      <c r="AY523" s="1686" t="s">
        <v>667</v>
      </c>
      <c r="AZ523" s="2936"/>
      <c r="BA523" s="2574" t="s">
        <v>925</v>
      </c>
      <c r="BB523" s="1244"/>
      <c r="BC523" s="1686" t="s">
        <v>667</v>
      </c>
      <c r="BD523" s="2936"/>
      <c r="BE523" s="2574" t="s">
        <v>925</v>
      </c>
      <c r="BF523" s="1244"/>
      <c r="BG523" s="1686" t="s">
        <v>667</v>
      </c>
      <c r="BH523" s="2936"/>
      <c r="BI523" s="2574" t="s">
        <v>925</v>
      </c>
      <c r="BJ523" s="1244"/>
    </row>
    <row r="524" spans="2:62" ht="15" hidden="1" customHeight="1">
      <c r="B524" s="1385">
        <v>16</v>
      </c>
      <c r="C524" s="1686" t="s">
        <v>307</v>
      </c>
      <c r="D524" s="1154"/>
      <c r="E524" s="1791"/>
      <c r="F524" s="2291">
        <f t="shared" si="347"/>
        <v>0</v>
      </c>
      <c r="G524" s="2574" t="s">
        <v>926</v>
      </c>
      <c r="H524" s="2668"/>
      <c r="I524" s="3706">
        <f t="shared" si="360"/>
        <v>0</v>
      </c>
      <c r="J524" s="2000"/>
      <c r="K524" s="2923">
        <v>16</v>
      </c>
      <c r="L524" s="1787" t="s">
        <v>11</v>
      </c>
      <c r="M524" s="1106"/>
      <c r="N524" s="1107"/>
      <c r="O524" s="1107"/>
      <c r="P524" s="2291">
        <f t="shared" si="362"/>
        <v>0</v>
      </c>
      <c r="Q524" s="1388" t="s">
        <v>294</v>
      </c>
      <c r="R524" s="2293">
        <f>'11,30'!E427</f>
        <v>0</v>
      </c>
      <c r="S524" s="2000"/>
      <c r="T524" s="1385">
        <v>16</v>
      </c>
      <c r="U524" s="1787" t="s">
        <v>11</v>
      </c>
      <c r="V524" s="1106"/>
      <c r="W524" s="1107"/>
      <c r="X524" s="1107"/>
      <c r="Y524" s="2291">
        <f t="shared" si="363"/>
        <v>0</v>
      </c>
      <c r="Z524" s="1388" t="s">
        <v>294</v>
      </c>
      <c r="AA524" s="2293">
        <f>'16,00'!E426</f>
        <v>0</v>
      </c>
      <c r="AB524" s="2000"/>
      <c r="AC524" s="1385">
        <v>16</v>
      </c>
      <c r="AD524" s="2054" t="s">
        <v>11</v>
      </c>
      <c r="AE524" s="1154"/>
      <c r="AF524" s="1106"/>
      <c r="AG524" s="2291">
        <f t="shared" si="348"/>
        <v>0</v>
      </c>
      <c r="AH524" s="2574" t="s">
        <v>926</v>
      </c>
      <c r="AI524" s="2668"/>
      <c r="AJ524" s="3708">
        <f t="shared" si="361"/>
        <v>0</v>
      </c>
      <c r="AK524" s="2582"/>
      <c r="AL524" s="1213"/>
      <c r="AM524" s="1393" t="s">
        <v>9</v>
      </c>
      <c r="AN524" s="1144"/>
      <c r="AO524" s="1107"/>
      <c r="AP524" s="2291">
        <f t="shared" si="364"/>
        <v>0</v>
      </c>
      <c r="AQ524" s="1388" t="s">
        <v>294</v>
      </c>
      <c r="AR524" s="1388"/>
      <c r="AS524" s="2567"/>
      <c r="AT524" s="4110"/>
      <c r="AU524" s="1686" t="s">
        <v>307</v>
      </c>
      <c r="AV524" s="2936"/>
      <c r="AW524" s="2574" t="s">
        <v>926</v>
      </c>
      <c r="AX524" s="1244"/>
      <c r="AY524" s="1686" t="s">
        <v>307</v>
      </c>
      <c r="AZ524" s="2936"/>
      <c r="BA524" s="2574" t="s">
        <v>926</v>
      </c>
      <c r="BB524" s="1244"/>
      <c r="BC524" s="1686" t="s">
        <v>307</v>
      </c>
      <c r="BD524" s="2936"/>
      <c r="BE524" s="2574" t="s">
        <v>926</v>
      </c>
      <c r="BF524" s="1244"/>
      <c r="BG524" s="1686" t="s">
        <v>307</v>
      </c>
      <c r="BH524" s="2936"/>
      <c r="BI524" s="2574" t="s">
        <v>926</v>
      </c>
      <c r="BJ524" s="1244"/>
    </row>
    <row r="525" spans="2:62" ht="15" hidden="1" customHeight="1">
      <c r="B525" s="1385">
        <v>17</v>
      </c>
      <c r="C525" s="1686" t="s">
        <v>15</v>
      </c>
      <c r="D525" s="1154"/>
      <c r="E525" s="1791"/>
      <c r="F525" s="2291">
        <f t="shared" ref="F525:F532" si="365">D525-E525</f>
        <v>0</v>
      </c>
      <c r="G525" s="1388" t="s">
        <v>307</v>
      </c>
      <c r="H525" s="2668"/>
      <c r="I525" s="3706">
        <f t="shared" si="360"/>
        <v>0</v>
      </c>
      <c r="J525" s="2000"/>
      <c r="K525" s="2923">
        <v>17</v>
      </c>
      <c r="L525" s="1787" t="s">
        <v>329</v>
      </c>
      <c r="M525" s="1119"/>
      <c r="N525" s="1119"/>
      <c r="O525" s="1119"/>
      <c r="P525" s="1119"/>
      <c r="Q525" s="2292" t="s">
        <v>295</v>
      </c>
      <c r="R525" s="2293">
        <f>'11,30'!E428</f>
        <v>0</v>
      </c>
      <c r="S525" s="2000"/>
      <c r="T525" s="1385">
        <v>17</v>
      </c>
      <c r="U525" s="1787" t="s">
        <v>329</v>
      </c>
      <c r="V525" s="1119"/>
      <c r="W525" s="1119"/>
      <c r="X525" s="1119"/>
      <c r="Y525" s="1119"/>
      <c r="Z525" s="2292" t="s">
        <v>295</v>
      </c>
      <c r="AA525" s="2293">
        <f>'16,00'!E427</f>
        <v>0</v>
      </c>
      <c r="AB525" s="2000"/>
      <c r="AC525" s="1385">
        <v>17</v>
      </c>
      <c r="AD525" s="2054" t="s">
        <v>329</v>
      </c>
      <c r="AE525" s="1154"/>
      <c r="AF525" s="1106"/>
      <c r="AG525" s="2291">
        <f t="shared" ref="AG525:AG532" si="366">AE525-AF525</f>
        <v>0</v>
      </c>
      <c r="AH525" s="1388" t="s">
        <v>307</v>
      </c>
      <c r="AI525" s="2668"/>
      <c r="AJ525" s="3708">
        <f t="shared" si="361"/>
        <v>0</v>
      </c>
      <c r="AK525" s="2582"/>
      <c r="AL525" s="1213"/>
      <c r="AQ525" s="1388" t="s">
        <v>295</v>
      </c>
      <c r="AR525" s="1388"/>
      <c r="AS525" s="2567"/>
      <c r="AT525" s="4110"/>
      <c r="AU525" s="1686" t="s">
        <v>15</v>
      </c>
      <c r="AV525" s="2933"/>
      <c r="AW525" s="1252" t="s">
        <v>307</v>
      </c>
      <c r="AX525" s="1244"/>
      <c r="AY525" s="1686" t="s">
        <v>15</v>
      </c>
      <c r="AZ525" s="2933"/>
      <c r="BA525" s="1252" t="s">
        <v>307</v>
      </c>
      <c r="BB525" s="1244"/>
      <c r="BC525" s="1686" t="s">
        <v>15</v>
      </c>
      <c r="BD525" s="2933"/>
      <c r="BE525" s="1252" t="s">
        <v>307</v>
      </c>
      <c r="BF525" s="1244"/>
      <c r="BG525" s="1686" t="s">
        <v>15</v>
      </c>
      <c r="BH525" s="2933"/>
      <c r="BI525" s="1252" t="s">
        <v>307</v>
      </c>
      <c r="BJ525" s="1244"/>
    </row>
    <row r="526" spans="2:62" ht="15" hidden="1" customHeight="1">
      <c r="B526" s="1385">
        <v>18</v>
      </c>
      <c r="C526" s="1686" t="s">
        <v>16</v>
      </c>
      <c r="D526" s="1154"/>
      <c r="E526" s="1791"/>
      <c r="F526" s="2291">
        <f t="shared" si="365"/>
        <v>0</v>
      </c>
      <c r="G526" s="2573" t="s">
        <v>495</v>
      </c>
      <c r="H526" s="2668"/>
      <c r="I526" s="3706">
        <f t="shared" si="360"/>
        <v>0</v>
      </c>
      <c r="J526" s="2000"/>
      <c r="K526" s="3684">
        <v>18</v>
      </c>
      <c r="L526" s="1787" t="s">
        <v>330</v>
      </c>
      <c r="M526" s="1106"/>
      <c r="N526" s="1106"/>
      <c r="O526" s="1106"/>
      <c r="P526" s="2291">
        <f>M526-N526+O526</f>
        <v>0</v>
      </c>
      <c r="Q526" s="1388" t="s">
        <v>307</v>
      </c>
      <c r="R526" s="2293">
        <f>'11,30'!E424</f>
        <v>0</v>
      </c>
      <c r="S526" s="2000"/>
      <c r="T526" s="1990">
        <v>18</v>
      </c>
      <c r="U526" s="1787" t="s">
        <v>330</v>
      </c>
      <c r="V526" s="1106"/>
      <c r="W526" s="1106"/>
      <c r="X526" s="1106"/>
      <c r="Y526" s="2291">
        <f>V526-W526+X526</f>
        <v>0</v>
      </c>
      <c r="Z526" s="1388" t="s">
        <v>307</v>
      </c>
      <c r="AA526" s="2293">
        <f>'16,00'!E423</f>
        <v>0</v>
      </c>
      <c r="AB526" s="2000"/>
      <c r="AC526" s="1990">
        <v>18</v>
      </c>
      <c r="AD526" s="2054" t="s">
        <v>330</v>
      </c>
      <c r="AE526" s="1154"/>
      <c r="AF526" s="1106"/>
      <c r="AG526" s="2291">
        <f t="shared" si="366"/>
        <v>0</v>
      </c>
      <c r="AH526" s="2573" t="s">
        <v>495</v>
      </c>
      <c r="AI526" s="2668"/>
      <c r="AJ526" s="3708">
        <f t="shared" si="361"/>
        <v>0</v>
      </c>
      <c r="AK526" s="2582"/>
      <c r="AL526" s="1213"/>
      <c r="AM526" s="1393" t="s">
        <v>329</v>
      </c>
      <c r="AN526" s="1144"/>
      <c r="AO526" s="1107"/>
      <c r="AP526" s="2291">
        <f>AN526-AO526</f>
        <v>0</v>
      </c>
      <c r="AQ526" s="1388" t="s">
        <v>307</v>
      </c>
      <c r="AR526" s="1388"/>
      <c r="AS526" s="2567"/>
      <c r="AT526" s="4110"/>
      <c r="AU526" s="1686" t="s">
        <v>16</v>
      </c>
      <c r="AV526" s="2933"/>
      <c r="AW526" s="2573" t="s">
        <v>495</v>
      </c>
      <c r="AX526" s="1244"/>
      <c r="AY526" s="1686" t="s">
        <v>16</v>
      </c>
      <c r="AZ526" s="2933"/>
      <c r="BA526" s="2573" t="s">
        <v>495</v>
      </c>
      <c r="BB526" s="1244"/>
      <c r="BC526" s="1686" t="s">
        <v>16</v>
      </c>
      <c r="BD526" s="2933"/>
      <c r="BE526" s="2573" t="s">
        <v>495</v>
      </c>
      <c r="BF526" s="1244"/>
      <c r="BG526" s="1686" t="s">
        <v>16</v>
      </c>
      <c r="BH526" s="2933"/>
      <c r="BI526" s="2573" t="s">
        <v>495</v>
      </c>
      <c r="BJ526" s="1244"/>
    </row>
    <row r="527" spans="2:62" ht="15" hidden="1" customHeight="1">
      <c r="B527" s="1385">
        <v>19</v>
      </c>
      <c r="C527" s="1686" t="s">
        <v>814</v>
      </c>
      <c r="D527" s="1154"/>
      <c r="E527" s="1791"/>
      <c r="F527" s="2291">
        <f t="shared" si="365"/>
        <v>0</v>
      </c>
      <c r="G527" s="1387" t="s">
        <v>58</v>
      </c>
      <c r="H527" s="2668"/>
      <c r="I527" s="3706">
        <f t="shared" si="360"/>
        <v>0</v>
      </c>
      <c r="J527" s="2000"/>
      <c r="K527" s="2923">
        <v>19</v>
      </c>
      <c r="L527" s="1787" t="s">
        <v>13</v>
      </c>
      <c r="M527" s="1106"/>
      <c r="N527" s="1106"/>
      <c r="O527" s="1106"/>
      <c r="P527" s="2291">
        <f>M527-N527+O527</f>
        <v>0</v>
      </c>
      <c r="Q527" s="1388" t="s">
        <v>587</v>
      </c>
      <c r="R527" s="2293">
        <f>'11,30'!E425</f>
        <v>0</v>
      </c>
      <c r="S527" s="2000"/>
      <c r="T527" s="1385">
        <v>19</v>
      </c>
      <c r="U527" s="1787" t="s">
        <v>13</v>
      </c>
      <c r="V527" s="1106"/>
      <c r="W527" s="1106"/>
      <c r="X527" s="1106"/>
      <c r="Y527" s="2291">
        <f>V527-W527+X527</f>
        <v>0</v>
      </c>
      <c r="Z527" s="1388" t="s">
        <v>587</v>
      </c>
      <c r="AA527" s="2293">
        <f>'16,00'!E424</f>
        <v>0</v>
      </c>
      <c r="AB527" s="2000"/>
      <c r="AC527" s="1385">
        <v>19</v>
      </c>
      <c r="AD527" s="2054" t="s">
        <v>13</v>
      </c>
      <c r="AE527" s="1154"/>
      <c r="AF527" s="1106"/>
      <c r="AG527" s="2291">
        <f t="shared" si="366"/>
        <v>0</v>
      </c>
      <c r="AH527" s="1387" t="s">
        <v>58</v>
      </c>
      <c r="AI527" s="2668"/>
      <c r="AJ527" s="3708">
        <f t="shared" si="361"/>
        <v>0</v>
      </c>
      <c r="AK527" s="2582"/>
      <c r="AL527" s="1213"/>
      <c r="AM527" s="1393" t="s">
        <v>330</v>
      </c>
      <c r="AN527" s="1144"/>
      <c r="AO527" s="1107"/>
      <c r="AP527" s="2291">
        <f>AN527-AO527</f>
        <v>0</v>
      </c>
      <c r="AQ527" s="1388" t="s">
        <v>587</v>
      </c>
      <c r="AR527" s="1388"/>
      <c r="AS527" s="2567"/>
      <c r="AT527" s="4110"/>
      <c r="AU527" s="1686" t="s">
        <v>814</v>
      </c>
      <c r="AV527" s="2933"/>
      <c r="AW527" s="1243" t="s">
        <v>58</v>
      </c>
      <c r="AX527" s="1244"/>
      <c r="AY527" s="1686" t="s">
        <v>814</v>
      </c>
      <c r="AZ527" s="2933"/>
      <c r="BA527" s="1243" t="s">
        <v>58</v>
      </c>
      <c r="BB527" s="1244"/>
      <c r="BC527" s="1686" t="s">
        <v>814</v>
      </c>
      <c r="BD527" s="2933"/>
      <c r="BE527" s="1243" t="s">
        <v>58</v>
      </c>
      <c r="BF527" s="1244"/>
      <c r="BG527" s="1686" t="s">
        <v>814</v>
      </c>
      <c r="BH527" s="2933"/>
      <c r="BI527" s="1243" t="s">
        <v>58</v>
      </c>
      <c r="BJ527" s="1244"/>
    </row>
    <row r="528" spans="2:62" ht="15" hidden="1" customHeight="1">
      <c r="B528" s="1385">
        <v>20</v>
      </c>
      <c r="C528" s="1686" t="s">
        <v>523</v>
      </c>
      <c r="D528" s="1154"/>
      <c r="E528" s="1791"/>
      <c r="F528" s="2291">
        <f t="shared" si="365"/>
        <v>0</v>
      </c>
      <c r="G528" s="1387" t="s">
        <v>57</v>
      </c>
      <c r="H528" s="2668"/>
      <c r="I528" s="3706">
        <f t="shared" si="360"/>
        <v>0</v>
      </c>
      <c r="J528" s="2000"/>
      <c r="K528" s="2923">
        <v>20</v>
      </c>
      <c r="L528" s="1787" t="s">
        <v>337</v>
      </c>
      <c r="M528" s="1106"/>
      <c r="N528" s="1106"/>
      <c r="O528" s="1106"/>
      <c r="P528" s="2291">
        <f>M528-N528+O528</f>
        <v>0</v>
      </c>
      <c r="Q528" s="1388" t="s">
        <v>588</v>
      </c>
      <c r="R528" s="2293">
        <f>'11,30'!E426</f>
        <v>0</v>
      </c>
      <c r="S528" s="2000"/>
      <c r="T528" s="1385">
        <v>20</v>
      </c>
      <c r="U528" s="1787" t="s">
        <v>337</v>
      </c>
      <c r="V528" s="1106"/>
      <c r="W528" s="1106"/>
      <c r="X528" s="1106"/>
      <c r="Y528" s="2291">
        <f>V528-W528+X528</f>
        <v>0</v>
      </c>
      <c r="Z528" s="1388" t="s">
        <v>588</v>
      </c>
      <c r="AA528" s="2293">
        <f>'16,00'!E425</f>
        <v>0</v>
      </c>
      <c r="AB528" s="2000"/>
      <c r="AC528" s="1385">
        <v>20</v>
      </c>
      <c r="AD528" s="2054" t="s">
        <v>337</v>
      </c>
      <c r="AE528" s="1154"/>
      <c r="AF528" s="1106"/>
      <c r="AG528" s="2291">
        <f t="shared" si="366"/>
        <v>0</v>
      </c>
      <c r="AH528" s="1387" t="s">
        <v>57</v>
      </c>
      <c r="AI528" s="2668"/>
      <c r="AJ528" s="3708">
        <f t="shared" si="361"/>
        <v>0</v>
      </c>
      <c r="AK528" s="2582"/>
      <c r="AL528" s="1213"/>
      <c r="AM528" s="1393" t="s">
        <v>13</v>
      </c>
      <c r="AN528" s="1144"/>
      <c r="AO528" s="1106"/>
      <c r="AP528" s="2291">
        <f>AN528-AO528</f>
        <v>0</v>
      </c>
      <c r="AQ528" s="1388" t="s">
        <v>588</v>
      </c>
      <c r="AR528" s="1387"/>
      <c r="AS528" s="2567"/>
      <c r="AT528" s="4110"/>
      <c r="AU528" s="1686" t="s">
        <v>523</v>
      </c>
      <c r="AV528" s="2933"/>
      <c r="AW528" s="1243" t="s">
        <v>57</v>
      </c>
      <c r="AX528" s="1244"/>
      <c r="AY528" s="1686" t="s">
        <v>523</v>
      </c>
      <c r="AZ528" s="2933"/>
      <c r="BA528" s="1243" t="s">
        <v>57</v>
      </c>
      <c r="BB528" s="1244"/>
      <c r="BC528" s="1686" t="s">
        <v>523</v>
      </c>
      <c r="BD528" s="2933"/>
      <c r="BE528" s="1243" t="s">
        <v>57</v>
      </c>
      <c r="BF528" s="1244"/>
      <c r="BG528" s="1686" t="s">
        <v>523</v>
      </c>
      <c r="BH528" s="2933"/>
      <c r="BI528" s="1243" t="s">
        <v>57</v>
      </c>
      <c r="BJ528" s="1244"/>
    </row>
    <row r="529" spans="2:62" ht="15" hidden="1" customHeight="1">
      <c r="B529" s="1385">
        <v>21</v>
      </c>
      <c r="C529" s="1686" t="s">
        <v>917</v>
      </c>
      <c r="D529" s="1154"/>
      <c r="E529" s="1791"/>
      <c r="F529" s="2291">
        <f t="shared" si="365"/>
        <v>0</v>
      </c>
      <c r="G529" s="2940" t="s">
        <v>725</v>
      </c>
      <c r="H529" s="2668"/>
      <c r="I529" s="3706">
        <f t="shared" si="360"/>
        <v>0</v>
      </c>
      <c r="J529" s="2572"/>
      <c r="K529" s="2923">
        <v>21</v>
      </c>
      <c r="L529" s="1787" t="s">
        <v>338</v>
      </c>
      <c r="M529" s="1106"/>
      <c r="N529" s="1106"/>
      <c r="O529" s="1106"/>
      <c r="P529" s="2291">
        <f>M529-N529+O529</f>
        <v>0</v>
      </c>
      <c r="Q529" s="1387" t="s">
        <v>308</v>
      </c>
      <c r="R529" s="2293">
        <f>'11,30'!E432</f>
        <v>0</v>
      </c>
      <c r="S529" s="2000"/>
      <c r="T529" s="1385">
        <v>21</v>
      </c>
      <c r="U529" s="1787" t="s">
        <v>338</v>
      </c>
      <c r="V529" s="1106"/>
      <c r="W529" s="1106"/>
      <c r="X529" s="1106"/>
      <c r="Y529" s="2291">
        <f>V529-W529+X529</f>
        <v>0</v>
      </c>
      <c r="Z529" s="1387" t="s">
        <v>308</v>
      </c>
      <c r="AA529" s="2293">
        <f>'16,00'!E431</f>
        <v>0</v>
      </c>
      <c r="AB529" s="2000"/>
      <c r="AC529" s="1385">
        <v>21</v>
      </c>
      <c r="AD529" s="2054" t="s">
        <v>338</v>
      </c>
      <c r="AE529" s="1154"/>
      <c r="AF529" s="1106"/>
      <c r="AG529" s="2291">
        <f t="shared" si="366"/>
        <v>0</v>
      </c>
      <c r="AH529" s="2940" t="s">
        <v>725</v>
      </c>
      <c r="AI529" s="2668"/>
      <c r="AJ529" s="3708">
        <f t="shared" si="361"/>
        <v>0</v>
      </c>
      <c r="AK529" s="2582"/>
      <c r="AL529" s="1213"/>
      <c r="AM529" s="1393" t="s">
        <v>337</v>
      </c>
      <c r="AN529" s="1144"/>
      <c r="AO529" s="1106"/>
      <c r="AP529" s="2291">
        <f>AN529-AO529</f>
        <v>0</v>
      </c>
      <c r="AQ529" s="1387" t="s">
        <v>308</v>
      </c>
      <c r="AR529" s="1387"/>
      <c r="AS529" s="2567"/>
      <c r="AT529" s="4110"/>
      <c r="AU529" s="1686" t="s">
        <v>917</v>
      </c>
      <c r="AV529" s="2933"/>
      <c r="AW529" s="1243" t="s">
        <v>725</v>
      </c>
      <c r="AX529" s="1244"/>
      <c r="AY529" s="1686" t="s">
        <v>917</v>
      </c>
      <c r="AZ529" s="2933"/>
      <c r="BA529" s="1243" t="s">
        <v>725</v>
      </c>
      <c r="BB529" s="1244"/>
      <c r="BC529" s="1686" t="s">
        <v>917</v>
      </c>
      <c r="BD529" s="2933"/>
      <c r="BE529" s="1243" t="s">
        <v>725</v>
      </c>
      <c r="BF529" s="1244"/>
      <c r="BG529" s="1686" t="s">
        <v>917</v>
      </c>
      <c r="BH529" s="2933"/>
      <c r="BI529" s="1243" t="s">
        <v>725</v>
      </c>
      <c r="BJ529" s="1244"/>
    </row>
    <row r="530" spans="2:62" ht="15" hidden="1" customHeight="1">
      <c r="B530" s="1385">
        <v>22</v>
      </c>
      <c r="C530" s="1686" t="s">
        <v>918</v>
      </c>
      <c r="D530" s="1154"/>
      <c r="E530" s="1791"/>
      <c r="F530" s="2291">
        <f t="shared" si="365"/>
        <v>0</v>
      </c>
      <c r="G530" s="1387" t="s">
        <v>747</v>
      </c>
      <c r="H530" s="2668"/>
      <c r="I530" s="3706">
        <f t="shared" si="360"/>
        <v>0</v>
      </c>
      <c r="J530" s="2572"/>
      <c r="K530" s="3685">
        <v>22</v>
      </c>
      <c r="L530" s="1787" t="s">
        <v>14</v>
      </c>
      <c r="M530" s="1106"/>
      <c r="N530" s="1106"/>
      <c r="O530" s="1106"/>
      <c r="P530" s="2291">
        <f>M530-N530+O530</f>
        <v>0</v>
      </c>
      <c r="Q530" s="1388" t="s">
        <v>309</v>
      </c>
      <c r="R530" s="2293">
        <f>'11,30'!E433</f>
        <v>0</v>
      </c>
      <c r="S530" s="2000"/>
      <c r="T530" s="1991">
        <v>22</v>
      </c>
      <c r="U530" s="1787" t="s">
        <v>14</v>
      </c>
      <c r="V530" s="1106"/>
      <c r="W530" s="1106"/>
      <c r="X530" s="1106"/>
      <c r="Y530" s="2291">
        <f>V530-W530+X530</f>
        <v>0</v>
      </c>
      <c r="Z530" s="1388" t="s">
        <v>309</v>
      </c>
      <c r="AA530" s="2293">
        <f>'16,00'!E432</f>
        <v>0</v>
      </c>
      <c r="AB530" s="2000"/>
      <c r="AC530" s="1991">
        <v>22</v>
      </c>
      <c r="AD530" s="2054" t="s">
        <v>14</v>
      </c>
      <c r="AE530" s="1154"/>
      <c r="AF530" s="1106"/>
      <c r="AG530" s="2291">
        <f t="shared" si="366"/>
        <v>0</v>
      </c>
      <c r="AH530" s="1387" t="s">
        <v>747</v>
      </c>
      <c r="AI530" s="2668"/>
      <c r="AJ530" s="3708">
        <f t="shared" si="361"/>
        <v>0</v>
      </c>
      <c r="AK530" s="2582"/>
      <c r="AL530" s="1213"/>
      <c r="AM530" s="1393" t="s">
        <v>338</v>
      </c>
      <c r="AN530" s="1144"/>
      <c r="AO530" s="1106"/>
      <c r="AP530" s="2291">
        <f>AN530-AO530</f>
        <v>0</v>
      </c>
      <c r="AQ530" s="1388" t="s">
        <v>309</v>
      </c>
      <c r="AR530" s="1388"/>
      <c r="AS530" s="2567"/>
      <c r="AT530" s="4110"/>
      <c r="AU530" s="1686" t="s">
        <v>918</v>
      </c>
      <c r="AV530" s="2933"/>
      <c r="AW530" s="1243" t="s">
        <v>747</v>
      </c>
      <c r="AX530" s="1244"/>
      <c r="AY530" s="1686" t="s">
        <v>918</v>
      </c>
      <c r="AZ530" s="2933"/>
      <c r="BA530" s="1243" t="s">
        <v>747</v>
      </c>
      <c r="BB530" s="1244"/>
      <c r="BC530" s="1686" t="s">
        <v>918</v>
      </c>
      <c r="BD530" s="2933"/>
      <c r="BE530" s="1243" t="s">
        <v>747</v>
      </c>
      <c r="BF530" s="1244"/>
      <c r="BG530" s="1686" t="s">
        <v>918</v>
      </c>
      <c r="BH530" s="2933"/>
      <c r="BI530" s="1243" t="s">
        <v>747</v>
      </c>
      <c r="BJ530" s="1244"/>
    </row>
    <row r="531" spans="2:62" ht="15" hidden="1" customHeight="1">
      <c r="B531" s="1385">
        <v>23</v>
      </c>
      <c r="C531" s="1686" t="s">
        <v>919</v>
      </c>
      <c r="D531" s="1154"/>
      <c r="E531" s="1791"/>
      <c r="F531" s="2291">
        <f t="shared" si="365"/>
        <v>0</v>
      </c>
      <c r="G531" s="2638"/>
      <c r="H531" s="2930"/>
      <c r="I531" s="3706"/>
      <c r="J531" s="2456"/>
      <c r="K531" s="2923">
        <v>23</v>
      </c>
      <c r="L531" s="1787" t="s">
        <v>15</v>
      </c>
      <c r="M531" s="1106"/>
      <c r="N531" s="1106"/>
      <c r="O531" s="1106"/>
      <c r="P531" s="2291">
        <f t="shared" si="357"/>
        <v>0</v>
      </c>
      <c r="Q531" s="1387" t="s">
        <v>58</v>
      </c>
      <c r="R531" s="2293">
        <f>'11,30'!E435</f>
        <v>0</v>
      </c>
      <c r="S531" s="2000"/>
      <c r="T531" s="1385">
        <v>23</v>
      </c>
      <c r="U531" s="1787" t="s">
        <v>15</v>
      </c>
      <c r="V531" s="1106"/>
      <c r="W531" s="1106"/>
      <c r="X531" s="1106"/>
      <c r="Y531" s="2291">
        <f t="shared" si="358"/>
        <v>0</v>
      </c>
      <c r="Z531" s="1387" t="s">
        <v>58</v>
      </c>
      <c r="AA531" s="2293">
        <f>'16,00'!E434</f>
        <v>0</v>
      </c>
      <c r="AB531" s="2000"/>
      <c r="AC531" s="1385">
        <v>23</v>
      </c>
      <c r="AD531" s="2054" t="s">
        <v>15</v>
      </c>
      <c r="AE531" s="1154"/>
      <c r="AF531" s="1106"/>
      <c r="AG531" s="2291">
        <f t="shared" si="366"/>
        <v>0</v>
      </c>
      <c r="AH531" s="2638"/>
      <c r="AI531" s="2930"/>
      <c r="AJ531" s="3706"/>
      <c r="AK531" s="2456"/>
      <c r="AL531" s="1213"/>
      <c r="AM531" s="1393" t="s">
        <v>15</v>
      </c>
      <c r="AN531" s="1144"/>
      <c r="AO531" s="1106"/>
      <c r="AP531" s="2291">
        <f t="shared" ref="AP531:AP532" si="367">AN531-AO531</f>
        <v>0</v>
      </c>
      <c r="AQ531" s="1387" t="s">
        <v>58</v>
      </c>
      <c r="AR531" s="1387"/>
      <c r="AS531" s="2567"/>
      <c r="AT531" s="4110"/>
      <c r="AU531" s="1686" t="s">
        <v>919</v>
      </c>
      <c r="AV531" s="2933"/>
      <c r="AW531" s="1243"/>
      <c r="AX531" s="1244"/>
      <c r="AY531" s="1686" t="s">
        <v>919</v>
      </c>
      <c r="AZ531" s="2933"/>
      <c r="BA531" s="1243"/>
      <c r="BB531" s="1244"/>
      <c r="BC531" s="1686" t="s">
        <v>919</v>
      </c>
      <c r="BD531" s="2933"/>
      <c r="BE531" s="1243"/>
      <c r="BF531" s="1244"/>
      <c r="BG531" s="1686" t="s">
        <v>919</v>
      </c>
      <c r="BH531" s="2933"/>
      <c r="BI531" s="1243"/>
      <c r="BJ531" s="1244"/>
    </row>
    <row r="532" spans="2:62" ht="15" hidden="1" customHeight="1" thickBot="1">
      <c r="B532" s="1385">
        <v>24</v>
      </c>
      <c r="C532" s="1698" t="s">
        <v>920</v>
      </c>
      <c r="D532" s="3439"/>
      <c r="E532" s="3665"/>
      <c r="F532" s="2297">
        <f t="shared" si="365"/>
        <v>0</v>
      </c>
      <c r="G532" s="2314"/>
      <c r="H532" s="3689"/>
      <c r="I532" s="3707"/>
      <c r="J532" s="2592"/>
      <c r="K532" s="2923">
        <v>24</v>
      </c>
      <c r="L532" s="1787" t="s">
        <v>16</v>
      </c>
      <c r="M532" s="1106"/>
      <c r="N532" s="1106"/>
      <c r="O532" s="1106"/>
      <c r="P532" s="2291">
        <f t="shared" si="357"/>
        <v>0</v>
      </c>
      <c r="Q532" s="1387" t="s">
        <v>57</v>
      </c>
      <c r="R532" s="2293">
        <f>'11,30'!E434</f>
        <v>0</v>
      </c>
      <c r="S532" s="2572"/>
      <c r="T532" s="1385">
        <v>24</v>
      </c>
      <c r="U532" s="1787" t="s">
        <v>16</v>
      </c>
      <c r="V532" s="1106"/>
      <c r="W532" s="1106"/>
      <c r="X532" s="1106"/>
      <c r="Y532" s="2291">
        <f t="shared" si="358"/>
        <v>0</v>
      </c>
      <c r="Z532" s="1387" t="s">
        <v>57</v>
      </c>
      <c r="AA532" s="2293">
        <f>'16,00'!E433</f>
        <v>0</v>
      </c>
      <c r="AB532" s="2572"/>
      <c r="AC532" s="1385">
        <v>24</v>
      </c>
      <c r="AD532" s="2054" t="s">
        <v>16</v>
      </c>
      <c r="AE532" s="3439"/>
      <c r="AF532" s="1994"/>
      <c r="AG532" s="2297">
        <f t="shared" si="366"/>
        <v>0</v>
      </c>
      <c r="AH532" s="2314"/>
      <c r="AI532" s="3689"/>
      <c r="AJ532" s="3707"/>
      <c r="AK532" s="2592"/>
      <c r="AL532" s="1213"/>
      <c r="AM532" s="1997" t="s">
        <v>16</v>
      </c>
      <c r="AN532" s="1144"/>
      <c r="AO532" s="1106"/>
      <c r="AP532" s="2291">
        <f t="shared" si="367"/>
        <v>0</v>
      </c>
      <c r="AQ532" s="1392" t="s">
        <v>57</v>
      </c>
      <c r="AR532" s="1392"/>
      <c r="AS532" s="2569"/>
      <c r="AT532" s="4110"/>
      <c r="AU532" s="1686" t="s">
        <v>920</v>
      </c>
      <c r="AV532" s="2933"/>
      <c r="AW532" s="1243"/>
      <c r="AX532" s="1244"/>
      <c r="AY532" s="1686" t="s">
        <v>920</v>
      </c>
      <c r="AZ532" s="2933"/>
      <c r="BA532" s="1243"/>
      <c r="BB532" s="1244"/>
      <c r="BC532" s="1686" t="s">
        <v>920</v>
      </c>
      <c r="BD532" s="2933"/>
      <c r="BE532" s="1243"/>
      <c r="BF532" s="1244"/>
      <c r="BG532" s="1686" t="s">
        <v>920</v>
      </c>
      <c r="BH532" s="2933"/>
      <c r="BI532" s="1243"/>
      <c r="BJ532" s="1244"/>
    </row>
    <row r="533" spans="2:62" ht="18" customHeight="1" thickBot="1">
      <c r="B533" s="4115"/>
      <c r="C533" s="4116"/>
      <c r="D533" s="4116"/>
      <c r="E533" s="4116"/>
      <c r="F533" s="4116"/>
      <c r="G533" s="4116"/>
      <c r="H533" s="4116"/>
      <c r="I533" s="4116"/>
      <c r="J533" s="4116"/>
      <c r="K533" s="4116"/>
      <c r="L533" s="4116"/>
      <c r="M533" s="4116"/>
      <c r="N533" s="4116"/>
      <c r="O533" s="4116"/>
      <c r="P533" s="4116"/>
      <c r="Q533" s="4116"/>
      <c r="R533" s="4116"/>
      <c r="S533" s="4116"/>
      <c r="T533" s="4116"/>
      <c r="U533" s="4116"/>
      <c r="V533" s="4116"/>
      <c r="W533" s="4116"/>
      <c r="X533" s="4116"/>
      <c r="Y533" s="4116"/>
      <c r="Z533" s="4116"/>
      <c r="AA533" s="4116"/>
      <c r="AB533" s="4116"/>
      <c r="AC533" s="4116"/>
      <c r="AD533" s="4116"/>
      <c r="AE533" s="4116"/>
      <c r="AF533" s="4116"/>
      <c r="AG533" s="4116"/>
      <c r="AH533" s="4116"/>
      <c r="AI533" s="4116"/>
      <c r="AJ533" s="4116"/>
      <c r="AK533" s="4117"/>
      <c r="AM533" s="1111"/>
      <c r="AN533" s="1194"/>
      <c r="AO533" s="1194"/>
      <c r="AP533" s="1194"/>
      <c r="AQ533" s="1194"/>
      <c r="AR533" s="1194"/>
      <c r="AS533" s="1194"/>
      <c r="AT533" s="4146" t="s">
        <v>924</v>
      </c>
      <c r="AU533" s="4149">
        <f>B534</f>
        <v>44606</v>
      </c>
      <c r="AV533" s="4150"/>
      <c r="AW533" s="4150"/>
      <c r="AX533" s="4151"/>
      <c r="AY533" s="4149">
        <f>AU533</f>
        <v>44606</v>
      </c>
      <c r="AZ533" s="4150"/>
      <c r="BA533" s="4150"/>
      <c r="BB533" s="4151"/>
      <c r="BC533" s="4149">
        <f>AY533</f>
        <v>44606</v>
      </c>
      <c r="BD533" s="4150"/>
      <c r="BE533" s="4150"/>
      <c r="BF533" s="4151"/>
      <c r="BG533" s="4149">
        <f>BC533</f>
        <v>44606</v>
      </c>
      <c r="BH533" s="4150"/>
      <c r="BI533" s="4150"/>
      <c r="BJ533" s="4151"/>
    </row>
    <row r="534" spans="2:62" ht="18" customHeight="1">
      <c r="B534" s="4099">
        <f>B450</f>
        <v>44606</v>
      </c>
      <c r="C534" s="4100"/>
      <c r="D534" s="3690"/>
      <c r="E534" s="4128" t="s">
        <v>921</v>
      </c>
      <c r="F534" s="4128"/>
      <c r="G534" s="3691">
        <v>0.52083333333333337</v>
      </c>
      <c r="H534" s="3692"/>
      <c r="I534" s="3692"/>
      <c r="J534" s="3693"/>
      <c r="K534" s="1145"/>
      <c r="L534" s="1146"/>
      <c r="M534" s="1146"/>
      <c r="N534" s="1146"/>
      <c r="O534" s="1146"/>
      <c r="P534" s="1146" t="str">
        <f>P507</f>
        <v>Павильон 12 мкр</v>
      </c>
      <c r="Q534" s="1146"/>
      <c r="R534" s="1146"/>
      <c r="S534" s="1170"/>
      <c r="T534" s="1171"/>
      <c r="U534" s="1172"/>
      <c r="V534" s="1172"/>
      <c r="W534" s="1172"/>
      <c r="X534" s="1172"/>
      <c r="Y534" s="1172" t="str">
        <f>Y507</f>
        <v>Павильон 12 мкр</v>
      </c>
      <c r="Z534" s="1172"/>
      <c r="AA534" s="1172"/>
      <c r="AB534" s="1189"/>
      <c r="AC534" s="1184"/>
      <c r="AD534" s="1183"/>
      <c r="AE534" s="3662"/>
      <c r="AF534" s="4129" t="s">
        <v>921</v>
      </c>
      <c r="AG534" s="4129"/>
      <c r="AH534" s="3664">
        <v>0.58333333333333337</v>
      </c>
      <c r="AI534" s="3662"/>
      <c r="AJ534" s="3662"/>
      <c r="AK534" s="3663"/>
      <c r="AL534" s="3441"/>
      <c r="AM534" s="3443"/>
      <c r="AN534" s="3443"/>
      <c r="AO534" s="3443"/>
      <c r="AP534" s="3443"/>
      <c r="AQ534" s="3443"/>
      <c r="AR534" s="3443"/>
      <c r="AS534" s="3443"/>
      <c r="AT534" s="4147"/>
      <c r="AU534" s="4024" t="str">
        <f>D535</f>
        <v>Стажёры</v>
      </c>
      <c r="AV534" s="4025"/>
      <c r="AW534" s="4124"/>
      <c r="AX534" s="4015"/>
      <c r="AY534" s="4024" t="str">
        <f>AU534</f>
        <v>Стажёры</v>
      </c>
      <c r="AZ534" s="4025"/>
      <c r="BA534" s="4124"/>
      <c r="BB534" s="4015"/>
      <c r="BC534" s="4024" t="str">
        <f>AY534</f>
        <v>Стажёры</v>
      </c>
      <c r="BD534" s="4025"/>
      <c r="BE534" s="4124"/>
      <c r="BF534" s="4015"/>
      <c r="BG534" s="4024" t="str">
        <f>BC534</f>
        <v>Стажёры</v>
      </c>
      <c r="BH534" s="4025"/>
      <c r="BI534" s="4124"/>
      <c r="BJ534" s="4015"/>
    </row>
    <row r="535" spans="2:62" ht="18" customHeight="1" thickBot="1">
      <c r="B535" s="4101"/>
      <c r="C535" s="4102"/>
      <c r="D535" s="4132" t="s">
        <v>392</v>
      </c>
      <c r="E535" s="4132"/>
      <c r="F535" s="4132"/>
      <c r="G535" s="4132"/>
      <c r="H535" s="4132"/>
      <c r="I535" s="4132"/>
      <c r="J535" s="4133"/>
      <c r="K535" s="1147"/>
      <c r="L535" s="1148"/>
      <c r="M535" s="1148"/>
      <c r="N535" s="1148"/>
      <c r="O535" s="1148"/>
      <c r="P535" s="1148" t="str">
        <f>D535</f>
        <v>Стажёры</v>
      </c>
      <c r="Q535" s="1148"/>
      <c r="R535" s="1148"/>
      <c r="S535" s="1174"/>
      <c r="T535" s="1175"/>
      <c r="U535" s="1176"/>
      <c r="V535" s="1176"/>
      <c r="W535" s="1176"/>
      <c r="X535" s="1176"/>
      <c r="Y535" s="1176" t="str">
        <f>D535</f>
        <v>Стажёры</v>
      </c>
      <c r="Z535" s="1176"/>
      <c r="AA535" s="1176"/>
      <c r="AB535" s="1190"/>
      <c r="AC535" s="1191"/>
      <c r="AD535" s="1192"/>
      <c r="AE535" s="4130" t="str">
        <f>Y535</f>
        <v>Стажёры</v>
      </c>
      <c r="AF535" s="4130"/>
      <c r="AG535" s="4130"/>
      <c r="AH535" s="4130"/>
      <c r="AI535" s="4130"/>
      <c r="AJ535" s="4130"/>
      <c r="AK535" s="4131"/>
      <c r="AL535" s="1120"/>
      <c r="AM535" s="1111"/>
      <c r="AN535" s="1111"/>
      <c r="AO535" s="1111"/>
      <c r="AP535" s="1111"/>
      <c r="AQ535" s="1111"/>
      <c r="AR535" s="1111"/>
      <c r="AS535" s="1111"/>
      <c r="AT535" s="4147"/>
      <c r="AU535" s="4096"/>
      <c r="AV535" s="4097"/>
      <c r="AW535" s="4098"/>
      <c r="AX535" s="4095"/>
      <c r="AY535" s="4096"/>
      <c r="AZ535" s="4097"/>
      <c r="BA535" s="4098"/>
      <c r="BB535" s="4095"/>
      <c r="BC535" s="4096"/>
      <c r="BD535" s="4097"/>
      <c r="BE535" s="4098"/>
      <c r="BF535" s="4095"/>
      <c r="BG535" s="4096"/>
      <c r="BH535" s="4097"/>
      <c r="BI535" s="4098"/>
      <c r="BJ535" s="4095"/>
    </row>
    <row r="536" spans="2:62" ht="31.5" customHeight="1">
      <c r="B536" s="1381" t="s">
        <v>1</v>
      </c>
      <c r="C536" s="1685"/>
      <c r="D536" s="3020"/>
      <c r="E536" s="3609" t="s">
        <v>720</v>
      </c>
      <c r="F536" s="2564" t="s">
        <v>17</v>
      </c>
      <c r="G536" s="4103" t="s">
        <v>726</v>
      </c>
      <c r="H536" s="4104"/>
      <c r="I536" s="4104"/>
      <c r="J536" s="4105"/>
      <c r="K536" s="1785" t="s">
        <v>1</v>
      </c>
      <c r="L536" s="1382"/>
      <c r="M536" s="1137" t="e">
        <f>#REF!</f>
        <v>#REF!</v>
      </c>
      <c r="N536" s="1105" t="s">
        <v>6</v>
      </c>
      <c r="O536" s="1105" t="s">
        <v>229</v>
      </c>
      <c r="P536" s="2289" t="s">
        <v>17</v>
      </c>
      <c r="Q536" s="4103" t="s">
        <v>353</v>
      </c>
      <c r="R536" s="4104"/>
      <c r="S536" s="4105"/>
      <c r="T536" s="1381" t="s">
        <v>1</v>
      </c>
      <c r="U536" s="1382"/>
      <c r="V536" s="1168" t="e">
        <f>#REF!</f>
        <v>#REF!</v>
      </c>
      <c r="W536" s="1105" t="s">
        <v>6</v>
      </c>
      <c r="X536" s="1105" t="s">
        <v>229</v>
      </c>
      <c r="Y536" s="2289" t="s">
        <v>17</v>
      </c>
      <c r="Z536" s="4103" t="s">
        <v>312</v>
      </c>
      <c r="AA536" s="4104"/>
      <c r="AB536" s="4105"/>
      <c r="AC536" s="1381" t="s">
        <v>1</v>
      </c>
      <c r="AD536" s="1995"/>
      <c r="AE536" s="3020"/>
      <c r="AF536" s="2563" t="s">
        <v>720</v>
      </c>
      <c r="AG536" s="2564" t="s">
        <v>17</v>
      </c>
      <c r="AH536" s="4106" t="s">
        <v>726</v>
      </c>
      <c r="AI536" s="4107"/>
      <c r="AJ536" s="4107"/>
      <c r="AK536" s="4108"/>
      <c r="AL536" s="1120"/>
      <c r="AM536" s="1111"/>
      <c r="AN536" s="1111"/>
      <c r="AO536" s="1111"/>
      <c r="AP536" s="1111"/>
      <c r="AQ536" s="1111"/>
      <c r="AR536" s="1111"/>
      <c r="AS536" s="1111"/>
      <c r="AT536" s="4147"/>
      <c r="AU536" s="2937"/>
      <c r="AV536" s="2931" t="s">
        <v>229</v>
      </c>
      <c r="AW536" s="3883" t="s">
        <v>314</v>
      </c>
      <c r="AX536" s="3884"/>
      <c r="AY536" s="2937"/>
      <c r="AZ536" s="2931" t="s">
        <v>229</v>
      </c>
      <c r="BA536" s="3883" t="s">
        <v>314</v>
      </c>
      <c r="BB536" s="3884"/>
      <c r="BC536" s="2937"/>
      <c r="BD536" s="2931" t="s">
        <v>229</v>
      </c>
      <c r="BE536" s="3883" t="s">
        <v>314</v>
      </c>
      <c r="BF536" s="3884"/>
      <c r="BG536" s="2937"/>
      <c r="BH536" s="2931" t="s">
        <v>229</v>
      </c>
      <c r="BI536" s="3883" t="s">
        <v>314</v>
      </c>
      <c r="BJ536" s="3884"/>
    </row>
    <row r="537" spans="2:62" ht="15" customHeight="1">
      <c r="B537" s="1385">
        <v>1</v>
      </c>
      <c r="C537" s="1686" t="s">
        <v>724</v>
      </c>
      <c r="D537" s="1154"/>
      <c r="E537" s="1791">
        <v>-74</v>
      </c>
      <c r="F537" s="2291">
        <f>D537-E537</f>
        <v>74</v>
      </c>
      <c r="G537" s="1387" t="s">
        <v>42</v>
      </c>
      <c r="H537" s="1387"/>
      <c r="I537" s="3706">
        <f>'10,00'!N341</f>
        <v>3</v>
      </c>
      <c r="J537" s="2000">
        <v>3</v>
      </c>
      <c r="K537" s="3684"/>
      <c r="L537" s="1786"/>
      <c r="M537" s="1106"/>
      <c r="N537" s="1106"/>
      <c r="O537" s="1106"/>
      <c r="P537" s="2291"/>
      <c r="Q537" s="2292"/>
      <c r="R537" s="2293"/>
      <c r="S537" s="2000"/>
      <c r="T537" s="1990"/>
      <c r="U537" s="1786"/>
      <c r="V537" s="1106"/>
      <c r="W537" s="1106"/>
      <c r="X537" s="1106"/>
      <c r="Y537" s="2291"/>
      <c r="Z537" s="2292"/>
      <c r="AA537" s="2293"/>
      <c r="AB537" s="2000"/>
      <c r="AC537" s="1990"/>
      <c r="AD537" s="2053"/>
      <c r="AE537" s="1241"/>
      <c r="AF537" s="1106"/>
      <c r="AG537" s="2291">
        <f>AE537-AF537</f>
        <v>0</v>
      </c>
      <c r="AH537" s="1387" t="s">
        <v>42</v>
      </c>
      <c r="AI537" s="1387"/>
      <c r="AJ537" s="3708">
        <f>'19,00'!N342</f>
        <v>0</v>
      </c>
      <c r="AK537" s="2000"/>
      <c r="AL537" s="1120"/>
      <c r="AM537" s="1111"/>
      <c r="AN537" s="1111"/>
      <c r="AO537" s="1111"/>
      <c r="AP537" s="1111"/>
      <c r="AQ537" s="1111"/>
      <c r="AR537" s="1111"/>
      <c r="AS537" s="1111"/>
      <c r="AT537" s="4147"/>
      <c r="AU537" s="1154" t="s">
        <v>724</v>
      </c>
      <c r="AV537" s="2932"/>
      <c r="AW537" s="1243" t="s">
        <v>42</v>
      </c>
      <c r="AX537" s="1414"/>
      <c r="AY537" s="1686" t="s">
        <v>724</v>
      </c>
      <c r="AZ537" s="2932"/>
      <c r="BA537" s="1243" t="s">
        <v>42</v>
      </c>
      <c r="BB537" s="1414"/>
      <c r="BC537" s="1686" t="s">
        <v>724</v>
      </c>
      <c r="BD537" s="2932"/>
      <c r="BE537" s="1243" t="s">
        <v>42</v>
      </c>
      <c r="BF537" s="1414"/>
      <c r="BG537" s="1686" t="s">
        <v>724</v>
      </c>
      <c r="BH537" s="2932"/>
      <c r="BI537" s="1243" t="s">
        <v>42</v>
      </c>
      <c r="BJ537" s="1414"/>
    </row>
    <row r="538" spans="2:62" ht="15" customHeight="1">
      <c r="B538" s="1385">
        <v>2</v>
      </c>
      <c r="C538" s="1686" t="s">
        <v>763</v>
      </c>
      <c r="D538" s="1154"/>
      <c r="E538" s="1791"/>
      <c r="F538" s="2291">
        <f t="shared" ref="F538:F552" si="368">D538-E538</f>
        <v>0</v>
      </c>
      <c r="G538" s="1387" t="s">
        <v>299</v>
      </c>
      <c r="H538" s="1387"/>
      <c r="I538" s="3706">
        <f>'10,00'!N342</f>
        <v>3</v>
      </c>
      <c r="J538" s="2000">
        <v>3</v>
      </c>
      <c r="K538" s="3684"/>
      <c r="L538" s="1787"/>
      <c r="M538" s="1106"/>
      <c r="N538" s="1106"/>
      <c r="O538" s="1106"/>
      <c r="P538" s="2291"/>
      <c r="Q538" s="2292"/>
      <c r="R538" s="2293"/>
      <c r="S538" s="2000"/>
      <c r="T538" s="1990"/>
      <c r="U538" s="1787"/>
      <c r="V538" s="1106"/>
      <c r="W538" s="1106"/>
      <c r="X538" s="1106"/>
      <c r="Y538" s="2291"/>
      <c r="Z538" s="2292"/>
      <c r="AA538" s="2293"/>
      <c r="AB538" s="2000"/>
      <c r="AC538" s="1990"/>
      <c r="AD538" s="2054"/>
      <c r="AE538" s="1154"/>
      <c r="AF538" s="1106"/>
      <c r="AG538" s="2291">
        <f t="shared" ref="AG538:AG552" si="369">AE538-AF538</f>
        <v>0</v>
      </c>
      <c r="AH538" s="1387" t="s">
        <v>299</v>
      </c>
      <c r="AI538" s="1387"/>
      <c r="AJ538" s="3708">
        <f>'19,00'!N343</f>
        <v>0</v>
      </c>
      <c r="AK538" s="2000"/>
      <c r="AL538" s="1120"/>
      <c r="AM538" s="1111"/>
      <c r="AN538" s="1111"/>
      <c r="AO538" s="1111"/>
      <c r="AP538" s="1111"/>
      <c r="AQ538" s="1111"/>
      <c r="AR538" s="1111"/>
      <c r="AS538" s="1111"/>
      <c r="AT538" s="4147"/>
      <c r="AU538" s="1154" t="s">
        <v>763</v>
      </c>
      <c r="AV538" s="2932"/>
      <c r="AW538" s="1243" t="s">
        <v>299</v>
      </c>
      <c r="AX538" s="1244"/>
      <c r="AY538" s="1686" t="s">
        <v>763</v>
      </c>
      <c r="AZ538" s="2932"/>
      <c r="BA538" s="1243" t="s">
        <v>299</v>
      </c>
      <c r="BB538" s="1244"/>
      <c r="BC538" s="1686" t="s">
        <v>763</v>
      </c>
      <c r="BD538" s="2932"/>
      <c r="BE538" s="1243" t="s">
        <v>299</v>
      </c>
      <c r="BF538" s="1244"/>
      <c r="BG538" s="1686" t="s">
        <v>763</v>
      </c>
      <c r="BH538" s="2932"/>
      <c r="BI538" s="1243" t="s">
        <v>299</v>
      </c>
      <c r="BJ538" s="1244"/>
    </row>
    <row r="539" spans="2:62" ht="15" customHeight="1">
      <c r="B539" s="1385">
        <v>3</v>
      </c>
      <c r="C539" s="1686" t="s">
        <v>3</v>
      </c>
      <c r="D539" s="1154"/>
      <c r="E539" s="1791">
        <v>-33</v>
      </c>
      <c r="F539" s="2291">
        <f t="shared" si="368"/>
        <v>33</v>
      </c>
      <c r="G539" s="1387" t="s">
        <v>39</v>
      </c>
      <c r="H539" s="1387"/>
      <c r="I539" s="3706">
        <f>'10,00'!N343</f>
        <v>3</v>
      </c>
      <c r="J539" s="2000">
        <v>3</v>
      </c>
      <c r="K539" s="3684"/>
      <c r="L539" s="1787"/>
      <c r="M539" s="1106"/>
      <c r="N539" s="1106"/>
      <c r="O539" s="1106"/>
      <c r="P539" s="2291"/>
      <c r="Q539" s="2292"/>
      <c r="R539" s="2293"/>
      <c r="S539" s="2000"/>
      <c r="T539" s="1990"/>
      <c r="U539" s="1787"/>
      <c r="V539" s="1106"/>
      <c r="W539" s="1106"/>
      <c r="X539" s="1106"/>
      <c r="Y539" s="2291"/>
      <c r="Z539" s="2292"/>
      <c r="AA539" s="2293"/>
      <c r="AB539" s="2000"/>
      <c r="AC539" s="1990"/>
      <c r="AD539" s="2054"/>
      <c r="AE539" s="1154"/>
      <c r="AF539" s="1106"/>
      <c r="AG539" s="2291">
        <f t="shared" si="369"/>
        <v>0</v>
      </c>
      <c r="AH539" s="1387" t="s">
        <v>39</v>
      </c>
      <c r="AI539" s="1387"/>
      <c r="AJ539" s="3708">
        <f>'19,00'!N344</f>
        <v>0</v>
      </c>
      <c r="AK539" s="2000"/>
      <c r="AL539" s="1120"/>
      <c r="AM539" s="1111"/>
      <c r="AN539" s="1111"/>
      <c r="AO539" s="1111"/>
      <c r="AP539" s="1111"/>
      <c r="AQ539" s="1111"/>
      <c r="AR539" s="1111"/>
      <c r="AS539" s="1111"/>
      <c r="AT539" s="4147"/>
      <c r="AU539" s="1154" t="s">
        <v>3</v>
      </c>
      <c r="AV539" s="2932"/>
      <c r="AW539" s="1243" t="s">
        <v>39</v>
      </c>
      <c r="AX539" s="1244"/>
      <c r="AY539" s="1686" t="s">
        <v>3</v>
      </c>
      <c r="AZ539" s="2932"/>
      <c r="BA539" s="1243" t="s">
        <v>39</v>
      </c>
      <c r="BB539" s="1244"/>
      <c r="BC539" s="1686" t="s">
        <v>3</v>
      </c>
      <c r="BD539" s="2932"/>
      <c r="BE539" s="1243" t="s">
        <v>39</v>
      </c>
      <c r="BF539" s="1244"/>
      <c r="BG539" s="1686" t="s">
        <v>3</v>
      </c>
      <c r="BH539" s="2932"/>
      <c r="BI539" s="1243" t="s">
        <v>39</v>
      </c>
      <c r="BJ539" s="1244"/>
    </row>
    <row r="540" spans="2:62" ht="15" customHeight="1">
      <c r="B540" s="1385">
        <v>4</v>
      </c>
      <c r="C540" s="1686" t="s">
        <v>19</v>
      </c>
      <c r="D540" s="1154"/>
      <c r="E540" s="1791"/>
      <c r="F540" s="2291">
        <f t="shared" si="368"/>
        <v>0</v>
      </c>
      <c r="G540" s="1387" t="s">
        <v>47</v>
      </c>
      <c r="H540" s="1387"/>
      <c r="I540" s="3706">
        <f>'10,00'!N344</f>
        <v>3</v>
      </c>
      <c r="J540" s="2000">
        <v>3</v>
      </c>
      <c r="K540" s="2923"/>
      <c r="L540" s="1787"/>
      <c r="M540" s="1106"/>
      <c r="N540" s="1106"/>
      <c r="O540" s="1106"/>
      <c r="P540" s="2291"/>
      <c r="Q540" s="2292"/>
      <c r="R540" s="2293"/>
      <c r="S540" s="2000"/>
      <c r="T540" s="1385"/>
      <c r="U540" s="1787"/>
      <c r="V540" s="1106"/>
      <c r="W540" s="1106"/>
      <c r="X540" s="1106"/>
      <c r="Y540" s="2291"/>
      <c r="Z540" s="2292"/>
      <c r="AA540" s="2293"/>
      <c r="AB540" s="2000"/>
      <c r="AC540" s="1385"/>
      <c r="AD540" s="2054"/>
      <c r="AE540" s="1154"/>
      <c r="AF540" s="1106"/>
      <c r="AG540" s="2291">
        <f t="shared" si="369"/>
        <v>0</v>
      </c>
      <c r="AH540" s="1387" t="s">
        <v>47</v>
      </c>
      <c r="AI540" s="1387"/>
      <c r="AJ540" s="3708">
        <f>'19,00'!N345</f>
        <v>0</v>
      </c>
      <c r="AK540" s="2000"/>
      <c r="AL540" s="1120"/>
      <c r="AM540" s="1111"/>
      <c r="AN540" s="1111"/>
      <c r="AO540" s="1111"/>
      <c r="AP540" s="1111"/>
      <c r="AQ540" s="1111"/>
      <c r="AR540" s="1111"/>
      <c r="AS540" s="1111"/>
      <c r="AT540" s="4147"/>
      <c r="AU540" s="1154" t="s">
        <v>19</v>
      </c>
      <c r="AV540" s="2933"/>
      <c r="AW540" s="1243" t="s">
        <v>47</v>
      </c>
      <c r="AX540" s="1244"/>
      <c r="AY540" s="1686" t="s">
        <v>19</v>
      </c>
      <c r="AZ540" s="2933"/>
      <c r="BA540" s="1243" t="s">
        <v>47</v>
      </c>
      <c r="BB540" s="1244"/>
      <c r="BC540" s="1686" t="s">
        <v>19</v>
      </c>
      <c r="BD540" s="2933"/>
      <c r="BE540" s="1243" t="s">
        <v>47</v>
      </c>
      <c r="BF540" s="1244"/>
      <c r="BG540" s="1686" t="s">
        <v>19</v>
      </c>
      <c r="BH540" s="2933"/>
      <c r="BI540" s="1243" t="s">
        <v>47</v>
      </c>
      <c r="BJ540" s="1244"/>
    </row>
    <row r="541" spans="2:62" ht="15" customHeight="1">
      <c r="B541" s="1385">
        <v>5</v>
      </c>
      <c r="C541" s="1686" t="s">
        <v>4</v>
      </c>
      <c r="D541" s="1154"/>
      <c r="E541" s="1791">
        <v>-41</v>
      </c>
      <c r="F541" s="2291">
        <f t="shared" si="368"/>
        <v>41</v>
      </c>
      <c r="G541" s="1387" t="s">
        <v>45</v>
      </c>
      <c r="H541" s="1387"/>
      <c r="I541" s="3706">
        <f>'10,00'!N345</f>
        <v>1</v>
      </c>
      <c r="J541" s="2000">
        <v>1</v>
      </c>
      <c r="K541" s="3685"/>
      <c r="L541" s="1787"/>
      <c r="M541" s="1119"/>
      <c r="N541" s="1119"/>
      <c r="O541" s="1119"/>
      <c r="P541" s="1119"/>
      <c r="Q541" s="2292"/>
      <c r="R541" s="2293"/>
      <c r="S541" s="2000"/>
      <c r="T541" s="1991"/>
      <c r="U541" s="1787"/>
      <c r="V541" s="1119"/>
      <c r="W541" s="1119"/>
      <c r="X541" s="1119"/>
      <c r="Y541" s="1119"/>
      <c r="Z541" s="2292"/>
      <c r="AA541" s="2293"/>
      <c r="AB541" s="2000"/>
      <c r="AC541" s="1991"/>
      <c r="AD541" s="2054"/>
      <c r="AE541" s="1154"/>
      <c r="AF541" s="1106"/>
      <c r="AG541" s="2291">
        <f t="shared" si="369"/>
        <v>0</v>
      </c>
      <c r="AH541" s="1387" t="s">
        <v>45</v>
      </c>
      <c r="AI541" s="1387"/>
      <c r="AJ541" s="3708">
        <f>'19,00'!N346</f>
        <v>0</v>
      </c>
      <c r="AK541" s="2000"/>
      <c r="AL541" s="1120"/>
      <c r="AM541" s="1111"/>
      <c r="AN541" s="1111"/>
      <c r="AO541" s="1111"/>
      <c r="AP541" s="1111"/>
      <c r="AQ541" s="1111"/>
      <c r="AR541" s="1111"/>
      <c r="AS541" s="1111"/>
      <c r="AT541" s="4147"/>
      <c r="AU541" s="1154" t="s">
        <v>4</v>
      </c>
      <c r="AV541" s="2934"/>
      <c r="AW541" s="1243" t="s">
        <v>45</v>
      </c>
      <c r="AX541" s="1244"/>
      <c r="AY541" s="1686" t="s">
        <v>4</v>
      </c>
      <c r="AZ541" s="2934"/>
      <c r="BA541" s="1243" t="s">
        <v>45</v>
      </c>
      <c r="BB541" s="1244"/>
      <c r="BC541" s="1686" t="s">
        <v>4</v>
      </c>
      <c r="BD541" s="2934"/>
      <c r="BE541" s="1243" t="s">
        <v>45</v>
      </c>
      <c r="BF541" s="1244"/>
      <c r="BG541" s="1686" t="s">
        <v>4</v>
      </c>
      <c r="BH541" s="2934"/>
      <c r="BI541" s="1243" t="s">
        <v>45</v>
      </c>
      <c r="BJ541" s="1244"/>
    </row>
    <row r="542" spans="2:62" ht="15" customHeight="1">
      <c r="B542" s="1385">
        <v>6</v>
      </c>
      <c r="C542" s="1686" t="s">
        <v>877</v>
      </c>
      <c r="D542" s="1154"/>
      <c r="E542" s="1791"/>
      <c r="F542" s="2291">
        <f t="shared" si="368"/>
        <v>0</v>
      </c>
      <c r="G542" s="1387" t="s">
        <v>300</v>
      </c>
      <c r="H542" s="1387"/>
      <c r="I542" s="3706">
        <f>'10,00'!N346</f>
        <v>3</v>
      </c>
      <c r="J542" s="2000">
        <v>3</v>
      </c>
      <c r="K542" s="3685"/>
      <c r="L542" s="1787"/>
      <c r="M542" s="1106"/>
      <c r="N542" s="1106"/>
      <c r="O542" s="1106"/>
      <c r="P542" s="2291"/>
      <c r="Q542" s="2292"/>
      <c r="R542" s="2293"/>
      <c r="S542" s="2000"/>
      <c r="T542" s="1991"/>
      <c r="U542" s="1787"/>
      <c r="V542" s="1106"/>
      <c r="W542" s="1106"/>
      <c r="X542" s="1106"/>
      <c r="Y542" s="2291"/>
      <c r="Z542" s="2292"/>
      <c r="AA542" s="2293"/>
      <c r="AB542" s="2000"/>
      <c r="AC542" s="1991"/>
      <c r="AD542" s="2054"/>
      <c r="AE542" s="1154"/>
      <c r="AF542" s="1106"/>
      <c r="AG542" s="2291">
        <f t="shared" si="369"/>
        <v>0</v>
      </c>
      <c r="AH542" s="1387" t="s">
        <v>300</v>
      </c>
      <c r="AI542" s="1387"/>
      <c r="AJ542" s="3708">
        <f>'19,00'!N347</f>
        <v>0</v>
      </c>
      <c r="AK542" s="2000"/>
      <c r="AL542" s="1120"/>
      <c r="AM542" s="1111"/>
      <c r="AN542" s="1111"/>
      <c r="AO542" s="1111"/>
      <c r="AP542" s="1111"/>
      <c r="AQ542" s="1111"/>
      <c r="AR542" s="1111"/>
      <c r="AS542" s="1111"/>
      <c r="AT542" s="4147"/>
      <c r="AU542" s="1154" t="s">
        <v>877</v>
      </c>
      <c r="AV542" s="2934"/>
      <c r="AW542" s="1243" t="s">
        <v>300</v>
      </c>
      <c r="AX542" s="1244"/>
      <c r="AY542" s="1686" t="s">
        <v>877</v>
      </c>
      <c r="AZ542" s="2934"/>
      <c r="BA542" s="1243" t="s">
        <v>300</v>
      </c>
      <c r="BB542" s="1244"/>
      <c r="BC542" s="1686" t="s">
        <v>877</v>
      </c>
      <c r="BD542" s="2934"/>
      <c r="BE542" s="1243" t="s">
        <v>300</v>
      </c>
      <c r="BF542" s="1244"/>
      <c r="BG542" s="1686" t="s">
        <v>877</v>
      </c>
      <c r="BH542" s="2934"/>
      <c r="BI542" s="1243" t="s">
        <v>300</v>
      </c>
      <c r="BJ542" s="1244"/>
    </row>
    <row r="543" spans="2:62" ht="15" customHeight="1">
      <c r="B543" s="1385">
        <v>7</v>
      </c>
      <c r="C543" s="1686" t="s">
        <v>719</v>
      </c>
      <c r="D543" s="1154"/>
      <c r="E543" s="1791"/>
      <c r="F543" s="2291">
        <f t="shared" si="368"/>
        <v>0</v>
      </c>
      <c r="G543" s="1387" t="s">
        <v>301</v>
      </c>
      <c r="H543" s="1387"/>
      <c r="I543" s="3706">
        <f>'10,00'!N347</f>
        <v>2</v>
      </c>
      <c r="J543" s="2000">
        <v>2</v>
      </c>
      <c r="K543" s="2923"/>
      <c r="L543" s="1787"/>
      <c r="M543" s="1106"/>
      <c r="N543" s="1106"/>
      <c r="O543" s="1106"/>
      <c r="P543" s="2291"/>
      <c r="Q543" s="1387"/>
      <c r="R543" s="2293"/>
      <c r="S543" s="2000"/>
      <c r="T543" s="1385"/>
      <c r="U543" s="1787"/>
      <c r="V543" s="1106"/>
      <c r="W543" s="1106"/>
      <c r="X543" s="1106"/>
      <c r="Y543" s="2291"/>
      <c r="Z543" s="1387"/>
      <c r="AA543" s="2293"/>
      <c r="AB543" s="2000"/>
      <c r="AC543" s="1385"/>
      <c r="AD543" s="2054"/>
      <c r="AE543" s="1154"/>
      <c r="AF543" s="1106"/>
      <c r="AG543" s="2291">
        <f t="shared" si="369"/>
        <v>0</v>
      </c>
      <c r="AH543" s="1387" t="s">
        <v>301</v>
      </c>
      <c r="AI543" s="1387"/>
      <c r="AJ543" s="3708">
        <f>'19,00'!N348</f>
        <v>0</v>
      </c>
      <c r="AK543" s="2000"/>
      <c r="AL543" s="1120"/>
      <c r="AM543" s="1111"/>
      <c r="AN543" s="1111"/>
      <c r="AO543" s="1111"/>
      <c r="AP543" s="1111"/>
      <c r="AQ543" s="1111"/>
      <c r="AR543" s="1111"/>
      <c r="AS543" s="1111"/>
      <c r="AT543" s="4147"/>
      <c r="AU543" s="1154" t="s">
        <v>719</v>
      </c>
      <c r="AV543" s="2934"/>
      <c r="AW543" s="1243" t="s">
        <v>301</v>
      </c>
      <c r="AX543" s="1244"/>
      <c r="AY543" s="1686" t="s">
        <v>719</v>
      </c>
      <c r="AZ543" s="2934"/>
      <c r="BA543" s="1243" t="s">
        <v>301</v>
      </c>
      <c r="BB543" s="1244"/>
      <c r="BC543" s="1686" t="s">
        <v>719</v>
      </c>
      <c r="BD543" s="2934"/>
      <c r="BE543" s="1243" t="s">
        <v>301</v>
      </c>
      <c r="BF543" s="1244"/>
      <c r="BG543" s="1686" t="s">
        <v>719</v>
      </c>
      <c r="BH543" s="2934"/>
      <c r="BI543" s="1243" t="s">
        <v>301</v>
      </c>
      <c r="BJ543" s="1244"/>
    </row>
    <row r="544" spans="2:62" ht="15" customHeight="1">
      <c r="B544" s="1385">
        <v>8</v>
      </c>
      <c r="C544" s="1686" t="s">
        <v>5</v>
      </c>
      <c r="D544" s="1154"/>
      <c r="E544" s="1791">
        <v>-43</v>
      </c>
      <c r="F544" s="2291">
        <f t="shared" si="368"/>
        <v>43</v>
      </c>
      <c r="G544" s="1387" t="s">
        <v>302</v>
      </c>
      <c r="H544" s="1387"/>
      <c r="I544" s="3706">
        <f>'10,00'!N348</f>
        <v>2</v>
      </c>
      <c r="J544" s="2000">
        <v>2</v>
      </c>
      <c r="K544" s="3684"/>
      <c r="L544" s="1787"/>
      <c r="M544" s="1106"/>
      <c r="N544" s="1106"/>
      <c r="O544" s="1106"/>
      <c r="P544" s="2291"/>
      <c r="Q544" s="1387"/>
      <c r="R544" s="2293"/>
      <c r="S544" s="2000"/>
      <c r="T544" s="1990"/>
      <c r="U544" s="1787"/>
      <c r="V544" s="1106"/>
      <c r="W544" s="1106"/>
      <c r="X544" s="1106"/>
      <c r="Y544" s="2291"/>
      <c r="Z544" s="1387"/>
      <c r="AA544" s="2293"/>
      <c r="AB544" s="2000"/>
      <c r="AC544" s="1990"/>
      <c r="AD544" s="2054"/>
      <c r="AE544" s="1154"/>
      <c r="AF544" s="1106"/>
      <c r="AG544" s="2291">
        <f t="shared" si="369"/>
        <v>0</v>
      </c>
      <c r="AH544" s="1387" t="s">
        <v>302</v>
      </c>
      <c r="AI544" s="1387"/>
      <c r="AJ544" s="3708">
        <f>'19,00'!N349</f>
        <v>0</v>
      </c>
      <c r="AK544" s="2000"/>
      <c r="AL544" s="1120"/>
      <c r="AM544" s="1111"/>
      <c r="AN544" s="1111"/>
      <c r="AO544" s="1111"/>
      <c r="AP544" s="1111"/>
      <c r="AQ544" s="1111"/>
      <c r="AR544" s="1111"/>
      <c r="AS544" s="1111"/>
      <c r="AT544" s="4147"/>
      <c r="AU544" s="1154" t="s">
        <v>5</v>
      </c>
      <c r="AV544" s="2934"/>
      <c r="AW544" s="1243" t="s">
        <v>302</v>
      </c>
      <c r="AX544" s="1244"/>
      <c r="AY544" s="1686" t="s">
        <v>5</v>
      </c>
      <c r="AZ544" s="2934"/>
      <c r="BA544" s="1243" t="s">
        <v>302</v>
      </c>
      <c r="BB544" s="1244"/>
      <c r="BC544" s="1686" t="s">
        <v>5</v>
      </c>
      <c r="BD544" s="2934"/>
      <c r="BE544" s="1243" t="s">
        <v>302</v>
      </c>
      <c r="BF544" s="1244"/>
      <c r="BG544" s="1686" t="s">
        <v>5</v>
      </c>
      <c r="BH544" s="2934"/>
      <c r="BI544" s="1243" t="s">
        <v>302</v>
      </c>
      <c r="BJ544" s="1244"/>
    </row>
    <row r="545" spans="2:62" ht="15" customHeight="1">
      <c r="B545" s="1385">
        <v>9</v>
      </c>
      <c r="C545" s="1686" t="s">
        <v>20</v>
      </c>
      <c r="D545" s="1154"/>
      <c r="E545" s="1791"/>
      <c r="F545" s="2291">
        <f t="shared" si="368"/>
        <v>0</v>
      </c>
      <c r="G545" s="1387" t="s">
        <v>315</v>
      </c>
      <c r="H545" s="1387"/>
      <c r="I545" s="3706">
        <f>'10,00'!N349</f>
        <v>0</v>
      </c>
      <c r="J545" s="2000"/>
      <c r="K545" s="2923"/>
      <c r="L545" s="1787"/>
      <c r="M545" s="1119"/>
      <c r="N545" s="1119"/>
      <c r="O545" s="1119"/>
      <c r="P545" s="1119"/>
      <c r="Q545" s="1387"/>
      <c r="R545" s="2293"/>
      <c r="S545" s="2000"/>
      <c r="T545" s="1385"/>
      <c r="U545" s="1787"/>
      <c r="V545" s="1119"/>
      <c r="W545" s="1119"/>
      <c r="X545" s="1119"/>
      <c r="Y545" s="1119"/>
      <c r="Z545" s="1387"/>
      <c r="AA545" s="2293"/>
      <c r="AB545" s="2000"/>
      <c r="AC545" s="1385"/>
      <c r="AD545" s="2054"/>
      <c r="AE545" s="1154"/>
      <c r="AF545" s="1106"/>
      <c r="AG545" s="2291">
        <f t="shared" si="369"/>
        <v>0</v>
      </c>
      <c r="AH545" s="1387" t="s">
        <v>315</v>
      </c>
      <c r="AI545" s="1387"/>
      <c r="AJ545" s="3708">
        <f>'19,00'!N350</f>
        <v>0</v>
      </c>
      <c r="AK545" s="2000"/>
      <c r="AL545" s="1120"/>
      <c r="AM545" s="1111"/>
      <c r="AN545" s="1111"/>
      <c r="AO545" s="1111"/>
      <c r="AP545" s="1111"/>
      <c r="AQ545" s="1111"/>
      <c r="AR545" s="1111"/>
      <c r="AS545" s="1111"/>
      <c r="AT545" s="4147"/>
      <c r="AU545" s="1154" t="s">
        <v>20</v>
      </c>
      <c r="AV545" s="2933"/>
      <c r="AW545" s="1243" t="s">
        <v>315</v>
      </c>
      <c r="AX545" s="1411"/>
      <c r="AY545" s="1686" t="s">
        <v>20</v>
      </c>
      <c r="AZ545" s="2933"/>
      <c r="BA545" s="1243" t="s">
        <v>315</v>
      </c>
      <c r="BB545" s="1411"/>
      <c r="BC545" s="1686" t="s">
        <v>20</v>
      </c>
      <c r="BD545" s="2933"/>
      <c r="BE545" s="1243" t="s">
        <v>315</v>
      </c>
      <c r="BF545" s="1411"/>
      <c r="BG545" s="1686" t="s">
        <v>20</v>
      </c>
      <c r="BH545" s="2933"/>
      <c r="BI545" s="1243" t="s">
        <v>315</v>
      </c>
      <c r="BJ545" s="1411"/>
    </row>
    <row r="546" spans="2:62" ht="15" customHeight="1">
      <c r="B546" s="1385">
        <v>10</v>
      </c>
      <c r="C546" s="1686" t="s">
        <v>768</v>
      </c>
      <c r="D546" s="1154"/>
      <c r="E546" s="1791">
        <v>-17</v>
      </c>
      <c r="F546" s="2291">
        <f t="shared" si="368"/>
        <v>17</v>
      </c>
      <c r="G546" s="1388" t="s">
        <v>384</v>
      </c>
      <c r="H546" s="1388"/>
      <c r="I546" s="3706">
        <f>'10,00'!N350</f>
        <v>0</v>
      </c>
      <c r="J546" s="2000"/>
      <c r="K546" s="2923"/>
      <c r="L546" s="1787"/>
      <c r="M546" s="1106"/>
      <c r="N546" s="1106"/>
      <c r="O546" s="1106"/>
      <c r="P546" s="2291"/>
      <c r="Q546" s="1388"/>
      <c r="R546" s="2293"/>
      <c r="S546" s="2000"/>
      <c r="T546" s="1385"/>
      <c r="U546" s="1787"/>
      <c r="V546" s="1106"/>
      <c r="W546" s="1106"/>
      <c r="X546" s="1106"/>
      <c r="Y546" s="2291"/>
      <c r="Z546" s="1388"/>
      <c r="AA546" s="2293"/>
      <c r="AB546" s="2000"/>
      <c r="AC546" s="1385"/>
      <c r="AD546" s="2054"/>
      <c r="AE546" s="1154"/>
      <c r="AF546" s="1106"/>
      <c r="AG546" s="2291">
        <f t="shared" si="369"/>
        <v>0</v>
      </c>
      <c r="AH546" s="1388" t="s">
        <v>384</v>
      </c>
      <c r="AI546" s="1388"/>
      <c r="AJ546" s="3708">
        <f>'19,00'!N351</f>
        <v>0</v>
      </c>
      <c r="AK546" s="2000"/>
      <c r="AL546" s="1120"/>
      <c r="AM546" s="1111"/>
      <c r="AN546" s="1111"/>
      <c r="AO546" s="1111"/>
      <c r="AP546" s="1111"/>
      <c r="AQ546" s="1111"/>
      <c r="AR546" s="1111"/>
      <c r="AS546" s="1111"/>
      <c r="AT546" s="4147"/>
      <c r="AU546" s="1154" t="s">
        <v>768</v>
      </c>
      <c r="AV546" s="2935"/>
      <c r="AW546" s="1252" t="s">
        <v>384</v>
      </c>
      <c r="AX546" s="1250"/>
      <c r="AY546" s="1686" t="s">
        <v>768</v>
      </c>
      <c r="AZ546" s="2935"/>
      <c r="BA546" s="1252" t="s">
        <v>384</v>
      </c>
      <c r="BB546" s="1250"/>
      <c r="BC546" s="1686" t="s">
        <v>768</v>
      </c>
      <c r="BD546" s="2935"/>
      <c r="BE546" s="1252" t="s">
        <v>384</v>
      </c>
      <c r="BF546" s="1250"/>
      <c r="BG546" s="1686" t="s">
        <v>768</v>
      </c>
      <c r="BH546" s="2935"/>
      <c r="BI546" s="1252" t="s">
        <v>384</v>
      </c>
      <c r="BJ546" s="1250"/>
    </row>
    <row r="547" spans="2:62" ht="15" customHeight="1">
      <c r="B547" s="1385">
        <v>11</v>
      </c>
      <c r="C547" s="1686" t="s">
        <v>878</v>
      </c>
      <c r="D547" s="1154"/>
      <c r="E547" s="3605"/>
      <c r="F547" s="2291">
        <f t="shared" si="368"/>
        <v>0</v>
      </c>
      <c r="G547" s="1389" t="s">
        <v>305</v>
      </c>
      <c r="H547" s="1389"/>
      <c r="I547" s="3706">
        <f>'10,00'!N351</f>
        <v>0</v>
      </c>
      <c r="J547" s="2000"/>
      <c r="K547" s="2923"/>
      <c r="L547" s="1787"/>
      <c r="M547" s="1106"/>
      <c r="N547" s="1106"/>
      <c r="O547" s="1106"/>
      <c r="P547" s="2291"/>
      <c r="Q547" s="2295"/>
      <c r="R547" s="2296"/>
      <c r="S547" s="2000"/>
      <c r="T547" s="1385"/>
      <c r="U547" s="1787"/>
      <c r="V547" s="1106"/>
      <c r="W547" s="1106"/>
      <c r="X547" s="1106"/>
      <c r="Y547" s="2291"/>
      <c r="Z547" s="2295"/>
      <c r="AA547" s="2296"/>
      <c r="AB547" s="2000"/>
      <c r="AC547" s="1385"/>
      <c r="AD547" s="2054"/>
      <c r="AE547" s="1154"/>
      <c r="AF547" s="1107"/>
      <c r="AG547" s="2291">
        <f t="shared" si="369"/>
        <v>0</v>
      </c>
      <c r="AH547" s="1389" t="s">
        <v>305</v>
      </c>
      <c r="AI547" s="1389"/>
      <c r="AJ547" s="3708">
        <f>'19,00'!N352</f>
        <v>0</v>
      </c>
      <c r="AK547" s="2000"/>
      <c r="AL547" s="1120"/>
      <c r="AM547" s="1111"/>
      <c r="AN547" s="1111"/>
      <c r="AO547" s="1111"/>
      <c r="AP547" s="1111"/>
      <c r="AQ547" s="1111"/>
      <c r="AR547" s="1111"/>
      <c r="AS547" s="1111"/>
      <c r="AT547" s="4147"/>
      <c r="AU547" s="1154" t="s">
        <v>878</v>
      </c>
      <c r="AV547" s="2936"/>
      <c r="AW547" s="1249" t="s">
        <v>305</v>
      </c>
      <c r="AX547" s="1250"/>
      <c r="AY547" s="1686" t="s">
        <v>878</v>
      </c>
      <c r="AZ547" s="2936"/>
      <c r="BA547" s="1249" t="s">
        <v>305</v>
      </c>
      <c r="BB547" s="1250"/>
      <c r="BC547" s="1686" t="s">
        <v>878</v>
      </c>
      <c r="BD547" s="2936"/>
      <c r="BE547" s="1249" t="s">
        <v>305</v>
      </c>
      <c r="BF547" s="1250"/>
      <c r="BG547" s="1686" t="s">
        <v>878</v>
      </c>
      <c r="BH547" s="2936"/>
      <c r="BI547" s="1249" t="s">
        <v>305</v>
      </c>
      <c r="BJ547" s="1250"/>
    </row>
    <row r="548" spans="2:62" ht="15" customHeight="1">
      <c r="B548" s="1385">
        <v>12</v>
      </c>
      <c r="C548" s="1686" t="s">
        <v>8</v>
      </c>
      <c r="D548" s="1154"/>
      <c r="E548" s="3605"/>
      <c r="F548" s="2291">
        <f t="shared" si="368"/>
        <v>0</v>
      </c>
      <c r="G548" s="1389" t="s">
        <v>53</v>
      </c>
      <c r="H548" s="1389"/>
      <c r="I548" s="3706">
        <f>'10,00'!N352</f>
        <v>0</v>
      </c>
      <c r="J548" s="2000"/>
      <c r="K548" s="3685"/>
      <c r="L548" s="1787"/>
      <c r="M548" s="1106"/>
      <c r="N548" s="1107"/>
      <c r="O548" s="1107"/>
      <c r="P548" s="2291"/>
      <c r="Q548" s="1389"/>
      <c r="R548" s="2296"/>
      <c r="S548" s="2000"/>
      <c r="T548" s="1991"/>
      <c r="U548" s="1787"/>
      <c r="V548" s="1106"/>
      <c r="W548" s="1107"/>
      <c r="X548" s="1107"/>
      <c r="Y548" s="2291"/>
      <c r="Z548" s="1389"/>
      <c r="AA548" s="2296"/>
      <c r="AB548" s="2000"/>
      <c r="AC548" s="1991"/>
      <c r="AD548" s="2054"/>
      <c r="AE548" s="1154"/>
      <c r="AF548" s="1107"/>
      <c r="AG548" s="2291">
        <f t="shared" si="369"/>
        <v>0</v>
      </c>
      <c r="AH548" s="1389" t="s">
        <v>53</v>
      </c>
      <c r="AI548" s="1389"/>
      <c r="AJ548" s="3708">
        <f>'19,00'!N353</f>
        <v>0</v>
      </c>
      <c r="AK548" s="2000"/>
      <c r="AL548" s="1120"/>
      <c r="AM548" s="1111"/>
      <c r="AN548" s="1111"/>
      <c r="AO548" s="1111"/>
      <c r="AP548" s="1111"/>
      <c r="AQ548" s="1111"/>
      <c r="AR548" s="1111"/>
      <c r="AS548" s="1111"/>
      <c r="AT548" s="4147"/>
      <c r="AU548" s="1154" t="s">
        <v>8</v>
      </c>
      <c r="AV548" s="2936"/>
      <c r="AW548" s="1249" t="s">
        <v>53</v>
      </c>
      <c r="AX548" s="1250"/>
      <c r="AY548" s="1686" t="s">
        <v>8</v>
      </c>
      <c r="AZ548" s="2936"/>
      <c r="BA548" s="1249" t="s">
        <v>53</v>
      </c>
      <c r="BB548" s="1250"/>
      <c r="BC548" s="1686" t="s">
        <v>8</v>
      </c>
      <c r="BD548" s="2936"/>
      <c r="BE548" s="1249" t="s">
        <v>53</v>
      </c>
      <c r="BF548" s="1250"/>
      <c r="BG548" s="1686" t="s">
        <v>8</v>
      </c>
      <c r="BH548" s="2936"/>
      <c r="BI548" s="1249" t="s">
        <v>53</v>
      </c>
      <c r="BJ548" s="1250"/>
    </row>
    <row r="549" spans="2:62" ht="15" customHeight="1">
      <c r="B549" s="1385">
        <v>13</v>
      </c>
      <c r="C549" s="1686" t="s">
        <v>7</v>
      </c>
      <c r="D549" s="1154"/>
      <c r="E549" s="3605"/>
      <c r="F549" s="2291">
        <f t="shared" si="368"/>
        <v>0</v>
      </c>
      <c r="G549" s="1390" t="s">
        <v>54</v>
      </c>
      <c r="H549" s="1390"/>
      <c r="I549" s="3706">
        <f>'10,00'!N353</f>
        <v>0</v>
      </c>
      <c r="J549" s="2000"/>
      <c r="K549" s="3685"/>
      <c r="L549" s="1787"/>
      <c r="M549" s="1106"/>
      <c r="N549" s="1107"/>
      <c r="O549" s="1107"/>
      <c r="P549" s="2291"/>
      <c r="Q549" s="1390"/>
      <c r="R549" s="2296"/>
      <c r="S549" s="2000"/>
      <c r="T549" s="1991"/>
      <c r="U549" s="1787"/>
      <c r="V549" s="1106"/>
      <c r="W549" s="1107"/>
      <c r="X549" s="1107"/>
      <c r="Y549" s="2291"/>
      <c r="Z549" s="1390"/>
      <c r="AA549" s="2296"/>
      <c r="AB549" s="2000"/>
      <c r="AC549" s="1991"/>
      <c r="AD549" s="2054"/>
      <c r="AE549" s="1154"/>
      <c r="AF549" s="1107"/>
      <c r="AG549" s="2291">
        <f t="shared" si="369"/>
        <v>0</v>
      </c>
      <c r="AH549" s="1390" t="s">
        <v>54</v>
      </c>
      <c r="AI549" s="1390"/>
      <c r="AJ549" s="3708">
        <f>'19,00'!N354</f>
        <v>0</v>
      </c>
      <c r="AK549" s="2000"/>
      <c r="AL549" s="1120"/>
      <c r="AM549" s="1111"/>
      <c r="AN549" s="1111"/>
      <c r="AO549" s="1111"/>
      <c r="AP549" s="1111"/>
      <c r="AQ549" s="1111"/>
      <c r="AR549" s="1111"/>
      <c r="AS549" s="1111"/>
      <c r="AT549" s="4147"/>
      <c r="AU549" s="1154" t="s">
        <v>7</v>
      </c>
      <c r="AV549" s="2936"/>
      <c r="AW549" s="1251" t="s">
        <v>54</v>
      </c>
      <c r="AX549" s="1414"/>
      <c r="AY549" s="1686" t="s">
        <v>7</v>
      </c>
      <c r="AZ549" s="2936"/>
      <c r="BA549" s="1251" t="s">
        <v>54</v>
      </c>
      <c r="BB549" s="1414"/>
      <c r="BC549" s="1686" t="s">
        <v>7</v>
      </c>
      <c r="BD549" s="2936"/>
      <c r="BE549" s="1251" t="s">
        <v>54</v>
      </c>
      <c r="BF549" s="1414"/>
      <c r="BG549" s="1686" t="s">
        <v>7</v>
      </c>
      <c r="BH549" s="2936"/>
      <c r="BI549" s="1251" t="s">
        <v>54</v>
      </c>
      <c r="BJ549" s="1414"/>
    </row>
    <row r="550" spans="2:62" ht="15" customHeight="1">
      <c r="B550" s="1385">
        <v>14</v>
      </c>
      <c r="C550" s="1686" t="s">
        <v>455</v>
      </c>
      <c r="D550" s="1154"/>
      <c r="E550" s="1791"/>
      <c r="F550" s="2291">
        <f t="shared" si="368"/>
        <v>0</v>
      </c>
      <c r="G550" s="1391" t="s">
        <v>306</v>
      </c>
      <c r="H550" s="1391"/>
      <c r="I550" s="3706">
        <f>'10,00'!N354</f>
        <v>3</v>
      </c>
      <c r="J550" s="2000">
        <v>3</v>
      </c>
      <c r="K550" s="2923"/>
      <c r="L550" s="1787"/>
      <c r="M550" s="1106"/>
      <c r="N550" s="1107"/>
      <c r="O550" s="1107"/>
      <c r="P550" s="2291"/>
      <c r="Q550" s="2295"/>
      <c r="R550" s="2296"/>
      <c r="S550" s="2000"/>
      <c r="T550" s="1385"/>
      <c r="U550" s="1787"/>
      <c r="V550" s="1106"/>
      <c r="W550" s="1107"/>
      <c r="X550" s="1107"/>
      <c r="Y550" s="2291"/>
      <c r="Z550" s="2295"/>
      <c r="AA550" s="2296"/>
      <c r="AB550" s="2000"/>
      <c r="AC550" s="1385"/>
      <c r="AD550" s="2054"/>
      <c r="AE550" s="1154"/>
      <c r="AF550" s="1106"/>
      <c r="AG550" s="2291">
        <f t="shared" si="369"/>
        <v>0</v>
      </c>
      <c r="AH550" s="1391" t="s">
        <v>306</v>
      </c>
      <c r="AI550" s="1391"/>
      <c r="AJ550" s="3708">
        <f>'19,00'!N355</f>
        <v>0</v>
      </c>
      <c r="AK550" s="2000"/>
      <c r="AL550" s="1120"/>
      <c r="AM550" s="1111"/>
      <c r="AN550" s="1111"/>
      <c r="AO550" s="1111"/>
      <c r="AP550" s="1111"/>
      <c r="AQ550" s="1111"/>
      <c r="AR550" s="1111"/>
      <c r="AS550" s="1111"/>
      <c r="AT550" s="4147"/>
      <c r="AU550" s="1154" t="s">
        <v>455</v>
      </c>
      <c r="AV550" s="2936"/>
      <c r="AW550" s="1999" t="s">
        <v>306</v>
      </c>
      <c r="AX550" s="1244"/>
      <c r="AY550" s="1686" t="s">
        <v>455</v>
      </c>
      <c r="AZ550" s="2936"/>
      <c r="BA550" s="1999" t="s">
        <v>306</v>
      </c>
      <c r="BB550" s="1244"/>
      <c r="BC550" s="1686" t="s">
        <v>455</v>
      </c>
      <c r="BD550" s="2936"/>
      <c r="BE550" s="1999" t="s">
        <v>306</v>
      </c>
      <c r="BF550" s="1244"/>
      <c r="BG550" s="1686" t="s">
        <v>455</v>
      </c>
      <c r="BH550" s="2936"/>
      <c r="BI550" s="1999" t="s">
        <v>306</v>
      </c>
      <c r="BJ550" s="1244"/>
    </row>
    <row r="551" spans="2:62" ht="15" customHeight="1">
      <c r="B551" s="1385">
        <v>15</v>
      </c>
      <c r="C551" s="1686" t="s">
        <v>667</v>
      </c>
      <c r="D551" s="1154"/>
      <c r="E551" s="3605"/>
      <c r="F551" s="2291">
        <f t="shared" si="368"/>
        <v>0</v>
      </c>
      <c r="G551" s="2574" t="s">
        <v>925</v>
      </c>
      <c r="H551" s="1388"/>
      <c r="I551" s="3706">
        <f>'10,00'!N355</f>
        <v>0</v>
      </c>
      <c r="J551" s="2000"/>
      <c r="K551" s="2923"/>
      <c r="L551" s="1787"/>
      <c r="M551" s="1106"/>
      <c r="N551" s="1107"/>
      <c r="O551" s="1107"/>
      <c r="P551" s="2291"/>
      <c r="Q551" s="1388"/>
      <c r="R551" s="2293"/>
      <c r="S551" s="2000"/>
      <c r="T551" s="1385"/>
      <c r="U551" s="1787"/>
      <c r="V551" s="1106"/>
      <c r="W551" s="1107"/>
      <c r="X551" s="1107"/>
      <c r="Y551" s="2291"/>
      <c r="Z551" s="1388"/>
      <c r="AA551" s="2293"/>
      <c r="AB551" s="2000"/>
      <c r="AC551" s="1385"/>
      <c r="AD551" s="2054"/>
      <c r="AE551" s="1154"/>
      <c r="AF551" s="1107"/>
      <c r="AG551" s="2291">
        <f t="shared" si="369"/>
        <v>0</v>
      </c>
      <c r="AH551" s="2574" t="s">
        <v>925</v>
      </c>
      <c r="AI551" s="1388"/>
      <c r="AJ551" s="3708">
        <f>'19,00'!N356</f>
        <v>0</v>
      </c>
      <c r="AK551" s="2000"/>
      <c r="AL551" s="1120"/>
      <c r="AM551" s="1111"/>
      <c r="AN551" s="1111"/>
      <c r="AO551" s="1111"/>
      <c r="AP551" s="1111"/>
      <c r="AQ551" s="1111"/>
      <c r="AR551" s="1111"/>
      <c r="AS551" s="1111"/>
      <c r="AT551" s="4147"/>
      <c r="AU551" s="1154" t="s">
        <v>667</v>
      </c>
      <c r="AV551" s="2936"/>
      <c r="AW551" s="2574" t="s">
        <v>925</v>
      </c>
      <c r="AX551" s="1244"/>
      <c r="AY551" s="1686" t="s">
        <v>667</v>
      </c>
      <c r="AZ551" s="2936"/>
      <c r="BA551" s="2574" t="s">
        <v>925</v>
      </c>
      <c r="BB551" s="1244"/>
      <c r="BC551" s="1686" t="s">
        <v>667</v>
      </c>
      <c r="BD551" s="2936"/>
      <c r="BE551" s="2574" t="s">
        <v>925</v>
      </c>
      <c r="BF551" s="1244"/>
      <c r="BG551" s="1686" t="s">
        <v>667</v>
      </c>
      <c r="BH551" s="2936"/>
      <c r="BI551" s="2574" t="s">
        <v>925</v>
      </c>
      <c r="BJ551" s="1244"/>
    </row>
    <row r="552" spans="2:62" ht="15" customHeight="1">
      <c r="B552" s="1385">
        <v>16</v>
      </c>
      <c r="C552" s="1686" t="s">
        <v>307</v>
      </c>
      <c r="D552" s="1154"/>
      <c r="E552" s="3605"/>
      <c r="F552" s="2291">
        <f t="shared" si="368"/>
        <v>0</v>
      </c>
      <c r="G552" s="2574" t="s">
        <v>926</v>
      </c>
      <c r="H552" s="1388"/>
      <c r="I552" s="3706">
        <f>'10,00'!N356</f>
        <v>0</v>
      </c>
      <c r="J552" s="2000"/>
      <c r="K552" s="2923"/>
      <c r="L552" s="1787"/>
      <c r="M552" s="1119"/>
      <c r="N552" s="1119"/>
      <c r="O552" s="1119"/>
      <c r="P552" s="1119"/>
      <c r="Q552" s="2292"/>
      <c r="R552" s="2293"/>
      <c r="S552" s="2000"/>
      <c r="T552" s="1385"/>
      <c r="U552" s="1787"/>
      <c r="V552" s="1119"/>
      <c r="W552" s="1119"/>
      <c r="X552" s="1119"/>
      <c r="Y552" s="1119"/>
      <c r="Z552" s="2292"/>
      <c r="AA552" s="2293"/>
      <c r="AB552" s="2000"/>
      <c r="AC552" s="1385"/>
      <c r="AD552" s="2054"/>
      <c r="AE552" s="1154"/>
      <c r="AF552" s="1107"/>
      <c r="AG552" s="2291">
        <f t="shared" si="369"/>
        <v>0</v>
      </c>
      <c r="AH552" s="2574" t="s">
        <v>926</v>
      </c>
      <c r="AI552" s="1388"/>
      <c r="AJ552" s="3708">
        <f>'19,00'!N357</f>
        <v>0</v>
      </c>
      <c r="AK552" s="2000"/>
      <c r="AL552" s="1120"/>
      <c r="AM552" s="1111"/>
      <c r="AN552" s="1111"/>
      <c r="AO552" s="1111"/>
      <c r="AP552" s="1111"/>
      <c r="AQ552" s="1111"/>
      <c r="AR552" s="1111"/>
      <c r="AS552" s="1111"/>
      <c r="AT552" s="4147"/>
      <c r="AU552" s="1154" t="s">
        <v>307</v>
      </c>
      <c r="AV552" s="2936"/>
      <c r="AW552" s="2574" t="s">
        <v>926</v>
      </c>
      <c r="AX552" s="1244"/>
      <c r="AY552" s="1686" t="s">
        <v>307</v>
      </c>
      <c r="AZ552" s="2936"/>
      <c r="BA552" s="2574" t="s">
        <v>926</v>
      </c>
      <c r="BB552" s="1244"/>
      <c r="BC552" s="1686" t="s">
        <v>307</v>
      </c>
      <c r="BD552" s="2936"/>
      <c r="BE552" s="2574" t="s">
        <v>926</v>
      </c>
      <c r="BF552" s="1244"/>
      <c r="BG552" s="1686" t="s">
        <v>307</v>
      </c>
      <c r="BH552" s="2936"/>
      <c r="BI552" s="2574" t="s">
        <v>926</v>
      </c>
      <c r="BJ552" s="1244"/>
    </row>
    <row r="553" spans="2:62" ht="15" customHeight="1">
      <c r="B553" s="1385">
        <v>17</v>
      </c>
      <c r="C553" s="1686" t="s">
        <v>15</v>
      </c>
      <c r="D553" s="1154"/>
      <c r="E553" s="1791"/>
      <c r="F553" s="2291">
        <f t="shared" ref="F553:F560" si="370">D553-E553</f>
        <v>0</v>
      </c>
      <c r="G553" s="1388" t="s">
        <v>307</v>
      </c>
      <c r="H553" s="1388"/>
      <c r="I553" s="3706">
        <f>'10,00'!N357</f>
        <v>0</v>
      </c>
      <c r="J553" s="2000"/>
      <c r="K553" s="3684"/>
      <c r="L553" s="1787"/>
      <c r="M553" s="1106"/>
      <c r="N553" s="1106"/>
      <c r="O553" s="1106"/>
      <c r="P553" s="2291"/>
      <c r="Q553" s="1388"/>
      <c r="R553" s="2293"/>
      <c r="S553" s="2000"/>
      <c r="T553" s="1990"/>
      <c r="U553" s="1787"/>
      <c r="V553" s="1106"/>
      <c r="W553" s="1106"/>
      <c r="X553" s="1106"/>
      <c r="Y553" s="2291"/>
      <c r="Z553" s="1388"/>
      <c r="AA553" s="2293"/>
      <c r="AB553" s="2000"/>
      <c r="AC553" s="1990"/>
      <c r="AD553" s="2054"/>
      <c r="AE553" s="1154"/>
      <c r="AF553" s="1106"/>
      <c r="AG553" s="2291">
        <f t="shared" ref="AG553:AG560" si="371">AE553-AF553</f>
        <v>0</v>
      </c>
      <c r="AH553" s="1388" t="s">
        <v>307</v>
      </c>
      <c r="AI553" s="1388"/>
      <c r="AJ553" s="3708">
        <f>'19,00'!N358</f>
        <v>0</v>
      </c>
      <c r="AK553" s="2000"/>
      <c r="AL553" s="1120"/>
      <c r="AM553" s="1111"/>
      <c r="AN553" s="1111"/>
      <c r="AO553" s="1111"/>
      <c r="AP553" s="1111"/>
      <c r="AQ553" s="1111"/>
      <c r="AR553" s="1111"/>
      <c r="AS553" s="1111"/>
      <c r="AT553" s="4147"/>
      <c r="AU553" s="1154" t="s">
        <v>15</v>
      </c>
      <c r="AV553" s="2933"/>
      <c r="AW553" s="1252" t="s">
        <v>307</v>
      </c>
      <c r="AX553" s="1244"/>
      <c r="AY553" s="1686" t="s">
        <v>15</v>
      </c>
      <c r="AZ553" s="2933"/>
      <c r="BA553" s="1252" t="s">
        <v>307</v>
      </c>
      <c r="BB553" s="1244"/>
      <c r="BC553" s="1686" t="s">
        <v>15</v>
      </c>
      <c r="BD553" s="2933"/>
      <c r="BE553" s="1252" t="s">
        <v>307</v>
      </c>
      <c r="BF553" s="1244"/>
      <c r="BG553" s="1686" t="s">
        <v>15</v>
      </c>
      <c r="BH553" s="2933"/>
      <c r="BI553" s="1252" t="s">
        <v>307</v>
      </c>
      <c r="BJ553" s="1244"/>
    </row>
    <row r="554" spans="2:62" ht="15" customHeight="1">
      <c r="B554" s="1385">
        <v>18</v>
      </c>
      <c r="C554" s="1686" t="s">
        <v>16</v>
      </c>
      <c r="D554" s="1154"/>
      <c r="E554" s="1791"/>
      <c r="F554" s="2291">
        <f t="shared" si="370"/>
        <v>0</v>
      </c>
      <c r="G554" s="2573" t="s">
        <v>495</v>
      </c>
      <c r="H554" s="1388"/>
      <c r="I554" s="3706">
        <f>'10,00'!N358</f>
        <v>0</v>
      </c>
      <c r="J554" s="2000"/>
      <c r="K554" s="2923"/>
      <c r="L554" s="1787"/>
      <c r="M554" s="1106"/>
      <c r="N554" s="1106"/>
      <c r="O554" s="1106"/>
      <c r="P554" s="2291"/>
      <c r="Q554" s="1388"/>
      <c r="R554" s="2293"/>
      <c r="S554" s="2000"/>
      <c r="T554" s="1385"/>
      <c r="U554" s="1787"/>
      <c r="V554" s="1106"/>
      <c r="W554" s="1106"/>
      <c r="X554" s="1106"/>
      <c r="Y554" s="2291"/>
      <c r="Z554" s="1388"/>
      <c r="AA554" s="2293"/>
      <c r="AB554" s="2000"/>
      <c r="AC554" s="1385"/>
      <c r="AD554" s="2054"/>
      <c r="AE554" s="1154"/>
      <c r="AF554" s="1106"/>
      <c r="AG554" s="2291">
        <f t="shared" si="371"/>
        <v>0</v>
      </c>
      <c r="AH554" s="2573" t="s">
        <v>495</v>
      </c>
      <c r="AI554" s="1388"/>
      <c r="AJ554" s="3708">
        <f>'19,00'!N359</f>
        <v>0</v>
      </c>
      <c r="AK554" s="2000"/>
      <c r="AL554" s="1120"/>
      <c r="AM554" s="1111"/>
      <c r="AN554" s="1111"/>
      <c r="AO554" s="1111"/>
      <c r="AP554" s="1111"/>
      <c r="AQ554" s="1111"/>
      <c r="AR554" s="1111"/>
      <c r="AS554" s="1111"/>
      <c r="AT554" s="4147"/>
      <c r="AU554" s="1154" t="s">
        <v>16</v>
      </c>
      <c r="AV554" s="2933"/>
      <c r="AW554" s="2573" t="s">
        <v>495</v>
      </c>
      <c r="AX554" s="1244"/>
      <c r="AY554" s="1686" t="s">
        <v>16</v>
      </c>
      <c r="AZ554" s="2933"/>
      <c r="BA554" s="2573" t="s">
        <v>495</v>
      </c>
      <c r="BB554" s="1244"/>
      <c r="BC554" s="1686" t="s">
        <v>16</v>
      </c>
      <c r="BD554" s="2933"/>
      <c r="BE554" s="2573" t="s">
        <v>495</v>
      </c>
      <c r="BF554" s="1244"/>
      <c r="BG554" s="1686" t="s">
        <v>16</v>
      </c>
      <c r="BH554" s="2933"/>
      <c r="BI554" s="2573" t="s">
        <v>495</v>
      </c>
      <c r="BJ554" s="1244"/>
    </row>
    <row r="555" spans="2:62" ht="15" customHeight="1">
      <c r="B555" s="1385">
        <v>19</v>
      </c>
      <c r="C555" s="1686" t="s">
        <v>814</v>
      </c>
      <c r="D555" s="1154"/>
      <c r="E555" s="1791"/>
      <c r="F555" s="2291">
        <f t="shared" si="370"/>
        <v>0</v>
      </c>
      <c r="G555" s="1387" t="s">
        <v>58</v>
      </c>
      <c r="H555" s="1387"/>
      <c r="I555" s="3706">
        <f>'10,00'!N359</f>
        <v>0</v>
      </c>
      <c r="J555" s="2000"/>
      <c r="K555" s="2923"/>
      <c r="L555" s="1787"/>
      <c r="M555" s="1106"/>
      <c r="N555" s="1106"/>
      <c r="O555" s="1106"/>
      <c r="P555" s="2291"/>
      <c r="Q555" s="1388"/>
      <c r="R555" s="2293"/>
      <c r="S555" s="2000"/>
      <c r="T555" s="1385"/>
      <c r="U555" s="1787"/>
      <c r="V555" s="1106"/>
      <c r="W555" s="1106"/>
      <c r="X555" s="1106"/>
      <c r="Y555" s="2291"/>
      <c r="Z555" s="1388"/>
      <c r="AA555" s="2293"/>
      <c r="AB555" s="2000"/>
      <c r="AC555" s="1385"/>
      <c r="AD555" s="2054"/>
      <c r="AE555" s="1154"/>
      <c r="AF555" s="1106"/>
      <c r="AG555" s="2291">
        <f t="shared" si="371"/>
        <v>0</v>
      </c>
      <c r="AH555" s="1387" t="s">
        <v>58</v>
      </c>
      <c r="AI555" s="1387"/>
      <c r="AJ555" s="3708">
        <f>'19,00'!N360</f>
        <v>0</v>
      </c>
      <c r="AK555" s="2000"/>
      <c r="AL555" s="1120"/>
      <c r="AM555" s="1111"/>
      <c r="AN555" s="1111"/>
      <c r="AO555" s="1111"/>
      <c r="AP555" s="1111"/>
      <c r="AQ555" s="1111"/>
      <c r="AR555" s="1111"/>
      <c r="AS555" s="1111"/>
      <c r="AT555" s="4147"/>
      <c r="AU555" s="1154" t="s">
        <v>814</v>
      </c>
      <c r="AV555" s="2933"/>
      <c r="AW555" s="1243" t="s">
        <v>58</v>
      </c>
      <c r="AX555" s="1244"/>
      <c r="AY555" s="1686" t="s">
        <v>814</v>
      </c>
      <c r="AZ555" s="2933"/>
      <c r="BA555" s="1243" t="s">
        <v>58</v>
      </c>
      <c r="BB555" s="1244"/>
      <c r="BC555" s="1686" t="s">
        <v>814</v>
      </c>
      <c r="BD555" s="2933"/>
      <c r="BE555" s="1243" t="s">
        <v>58</v>
      </c>
      <c r="BF555" s="1244"/>
      <c r="BG555" s="1686" t="s">
        <v>814</v>
      </c>
      <c r="BH555" s="2933"/>
      <c r="BI555" s="1243" t="s">
        <v>58</v>
      </c>
      <c r="BJ555" s="1244"/>
    </row>
    <row r="556" spans="2:62" ht="15" customHeight="1">
      <c r="B556" s="1385">
        <v>20</v>
      </c>
      <c r="C556" s="1686" t="s">
        <v>523</v>
      </c>
      <c r="D556" s="1154"/>
      <c r="E556" s="1791"/>
      <c r="F556" s="2291">
        <f t="shared" si="370"/>
        <v>0</v>
      </c>
      <c r="G556" s="1387" t="s">
        <v>57</v>
      </c>
      <c r="H556" s="1387"/>
      <c r="I556" s="3706">
        <f>'10,00'!N360</f>
        <v>0</v>
      </c>
      <c r="J556" s="2000"/>
      <c r="K556" s="3685"/>
      <c r="L556" s="1787"/>
      <c r="M556" s="1106"/>
      <c r="N556" s="1106"/>
      <c r="O556" s="1106"/>
      <c r="P556" s="2291"/>
      <c r="Q556" s="1388"/>
      <c r="R556" s="2293"/>
      <c r="S556" s="2000"/>
      <c r="T556" s="1991"/>
      <c r="U556" s="1787"/>
      <c r="V556" s="1106"/>
      <c r="W556" s="1106"/>
      <c r="X556" s="1106"/>
      <c r="Y556" s="2291"/>
      <c r="Z556" s="1388"/>
      <c r="AA556" s="2293"/>
      <c r="AB556" s="2000"/>
      <c r="AC556" s="1991"/>
      <c r="AD556" s="2054"/>
      <c r="AE556" s="1154"/>
      <c r="AF556" s="1106"/>
      <c r="AG556" s="2291">
        <f t="shared" si="371"/>
        <v>0</v>
      </c>
      <c r="AH556" s="1387" t="s">
        <v>57</v>
      </c>
      <c r="AI556" s="1387"/>
      <c r="AJ556" s="3708">
        <f>'19,00'!N361</f>
        <v>0</v>
      </c>
      <c r="AK556" s="2000"/>
      <c r="AL556" s="1120"/>
      <c r="AM556" s="1111"/>
      <c r="AN556" s="1111"/>
      <c r="AO556" s="1111"/>
      <c r="AP556" s="1111"/>
      <c r="AQ556" s="1111"/>
      <c r="AR556" s="1111"/>
      <c r="AS556" s="1111"/>
      <c r="AT556" s="4147"/>
      <c r="AU556" s="1154" t="s">
        <v>523</v>
      </c>
      <c r="AV556" s="2933"/>
      <c r="AW556" s="1243" t="s">
        <v>57</v>
      </c>
      <c r="AX556" s="1244"/>
      <c r="AY556" s="1686" t="s">
        <v>523</v>
      </c>
      <c r="AZ556" s="2933"/>
      <c r="BA556" s="1243" t="s">
        <v>57</v>
      </c>
      <c r="BB556" s="1244"/>
      <c r="BC556" s="1686" t="s">
        <v>523</v>
      </c>
      <c r="BD556" s="2933"/>
      <c r="BE556" s="1243" t="s">
        <v>57</v>
      </c>
      <c r="BF556" s="1244"/>
      <c r="BG556" s="1686" t="s">
        <v>523</v>
      </c>
      <c r="BH556" s="2933"/>
      <c r="BI556" s="1243" t="s">
        <v>57</v>
      </c>
      <c r="BJ556" s="1244"/>
    </row>
    <row r="557" spans="2:62" ht="15" customHeight="1">
      <c r="B557" s="1385">
        <v>21</v>
      </c>
      <c r="C557" s="1686" t="s">
        <v>917</v>
      </c>
      <c r="D557" s="1154"/>
      <c r="E557" s="1791"/>
      <c r="F557" s="2291">
        <f t="shared" si="370"/>
        <v>0</v>
      </c>
      <c r="G557" s="2573" t="s">
        <v>725</v>
      </c>
      <c r="H557" s="2573"/>
      <c r="I557" s="3706">
        <f>'10,00'!N361</f>
        <v>0</v>
      </c>
      <c r="J557" s="2000"/>
      <c r="K557" s="2923"/>
      <c r="L557" s="1787"/>
      <c r="M557" s="1106"/>
      <c r="N557" s="1106"/>
      <c r="O557" s="1106"/>
      <c r="P557" s="2291"/>
      <c r="Q557" s="1387"/>
      <c r="R557" s="2293"/>
      <c r="S557" s="2000"/>
      <c r="T557" s="1385"/>
      <c r="U557" s="1787"/>
      <c r="V557" s="1106"/>
      <c r="W557" s="1106"/>
      <c r="X557" s="1106"/>
      <c r="Y557" s="2291"/>
      <c r="Z557" s="1387"/>
      <c r="AA557" s="2293"/>
      <c r="AB557" s="2000"/>
      <c r="AC557" s="1385"/>
      <c r="AD557" s="2054"/>
      <c r="AE557" s="1154"/>
      <c r="AF557" s="1106"/>
      <c r="AG557" s="2291">
        <f t="shared" si="371"/>
        <v>0</v>
      </c>
      <c r="AH557" s="2573" t="s">
        <v>725</v>
      </c>
      <c r="AI557" s="2573"/>
      <c r="AJ557" s="3708">
        <f>'19,00'!N362</f>
        <v>0</v>
      </c>
      <c r="AK557" s="2000"/>
      <c r="AL557" s="1120"/>
      <c r="AM557" s="1111"/>
      <c r="AN557" s="1111"/>
      <c r="AO557" s="1111"/>
      <c r="AP557" s="1111"/>
      <c r="AQ557" s="1111"/>
      <c r="AR557" s="1111"/>
      <c r="AS557" s="1111"/>
      <c r="AT557" s="4147"/>
      <c r="AU557" s="1154" t="s">
        <v>917</v>
      </c>
      <c r="AV557" s="2933"/>
      <c r="AW557" s="1243" t="s">
        <v>725</v>
      </c>
      <c r="AX557" s="1244"/>
      <c r="AY557" s="1686" t="s">
        <v>917</v>
      </c>
      <c r="AZ557" s="2933"/>
      <c r="BA557" s="1243" t="s">
        <v>725</v>
      </c>
      <c r="BB557" s="1244"/>
      <c r="BC557" s="1686" t="s">
        <v>917</v>
      </c>
      <c r="BD557" s="2933"/>
      <c r="BE557" s="1243" t="s">
        <v>725</v>
      </c>
      <c r="BF557" s="1244"/>
      <c r="BG557" s="1686" t="s">
        <v>917</v>
      </c>
      <c r="BH557" s="2933"/>
      <c r="BI557" s="1243" t="s">
        <v>725</v>
      </c>
      <c r="BJ557" s="1244"/>
    </row>
    <row r="558" spans="2:62" ht="15" customHeight="1">
      <c r="B558" s="1385">
        <v>22</v>
      </c>
      <c r="C558" s="1686" t="s">
        <v>918</v>
      </c>
      <c r="D558" s="1154"/>
      <c r="E558" s="1791"/>
      <c r="F558" s="2291">
        <f t="shared" si="370"/>
        <v>0</v>
      </c>
      <c r="G558" s="1387" t="s">
        <v>747</v>
      </c>
      <c r="H558" s="2573"/>
      <c r="I558" s="3706">
        <f>'10,00'!N362</f>
        <v>0</v>
      </c>
      <c r="J558" s="2000"/>
      <c r="K558" s="2923"/>
      <c r="L558" s="1787"/>
      <c r="M558" s="1106"/>
      <c r="N558" s="1106"/>
      <c r="O558" s="1106"/>
      <c r="P558" s="2291"/>
      <c r="Q558" s="1387"/>
      <c r="R558" s="2293"/>
      <c r="S558" s="2572"/>
      <c r="T558" s="1385"/>
      <c r="U558" s="1787"/>
      <c r="V558" s="1106"/>
      <c r="W558" s="1106"/>
      <c r="X558" s="1106"/>
      <c r="Y558" s="2291"/>
      <c r="Z558" s="1387"/>
      <c r="AA558" s="2293"/>
      <c r="AB558" s="2572"/>
      <c r="AC558" s="1385"/>
      <c r="AD558" s="2054"/>
      <c r="AE558" s="1154"/>
      <c r="AF558" s="1106"/>
      <c r="AG558" s="2291">
        <f t="shared" si="371"/>
        <v>0</v>
      </c>
      <c r="AH558" s="1387" t="s">
        <v>747</v>
      </c>
      <c r="AI558" s="2573"/>
      <c r="AJ558" s="3708">
        <f>'19,00'!N363</f>
        <v>0</v>
      </c>
      <c r="AK558" s="2572"/>
      <c r="AL558" s="1120"/>
      <c r="AM558" s="1111"/>
      <c r="AN558" s="1111"/>
      <c r="AO558" s="1111"/>
      <c r="AP558" s="1111"/>
      <c r="AQ558" s="1111"/>
      <c r="AR558" s="1111"/>
      <c r="AS558" s="1111"/>
      <c r="AT558" s="4147"/>
      <c r="AU558" s="1154" t="s">
        <v>918</v>
      </c>
      <c r="AV558" s="2933"/>
      <c r="AW558" s="1243" t="s">
        <v>747</v>
      </c>
      <c r="AX558" s="1244"/>
      <c r="AY558" s="1686" t="s">
        <v>918</v>
      </c>
      <c r="AZ558" s="2933"/>
      <c r="BA558" s="1243" t="s">
        <v>747</v>
      </c>
      <c r="BB558" s="1244"/>
      <c r="BC558" s="1686" t="s">
        <v>918</v>
      </c>
      <c r="BD558" s="2933"/>
      <c r="BE558" s="1243" t="s">
        <v>747</v>
      </c>
      <c r="BF558" s="1244"/>
      <c r="BG558" s="1686" t="s">
        <v>918</v>
      </c>
      <c r="BH558" s="2933"/>
      <c r="BI558" s="1243" t="s">
        <v>747</v>
      </c>
      <c r="BJ558" s="1244"/>
    </row>
    <row r="559" spans="2:62" ht="15" customHeight="1">
      <c r="B559" s="1385">
        <v>23</v>
      </c>
      <c r="C559" s="1686" t="s">
        <v>919</v>
      </c>
      <c r="D559" s="1154"/>
      <c r="E559" s="1791"/>
      <c r="F559" s="2291">
        <f t="shared" si="370"/>
        <v>0</v>
      </c>
      <c r="G559" s="2638"/>
      <c r="H559" s="3682"/>
      <c r="I559" s="3706"/>
      <c r="J559" s="2456"/>
      <c r="K559" s="2923"/>
      <c r="L559" s="1787"/>
      <c r="M559" s="1106"/>
      <c r="N559" s="1106"/>
      <c r="O559" s="1106"/>
      <c r="P559" s="2291"/>
      <c r="Q559" s="1387"/>
      <c r="R559" s="2293"/>
      <c r="S559" s="2572"/>
      <c r="T559" s="1385"/>
      <c r="U559" s="1787"/>
      <c r="V559" s="1106"/>
      <c r="W559" s="1106"/>
      <c r="X559" s="1106"/>
      <c r="Y559" s="2291"/>
      <c r="Z559" s="1387"/>
      <c r="AA559" s="2293"/>
      <c r="AB559" s="2572"/>
      <c r="AC559" s="1385"/>
      <c r="AD559" s="2054"/>
      <c r="AE559" s="1154"/>
      <c r="AF559" s="1106"/>
      <c r="AG559" s="2291">
        <f t="shared" si="371"/>
        <v>0</v>
      </c>
      <c r="AH559" s="2638"/>
      <c r="AI559" s="3682"/>
      <c r="AJ559" s="3706"/>
      <c r="AK559" s="2456"/>
      <c r="AL559" s="1120"/>
      <c r="AM559" s="1111"/>
      <c r="AN559" s="1111"/>
      <c r="AO559" s="1111"/>
      <c r="AP559" s="1111"/>
      <c r="AQ559" s="1111"/>
      <c r="AR559" s="1111"/>
      <c r="AS559" s="1111"/>
      <c r="AT559" s="4147"/>
      <c r="AU559" s="1154" t="s">
        <v>919</v>
      </c>
      <c r="AV559" s="2933"/>
      <c r="AW559" s="1243"/>
      <c r="AX559" s="1244"/>
      <c r="AY559" s="1686" t="s">
        <v>919</v>
      </c>
      <c r="AZ559" s="2933"/>
      <c r="BA559" s="1243"/>
      <c r="BB559" s="1244"/>
      <c r="BC559" s="1686" t="s">
        <v>919</v>
      </c>
      <c r="BD559" s="2933"/>
      <c r="BE559" s="1243"/>
      <c r="BF559" s="1244"/>
      <c r="BG559" s="1686" t="s">
        <v>919</v>
      </c>
      <c r="BH559" s="2933"/>
      <c r="BI559" s="1243"/>
      <c r="BJ559" s="1244"/>
    </row>
    <row r="560" spans="2:62" ht="15" customHeight="1" thickBot="1">
      <c r="B560" s="1385">
        <v>24</v>
      </c>
      <c r="C560" s="1698" t="s">
        <v>920</v>
      </c>
      <c r="D560" s="3439"/>
      <c r="E560" s="3665"/>
      <c r="F560" s="2297">
        <f t="shared" si="370"/>
        <v>0</v>
      </c>
      <c r="G560" s="2314"/>
      <c r="H560" s="3687"/>
      <c r="I560" s="3707"/>
      <c r="J560" s="2592"/>
      <c r="K560" s="2923"/>
      <c r="L560" s="1787"/>
      <c r="M560" s="1106"/>
      <c r="N560" s="1106"/>
      <c r="O560" s="1106"/>
      <c r="P560" s="2291"/>
      <c r="Q560" s="1387"/>
      <c r="R560" s="2293"/>
      <c r="S560" s="2572"/>
      <c r="T560" s="1385"/>
      <c r="U560" s="1787"/>
      <c r="V560" s="1106"/>
      <c r="W560" s="1106"/>
      <c r="X560" s="1106"/>
      <c r="Y560" s="2291"/>
      <c r="Z560" s="1387"/>
      <c r="AA560" s="2293"/>
      <c r="AB560" s="2572"/>
      <c r="AC560" s="1385"/>
      <c r="AD560" s="2054"/>
      <c r="AE560" s="3439"/>
      <c r="AF560" s="1994"/>
      <c r="AG560" s="2297">
        <f t="shared" si="371"/>
        <v>0</v>
      </c>
      <c r="AH560" s="2314"/>
      <c r="AI560" s="3687"/>
      <c r="AJ560" s="3707"/>
      <c r="AK560" s="2592"/>
      <c r="AL560" s="1120"/>
      <c r="AM560" s="1111"/>
      <c r="AN560" s="1111"/>
      <c r="AO560" s="1111"/>
      <c r="AP560" s="1111"/>
      <c r="AQ560" s="1111"/>
      <c r="AR560" s="1111"/>
      <c r="AS560" s="1111"/>
      <c r="AT560" s="4148"/>
      <c r="AU560" s="3439" t="s">
        <v>920</v>
      </c>
      <c r="AV560" s="3296"/>
      <c r="AW560" s="1253"/>
      <c r="AX560" s="1248"/>
      <c r="AY560" s="1698" t="s">
        <v>920</v>
      </c>
      <c r="AZ560" s="3296"/>
      <c r="BA560" s="1253"/>
      <c r="BB560" s="1248"/>
      <c r="BC560" s="1698" t="s">
        <v>920</v>
      </c>
      <c r="BD560" s="3296"/>
      <c r="BE560" s="1253"/>
      <c r="BF560" s="1248"/>
      <c r="BG560" s="1698" t="s">
        <v>920</v>
      </c>
      <c r="BH560" s="3296"/>
      <c r="BI560" s="1253"/>
      <c r="BJ560" s="1248"/>
    </row>
    <row r="561" spans="2:56" ht="15" customHeight="1" thickBot="1"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M561" s="1111"/>
      <c r="AN561" s="1194"/>
      <c r="AO561" s="1194"/>
      <c r="AP561" s="1194"/>
      <c r="AQ561" s="1194"/>
      <c r="AR561" s="1194"/>
      <c r="AS561" s="1194"/>
      <c r="AT561"/>
    </row>
    <row r="562" spans="2:56" ht="15" customHeight="1">
      <c r="B562" s="4139">
        <f>B2</f>
        <v>44606</v>
      </c>
      <c r="C562" s="4140"/>
      <c r="D562" s="3607"/>
      <c r="E562" s="4136"/>
      <c r="F562" s="4136"/>
      <c r="G562" s="3667"/>
      <c r="H562" s="3667"/>
      <c r="I562" s="3667"/>
      <c r="J562" s="2672"/>
      <c r="K562" s="3667"/>
      <c r="L562" s="2671"/>
      <c r="M562" s="2671"/>
      <c r="N562" s="2671"/>
      <c r="O562" s="2671"/>
      <c r="P562" s="2671" t="str">
        <f>P535</f>
        <v>Стажёры</v>
      </c>
      <c r="Q562" s="2671"/>
      <c r="R562" s="2671"/>
      <c r="S562" s="2672"/>
      <c r="T562" s="2673"/>
      <c r="U562" s="2674"/>
      <c r="V562" s="2674"/>
      <c r="W562" s="2674"/>
      <c r="X562" s="2674"/>
      <c r="Y562" s="2674" t="str">
        <f>Y535</f>
        <v>Стажёры</v>
      </c>
      <c r="Z562" s="2674"/>
      <c r="AA562" s="2674"/>
      <c r="AB562" s="2675"/>
      <c r="AC562" s="2676"/>
      <c r="AD562" s="2677"/>
      <c r="AE562" s="2676"/>
      <c r="AF562" s="2677"/>
      <c r="AG562" s="4138"/>
      <c r="AH562" s="4138"/>
      <c r="AI562" s="2677"/>
      <c r="AJ562" s="2677"/>
      <c r="AK562" s="2678"/>
      <c r="AM562" s="1111"/>
      <c r="AN562" s="1194"/>
      <c r="AO562" s="1194"/>
      <c r="AP562" s="1194"/>
      <c r="AQ562" s="1194"/>
      <c r="AR562" s="1194"/>
      <c r="AS562" s="1194"/>
      <c r="AT562"/>
      <c r="AU562"/>
      <c r="AV562"/>
      <c r="BC562"/>
      <c r="BD562"/>
    </row>
    <row r="563" spans="2:56" ht="15" customHeight="1" thickBot="1">
      <c r="B563" s="4141"/>
      <c r="C563" s="4142"/>
      <c r="D563" s="3608"/>
      <c r="E563" s="4137"/>
      <c r="F563" s="4137"/>
      <c r="G563" s="4137"/>
      <c r="H563" s="3668"/>
      <c r="I563" s="3668"/>
      <c r="J563" s="3038"/>
      <c r="K563" s="2679"/>
      <c r="L563" s="2679"/>
      <c r="M563" s="2679"/>
      <c r="N563" s="2679"/>
      <c r="O563" s="2679"/>
      <c r="P563" s="2679" t="e">
        <f>#REF!</f>
        <v>#REF!</v>
      </c>
      <c r="Q563" s="2679"/>
      <c r="R563" s="2679"/>
      <c r="S563" s="2680"/>
      <c r="T563" s="2681"/>
      <c r="U563" s="2682"/>
      <c r="V563" s="2682"/>
      <c r="W563" s="2682"/>
      <c r="X563" s="2682"/>
      <c r="Y563" s="2682" t="e">
        <f>#REF!</f>
        <v>#REF!</v>
      </c>
      <c r="Z563" s="2682"/>
      <c r="AA563" s="2682"/>
      <c r="AB563" s="2683"/>
      <c r="AC563" s="2681"/>
      <c r="AD563" s="2682"/>
      <c r="AE563" s="2681"/>
      <c r="AF563" s="2682"/>
      <c r="AG563" s="4137"/>
      <c r="AH563" s="4137"/>
      <c r="AI563" s="2682"/>
      <c r="AJ563" s="2682"/>
      <c r="AK563" s="2683"/>
      <c r="AM563" s="1111"/>
      <c r="AN563" s="1194"/>
      <c r="AO563" s="1194"/>
      <c r="AP563" s="1194"/>
      <c r="AQ563" s="1194"/>
      <c r="AR563" s="1194"/>
      <c r="AS563" s="1194"/>
      <c r="AT563"/>
      <c r="AU563"/>
      <c r="AV563"/>
      <c r="BC563"/>
      <c r="BD563"/>
    </row>
    <row r="564" spans="2:56" ht="15" customHeight="1">
      <c r="B564" s="1381" t="s">
        <v>1</v>
      </c>
      <c r="C564" s="1685"/>
      <c r="D564" s="3020"/>
      <c r="E564" s="2563" t="s">
        <v>720</v>
      </c>
      <c r="F564" s="2564" t="s">
        <v>17</v>
      </c>
      <c r="G564" s="4104" t="s">
        <v>726</v>
      </c>
      <c r="H564" s="4104"/>
      <c r="I564" s="4104"/>
      <c r="J564" s="4105"/>
      <c r="K564" s="1785" t="s">
        <v>1</v>
      </c>
      <c r="L564" s="1382"/>
      <c r="M564" s="1137" t="e">
        <f>#REF!</f>
        <v>#REF!</v>
      </c>
      <c r="N564" s="1105" t="s">
        <v>6</v>
      </c>
      <c r="O564" s="1105" t="s">
        <v>229</v>
      </c>
      <c r="P564" s="2289" t="s">
        <v>17</v>
      </c>
      <c r="Q564" s="4103" t="s">
        <v>353</v>
      </c>
      <c r="R564" s="4104"/>
      <c r="S564" s="4105"/>
      <c r="T564" s="1381" t="s">
        <v>1</v>
      </c>
      <c r="U564" s="1382"/>
      <c r="V564" s="1168" t="e">
        <f>#REF!</f>
        <v>#REF!</v>
      </c>
      <c r="W564" s="1105" t="s">
        <v>6</v>
      </c>
      <c r="X564" s="1105" t="s">
        <v>229</v>
      </c>
      <c r="Y564" s="2289" t="s">
        <v>17</v>
      </c>
      <c r="Z564" s="4103" t="s">
        <v>312</v>
      </c>
      <c r="AA564" s="4104"/>
      <c r="AB564" s="4105"/>
      <c r="AC564" s="1381" t="s">
        <v>1</v>
      </c>
      <c r="AD564" s="1995"/>
      <c r="AE564" s="1998"/>
      <c r="AF564" s="2563" t="s">
        <v>722</v>
      </c>
      <c r="AG564" s="2564" t="s">
        <v>17</v>
      </c>
      <c r="AH564" s="4134" t="s">
        <v>726</v>
      </c>
      <c r="AI564" s="4134"/>
      <c r="AJ564" s="4134"/>
      <c r="AK564" s="4135"/>
      <c r="AM564" s="1111"/>
      <c r="AN564" s="1194"/>
      <c r="AO564" s="1194"/>
      <c r="AP564" s="1194"/>
      <c r="AQ564" s="1194"/>
      <c r="AR564" s="1194"/>
      <c r="AS564" s="1194"/>
      <c r="AT564"/>
      <c r="AU564"/>
      <c r="AV564"/>
      <c r="BC564"/>
      <c r="BD564"/>
    </row>
    <row r="565" spans="2:56" ht="15" customHeight="1">
      <c r="B565" s="1385">
        <v>1</v>
      </c>
      <c r="C565" s="1686" t="s">
        <v>724</v>
      </c>
      <c r="D565" s="1154">
        <f t="shared" ref="D565:D580" si="372">F565+AG565</f>
        <v>1649</v>
      </c>
      <c r="E565" s="2948"/>
      <c r="F565" s="2684">
        <f t="shared" ref="F565:F588" si="373">F537+F509+F481+F453+F425+F397+F369+F341+F313+F285+F257+F229+F201+F173+F145+F117+F89+F61+F33+F5</f>
        <v>999</v>
      </c>
      <c r="G565" s="2573" t="s">
        <v>42</v>
      </c>
      <c r="H565" s="1387"/>
      <c r="I565" s="3706">
        <f t="shared" ref="I565:I586" si="374">I537+I509+I481+I453+I425+I397+I369+I341+I313+I285+I257+I229+I201+I173+I145+I117+I89+I61+I33+I5</f>
        <v>23</v>
      </c>
      <c r="J565" s="2000"/>
      <c r="K565" s="3684">
        <v>1</v>
      </c>
      <c r="L565" s="1786" t="s">
        <v>2</v>
      </c>
      <c r="M565" s="1106"/>
      <c r="N565" s="1106"/>
      <c r="O565" s="1106"/>
      <c r="P565" s="2291">
        <f>M565-N565+O565</f>
        <v>0</v>
      </c>
      <c r="Q565" s="2292" t="s">
        <v>42</v>
      </c>
      <c r="R565" s="2293">
        <f>'11,30'!E474</f>
        <v>0</v>
      </c>
      <c r="S565" s="2000"/>
      <c r="T565" s="1990">
        <v>1</v>
      </c>
      <c r="U565" s="1786" t="s">
        <v>2</v>
      </c>
      <c r="V565" s="1106"/>
      <c r="W565" s="1106"/>
      <c r="X565" s="1106"/>
      <c r="Y565" s="2291">
        <f>V565-W565+X565</f>
        <v>0</v>
      </c>
      <c r="Z565" s="2292" t="s">
        <v>42</v>
      </c>
      <c r="AA565" s="2293">
        <f>'16,00'!E473</f>
        <v>0</v>
      </c>
      <c r="AB565" s="2000"/>
      <c r="AC565" s="1990">
        <v>1</v>
      </c>
      <c r="AD565" s="2053" t="s">
        <v>2</v>
      </c>
      <c r="AE565" s="1139"/>
      <c r="AF565" s="2948"/>
      <c r="AG565" s="2684">
        <f t="shared" ref="AG565:AG588" si="375">AG537+AG509+AG481+AG453+AG425+AG397+AG369+AG341+AG313+AG285+AG257+AG229+AG201+AG173+AG145+AG117+AG89+AG61+AG33+AG5</f>
        <v>650</v>
      </c>
      <c r="AH565" s="2573" t="s">
        <v>42</v>
      </c>
      <c r="AI565" s="1387"/>
      <c r="AJ565" s="3708">
        <f t="shared" ref="AJ565:AJ586" si="376">AJ537+AJ509+AJ481+AJ453+AJ425+AJ397+AJ369+AJ341+AJ313+AJ285+AJ257+AJ229+AJ201+AJ173+AJ145+AJ117+AJ89+AJ61+AJ33+AJ5</f>
        <v>11</v>
      </c>
      <c r="AK565" s="2582"/>
      <c r="AM565" s="1111"/>
      <c r="AN565" s="1194"/>
      <c r="AO565" s="1194"/>
      <c r="AP565" s="1194"/>
      <c r="AQ565" s="1194"/>
      <c r="AR565" s="1194"/>
      <c r="AS565" s="1194"/>
      <c r="AT565"/>
      <c r="AU565"/>
      <c r="AV565"/>
      <c r="BC565"/>
      <c r="BD565"/>
    </row>
    <row r="566" spans="2:56" ht="15" customHeight="1">
      <c r="B566" s="1385">
        <v>2</v>
      </c>
      <c r="C566" s="1686" t="s">
        <v>763</v>
      </c>
      <c r="D566" s="1154">
        <f t="shared" si="372"/>
        <v>305</v>
      </c>
      <c r="E566" s="1106"/>
      <c r="F566" s="2684">
        <f t="shared" si="373"/>
        <v>155</v>
      </c>
      <c r="G566" s="2573" t="s">
        <v>299</v>
      </c>
      <c r="H566" s="1387"/>
      <c r="I566" s="3706">
        <f t="shared" si="374"/>
        <v>24</v>
      </c>
      <c r="J566" s="2000"/>
      <c r="K566" s="3684">
        <v>2</v>
      </c>
      <c r="L566" s="1787" t="s">
        <v>12</v>
      </c>
      <c r="M566" s="1106"/>
      <c r="N566" s="1106"/>
      <c r="O566" s="1106"/>
      <c r="P566" s="2291">
        <f t="shared" ref="P566:P568" si="377">M566-N566+O566</f>
        <v>0</v>
      </c>
      <c r="Q566" s="2292" t="s">
        <v>299</v>
      </c>
      <c r="R566" s="2293">
        <f>'11,30'!E473</f>
        <v>0</v>
      </c>
      <c r="S566" s="2000"/>
      <c r="T566" s="1990">
        <v>2</v>
      </c>
      <c r="U566" s="1787" t="s">
        <v>12</v>
      </c>
      <c r="V566" s="1106"/>
      <c r="W566" s="1106"/>
      <c r="X566" s="1106"/>
      <c r="Y566" s="2291">
        <f t="shared" ref="Y566:Y568" si="378">V566-W566+X566</f>
        <v>0</v>
      </c>
      <c r="Z566" s="2292" t="s">
        <v>299</v>
      </c>
      <c r="AA566" s="2293">
        <f>'16,00'!E472</f>
        <v>0</v>
      </c>
      <c r="AB566" s="2000"/>
      <c r="AC566" s="1990">
        <v>2</v>
      </c>
      <c r="AD566" s="2054" t="s">
        <v>12</v>
      </c>
      <c r="AE566" s="1140"/>
      <c r="AF566" s="1106"/>
      <c r="AG566" s="2684">
        <f t="shared" si="375"/>
        <v>150</v>
      </c>
      <c r="AH566" s="2573" t="s">
        <v>299</v>
      </c>
      <c r="AI566" s="1387"/>
      <c r="AJ566" s="3708">
        <f t="shared" si="376"/>
        <v>15</v>
      </c>
      <c r="AK566" s="2582"/>
      <c r="AM566" s="1111"/>
      <c r="AN566" s="1194"/>
      <c r="AO566" s="1194"/>
      <c r="AP566" s="1194"/>
      <c r="AQ566" s="1194"/>
      <c r="AR566" s="1194"/>
      <c r="AS566" s="1194"/>
      <c r="AT566"/>
      <c r="AU566"/>
      <c r="AV566"/>
      <c r="BC566"/>
      <c r="BD566"/>
    </row>
    <row r="567" spans="2:56" ht="15" customHeight="1">
      <c r="B567" s="1385">
        <v>3</v>
      </c>
      <c r="C567" s="1686" t="s">
        <v>3</v>
      </c>
      <c r="D567" s="1154">
        <f t="shared" si="372"/>
        <v>1167</v>
      </c>
      <c r="E567" s="1106"/>
      <c r="F567" s="2684">
        <f t="shared" si="373"/>
        <v>699</v>
      </c>
      <c r="G567" s="2573" t="s">
        <v>39</v>
      </c>
      <c r="H567" s="1387"/>
      <c r="I567" s="3706">
        <f t="shared" si="374"/>
        <v>28</v>
      </c>
      <c r="J567" s="2000"/>
      <c r="K567" s="3684">
        <v>3</v>
      </c>
      <c r="L567" s="1787" t="s">
        <v>583</v>
      </c>
      <c r="M567" s="1106"/>
      <c r="N567" s="1106"/>
      <c r="O567" s="1106"/>
      <c r="P567" s="2291">
        <f t="shared" si="377"/>
        <v>0</v>
      </c>
      <c r="Q567" s="2292" t="s">
        <v>39</v>
      </c>
      <c r="R567" s="2293">
        <f>'11,30'!E472</f>
        <v>0</v>
      </c>
      <c r="S567" s="2000"/>
      <c r="T567" s="1990">
        <v>3</v>
      </c>
      <c r="U567" s="1787" t="s">
        <v>583</v>
      </c>
      <c r="V567" s="1106"/>
      <c r="W567" s="1106"/>
      <c r="X567" s="1106"/>
      <c r="Y567" s="2291">
        <f t="shared" si="378"/>
        <v>0</v>
      </c>
      <c r="Z567" s="2292" t="s">
        <v>39</v>
      </c>
      <c r="AA567" s="2293">
        <f>'16,00'!E471</f>
        <v>0</v>
      </c>
      <c r="AB567" s="2000"/>
      <c r="AC567" s="1990">
        <v>3</v>
      </c>
      <c r="AD567" s="2054" t="s">
        <v>583</v>
      </c>
      <c r="AE567" s="1140"/>
      <c r="AF567" s="1106"/>
      <c r="AG567" s="2684">
        <f t="shared" si="375"/>
        <v>468</v>
      </c>
      <c r="AH567" s="2573" t="s">
        <v>39</v>
      </c>
      <c r="AI567" s="1387"/>
      <c r="AJ567" s="3708">
        <f t="shared" si="376"/>
        <v>23</v>
      </c>
      <c r="AK567" s="2582"/>
      <c r="AM567" s="1111"/>
      <c r="AN567" s="1194"/>
      <c r="AO567" s="1194"/>
      <c r="AP567" s="1194"/>
      <c r="AQ567" s="1194"/>
      <c r="AR567" s="1194"/>
      <c r="AS567" s="1194"/>
      <c r="AT567"/>
      <c r="AU567"/>
      <c r="AV567"/>
      <c r="BC567"/>
      <c r="BD567"/>
    </row>
    <row r="568" spans="2:56" ht="15" customHeight="1">
      <c r="B568" s="1385">
        <v>4</v>
      </c>
      <c r="C568" s="1686" t="s">
        <v>19</v>
      </c>
      <c r="D568" s="1154">
        <f t="shared" si="372"/>
        <v>217</v>
      </c>
      <c r="E568" s="1106"/>
      <c r="F568" s="2684">
        <f t="shared" si="373"/>
        <v>116</v>
      </c>
      <c r="G568" s="2573" t="s">
        <v>47</v>
      </c>
      <c r="H568" s="1387"/>
      <c r="I568" s="3706">
        <f t="shared" si="374"/>
        <v>27</v>
      </c>
      <c r="J568" s="2000"/>
      <c r="K568" s="2923">
        <v>4</v>
      </c>
      <c r="L568" s="1787" t="s">
        <v>584</v>
      </c>
      <c r="M568" s="1106"/>
      <c r="N568" s="1106"/>
      <c r="O568" s="1106"/>
      <c r="P568" s="2291">
        <f t="shared" si="377"/>
        <v>0</v>
      </c>
      <c r="Q568" s="2292" t="s">
        <v>47</v>
      </c>
      <c r="R568" s="2293">
        <f>'11,30'!E479</f>
        <v>0</v>
      </c>
      <c r="S568" s="2000"/>
      <c r="T568" s="1385">
        <v>4</v>
      </c>
      <c r="U568" s="1787" t="s">
        <v>584</v>
      </c>
      <c r="V568" s="1106"/>
      <c r="W568" s="1106"/>
      <c r="X568" s="1106"/>
      <c r="Y568" s="2291">
        <f t="shared" si="378"/>
        <v>0</v>
      </c>
      <c r="Z568" s="2292" t="s">
        <v>47</v>
      </c>
      <c r="AA568" s="2293">
        <f>'16,00'!E478</f>
        <v>0</v>
      </c>
      <c r="AB568" s="2000"/>
      <c r="AC568" s="1385">
        <v>4</v>
      </c>
      <c r="AD568" s="2054" t="s">
        <v>584</v>
      </c>
      <c r="AE568" s="1140"/>
      <c r="AF568" s="1106"/>
      <c r="AG568" s="2684">
        <f t="shared" si="375"/>
        <v>101</v>
      </c>
      <c r="AH568" s="2573" t="s">
        <v>47</v>
      </c>
      <c r="AI568" s="1387"/>
      <c r="AJ568" s="3708">
        <f t="shared" si="376"/>
        <v>17</v>
      </c>
      <c r="AK568" s="2582"/>
      <c r="AM568" s="1111"/>
      <c r="AN568" s="1194"/>
      <c r="AO568" s="1194"/>
      <c r="AP568" s="1194"/>
      <c r="AQ568" s="1194"/>
      <c r="AR568" s="1194"/>
      <c r="AS568" s="1194"/>
      <c r="AT568"/>
      <c r="AU568"/>
      <c r="AV568"/>
      <c r="BC568"/>
      <c r="BD568"/>
    </row>
    <row r="569" spans="2:56" ht="15" customHeight="1">
      <c r="B569" s="1385">
        <v>5</v>
      </c>
      <c r="C569" s="1686" t="s">
        <v>4</v>
      </c>
      <c r="D569" s="1154">
        <f t="shared" si="372"/>
        <v>725</v>
      </c>
      <c r="E569" s="1106"/>
      <c r="F569" s="2684">
        <f t="shared" si="373"/>
        <v>437</v>
      </c>
      <c r="G569" s="2573" t="s">
        <v>45</v>
      </c>
      <c r="H569" s="1387"/>
      <c r="I569" s="3706">
        <f t="shared" si="374"/>
        <v>12</v>
      </c>
      <c r="J569" s="2000"/>
      <c r="K569" s="3685">
        <v>6</v>
      </c>
      <c r="L569" s="1787" t="s">
        <v>3</v>
      </c>
      <c r="M569" s="1119"/>
      <c r="N569" s="1119"/>
      <c r="O569" s="1119"/>
      <c r="P569" s="1119"/>
      <c r="Q569" s="2292" t="s">
        <v>300</v>
      </c>
      <c r="R569" s="2293">
        <f>'11,30'!E476</f>
        <v>0</v>
      </c>
      <c r="S569" s="2000"/>
      <c r="T569" s="1991">
        <v>6</v>
      </c>
      <c r="U569" s="1787" t="s">
        <v>3</v>
      </c>
      <c r="V569" s="1119"/>
      <c r="W569" s="1119"/>
      <c r="X569" s="1119"/>
      <c r="Y569" s="1119"/>
      <c r="Z569" s="2292" t="s">
        <v>300</v>
      </c>
      <c r="AA569" s="2293">
        <f>'16,00'!E475</f>
        <v>0</v>
      </c>
      <c r="AB569" s="2000"/>
      <c r="AC569" s="1991">
        <v>6</v>
      </c>
      <c r="AD569" s="2054" t="s">
        <v>3</v>
      </c>
      <c r="AE569" s="1140"/>
      <c r="AF569" s="1106"/>
      <c r="AG569" s="2684">
        <f t="shared" si="375"/>
        <v>288</v>
      </c>
      <c r="AH569" s="2573" t="s">
        <v>45</v>
      </c>
      <c r="AI569" s="1387"/>
      <c r="AJ569" s="3708">
        <f t="shared" si="376"/>
        <v>14</v>
      </c>
      <c r="AK569" s="2582"/>
      <c r="AM569" s="1111"/>
      <c r="AN569" s="1194"/>
      <c r="AO569" s="1194"/>
      <c r="AP569" s="1194"/>
      <c r="AQ569" s="1194"/>
      <c r="AR569" s="1194"/>
      <c r="AS569" s="1194"/>
      <c r="AT569"/>
      <c r="AU569"/>
      <c r="AV569"/>
      <c r="BC569"/>
      <c r="BD569"/>
    </row>
    <row r="570" spans="2:56" ht="15" customHeight="1">
      <c r="B570" s="1385">
        <v>6</v>
      </c>
      <c r="C570" s="1686" t="s">
        <v>877</v>
      </c>
      <c r="D570" s="1154">
        <f t="shared" si="372"/>
        <v>97</v>
      </c>
      <c r="E570" s="1106"/>
      <c r="F570" s="2684">
        <f t="shared" si="373"/>
        <v>55</v>
      </c>
      <c r="G570" s="2573" t="s">
        <v>300</v>
      </c>
      <c r="H570" s="1387"/>
      <c r="I570" s="3706">
        <f t="shared" si="374"/>
        <v>40</v>
      </c>
      <c r="J570" s="2000"/>
      <c r="K570" s="3685">
        <v>7</v>
      </c>
      <c r="L570" s="1787" t="s">
        <v>19</v>
      </c>
      <c r="M570" s="1106"/>
      <c r="N570" s="1106"/>
      <c r="O570" s="1106"/>
      <c r="P570" s="2291">
        <f>M570-N570+O570</f>
        <v>0</v>
      </c>
      <c r="Q570" s="2292" t="s">
        <v>301</v>
      </c>
      <c r="R570" s="2293">
        <f>'11,30'!E475</f>
        <v>0</v>
      </c>
      <c r="S570" s="2000"/>
      <c r="T570" s="1991">
        <v>7</v>
      </c>
      <c r="U570" s="1787" t="s">
        <v>19</v>
      </c>
      <c r="V570" s="1106"/>
      <c r="W570" s="1106"/>
      <c r="X570" s="1106"/>
      <c r="Y570" s="2291">
        <f>V570-W570+X570</f>
        <v>0</v>
      </c>
      <c r="Z570" s="2292" t="s">
        <v>301</v>
      </c>
      <c r="AA570" s="2293">
        <f>'16,00'!E474</f>
        <v>0</v>
      </c>
      <c r="AB570" s="2000"/>
      <c r="AC570" s="1991">
        <v>7</v>
      </c>
      <c r="AD570" s="2054" t="s">
        <v>19</v>
      </c>
      <c r="AE570" s="1140"/>
      <c r="AF570" s="1106"/>
      <c r="AG570" s="2684">
        <f t="shared" si="375"/>
        <v>42</v>
      </c>
      <c r="AH570" s="2573" t="s">
        <v>300</v>
      </c>
      <c r="AI570" s="1387"/>
      <c r="AJ570" s="3708">
        <f t="shared" si="376"/>
        <v>44</v>
      </c>
      <c r="AK570" s="2582"/>
      <c r="AM570" s="1111"/>
      <c r="AN570" s="1194"/>
      <c r="AO570" s="1194"/>
      <c r="AP570" s="1194"/>
      <c r="AQ570" s="1194"/>
      <c r="AR570" s="1194"/>
      <c r="AS570" s="1194"/>
      <c r="AT570"/>
      <c r="AU570"/>
      <c r="AV570"/>
      <c r="BC570"/>
      <c r="BD570"/>
    </row>
    <row r="571" spans="2:56" ht="15" customHeight="1">
      <c r="B571" s="1385">
        <v>7</v>
      </c>
      <c r="C571" s="1686" t="s">
        <v>719</v>
      </c>
      <c r="D571" s="1154">
        <f t="shared" si="372"/>
        <v>83</v>
      </c>
      <c r="E571" s="1106"/>
      <c r="F571" s="2684">
        <f t="shared" si="373"/>
        <v>56</v>
      </c>
      <c r="G571" s="2573" t="s">
        <v>301</v>
      </c>
      <c r="H571" s="1387"/>
      <c r="I571" s="3706">
        <f t="shared" si="374"/>
        <v>22</v>
      </c>
      <c r="J571" s="2000"/>
      <c r="K571" s="2923">
        <v>8</v>
      </c>
      <c r="L571" s="1787" t="s">
        <v>4</v>
      </c>
      <c r="M571" s="1106"/>
      <c r="N571" s="1106"/>
      <c r="O571" s="1106"/>
      <c r="P571" s="2291">
        <f>M571-N571+O571</f>
        <v>0</v>
      </c>
      <c r="Q571" s="1387" t="s">
        <v>302</v>
      </c>
      <c r="R571" s="2293">
        <f>'11,30'!E483</f>
        <v>0</v>
      </c>
      <c r="S571" s="2000"/>
      <c r="T571" s="1385">
        <v>8</v>
      </c>
      <c r="U571" s="1787" t="s">
        <v>4</v>
      </c>
      <c r="V571" s="1106"/>
      <c r="W571" s="1106"/>
      <c r="X571" s="1106"/>
      <c r="Y571" s="2291">
        <f>V571-W571+X571</f>
        <v>0</v>
      </c>
      <c r="Z571" s="1387" t="s">
        <v>302</v>
      </c>
      <c r="AA571" s="2293">
        <f>'16,00'!E482</f>
        <v>0</v>
      </c>
      <c r="AB571" s="2000"/>
      <c r="AC571" s="1385">
        <v>8</v>
      </c>
      <c r="AD571" s="2054" t="s">
        <v>4</v>
      </c>
      <c r="AE571" s="1140"/>
      <c r="AF571" s="1106"/>
      <c r="AG571" s="2684">
        <f t="shared" si="375"/>
        <v>27</v>
      </c>
      <c r="AH571" s="2573" t="s">
        <v>301</v>
      </c>
      <c r="AI571" s="1387"/>
      <c r="AJ571" s="3708">
        <f t="shared" si="376"/>
        <v>21</v>
      </c>
      <c r="AK571" s="2582"/>
      <c r="AM571" s="1111"/>
      <c r="AN571" s="1194"/>
      <c r="AO571" s="1194"/>
      <c r="AP571" s="1194"/>
      <c r="AQ571" s="1194"/>
      <c r="AR571" s="1194"/>
      <c r="AS571" s="1194"/>
      <c r="AT571"/>
      <c r="AU571"/>
      <c r="AV571"/>
      <c r="BC571"/>
      <c r="BD571"/>
    </row>
    <row r="572" spans="2:56" ht="15" customHeight="1">
      <c r="B572" s="1385">
        <v>8</v>
      </c>
      <c r="C572" s="1686" t="s">
        <v>5</v>
      </c>
      <c r="D572" s="1154">
        <f t="shared" si="372"/>
        <v>1153</v>
      </c>
      <c r="E572" s="1106"/>
      <c r="F572" s="2684">
        <f t="shared" si="373"/>
        <v>693</v>
      </c>
      <c r="G572" s="2573" t="s">
        <v>302</v>
      </c>
      <c r="H572" s="1387"/>
      <c r="I572" s="3706">
        <f t="shared" si="374"/>
        <v>13</v>
      </c>
      <c r="J572" s="2000"/>
      <c r="K572" s="3684">
        <v>9</v>
      </c>
      <c r="L572" s="1787" t="s">
        <v>5</v>
      </c>
      <c r="M572" s="1106"/>
      <c r="N572" s="1106"/>
      <c r="O572" s="1106"/>
      <c r="P572" s="2291">
        <f>M572-N572+O572</f>
        <v>0</v>
      </c>
      <c r="Q572" s="1387" t="s">
        <v>310</v>
      </c>
      <c r="R572" s="2293">
        <f>'11,30'!E478</f>
        <v>0</v>
      </c>
      <c r="S572" s="2000"/>
      <c r="T572" s="1990">
        <v>9</v>
      </c>
      <c r="U572" s="1787" t="s">
        <v>5</v>
      </c>
      <c r="V572" s="1106"/>
      <c r="W572" s="1106"/>
      <c r="X572" s="1106"/>
      <c r="Y572" s="2291">
        <f>V572-W572+X572</f>
        <v>0</v>
      </c>
      <c r="Z572" s="1387" t="s">
        <v>401</v>
      </c>
      <c r="AA572" s="2293">
        <f>'16,00'!E477</f>
        <v>0</v>
      </c>
      <c r="AB572" s="2000"/>
      <c r="AC572" s="1990">
        <v>9</v>
      </c>
      <c r="AD572" s="2054" t="s">
        <v>5</v>
      </c>
      <c r="AE572" s="1140"/>
      <c r="AF572" s="1106"/>
      <c r="AG572" s="2684">
        <f t="shared" si="375"/>
        <v>460</v>
      </c>
      <c r="AH572" s="2573" t="s">
        <v>302</v>
      </c>
      <c r="AI572" s="1387"/>
      <c r="AJ572" s="3708">
        <f t="shared" si="376"/>
        <v>6</v>
      </c>
      <c r="AK572" s="2582"/>
      <c r="AM572" s="1111"/>
      <c r="AN572" s="1194"/>
      <c r="AO572" s="1194"/>
      <c r="AP572" s="1194"/>
      <c r="AQ572" s="1194"/>
      <c r="AR572" s="1194"/>
      <c r="AS572" s="1194"/>
      <c r="AT572"/>
      <c r="AU572"/>
      <c r="AV572"/>
      <c r="BC572"/>
      <c r="BD572"/>
    </row>
    <row r="573" spans="2:56" ht="15" customHeight="1">
      <c r="B573" s="1385">
        <v>9</v>
      </c>
      <c r="C573" s="1686" t="s">
        <v>20</v>
      </c>
      <c r="D573" s="1154">
        <f t="shared" si="372"/>
        <v>156</v>
      </c>
      <c r="E573" s="1106"/>
      <c r="F573" s="2684">
        <f t="shared" si="373"/>
        <v>75</v>
      </c>
      <c r="G573" s="2573" t="s">
        <v>315</v>
      </c>
      <c r="H573" s="1387"/>
      <c r="I573" s="3706">
        <f t="shared" si="374"/>
        <v>3</v>
      </c>
      <c r="J573" s="2000"/>
      <c r="K573" s="2923">
        <v>10</v>
      </c>
      <c r="L573" s="1787" t="s">
        <v>20</v>
      </c>
      <c r="M573" s="1119"/>
      <c r="N573" s="1119"/>
      <c r="O573" s="1119"/>
      <c r="P573" s="1119"/>
      <c r="Q573" s="1387" t="s">
        <v>303</v>
      </c>
      <c r="R573" s="2293">
        <f>'11,30'!E480</f>
        <v>0</v>
      </c>
      <c r="S573" s="2000"/>
      <c r="T573" s="1385">
        <v>10</v>
      </c>
      <c r="U573" s="1787" t="s">
        <v>20</v>
      </c>
      <c r="V573" s="1119"/>
      <c r="W573" s="1119"/>
      <c r="X573" s="1119"/>
      <c r="Y573" s="1119"/>
      <c r="Z573" s="1387" t="s">
        <v>303</v>
      </c>
      <c r="AA573" s="2293">
        <f>'16,00'!E479</f>
        <v>0</v>
      </c>
      <c r="AB573" s="2000"/>
      <c r="AC573" s="1385">
        <v>10</v>
      </c>
      <c r="AD573" s="2054" t="s">
        <v>20</v>
      </c>
      <c r="AE573" s="1140"/>
      <c r="AF573" s="1106"/>
      <c r="AG573" s="2684">
        <f t="shared" si="375"/>
        <v>81</v>
      </c>
      <c r="AH573" s="2573" t="s">
        <v>315</v>
      </c>
      <c r="AI573" s="1387"/>
      <c r="AJ573" s="3708">
        <f t="shared" si="376"/>
        <v>12</v>
      </c>
      <c r="AK573" s="2582"/>
      <c r="AM573" s="1111"/>
      <c r="AN573" s="1194"/>
      <c r="AO573" s="1194"/>
      <c r="AP573" s="1194"/>
      <c r="AQ573" s="1194"/>
      <c r="AR573" s="1194"/>
      <c r="AS573" s="1194"/>
      <c r="AT573"/>
      <c r="AU573"/>
      <c r="AV573"/>
      <c r="BC573"/>
      <c r="BD573"/>
    </row>
    <row r="574" spans="2:56" ht="15" customHeight="1">
      <c r="B574" s="1385">
        <v>10</v>
      </c>
      <c r="C574" s="1686" t="s">
        <v>768</v>
      </c>
      <c r="D574" s="1154">
        <f t="shared" si="372"/>
        <v>37</v>
      </c>
      <c r="E574" s="1106"/>
      <c r="F574" s="2684">
        <f t="shared" si="373"/>
        <v>24</v>
      </c>
      <c r="G574" s="2574" t="s">
        <v>384</v>
      </c>
      <c r="H574" s="1388"/>
      <c r="I574" s="3706">
        <f t="shared" si="374"/>
        <v>6</v>
      </c>
      <c r="J574" s="2000"/>
      <c r="K574" s="2923">
        <v>11</v>
      </c>
      <c r="L574" s="1787" t="s">
        <v>327</v>
      </c>
      <c r="M574" s="1106"/>
      <c r="N574" s="1106"/>
      <c r="O574" s="1106"/>
      <c r="P574" s="2291">
        <f t="shared" ref="P574:P579" si="379">M574-N574+O574</f>
        <v>0</v>
      </c>
      <c r="Q574" s="1388" t="s">
        <v>304</v>
      </c>
      <c r="R574" s="2293">
        <f>'11,30'!E482</f>
        <v>0</v>
      </c>
      <c r="S574" s="2000"/>
      <c r="T574" s="1385">
        <v>11</v>
      </c>
      <c r="U574" s="1787" t="s">
        <v>887</v>
      </c>
      <c r="V574" s="1106"/>
      <c r="W574" s="1106"/>
      <c r="X574" s="1106"/>
      <c r="Y574" s="2291">
        <f t="shared" ref="Y574:Y579" si="380">V574-W574+X574</f>
        <v>0</v>
      </c>
      <c r="Z574" s="1388" t="s">
        <v>304</v>
      </c>
      <c r="AA574" s="2293">
        <f>'16,00'!E481</f>
        <v>0</v>
      </c>
      <c r="AB574" s="2000"/>
      <c r="AC574" s="1385">
        <v>11</v>
      </c>
      <c r="AD574" s="2054" t="s">
        <v>327</v>
      </c>
      <c r="AE574" s="1140"/>
      <c r="AF574" s="1106"/>
      <c r="AG574" s="2684">
        <f t="shared" si="375"/>
        <v>13</v>
      </c>
      <c r="AH574" s="2574" t="s">
        <v>384</v>
      </c>
      <c r="AI574" s="1388"/>
      <c r="AJ574" s="3708">
        <f t="shared" si="376"/>
        <v>6</v>
      </c>
      <c r="AK574" s="2582"/>
      <c r="AM574" s="1111"/>
      <c r="AN574" s="1194"/>
      <c r="AO574" s="1194"/>
      <c r="AP574" s="1194"/>
      <c r="AQ574" s="1194"/>
      <c r="AR574" s="1194"/>
      <c r="AS574" s="1194"/>
      <c r="AT574"/>
      <c r="AU574"/>
      <c r="AV574"/>
      <c r="BC574"/>
      <c r="BD574"/>
    </row>
    <row r="575" spans="2:56" ht="15" customHeight="1">
      <c r="B575" s="1385">
        <v>11</v>
      </c>
      <c r="C575" s="1686" t="s">
        <v>878</v>
      </c>
      <c r="D575" s="1154">
        <f t="shared" si="372"/>
        <v>196</v>
      </c>
      <c r="E575" s="1107"/>
      <c r="F575" s="2684">
        <f t="shared" si="373"/>
        <v>128</v>
      </c>
      <c r="G575" s="3601" t="s">
        <v>305</v>
      </c>
      <c r="H575" s="1389"/>
      <c r="I575" s="3706">
        <f t="shared" si="374"/>
        <v>25</v>
      </c>
      <c r="J575" s="2000"/>
      <c r="K575" s="2923">
        <v>12</v>
      </c>
      <c r="L575" s="1787" t="s">
        <v>8</v>
      </c>
      <c r="M575" s="1106"/>
      <c r="N575" s="1106"/>
      <c r="O575" s="1106"/>
      <c r="P575" s="2291">
        <f t="shared" si="379"/>
        <v>0</v>
      </c>
      <c r="Q575" s="2295" t="s">
        <v>305</v>
      </c>
      <c r="R575" s="2296">
        <f>'11,30'!E489</f>
        <v>0</v>
      </c>
      <c r="S575" s="2000"/>
      <c r="T575" s="1385">
        <v>12</v>
      </c>
      <c r="U575" s="1787" t="s">
        <v>8</v>
      </c>
      <c r="V575" s="1106"/>
      <c r="W575" s="1106"/>
      <c r="X575" s="1106"/>
      <c r="Y575" s="2291">
        <f t="shared" si="380"/>
        <v>0</v>
      </c>
      <c r="Z575" s="2295" t="s">
        <v>305</v>
      </c>
      <c r="AA575" s="2296">
        <f>'16,00'!E488</f>
        <v>0</v>
      </c>
      <c r="AB575" s="2000"/>
      <c r="AC575" s="1385">
        <v>12</v>
      </c>
      <c r="AD575" s="2054" t="s">
        <v>8</v>
      </c>
      <c r="AE575" s="1140"/>
      <c r="AF575" s="1107"/>
      <c r="AG575" s="2684">
        <f t="shared" si="375"/>
        <v>68</v>
      </c>
      <c r="AH575" s="3601" t="s">
        <v>305</v>
      </c>
      <c r="AI575" s="1389"/>
      <c r="AJ575" s="3708">
        <f t="shared" si="376"/>
        <v>27</v>
      </c>
      <c r="AK575" s="2583"/>
      <c r="AM575" s="1111"/>
      <c r="AN575" s="1194"/>
      <c r="AO575" s="1194"/>
      <c r="AP575" s="1194"/>
      <c r="AQ575" s="1194"/>
      <c r="AR575" s="1194"/>
      <c r="AS575" s="1194"/>
      <c r="AT575"/>
      <c r="AU575"/>
      <c r="AV575"/>
      <c r="BC575"/>
      <c r="BD575"/>
    </row>
    <row r="576" spans="2:56" ht="15" customHeight="1">
      <c r="B576" s="1385">
        <v>12</v>
      </c>
      <c r="C576" s="1686" t="s">
        <v>888</v>
      </c>
      <c r="D576" s="1154">
        <f t="shared" si="372"/>
        <v>146</v>
      </c>
      <c r="E576" s="1107"/>
      <c r="F576" s="2684">
        <f t="shared" si="373"/>
        <v>84</v>
      </c>
      <c r="G576" s="3601" t="s">
        <v>53</v>
      </c>
      <c r="H576" s="1389"/>
      <c r="I576" s="3706">
        <f t="shared" si="374"/>
        <v>2</v>
      </c>
      <c r="J576" s="2000"/>
      <c r="K576" s="3685">
        <v>13</v>
      </c>
      <c r="L576" s="1787" t="s">
        <v>889</v>
      </c>
      <c r="M576" s="1106"/>
      <c r="N576" s="1107"/>
      <c r="O576" s="1107"/>
      <c r="P576" s="2291">
        <f t="shared" si="379"/>
        <v>0</v>
      </c>
      <c r="Q576" s="1389" t="s">
        <v>53</v>
      </c>
      <c r="R576" s="2296">
        <f>'11,30'!E490</f>
        <v>0</v>
      </c>
      <c r="S576" s="2000"/>
      <c r="T576" s="1991">
        <v>13</v>
      </c>
      <c r="U576" s="1787" t="s">
        <v>889</v>
      </c>
      <c r="V576" s="1106"/>
      <c r="W576" s="1107"/>
      <c r="X576" s="1107"/>
      <c r="Y576" s="2291">
        <f t="shared" si="380"/>
        <v>0</v>
      </c>
      <c r="Z576" s="1389" t="s">
        <v>53</v>
      </c>
      <c r="AA576" s="2296">
        <f>'16,00'!E489</f>
        <v>0</v>
      </c>
      <c r="AB576" s="2000"/>
      <c r="AC576" s="1991">
        <v>13</v>
      </c>
      <c r="AD576" s="2054" t="s">
        <v>889</v>
      </c>
      <c r="AE576" s="1140"/>
      <c r="AF576" s="1107"/>
      <c r="AG576" s="2684">
        <f t="shared" si="375"/>
        <v>62</v>
      </c>
      <c r="AH576" s="3601" t="s">
        <v>53</v>
      </c>
      <c r="AI576" s="1389"/>
      <c r="AJ576" s="3708">
        <f t="shared" si="376"/>
        <v>7</v>
      </c>
      <c r="AK576" s="2583"/>
      <c r="AM576" s="1111"/>
      <c r="AN576" s="1194"/>
      <c r="AO576" s="1194"/>
      <c r="AP576" s="1194"/>
      <c r="AQ576" s="1194"/>
      <c r="AR576" s="1194"/>
      <c r="AS576" s="1194"/>
      <c r="AT576"/>
      <c r="AU576"/>
      <c r="AV576"/>
      <c r="BC576"/>
      <c r="BD576"/>
    </row>
    <row r="577" spans="2:61" ht="15" customHeight="1">
      <c r="B577" s="1385">
        <v>13</v>
      </c>
      <c r="C577" s="1686" t="s">
        <v>889</v>
      </c>
      <c r="D577" s="1154">
        <f t="shared" si="372"/>
        <v>258</v>
      </c>
      <c r="E577" s="1107"/>
      <c r="F577" s="2684">
        <f t="shared" si="373"/>
        <v>178</v>
      </c>
      <c r="G577" s="3602" t="s">
        <v>54</v>
      </c>
      <c r="H577" s="1390"/>
      <c r="I577" s="3706">
        <f t="shared" si="374"/>
        <v>5</v>
      </c>
      <c r="J577" s="2000"/>
      <c r="K577" s="3685">
        <v>14</v>
      </c>
      <c r="L577" s="1787" t="s">
        <v>9</v>
      </c>
      <c r="M577" s="1106"/>
      <c r="N577" s="1107"/>
      <c r="O577" s="1107"/>
      <c r="P577" s="2291">
        <f t="shared" si="379"/>
        <v>0</v>
      </c>
      <c r="Q577" s="1390" t="s">
        <v>54</v>
      </c>
      <c r="R577" s="2296">
        <f>'11,30'!E491</f>
        <v>0</v>
      </c>
      <c r="S577" s="2000"/>
      <c r="T577" s="1991">
        <v>14</v>
      </c>
      <c r="U577" s="1787" t="s">
        <v>9</v>
      </c>
      <c r="V577" s="1106"/>
      <c r="W577" s="1107"/>
      <c r="X577" s="1107"/>
      <c r="Y577" s="2291">
        <f t="shared" si="380"/>
        <v>0</v>
      </c>
      <c r="Z577" s="1390" t="s">
        <v>54</v>
      </c>
      <c r="AA577" s="2296">
        <f>'16,00'!E490</f>
        <v>0</v>
      </c>
      <c r="AB577" s="2000"/>
      <c r="AC577" s="1991">
        <v>14</v>
      </c>
      <c r="AD577" s="2054" t="s">
        <v>9</v>
      </c>
      <c r="AE577" s="1140"/>
      <c r="AF577" s="1107"/>
      <c r="AG577" s="2684">
        <f t="shared" si="375"/>
        <v>80</v>
      </c>
      <c r="AH577" s="3602" t="s">
        <v>54</v>
      </c>
      <c r="AI577" s="1390"/>
      <c r="AJ577" s="3708">
        <f t="shared" si="376"/>
        <v>6</v>
      </c>
      <c r="AK577" s="2583"/>
      <c r="AM577" s="1111"/>
      <c r="AN577" s="1194"/>
      <c r="AO577" s="1194"/>
      <c r="AP577" s="1194"/>
      <c r="AQ577" s="1194"/>
      <c r="AR577" s="1194"/>
      <c r="AS577" s="1194"/>
      <c r="AT577"/>
      <c r="AU577"/>
      <c r="AV577"/>
      <c r="BC577"/>
      <c r="BD577"/>
    </row>
    <row r="578" spans="2:61" ht="15" customHeight="1">
      <c r="B578" s="1385">
        <v>14</v>
      </c>
      <c r="C578" s="1686" t="s">
        <v>455</v>
      </c>
      <c r="D578" s="1154">
        <f t="shared" si="372"/>
        <v>320</v>
      </c>
      <c r="E578" s="1106"/>
      <c r="F578" s="2684">
        <f t="shared" si="373"/>
        <v>200</v>
      </c>
      <c r="G578" s="3603" t="s">
        <v>306</v>
      </c>
      <c r="H578" s="1391"/>
      <c r="I578" s="3706">
        <f t="shared" si="374"/>
        <v>25</v>
      </c>
      <c r="J578" s="2000"/>
      <c r="K578" s="2923">
        <v>15</v>
      </c>
      <c r="L578" s="1787" t="s">
        <v>10</v>
      </c>
      <c r="M578" s="1106"/>
      <c r="N578" s="1107"/>
      <c r="O578" s="1107"/>
      <c r="P578" s="2291">
        <f t="shared" si="379"/>
        <v>0</v>
      </c>
      <c r="Q578" s="2295" t="s">
        <v>306</v>
      </c>
      <c r="R578" s="2296">
        <f>'11,30'!E481</f>
        <v>0</v>
      </c>
      <c r="S578" s="2000"/>
      <c r="T578" s="1385">
        <v>15</v>
      </c>
      <c r="U578" s="1787" t="s">
        <v>10</v>
      </c>
      <c r="V578" s="1106"/>
      <c r="W578" s="1107"/>
      <c r="X578" s="1107"/>
      <c r="Y578" s="2291">
        <f t="shared" si="380"/>
        <v>0</v>
      </c>
      <c r="Z578" s="2295" t="s">
        <v>306</v>
      </c>
      <c r="AA578" s="2296">
        <f>'16,00'!E480</f>
        <v>0</v>
      </c>
      <c r="AB578" s="2000"/>
      <c r="AC578" s="1385">
        <v>15</v>
      </c>
      <c r="AD578" s="2054" t="s">
        <v>10</v>
      </c>
      <c r="AE578" s="1140"/>
      <c r="AF578" s="1107"/>
      <c r="AG578" s="2684">
        <f t="shared" si="375"/>
        <v>120</v>
      </c>
      <c r="AH578" s="3603" t="s">
        <v>306</v>
      </c>
      <c r="AI578" s="1391"/>
      <c r="AJ578" s="3708">
        <f t="shared" si="376"/>
        <v>23</v>
      </c>
      <c r="AK578" s="2583"/>
      <c r="AM578" s="1111"/>
      <c r="AN578" s="1194"/>
      <c r="AO578" s="1194"/>
      <c r="AP578" s="1194"/>
      <c r="AQ578" s="1194"/>
      <c r="AR578" s="1194"/>
      <c r="AS578" s="1194"/>
      <c r="AT578"/>
      <c r="AU578"/>
      <c r="AV578"/>
      <c r="BC578"/>
      <c r="BD578"/>
    </row>
    <row r="579" spans="2:61" ht="15" customHeight="1">
      <c r="B579" s="1385">
        <v>15</v>
      </c>
      <c r="C579" s="1686" t="s">
        <v>667</v>
      </c>
      <c r="D579" s="1154">
        <f t="shared" si="372"/>
        <v>27</v>
      </c>
      <c r="E579" s="1107"/>
      <c r="F579" s="2684">
        <f t="shared" si="373"/>
        <v>16</v>
      </c>
      <c r="G579" s="2574" t="s">
        <v>925</v>
      </c>
      <c r="H579" s="1388"/>
      <c r="I579" s="3706">
        <f t="shared" si="374"/>
        <v>20</v>
      </c>
      <c r="J579" s="2000"/>
      <c r="K579" s="2923">
        <v>16</v>
      </c>
      <c r="L579" s="1787" t="s">
        <v>11</v>
      </c>
      <c r="M579" s="1106"/>
      <c r="N579" s="1107"/>
      <c r="O579" s="1107"/>
      <c r="P579" s="2291">
        <f t="shared" si="379"/>
        <v>0</v>
      </c>
      <c r="Q579" s="1388" t="s">
        <v>890</v>
      </c>
      <c r="R579" s="2293">
        <f>'11,30'!E487</f>
        <v>0</v>
      </c>
      <c r="S579" s="2000"/>
      <c r="T579" s="1385">
        <v>16</v>
      </c>
      <c r="U579" s="1787" t="s">
        <v>11</v>
      </c>
      <c r="V579" s="1106"/>
      <c r="W579" s="1107"/>
      <c r="X579" s="1107"/>
      <c r="Y579" s="2291">
        <f t="shared" si="380"/>
        <v>0</v>
      </c>
      <c r="Z579" s="1388" t="s">
        <v>890</v>
      </c>
      <c r="AA579" s="2293">
        <f>'16,00'!E486</f>
        <v>0</v>
      </c>
      <c r="AB579" s="2000"/>
      <c r="AC579" s="1385">
        <v>16</v>
      </c>
      <c r="AD579" s="2054" t="s">
        <v>11</v>
      </c>
      <c r="AE579" s="1140"/>
      <c r="AF579" s="1106"/>
      <c r="AG579" s="2684">
        <f t="shared" si="375"/>
        <v>11</v>
      </c>
      <c r="AH579" s="2574" t="s">
        <v>925</v>
      </c>
      <c r="AI579" s="1388"/>
      <c r="AJ579" s="3708">
        <f t="shared" si="376"/>
        <v>13</v>
      </c>
      <c r="AK579" s="2582"/>
      <c r="AM579" s="1111"/>
      <c r="AN579" s="1194"/>
      <c r="AO579" s="1194"/>
      <c r="AP579" s="1194"/>
      <c r="AQ579" s="1194"/>
      <c r="AR579" s="1194"/>
      <c r="AS579" s="1194"/>
      <c r="AT579"/>
      <c r="AU579"/>
      <c r="AV579"/>
      <c r="BC579"/>
      <c r="BD579"/>
    </row>
    <row r="580" spans="2:61" ht="15" customHeight="1">
      <c r="B580" s="1385">
        <v>16</v>
      </c>
      <c r="C580" s="1686" t="s">
        <v>307</v>
      </c>
      <c r="D580" s="1154">
        <f t="shared" si="372"/>
        <v>14</v>
      </c>
      <c r="E580" s="1107"/>
      <c r="F580" s="2684">
        <f t="shared" si="373"/>
        <v>12</v>
      </c>
      <c r="G580" s="2574" t="s">
        <v>926</v>
      </c>
      <c r="H580" s="1388"/>
      <c r="I580" s="3706">
        <f t="shared" si="374"/>
        <v>11</v>
      </c>
      <c r="J580" s="2000"/>
      <c r="K580" s="2923">
        <v>17</v>
      </c>
      <c r="L580" s="1787" t="s">
        <v>329</v>
      </c>
      <c r="M580" s="1119"/>
      <c r="N580" s="1119"/>
      <c r="O580" s="1119"/>
      <c r="P580" s="1119"/>
      <c r="Q580" s="2292" t="s">
        <v>295</v>
      </c>
      <c r="R580" s="2293">
        <f>'11,30'!E488</f>
        <v>0</v>
      </c>
      <c r="S580" s="2000"/>
      <c r="T580" s="1385">
        <v>17</v>
      </c>
      <c r="U580" s="1787" t="s">
        <v>329</v>
      </c>
      <c r="V580" s="1119"/>
      <c r="W580" s="1119"/>
      <c r="X580" s="1119"/>
      <c r="Y580" s="1119"/>
      <c r="Z580" s="2292" t="s">
        <v>295</v>
      </c>
      <c r="AA580" s="2293">
        <f>'16,00'!E487</f>
        <v>0</v>
      </c>
      <c r="AB580" s="2000"/>
      <c r="AC580" s="1385">
        <v>17</v>
      </c>
      <c r="AD580" s="2054" t="s">
        <v>329</v>
      </c>
      <c r="AE580" s="1140"/>
      <c r="AF580" s="1107"/>
      <c r="AG580" s="2684">
        <f t="shared" si="375"/>
        <v>2</v>
      </c>
      <c r="AH580" s="2574" t="s">
        <v>926</v>
      </c>
      <c r="AI580" s="1388"/>
      <c r="AJ580" s="3708">
        <f t="shared" si="376"/>
        <v>11</v>
      </c>
      <c r="AK580" s="2582"/>
      <c r="AM580" s="1111"/>
      <c r="AN580" s="1194"/>
      <c r="AO580" s="1194"/>
      <c r="AP580" s="1194"/>
      <c r="AQ580" s="1194"/>
      <c r="AR580" s="1194"/>
      <c r="AS580" s="1194"/>
      <c r="AT580"/>
      <c r="AU580"/>
      <c r="AV580"/>
      <c r="AW580"/>
      <c r="AX580"/>
      <c r="AY580"/>
      <c r="AZ580"/>
      <c r="BA580"/>
      <c r="BC580"/>
      <c r="BD580"/>
      <c r="BE580"/>
      <c r="BF580"/>
      <c r="BG580"/>
      <c r="BH580"/>
      <c r="BI580"/>
    </row>
    <row r="581" spans="2:61" ht="15" customHeight="1">
      <c r="B581" s="1385">
        <v>17</v>
      </c>
      <c r="C581" s="1686" t="s">
        <v>892</v>
      </c>
      <c r="D581" s="1154">
        <f t="shared" ref="D581:D588" si="381">F581+AG581</f>
        <v>355</v>
      </c>
      <c r="E581" s="1106"/>
      <c r="F581" s="2684">
        <f t="shared" si="373"/>
        <v>179</v>
      </c>
      <c r="G581" s="2574" t="s">
        <v>307</v>
      </c>
      <c r="H581" s="1388"/>
      <c r="I581" s="3706">
        <f t="shared" si="374"/>
        <v>12</v>
      </c>
      <c r="J581" s="2000"/>
      <c r="K581" s="3684">
        <v>18</v>
      </c>
      <c r="L581" s="1787" t="s">
        <v>330</v>
      </c>
      <c r="M581" s="1106"/>
      <c r="N581" s="1106"/>
      <c r="O581" s="1106"/>
      <c r="P581" s="2291">
        <f>M581-N581+O581</f>
        <v>0</v>
      </c>
      <c r="Q581" s="1388" t="s">
        <v>307</v>
      </c>
      <c r="R581" s="2293">
        <f>'11,30'!E484</f>
        <v>0</v>
      </c>
      <c r="S581" s="2000"/>
      <c r="T581" s="1990">
        <v>18</v>
      </c>
      <c r="U581" s="1787" t="s">
        <v>330</v>
      </c>
      <c r="V581" s="1106"/>
      <c r="W581" s="1106"/>
      <c r="X581" s="1106"/>
      <c r="Y581" s="2291">
        <f>V581-W581+X581</f>
        <v>0</v>
      </c>
      <c r="Z581" s="1388" t="s">
        <v>307</v>
      </c>
      <c r="AA581" s="2293">
        <f>'16,00'!E483</f>
        <v>0</v>
      </c>
      <c r="AB581" s="2000"/>
      <c r="AC581" s="1990">
        <v>18</v>
      </c>
      <c r="AD581" s="2054" t="s">
        <v>330</v>
      </c>
      <c r="AE581" s="1140"/>
      <c r="AF581" s="1106"/>
      <c r="AG581" s="2684">
        <f t="shared" si="375"/>
        <v>176</v>
      </c>
      <c r="AH581" s="2574" t="s">
        <v>307</v>
      </c>
      <c r="AI581" s="1388"/>
      <c r="AJ581" s="3708">
        <f t="shared" si="376"/>
        <v>4</v>
      </c>
      <c r="AK581" s="2582"/>
      <c r="AM581" s="1111"/>
      <c r="AN581" s="1194"/>
      <c r="AO581" s="1194"/>
      <c r="AP581" s="1194"/>
      <c r="AQ581" s="1194"/>
      <c r="AR581" s="1194"/>
      <c r="AS581" s="1194"/>
      <c r="AT581"/>
      <c r="AU581"/>
      <c r="AV581"/>
      <c r="AW581"/>
      <c r="AX581"/>
      <c r="AY581"/>
      <c r="AZ581"/>
      <c r="BA581"/>
      <c r="BC581"/>
      <c r="BD581"/>
      <c r="BE581"/>
      <c r="BF581"/>
      <c r="BG581"/>
      <c r="BH581"/>
      <c r="BI581"/>
    </row>
    <row r="582" spans="2:61" ht="15" customHeight="1">
      <c r="B582" s="1385">
        <v>18</v>
      </c>
      <c r="C582" s="1686" t="s">
        <v>893</v>
      </c>
      <c r="D582" s="1154">
        <f t="shared" si="381"/>
        <v>497</v>
      </c>
      <c r="E582" s="1106"/>
      <c r="F582" s="2684">
        <f t="shared" si="373"/>
        <v>228</v>
      </c>
      <c r="G582" s="2573" t="s">
        <v>495</v>
      </c>
      <c r="H582" s="1388"/>
      <c r="I582" s="3706">
        <f t="shared" si="374"/>
        <v>2</v>
      </c>
      <c r="J582" s="2000"/>
      <c r="K582" s="2923">
        <v>19</v>
      </c>
      <c r="L582" s="1787" t="s">
        <v>13</v>
      </c>
      <c r="M582" s="1106"/>
      <c r="N582" s="1106"/>
      <c r="O582" s="1106"/>
      <c r="P582" s="2291">
        <f>M582-N582+O582</f>
        <v>0</v>
      </c>
      <c r="Q582" s="1388" t="s">
        <v>587</v>
      </c>
      <c r="R582" s="2293">
        <f>'11,30'!E485</f>
        <v>0</v>
      </c>
      <c r="S582" s="2000"/>
      <c r="T582" s="1385">
        <v>19</v>
      </c>
      <c r="U582" s="1787" t="s">
        <v>13</v>
      </c>
      <c r="V582" s="1106"/>
      <c r="W582" s="1106"/>
      <c r="X582" s="1106"/>
      <c r="Y582" s="2291">
        <f>V582-W582+X582</f>
        <v>0</v>
      </c>
      <c r="Z582" s="1388" t="s">
        <v>587</v>
      </c>
      <c r="AA582" s="2293">
        <f>'16,00'!E484</f>
        <v>0</v>
      </c>
      <c r="AB582" s="2000"/>
      <c r="AC582" s="1385">
        <v>19</v>
      </c>
      <c r="AD582" s="2054" t="s">
        <v>13</v>
      </c>
      <c r="AE582" s="1140"/>
      <c r="AF582" s="1106"/>
      <c r="AG582" s="2684">
        <f t="shared" si="375"/>
        <v>269</v>
      </c>
      <c r="AH582" s="2573" t="s">
        <v>495</v>
      </c>
      <c r="AI582" s="1388"/>
      <c r="AJ582" s="3708">
        <f t="shared" si="376"/>
        <v>5</v>
      </c>
      <c r="AK582" s="2582"/>
      <c r="AM582" s="1111"/>
      <c r="AN582" s="1194"/>
      <c r="AO582" s="1194"/>
      <c r="AP582" s="1194"/>
      <c r="AQ582" s="1194"/>
      <c r="AR582" s="1194"/>
      <c r="AS582" s="1194"/>
      <c r="AT582"/>
      <c r="AU582"/>
      <c r="AV582"/>
      <c r="AW582"/>
      <c r="AX582"/>
      <c r="AY582"/>
      <c r="AZ582"/>
      <c r="BA582"/>
      <c r="BC582"/>
      <c r="BD582"/>
      <c r="BE582"/>
      <c r="BF582"/>
      <c r="BG582"/>
      <c r="BH582"/>
      <c r="BI582"/>
    </row>
    <row r="583" spans="2:61" ht="15" customHeight="1">
      <c r="B583" s="1385">
        <v>19</v>
      </c>
      <c r="C583" s="1686" t="s">
        <v>894</v>
      </c>
      <c r="D583" s="1154">
        <f t="shared" si="381"/>
        <v>136</v>
      </c>
      <c r="E583" s="1106"/>
      <c r="F583" s="2684">
        <f t="shared" si="373"/>
        <v>84</v>
      </c>
      <c r="G583" s="2573" t="s">
        <v>58</v>
      </c>
      <c r="H583" s="1387"/>
      <c r="I583" s="3706">
        <f t="shared" si="374"/>
        <v>11</v>
      </c>
      <c r="J583" s="2000"/>
      <c r="K583" s="2923">
        <v>20</v>
      </c>
      <c r="L583" s="1787" t="s">
        <v>337</v>
      </c>
      <c r="M583" s="1106"/>
      <c r="N583" s="1106"/>
      <c r="O583" s="1106"/>
      <c r="P583" s="2291">
        <f>M583-N583+O583</f>
        <v>0</v>
      </c>
      <c r="Q583" s="1388" t="s">
        <v>891</v>
      </c>
      <c r="R583" s="2293">
        <f>'11,30'!E486</f>
        <v>0</v>
      </c>
      <c r="S583" s="2000"/>
      <c r="T583" s="1385">
        <v>20</v>
      </c>
      <c r="U583" s="1787" t="s">
        <v>337</v>
      </c>
      <c r="V583" s="1106"/>
      <c r="W583" s="1106"/>
      <c r="X583" s="1106"/>
      <c r="Y583" s="2291">
        <f>V583-W583+X583</f>
        <v>0</v>
      </c>
      <c r="Z583" s="1388" t="s">
        <v>891</v>
      </c>
      <c r="AA583" s="2293">
        <f>'16,00'!E485</f>
        <v>0</v>
      </c>
      <c r="AB583" s="2000"/>
      <c r="AC583" s="1385">
        <v>20</v>
      </c>
      <c r="AD583" s="2054" t="s">
        <v>337</v>
      </c>
      <c r="AE583" s="1140"/>
      <c r="AF583" s="1106"/>
      <c r="AG583" s="2684">
        <f t="shared" si="375"/>
        <v>52</v>
      </c>
      <c r="AH583" s="2573" t="s">
        <v>58</v>
      </c>
      <c r="AI583" s="1387"/>
      <c r="AJ583" s="3708">
        <f t="shared" si="376"/>
        <v>11</v>
      </c>
      <c r="AK583" s="2582"/>
      <c r="AM583" s="1111"/>
      <c r="AN583" s="1194"/>
      <c r="AO583" s="1194"/>
      <c r="AP583" s="1194"/>
      <c r="AQ583" s="1194"/>
      <c r="AR583" s="1194"/>
      <c r="AS583" s="1194"/>
      <c r="AT583" s="1111"/>
      <c r="AW583"/>
      <c r="AX583"/>
      <c r="AY583"/>
      <c r="AZ583"/>
      <c r="BA583"/>
      <c r="BE583"/>
      <c r="BF583"/>
      <c r="BG583"/>
      <c r="BH583"/>
      <c r="BI583"/>
    </row>
    <row r="584" spans="2:61" ht="15" customHeight="1">
      <c r="B584" s="1385">
        <v>20</v>
      </c>
      <c r="C584" s="1686" t="s">
        <v>523</v>
      </c>
      <c r="D584" s="1154">
        <f t="shared" si="381"/>
        <v>130</v>
      </c>
      <c r="E584" s="1106"/>
      <c r="F584" s="2684">
        <f t="shared" si="373"/>
        <v>75</v>
      </c>
      <c r="G584" s="2573" t="s">
        <v>895</v>
      </c>
      <c r="H584" s="1387"/>
      <c r="I584" s="3706">
        <f t="shared" si="374"/>
        <v>2</v>
      </c>
      <c r="J584" s="2572"/>
      <c r="K584" s="2923">
        <v>21</v>
      </c>
      <c r="L584" s="1787" t="s">
        <v>338</v>
      </c>
      <c r="M584" s="1106"/>
      <c r="N584" s="1106"/>
      <c r="O584" s="1106"/>
      <c r="P584" s="2291">
        <f>M584-N584+O584</f>
        <v>0</v>
      </c>
      <c r="Q584" s="1387" t="s">
        <v>308</v>
      </c>
      <c r="R584" s="2293">
        <f>'11,30'!E492</f>
        <v>0</v>
      </c>
      <c r="S584" s="2000"/>
      <c r="T584" s="1385">
        <v>21</v>
      </c>
      <c r="U584" s="1787" t="s">
        <v>338</v>
      </c>
      <c r="V584" s="1106"/>
      <c r="W584" s="1106"/>
      <c r="X584" s="1106"/>
      <c r="Y584" s="2291">
        <f>V584-W584+X584</f>
        <v>0</v>
      </c>
      <c r="Z584" s="1387" t="s">
        <v>308</v>
      </c>
      <c r="AA584" s="2293">
        <f>'16,00'!E491</f>
        <v>0</v>
      </c>
      <c r="AB584" s="2000"/>
      <c r="AC584" s="1385">
        <v>21</v>
      </c>
      <c r="AD584" s="2054" t="s">
        <v>338</v>
      </c>
      <c r="AE584" s="1140"/>
      <c r="AF584" s="1106"/>
      <c r="AG584" s="2684">
        <f t="shared" si="375"/>
        <v>55</v>
      </c>
      <c r="AH584" s="2573" t="s">
        <v>895</v>
      </c>
      <c r="AI584" s="1387"/>
      <c r="AJ584" s="3708">
        <f t="shared" si="376"/>
        <v>6</v>
      </c>
      <c r="AK584" s="2582"/>
      <c r="AM584" s="1111"/>
      <c r="AN584" s="1194"/>
      <c r="AO584" s="1194"/>
      <c r="AP584" s="1194"/>
      <c r="AQ584" s="1194"/>
      <c r="AR584" s="1194"/>
      <c r="AS584" s="1194"/>
      <c r="AT584" s="1111"/>
      <c r="AW584"/>
      <c r="AX584"/>
      <c r="AY584"/>
      <c r="AZ584"/>
      <c r="BA584"/>
      <c r="BE584"/>
      <c r="BF584"/>
      <c r="BG584"/>
      <c r="BH584"/>
      <c r="BI584"/>
    </row>
    <row r="585" spans="2:61" ht="15" customHeight="1">
      <c r="B585" s="1385">
        <v>21</v>
      </c>
      <c r="C585" s="1686" t="s">
        <v>917</v>
      </c>
      <c r="D585" s="1154">
        <f t="shared" si="381"/>
        <v>149</v>
      </c>
      <c r="E585" s="1106"/>
      <c r="F585" s="2684">
        <f t="shared" si="373"/>
        <v>92</v>
      </c>
      <c r="G585" s="2573" t="s">
        <v>725</v>
      </c>
      <c r="H585" s="2573"/>
      <c r="I585" s="3706">
        <f t="shared" si="374"/>
        <v>6</v>
      </c>
      <c r="J585" s="2572"/>
      <c r="K585" s="3685">
        <v>22</v>
      </c>
      <c r="L585" s="1787" t="s">
        <v>14</v>
      </c>
      <c r="M585" s="1106"/>
      <c r="N585" s="1106"/>
      <c r="O585" s="1106"/>
      <c r="P585" s="2291">
        <f>M585-N585+O585</f>
        <v>0</v>
      </c>
      <c r="Q585" s="1388" t="s">
        <v>309</v>
      </c>
      <c r="R585" s="2293">
        <f>'11,30'!E493</f>
        <v>0</v>
      </c>
      <c r="S585" s="2000"/>
      <c r="T585" s="1991">
        <v>22</v>
      </c>
      <c r="U585" s="1787" t="s">
        <v>14</v>
      </c>
      <c r="V585" s="1106"/>
      <c r="W585" s="1106"/>
      <c r="X585" s="1106"/>
      <c r="Y585" s="2291">
        <f>V585-W585+X585</f>
        <v>0</v>
      </c>
      <c r="Z585" s="1388" t="s">
        <v>309</v>
      </c>
      <c r="AA585" s="2293">
        <f>'16,00'!E492</f>
        <v>0</v>
      </c>
      <c r="AB585" s="2000"/>
      <c r="AC585" s="1991">
        <v>22</v>
      </c>
      <c r="AD585" s="2054" t="s">
        <v>14</v>
      </c>
      <c r="AE585" s="1140"/>
      <c r="AF585" s="1106"/>
      <c r="AG585" s="2684">
        <f t="shared" si="375"/>
        <v>57</v>
      </c>
      <c r="AH585" s="2573" t="s">
        <v>725</v>
      </c>
      <c r="AI585" s="2573"/>
      <c r="AJ585" s="3708">
        <f t="shared" si="376"/>
        <v>3</v>
      </c>
      <c r="AK585" s="2582"/>
      <c r="AM585" s="1111"/>
      <c r="AN585" s="1194"/>
      <c r="AO585" s="1194"/>
      <c r="AP585" s="1194"/>
      <c r="AQ585" s="1194"/>
      <c r="AR585" s="1194"/>
      <c r="AS585" s="1194"/>
      <c r="AT585" s="1111"/>
      <c r="AW585"/>
      <c r="AX585"/>
      <c r="AY585"/>
      <c r="AZ585"/>
      <c r="BA585"/>
      <c r="BE585"/>
      <c r="BF585"/>
      <c r="BG585"/>
      <c r="BH585"/>
      <c r="BI585"/>
    </row>
    <row r="586" spans="2:61" ht="15" customHeight="1">
      <c r="B586" s="1385">
        <v>22</v>
      </c>
      <c r="C586" s="1686" t="s">
        <v>918</v>
      </c>
      <c r="D586" s="1154">
        <f t="shared" si="381"/>
        <v>102</v>
      </c>
      <c r="E586" s="1106"/>
      <c r="F586" s="2684">
        <f t="shared" si="373"/>
        <v>75</v>
      </c>
      <c r="G586" s="1387" t="s">
        <v>747</v>
      </c>
      <c r="H586" s="2573"/>
      <c r="I586" s="3706">
        <f t="shared" si="374"/>
        <v>14</v>
      </c>
      <c r="J586" s="2572"/>
      <c r="K586" s="2923">
        <v>23</v>
      </c>
      <c r="L586" s="1787" t="s">
        <v>892</v>
      </c>
      <c r="M586" s="1106"/>
      <c r="N586" s="1106"/>
      <c r="O586" s="1106"/>
      <c r="P586" s="2291">
        <f t="shared" ref="P586:P588" si="382">M586-N586+O586</f>
        <v>0</v>
      </c>
      <c r="Q586" s="1387" t="s">
        <v>58</v>
      </c>
      <c r="R586" s="2293">
        <f>'11,30'!E495</f>
        <v>0</v>
      </c>
      <c r="S586" s="2000"/>
      <c r="T586" s="1385">
        <v>23</v>
      </c>
      <c r="U586" s="1787" t="s">
        <v>892</v>
      </c>
      <c r="V586" s="1106"/>
      <c r="W586" s="1106"/>
      <c r="X586" s="1106"/>
      <c r="Y586" s="2291">
        <f t="shared" ref="Y586:Y588" si="383">V586-W586+X586</f>
        <v>0</v>
      </c>
      <c r="Z586" s="1387" t="s">
        <v>58</v>
      </c>
      <c r="AA586" s="2293">
        <f>'16,00'!E494</f>
        <v>0</v>
      </c>
      <c r="AB586" s="2000"/>
      <c r="AC586" s="1385">
        <v>23</v>
      </c>
      <c r="AD586" s="2054" t="s">
        <v>892</v>
      </c>
      <c r="AE586" s="1140"/>
      <c r="AF586" s="1106"/>
      <c r="AG586" s="2684">
        <f t="shared" si="375"/>
        <v>27</v>
      </c>
      <c r="AH586" s="1387" t="s">
        <v>747</v>
      </c>
      <c r="AI586" s="2573"/>
      <c r="AJ586" s="3708">
        <f t="shared" si="376"/>
        <v>5</v>
      </c>
      <c r="AK586" s="2582"/>
      <c r="AM586" s="1111"/>
      <c r="AN586" s="1194"/>
      <c r="AO586" s="1194"/>
      <c r="AP586" s="1194"/>
      <c r="AQ586" s="1194"/>
      <c r="AR586" s="1194"/>
      <c r="AS586" s="1194"/>
      <c r="AT586" s="1111"/>
    </row>
    <row r="587" spans="2:61" ht="15" customHeight="1">
      <c r="B587" s="1385">
        <v>23</v>
      </c>
      <c r="C587" s="1686" t="s">
        <v>919</v>
      </c>
      <c r="D587" s="1154">
        <f t="shared" si="381"/>
        <v>289</v>
      </c>
      <c r="E587" s="1106"/>
      <c r="F587" s="2684">
        <f t="shared" si="373"/>
        <v>180</v>
      </c>
      <c r="G587" s="2815"/>
      <c r="H587" s="3681"/>
      <c r="I587" s="3709"/>
      <c r="J587" s="2315"/>
      <c r="K587" s="2923">
        <v>24</v>
      </c>
      <c r="L587" s="1787" t="s">
        <v>893</v>
      </c>
      <c r="M587" s="1106"/>
      <c r="N587" s="1106"/>
      <c r="O587" s="1106"/>
      <c r="P587" s="2291">
        <f t="shared" si="382"/>
        <v>0</v>
      </c>
      <c r="Q587" s="1387" t="s">
        <v>895</v>
      </c>
      <c r="R587" s="2293">
        <f>'11,30'!E494</f>
        <v>0</v>
      </c>
      <c r="S587" s="2572"/>
      <c r="T587" s="1385">
        <v>24</v>
      </c>
      <c r="U587" s="1787" t="s">
        <v>893</v>
      </c>
      <c r="V587" s="1106"/>
      <c r="W587" s="1106"/>
      <c r="X587" s="1106"/>
      <c r="Y587" s="2291">
        <f t="shared" si="383"/>
        <v>0</v>
      </c>
      <c r="Z587" s="1387" t="s">
        <v>895</v>
      </c>
      <c r="AA587" s="2293">
        <f>'16,00'!E493</f>
        <v>0</v>
      </c>
      <c r="AB587" s="2572"/>
      <c r="AC587" s="1385">
        <v>24</v>
      </c>
      <c r="AD587" s="2054" t="s">
        <v>893</v>
      </c>
      <c r="AE587" s="1140"/>
      <c r="AF587" s="1106"/>
      <c r="AG587" s="2684">
        <f t="shared" si="375"/>
        <v>109</v>
      </c>
      <c r="AH587" s="2815"/>
      <c r="AI587" s="3681"/>
      <c r="AJ587" s="3706"/>
      <c r="AK587" s="2582"/>
      <c r="AM587" s="1111"/>
      <c r="AN587" s="1194"/>
      <c r="AO587" s="1194"/>
      <c r="AP587" s="1194"/>
      <c r="AQ587" s="1194"/>
      <c r="AR587" s="1194"/>
      <c r="AS587" s="1194"/>
      <c r="AT587" s="1111"/>
    </row>
    <row r="588" spans="2:61" ht="15" customHeight="1" thickBot="1">
      <c r="B588" s="1385">
        <v>24</v>
      </c>
      <c r="C588" s="1698" t="s">
        <v>920</v>
      </c>
      <c r="D588" s="3439">
        <f t="shared" si="381"/>
        <v>365</v>
      </c>
      <c r="E588" s="1994"/>
      <c r="F588" s="3683">
        <f t="shared" si="373"/>
        <v>211</v>
      </c>
      <c r="G588" s="2817"/>
      <c r="H588" s="3687"/>
      <c r="I588" s="3707"/>
      <c r="J588" s="2592"/>
      <c r="K588" s="2923">
        <v>25</v>
      </c>
      <c r="L588" s="1787" t="s">
        <v>893</v>
      </c>
      <c r="M588" s="1106"/>
      <c r="N588" s="1106"/>
      <c r="O588" s="1106"/>
      <c r="P588" s="2291">
        <f t="shared" si="382"/>
        <v>0</v>
      </c>
      <c r="Q588" s="1387" t="s">
        <v>895</v>
      </c>
      <c r="R588" s="2293">
        <f>'11,30'!E495</f>
        <v>0</v>
      </c>
      <c r="S588" s="2572"/>
      <c r="T588" s="1385">
        <v>25</v>
      </c>
      <c r="U588" s="1787" t="s">
        <v>893</v>
      </c>
      <c r="V588" s="1106"/>
      <c r="W588" s="1106"/>
      <c r="X588" s="1106"/>
      <c r="Y588" s="2291">
        <f t="shared" si="383"/>
        <v>0</v>
      </c>
      <c r="Z588" s="1387" t="s">
        <v>895</v>
      </c>
      <c r="AA588" s="2293">
        <f>'16,00'!E494</f>
        <v>0</v>
      </c>
      <c r="AB588" s="2572"/>
      <c r="AC588" s="1385">
        <v>25</v>
      </c>
      <c r="AD588" s="2054" t="s">
        <v>893</v>
      </c>
      <c r="AE588" s="3606"/>
      <c r="AF588" s="1994"/>
      <c r="AG588" s="3683">
        <f t="shared" si="375"/>
        <v>154</v>
      </c>
      <c r="AH588" s="2817"/>
      <c r="AI588" s="3687"/>
      <c r="AJ588" s="3707"/>
      <c r="AK588" s="3688"/>
      <c r="AM588" s="1111"/>
      <c r="AN588" s="1194"/>
      <c r="AO588" s="1194"/>
      <c r="AP588" s="1194"/>
      <c r="AQ588" s="1194"/>
      <c r="AR588" s="1194"/>
      <c r="AS588" s="1194"/>
      <c r="AT588" s="1111"/>
    </row>
    <row r="589" spans="2:61" ht="15" customHeight="1" thickBot="1">
      <c r="K589" s="3686">
        <v>26</v>
      </c>
      <c r="L589" s="2575" t="s">
        <v>893</v>
      </c>
      <c r="M589" s="2057"/>
      <c r="N589" s="2057"/>
      <c r="O589" s="2057"/>
      <c r="P589" s="2298">
        <f t="shared" ref="P589" si="384">M589-N589+O589</f>
        <v>0</v>
      </c>
      <c r="Q589" s="2570" t="s">
        <v>895</v>
      </c>
      <c r="R589" s="2299">
        <f>'11,30'!E496</f>
        <v>0</v>
      </c>
      <c r="S589" s="2571"/>
      <c r="T589" s="1992">
        <v>26</v>
      </c>
      <c r="U589" s="2575" t="s">
        <v>893</v>
      </c>
      <c r="V589" s="2057"/>
      <c r="W589" s="2057"/>
      <c r="X589" s="2057"/>
      <c r="Y589" s="2298">
        <f t="shared" ref="Y589" si="385">V589-W589+X589</f>
        <v>0</v>
      </c>
      <c r="Z589" s="2570" t="s">
        <v>895</v>
      </c>
      <c r="AA589" s="2299">
        <f>'16,00'!E495</f>
        <v>0</v>
      </c>
      <c r="AB589" s="2571"/>
      <c r="AC589" s="1992">
        <v>26</v>
      </c>
      <c r="AD589" s="2056" t="s">
        <v>893</v>
      </c>
    </row>
    <row r="590" spans="2:61" ht="15" customHeight="1" thickBot="1">
      <c r="K590" s="3060"/>
      <c r="L590" s="3060"/>
      <c r="M590" s="3042"/>
      <c r="N590" s="3042"/>
      <c r="O590" s="3042"/>
      <c r="P590" s="3042"/>
      <c r="Q590" s="3042"/>
      <c r="R590" s="3042"/>
      <c r="S590" s="3042"/>
      <c r="T590" s="3060"/>
      <c r="U590" s="3060"/>
      <c r="V590" s="3042"/>
      <c r="W590" s="3042"/>
      <c r="X590" s="3042"/>
      <c r="Y590" s="3042"/>
      <c r="Z590" s="3042"/>
      <c r="AA590" s="3042"/>
      <c r="AB590" s="3042"/>
      <c r="AC590" s="3042"/>
      <c r="AD590" s="3042"/>
    </row>
  </sheetData>
  <sheetProtection formatCells="0" formatColumns="0" formatRows="0" insertColumns="0" insertRows="0" insertHyperlinks="0" deleteColumns="0" deleteRows="0" sort="0" autoFilter="0" pivotTables="0"/>
  <mergeCells count="389">
    <mergeCell ref="AU505:AX505"/>
    <mergeCell ref="AY505:BB505"/>
    <mergeCell ref="BA506:BB507"/>
    <mergeCell ref="AW506:AX507"/>
    <mergeCell ref="B85:AK85"/>
    <mergeCell ref="B113:AK113"/>
    <mergeCell ref="B141:AK141"/>
    <mergeCell ref="B169:AK169"/>
    <mergeCell ref="B197:AK197"/>
    <mergeCell ref="B225:AK225"/>
    <mergeCell ref="B253:AK253"/>
    <mergeCell ref="B281:AK281"/>
    <mergeCell ref="B309:AK309"/>
    <mergeCell ref="B337:AK337"/>
    <mergeCell ref="B365:AK365"/>
    <mergeCell ref="B393:AK393"/>
    <mergeCell ref="B421:AK421"/>
    <mergeCell ref="B449:AK449"/>
    <mergeCell ref="B477:AK477"/>
    <mergeCell ref="B505:AK505"/>
    <mergeCell ref="AU506:AV507"/>
    <mergeCell ref="AY506:AZ507"/>
    <mergeCell ref="AU478:AV479"/>
    <mergeCell ref="AY478:AZ479"/>
    <mergeCell ref="BC533:BF533"/>
    <mergeCell ref="BG533:BJ533"/>
    <mergeCell ref="AU534:AV535"/>
    <mergeCell ref="AW534:AX535"/>
    <mergeCell ref="AY534:AZ535"/>
    <mergeCell ref="BA534:BB535"/>
    <mergeCell ref="BC534:BD535"/>
    <mergeCell ref="BE534:BF535"/>
    <mergeCell ref="BG534:BH535"/>
    <mergeCell ref="G312:J312"/>
    <mergeCell ref="Q312:S312"/>
    <mergeCell ref="Z312:AB312"/>
    <mergeCell ref="G340:J340"/>
    <mergeCell ref="Q340:S340"/>
    <mergeCell ref="Z340:AB340"/>
    <mergeCell ref="AH536:AK536"/>
    <mergeCell ref="BC393:BF393"/>
    <mergeCell ref="BG393:BJ393"/>
    <mergeCell ref="AU421:AX421"/>
    <mergeCell ref="AY421:BB421"/>
    <mergeCell ref="BC421:BF421"/>
    <mergeCell ref="BG421:BJ421"/>
    <mergeCell ref="BC366:BD367"/>
    <mergeCell ref="BE366:BF367"/>
    <mergeCell ref="BG366:BH367"/>
    <mergeCell ref="BI366:BJ367"/>
    <mergeCell ref="AT477:AT504"/>
    <mergeCell ref="G536:J536"/>
    <mergeCell ref="Q536:S536"/>
    <mergeCell ref="BI534:BJ535"/>
    <mergeCell ref="AT533:AT560"/>
    <mergeCell ref="AU533:AX533"/>
    <mergeCell ref="AY533:BB533"/>
    <mergeCell ref="B338:C339"/>
    <mergeCell ref="B366:C367"/>
    <mergeCell ref="B394:C395"/>
    <mergeCell ref="B422:C423"/>
    <mergeCell ref="B450:C451"/>
    <mergeCell ref="G508:J508"/>
    <mergeCell ref="Q508:S508"/>
    <mergeCell ref="Z508:AB508"/>
    <mergeCell ref="B506:C507"/>
    <mergeCell ref="B478:C479"/>
    <mergeCell ref="G368:J368"/>
    <mergeCell ref="Q368:S368"/>
    <mergeCell ref="Z368:AB368"/>
    <mergeCell ref="G396:J396"/>
    <mergeCell ref="G480:J480"/>
    <mergeCell ref="Q480:S480"/>
    <mergeCell ref="Z480:AB480"/>
    <mergeCell ref="AE535:AK535"/>
    <mergeCell ref="D535:J535"/>
    <mergeCell ref="B533:AK533"/>
    <mergeCell ref="G564:J564"/>
    <mergeCell ref="Q564:S564"/>
    <mergeCell ref="Z564:AB564"/>
    <mergeCell ref="AH564:AK564"/>
    <mergeCell ref="E562:F562"/>
    <mergeCell ref="E563:G563"/>
    <mergeCell ref="AG562:AH562"/>
    <mergeCell ref="AG563:AH563"/>
    <mergeCell ref="Z536:AB536"/>
    <mergeCell ref="B562:C563"/>
    <mergeCell ref="B534:C535"/>
    <mergeCell ref="AT505:AT532"/>
    <mergeCell ref="E534:F534"/>
    <mergeCell ref="AF534:AG534"/>
    <mergeCell ref="Q396:S396"/>
    <mergeCell ref="Z396:AB396"/>
    <mergeCell ref="AH480:AK480"/>
    <mergeCell ref="AH508:AK508"/>
    <mergeCell ref="AH424:AK424"/>
    <mergeCell ref="AH452:AK452"/>
    <mergeCell ref="G424:J424"/>
    <mergeCell ref="Q424:S424"/>
    <mergeCell ref="Z424:AB424"/>
    <mergeCell ref="G452:J452"/>
    <mergeCell ref="Q452:S452"/>
    <mergeCell ref="Z452:AB452"/>
    <mergeCell ref="BC394:BD395"/>
    <mergeCell ref="BE394:BF395"/>
    <mergeCell ref="BG394:BH395"/>
    <mergeCell ref="BI394:BJ395"/>
    <mergeCell ref="BA394:BB395"/>
    <mergeCell ref="AY366:AZ367"/>
    <mergeCell ref="BA366:BB367"/>
    <mergeCell ref="AU393:AX393"/>
    <mergeCell ref="AY393:BB393"/>
    <mergeCell ref="AU366:AV367"/>
    <mergeCell ref="AW366:AX367"/>
    <mergeCell ref="AU394:AV395"/>
    <mergeCell ref="AW394:AX395"/>
    <mergeCell ref="AY394:AZ395"/>
    <mergeCell ref="BG281:BJ281"/>
    <mergeCell ref="BC254:BD255"/>
    <mergeCell ref="BE254:BF255"/>
    <mergeCell ref="BG254:BH255"/>
    <mergeCell ref="BI254:BJ255"/>
    <mergeCell ref="BG365:BJ365"/>
    <mergeCell ref="AY365:BB365"/>
    <mergeCell ref="BC365:BF365"/>
    <mergeCell ref="BG310:BH311"/>
    <mergeCell ref="BI310:BJ311"/>
    <mergeCell ref="BC338:BD339"/>
    <mergeCell ref="BE338:BF339"/>
    <mergeCell ref="BG338:BH339"/>
    <mergeCell ref="BI338:BJ339"/>
    <mergeCell ref="BC309:BF309"/>
    <mergeCell ref="BG309:BJ309"/>
    <mergeCell ref="BC337:BF337"/>
    <mergeCell ref="BG337:BJ337"/>
    <mergeCell ref="BG282:BH283"/>
    <mergeCell ref="BI282:BJ283"/>
    <mergeCell ref="BA310:BB311"/>
    <mergeCell ref="BA282:BB283"/>
    <mergeCell ref="AY254:AZ255"/>
    <mergeCell ref="AY337:BB337"/>
    <mergeCell ref="BG142:BH143"/>
    <mergeCell ref="BI142:BJ143"/>
    <mergeCell ref="AY225:BB225"/>
    <mergeCell ref="BC225:BF225"/>
    <mergeCell ref="BG225:BJ225"/>
    <mergeCell ref="AU253:AX253"/>
    <mergeCell ref="AY253:BB253"/>
    <mergeCell ref="BC253:BF253"/>
    <mergeCell ref="BG253:BJ253"/>
    <mergeCell ref="BC170:BD171"/>
    <mergeCell ref="BE170:BF171"/>
    <mergeCell ref="BG170:BH171"/>
    <mergeCell ref="BI170:BJ171"/>
    <mergeCell ref="BC226:BD227"/>
    <mergeCell ref="BE226:BF227"/>
    <mergeCell ref="BG226:BH227"/>
    <mergeCell ref="BI226:BJ227"/>
    <mergeCell ref="BC198:BD199"/>
    <mergeCell ref="BE198:BF199"/>
    <mergeCell ref="BG198:BH199"/>
    <mergeCell ref="BI198:BJ199"/>
    <mergeCell ref="BC197:BF197"/>
    <mergeCell ref="BG197:BJ197"/>
    <mergeCell ref="AY226:AZ227"/>
    <mergeCell ref="BG57:BJ57"/>
    <mergeCell ref="AU85:AX85"/>
    <mergeCell ref="AY85:BB85"/>
    <mergeCell ref="BC85:BF85"/>
    <mergeCell ref="BG85:BJ85"/>
    <mergeCell ref="BI58:BJ59"/>
    <mergeCell ref="BC58:BD59"/>
    <mergeCell ref="BE58:BF59"/>
    <mergeCell ref="BG58:BH59"/>
    <mergeCell ref="BC506:BD507"/>
    <mergeCell ref="BE506:BF507"/>
    <mergeCell ref="BG506:BH507"/>
    <mergeCell ref="BI506:BJ507"/>
    <mergeCell ref="BC422:BD423"/>
    <mergeCell ref="BE422:BF423"/>
    <mergeCell ref="BG422:BH423"/>
    <mergeCell ref="BI422:BJ423"/>
    <mergeCell ref="BC450:BD451"/>
    <mergeCell ref="BE450:BF451"/>
    <mergeCell ref="BG450:BH451"/>
    <mergeCell ref="BI450:BJ451"/>
    <mergeCell ref="BC449:BF449"/>
    <mergeCell ref="BG449:BJ449"/>
    <mergeCell ref="BC477:BF477"/>
    <mergeCell ref="BG477:BJ477"/>
    <mergeCell ref="BC505:BF505"/>
    <mergeCell ref="BG505:BJ505"/>
    <mergeCell ref="BC478:BD479"/>
    <mergeCell ref="BG478:BH479"/>
    <mergeCell ref="BG86:BH87"/>
    <mergeCell ref="BI86:BJ87"/>
    <mergeCell ref="AY170:AZ171"/>
    <mergeCell ref="BA170:BB171"/>
    <mergeCell ref="AY142:AZ143"/>
    <mergeCell ref="BA142:BB143"/>
    <mergeCell ref="AY114:AZ115"/>
    <mergeCell ref="BA114:BB115"/>
    <mergeCell ref="AY86:AZ87"/>
    <mergeCell ref="AY113:BB113"/>
    <mergeCell ref="BC113:BF113"/>
    <mergeCell ref="BG113:BJ113"/>
    <mergeCell ref="AY141:BB141"/>
    <mergeCell ref="BC141:BF141"/>
    <mergeCell ref="BG141:BJ141"/>
    <mergeCell ref="AY169:BB169"/>
    <mergeCell ref="BC169:BF169"/>
    <mergeCell ref="BG169:BJ169"/>
    <mergeCell ref="BC114:BD115"/>
    <mergeCell ref="BE114:BF115"/>
    <mergeCell ref="BG114:BH115"/>
    <mergeCell ref="BI114:BJ115"/>
    <mergeCell ref="BC142:BD143"/>
    <mergeCell ref="BE142:BF143"/>
    <mergeCell ref="BG1:BJ1"/>
    <mergeCell ref="BC2:BD3"/>
    <mergeCell ref="BE2:BF3"/>
    <mergeCell ref="BG2:BH3"/>
    <mergeCell ref="BI2:BJ3"/>
    <mergeCell ref="BC30:BD31"/>
    <mergeCell ref="BE30:BF31"/>
    <mergeCell ref="BG30:BH31"/>
    <mergeCell ref="BI30:BJ31"/>
    <mergeCell ref="BC29:BF29"/>
    <mergeCell ref="BG29:BJ29"/>
    <mergeCell ref="BC1:BF1"/>
    <mergeCell ref="BC86:BD87"/>
    <mergeCell ref="BE86:BF87"/>
    <mergeCell ref="BC282:BD283"/>
    <mergeCell ref="BE282:BF283"/>
    <mergeCell ref="BA2:BB3"/>
    <mergeCell ref="BC310:BD311"/>
    <mergeCell ref="BE310:BF311"/>
    <mergeCell ref="AY198:AZ199"/>
    <mergeCell ref="BA198:BB199"/>
    <mergeCell ref="AY197:BB197"/>
    <mergeCell ref="AY29:BB29"/>
    <mergeCell ref="AY30:AZ31"/>
    <mergeCell ref="BA30:BB31"/>
    <mergeCell ref="BC281:BF281"/>
    <mergeCell ref="BA58:BB59"/>
    <mergeCell ref="BA86:BB87"/>
    <mergeCell ref="AY310:AZ311"/>
    <mergeCell ref="AY282:AZ283"/>
    <mergeCell ref="AY57:BB57"/>
    <mergeCell ref="BC57:BF57"/>
    <mergeCell ref="BA226:BB227"/>
    <mergeCell ref="AY309:BB309"/>
    <mergeCell ref="AY281:BB281"/>
    <mergeCell ref="BA254:BB255"/>
    <mergeCell ref="AT85:AT112"/>
    <mergeCell ref="AT113:AT140"/>
    <mergeCell ref="AT141:AT168"/>
    <mergeCell ref="AT169:AT196"/>
    <mergeCell ref="AT225:AT252"/>
    <mergeCell ref="AU197:AX197"/>
    <mergeCell ref="AU141:AX141"/>
    <mergeCell ref="AU169:AX169"/>
    <mergeCell ref="AU113:AX113"/>
    <mergeCell ref="AW226:AX227"/>
    <mergeCell ref="AU198:AV199"/>
    <mergeCell ref="AW198:AX199"/>
    <mergeCell ref="AU86:AV87"/>
    <mergeCell ref="AW86:AX87"/>
    <mergeCell ref="AU114:AV115"/>
    <mergeCell ref="AW114:AX115"/>
    <mergeCell ref="AU170:AV171"/>
    <mergeCell ref="AW170:AX171"/>
    <mergeCell ref="AW142:AX143"/>
    <mergeCell ref="AT197:AT224"/>
    <mergeCell ref="AH88:AK88"/>
    <mergeCell ref="AH116:AK116"/>
    <mergeCell ref="AH144:AK144"/>
    <mergeCell ref="AH172:AK172"/>
    <mergeCell ref="Q116:S116"/>
    <mergeCell ref="G88:J88"/>
    <mergeCell ref="AH284:AK284"/>
    <mergeCell ref="Z172:AB172"/>
    <mergeCell ref="AH256:AK256"/>
    <mergeCell ref="G144:J144"/>
    <mergeCell ref="Q144:S144"/>
    <mergeCell ref="Z144:AB144"/>
    <mergeCell ref="Z116:AB116"/>
    <mergeCell ref="G116:J116"/>
    <mergeCell ref="Q284:S284"/>
    <mergeCell ref="Z284:AB284"/>
    <mergeCell ref="G200:J200"/>
    <mergeCell ref="Q200:S200"/>
    <mergeCell ref="Q256:S256"/>
    <mergeCell ref="Z256:AB256"/>
    <mergeCell ref="G284:J284"/>
    <mergeCell ref="AT29:AT56"/>
    <mergeCell ref="AT57:AT84"/>
    <mergeCell ref="AU1:AX1"/>
    <mergeCell ref="Q60:S60"/>
    <mergeCell ref="Z60:AB60"/>
    <mergeCell ref="AH4:AK4"/>
    <mergeCell ref="AH32:AK32"/>
    <mergeCell ref="AH60:AK60"/>
    <mergeCell ref="AU29:AX29"/>
    <mergeCell ref="AU58:AV59"/>
    <mergeCell ref="AW58:AX59"/>
    <mergeCell ref="AU57:AX57"/>
    <mergeCell ref="B29:AK29"/>
    <mergeCell ref="B57:AK57"/>
    <mergeCell ref="B1:AK1"/>
    <mergeCell ref="B2:C3"/>
    <mergeCell ref="AT1:AT28"/>
    <mergeCell ref="B142:C143"/>
    <mergeCell ref="B198:C199"/>
    <mergeCell ref="Q88:S88"/>
    <mergeCell ref="B170:C171"/>
    <mergeCell ref="G4:J4"/>
    <mergeCell ref="Q4:S4"/>
    <mergeCell ref="Z4:AB4"/>
    <mergeCell ref="G32:J32"/>
    <mergeCell ref="Q32:S32"/>
    <mergeCell ref="Z32:AB32"/>
    <mergeCell ref="G60:J60"/>
    <mergeCell ref="G172:J172"/>
    <mergeCell ref="Q172:S172"/>
    <mergeCell ref="B30:C31"/>
    <mergeCell ref="B58:C59"/>
    <mergeCell ref="B86:C87"/>
    <mergeCell ref="B114:C115"/>
    <mergeCell ref="Z88:AB88"/>
    <mergeCell ref="AH312:AK312"/>
    <mergeCell ref="AT309:AT336"/>
    <mergeCell ref="AT337:AT364"/>
    <mergeCell ref="AT393:AT420"/>
    <mergeCell ref="AT421:AT448"/>
    <mergeCell ref="AT449:AT476"/>
    <mergeCell ref="AY450:AZ451"/>
    <mergeCell ref="BA450:BB451"/>
    <mergeCell ref="AU422:AV423"/>
    <mergeCell ref="AW422:AX423"/>
    <mergeCell ref="AY449:BB449"/>
    <mergeCell ref="AY422:AZ423"/>
    <mergeCell ref="AT365:AT392"/>
    <mergeCell ref="AH340:AK340"/>
    <mergeCell ref="AH368:AK368"/>
    <mergeCell ref="AH396:AK396"/>
    <mergeCell ref="B226:C227"/>
    <mergeCell ref="B254:C255"/>
    <mergeCell ref="B282:C283"/>
    <mergeCell ref="B310:C311"/>
    <mergeCell ref="G256:J256"/>
    <mergeCell ref="AU225:AX225"/>
    <mergeCell ref="AU309:AX309"/>
    <mergeCell ref="Z200:AB200"/>
    <mergeCell ref="G228:J228"/>
    <mergeCell ref="Q228:S228"/>
    <mergeCell ref="Z228:AB228"/>
    <mergeCell ref="AW282:AX283"/>
    <mergeCell ref="AU310:AV311"/>
    <mergeCell ref="AW310:AX311"/>
    <mergeCell ref="AH200:AK200"/>
    <mergeCell ref="AH228:AK228"/>
    <mergeCell ref="AU226:AV227"/>
    <mergeCell ref="AU254:AV255"/>
    <mergeCell ref="AW254:AX255"/>
    <mergeCell ref="AT281:AT308"/>
    <mergeCell ref="AU281:AX281"/>
    <mergeCell ref="AT253:AT280"/>
    <mergeCell ref="AU477:AX477"/>
    <mergeCell ref="AY477:BB477"/>
    <mergeCell ref="BA422:BB423"/>
    <mergeCell ref="AY1:BB1"/>
    <mergeCell ref="AU450:AV451"/>
    <mergeCell ref="AW450:AX451"/>
    <mergeCell ref="AY2:AZ3"/>
    <mergeCell ref="AU337:AX337"/>
    <mergeCell ref="AU365:AX365"/>
    <mergeCell ref="AU449:AX449"/>
    <mergeCell ref="AU282:AV283"/>
    <mergeCell ref="AW2:AX3"/>
    <mergeCell ref="AU2:AV3"/>
    <mergeCell ref="AU30:AV31"/>
    <mergeCell ref="AW30:AX31"/>
    <mergeCell ref="AU142:AV143"/>
    <mergeCell ref="AY58:AZ59"/>
    <mergeCell ref="AU338:AV339"/>
    <mergeCell ref="AW338:AX339"/>
    <mergeCell ref="AY338:AZ339"/>
    <mergeCell ref="BA338:BB339"/>
  </mergeCells>
  <phoneticPr fontId="6" type="noConversion"/>
  <pageMargins left="0" right="0" top="0" bottom="0" header="0" footer="0"/>
  <pageSetup paperSize="9" scale="7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9">
    <tabColor rgb="FFFF0000"/>
  </sheetPr>
  <dimension ref="A1:M1896"/>
  <sheetViews>
    <sheetView topLeftCell="A800" zoomScale="66" zoomScaleNormal="66" zoomScalePageLayoutView="74" workbookViewId="0">
      <selection activeCell="G824" sqref="G824"/>
    </sheetView>
  </sheetViews>
  <sheetFormatPr defaultColWidth="9.140625" defaultRowHeight="15"/>
  <cols>
    <col min="1" max="1" width="13.85546875" style="519" customWidth="1"/>
    <col min="2" max="2" width="9.140625" style="519"/>
    <col min="3" max="3" width="10.85546875" style="519" customWidth="1"/>
    <col min="4" max="4" width="11.7109375" style="519" customWidth="1"/>
    <col min="5" max="5" width="9.5703125" style="836" customWidth="1"/>
    <col min="6" max="6" width="9.5703125" style="519" customWidth="1"/>
    <col min="7" max="7" width="10.140625" style="519" customWidth="1"/>
    <col min="8" max="8" width="11.140625" style="519" customWidth="1"/>
    <col min="9" max="9" width="8.7109375" style="519" customWidth="1"/>
    <col min="10" max="10" width="11.85546875" style="519" customWidth="1"/>
    <col min="11" max="16384" width="9.140625" style="519"/>
  </cols>
  <sheetData>
    <row r="1" spans="1:13" ht="24" customHeight="1" thickBot="1">
      <c r="A1" s="749" t="s">
        <v>80</v>
      </c>
      <c r="B1" s="750"/>
      <c r="C1" s="750"/>
      <c r="D1" s="750"/>
      <c r="E1" s="816"/>
      <c r="F1" s="751"/>
      <c r="G1" s="4046">
        <f>'Основная продукция'!B2</f>
        <v>44606</v>
      </c>
      <c r="H1" s="4047"/>
      <c r="I1" s="4048"/>
      <c r="K1" s="4049"/>
      <c r="L1" s="4049"/>
      <c r="M1" s="520"/>
    </row>
    <row r="2" spans="1:13" s="526" customFormat="1" ht="24" customHeight="1">
      <c r="A2" s="768"/>
      <c r="B2" s="769"/>
      <c r="C2" s="754" t="s">
        <v>24</v>
      </c>
      <c r="D2" s="521">
        <v>0.22916666666666666</v>
      </c>
      <c r="E2" s="817" t="s">
        <v>375</v>
      </c>
      <c r="F2" s="522">
        <v>0.47916666666666669</v>
      </c>
      <c r="G2" s="523">
        <v>0.66666666666666663</v>
      </c>
      <c r="H2" s="524">
        <v>0.8125</v>
      </c>
      <c r="I2" s="525"/>
      <c r="K2" s="4050"/>
      <c r="L2" s="4050"/>
      <c r="M2" s="527"/>
    </row>
    <row r="3" spans="1:13" s="526" customFormat="1" ht="24" customHeight="1" thickBot="1">
      <c r="A3" s="528"/>
      <c r="B3" s="529">
        <v>1</v>
      </c>
      <c r="C3" s="755"/>
      <c r="D3" s="518">
        <f>'Основная продукция'!F5</f>
        <v>0</v>
      </c>
      <c r="E3" s="818"/>
      <c r="F3" s="530">
        <f>'Основная продукция'!P5</f>
        <v>0</v>
      </c>
      <c r="G3" s="531">
        <f>'Основная продукция'!Y5</f>
        <v>0</v>
      </c>
      <c r="H3" s="532">
        <f>'Основная продукция'!AG5</f>
        <v>0</v>
      </c>
      <c r="I3" s="533" t="s">
        <v>153</v>
      </c>
      <c r="K3" s="4050"/>
      <c r="L3" s="4050"/>
      <c r="M3" s="527"/>
    </row>
    <row r="4" spans="1:13" s="526" customFormat="1" ht="12.75" hidden="1" customHeight="1">
      <c r="A4" s="534" t="s">
        <v>376</v>
      </c>
      <c r="B4" s="529">
        <v>0.21</v>
      </c>
      <c r="C4" s="755"/>
      <c r="D4" s="535">
        <f>B4*D3/B3</f>
        <v>0</v>
      </c>
      <c r="E4" s="819"/>
      <c r="F4" s="536">
        <f t="shared" ref="F4:F9" si="0">B4*F3/B3</f>
        <v>0</v>
      </c>
      <c r="G4" s="537">
        <f>B4*G3/B3</f>
        <v>0</v>
      </c>
      <c r="H4" s="537">
        <f t="shared" ref="H4:H9" si="1">B4*H3/B3</f>
        <v>0</v>
      </c>
      <c r="I4" s="538"/>
      <c r="K4" s="4050"/>
      <c r="L4" s="4050"/>
      <c r="M4" s="527"/>
    </row>
    <row r="5" spans="1:13" s="526" customFormat="1" ht="12.75" hidden="1" customHeight="1">
      <c r="A5" s="534" t="s">
        <v>377</v>
      </c>
      <c r="B5" s="529">
        <v>0.2</v>
      </c>
      <c r="C5" s="755"/>
      <c r="D5" s="535">
        <f>B5*D3/B3</f>
        <v>0</v>
      </c>
      <c r="E5" s="819"/>
      <c r="F5" s="536">
        <f t="shared" si="0"/>
        <v>0</v>
      </c>
      <c r="G5" s="537">
        <f t="shared" ref="G5:G9" si="2">B5*G4/B4</f>
        <v>0</v>
      </c>
      <c r="H5" s="537">
        <f t="shared" si="1"/>
        <v>0</v>
      </c>
      <c r="I5" s="538"/>
      <c r="K5" s="4050"/>
      <c r="L5" s="4050"/>
      <c r="M5" s="527"/>
    </row>
    <row r="6" spans="1:13" s="526" customFormat="1" ht="12.75" hidden="1" customHeight="1">
      <c r="A6" s="534" t="s">
        <v>378</v>
      </c>
      <c r="B6" s="529">
        <v>0.35</v>
      </c>
      <c r="C6" s="755"/>
      <c r="D6" s="535">
        <f>B6*D3/B3</f>
        <v>0</v>
      </c>
      <c r="E6" s="819"/>
      <c r="F6" s="536">
        <f t="shared" si="0"/>
        <v>0</v>
      </c>
      <c r="G6" s="537">
        <f t="shared" si="2"/>
        <v>0</v>
      </c>
      <c r="H6" s="537">
        <f t="shared" si="1"/>
        <v>0</v>
      </c>
      <c r="I6" s="538"/>
      <c r="K6" s="4050"/>
      <c r="L6" s="4050"/>
      <c r="M6" s="527"/>
    </row>
    <row r="7" spans="1:13" s="526" customFormat="1" ht="12.75" hidden="1" customHeight="1">
      <c r="A7" s="534" t="s">
        <v>379</v>
      </c>
      <c r="B7" s="529">
        <v>0.24</v>
      </c>
      <c r="C7" s="755"/>
      <c r="D7" s="535">
        <f>B7*D3/B3</f>
        <v>0</v>
      </c>
      <c r="E7" s="819"/>
      <c r="F7" s="536">
        <f t="shared" si="0"/>
        <v>0</v>
      </c>
      <c r="G7" s="537">
        <f t="shared" si="2"/>
        <v>0</v>
      </c>
      <c r="H7" s="537">
        <f t="shared" si="1"/>
        <v>0</v>
      </c>
      <c r="I7" s="538"/>
      <c r="K7" s="4050"/>
      <c r="L7" s="4050"/>
      <c r="M7" s="527"/>
    </row>
    <row r="8" spans="1:13" s="526" customFormat="1" ht="12.75" hidden="1" customHeight="1">
      <c r="A8" s="534" t="s">
        <v>380</v>
      </c>
      <c r="B8" s="529">
        <v>0.02</v>
      </c>
      <c r="C8" s="755"/>
      <c r="D8" s="535">
        <f>B8*D3/B3</f>
        <v>0</v>
      </c>
      <c r="E8" s="819"/>
      <c r="F8" s="536">
        <f t="shared" si="0"/>
        <v>0</v>
      </c>
      <c r="G8" s="537">
        <f t="shared" si="2"/>
        <v>0</v>
      </c>
      <c r="H8" s="537">
        <f t="shared" si="1"/>
        <v>0</v>
      </c>
      <c r="I8" s="538"/>
    </row>
    <row r="9" spans="1:13" s="526" customFormat="1" ht="12.75" hidden="1" customHeight="1" thickBot="1">
      <c r="A9" s="539" t="s">
        <v>381</v>
      </c>
      <c r="B9" s="540">
        <v>0.02</v>
      </c>
      <c r="C9" s="756"/>
      <c r="D9" s="541">
        <f>B9*D3/B3</f>
        <v>0</v>
      </c>
      <c r="E9" s="820"/>
      <c r="F9" s="542">
        <f t="shared" si="0"/>
        <v>0</v>
      </c>
      <c r="G9" s="543">
        <f t="shared" si="2"/>
        <v>0</v>
      </c>
      <c r="H9" s="543">
        <f t="shared" si="1"/>
        <v>0</v>
      </c>
      <c r="I9" s="544"/>
    </row>
    <row r="10" spans="1:13" ht="24" customHeight="1" thickBot="1">
      <c r="A10" s="545"/>
      <c r="B10" s="546">
        <v>1</v>
      </c>
      <c r="C10" s="547" t="s">
        <v>111</v>
      </c>
      <c r="D10" s="548" t="e">
        <f>'Основная продукция'!#REF!</f>
        <v>#REF!</v>
      </c>
      <c r="E10" s="821"/>
      <c r="F10" s="549">
        <f>'Основная продукция'!P6</f>
        <v>0</v>
      </c>
      <c r="G10" s="550">
        <f>'Основная продукция'!Y6</f>
        <v>0</v>
      </c>
      <c r="H10" s="551" t="e">
        <f>'Основная продукция'!#REF!</f>
        <v>#REF!</v>
      </c>
      <c r="I10" s="552" t="s">
        <v>153</v>
      </c>
    </row>
    <row r="11" spans="1:13" ht="12.75" hidden="1" customHeight="1">
      <c r="A11" s="553" t="s">
        <v>382</v>
      </c>
      <c r="B11" s="554">
        <v>0.5</v>
      </c>
      <c r="C11" s="555"/>
      <c r="D11" s="556" t="e">
        <f>B11*D10/B10</f>
        <v>#REF!</v>
      </c>
      <c r="E11" s="822"/>
      <c r="F11" s="557">
        <f>B11*F10/B10</f>
        <v>0</v>
      </c>
      <c r="G11" s="558">
        <f>B11*G10/B10</f>
        <v>0</v>
      </c>
      <c r="H11" s="558" t="e">
        <f>B11*H10/B10</f>
        <v>#REF!</v>
      </c>
      <c r="I11" s="559"/>
    </row>
    <row r="12" spans="1:13" ht="12.75" hidden="1" customHeight="1" thickBot="1">
      <c r="A12" s="534" t="s">
        <v>383</v>
      </c>
      <c r="B12" s="529">
        <v>0.5</v>
      </c>
      <c r="C12" s="560"/>
      <c r="D12" s="561" t="e">
        <f>B12*D10/B10</f>
        <v>#REF!</v>
      </c>
      <c r="E12" s="823"/>
      <c r="F12" s="562">
        <f>B12*F10/B10</f>
        <v>0</v>
      </c>
      <c r="G12" s="563">
        <f>B12*G10/B10</f>
        <v>0</v>
      </c>
      <c r="H12" s="563" t="e">
        <f>B12*H10/B10</f>
        <v>#REF!</v>
      </c>
      <c r="I12" s="564"/>
    </row>
    <row r="13" spans="1:13" ht="12.75" hidden="1" customHeight="1">
      <c r="A13" s="745" t="s">
        <v>302</v>
      </c>
      <c r="B13" s="764"/>
      <c r="C13" s="565">
        <v>0.03</v>
      </c>
      <c r="D13" s="566" t="e">
        <f>D11*C13</f>
        <v>#REF!</v>
      </c>
      <c r="E13" s="824"/>
      <c r="F13" s="567">
        <f>F11*C13</f>
        <v>0</v>
      </c>
      <c r="G13" s="568">
        <f>G11*C13</f>
        <v>0</v>
      </c>
      <c r="H13" s="568" t="e">
        <f>H11*C13</f>
        <v>#REF!</v>
      </c>
      <c r="I13" s="569" t="e">
        <f>SUM(D13:H13)</f>
        <v>#REF!</v>
      </c>
    </row>
    <row r="14" spans="1:13" ht="12.75" hidden="1" customHeight="1">
      <c r="A14" s="719" t="s">
        <v>307</v>
      </c>
      <c r="B14" s="765"/>
      <c r="C14" s="570">
        <v>1.2E-2</v>
      </c>
      <c r="D14" s="571" t="e">
        <f>D12*C14</f>
        <v>#REF!</v>
      </c>
      <c r="E14" s="825"/>
      <c r="F14" s="572">
        <f>F12*C14</f>
        <v>0</v>
      </c>
      <c r="G14" s="573">
        <f>G12*C14</f>
        <v>0</v>
      </c>
      <c r="H14" s="573" t="e">
        <f>H12*C14</f>
        <v>#REF!</v>
      </c>
      <c r="I14" s="574" t="e">
        <f>SUM(D14:H14)</f>
        <v>#REF!</v>
      </c>
    </row>
    <row r="15" spans="1:13" ht="12.75" hidden="1" customHeight="1">
      <c r="A15" s="747" t="s">
        <v>303</v>
      </c>
      <c r="B15" s="761"/>
      <c r="C15" s="575">
        <v>3.0000000000000001E-3</v>
      </c>
      <c r="D15" s="576" t="e">
        <f>D12*C15</f>
        <v>#REF!</v>
      </c>
      <c r="E15" s="505"/>
      <c r="F15" s="577">
        <f>F12*C15</f>
        <v>0</v>
      </c>
      <c r="G15" s="578">
        <f>G12*C15</f>
        <v>0</v>
      </c>
      <c r="H15" s="578" t="e">
        <f>H12*C15</f>
        <v>#REF!</v>
      </c>
      <c r="I15" s="579" t="e">
        <f t="shared" ref="I15:I20" si="3">SUM(D15:H15)</f>
        <v>#REF!</v>
      </c>
    </row>
    <row r="16" spans="1:13" ht="12.75" hidden="1" customHeight="1">
      <c r="A16" s="766" t="s">
        <v>39</v>
      </c>
      <c r="B16" s="767"/>
      <c r="C16" s="580">
        <v>1.2E-2</v>
      </c>
      <c r="D16" s="581" t="e">
        <f>D12*C16</f>
        <v>#REF!</v>
      </c>
      <c r="E16" s="826"/>
      <c r="F16" s="582">
        <f>F12*C16</f>
        <v>0</v>
      </c>
      <c r="G16" s="583">
        <f>G12*C16</f>
        <v>0</v>
      </c>
      <c r="H16" s="583" t="e">
        <f>H12*C16</f>
        <v>#REF!</v>
      </c>
      <c r="I16" s="584" t="e">
        <f t="shared" si="3"/>
        <v>#REF!</v>
      </c>
    </row>
    <row r="17" spans="1:9" ht="12.75" hidden="1" customHeight="1">
      <c r="A17" s="766" t="s">
        <v>47</v>
      </c>
      <c r="B17" s="767"/>
      <c r="C17" s="585">
        <v>2.18E-2</v>
      </c>
      <c r="D17" s="586" t="e">
        <f>D11*C17</f>
        <v>#REF!</v>
      </c>
      <c r="E17" s="827"/>
      <c r="F17" s="587">
        <f>F11*C17</f>
        <v>0</v>
      </c>
      <c r="G17" s="588">
        <f>G11*C17</f>
        <v>0</v>
      </c>
      <c r="H17" s="588" t="e">
        <f>H11*C17</f>
        <v>#REF!</v>
      </c>
      <c r="I17" s="584" t="e">
        <f t="shared" si="3"/>
        <v>#REF!</v>
      </c>
    </row>
    <row r="18" spans="1:9" ht="12.75" hidden="1" customHeight="1">
      <c r="A18" s="747" t="s">
        <v>45</v>
      </c>
      <c r="B18" s="761"/>
      <c r="C18" s="589">
        <v>2.5559999999999999E-2</v>
      </c>
      <c r="D18" s="590" t="e">
        <f>D12*C18</f>
        <v>#REF!</v>
      </c>
      <c r="E18" s="828"/>
      <c r="F18" s="591">
        <f>F12*C18</f>
        <v>0</v>
      </c>
      <c r="G18" s="592">
        <f>G12*C18</f>
        <v>0</v>
      </c>
      <c r="H18" s="592" t="e">
        <f>H12*C18</f>
        <v>#REF!</v>
      </c>
      <c r="I18" s="584" t="e">
        <f t="shared" si="3"/>
        <v>#REF!</v>
      </c>
    </row>
    <row r="19" spans="1:9" ht="12.75" hidden="1" customHeight="1">
      <c r="A19" s="747" t="s">
        <v>300</v>
      </c>
      <c r="B19" s="761"/>
      <c r="C19" s="575">
        <v>1.2E-2</v>
      </c>
      <c r="D19" s="576" t="e">
        <f>D11*C19</f>
        <v>#REF!</v>
      </c>
      <c r="E19" s="505"/>
      <c r="F19" s="577">
        <f>F11*C19</f>
        <v>0</v>
      </c>
      <c r="G19" s="578">
        <f>G11*C19</f>
        <v>0</v>
      </c>
      <c r="H19" s="578" t="e">
        <f>H11*C19</f>
        <v>#REF!</v>
      </c>
      <c r="I19" s="579" t="e">
        <f t="shared" si="3"/>
        <v>#REF!</v>
      </c>
    </row>
    <row r="20" spans="1:9" ht="12.75" hidden="1" customHeight="1" thickBot="1">
      <c r="A20" s="762" t="s">
        <v>52</v>
      </c>
      <c r="B20" s="763"/>
      <c r="C20" s="593">
        <v>1.2E-2</v>
      </c>
      <c r="D20" s="594" t="e">
        <f>D12*C20</f>
        <v>#REF!</v>
      </c>
      <c r="E20" s="829"/>
      <c r="F20" s="595">
        <f>F12*C20</f>
        <v>0</v>
      </c>
      <c r="G20" s="596">
        <f>G12*C20</f>
        <v>0</v>
      </c>
      <c r="H20" s="596" t="e">
        <f>H12*C20</f>
        <v>#REF!</v>
      </c>
      <c r="I20" s="597" t="e">
        <f t="shared" si="3"/>
        <v>#REF!</v>
      </c>
    </row>
    <row r="21" spans="1:9" ht="24" customHeight="1" thickBot="1">
      <c r="A21" s="598"/>
      <c r="B21" s="599">
        <v>1</v>
      </c>
      <c r="C21" s="547" t="s">
        <v>119</v>
      </c>
      <c r="D21" s="600" t="e">
        <f>'Основная продукция'!#REF!</f>
        <v>#REF!</v>
      </c>
      <c r="E21" s="830"/>
      <c r="F21" s="601">
        <f>'Основная продукция'!P9</f>
        <v>0</v>
      </c>
      <c r="G21" s="602">
        <f>'Основная продукция'!Y9</f>
        <v>0</v>
      </c>
      <c r="H21" s="603" t="e">
        <f>'Основная продукция'!#REF!</f>
        <v>#REF!</v>
      </c>
      <c r="I21" s="604"/>
    </row>
    <row r="22" spans="1:9" ht="12.75" hidden="1" customHeight="1">
      <c r="A22" s="745" t="s">
        <v>384</v>
      </c>
      <c r="B22" s="746"/>
      <c r="C22" s="568">
        <v>3.5000000000000003E-2</v>
      </c>
      <c r="D22" s="605" t="e">
        <f>C22*D21</f>
        <v>#REF!</v>
      </c>
      <c r="E22" s="831"/>
      <c r="F22" s="606">
        <f>C22*F21</f>
        <v>0</v>
      </c>
      <c r="G22" s="607">
        <f>C22*G21</f>
        <v>0</v>
      </c>
      <c r="H22" s="607" t="e">
        <f>C22*H21</f>
        <v>#REF!</v>
      </c>
      <c r="I22" s="569" t="e">
        <f>SUM(D22:H22)</f>
        <v>#REF!</v>
      </c>
    </row>
    <row r="23" spans="1:9" ht="12.75" hidden="1" customHeight="1">
      <c r="A23" s="719" t="s">
        <v>58</v>
      </c>
      <c r="B23" s="720"/>
      <c r="C23" s="608">
        <v>0.02</v>
      </c>
      <c r="D23" s="609" t="e">
        <f>C23*D21</f>
        <v>#REF!</v>
      </c>
      <c r="E23" s="832"/>
      <c r="F23" s="610">
        <f>C23*F21</f>
        <v>0</v>
      </c>
      <c r="G23" s="611">
        <f>C23*G21</f>
        <v>0</v>
      </c>
      <c r="H23" s="611" t="e">
        <f>C23*H21</f>
        <v>#REF!</v>
      </c>
      <c r="I23" s="612" t="e">
        <f>SUM(D23:H23)</f>
        <v>#REF!</v>
      </c>
    </row>
    <row r="24" spans="1:9" ht="12.75" hidden="1" customHeight="1">
      <c r="A24" s="729" t="s">
        <v>52</v>
      </c>
      <c r="B24" s="730"/>
      <c r="C24" s="613">
        <v>1.2E-2</v>
      </c>
      <c r="D24" s="614" t="e">
        <f>C24*D21</f>
        <v>#REF!</v>
      </c>
      <c r="E24" s="833"/>
      <c r="F24" s="615">
        <f>C24*F21</f>
        <v>0</v>
      </c>
      <c r="G24" s="616">
        <f>C24*G21</f>
        <v>0</v>
      </c>
      <c r="H24" s="616" t="e">
        <f>C24*H21</f>
        <v>#REF!</v>
      </c>
      <c r="I24" s="617" t="e">
        <f>SUM(D24:H24)</f>
        <v>#REF!</v>
      </c>
    </row>
    <row r="25" spans="1:9" ht="12.75" hidden="1" customHeight="1">
      <c r="A25" s="747" t="s">
        <v>45</v>
      </c>
      <c r="B25" s="748"/>
      <c r="C25" s="578">
        <v>3.4500000000000003E-2</v>
      </c>
      <c r="D25" s="618" t="e">
        <f>C25*D21</f>
        <v>#REF!</v>
      </c>
      <c r="E25" s="834"/>
      <c r="F25" s="619">
        <f>C25*F21</f>
        <v>0</v>
      </c>
      <c r="G25" s="620">
        <f>C25*G21</f>
        <v>0</v>
      </c>
      <c r="H25" s="620" t="e">
        <f>C25*H21</f>
        <v>#REF!</v>
      </c>
      <c r="I25" s="579" t="e">
        <f>SUM(D25:H25)</f>
        <v>#REF!</v>
      </c>
    </row>
    <row r="26" spans="1:9" ht="12.75" hidden="1" customHeight="1" thickBot="1">
      <c r="A26" s="719" t="s">
        <v>57</v>
      </c>
      <c r="B26" s="720"/>
      <c r="C26" s="608">
        <v>0.01</v>
      </c>
      <c r="D26" s="621" t="e">
        <f>C26*D21</f>
        <v>#REF!</v>
      </c>
      <c r="E26" s="835"/>
      <c r="F26" s="622">
        <f>C26*F21</f>
        <v>0</v>
      </c>
      <c r="G26" s="623">
        <f>C26*G21</f>
        <v>0</v>
      </c>
      <c r="H26" s="623" t="e">
        <f>C26*H21</f>
        <v>#REF!</v>
      </c>
      <c r="I26" s="612" t="e">
        <f>SUM(D26:H26)</f>
        <v>#REF!</v>
      </c>
    </row>
    <row r="27" spans="1:9" s="526" customFormat="1" ht="24" customHeight="1">
      <c r="A27" s="735" t="s">
        <v>42</v>
      </c>
      <c r="B27" s="736"/>
      <c r="C27" s="624">
        <v>2.4E-2</v>
      </c>
      <c r="D27" s="625">
        <f>(D5+D7+D9)*C27+E27</f>
        <v>0</v>
      </c>
      <c r="E27" s="514"/>
      <c r="F27" s="626">
        <f>(F5+F7+F9)*C27</f>
        <v>0</v>
      </c>
      <c r="G27" s="627">
        <f>(G5+G7+G9)*C27</f>
        <v>0</v>
      </c>
      <c r="H27" s="627">
        <f>(H5+H7+H9)*C27</f>
        <v>0</v>
      </c>
      <c r="I27" s="569">
        <f>D27+F27+G27+H27</f>
        <v>0</v>
      </c>
    </row>
    <row r="28" spans="1:9" s="526" customFormat="1" ht="24" customHeight="1">
      <c r="A28" s="719" t="s">
        <v>299</v>
      </c>
      <c r="B28" s="720"/>
      <c r="C28" s="628">
        <v>1.2E-2</v>
      </c>
      <c r="D28" s="571" t="e">
        <f>((D4+D6+D8)*C28)+D60+E28</f>
        <v>#REF!</v>
      </c>
      <c r="E28" s="515"/>
      <c r="F28" s="629" t="e">
        <f>((F4+F6+F8)*C28)+F60</f>
        <v>#REF!</v>
      </c>
      <c r="G28" s="573" t="e">
        <f>((G4+G6+G8)*C28)+G60</f>
        <v>#REF!</v>
      </c>
      <c r="H28" s="573" t="e">
        <f>((H4+H6+H8)*C28)+H60</f>
        <v>#REF!</v>
      </c>
      <c r="I28" s="579" t="e">
        <f t="shared" ref="I28:I37" si="4">D28+F28+G28+H28</f>
        <v>#REF!</v>
      </c>
    </row>
    <row r="29" spans="1:9" s="526" customFormat="1" ht="24" customHeight="1">
      <c r="A29" s="719" t="s">
        <v>39</v>
      </c>
      <c r="B29" s="720"/>
      <c r="C29" s="628">
        <v>1.2E-2</v>
      </c>
      <c r="D29" s="630" t="e">
        <f>((D4+D6+D8)*C29)+D16+D72+D54+D48+E29</f>
        <v>#REF!</v>
      </c>
      <c r="E29" s="515"/>
      <c r="F29" s="631" t="e">
        <f>((F4+F6+F8)*C29)+F16+F72+F54+F48</f>
        <v>#REF!</v>
      </c>
      <c r="G29" s="608" t="e">
        <f>((G4+G6+G8)*C29)+G16+G72+G54+G48</f>
        <v>#REF!</v>
      </c>
      <c r="H29" s="608" t="e">
        <f>((H4+H6+H8)*C29)+H16+H72+H54+H48</f>
        <v>#REF!</v>
      </c>
      <c r="I29" s="579" t="e">
        <f t="shared" si="4"/>
        <v>#REF!</v>
      </c>
    </row>
    <row r="30" spans="1:9" s="526" customFormat="1" ht="24" customHeight="1">
      <c r="A30" s="719" t="s">
        <v>47</v>
      </c>
      <c r="B30" s="720"/>
      <c r="C30" s="628">
        <v>2.18E-2</v>
      </c>
      <c r="D30" s="571" t="e">
        <f>D4*C30+D17+D61+E30</f>
        <v>#REF!</v>
      </c>
      <c r="E30" s="515"/>
      <c r="F30" s="629">
        <f>F4*C30+F17+F61</f>
        <v>0</v>
      </c>
      <c r="G30" s="573">
        <f>G4*C30+G17+G61</f>
        <v>0</v>
      </c>
      <c r="H30" s="573" t="e">
        <f>H4*C30+H17+H61</f>
        <v>#REF!</v>
      </c>
      <c r="I30" s="579" t="e">
        <f t="shared" si="4"/>
        <v>#REF!</v>
      </c>
    </row>
    <row r="31" spans="1:9" s="526" customFormat="1" ht="24" customHeight="1">
      <c r="A31" s="719" t="s">
        <v>45</v>
      </c>
      <c r="B31" s="720"/>
      <c r="C31" s="628">
        <v>2.5559999999999999E-2</v>
      </c>
      <c r="D31" s="630" t="e">
        <f>((D5+D8+D9+D62+D63)*C31)+E31+D18+D25+D73+D57+D49</f>
        <v>#REF!</v>
      </c>
      <c r="E31" s="515"/>
      <c r="F31" s="631" t="e">
        <f>((F5+F8+F9)*C31)+F18+F25+F73+F57+F49</f>
        <v>#REF!</v>
      </c>
      <c r="G31" s="608" t="e">
        <f>((G5+G8+G9)*C31)+G18+G25+G73+G57+G49</f>
        <v>#REF!</v>
      </c>
      <c r="H31" s="608" t="e">
        <f>((H5+H8+H9)*C31)+H18+H25+H73+H57+H49</f>
        <v>#REF!</v>
      </c>
      <c r="I31" s="579" t="e">
        <f t="shared" si="4"/>
        <v>#REF!</v>
      </c>
    </row>
    <row r="32" spans="1:9" s="526" customFormat="1" ht="24" customHeight="1">
      <c r="A32" s="719" t="s">
        <v>300</v>
      </c>
      <c r="B32" s="720"/>
      <c r="C32" s="628">
        <v>1.2E-2</v>
      </c>
      <c r="D32" s="571" t="e">
        <f>(D5+D8+D9+D62)*C32+D19+E32</f>
        <v>#REF!</v>
      </c>
      <c r="E32" s="515"/>
      <c r="F32" s="629">
        <f>(F5+F8+F9)*C32+F19</f>
        <v>0</v>
      </c>
      <c r="G32" s="573">
        <f>(G5+G8+G9)*C32+G19</f>
        <v>0</v>
      </c>
      <c r="H32" s="573" t="e">
        <f>(H5+H8+H9)*C32+H19</f>
        <v>#REF!</v>
      </c>
      <c r="I32" s="579" t="e">
        <f t="shared" si="4"/>
        <v>#REF!</v>
      </c>
    </row>
    <row r="33" spans="1:9" s="526" customFormat="1" ht="24" customHeight="1">
      <c r="A33" s="719" t="s">
        <v>301</v>
      </c>
      <c r="B33" s="720"/>
      <c r="C33" s="628">
        <v>1.4E-2</v>
      </c>
      <c r="D33" s="571">
        <f>(D4+D6+D7)*C33+E33</f>
        <v>0</v>
      </c>
      <c r="E33" s="515"/>
      <c r="F33" s="629">
        <f>(F4+F6+F7)*C33</f>
        <v>0</v>
      </c>
      <c r="G33" s="573">
        <f>(G4+G6+G7)*C33</f>
        <v>0</v>
      </c>
      <c r="H33" s="573">
        <f>(H4+H6+H7)*C33</f>
        <v>0</v>
      </c>
      <c r="I33" s="579">
        <f t="shared" si="4"/>
        <v>0</v>
      </c>
    </row>
    <row r="34" spans="1:9" s="526" customFormat="1" ht="24" customHeight="1">
      <c r="A34" s="757" t="s">
        <v>302</v>
      </c>
      <c r="B34" s="758"/>
      <c r="C34" s="632">
        <v>0.03</v>
      </c>
      <c r="D34" s="633" t="e">
        <f>D13+F13+G13+E34</f>
        <v>#REF!</v>
      </c>
      <c r="E34" s="516"/>
      <c r="F34" s="634"/>
      <c r="G34" s="635"/>
      <c r="H34" s="635"/>
      <c r="I34" s="584" t="e">
        <f t="shared" si="4"/>
        <v>#REF!</v>
      </c>
    </row>
    <row r="35" spans="1:9" s="526" customFormat="1" ht="24" customHeight="1">
      <c r="A35" s="725" t="s">
        <v>385</v>
      </c>
      <c r="B35" s="726"/>
      <c r="C35" s="628">
        <v>2.1999999999999999E-2</v>
      </c>
      <c r="D35" s="636" t="e">
        <f>D51+F51+G51+E35</f>
        <v>#REF!</v>
      </c>
      <c r="E35" s="515"/>
      <c r="F35" s="631"/>
      <c r="G35" s="608"/>
      <c r="H35" s="608"/>
      <c r="I35" s="579" t="e">
        <f t="shared" si="4"/>
        <v>#REF!</v>
      </c>
    </row>
    <row r="36" spans="1:9" s="526" customFormat="1" ht="24" customHeight="1">
      <c r="A36" s="725" t="s">
        <v>386</v>
      </c>
      <c r="B36" s="726"/>
      <c r="C36" s="628">
        <v>3.0000000000000001E-3</v>
      </c>
      <c r="D36" s="637" t="e">
        <f>D15+F15+G15+E36</f>
        <v>#REF!</v>
      </c>
      <c r="E36" s="515"/>
      <c r="F36" s="629"/>
      <c r="G36" s="573"/>
      <c r="H36" s="573"/>
      <c r="I36" s="579" t="e">
        <f t="shared" si="4"/>
        <v>#REF!</v>
      </c>
    </row>
    <row r="37" spans="1:9" s="526" customFormat="1" ht="24" customHeight="1" thickBot="1">
      <c r="A37" s="759" t="s">
        <v>304</v>
      </c>
      <c r="B37" s="760"/>
      <c r="C37" s="638">
        <v>3.5000000000000003E-2</v>
      </c>
      <c r="D37" s="639" t="e">
        <f>D22+F22+G22+E37</f>
        <v>#REF!</v>
      </c>
      <c r="E37" s="517"/>
      <c r="F37" s="640"/>
      <c r="G37" s="641"/>
      <c r="H37" s="641"/>
      <c r="I37" s="642" t="e">
        <f t="shared" si="4"/>
        <v>#REF!</v>
      </c>
    </row>
    <row r="38" spans="1:9" ht="7.5" customHeight="1" thickBot="1"/>
    <row r="39" spans="1:9" ht="24" customHeight="1" thickBot="1">
      <c r="A39" s="749" t="s">
        <v>80</v>
      </c>
      <c r="B39" s="750"/>
      <c r="C39" s="750"/>
      <c r="D39" s="750"/>
      <c r="E39" s="816"/>
      <c r="F39" s="751"/>
      <c r="G39" s="4152">
        <f>G1</f>
        <v>44606</v>
      </c>
      <c r="H39" s="4153"/>
      <c r="I39" s="4154"/>
    </row>
    <row r="40" spans="1:9" s="526" customFormat="1" ht="24" customHeight="1" thickBot="1">
      <c r="A40" s="752" t="s">
        <v>387</v>
      </c>
      <c r="B40" s="753"/>
      <c r="C40" s="754" t="s">
        <v>9</v>
      </c>
      <c r="D40" s="643">
        <v>0.22916666666666666</v>
      </c>
      <c r="E40" s="817" t="s">
        <v>375</v>
      </c>
      <c r="F40" s="522">
        <v>0.47916666666666669</v>
      </c>
      <c r="G40" s="523">
        <v>0.66666666666666663</v>
      </c>
      <c r="H40" s="644">
        <v>0.8125</v>
      </c>
      <c r="I40" s="645"/>
    </row>
    <row r="41" spans="1:9" s="526" customFormat="1" ht="24" customHeight="1" thickBot="1">
      <c r="A41" s="646"/>
      <c r="B41" s="647">
        <v>1</v>
      </c>
      <c r="C41" s="755"/>
      <c r="D41" s="518" t="e">
        <f>'Основная продукция'!#REF!</f>
        <v>#REF!</v>
      </c>
      <c r="E41" s="837"/>
      <c r="F41" s="648">
        <f>'Основная продукция'!P20</f>
        <v>0</v>
      </c>
      <c r="G41" s="649">
        <f>'Основная продукция'!Y20</f>
        <v>0</v>
      </c>
      <c r="H41" s="650" t="e">
        <f>'Основная продукция'!#REF!</f>
        <v>#REF!</v>
      </c>
      <c r="I41" s="533"/>
    </row>
    <row r="42" spans="1:9" s="526" customFormat="1" ht="13.5" hidden="1" customHeight="1">
      <c r="A42" s="534" t="s">
        <v>0</v>
      </c>
      <c r="B42" s="651">
        <v>0.3</v>
      </c>
      <c r="C42" s="755"/>
      <c r="D42" s="535" t="e">
        <f>B42*D41/B41</f>
        <v>#REF!</v>
      </c>
      <c r="E42" s="819"/>
      <c r="F42" s="536">
        <f>B42*F41/B41</f>
        <v>0</v>
      </c>
      <c r="G42" s="537">
        <f>B42*G41/B41</f>
        <v>0</v>
      </c>
      <c r="H42" s="537" t="e">
        <f>B42*H41/B41</f>
        <v>#REF!</v>
      </c>
      <c r="I42" s="533"/>
    </row>
    <row r="43" spans="1:9" s="526" customFormat="1" ht="13.5" hidden="1" customHeight="1" thickBot="1">
      <c r="A43" s="652" t="s">
        <v>29</v>
      </c>
      <c r="B43" s="653">
        <v>0.3</v>
      </c>
      <c r="C43" s="756"/>
      <c r="D43" s="654" t="e">
        <f>B43*D42/B42</f>
        <v>#REF!</v>
      </c>
      <c r="E43" s="838"/>
      <c r="F43" s="655">
        <f>B43*F42/B42</f>
        <v>0</v>
      </c>
      <c r="G43" s="656">
        <f>B43*G42/B42</f>
        <v>0</v>
      </c>
      <c r="H43" s="656" t="e">
        <f>B43*H42/B42</f>
        <v>#REF!</v>
      </c>
      <c r="I43" s="657"/>
    </row>
    <row r="44" spans="1:9" ht="24" customHeight="1">
      <c r="A44" s="739" t="s">
        <v>388</v>
      </c>
      <c r="B44" s="740"/>
      <c r="C44" s="741"/>
      <c r="D44" s="658" t="e">
        <f>'Основная продукция'!#REF!</f>
        <v>#REF!</v>
      </c>
      <c r="E44" s="839"/>
      <c r="F44" s="659" t="e">
        <f>'Основная продукция'!#REF!</f>
        <v>#REF!</v>
      </c>
      <c r="G44" s="660" t="e">
        <f>'Основная продукция'!#REF!</f>
        <v>#REF!</v>
      </c>
      <c r="H44" s="660" t="e">
        <f>'Основная продукция'!#REF!</f>
        <v>#REF!</v>
      </c>
      <c r="I44" s="525"/>
    </row>
    <row r="45" spans="1:9" ht="24" customHeight="1" thickBot="1">
      <c r="A45" s="742" t="s">
        <v>389</v>
      </c>
      <c r="B45" s="743"/>
      <c r="C45" s="744"/>
      <c r="D45" s="661" t="e">
        <f>'Основная продукция'!#REF!</f>
        <v>#REF!</v>
      </c>
      <c r="E45" s="840"/>
      <c r="F45" s="662" t="e">
        <f>'Основная продукция'!#REF!</f>
        <v>#REF!</v>
      </c>
      <c r="G45" s="662" t="e">
        <f>'Основная продукция'!#REF!</f>
        <v>#REF!</v>
      </c>
      <c r="H45" s="662" t="e">
        <f>'Основная продукция'!#REF!</f>
        <v>#REF!</v>
      </c>
      <c r="I45" s="663"/>
    </row>
    <row r="46" spans="1:9" ht="23.25" customHeight="1">
      <c r="A46" s="739" t="s">
        <v>337</v>
      </c>
      <c r="B46" s="740"/>
      <c r="C46" s="741"/>
      <c r="D46" s="664" t="e">
        <f>'Основная продукция'!#REF!</f>
        <v>#REF!</v>
      </c>
      <c r="E46" s="841"/>
      <c r="F46" s="665">
        <f>'Основная продукция'!P25</f>
        <v>0</v>
      </c>
      <c r="G46" s="666">
        <f>'Основная продукция'!Y25</f>
        <v>0</v>
      </c>
      <c r="H46" s="666" t="e">
        <f>'Основная продукция'!#REF!</f>
        <v>#REF!</v>
      </c>
      <c r="I46" s="667"/>
    </row>
    <row r="47" spans="1:9" ht="24" customHeight="1" thickBot="1">
      <c r="A47" s="742" t="s">
        <v>338</v>
      </c>
      <c r="B47" s="743"/>
      <c r="C47" s="744"/>
      <c r="D47" s="661" t="e">
        <f>'Основная продукция'!#REF!</f>
        <v>#REF!</v>
      </c>
      <c r="E47" s="842"/>
      <c r="F47" s="662">
        <f>'Основная продукция'!P26</f>
        <v>0</v>
      </c>
      <c r="G47" s="668">
        <f>'Основная продукция'!Y26</f>
        <v>0</v>
      </c>
      <c r="H47" s="668" t="e">
        <f>'Основная продукция'!#REF!</f>
        <v>#REF!</v>
      </c>
      <c r="I47" s="604"/>
    </row>
    <row r="48" spans="1:9" ht="12.75" hidden="1" customHeight="1">
      <c r="A48" s="745" t="s">
        <v>39</v>
      </c>
      <c r="B48" s="746"/>
      <c r="C48" s="607">
        <v>0.02</v>
      </c>
      <c r="D48" s="607" t="e">
        <f>(D46+D47)*C48</f>
        <v>#REF!</v>
      </c>
      <c r="E48" s="843"/>
      <c r="F48" s="607">
        <f>(F46+F47)*C48</f>
        <v>0</v>
      </c>
      <c r="G48" s="607">
        <f>(G46+G47)*C48</f>
        <v>0</v>
      </c>
      <c r="H48" s="607" t="e">
        <f>(H46+H47)*C48</f>
        <v>#REF!</v>
      </c>
      <c r="I48" s="569" t="e">
        <f t="shared" ref="I48:I53" si="5">SUM(D48:H48)</f>
        <v>#REF!</v>
      </c>
    </row>
    <row r="49" spans="1:9" ht="12.75" hidden="1" customHeight="1">
      <c r="A49" s="747" t="s">
        <v>45</v>
      </c>
      <c r="B49" s="748"/>
      <c r="C49" s="669">
        <v>0.04</v>
      </c>
      <c r="D49" s="669" t="e">
        <f>D46*C49</f>
        <v>#REF!</v>
      </c>
      <c r="E49" s="844"/>
      <c r="F49" s="669">
        <f>F46*C49</f>
        <v>0</v>
      </c>
      <c r="G49" s="669">
        <f>G46*C49</f>
        <v>0</v>
      </c>
      <c r="H49" s="669" t="e">
        <f>H46*C49</f>
        <v>#REF!</v>
      </c>
      <c r="I49" s="579" t="e">
        <f t="shared" si="5"/>
        <v>#REF!</v>
      </c>
    </row>
    <row r="50" spans="1:9" ht="12.75" hidden="1" customHeight="1">
      <c r="A50" s="729" t="s">
        <v>52</v>
      </c>
      <c r="B50" s="730"/>
      <c r="C50" s="616">
        <v>2.4E-2</v>
      </c>
      <c r="D50" s="616" t="e">
        <f>D46*C50</f>
        <v>#REF!</v>
      </c>
      <c r="E50" s="845"/>
      <c r="F50" s="616">
        <f>F46*C50</f>
        <v>0</v>
      </c>
      <c r="G50" s="616">
        <f>G46*C50</f>
        <v>0</v>
      </c>
      <c r="H50" s="616" t="e">
        <f>H46*C50</f>
        <v>#REF!</v>
      </c>
      <c r="I50" s="617" t="e">
        <f t="shared" si="5"/>
        <v>#REF!</v>
      </c>
    </row>
    <row r="51" spans="1:9" ht="12.75" hidden="1" customHeight="1">
      <c r="A51" s="747" t="s">
        <v>385</v>
      </c>
      <c r="B51" s="748"/>
      <c r="C51" s="670">
        <v>0.03</v>
      </c>
      <c r="D51" s="620" t="e">
        <f>D47*C51</f>
        <v>#REF!</v>
      </c>
      <c r="E51" s="846"/>
      <c r="F51" s="620">
        <f>F47*C51</f>
        <v>0</v>
      </c>
      <c r="G51" s="620">
        <f>G47*C51</f>
        <v>0</v>
      </c>
      <c r="H51" s="620" t="e">
        <f>H47*C51</f>
        <v>#REF!</v>
      </c>
      <c r="I51" s="579" t="e">
        <f t="shared" si="5"/>
        <v>#REF!</v>
      </c>
    </row>
    <row r="52" spans="1:9" ht="12.75" hidden="1" customHeight="1">
      <c r="A52" s="719" t="s">
        <v>308</v>
      </c>
      <c r="B52" s="720"/>
      <c r="C52" s="671">
        <v>0.03</v>
      </c>
      <c r="D52" s="623" t="e">
        <f>D46*C52</f>
        <v>#REF!</v>
      </c>
      <c r="E52" s="847"/>
      <c r="F52" s="623">
        <f>F46*C52</f>
        <v>0</v>
      </c>
      <c r="G52" s="623">
        <f>G46*C52</f>
        <v>0</v>
      </c>
      <c r="H52" s="623" t="e">
        <f>H46*C52</f>
        <v>#REF!</v>
      </c>
      <c r="I52" s="612" t="e">
        <f t="shared" si="5"/>
        <v>#REF!</v>
      </c>
    </row>
    <row r="53" spans="1:9" ht="12.75" hidden="1" customHeight="1" thickBot="1">
      <c r="A53" s="721" t="s">
        <v>309</v>
      </c>
      <c r="B53" s="722"/>
      <c r="C53" s="672">
        <v>0.02</v>
      </c>
      <c r="D53" s="673" t="e">
        <f>D47*C53</f>
        <v>#REF!</v>
      </c>
      <c r="E53" s="848"/>
      <c r="F53" s="673">
        <f>F47*C53</f>
        <v>0</v>
      </c>
      <c r="G53" s="673">
        <f>G47*C53</f>
        <v>0</v>
      </c>
      <c r="H53" s="673" t="e">
        <f>H47*C53</f>
        <v>#REF!</v>
      </c>
      <c r="I53" s="674" t="e">
        <f t="shared" si="5"/>
        <v>#REF!</v>
      </c>
    </row>
    <row r="54" spans="1:9" ht="12.75" hidden="1" customHeight="1">
      <c r="A54" s="737" t="s">
        <v>39</v>
      </c>
      <c r="B54" s="738"/>
      <c r="C54" s="675">
        <v>0.02</v>
      </c>
      <c r="D54" s="676" t="e">
        <f>((D44+D45)*C54)+E54</f>
        <v>#REF!</v>
      </c>
      <c r="E54" s="849"/>
      <c r="F54" s="677" t="e">
        <f>(F44+F45)*C54</f>
        <v>#REF!</v>
      </c>
      <c r="G54" s="678" t="e">
        <f>(G44+G45)*C54</f>
        <v>#REF!</v>
      </c>
      <c r="H54" s="678" t="e">
        <f>(H44+H45)*C54</f>
        <v>#REF!</v>
      </c>
      <c r="I54" s="679" t="e">
        <f>SUM(D54:H54)</f>
        <v>#REF!</v>
      </c>
    </row>
    <row r="55" spans="1:9" ht="18.75" hidden="1" customHeight="1">
      <c r="A55" s="729" t="s">
        <v>305</v>
      </c>
      <c r="B55" s="730"/>
      <c r="C55" s="617">
        <v>1.2E-2</v>
      </c>
      <c r="D55" s="680" t="e">
        <f>(((D44+D45+D63)*C55)+D20+F20+G20+D24+F24+D50+F50+G50)/3+E55</f>
        <v>#REF!</v>
      </c>
      <c r="E55" s="850"/>
      <c r="F55" s="681" t="e">
        <f>D55</f>
        <v>#REF!</v>
      </c>
      <c r="G55" s="613" t="e">
        <f>F55</f>
        <v>#REF!</v>
      </c>
      <c r="H55" s="613" t="e">
        <f>(H44+H45)*C55+H20+H24+H50</f>
        <v>#REF!</v>
      </c>
      <c r="I55" s="682" t="e">
        <f t="shared" ref="I55:I58" si="6">SUM(D55:H55)</f>
        <v>#REF!</v>
      </c>
    </row>
    <row r="56" spans="1:9" ht="18.75" hidden="1" customHeight="1">
      <c r="A56" s="729" t="s">
        <v>53</v>
      </c>
      <c r="B56" s="730"/>
      <c r="C56" s="617">
        <v>6.0000000000000001E-3</v>
      </c>
      <c r="D56" s="680" t="e">
        <f>(((D44+D45)*C56)+E56)</f>
        <v>#REF!</v>
      </c>
      <c r="E56" s="850"/>
      <c r="F56" s="681" t="e">
        <f>(F44+F45)*C56</f>
        <v>#REF!</v>
      </c>
      <c r="G56" s="613" t="e">
        <f>(G44+G45)*C56</f>
        <v>#REF!</v>
      </c>
      <c r="H56" s="613" t="e">
        <f>(H44+H45)*C56</f>
        <v>#REF!</v>
      </c>
      <c r="I56" s="682" t="e">
        <f t="shared" si="6"/>
        <v>#REF!</v>
      </c>
    </row>
    <row r="57" spans="1:9" ht="18.75" hidden="1" customHeight="1">
      <c r="A57" s="683" t="s">
        <v>45</v>
      </c>
      <c r="B57" s="684">
        <v>2.5559999999999999E-2</v>
      </c>
      <c r="C57" s="579">
        <v>3.7777999999999999E-2</v>
      </c>
      <c r="D57" s="576" t="e">
        <f>(D44*C57)+(D45*B57)+E57</f>
        <v>#REF!</v>
      </c>
      <c r="E57" s="505"/>
      <c r="F57" s="577" t="e">
        <f>(F44*C57)+(F45*B57)</f>
        <v>#REF!</v>
      </c>
      <c r="G57" s="578" t="e">
        <f>(G44*C57)+(G45*B57)</f>
        <v>#REF!</v>
      </c>
      <c r="H57" s="578" t="e">
        <f>(H44*C57)+(H45*B57)</f>
        <v>#REF!</v>
      </c>
      <c r="I57" s="679" t="e">
        <f t="shared" si="6"/>
        <v>#REF!</v>
      </c>
    </row>
    <row r="58" spans="1:9" ht="18.75" hidden="1" customHeight="1">
      <c r="A58" s="729" t="s">
        <v>54</v>
      </c>
      <c r="B58" s="730"/>
      <c r="C58" s="617">
        <v>6.7799999999999996E-3</v>
      </c>
      <c r="D58" s="680" t="e">
        <f>((D44+D45)*C58)+E58</f>
        <v>#REF!</v>
      </c>
      <c r="E58" s="850"/>
      <c r="F58" s="681"/>
      <c r="G58" s="613"/>
      <c r="H58" s="613"/>
      <c r="I58" s="682" t="e">
        <f t="shared" si="6"/>
        <v>#REF!</v>
      </c>
    </row>
    <row r="59" spans="1:9" ht="18.75" hidden="1" customHeight="1">
      <c r="A59" s="729" t="s">
        <v>48</v>
      </c>
      <c r="B59" s="730"/>
      <c r="C59" s="685">
        <v>3</v>
      </c>
      <c r="D59" s="686" t="e">
        <f>((D44+D45)*C59)+E59+D63</f>
        <v>#REF!</v>
      </c>
      <c r="E59" s="851"/>
      <c r="F59" s="687"/>
      <c r="G59" s="688"/>
      <c r="H59" s="688" t="e">
        <f>((H44+H45)*C59)</f>
        <v>#REF!</v>
      </c>
      <c r="I59" s="689" t="e">
        <f>SUM(D59:H59)</f>
        <v>#REF!</v>
      </c>
    </row>
    <row r="60" spans="1:9" ht="12.75" hidden="1" customHeight="1" thickBot="1">
      <c r="A60" s="731" t="s">
        <v>41</v>
      </c>
      <c r="B60" s="732"/>
      <c r="C60" s="690">
        <v>1.2E-2</v>
      </c>
      <c r="D60" s="691" t="e">
        <f>D45*C60+E60</f>
        <v>#REF!</v>
      </c>
      <c r="E60" s="852"/>
      <c r="F60" s="692" t="e">
        <f>F45*C60</f>
        <v>#REF!</v>
      </c>
      <c r="G60" s="693" t="e">
        <f>G45*C60</f>
        <v>#REF!</v>
      </c>
      <c r="H60" s="693" t="e">
        <f>H45*C60</f>
        <v>#REF!</v>
      </c>
      <c r="I60" s="679" t="e">
        <f>SUM(D60:H60)</f>
        <v>#REF!</v>
      </c>
    </row>
    <row r="61" spans="1:9" s="526" customFormat="1" ht="12.75" hidden="1" customHeight="1" thickBot="1">
      <c r="A61" s="2002" t="s">
        <v>47</v>
      </c>
      <c r="B61" s="2003"/>
      <c r="C61" s="2004">
        <v>5.8999999999999997E-2</v>
      </c>
      <c r="D61" s="2005" t="e">
        <f>(D42+D43)*C61</f>
        <v>#REF!</v>
      </c>
      <c r="E61" s="2006"/>
      <c r="F61" s="2007">
        <f>(F42+F43)*C61</f>
        <v>0</v>
      </c>
      <c r="G61" s="2008">
        <f>(G42+G43)*C61</f>
        <v>0</v>
      </c>
      <c r="H61" s="2008" t="e">
        <f>(H42+H43)*C61</f>
        <v>#REF!</v>
      </c>
      <c r="I61" s="2009" t="e">
        <f t="shared" ref="I61:I73" si="7">SUM(D61:H61)</f>
        <v>#REF!</v>
      </c>
    </row>
    <row r="62" spans="1:9" s="526" customFormat="1" ht="27.75" customHeight="1">
      <c r="A62" s="2023" t="s">
        <v>583</v>
      </c>
      <c r="B62" s="2024"/>
      <c r="C62" s="2025"/>
      <c r="D62" s="2026" t="e">
        <f>'Основная продукция'!#REF!+'Основная продукция'!M7+'Основная продукция'!V7</f>
        <v>#REF!</v>
      </c>
      <c r="E62" s="510"/>
      <c r="F62" s="2014"/>
      <c r="G62" s="2015"/>
      <c r="H62" s="2015"/>
      <c r="I62" s="2016"/>
    </row>
    <row r="63" spans="1:9" s="526" customFormat="1" ht="27.75" customHeight="1" thickBot="1">
      <c r="A63" s="2020" t="s">
        <v>584</v>
      </c>
      <c r="B63" s="2021"/>
      <c r="C63" s="2022"/>
      <c r="D63" s="2029" t="e">
        <f>'Основная продукция'!#REF!+'Основная продукция'!M8+'Основная продукция'!V8</f>
        <v>#REF!</v>
      </c>
      <c r="E63" s="2030"/>
      <c r="F63" s="2031"/>
      <c r="G63" s="2032"/>
      <c r="H63" s="2032"/>
      <c r="I63" s="2033"/>
    </row>
    <row r="64" spans="1:9" s="526" customFormat="1" ht="27.75" hidden="1" customHeight="1">
      <c r="A64" s="2023" t="s">
        <v>58</v>
      </c>
      <c r="B64" s="2024"/>
      <c r="C64" s="2035">
        <v>1.2E-2</v>
      </c>
      <c r="D64" s="2037" t="e">
        <f>D62*C64</f>
        <v>#REF!</v>
      </c>
      <c r="E64" s="510"/>
      <c r="F64" s="2036"/>
      <c r="G64" s="1489"/>
      <c r="H64" s="1489"/>
      <c r="I64" s="703"/>
    </row>
    <row r="65" spans="1:13" s="526" customFormat="1" ht="24" customHeight="1">
      <c r="A65" s="723" t="s">
        <v>294</v>
      </c>
      <c r="B65" s="724"/>
      <c r="C65" s="2034">
        <v>0.03</v>
      </c>
      <c r="D65" s="708">
        <v>0</v>
      </c>
      <c r="E65" s="512"/>
      <c r="F65" s="622">
        <f>F42*C65</f>
        <v>0</v>
      </c>
      <c r="G65" s="623">
        <f>G42*C65</f>
        <v>0</v>
      </c>
      <c r="H65" s="623" t="e">
        <f>H42*C65</f>
        <v>#REF!</v>
      </c>
      <c r="I65" s="710" t="e">
        <f>D65+F65+G65+H65</f>
        <v>#REF!</v>
      </c>
    </row>
    <row r="66" spans="1:13" s="526" customFormat="1" ht="24" customHeight="1">
      <c r="A66" s="719" t="s">
        <v>295</v>
      </c>
      <c r="B66" s="720"/>
      <c r="C66" s="704">
        <v>0.04</v>
      </c>
      <c r="D66" s="705" t="e">
        <f>D43*C66+E66</f>
        <v>#REF!</v>
      </c>
      <c r="E66" s="511"/>
      <c r="F66" s="706">
        <f>F43*C66</f>
        <v>0</v>
      </c>
      <c r="G66" s="707">
        <f>G43*C66</f>
        <v>0</v>
      </c>
      <c r="H66" s="707" t="e">
        <f>H43*C66</f>
        <v>#REF!</v>
      </c>
      <c r="I66" s="612" t="e">
        <f>D66+F66+G66+H66</f>
        <v>#REF!</v>
      </c>
    </row>
    <row r="67" spans="1:13" s="526" customFormat="1" ht="24" customHeight="1">
      <c r="A67" s="719" t="s">
        <v>307</v>
      </c>
      <c r="B67" s="720"/>
      <c r="C67" s="628">
        <v>1.2E-2</v>
      </c>
      <c r="D67" s="708" t="e">
        <f>D14+F14+G14+E67</f>
        <v>#REF!</v>
      </c>
      <c r="E67" s="512"/>
      <c r="F67" s="622"/>
      <c r="G67" s="623"/>
      <c r="H67" s="623"/>
      <c r="I67" s="612" t="e">
        <f>D67</f>
        <v>#REF!</v>
      </c>
    </row>
    <row r="68" spans="1:13" s="526" customFormat="1" ht="24" customHeight="1">
      <c r="A68" s="2017" t="s">
        <v>587</v>
      </c>
      <c r="B68" s="2018"/>
      <c r="C68" s="2019">
        <v>0.03</v>
      </c>
      <c r="D68" s="708" t="e">
        <f>D62*C68+E68</f>
        <v>#REF!</v>
      </c>
      <c r="E68" s="512"/>
      <c r="F68" s="622"/>
      <c r="G68" s="623"/>
      <c r="H68" s="623"/>
      <c r="I68" s="710"/>
    </row>
    <row r="69" spans="1:13" s="526" customFormat="1" ht="24" customHeight="1">
      <c r="A69" s="2017" t="s">
        <v>589</v>
      </c>
      <c r="B69" s="2018"/>
      <c r="C69" s="2019">
        <v>3.5000000000000003E-2</v>
      </c>
      <c r="D69" s="708" t="e">
        <f>D63*C69+E69</f>
        <v>#REF!</v>
      </c>
      <c r="E69" s="512"/>
      <c r="F69" s="622"/>
      <c r="G69" s="623"/>
      <c r="H69" s="623"/>
      <c r="I69" s="710"/>
    </row>
    <row r="70" spans="1:13" s="526" customFormat="1" ht="24" customHeight="1">
      <c r="A70" s="723" t="s">
        <v>308</v>
      </c>
      <c r="B70" s="724"/>
      <c r="C70" s="709">
        <v>0.03</v>
      </c>
      <c r="D70" s="708" t="e">
        <f>D52+F52+G52+E70</f>
        <v>#REF!</v>
      </c>
      <c r="E70" s="512"/>
      <c r="F70" s="622"/>
      <c r="G70" s="623"/>
      <c r="H70" s="623"/>
      <c r="I70" s="710" t="e">
        <f>D70</f>
        <v>#REF!</v>
      </c>
    </row>
    <row r="71" spans="1:13" s="526" customFormat="1" ht="24" customHeight="1">
      <c r="A71" s="725" t="s">
        <v>309</v>
      </c>
      <c r="B71" s="726"/>
      <c r="C71" s="628">
        <v>0.02</v>
      </c>
      <c r="D71" s="705" t="e">
        <f>D53+F53+G53+E71</f>
        <v>#REF!</v>
      </c>
      <c r="E71" s="511"/>
      <c r="F71" s="706"/>
      <c r="G71" s="707"/>
      <c r="H71" s="707"/>
      <c r="I71" s="612" t="e">
        <f>D71</f>
        <v>#REF!</v>
      </c>
    </row>
    <row r="72" spans="1:13" s="526" customFormat="1" ht="18.75" hidden="1" customHeight="1">
      <c r="A72" s="727" t="s">
        <v>39</v>
      </c>
      <c r="B72" s="728"/>
      <c r="C72" s="579">
        <v>0.03</v>
      </c>
      <c r="D72" s="711" t="e">
        <f>D42*C72</f>
        <v>#REF!</v>
      </c>
      <c r="E72" s="505"/>
      <c r="F72" s="577">
        <f>F42*C72</f>
        <v>0</v>
      </c>
      <c r="G72" s="578">
        <f>G42*C72</f>
        <v>0</v>
      </c>
      <c r="H72" s="578" t="e">
        <f>H42*C72</f>
        <v>#REF!</v>
      </c>
      <c r="I72" s="579" t="e">
        <f t="shared" si="7"/>
        <v>#REF!</v>
      </c>
    </row>
    <row r="73" spans="1:13" s="526" customFormat="1" ht="18.75" hidden="1" customHeight="1">
      <c r="A73" s="727" t="s">
        <v>45</v>
      </c>
      <c r="B73" s="728"/>
      <c r="C73" s="579">
        <v>2.5559999999999999E-2</v>
      </c>
      <c r="D73" s="711" t="e">
        <f>D43*C73</f>
        <v>#REF!</v>
      </c>
      <c r="E73" s="505"/>
      <c r="F73" s="577">
        <f>F43*C73</f>
        <v>0</v>
      </c>
      <c r="G73" s="578">
        <f>G43*C73</f>
        <v>0</v>
      </c>
      <c r="H73" s="578" t="e">
        <f>H43*C73</f>
        <v>#REF!</v>
      </c>
      <c r="I73" s="579" t="e">
        <f t="shared" si="7"/>
        <v>#REF!</v>
      </c>
    </row>
    <row r="74" spans="1:13" s="526" customFormat="1" ht="24" customHeight="1">
      <c r="A74" s="719" t="s">
        <v>58</v>
      </c>
      <c r="B74" s="720"/>
      <c r="C74" s="612">
        <v>0.02</v>
      </c>
      <c r="D74" s="636" t="e">
        <f>D23+F23+G23+E74+D64</f>
        <v>#REF!</v>
      </c>
      <c r="E74" s="507"/>
      <c r="F74" s="712"/>
      <c r="G74" s="608"/>
      <c r="H74" s="608"/>
      <c r="I74" s="612" t="e">
        <f>D74</f>
        <v>#REF!</v>
      </c>
    </row>
    <row r="75" spans="1:13" s="526" customFormat="1" ht="24" customHeight="1">
      <c r="A75" s="719" t="s">
        <v>57</v>
      </c>
      <c r="B75" s="720"/>
      <c r="C75" s="612">
        <v>0.01</v>
      </c>
      <c r="D75" s="636" t="e">
        <f>D26+F26+G26+E75</f>
        <v>#REF!</v>
      </c>
      <c r="E75" s="507"/>
      <c r="F75" s="712"/>
      <c r="G75" s="608"/>
      <c r="H75" s="608"/>
      <c r="I75" s="612" t="e">
        <f>D75</f>
        <v>#REF!</v>
      </c>
    </row>
    <row r="76" spans="1:13" ht="24" customHeight="1">
      <c r="A76" s="719" t="s">
        <v>305</v>
      </c>
      <c r="B76" s="720"/>
      <c r="C76" s="713">
        <v>1.2E-2</v>
      </c>
      <c r="D76" s="571" t="e">
        <f>D55+E76</f>
        <v>#REF!</v>
      </c>
      <c r="E76" s="507"/>
      <c r="F76" s="572">
        <v>0</v>
      </c>
      <c r="G76" s="573">
        <v>0</v>
      </c>
      <c r="H76" s="573">
        <v>0</v>
      </c>
      <c r="I76" s="682" t="e">
        <f>D76+F76+G76+H76</f>
        <v>#REF!</v>
      </c>
    </row>
    <row r="77" spans="1:13" ht="24" customHeight="1">
      <c r="A77" s="719" t="s">
        <v>53</v>
      </c>
      <c r="B77" s="720"/>
      <c r="C77" s="713">
        <v>6.0000000000000001E-3</v>
      </c>
      <c r="D77" s="571" t="e">
        <f>(D56+E77)/3</f>
        <v>#REF!</v>
      </c>
      <c r="E77" s="507"/>
      <c r="F77" s="572" t="e">
        <f>D77</f>
        <v>#REF!</v>
      </c>
      <c r="G77" s="573" t="e">
        <f>D77</f>
        <v>#REF!</v>
      </c>
      <c r="H77" s="573">
        <v>0</v>
      </c>
      <c r="I77" s="682" t="e">
        <f>D77+F77+G77+H77</f>
        <v>#REF!</v>
      </c>
    </row>
    <row r="78" spans="1:13" ht="24" customHeight="1">
      <c r="A78" s="719" t="s">
        <v>54</v>
      </c>
      <c r="B78" s="720"/>
      <c r="C78" s="713">
        <v>6.7799999999999996E-3</v>
      </c>
      <c r="D78" s="571" t="e">
        <f>D58+E78</f>
        <v>#REF!</v>
      </c>
      <c r="E78" s="507"/>
      <c r="F78" s="572"/>
      <c r="G78" s="573"/>
      <c r="H78" s="573"/>
      <c r="I78" s="682" t="e">
        <f>D78</f>
        <v>#REF!</v>
      </c>
    </row>
    <row r="79" spans="1:13" ht="24" customHeight="1" thickBot="1">
      <c r="A79" s="721" t="s">
        <v>48</v>
      </c>
      <c r="B79" s="722"/>
      <c r="C79" s="714">
        <v>3</v>
      </c>
      <c r="D79" s="715" t="e">
        <f>D59+E79</f>
        <v>#REF!</v>
      </c>
      <c r="E79" s="513"/>
      <c r="F79" s="716"/>
      <c r="G79" s="717"/>
      <c r="H79" s="717" t="e">
        <f>H59</f>
        <v>#REF!</v>
      </c>
      <c r="I79" s="718" t="e">
        <f>D79+H79</f>
        <v>#REF!</v>
      </c>
    </row>
    <row r="80" spans="1:13" ht="24" customHeight="1" thickBot="1">
      <c r="A80" s="749" t="s">
        <v>522</v>
      </c>
      <c r="B80" s="750"/>
      <c r="C80" s="750"/>
      <c r="D80" s="750"/>
      <c r="E80" s="816"/>
      <c r="F80" s="751"/>
      <c r="G80" s="4152">
        <f>G1</f>
        <v>44606</v>
      </c>
      <c r="H80" s="4153"/>
      <c r="I80" s="4154"/>
      <c r="K80" s="4049"/>
      <c r="L80" s="4049"/>
      <c r="M80" s="520"/>
    </row>
    <row r="81" spans="1:13" s="526" customFormat="1" ht="24" customHeight="1">
      <c r="A81" s="768"/>
      <c r="B81" s="769"/>
      <c r="C81" s="754" t="s">
        <v>24</v>
      </c>
      <c r="D81" s="521">
        <v>0.22916666666666666</v>
      </c>
      <c r="E81" s="817" t="s">
        <v>375</v>
      </c>
      <c r="F81" s="522">
        <v>0.47916666666666669</v>
      </c>
      <c r="G81" s="523">
        <v>0.66666666666666663</v>
      </c>
      <c r="H81" s="524">
        <v>0.8125</v>
      </c>
      <c r="I81" s="525"/>
      <c r="K81" s="4050"/>
      <c r="L81" s="4050"/>
      <c r="M81" s="527"/>
    </row>
    <row r="82" spans="1:13" s="526" customFormat="1" ht="24" customHeight="1" thickBot="1">
      <c r="A82" s="528"/>
      <c r="B82" s="529">
        <v>1</v>
      </c>
      <c r="C82" s="755"/>
      <c r="D82" s="518" t="e">
        <f>'Основная продукция'!#REF!</f>
        <v>#REF!</v>
      </c>
      <c r="E82" s="818"/>
      <c r="F82" s="530">
        <f>'Основная продукция'!P33</f>
        <v>0</v>
      </c>
      <c r="G82" s="531">
        <f>'Основная продукция'!Y33</f>
        <v>0</v>
      </c>
      <c r="H82" s="532">
        <f>'Основная продукция'!AG33</f>
        <v>0</v>
      </c>
      <c r="I82" s="533" t="s">
        <v>153</v>
      </c>
      <c r="K82" s="4050"/>
      <c r="L82" s="4050"/>
      <c r="M82" s="527"/>
    </row>
    <row r="83" spans="1:13" s="526" customFormat="1" ht="12.75" hidden="1" customHeight="1">
      <c r="A83" s="534" t="s">
        <v>376</v>
      </c>
      <c r="B83" s="529">
        <v>0.25</v>
      </c>
      <c r="C83" s="755"/>
      <c r="D83" s="535" t="e">
        <f>B83*D82/B82</f>
        <v>#REF!</v>
      </c>
      <c r="E83" s="819"/>
      <c r="F83" s="536">
        <f t="shared" ref="F83:F88" si="8">B83*F82/B82</f>
        <v>0</v>
      </c>
      <c r="G83" s="537">
        <f>B83*G82/B82</f>
        <v>0</v>
      </c>
      <c r="H83" s="537">
        <f t="shared" ref="H83:H88" si="9">B83*H82/B82</f>
        <v>0</v>
      </c>
      <c r="I83" s="538"/>
      <c r="K83" s="4050"/>
      <c r="L83" s="4050"/>
      <c r="M83" s="527"/>
    </row>
    <row r="84" spans="1:13" s="526" customFormat="1" ht="12.75" hidden="1" customHeight="1">
      <c r="A84" s="534" t="s">
        <v>377</v>
      </c>
      <c r="B84" s="529">
        <v>0.15</v>
      </c>
      <c r="C84" s="755"/>
      <c r="D84" s="535" t="e">
        <f>B84*D82/B82</f>
        <v>#REF!</v>
      </c>
      <c r="E84" s="819"/>
      <c r="F84" s="536">
        <f t="shared" si="8"/>
        <v>0</v>
      </c>
      <c r="G84" s="537">
        <f t="shared" ref="G84:G88" si="10">B84*G83/B83</f>
        <v>0</v>
      </c>
      <c r="H84" s="537">
        <f t="shared" si="9"/>
        <v>0</v>
      </c>
      <c r="I84" s="538"/>
      <c r="K84" s="4050"/>
      <c r="L84" s="4050"/>
      <c r="M84" s="527"/>
    </row>
    <row r="85" spans="1:13" s="526" customFormat="1" ht="12.75" hidden="1" customHeight="1">
      <c r="A85" s="534" t="s">
        <v>378</v>
      </c>
      <c r="B85" s="529">
        <v>0.31</v>
      </c>
      <c r="C85" s="755"/>
      <c r="D85" s="535" t="e">
        <f>B85*D82/B82</f>
        <v>#REF!</v>
      </c>
      <c r="E85" s="819"/>
      <c r="F85" s="536">
        <f t="shared" si="8"/>
        <v>0</v>
      </c>
      <c r="G85" s="537">
        <f t="shared" si="10"/>
        <v>0</v>
      </c>
      <c r="H85" s="537">
        <f t="shared" si="9"/>
        <v>0</v>
      </c>
      <c r="I85" s="538"/>
      <c r="K85" s="4050"/>
      <c r="L85" s="4050"/>
      <c r="M85" s="527"/>
    </row>
    <row r="86" spans="1:13" s="526" customFormat="1" ht="12.75" hidden="1" customHeight="1">
      <c r="A86" s="534" t="s">
        <v>379</v>
      </c>
      <c r="B86" s="529">
        <v>0.25</v>
      </c>
      <c r="C86" s="755"/>
      <c r="D86" s="535" t="e">
        <f>B86*D82/B82</f>
        <v>#REF!</v>
      </c>
      <c r="E86" s="819"/>
      <c r="F86" s="536">
        <f t="shared" si="8"/>
        <v>0</v>
      </c>
      <c r="G86" s="537">
        <f t="shared" si="10"/>
        <v>0</v>
      </c>
      <c r="H86" s="537">
        <f t="shared" si="9"/>
        <v>0</v>
      </c>
      <c r="I86" s="538"/>
      <c r="K86" s="4050"/>
      <c r="L86" s="4050"/>
      <c r="M86" s="527"/>
    </row>
    <row r="87" spans="1:13" s="526" customFormat="1" ht="12.75" hidden="1" customHeight="1">
      <c r="A87" s="534" t="s">
        <v>380</v>
      </c>
      <c r="B87" s="529">
        <v>0.02</v>
      </c>
      <c r="C87" s="755"/>
      <c r="D87" s="535" t="e">
        <f>B87*D82/B82</f>
        <v>#REF!</v>
      </c>
      <c r="E87" s="819"/>
      <c r="F87" s="536">
        <f t="shared" si="8"/>
        <v>0</v>
      </c>
      <c r="G87" s="537">
        <f t="shared" si="10"/>
        <v>0</v>
      </c>
      <c r="H87" s="537">
        <f t="shared" si="9"/>
        <v>0</v>
      </c>
      <c r="I87" s="538"/>
    </row>
    <row r="88" spans="1:13" s="526" customFormat="1" ht="12.75" hidden="1" customHeight="1" thickBot="1">
      <c r="A88" s="539" t="s">
        <v>381</v>
      </c>
      <c r="B88" s="540">
        <v>0.02</v>
      </c>
      <c r="C88" s="756"/>
      <c r="D88" s="541" t="e">
        <f>B88*D82/B82</f>
        <v>#REF!</v>
      </c>
      <c r="E88" s="820"/>
      <c r="F88" s="542">
        <f t="shared" si="8"/>
        <v>0</v>
      </c>
      <c r="G88" s="543">
        <f t="shared" si="10"/>
        <v>0</v>
      </c>
      <c r="H88" s="543">
        <f t="shared" si="9"/>
        <v>0</v>
      </c>
      <c r="I88" s="544"/>
    </row>
    <row r="89" spans="1:13" ht="24" customHeight="1" thickBot="1">
      <c r="A89" s="545"/>
      <c r="B89" s="546">
        <v>1</v>
      </c>
      <c r="C89" s="547" t="s">
        <v>111</v>
      </c>
      <c r="D89" s="548" t="e">
        <f>'Основная продукция'!#REF!</f>
        <v>#REF!</v>
      </c>
      <c r="E89" s="821"/>
      <c r="F89" s="549">
        <f>'Основная продукция'!P34</f>
        <v>0</v>
      </c>
      <c r="G89" s="550">
        <f>'Основная продукция'!Y34</f>
        <v>0</v>
      </c>
      <c r="H89" s="551" t="e">
        <f>'Основная продукция'!#REF!</f>
        <v>#REF!</v>
      </c>
      <c r="I89" s="552" t="s">
        <v>153</v>
      </c>
    </row>
    <row r="90" spans="1:13" ht="12.75" hidden="1" customHeight="1">
      <c r="A90" s="553" t="s">
        <v>382</v>
      </c>
      <c r="B90" s="554">
        <v>0.4</v>
      </c>
      <c r="C90" s="555"/>
      <c r="D90" s="556" t="e">
        <f>B90*D89/B89</f>
        <v>#REF!</v>
      </c>
      <c r="E90" s="822"/>
      <c r="F90" s="557">
        <f>B90*F89/B89</f>
        <v>0</v>
      </c>
      <c r="G90" s="558">
        <f>B90*G89/B89</f>
        <v>0</v>
      </c>
      <c r="H90" s="558" t="e">
        <f>B90*H89/B89</f>
        <v>#REF!</v>
      </c>
      <c r="I90" s="559"/>
    </row>
    <row r="91" spans="1:13" ht="12.75" hidden="1" customHeight="1" thickBot="1">
      <c r="A91" s="534" t="s">
        <v>383</v>
      </c>
      <c r="B91" s="529">
        <v>0.6</v>
      </c>
      <c r="C91" s="560"/>
      <c r="D91" s="561" t="e">
        <f>B91*D89/B89</f>
        <v>#REF!</v>
      </c>
      <c r="E91" s="823"/>
      <c r="F91" s="562">
        <f>B91*F89/B89</f>
        <v>0</v>
      </c>
      <c r="G91" s="563">
        <f>B91*G89/B89</f>
        <v>0</v>
      </c>
      <c r="H91" s="563" t="e">
        <f>B91*H89/B89</f>
        <v>#REF!</v>
      </c>
      <c r="I91" s="564"/>
    </row>
    <row r="92" spans="1:13" ht="12.75" hidden="1" customHeight="1">
      <c r="A92" s="745" t="s">
        <v>302</v>
      </c>
      <c r="B92" s="764"/>
      <c r="C92" s="565">
        <v>0.03</v>
      </c>
      <c r="D92" s="566" t="e">
        <f>D90*C92</f>
        <v>#REF!</v>
      </c>
      <c r="E92" s="824"/>
      <c r="F92" s="567">
        <f>F90*C92</f>
        <v>0</v>
      </c>
      <c r="G92" s="568">
        <f>G90*C92</f>
        <v>0</v>
      </c>
      <c r="H92" s="568" t="e">
        <f>H90*C92</f>
        <v>#REF!</v>
      </c>
      <c r="I92" s="569" t="e">
        <f>SUM(D92:H92)</f>
        <v>#REF!</v>
      </c>
    </row>
    <row r="93" spans="1:13" ht="12.75" hidden="1" customHeight="1">
      <c r="A93" s="719" t="s">
        <v>307</v>
      </c>
      <c r="B93" s="765"/>
      <c r="C93" s="570">
        <v>1.2E-2</v>
      </c>
      <c r="D93" s="571" t="e">
        <f>D91*C93</f>
        <v>#REF!</v>
      </c>
      <c r="E93" s="825"/>
      <c r="F93" s="572">
        <f>F91*C93</f>
        <v>0</v>
      </c>
      <c r="G93" s="573">
        <f>G91*C93</f>
        <v>0</v>
      </c>
      <c r="H93" s="573" t="e">
        <f>H91*C93</f>
        <v>#REF!</v>
      </c>
      <c r="I93" s="574" t="e">
        <f>SUM(D93:H93)</f>
        <v>#REF!</v>
      </c>
    </row>
    <row r="94" spans="1:13" ht="12.75" hidden="1" customHeight="1">
      <c r="A94" s="747" t="s">
        <v>303</v>
      </c>
      <c r="B94" s="761"/>
      <c r="C94" s="575">
        <v>3.0000000000000001E-3</v>
      </c>
      <c r="D94" s="576" t="e">
        <f>D91*C94</f>
        <v>#REF!</v>
      </c>
      <c r="E94" s="505"/>
      <c r="F94" s="577">
        <f>F91*C94</f>
        <v>0</v>
      </c>
      <c r="G94" s="578">
        <f>G91*C94</f>
        <v>0</v>
      </c>
      <c r="H94" s="578" t="e">
        <f>H91*C94</f>
        <v>#REF!</v>
      </c>
      <c r="I94" s="579" t="e">
        <f t="shared" ref="I94:I99" si="11">SUM(D94:H94)</f>
        <v>#REF!</v>
      </c>
    </row>
    <row r="95" spans="1:13" ht="12.75" hidden="1" customHeight="1">
      <c r="A95" s="766" t="s">
        <v>39</v>
      </c>
      <c r="B95" s="767"/>
      <c r="C95" s="580">
        <v>1.2E-2</v>
      </c>
      <c r="D95" s="581" t="e">
        <f>D91*C95</f>
        <v>#REF!</v>
      </c>
      <c r="E95" s="826"/>
      <c r="F95" s="582">
        <f>F91*C95</f>
        <v>0</v>
      </c>
      <c r="G95" s="583">
        <f>G91*C95</f>
        <v>0</v>
      </c>
      <c r="H95" s="583" t="e">
        <f>H91*C95</f>
        <v>#REF!</v>
      </c>
      <c r="I95" s="584" t="e">
        <f t="shared" si="11"/>
        <v>#REF!</v>
      </c>
    </row>
    <row r="96" spans="1:13" ht="12.75" hidden="1" customHeight="1">
      <c r="A96" s="766" t="s">
        <v>47</v>
      </c>
      <c r="B96" s="767"/>
      <c r="C96" s="585">
        <v>2.18E-2</v>
      </c>
      <c r="D96" s="586" t="e">
        <f>D90*C96</f>
        <v>#REF!</v>
      </c>
      <c r="E96" s="827"/>
      <c r="F96" s="587">
        <f>F90*C96</f>
        <v>0</v>
      </c>
      <c r="G96" s="588">
        <f>G90*C96</f>
        <v>0</v>
      </c>
      <c r="H96" s="588" t="e">
        <f>H90*C96</f>
        <v>#REF!</v>
      </c>
      <c r="I96" s="584" t="e">
        <f t="shared" si="11"/>
        <v>#REF!</v>
      </c>
    </row>
    <row r="97" spans="1:9" ht="12.75" hidden="1" customHeight="1">
      <c r="A97" s="747" t="s">
        <v>45</v>
      </c>
      <c r="B97" s="761"/>
      <c r="C97" s="589">
        <v>2.5559999999999999E-2</v>
      </c>
      <c r="D97" s="590" t="e">
        <f>D91*C97</f>
        <v>#REF!</v>
      </c>
      <c r="E97" s="828"/>
      <c r="F97" s="591">
        <f>F91*C97</f>
        <v>0</v>
      </c>
      <c r="G97" s="592">
        <f>G91*C97</f>
        <v>0</v>
      </c>
      <c r="H97" s="592" t="e">
        <f>H91*C97</f>
        <v>#REF!</v>
      </c>
      <c r="I97" s="584" t="e">
        <f t="shared" si="11"/>
        <v>#REF!</v>
      </c>
    </row>
    <row r="98" spans="1:9" ht="12.75" hidden="1" customHeight="1">
      <c r="A98" s="747" t="s">
        <v>300</v>
      </c>
      <c r="B98" s="761"/>
      <c r="C98" s="575">
        <v>1.2E-2</v>
      </c>
      <c r="D98" s="576" t="e">
        <f>D90*C98</f>
        <v>#REF!</v>
      </c>
      <c r="E98" s="505"/>
      <c r="F98" s="577">
        <f>F90*C98</f>
        <v>0</v>
      </c>
      <c r="G98" s="578">
        <f>G90*C98</f>
        <v>0</v>
      </c>
      <c r="H98" s="578" t="e">
        <f>H90*C98</f>
        <v>#REF!</v>
      </c>
      <c r="I98" s="579" t="e">
        <f t="shared" si="11"/>
        <v>#REF!</v>
      </c>
    </row>
    <row r="99" spans="1:9" ht="12.75" hidden="1" customHeight="1" thickBot="1">
      <c r="A99" s="762" t="s">
        <v>52</v>
      </c>
      <c r="B99" s="763"/>
      <c r="C99" s="593">
        <v>1.2E-2</v>
      </c>
      <c r="D99" s="594" t="e">
        <f>D91*C99</f>
        <v>#REF!</v>
      </c>
      <c r="E99" s="829"/>
      <c r="F99" s="595">
        <f>F91*C99</f>
        <v>0</v>
      </c>
      <c r="G99" s="596">
        <f>G91*C99</f>
        <v>0</v>
      </c>
      <c r="H99" s="596" t="e">
        <f>H91*C99</f>
        <v>#REF!</v>
      </c>
      <c r="I99" s="597" t="e">
        <f t="shared" si="11"/>
        <v>#REF!</v>
      </c>
    </row>
    <row r="100" spans="1:9" ht="24" customHeight="1" thickBot="1">
      <c r="A100" s="598"/>
      <c r="B100" s="599">
        <v>1</v>
      </c>
      <c r="C100" s="547" t="s">
        <v>119</v>
      </c>
      <c r="D100" s="600" t="e">
        <f>'Основная продукция'!#REF!</f>
        <v>#REF!</v>
      </c>
      <c r="E100" s="830"/>
      <c r="F100" s="601">
        <f>'Основная продукция'!P37</f>
        <v>0</v>
      </c>
      <c r="G100" s="602">
        <f>'Основная продукция'!Y37</f>
        <v>0</v>
      </c>
      <c r="H100" s="603" t="e">
        <f>'Основная продукция'!#REF!</f>
        <v>#REF!</v>
      </c>
      <c r="I100" s="604"/>
    </row>
    <row r="101" spans="1:9" ht="12.75" hidden="1" customHeight="1">
      <c r="A101" s="745" t="s">
        <v>384</v>
      </c>
      <c r="B101" s="746"/>
      <c r="C101" s="568">
        <v>3.5000000000000003E-2</v>
      </c>
      <c r="D101" s="605" t="e">
        <f>C101*D100</f>
        <v>#REF!</v>
      </c>
      <c r="E101" s="831"/>
      <c r="F101" s="606">
        <f>C101*F100</f>
        <v>0</v>
      </c>
      <c r="G101" s="607">
        <f>C101*G100</f>
        <v>0</v>
      </c>
      <c r="H101" s="607" t="e">
        <f>C101*H100</f>
        <v>#REF!</v>
      </c>
      <c r="I101" s="569" t="e">
        <f>SUM(D101:H101)</f>
        <v>#REF!</v>
      </c>
    </row>
    <row r="102" spans="1:9" ht="12.75" hidden="1" customHeight="1">
      <c r="A102" s="719" t="s">
        <v>58</v>
      </c>
      <c r="B102" s="720"/>
      <c r="C102" s="608">
        <v>0.02</v>
      </c>
      <c r="D102" s="609" t="e">
        <f>C102*D100</f>
        <v>#REF!</v>
      </c>
      <c r="E102" s="832"/>
      <c r="F102" s="610">
        <f>C102*F100</f>
        <v>0</v>
      </c>
      <c r="G102" s="611">
        <f>C102*G100</f>
        <v>0</v>
      </c>
      <c r="H102" s="611" t="e">
        <f>C102*H100</f>
        <v>#REF!</v>
      </c>
      <c r="I102" s="612" t="e">
        <f>SUM(D102:H102)</f>
        <v>#REF!</v>
      </c>
    </row>
    <row r="103" spans="1:9" ht="12.75" hidden="1" customHeight="1">
      <c r="A103" s="729" t="s">
        <v>52</v>
      </c>
      <c r="B103" s="730"/>
      <c r="C103" s="613">
        <v>1.2E-2</v>
      </c>
      <c r="D103" s="614" t="e">
        <f>C103*D100</f>
        <v>#REF!</v>
      </c>
      <c r="E103" s="833"/>
      <c r="F103" s="615">
        <f>C103*F100</f>
        <v>0</v>
      </c>
      <c r="G103" s="616">
        <f>C103*G100</f>
        <v>0</v>
      </c>
      <c r="H103" s="616" t="e">
        <f>C103*H100</f>
        <v>#REF!</v>
      </c>
      <c r="I103" s="617" t="e">
        <f>SUM(D103:H103)</f>
        <v>#REF!</v>
      </c>
    </row>
    <row r="104" spans="1:9" ht="12.75" hidden="1" customHeight="1">
      <c r="A104" s="747" t="s">
        <v>45</v>
      </c>
      <c r="B104" s="748"/>
      <c r="C104" s="578">
        <v>3.4500000000000003E-2</v>
      </c>
      <c r="D104" s="618" t="e">
        <f>C104*D100</f>
        <v>#REF!</v>
      </c>
      <c r="E104" s="834"/>
      <c r="F104" s="619">
        <f>C104*F100</f>
        <v>0</v>
      </c>
      <c r="G104" s="620">
        <f>C104*G100</f>
        <v>0</v>
      </c>
      <c r="H104" s="620" t="e">
        <f>C104*H100</f>
        <v>#REF!</v>
      </c>
      <c r="I104" s="579" t="e">
        <f>SUM(D104:H104)</f>
        <v>#REF!</v>
      </c>
    </row>
    <row r="105" spans="1:9" ht="12.75" hidden="1" customHeight="1" thickBot="1">
      <c r="A105" s="719" t="s">
        <v>57</v>
      </c>
      <c r="B105" s="720"/>
      <c r="C105" s="608">
        <v>0.01</v>
      </c>
      <c r="D105" s="621" t="e">
        <f>C105*D100</f>
        <v>#REF!</v>
      </c>
      <c r="E105" s="835"/>
      <c r="F105" s="622">
        <f>C105*F100</f>
        <v>0</v>
      </c>
      <c r="G105" s="623">
        <f>C105*G100</f>
        <v>0</v>
      </c>
      <c r="H105" s="623" t="e">
        <f>C105*H100</f>
        <v>#REF!</v>
      </c>
      <c r="I105" s="612" t="e">
        <f>SUM(D105:H105)</f>
        <v>#REF!</v>
      </c>
    </row>
    <row r="106" spans="1:9" s="526" customFormat="1" ht="24" customHeight="1">
      <c r="A106" s="735" t="s">
        <v>42</v>
      </c>
      <c r="B106" s="736"/>
      <c r="C106" s="624">
        <v>2.4E-2</v>
      </c>
      <c r="D106" s="625" t="e">
        <f>(D84+D86+D88)*C106+E106</f>
        <v>#REF!</v>
      </c>
      <c r="E106" s="506"/>
      <c r="F106" s="626">
        <f>(F84+F86+F88)*C106</f>
        <v>0</v>
      </c>
      <c r="G106" s="627">
        <f>(G84+G86+G88)*C106</f>
        <v>0</v>
      </c>
      <c r="H106" s="627">
        <f>(H84+H86+H88)*C106</f>
        <v>0</v>
      </c>
      <c r="I106" s="569" t="e">
        <f>D106+F106+G106+H106</f>
        <v>#REF!</v>
      </c>
    </row>
    <row r="107" spans="1:9" s="526" customFormat="1" ht="24" customHeight="1">
      <c r="A107" s="719" t="s">
        <v>299</v>
      </c>
      <c r="B107" s="720"/>
      <c r="C107" s="628">
        <v>1.2E-2</v>
      </c>
      <c r="D107" s="571" t="e">
        <f>((D83+D85+D87)*C107)+D139+E107</f>
        <v>#REF!</v>
      </c>
      <c r="E107" s="507"/>
      <c r="F107" s="629" t="e">
        <f>((F83+F85+F87)*C107)+F139</f>
        <v>#REF!</v>
      </c>
      <c r="G107" s="573" t="e">
        <f>((G83+G85+G87)*C107)+G139</f>
        <v>#REF!</v>
      </c>
      <c r="H107" s="573" t="e">
        <f>((H83+H85+H87)*C107)+H139</f>
        <v>#REF!</v>
      </c>
      <c r="I107" s="579" t="e">
        <f t="shared" ref="I107:I116" si="12">D107+F107+G107+H107</f>
        <v>#REF!</v>
      </c>
    </row>
    <row r="108" spans="1:9" s="526" customFormat="1" ht="24" customHeight="1">
      <c r="A108" s="719" t="s">
        <v>39</v>
      </c>
      <c r="B108" s="720"/>
      <c r="C108" s="628">
        <v>1.2E-2</v>
      </c>
      <c r="D108" s="630" t="e">
        <f>((D83+D85+D87)*C108)+D95+D151+D133+D127+E108</f>
        <v>#REF!</v>
      </c>
      <c r="E108" s="507"/>
      <c r="F108" s="631" t="e">
        <f>((F83+F85+F87)*C108)+F95+F151+F133+F127</f>
        <v>#REF!</v>
      </c>
      <c r="G108" s="608" t="e">
        <f>((G83+G85+G87)*C108)+G95+G151+G133+G127</f>
        <v>#REF!</v>
      </c>
      <c r="H108" s="608" t="e">
        <f>((H83+H85+H87)*C108)+H95+H151+H133+H127</f>
        <v>#REF!</v>
      </c>
      <c r="I108" s="579" t="e">
        <f t="shared" si="12"/>
        <v>#REF!</v>
      </c>
    </row>
    <row r="109" spans="1:9" s="526" customFormat="1" ht="24" customHeight="1">
      <c r="A109" s="719" t="s">
        <v>47</v>
      </c>
      <c r="B109" s="720"/>
      <c r="C109" s="628">
        <v>2.18E-2</v>
      </c>
      <c r="D109" s="571" t="e">
        <f>D83*C109+D96+D140+E109</f>
        <v>#REF!</v>
      </c>
      <c r="E109" s="507"/>
      <c r="F109" s="629">
        <f>F83*C109+F96+F140</f>
        <v>0</v>
      </c>
      <c r="G109" s="573">
        <f>G83*C109+G96+G140</f>
        <v>0</v>
      </c>
      <c r="H109" s="573" t="e">
        <f>H83*C109+H96+H140</f>
        <v>#REF!</v>
      </c>
      <c r="I109" s="579" t="e">
        <f t="shared" si="12"/>
        <v>#REF!</v>
      </c>
    </row>
    <row r="110" spans="1:9" s="526" customFormat="1" ht="24" customHeight="1">
      <c r="A110" s="719" t="s">
        <v>45</v>
      </c>
      <c r="B110" s="720"/>
      <c r="C110" s="628">
        <v>2.5559999999999999E-2</v>
      </c>
      <c r="D110" s="630" t="e">
        <f>((D84+D87+D88+D141+D142)*C110)+E110+D97+D104+D152+D136+D128</f>
        <v>#REF!</v>
      </c>
      <c r="E110" s="507"/>
      <c r="F110" s="631" t="e">
        <f>((F84+F87+F88)*C110)+F97+F104+F152+F136+F128</f>
        <v>#REF!</v>
      </c>
      <c r="G110" s="608" t="e">
        <f>((G84+G87+G88)*C110)+G97+G104+G152+G136+G128</f>
        <v>#REF!</v>
      </c>
      <c r="H110" s="608" t="e">
        <f>((H84+H87+H88)*C110)+H97+H104+H152+H136+H128</f>
        <v>#REF!</v>
      </c>
      <c r="I110" s="579" t="e">
        <f t="shared" si="12"/>
        <v>#REF!</v>
      </c>
    </row>
    <row r="111" spans="1:9" s="526" customFormat="1" ht="24" customHeight="1">
      <c r="A111" s="719" t="s">
        <v>300</v>
      </c>
      <c r="B111" s="720"/>
      <c r="C111" s="628">
        <v>1.2E-2</v>
      </c>
      <c r="D111" s="571" t="e">
        <f>(D84+D87+D88+D141)*C111+D98+E111</f>
        <v>#REF!</v>
      </c>
      <c r="E111" s="507"/>
      <c r="F111" s="629">
        <f>(F84+F87+F88)*C111+F98</f>
        <v>0</v>
      </c>
      <c r="G111" s="573">
        <f>(G84+G87+G88)*C111+G98</f>
        <v>0</v>
      </c>
      <c r="H111" s="573" t="e">
        <f>(H84+H87+H88)*C111+H98</f>
        <v>#REF!</v>
      </c>
      <c r="I111" s="579" t="e">
        <f t="shared" si="12"/>
        <v>#REF!</v>
      </c>
    </row>
    <row r="112" spans="1:9" s="526" customFormat="1" ht="24" customHeight="1">
      <c r="A112" s="719" t="s">
        <v>301</v>
      </c>
      <c r="B112" s="720"/>
      <c r="C112" s="628">
        <v>1.4E-2</v>
      </c>
      <c r="D112" s="571" t="e">
        <f>(D83+D85+D86)*C112+E112</f>
        <v>#REF!</v>
      </c>
      <c r="E112" s="507"/>
      <c r="F112" s="629">
        <f>(F83+F85+F86)*C112</f>
        <v>0</v>
      </c>
      <c r="G112" s="573">
        <f>(G83+G85+G86)*C112</f>
        <v>0</v>
      </c>
      <c r="H112" s="573">
        <f>(H83+H85+H86)*C112</f>
        <v>0</v>
      </c>
      <c r="I112" s="579" t="e">
        <f t="shared" si="12"/>
        <v>#REF!</v>
      </c>
    </row>
    <row r="113" spans="1:9" s="526" customFormat="1" ht="24" customHeight="1">
      <c r="A113" s="757" t="s">
        <v>302</v>
      </c>
      <c r="B113" s="758"/>
      <c r="C113" s="632">
        <v>0.03</v>
      </c>
      <c r="D113" s="633" t="e">
        <f>D92+F92+G92+E113</f>
        <v>#REF!</v>
      </c>
      <c r="E113" s="508"/>
      <c r="F113" s="634"/>
      <c r="G113" s="635"/>
      <c r="H113" s="635"/>
      <c r="I113" s="584" t="e">
        <f t="shared" si="12"/>
        <v>#REF!</v>
      </c>
    </row>
    <row r="114" spans="1:9" s="526" customFormat="1" ht="24" customHeight="1">
      <c r="A114" s="725" t="s">
        <v>385</v>
      </c>
      <c r="B114" s="726"/>
      <c r="C114" s="628">
        <v>2.1999999999999999E-2</v>
      </c>
      <c r="D114" s="636" t="e">
        <f>D130+F130+G130+E114</f>
        <v>#REF!</v>
      </c>
      <c r="E114" s="507"/>
      <c r="F114" s="631"/>
      <c r="G114" s="608"/>
      <c r="H114" s="608"/>
      <c r="I114" s="579" t="e">
        <f t="shared" si="12"/>
        <v>#REF!</v>
      </c>
    </row>
    <row r="115" spans="1:9" s="526" customFormat="1" ht="24" customHeight="1">
      <c r="A115" s="725" t="s">
        <v>386</v>
      </c>
      <c r="B115" s="726"/>
      <c r="C115" s="628">
        <v>3.0000000000000001E-3</v>
      </c>
      <c r="D115" s="637" t="e">
        <f>D94+F94+G94+E115</f>
        <v>#REF!</v>
      </c>
      <c r="E115" s="507"/>
      <c r="F115" s="629"/>
      <c r="G115" s="573"/>
      <c r="H115" s="573"/>
      <c r="I115" s="579" t="e">
        <f t="shared" si="12"/>
        <v>#REF!</v>
      </c>
    </row>
    <row r="116" spans="1:9" s="526" customFormat="1" ht="24" customHeight="1" thickBot="1">
      <c r="A116" s="759" t="s">
        <v>304</v>
      </c>
      <c r="B116" s="760"/>
      <c r="C116" s="638">
        <v>3.5000000000000003E-2</v>
      </c>
      <c r="D116" s="639" t="e">
        <f>D101+F101+G101+E116</f>
        <v>#REF!</v>
      </c>
      <c r="E116" s="509"/>
      <c r="F116" s="640"/>
      <c r="G116" s="641"/>
      <c r="H116" s="641"/>
      <c r="I116" s="642" t="e">
        <f t="shared" si="12"/>
        <v>#REF!</v>
      </c>
    </row>
    <row r="117" spans="1:9" ht="7.5" customHeight="1" thickBot="1"/>
    <row r="118" spans="1:9" ht="24" customHeight="1" thickBot="1">
      <c r="A118" s="749" t="s">
        <v>522</v>
      </c>
      <c r="B118" s="750"/>
      <c r="C118" s="750"/>
      <c r="D118" s="750"/>
      <c r="E118" s="816"/>
      <c r="F118" s="751"/>
      <c r="G118" s="4152">
        <f>G1</f>
        <v>44606</v>
      </c>
      <c r="H118" s="4153"/>
      <c r="I118" s="4154"/>
    </row>
    <row r="119" spans="1:9" s="526" customFormat="1" ht="24" customHeight="1" thickBot="1">
      <c r="A119" s="752" t="s">
        <v>387</v>
      </c>
      <c r="B119" s="753"/>
      <c r="C119" s="754" t="s">
        <v>9</v>
      </c>
      <c r="D119" s="643">
        <v>0.22916666666666666</v>
      </c>
      <c r="E119" s="817" t="s">
        <v>375</v>
      </c>
      <c r="F119" s="522">
        <v>0.47916666666666669</v>
      </c>
      <c r="G119" s="523">
        <v>0.66666666666666663</v>
      </c>
      <c r="H119" s="644">
        <v>0.8125</v>
      </c>
      <c r="I119" s="645"/>
    </row>
    <row r="120" spans="1:9" s="526" customFormat="1" ht="24" customHeight="1" thickBot="1">
      <c r="A120" s="646"/>
      <c r="B120" s="647">
        <v>1</v>
      </c>
      <c r="C120" s="755"/>
      <c r="D120" s="518" t="e">
        <f>'Основная продукция'!#REF!</f>
        <v>#REF!</v>
      </c>
      <c r="E120" s="837"/>
      <c r="F120" s="648">
        <f>'Основная продукция'!P48</f>
        <v>0</v>
      </c>
      <c r="G120" s="649">
        <f>'Основная продукция'!Y48</f>
        <v>0</v>
      </c>
      <c r="H120" s="650" t="e">
        <f>'Основная продукция'!#REF!</f>
        <v>#REF!</v>
      </c>
      <c r="I120" s="533"/>
    </row>
    <row r="121" spans="1:9" s="526" customFormat="1" ht="13.5" hidden="1" customHeight="1">
      <c r="A121" s="534" t="s">
        <v>0</v>
      </c>
      <c r="B121" s="651">
        <v>0.32</v>
      </c>
      <c r="C121" s="755"/>
      <c r="D121" s="535" t="e">
        <f>B121*D120/B120</f>
        <v>#REF!</v>
      </c>
      <c r="E121" s="819"/>
      <c r="F121" s="536">
        <f>B121*F120/B120</f>
        <v>0</v>
      </c>
      <c r="G121" s="537">
        <f>B121*G120/B120</f>
        <v>0</v>
      </c>
      <c r="H121" s="537" t="e">
        <f>B121*H120/B120</f>
        <v>#REF!</v>
      </c>
      <c r="I121" s="533"/>
    </row>
    <row r="122" spans="1:9" s="526" customFormat="1" ht="13.5" hidden="1" customHeight="1" thickBot="1">
      <c r="A122" s="652" t="s">
        <v>29</v>
      </c>
      <c r="B122" s="653">
        <v>0.68</v>
      </c>
      <c r="C122" s="756"/>
      <c r="D122" s="654" t="e">
        <f>B122*D121/B121</f>
        <v>#REF!</v>
      </c>
      <c r="E122" s="838"/>
      <c r="F122" s="655">
        <f>B122*F121/B121</f>
        <v>0</v>
      </c>
      <c r="G122" s="656">
        <f>B122*G121/B121</f>
        <v>0</v>
      </c>
      <c r="H122" s="656" t="e">
        <f>B122*H121/B121</f>
        <v>#REF!</v>
      </c>
      <c r="I122" s="657"/>
    </row>
    <row r="123" spans="1:9" ht="24" customHeight="1">
      <c r="A123" s="739" t="s">
        <v>388</v>
      </c>
      <c r="B123" s="740"/>
      <c r="C123" s="741"/>
      <c r="D123" s="658" t="e">
        <f>'Основная продукция'!#REF!</f>
        <v>#REF!</v>
      </c>
      <c r="E123" s="839"/>
      <c r="F123" s="659" t="e">
        <f>'Основная продукция'!#REF!</f>
        <v>#REF!</v>
      </c>
      <c r="G123" s="660" t="e">
        <f>'Основная продукция'!#REF!</f>
        <v>#REF!</v>
      </c>
      <c r="H123" s="660" t="e">
        <f>'Основная продукция'!#REF!</f>
        <v>#REF!</v>
      </c>
      <c r="I123" s="525"/>
    </row>
    <row r="124" spans="1:9" ht="24" customHeight="1" thickBot="1">
      <c r="A124" s="742" t="s">
        <v>389</v>
      </c>
      <c r="B124" s="743"/>
      <c r="C124" s="744"/>
      <c r="D124" s="661" t="e">
        <f>'Основная продукция'!#REF!</f>
        <v>#REF!</v>
      </c>
      <c r="E124" s="840"/>
      <c r="F124" s="662" t="e">
        <f>'Основная продукция'!#REF!</f>
        <v>#REF!</v>
      </c>
      <c r="G124" s="662" t="e">
        <f>'Основная продукция'!#REF!</f>
        <v>#REF!</v>
      </c>
      <c r="H124" s="662" t="e">
        <f>'Основная продукция'!#REF!</f>
        <v>#REF!</v>
      </c>
      <c r="I124" s="663"/>
    </row>
    <row r="125" spans="1:9" ht="23.25" customHeight="1">
      <c r="A125" s="739" t="s">
        <v>337</v>
      </c>
      <c r="B125" s="740"/>
      <c r="C125" s="741"/>
      <c r="D125" s="664" t="e">
        <f>'Основная продукция'!#REF!</f>
        <v>#REF!</v>
      </c>
      <c r="E125" s="841"/>
      <c r="F125" s="665">
        <f>'Основная продукция'!P53</f>
        <v>0</v>
      </c>
      <c r="G125" s="666">
        <f>'Основная продукция'!Y53</f>
        <v>0</v>
      </c>
      <c r="H125" s="666" t="e">
        <f>'Основная продукция'!#REF!</f>
        <v>#REF!</v>
      </c>
      <c r="I125" s="667"/>
    </row>
    <row r="126" spans="1:9" ht="24" customHeight="1" thickBot="1">
      <c r="A126" s="742" t="s">
        <v>338</v>
      </c>
      <c r="B126" s="743"/>
      <c r="C126" s="744"/>
      <c r="D126" s="661" t="e">
        <f>'Основная продукция'!#REF!</f>
        <v>#REF!</v>
      </c>
      <c r="E126" s="842"/>
      <c r="F126" s="662">
        <f>'Основная продукция'!P54</f>
        <v>0</v>
      </c>
      <c r="G126" s="668">
        <f>'Основная продукция'!Y54</f>
        <v>0</v>
      </c>
      <c r="H126" s="668" t="e">
        <f>'Основная продукция'!#REF!</f>
        <v>#REF!</v>
      </c>
      <c r="I126" s="604"/>
    </row>
    <row r="127" spans="1:9" ht="12.75" hidden="1" customHeight="1">
      <c r="A127" s="745" t="s">
        <v>39</v>
      </c>
      <c r="B127" s="746"/>
      <c r="C127" s="607">
        <v>0.02</v>
      </c>
      <c r="D127" s="607" t="e">
        <f>(D125+D126)*C127</f>
        <v>#REF!</v>
      </c>
      <c r="E127" s="843"/>
      <c r="F127" s="607">
        <f>(F125+F126)*C127</f>
        <v>0</v>
      </c>
      <c r="G127" s="607">
        <f>(G125+G126)*C127</f>
        <v>0</v>
      </c>
      <c r="H127" s="607" t="e">
        <f>(H125+H126)*C127</f>
        <v>#REF!</v>
      </c>
      <c r="I127" s="569" t="e">
        <f t="shared" ref="I127:I132" si="13">SUM(D127:H127)</f>
        <v>#REF!</v>
      </c>
    </row>
    <row r="128" spans="1:9" ht="12.75" hidden="1" customHeight="1">
      <c r="A128" s="747" t="s">
        <v>45</v>
      </c>
      <c r="B128" s="748"/>
      <c r="C128" s="669">
        <v>0.04</v>
      </c>
      <c r="D128" s="669" t="e">
        <f>D125*C128</f>
        <v>#REF!</v>
      </c>
      <c r="E128" s="844"/>
      <c r="F128" s="669">
        <f>F125*C128</f>
        <v>0</v>
      </c>
      <c r="G128" s="669">
        <f>G125*C128</f>
        <v>0</v>
      </c>
      <c r="H128" s="669" t="e">
        <f>H125*C128</f>
        <v>#REF!</v>
      </c>
      <c r="I128" s="579" t="e">
        <f t="shared" si="13"/>
        <v>#REF!</v>
      </c>
    </row>
    <row r="129" spans="1:9" ht="12.75" hidden="1" customHeight="1">
      <c r="A129" s="729" t="s">
        <v>52</v>
      </c>
      <c r="B129" s="730"/>
      <c r="C129" s="616">
        <v>2.4E-2</v>
      </c>
      <c r="D129" s="616" t="e">
        <f>D125*C129</f>
        <v>#REF!</v>
      </c>
      <c r="E129" s="845"/>
      <c r="F129" s="616">
        <f>F125*C129</f>
        <v>0</v>
      </c>
      <c r="G129" s="616">
        <f>G125*C129</f>
        <v>0</v>
      </c>
      <c r="H129" s="616" t="e">
        <f>H125*C129</f>
        <v>#REF!</v>
      </c>
      <c r="I129" s="617" t="e">
        <f t="shared" si="13"/>
        <v>#REF!</v>
      </c>
    </row>
    <row r="130" spans="1:9" ht="12.75" hidden="1" customHeight="1">
      <c r="A130" s="747" t="s">
        <v>385</v>
      </c>
      <c r="B130" s="748"/>
      <c r="C130" s="670">
        <v>0.03</v>
      </c>
      <c r="D130" s="620" t="e">
        <f>D126*C130</f>
        <v>#REF!</v>
      </c>
      <c r="E130" s="846"/>
      <c r="F130" s="620">
        <f>F126*C130</f>
        <v>0</v>
      </c>
      <c r="G130" s="620">
        <f>G126*C130</f>
        <v>0</v>
      </c>
      <c r="H130" s="620" t="e">
        <f>H126*C130</f>
        <v>#REF!</v>
      </c>
      <c r="I130" s="579" t="e">
        <f t="shared" si="13"/>
        <v>#REF!</v>
      </c>
    </row>
    <row r="131" spans="1:9" ht="12.75" hidden="1" customHeight="1">
      <c r="A131" s="719" t="s">
        <v>308</v>
      </c>
      <c r="B131" s="720"/>
      <c r="C131" s="671">
        <v>0.03</v>
      </c>
      <c r="D131" s="623" t="e">
        <f>D125*C131</f>
        <v>#REF!</v>
      </c>
      <c r="E131" s="847"/>
      <c r="F131" s="623">
        <f>F125*C131</f>
        <v>0</v>
      </c>
      <c r="G131" s="623">
        <f>G125*C131</f>
        <v>0</v>
      </c>
      <c r="H131" s="623" t="e">
        <f>H125*C131</f>
        <v>#REF!</v>
      </c>
      <c r="I131" s="612" t="e">
        <f t="shared" si="13"/>
        <v>#REF!</v>
      </c>
    </row>
    <row r="132" spans="1:9" ht="12.75" hidden="1" customHeight="1" thickBot="1">
      <c r="A132" s="721" t="s">
        <v>309</v>
      </c>
      <c r="B132" s="722"/>
      <c r="C132" s="672">
        <v>0.02</v>
      </c>
      <c r="D132" s="673" t="e">
        <f>D126*C132</f>
        <v>#REF!</v>
      </c>
      <c r="E132" s="848"/>
      <c r="F132" s="673">
        <f>F126*C132</f>
        <v>0</v>
      </c>
      <c r="G132" s="673">
        <f>G126*C132</f>
        <v>0</v>
      </c>
      <c r="H132" s="673" t="e">
        <f>H126*C132</f>
        <v>#REF!</v>
      </c>
      <c r="I132" s="674" t="e">
        <f t="shared" si="13"/>
        <v>#REF!</v>
      </c>
    </row>
    <row r="133" spans="1:9" ht="12.75" hidden="1" customHeight="1">
      <c r="A133" s="737" t="s">
        <v>39</v>
      </c>
      <c r="B133" s="738"/>
      <c r="C133" s="675">
        <v>0.02</v>
      </c>
      <c r="D133" s="676" t="e">
        <f>((D123+D124)*C133)+E133</f>
        <v>#REF!</v>
      </c>
      <c r="E133" s="849"/>
      <c r="F133" s="677" t="e">
        <f>(F123+F124)*C133</f>
        <v>#REF!</v>
      </c>
      <c r="G133" s="678" t="e">
        <f>(G123+G124)*C133</f>
        <v>#REF!</v>
      </c>
      <c r="H133" s="678" t="e">
        <f>(H123+H124)*C133</f>
        <v>#REF!</v>
      </c>
      <c r="I133" s="679" t="e">
        <f>SUM(D133:H133)</f>
        <v>#REF!</v>
      </c>
    </row>
    <row r="134" spans="1:9" ht="18.75" hidden="1" customHeight="1">
      <c r="A134" s="729" t="s">
        <v>305</v>
      </c>
      <c r="B134" s="730"/>
      <c r="C134" s="617">
        <v>1.2E-2</v>
      </c>
      <c r="D134" s="680" t="e">
        <f>(((D123+D124+D142)*C134)+D99+F99+G99+D103+F103+D129+F129+G129)/3+E134</f>
        <v>#REF!</v>
      </c>
      <c r="E134" s="850"/>
      <c r="F134" s="681" t="e">
        <f>D134</f>
        <v>#REF!</v>
      </c>
      <c r="G134" s="613" t="e">
        <f>F134</f>
        <v>#REF!</v>
      </c>
      <c r="H134" s="613" t="e">
        <f>(H123+H124)*C134+H99+H103+H129</f>
        <v>#REF!</v>
      </c>
      <c r="I134" s="682" t="e">
        <f t="shared" ref="I134:I137" si="14">SUM(D134:H134)</f>
        <v>#REF!</v>
      </c>
    </row>
    <row r="135" spans="1:9" ht="18.75" hidden="1" customHeight="1">
      <c r="A135" s="729" t="s">
        <v>53</v>
      </c>
      <c r="B135" s="730"/>
      <c r="C135" s="617">
        <v>6.0000000000000001E-3</v>
      </c>
      <c r="D135" s="680" t="e">
        <f>(((D123+D124)*C135)+E135)</f>
        <v>#REF!</v>
      </c>
      <c r="E135" s="850"/>
      <c r="F135" s="681" t="e">
        <f>(F123+F124)*C135</f>
        <v>#REF!</v>
      </c>
      <c r="G135" s="613" t="e">
        <f>(G123+G124)*C135</f>
        <v>#REF!</v>
      </c>
      <c r="H135" s="613" t="e">
        <f>(H123+H124)*C135</f>
        <v>#REF!</v>
      </c>
      <c r="I135" s="682" t="e">
        <f t="shared" si="14"/>
        <v>#REF!</v>
      </c>
    </row>
    <row r="136" spans="1:9" ht="18.75" hidden="1" customHeight="1">
      <c r="A136" s="683" t="s">
        <v>45</v>
      </c>
      <c r="B136" s="684">
        <v>2.5559999999999999E-2</v>
      </c>
      <c r="C136" s="579">
        <v>3.7777999999999999E-2</v>
      </c>
      <c r="D136" s="576" t="e">
        <f>(D123*C136)+(D124*B136)+E136</f>
        <v>#REF!</v>
      </c>
      <c r="E136" s="505"/>
      <c r="F136" s="577" t="e">
        <f>(F123*C136)+(F124*B136)</f>
        <v>#REF!</v>
      </c>
      <c r="G136" s="578" t="e">
        <f>(G123*C136)+(G124*B136)</f>
        <v>#REF!</v>
      </c>
      <c r="H136" s="578" t="e">
        <f>(H123*C136)+(H124*B136)</f>
        <v>#REF!</v>
      </c>
      <c r="I136" s="679" t="e">
        <f t="shared" si="14"/>
        <v>#REF!</v>
      </c>
    </row>
    <row r="137" spans="1:9" ht="18.75" hidden="1" customHeight="1">
      <c r="A137" s="729" t="s">
        <v>54</v>
      </c>
      <c r="B137" s="730"/>
      <c r="C137" s="617">
        <v>6.7799999999999996E-3</v>
      </c>
      <c r="D137" s="680" t="e">
        <f>((D123+D124)*C137)+E137</f>
        <v>#REF!</v>
      </c>
      <c r="E137" s="850"/>
      <c r="F137" s="681"/>
      <c r="G137" s="613"/>
      <c r="H137" s="613"/>
      <c r="I137" s="682" t="e">
        <f t="shared" si="14"/>
        <v>#REF!</v>
      </c>
    </row>
    <row r="138" spans="1:9" ht="18.75" hidden="1" customHeight="1">
      <c r="A138" s="729" t="s">
        <v>48</v>
      </c>
      <c r="B138" s="730"/>
      <c r="C138" s="685">
        <v>3</v>
      </c>
      <c r="D138" s="686" t="e">
        <f>((D123+D124)*C138)+E138+D142</f>
        <v>#REF!</v>
      </c>
      <c r="E138" s="851"/>
      <c r="F138" s="687"/>
      <c r="G138" s="688"/>
      <c r="H138" s="688" t="e">
        <f>((H123+H124)*C138)</f>
        <v>#REF!</v>
      </c>
      <c r="I138" s="689" t="e">
        <f>SUM(D138:H138)</f>
        <v>#REF!</v>
      </c>
    </row>
    <row r="139" spans="1:9" ht="12.75" hidden="1" customHeight="1" thickBot="1">
      <c r="A139" s="731" t="s">
        <v>41</v>
      </c>
      <c r="B139" s="732"/>
      <c r="C139" s="690">
        <v>1.2E-2</v>
      </c>
      <c r="D139" s="691" t="e">
        <f>D124*C139+E139</f>
        <v>#REF!</v>
      </c>
      <c r="E139" s="852"/>
      <c r="F139" s="692" t="e">
        <f>F124*C139</f>
        <v>#REF!</v>
      </c>
      <c r="G139" s="693" t="e">
        <f>G124*C139</f>
        <v>#REF!</v>
      </c>
      <c r="H139" s="693" t="e">
        <f>H124*C139</f>
        <v>#REF!</v>
      </c>
      <c r="I139" s="679" t="e">
        <f>SUM(D139:H139)</f>
        <v>#REF!</v>
      </c>
    </row>
    <row r="140" spans="1:9" s="526" customFormat="1" ht="12.75" hidden="1" customHeight="1" thickBot="1">
      <c r="A140" s="733" t="s">
        <v>47</v>
      </c>
      <c r="B140" s="734"/>
      <c r="C140" s="694">
        <v>5.8999999999999997E-2</v>
      </c>
      <c r="D140" s="695" t="e">
        <f>(D121+D122)*C140</f>
        <v>#REF!</v>
      </c>
      <c r="E140" s="853"/>
      <c r="F140" s="696">
        <f>(F121+F122)*C140</f>
        <v>0</v>
      </c>
      <c r="G140" s="697">
        <f>(G121+G122)*C140</f>
        <v>0</v>
      </c>
      <c r="H140" s="697" t="e">
        <f>(H121+H122)*C140</f>
        <v>#REF!</v>
      </c>
      <c r="I140" s="698" t="e">
        <f t="shared" ref="I140" si="15">SUM(D140:H140)</f>
        <v>#REF!</v>
      </c>
    </row>
    <row r="141" spans="1:9" s="526" customFormat="1" ht="26.25" customHeight="1">
      <c r="A141" s="2023" t="s">
        <v>583</v>
      </c>
      <c r="B141" s="2024"/>
      <c r="C141" s="2025"/>
      <c r="D141" s="2027" t="e">
        <f>'Основная продукция'!#REF!+'Основная продукция'!M35+'Основная продукция'!V35</f>
        <v>#REF!</v>
      </c>
      <c r="E141" s="510"/>
      <c r="F141" s="2014"/>
      <c r="G141" s="2015"/>
      <c r="H141" s="2015"/>
      <c r="I141" s="2016"/>
    </row>
    <row r="142" spans="1:9" s="526" customFormat="1" ht="26.25" customHeight="1" thickBot="1">
      <c r="A142" s="2020" t="s">
        <v>584</v>
      </c>
      <c r="B142" s="2021"/>
      <c r="C142" s="2022"/>
      <c r="D142" s="2028" t="e">
        <f>'Основная продукция'!#REF!+'Основная продукция'!M36+'Основная продукция'!V36</f>
        <v>#REF!</v>
      </c>
      <c r="E142" s="2010"/>
      <c r="F142" s="2011"/>
      <c r="G142" s="2012"/>
      <c r="H142" s="2012"/>
      <c r="I142" s="2013"/>
    </row>
    <row r="143" spans="1:9" s="526" customFormat="1" ht="26.25" hidden="1" customHeight="1" thickBot="1">
      <c r="A143" s="2023" t="s">
        <v>58</v>
      </c>
      <c r="B143" s="2024"/>
      <c r="C143" s="2035">
        <v>1.2E-2</v>
      </c>
      <c r="D143" s="2037" t="e">
        <f>D141*C143</f>
        <v>#REF!</v>
      </c>
      <c r="E143" s="510"/>
      <c r="F143" s="2036"/>
      <c r="G143" s="1489"/>
      <c r="H143" s="1489"/>
      <c r="I143" s="703"/>
    </row>
    <row r="144" spans="1:9" s="526" customFormat="1" ht="24" customHeight="1">
      <c r="A144" s="735" t="s">
        <v>294</v>
      </c>
      <c r="B144" s="736"/>
      <c r="C144" s="699">
        <v>0.03</v>
      </c>
      <c r="D144" s="700" t="e">
        <f>D121*C144+E144</f>
        <v>#REF!</v>
      </c>
      <c r="E144" s="510"/>
      <c r="F144" s="701">
        <f>F121*C144</f>
        <v>0</v>
      </c>
      <c r="G144" s="702">
        <f>G121*C144</f>
        <v>0</v>
      </c>
      <c r="H144" s="702" t="e">
        <f>H121*C144</f>
        <v>#REF!</v>
      </c>
      <c r="I144" s="703" t="e">
        <f>D144+F144+G144+H144</f>
        <v>#REF!</v>
      </c>
    </row>
    <row r="145" spans="1:13" s="526" customFormat="1" ht="24" customHeight="1">
      <c r="A145" s="719" t="s">
        <v>295</v>
      </c>
      <c r="B145" s="720"/>
      <c r="C145" s="704">
        <v>0.04</v>
      </c>
      <c r="D145" s="705" t="e">
        <f>D122*C145+E145</f>
        <v>#REF!</v>
      </c>
      <c r="E145" s="511"/>
      <c r="F145" s="706">
        <f>F122*C145</f>
        <v>0</v>
      </c>
      <c r="G145" s="707">
        <f>G122*C145</f>
        <v>0</v>
      </c>
      <c r="H145" s="707" t="e">
        <f>H122*C145</f>
        <v>#REF!</v>
      </c>
      <c r="I145" s="612" t="e">
        <f>D145+F145+G145+H145</f>
        <v>#REF!</v>
      </c>
    </row>
    <row r="146" spans="1:13" s="526" customFormat="1" ht="24" customHeight="1">
      <c r="A146" s="719" t="s">
        <v>307</v>
      </c>
      <c r="B146" s="720"/>
      <c r="C146" s="628">
        <v>1.2E-2</v>
      </c>
      <c r="D146" s="708" t="e">
        <f>D93+F93+G93+E146</f>
        <v>#REF!</v>
      </c>
      <c r="E146" s="512"/>
      <c r="F146" s="622"/>
      <c r="G146" s="623"/>
      <c r="H146" s="623"/>
      <c r="I146" s="612" t="e">
        <f>D146</f>
        <v>#REF!</v>
      </c>
    </row>
    <row r="147" spans="1:13" s="526" customFormat="1" ht="24" customHeight="1">
      <c r="A147" s="2017" t="s">
        <v>587</v>
      </c>
      <c r="B147" s="2018"/>
      <c r="C147" s="2019">
        <v>0.03</v>
      </c>
      <c r="D147" s="708" t="e">
        <f>D141*C147+E147</f>
        <v>#REF!</v>
      </c>
      <c r="E147" s="512"/>
      <c r="F147" s="622"/>
      <c r="G147" s="623"/>
      <c r="H147" s="623"/>
      <c r="I147" s="710"/>
    </row>
    <row r="148" spans="1:13" s="526" customFormat="1" ht="24" customHeight="1">
      <c r="A148" s="2017" t="s">
        <v>589</v>
      </c>
      <c r="B148" s="2018"/>
      <c r="C148" s="2019">
        <v>3.5000000000000003E-2</v>
      </c>
      <c r="D148" s="708" t="e">
        <f>D142*C148+E148</f>
        <v>#REF!</v>
      </c>
      <c r="E148" s="512"/>
      <c r="F148" s="622"/>
      <c r="G148" s="623"/>
      <c r="H148" s="623"/>
      <c r="I148" s="710"/>
    </row>
    <row r="149" spans="1:13" s="526" customFormat="1" ht="24" customHeight="1">
      <c r="A149" s="723" t="s">
        <v>308</v>
      </c>
      <c r="B149" s="724"/>
      <c r="C149" s="709">
        <v>0.03</v>
      </c>
      <c r="D149" s="708" t="e">
        <f>D131+F131+G131+E149</f>
        <v>#REF!</v>
      </c>
      <c r="E149" s="512"/>
      <c r="F149" s="622"/>
      <c r="G149" s="623"/>
      <c r="H149" s="623"/>
      <c r="I149" s="710" t="e">
        <f>D149</f>
        <v>#REF!</v>
      </c>
    </row>
    <row r="150" spans="1:13" s="526" customFormat="1" ht="24" customHeight="1">
      <c r="A150" s="725" t="s">
        <v>309</v>
      </c>
      <c r="B150" s="726"/>
      <c r="C150" s="628">
        <v>0.02</v>
      </c>
      <c r="D150" s="705" t="e">
        <f>D132+F132+G132+E150</f>
        <v>#REF!</v>
      </c>
      <c r="E150" s="511"/>
      <c r="F150" s="706"/>
      <c r="G150" s="707"/>
      <c r="H150" s="707"/>
      <c r="I150" s="612" t="e">
        <f>D150</f>
        <v>#REF!</v>
      </c>
    </row>
    <row r="151" spans="1:13" s="526" customFormat="1" ht="18.75" hidden="1" customHeight="1">
      <c r="A151" s="727" t="s">
        <v>39</v>
      </c>
      <c r="B151" s="728"/>
      <c r="C151" s="579">
        <v>0.03</v>
      </c>
      <c r="D151" s="711" t="e">
        <f>D121*C151</f>
        <v>#REF!</v>
      </c>
      <c r="E151" s="505"/>
      <c r="F151" s="577">
        <f>F121*C151</f>
        <v>0</v>
      </c>
      <c r="G151" s="578">
        <f>G121*C151</f>
        <v>0</v>
      </c>
      <c r="H151" s="578" t="e">
        <f>H121*C151</f>
        <v>#REF!</v>
      </c>
      <c r="I151" s="579" t="e">
        <f t="shared" ref="I151:I152" si="16">SUM(D151:H151)</f>
        <v>#REF!</v>
      </c>
    </row>
    <row r="152" spans="1:13" s="526" customFormat="1" ht="18.75" hidden="1" customHeight="1">
      <c r="A152" s="727" t="s">
        <v>45</v>
      </c>
      <c r="B152" s="728"/>
      <c r="C152" s="579">
        <v>2.5559999999999999E-2</v>
      </c>
      <c r="D152" s="711" t="e">
        <f>D122*C152</f>
        <v>#REF!</v>
      </c>
      <c r="E152" s="505"/>
      <c r="F152" s="577">
        <f>F122*C152</f>
        <v>0</v>
      </c>
      <c r="G152" s="578">
        <f>G122*C152</f>
        <v>0</v>
      </c>
      <c r="H152" s="578" t="e">
        <f>H122*C152</f>
        <v>#REF!</v>
      </c>
      <c r="I152" s="579" t="e">
        <f t="shared" si="16"/>
        <v>#REF!</v>
      </c>
    </row>
    <row r="153" spans="1:13" s="526" customFormat="1" ht="24" customHeight="1">
      <c r="A153" s="719" t="s">
        <v>58</v>
      </c>
      <c r="B153" s="720"/>
      <c r="C153" s="612">
        <v>0.02</v>
      </c>
      <c r="D153" s="636" t="e">
        <f>D102+F102+G102+E153+D143</f>
        <v>#REF!</v>
      </c>
      <c r="E153" s="507"/>
      <c r="F153" s="712"/>
      <c r="G153" s="608"/>
      <c r="H153" s="608"/>
      <c r="I153" s="612" t="e">
        <f>D153</f>
        <v>#REF!</v>
      </c>
    </row>
    <row r="154" spans="1:13" s="526" customFormat="1" ht="24" customHeight="1">
      <c r="A154" s="719" t="s">
        <v>57</v>
      </c>
      <c r="B154" s="720"/>
      <c r="C154" s="612">
        <v>0.01</v>
      </c>
      <c r="D154" s="636" t="e">
        <f>D105+F105+G105+E154</f>
        <v>#REF!</v>
      </c>
      <c r="E154" s="507"/>
      <c r="F154" s="712"/>
      <c r="G154" s="608"/>
      <c r="H154" s="608"/>
      <c r="I154" s="612" t="e">
        <f>D154</f>
        <v>#REF!</v>
      </c>
    </row>
    <row r="155" spans="1:13" ht="24" customHeight="1">
      <c r="A155" s="719" t="s">
        <v>305</v>
      </c>
      <c r="B155" s="720"/>
      <c r="C155" s="713">
        <v>1.2E-2</v>
      </c>
      <c r="D155" s="571" t="e">
        <f>D134+E155</f>
        <v>#REF!</v>
      </c>
      <c r="E155" s="507">
        <v>-0.1</v>
      </c>
      <c r="F155" s="572" t="e">
        <f t="shared" ref="F155:H156" si="17">F134</f>
        <v>#REF!</v>
      </c>
      <c r="G155" s="573" t="e">
        <f t="shared" si="17"/>
        <v>#REF!</v>
      </c>
      <c r="H155" s="573" t="e">
        <f t="shared" si="17"/>
        <v>#REF!</v>
      </c>
      <c r="I155" s="682" t="e">
        <f>D155+F155+G155+H155</f>
        <v>#REF!</v>
      </c>
    </row>
    <row r="156" spans="1:13" ht="24" customHeight="1">
      <c r="A156" s="719" t="s">
        <v>53</v>
      </c>
      <c r="B156" s="720"/>
      <c r="C156" s="713">
        <v>6.0000000000000001E-3</v>
      </c>
      <c r="D156" s="571" t="e">
        <f>(D135+E156)/3</f>
        <v>#REF!</v>
      </c>
      <c r="E156" s="507"/>
      <c r="F156" s="572" t="e">
        <f>D156</f>
        <v>#REF!</v>
      </c>
      <c r="G156" s="573" t="e">
        <f>D156</f>
        <v>#REF!</v>
      </c>
      <c r="H156" s="573" t="e">
        <f t="shared" si="17"/>
        <v>#REF!</v>
      </c>
      <c r="I156" s="682" t="e">
        <f>D156+F156+G156+H156</f>
        <v>#REF!</v>
      </c>
    </row>
    <row r="157" spans="1:13" ht="24" customHeight="1">
      <c r="A157" s="719" t="s">
        <v>54</v>
      </c>
      <c r="B157" s="720"/>
      <c r="C157" s="713">
        <v>6.7799999999999996E-3</v>
      </c>
      <c r="D157" s="571" t="e">
        <f>D137+E157</f>
        <v>#REF!</v>
      </c>
      <c r="E157" s="507"/>
      <c r="F157" s="572"/>
      <c r="G157" s="573"/>
      <c r="H157" s="573"/>
      <c r="I157" s="682" t="e">
        <f>D157</f>
        <v>#REF!</v>
      </c>
    </row>
    <row r="158" spans="1:13" ht="24" customHeight="1" thickBot="1">
      <c r="A158" s="721" t="s">
        <v>48</v>
      </c>
      <c r="B158" s="722"/>
      <c r="C158" s="714">
        <v>3</v>
      </c>
      <c r="D158" s="715" t="e">
        <f>D138+E158</f>
        <v>#REF!</v>
      </c>
      <c r="E158" s="513"/>
      <c r="F158" s="716"/>
      <c r="G158" s="717"/>
      <c r="H158" s="717" t="e">
        <f>H138</f>
        <v>#REF!</v>
      </c>
      <c r="I158" s="718" t="e">
        <f>D158+H158</f>
        <v>#REF!</v>
      </c>
    </row>
    <row r="159" spans="1:13" ht="24" customHeight="1" thickBot="1">
      <c r="A159" s="749" t="s">
        <v>245</v>
      </c>
      <c r="B159" s="750"/>
      <c r="C159" s="750"/>
      <c r="D159" s="750"/>
      <c r="E159" s="816"/>
      <c r="F159" s="751"/>
      <c r="G159" s="4152">
        <f>G1</f>
        <v>44606</v>
      </c>
      <c r="H159" s="4153"/>
      <c r="I159" s="4154"/>
      <c r="K159" s="4049"/>
      <c r="L159" s="4049"/>
      <c r="M159" s="520"/>
    </row>
    <row r="160" spans="1:13" s="526" customFormat="1" ht="24" customHeight="1">
      <c r="A160" s="768"/>
      <c r="B160" s="769"/>
      <c r="C160" s="754" t="s">
        <v>24</v>
      </c>
      <c r="D160" s="521">
        <v>0.22916666666666666</v>
      </c>
      <c r="E160" s="817" t="s">
        <v>375</v>
      </c>
      <c r="F160" s="522">
        <v>0.47916666666666669</v>
      </c>
      <c r="G160" s="523">
        <v>0.66666666666666663</v>
      </c>
      <c r="H160" s="524">
        <v>0.8125</v>
      </c>
      <c r="I160" s="525"/>
      <c r="K160" s="4050"/>
      <c r="L160" s="4050"/>
      <c r="M160" s="527"/>
    </row>
    <row r="161" spans="1:13" s="526" customFormat="1" ht="24" customHeight="1" thickBot="1">
      <c r="A161" s="528"/>
      <c r="B161" s="529">
        <v>1</v>
      </c>
      <c r="C161" s="755"/>
      <c r="D161" s="518" t="e">
        <f>'Основная продукция'!#REF!</f>
        <v>#REF!</v>
      </c>
      <c r="E161" s="818"/>
      <c r="F161" s="530">
        <f>'Основная продукция'!P61</f>
        <v>0</v>
      </c>
      <c r="G161" s="531">
        <f>'Основная продукция'!Y61</f>
        <v>0</v>
      </c>
      <c r="H161" s="532">
        <f>'Основная продукция'!AG61</f>
        <v>75</v>
      </c>
      <c r="I161" s="533" t="s">
        <v>153</v>
      </c>
      <c r="K161" s="4050"/>
      <c r="L161" s="4050"/>
      <c r="M161" s="527"/>
    </row>
    <row r="162" spans="1:13" s="526" customFormat="1" ht="12.75" hidden="1" customHeight="1">
      <c r="A162" s="534" t="s">
        <v>376</v>
      </c>
      <c r="B162" s="529">
        <v>0.33</v>
      </c>
      <c r="C162" s="755"/>
      <c r="D162" s="535" t="e">
        <f>B162*D161/B161</f>
        <v>#REF!</v>
      </c>
      <c r="E162" s="819"/>
      <c r="F162" s="536">
        <f t="shared" ref="F162:F167" si="18">B162*F161/B161</f>
        <v>0</v>
      </c>
      <c r="G162" s="537">
        <f>B162*G161/B161</f>
        <v>0</v>
      </c>
      <c r="H162" s="537">
        <f t="shared" ref="H162:H167" si="19">B162*H161/B161</f>
        <v>24.75</v>
      </c>
      <c r="I162" s="538"/>
      <c r="K162" s="4050"/>
      <c r="L162" s="4050"/>
      <c r="M162" s="527"/>
    </row>
    <row r="163" spans="1:13" s="526" customFormat="1" ht="12.75" hidden="1" customHeight="1">
      <c r="A163" s="534" t="s">
        <v>377</v>
      </c>
      <c r="B163" s="529">
        <v>0.21</v>
      </c>
      <c r="C163" s="755"/>
      <c r="D163" s="535" t="e">
        <f>B163*D161/B161</f>
        <v>#REF!</v>
      </c>
      <c r="E163" s="819"/>
      <c r="F163" s="536">
        <f t="shared" si="18"/>
        <v>0</v>
      </c>
      <c r="G163" s="537">
        <f t="shared" ref="G163:G167" si="20">B163*G162/B162</f>
        <v>0</v>
      </c>
      <c r="H163" s="537">
        <f t="shared" si="19"/>
        <v>15.749999999999998</v>
      </c>
      <c r="I163" s="538"/>
      <c r="K163" s="4050"/>
      <c r="L163" s="4050"/>
      <c r="M163" s="527"/>
    </row>
    <row r="164" spans="1:13" s="526" customFormat="1" ht="12.75" hidden="1" customHeight="1">
      <c r="A164" s="534" t="s">
        <v>378</v>
      </c>
      <c r="B164" s="529">
        <v>0.25</v>
      </c>
      <c r="C164" s="755"/>
      <c r="D164" s="535" t="e">
        <f>B164*D161/B161</f>
        <v>#REF!</v>
      </c>
      <c r="E164" s="819"/>
      <c r="F164" s="536">
        <f t="shared" si="18"/>
        <v>0</v>
      </c>
      <c r="G164" s="537">
        <f t="shared" si="20"/>
        <v>0</v>
      </c>
      <c r="H164" s="537">
        <f t="shared" si="19"/>
        <v>18.75</v>
      </c>
      <c r="I164" s="538"/>
      <c r="K164" s="4050"/>
      <c r="L164" s="4050"/>
      <c r="M164" s="527"/>
    </row>
    <row r="165" spans="1:13" s="526" customFormat="1" ht="12.75" hidden="1" customHeight="1">
      <c r="A165" s="534" t="s">
        <v>379</v>
      </c>
      <c r="B165" s="529">
        <v>0.17</v>
      </c>
      <c r="C165" s="755"/>
      <c r="D165" s="535" t="e">
        <f>B165*D161/B161</f>
        <v>#REF!</v>
      </c>
      <c r="E165" s="819"/>
      <c r="F165" s="536">
        <f t="shared" si="18"/>
        <v>0</v>
      </c>
      <c r="G165" s="537">
        <f t="shared" si="20"/>
        <v>0</v>
      </c>
      <c r="H165" s="537">
        <f t="shared" si="19"/>
        <v>12.750000000000002</v>
      </c>
      <c r="I165" s="538"/>
      <c r="K165" s="4050"/>
      <c r="L165" s="4050"/>
      <c r="M165" s="527"/>
    </row>
    <row r="166" spans="1:13" s="526" customFormat="1" ht="12.75" hidden="1" customHeight="1">
      <c r="A166" s="534" t="s">
        <v>380</v>
      </c>
      <c r="B166" s="529">
        <v>0.04</v>
      </c>
      <c r="C166" s="755"/>
      <c r="D166" s="535" t="e">
        <f>B166*D161/B161</f>
        <v>#REF!</v>
      </c>
      <c r="E166" s="819"/>
      <c r="F166" s="536">
        <f t="shared" si="18"/>
        <v>0</v>
      </c>
      <c r="G166" s="537">
        <f t="shared" si="20"/>
        <v>0</v>
      </c>
      <c r="H166" s="537">
        <f t="shared" si="19"/>
        <v>3.0000000000000004</v>
      </c>
      <c r="I166" s="538"/>
    </row>
    <row r="167" spans="1:13" s="526" customFormat="1" ht="12.75" hidden="1" customHeight="1" thickBot="1">
      <c r="A167" s="539" t="s">
        <v>381</v>
      </c>
      <c r="B167" s="540">
        <v>0.03</v>
      </c>
      <c r="C167" s="756"/>
      <c r="D167" s="541" t="e">
        <f>B167*D161/B161</f>
        <v>#REF!</v>
      </c>
      <c r="E167" s="820"/>
      <c r="F167" s="542">
        <f t="shared" si="18"/>
        <v>0</v>
      </c>
      <c r="G167" s="543">
        <f t="shared" si="20"/>
        <v>0</v>
      </c>
      <c r="H167" s="543">
        <f t="shared" si="19"/>
        <v>2.25</v>
      </c>
      <c r="I167" s="544"/>
    </row>
    <row r="168" spans="1:13" ht="24" customHeight="1" thickBot="1">
      <c r="A168" s="545"/>
      <c r="B168" s="546">
        <v>1</v>
      </c>
      <c r="C168" s="547" t="s">
        <v>111</v>
      </c>
      <c r="D168" s="548" t="e">
        <f>'Основная продукция'!#REF!</f>
        <v>#REF!</v>
      </c>
      <c r="E168" s="821"/>
      <c r="F168" s="549">
        <f>'Основная продукция'!P62</f>
        <v>0</v>
      </c>
      <c r="G168" s="550">
        <f>'Основная продукция'!Y62</f>
        <v>0</v>
      </c>
      <c r="H168" s="551" t="e">
        <f>'Основная продукция'!#REF!</f>
        <v>#REF!</v>
      </c>
      <c r="I168" s="552" t="s">
        <v>153</v>
      </c>
    </row>
    <row r="169" spans="1:13" ht="12.75" hidden="1" customHeight="1">
      <c r="A169" s="553" t="s">
        <v>382</v>
      </c>
      <c r="B169" s="554">
        <v>0.71</v>
      </c>
      <c r="C169" s="555"/>
      <c r="D169" s="556" t="e">
        <f>B169*D168/B168</f>
        <v>#REF!</v>
      </c>
      <c r="E169" s="822"/>
      <c r="F169" s="557">
        <f>B169*F168/B168</f>
        <v>0</v>
      </c>
      <c r="G169" s="558">
        <f>B169*G168/B168</f>
        <v>0</v>
      </c>
      <c r="H169" s="558" t="e">
        <f>B169*H168/B168</f>
        <v>#REF!</v>
      </c>
      <c r="I169" s="559"/>
    </row>
    <row r="170" spans="1:13" ht="12.75" hidden="1" customHeight="1" thickBot="1">
      <c r="A170" s="534" t="s">
        <v>383</v>
      </c>
      <c r="B170" s="529">
        <v>0.28999999999999998</v>
      </c>
      <c r="C170" s="560"/>
      <c r="D170" s="561" t="e">
        <f>B170*D168/B168</f>
        <v>#REF!</v>
      </c>
      <c r="E170" s="823"/>
      <c r="F170" s="562">
        <f>B170*F168/B168</f>
        <v>0</v>
      </c>
      <c r="G170" s="563">
        <f>B170*G168/B168</f>
        <v>0</v>
      </c>
      <c r="H170" s="563" t="e">
        <f>B170*H168/B168</f>
        <v>#REF!</v>
      </c>
      <c r="I170" s="564"/>
    </row>
    <row r="171" spans="1:13" ht="12.75" hidden="1" customHeight="1">
      <c r="A171" s="745" t="s">
        <v>302</v>
      </c>
      <c r="B171" s="764"/>
      <c r="C171" s="565">
        <v>0.03</v>
      </c>
      <c r="D171" s="566" t="e">
        <f>D169*C171</f>
        <v>#REF!</v>
      </c>
      <c r="E171" s="824"/>
      <c r="F171" s="567">
        <f>F169*C171</f>
        <v>0</v>
      </c>
      <c r="G171" s="568">
        <f>G169*C171</f>
        <v>0</v>
      </c>
      <c r="H171" s="568" t="e">
        <f>H169*C171</f>
        <v>#REF!</v>
      </c>
      <c r="I171" s="569" t="e">
        <f>SUM(D171:H171)</f>
        <v>#REF!</v>
      </c>
    </row>
    <row r="172" spans="1:13" ht="12.75" hidden="1" customHeight="1">
      <c r="A172" s="719" t="s">
        <v>307</v>
      </c>
      <c r="B172" s="765"/>
      <c r="C172" s="570">
        <v>1.2E-2</v>
      </c>
      <c r="D172" s="571" t="e">
        <f>D170*C172</f>
        <v>#REF!</v>
      </c>
      <c r="E172" s="825"/>
      <c r="F172" s="572">
        <f>F170*C172</f>
        <v>0</v>
      </c>
      <c r="G172" s="573">
        <f>G170*C172</f>
        <v>0</v>
      </c>
      <c r="H172" s="573" t="e">
        <f>H170*C172</f>
        <v>#REF!</v>
      </c>
      <c r="I172" s="574" t="e">
        <f>SUM(D172:H172)</f>
        <v>#REF!</v>
      </c>
    </row>
    <row r="173" spans="1:13" ht="12.75" hidden="1" customHeight="1">
      <c r="A173" s="747" t="s">
        <v>303</v>
      </c>
      <c r="B173" s="761"/>
      <c r="C173" s="575">
        <v>3.0000000000000001E-3</v>
      </c>
      <c r="D173" s="576" t="e">
        <f>D170*C173</f>
        <v>#REF!</v>
      </c>
      <c r="E173" s="505"/>
      <c r="F173" s="577">
        <f>F170*C173</f>
        <v>0</v>
      </c>
      <c r="G173" s="578">
        <f>G170*C173</f>
        <v>0</v>
      </c>
      <c r="H173" s="578" t="e">
        <f>H170*C173</f>
        <v>#REF!</v>
      </c>
      <c r="I173" s="579" t="e">
        <f t="shared" ref="I173:I178" si="21">SUM(D173:H173)</f>
        <v>#REF!</v>
      </c>
    </row>
    <row r="174" spans="1:13" ht="12.75" hidden="1" customHeight="1">
      <c r="A174" s="766" t="s">
        <v>39</v>
      </c>
      <c r="B174" s="767"/>
      <c r="C174" s="580">
        <v>1.2E-2</v>
      </c>
      <c r="D174" s="581" t="e">
        <f>D170*C174</f>
        <v>#REF!</v>
      </c>
      <c r="E174" s="826"/>
      <c r="F174" s="582">
        <f>F170*C174</f>
        <v>0</v>
      </c>
      <c r="G174" s="583">
        <f>G170*C174</f>
        <v>0</v>
      </c>
      <c r="H174" s="583" t="e">
        <f>H170*C174</f>
        <v>#REF!</v>
      </c>
      <c r="I174" s="584" t="e">
        <f t="shared" si="21"/>
        <v>#REF!</v>
      </c>
    </row>
    <row r="175" spans="1:13" ht="12.75" hidden="1" customHeight="1">
      <c r="A175" s="766" t="s">
        <v>47</v>
      </c>
      <c r="B175" s="767"/>
      <c r="C175" s="585">
        <v>2.18E-2</v>
      </c>
      <c r="D175" s="586" t="e">
        <f>D169*C175</f>
        <v>#REF!</v>
      </c>
      <c r="E175" s="827"/>
      <c r="F175" s="587">
        <f>F169*C175</f>
        <v>0</v>
      </c>
      <c r="G175" s="588">
        <f>G169*C175</f>
        <v>0</v>
      </c>
      <c r="H175" s="588" t="e">
        <f>H169*C175</f>
        <v>#REF!</v>
      </c>
      <c r="I175" s="584" t="e">
        <f t="shared" si="21"/>
        <v>#REF!</v>
      </c>
    </row>
    <row r="176" spans="1:13" ht="12.75" hidden="1" customHeight="1">
      <c r="A176" s="747" t="s">
        <v>45</v>
      </c>
      <c r="B176" s="761"/>
      <c r="C176" s="589">
        <v>2.5559999999999999E-2</v>
      </c>
      <c r="D176" s="590" t="e">
        <f>D170*C176</f>
        <v>#REF!</v>
      </c>
      <c r="E176" s="828"/>
      <c r="F176" s="591">
        <f>F170*C176</f>
        <v>0</v>
      </c>
      <c r="G176" s="592">
        <f>G170*C176</f>
        <v>0</v>
      </c>
      <c r="H176" s="592" t="e">
        <f>H170*C176</f>
        <v>#REF!</v>
      </c>
      <c r="I176" s="584" t="e">
        <f t="shared" si="21"/>
        <v>#REF!</v>
      </c>
    </row>
    <row r="177" spans="1:9" ht="12.75" hidden="1" customHeight="1">
      <c r="A177" s="747" t="s">
        <v>300</v>
      </c>
      <c r="B177" s="761"/>
      <c r="C177" s="575">
        <v>1.2E-2</v>
      </c>
      <c r="D177" s="576" t="e">
        <f>D169*C177</f>
        <v>#REF!</v>
      </c>
      <c r="E177" s="505"/>
      <c r="F177" s="577">
        <f>F169*C177</f>
        <v>0</v>
      </c>
      <c r="G177" s="578">
        <f>G169*C177</f>
        <v>0</v>
      </c>
      <c r="H177" s="578" t="e">
        <f>H169*C177</f>
        <v>#REF!</v>
      </c>
      <c r="I177" s="579" t="e">
        <f t="shared" si="21"/>
        <v>#REF!</v>
      </c>
    </row>
    <row r="178" spans="1:9" ht="12.75" hidden="1" customHeight="1" thickBot="1">
      <c r="A178" s="762" t="s">
        <v>52</v>
      </c>
      <c r="B178" s="763"/>
      <c r="C178" s="593">
        <v>1.2E-2</v>
      </c>
      <c r="D178" s="594" t="e">
        <f>D170*C178</f>
        <v>#REF!</v>
      </c>
      <c r="E178" s="829"/>
      <c r="F178" s="595">
        <f>F170*C178</f>
        <v>0</v>
      </c>
      <c r="G178" s="596">
        <f>G170*C178</f>
        <v>0</v>
      </c>
      <c r="H178" s="596" t="e">
        <f>H170*C178</f>
        <v>#REF!</v>
      </c>
      <c r="I178" s="597" t="e">
        <f t="shared" si="21"/>
        <v>#REF!</v>
      </c>
    </row>
    <row r="179" spans="1:9" ht="24" customHeight="1" thickBot="1">
      <c r="A179" s="598"/>
      <c r="B179" s="599">
        <v>1</v>
      </c>
      <c r="C179" s="547" t="s">
        <v>119</v>
      </c>
      <c r="D179" s="600" t="e">
        <f>'Основная продукция'!#REF!</f>
        <v>#REF!</v>
      </c>
      <c r="E179" s="830"/>
      <c r="F179" s="601">
        <f>'Основная продукция'!P65</f>
        <v>0</v>
      </c>
      <c r="G179" s="602">
        <f>'Основная продукция'!Y65</f>
        <v>0</v>
      </c>
      <c r="H179" s="603" t="e">
        <f>'Основная продукция'!#REF!</f>
        <v>#REF!</v>
      </c>
      <c r="I179" s="604"/>
    </row>
    <row r="180" spans="1:9" ht="12.75" hidden="1" customHeight="1">
      <c r="A180" s="745" t="s">
        <v>384</v>
      </c>
      <c r="B180" s="746"/>
      <c r="C180" s="568">
        <v>3.5000000000000003E-2</v>
      </c>
      <c r="D180" s="605" t="e">
        <f>C180*D179</f>
        <v>#REF!</v>
      </c>
      <c r="E180" s="831"/>
      <c r="F180" s="606">
        <f>C180*F179</f>
        <v>0</v>
      </c>
      <c r="G180" s="607">
        <f>C180*G179</f>
        <v>0</v>
      </c>
      <c r="H180" s="607" t="e">
        <f>C180*H179</f>
        <v>#REF!</v>
      </c>
      <c r="I180" s="569" t="e">
        <f>SUM(D180:H180)</f>
        <v>#REF!</v>
      </c>
    </row>
    <row r="181" spans="1:9" ht="12.75" hidden="1" customHeight="1">
      <c r="A181" s="719" t="s">
        <v>58</v>
      </c>
      <c r="B181" s="720"/>
      <c r="C181" s="608">
        <v>0.02</v>
      </c>
      <c r="D181" s="609" t="e">
        <f>C181*D179</f>
        <v>#REF!</v>
      </c>
      <c r="E181" s="832"/>
      <c r="F181" s="610">
        <f>C181*F179</f>
        <v>0</v>
      </c>
      <c r="G181" s="611">
        <f>C181*G179</f>
        <v>0</v>
      </c>
      <c r="H181" s="611" t="e">
        <f>C181*H179</f>
        <v>#REF!</v>
      </c>
      <c r="I181" s="612" t="e">
        <f>SUM(D181:H181)</f>
        <v>#REF!</v>
      </c>
    </row>
    <row r="182" spans="1:9" ht="12.75" hidden="1" customHeight="1">
      <c r="A182" s="729" t="s">
        <v>52</v>
      </c>
      <c r="B182" s="730"/>
      <c r="C182" s="613">
        <v>1.2E-2</v>
      </c>
      <c r="D182" s="614" t="e">
        <f>C182*D179</f>
        <v>#REF!</v>
      </c>
      <c r="E182" s="833"/>
      <c r="F182" s="615">
        <f>C182*F179</f>
        <v>0</v>
      </c>
      <c r="G182" s="616">
        <f>C182*G179</f>
        <v>0</v>
      </c>
      <c r="H182" s="616" t="e">
        <f>C182*H179</f>
        <v>#REF!</v>
      </c>
      <c r="I182" s="617" t="e">
        <f>SUM(D182:H182)</f>
        <v>#REF!</v>
      </c>
    </row>
    <row r="183" spans="1:9" ht="12.75" hidden="1" customHeight="1">
      <c r="A183" s="747" t="s">
        <v>45</v>
      </c>
      <c r="B183" s="748"/>
      <c r="C183" s="578">
        <v>3.4500000000000003E-2</v>
      </c>
      <c r="D183" s="618" t="e">
        <f>C183*D179</f>
        <v>#REF!</v>
      </c>
      <c r="E183" s="834"/>
      <c r="F183" s="619">
        <f>C183*F179</f>
        <v>0</v>
      </c>
      <c r="G183" s="620">
        <f>C183*G179</f>
        <v>0</v>
      </c>
      <c r="H183" s="620" t="e">
        <f>C183*H179</f>
        <v>#REF!</v>
      </c>
      <c r="I183" s="579" t="e">
        <f>SUM(D183:H183)</f>
        <v>#REF!</v>
      </c>
    </row>
    <row r="184" spans="1:9" ht="12.75" hidden="1" customHeight="1" thickBot="1">
      <c r="A184" s="719" t="s">
        <v>57</v>
      </c>
      <c r="B184" s="720"/>
      <c r="C184" s="608">
        <v>0.01</v>
      </c>
      <c r="D184" s="621" t="e">
        <f>C184*D179</f>
        <v>#REF!</v>
      </c>
      <c r="E184" s="835"/>
      <c r="F184" s="622">
        <f>C184*F179</f>
        <v>0</v>
      </c>
      <c r="G184" s="623">
        <f>C184*G179</f>
        <v>0</v>
      </c>
      <c r="H184" s="623" t="e">
        <f>C184*H179</f>
        <v>#REF!</v>
      </c>
      <c r="I184" s="612" t="e">
        <f>SUM(D184:H184)</f>
        <v>#REF!</v>
      </c>
    </row>
    <row r="185" spans="1:9" s="526" customFormat="1" ht="24" customHeight="1">
      <c r="A185" s="735" t="s">
        <v>42</v>
      </c>
      <c r="B185" s="736"/>
      <c r="C185" s="624">
        <v>2.4E-2</v>
      </c>
      <c r="D185" s="625" t="e">
        <f>(D163+D165+D167)*C185+E185</f>
        <v>#REF!</v>
      </c>
      <c r="E185" s="506"/>
      <c r="F185" s="626">
        <f>(F163+F165+F167)*C185</f>
        <v>0</v>
      </c>
      <c r="G185" s="627">
        <f>(G163+G165+G167)*C185</f>
        <v>0</v>
      </c>
      <c r="H185" s="627">
        <f>(H163+H165+H167)*C185</f>
        <v>0.73799999999999999</v>
      </c>
      <c r="I185" s="569" t="e">
        <f>D185+F185+G185+H185</f>
        <v>#REF!</v>
      </c>
    </row>
    <row r="186" spans="1:9" s="526" customFormat="1" ht="24" customHeight="1">
      <c r="A186" s="719" t="s">
        <v>299</v>
      </c>
      <c r="B186" s="720"/>
      <c r="C186" s="628">
        <v>1.2E-2</v>
      </c>
      <c r="D186" s="571" t="e">
        <f>((D162+D164+D166)*C186)+D218+E186</f>
        <v>#REF!</v>
      </c>
      <c r="E186" s="507"/>
      <c r="F186" s="629" t="e">
        <f>((F162+F164+F166)*C186)+F218</f>
        <v>#REF!</v>
      </c>
      <c r="G186" s="573" t="e">
        <f>((G162+G164+G166)*C186)+G218</f>
        <v>#REF!</v>
      </c>
      <c r="H186" s="573" t="e">
        <f>((H162+H164+H166)*C186)+H218</f>
        <v>#REF!</v>
      </c>
      <c r="I186" s="579" t="e">
        <f t="shared" ref="I186:I195" si="22">D186+F186+G186+H186</f>
        <v>#REF!</v>
      </c>
    </row>
    <row r="187" spans="1:9" s="526" customFormat="1" ht="24" customHeight="1">
      <c r="A187" s="719" t="s">
        <v>39</v>
      </c>
      <c r="B187" s="720"/>
      <c r="C187" s="628">
        <v>1.2E-2</v>
      </c>
      <c r="D187" s="630" t="e">
        <f>((D162+D164+D166)*C187)+D174+D230+D212+D206+E187</f>
        <v>#REF!</v>
      </c>
      <c r="E187" s="507"/>
      <c r="F187" s="631" t="e">
        <f>((F162+F164+F166)*C187)+F174+F230+F212+F206</f>
        <v>#REF!</v>
      </c>
      <c r="G187" s="608" t="e">
        <f>((G162+G164+G166)*C187)+G174+G230+G212+G206</f>
        <v>#REF!</v>
      </c>
      <c r="H187" s="608" t="e">
        <f>((H162+H164+H166)*C187)+H174+H230+H212+H206</f>
        <v>#REF!</v>
      </c>
      <c r="I187" s="579" t="e">
        <f t="shared" si="22"/>
        <v>#REF!</v>
      </c>
    </row>
    <row r="188" spans="1:9" s="526" customFormat="1" ht="24" customHeight="1">
      <c r="A188" s="719" t="s">
        <v>47</v>
      </c>
      <c r="B188" s="720"/>
      <c r="C188" s="628">
        <v>2.18E-2</v>
      </c>
      <c r="D188" s="571" t="e">
        <f>D162*C188+D175+D219+E188</f>
        <v>#REF!</v>
      </c>
      <c r="E188" s="507"/>
      <c r="F188" s="629">
        <f>F162*C188+F175+F219</f>
        <v>0</v>
      </c>
      <c r="G188" s="573">
        <f>G162*C188+G175+G219</f>
        <v>0</v>
      </c>
      <c r="H188" s="573" t="e">
        <f>H162*C188+H175+H219</f>
        <v>#REF!</v>
      </c>
      <c r="I188" s="579" t="e">
        <f t="shared" si="22"/>
        <v>#REF!</v>
      </c>
    </row>
    <row r="189" spans="1:9" s="526" customFormat="1" ht="24" customHeight="1">
      <c r="A189" s="719" t="s">
        <v>45</v>
      </c>
      <c r="B189" s="720"/>
      <c r="C189" s="628">
        <v>2.5559999999999999E-2</v>
      </c>
      <c r="D189" s="630" t="e">
        <f>((D163+D166+D167+D220+D221)*C189)+E189+D176+D183+D231+D215+D207</f>
        <v>#REF!</v>
      </c>
      <c r="E189" s="507"/>
      <c r="F189" s="631" t="e">
        <f>((F163+F166+F167)*C189)+F176+F183+F231+F215+F207</f>
        <v>#REF!</v>
      </c>
      <c r="G189" s="608" t="e">
        <f>((G163+G166+G167)*C189)+G176+G183+G231+G215+G207</f>
        <v>#REF!</v>
      </c>
      <c r="H189" s="608" t="e">
        <f>((H163+H166+H167)*C189)+H176+H183+H231+H215+H207</f>
        <v>#REF!</v>
      </c>
      <c r="I189" s="579" t="e">
        <f t="shared" si="22"/>
        <v>#REF!</v>
      </c>
    </row>
    <row r="190" spans="1:9" s="526" customFormat="1" ht="24" customHeight="1">
      <c r="A190" s="719" t="s">
        <v>300</v>
      </c>
      <c r="B190" s="720"/>
      <c r="C190" s="628">
        <v>1.2E-2</v>
      </c>
      <c r="D190" s="571" t="e">
        <f>(D163+D166+D167+D220)*C190+D177+E190</f>
        <v>#REF!</v>
      </c>
      <c r="E190" s="507"/>
      <c r="F190" s="629">
        <f>(F163+F166+F167)*C190+F177</f>
        <v>0</v>
      </c>
      <c r="G190" s="573">
        <f>(G163+G166+G167)*C190+G177</f>
        <v>0</v>
      </c>
      <c r="H190" s="573" t="e">
        <f>(H163+H166+H167)*C190+H177</f>
        <v>#REF!</v>
      </c>
      <c r="I190" s="579" t="e">
        <f t="shared" si="22"/>
        <v>#REF!</v>
      </c>
    </row>
    <row r="191" spans="1:9" s="526" customFormat="1" ht="24" customHeight="1">
      <c r="A191" s="719" t="s">
        <v>301</v>
      </c>
      <c r="B191" s="720"/>
      <c r="C191" s="628">
        <v>1.4E-2</v>
      </c>
      <c r="D191" s="571" t="e">
        <f>(D162+D164+D165)*C191+E191</f>
        <v>#REF!</v>
      </c>
      <c r="E191" s="507"/>
      <c r="F191" s="629">
        <f>(F162+F164+F165)*C191</f>
        <v>0</v>
      </c>
      <c r="G191" s="573">
        <f>(G162+G164+G165)*C191</f>
        <v>0</v>
      </c>
      <c r="H191" s="573">
        <f>(H162+H164+H165)*C191</f>
        <v>0.78749999999999998</v>
      </c>
      <c r="I191" s="579" t="e">
        <f t="shared" si="22"/>
        <v>#REF!</v>
      </c>
    </row>
    <row r="192" spans="1:9" s="526" customFormat="1" ht="24" customHeight="1">
      <c r="A192" s="757" t="s">
        <v>302</v>
      </c>
      <c r="B192" s="758"/>
      <c r="C192" s="632">
        <v>0.03</v>
      </c>
      <c r="D192" s="633" t="e">
        <f>D171+F171+G171+E192</f>
        <v>#REF!</v>
      </c>
      <c r="E192" s="508"/>
      <c r="F192" s="634"/>
      <c r="G192" s="635"/>
      <c r="H192" s="635"/>
      <c r="I192" s="584" t="e">
        <f t="shared" si="22"/>
        <v>#REF!</v>
      </c>
    </row>
    <row r="193" spans="1:9" s="526" customFormat="1" ht="24" customHeight="1">
      <c r="A193" s="725" t="s">
        <v>385</v>
      </c>
      <c r="B193" s="726"/>
      <c r="C193" s="628">
        <v>2.1999999999999999E-2</v>
      </c>
      <c r="D193" s="636" t="e">
        <f>D209+F209+G209+E193</f>
        <v>#REF!</v>
      </c>
      <c r="E193" s="507"/>
      <c r="F193" s="631"/>
      <c r="G193" s="608"/>
      <c r="H193" s="608"/>
      <c r="I193" s="579" t="e">
        <f t="shared" si="22"/>
        <v>#REF!</v>
      </c>
    </row>
    <row r="194" spans="1:9" s="526" customFormat="1" ht="24" customHeight="1">
      <c r="A194" s="725" t="s">
        <v>386</v>
      </c>
      <c r="B194" s="726"/>
      <c r="C194" s="628">
        <v>3.0000000000000001E-3</v>
      </c>
      <c r="D194" s="637" t="e">
        <f>D173+F173+G173+E194</f>
        <v>#REF!</v>
      </c>
      <c r="E194" s="507"/>
      <c r="F194" s="629"/>
      <c r="G194" s="573"/>
      <c r="H194" s="573"/>
      <c r="I194" s="579" t="e">
        <f t="shared" si="22"/>
        <v>#REF!</v>
      </c>
    </row>
    <row r="195" spans="1:9" s="526" customFormat="1" ht="24" customHeight="1" thickBot="1">
      <c r="A195" s="759" t="s">
        <v>304</v>
      </c>
      <c r="B195" s="760"/>
      <c r="C195" s="638">
        <v>3.5000000000000003E-2</v>
      </c>
      <c r="D195" s="639" t="e">
        <f>D180+F180+G180+E195</f>
        <v>#REF!</v>
      </c>
      <c r="E195" s="509"/>
      <c r="F195" s="640"/>
      <c r="G195" s="641"/>
      <c r="H195" s="641"/>
      <c r="I195" s="642" t="e">
        <f t="shared" si="22"/>
        <v>#REF!</v>
      </c>
    </row>
    <row r="196" spans="1:9" ht="7.5" customHeight="1" thickBot="1"/>
    <row r="197" spans="1:9" ht="24" customHeight="1" thickBot="1">
      <c r="A197" s="749" t="s">
        <v>245</v>
      </c>
      <c r="B197" s="750"/>
      <c r="C197" s="750"/>
      <c r="D197" s="750"/>
      <c r="E197" s="816"/>
      <c r="F197" s="751"/>
      <c r="G197" s="4152">
        <f>G1</f>
        <v>44606</v>
      </c>
      <c r="H197" s="4153"/>
      <c r="I197" s="4154"/>
    </row>
    <row r="198" spans="1:9" s="526" customFormat="1" ht="24" customHeight="1" thickBot="1">
      <c r="A198" s="752" t="s">
        <v>387</v>
      </c>
      <c r="B198" s="753"/>
      <c r="C198" s="754" t="s">
        <v>9</v>
      </c>
      <c r="D198" s="643">
        <v>0.22916666666666666</v>
      </c>
      <c r="E198" s="817" t="s">
        <v>375</v>
      </c>
      <c r="F198" s="522">
        <v>0.47916666666666669</v>
      </c>
      <c r="G198" s="523">
        <v>0.66666666666666663</v>
      </c>
      <c r="H198" s="644">
        <v>0.8125</v>
      </c>
      <c r="I198" s="645"/>
    </row>
    <row r="199" spans="1:9" s="526" customFormat="1" ht="24" customHeight="1" thickBot="1">
      <c r="A199" s="646"/>
      <c r="B199" s="647">
        <v>1</v>
      </c>
      <c r="C199" s="755"/>
      <c r="D199" s="518" t="e">
        <f>'Основная продукция'!#REF!</f>
        <v>#REF!</v>
      </c>
      <c r="E199" s="837"/>
      <c r="F199" s="648">
        <f>'Основная продукция'!P76</f>
        <v>0</v>
      </c>
      <c r="G199" s="649">
        <f>'Основная продукция'!Y76</f>
        <v>0</v>
      </c>
      <c r="H199" s="650" t="e">
        <f>'Основная продукция'!#REF!</f>
        <v>#REF!</v>
      </c>
      <c r="I199" s="533"/>
    </row>
    <row r="200" spans="1:9" s="526" customFormat="1" ht="13.5" hidden="1" customHeight="1">
      <c r="A200" s="534" t="s">
        <v>0</v>
      </c>
      <c r="B200" s="651">
        <v>0.53</v>
      </c>
      <c r="C200" s="755"/>
      <c r="D200" s="535" t="e">
        <f>B200*D199/B199</f>
        <v>#REF!</v>
      </c>
      <c r="E200" s="819"/>
      <c r="F200" s="536">
        <f>B200*F199/B199</f>
        <v>0</v>
      </c>
      <c r="G200" s="537">
        <f>B200*G199/B199</f>
        <v>0</v>
      </c>
      <c r="H200" s="537" t="e">
        <f>B200*H199/B199</f>
        <v>#REF!</v>
      </c>
      <c r="I200" s="533"/>
    </row>
    <row r="201" spans="1:9" s="526" customFormat="1" ht="13.5" hidden="1" customHeight="1" thickBot="1">
      <c r="A201" s="652" t="s">
        <v>29</v>
      </c>
      <c r="B201" s="653">
        <v>0.47</v>
      </c>
      <c r="C201" s="756"/>
      <c r="D201" s="654" t="e">
        <f>B201*D200/B200</f>
        <v>#REF!</v>
      </c>
      <c r="E201" s="838"/>
      <c r="F201" s="655">
        <f>B201*F200/B200</f>
        <v>0</v>
      </c>
      <c r="G201" s="656">
        <f>B201*G200/B200</f>
        <v>0</v>
      </c>
      <c r="H201" s="656" t="e">
        <f>B201*H200/B200</f>
        <v>#REF!</v>
      </c>
      <c r="I201" s="657"/>
    </row>
    <row r="202" spans="1:9" ht="24" customHeight="1">
      <c r="A202" s="739" t="s">
        <v>388</v>
      </c>
      <c r="B202" s="740"/>
      <c r="C202" s="741"/>
      <c r="D202" s="658" t="e">
        <f>'Основная продукция'!#REF!</f>
        <v>#REF!</v>
      </c>
      <c r="E202" s="839"/>
      <c r="F202" s="659" t="e">
        <f>'Основная продукция'!#REF!</f>
        <v>#REF!</v>
      </c>
      <c r="G202" s="660" t="e">
        <f>'Основная продукция'!#REF!</f>
        <v>#REF!</v>
      </c>
      <c r="H202" s="660" t="e">
        <f>'Основная продукция'!#REF!</f>
        <v>#REF!</v>
      </c>
      <c r="I202" s="525"/>
    </row>
    <row r="203" spans="1:9" ht="24" customHeight="1" thickBot="1">
      <c r="A203" s="742" t="s">
        <v>389</v>
      </c>
      <c r="B203" s="743"/>
      <c r="C203" s="744"/>
      <c r="D203" s="661" t="e">
        <f>'Основная продукция'!#REF!</f>
        <v>#REF!</v>
      </c>
      <c r="E203" s="840"/>
      <c r="F203" s="662" t="e">
        <f>'Основная продукция'!#REF!</f>
        <v>#REF!</v>
      </c>
      <c r="G203" s="662" t="e">
        <f>'Основная продукция'!#REF!</f>
        <v>#REF!</v>
      </c>
      <c r="H203" s="662" t="e">
        <f>'Основная продукция'!#REF!</f>
        <v>#REF!</v>
      </c>
      <c r="I203" s="663"/>
    </row>
    <row r="204" spans="1:9" ht="23.25" customHeight="1">
      <c r="A204" s="739" t="s">
        <v>337</v>
      </c>
      <c r="B204" s="740"/>
      <c r="C204" s="741"/>
      <c r="D204" s="664" t="e">
        <f>'Основная продукция'!#REF!</f>
        <v>#REF!</v>
      </c>
      <c r="E204" s="841"/>
      <c r="F204" s="665">
        <f>'Основная продукция'!P81</f>
        <v>0</v>
      </c>
      <c r="G204" s="666">
        <f>'Основная продукция'!Y81</f>
        <v>0</v>
      </c>
      <c r="H204" s="666" t="e">
        <f>'Основная продукция'!#REF!</f>
        <v>#REF!</v>
      </c>
      <c r="I204" s="667"/>
    </row>
    <row r="205" spans="1:9" ht="24" customHeight="1" thickBot="1">
      <c r="A205" s="742" t="s">
        <v>338</v>
      </c>
      <c r="B205" s="743"/>
      <c r="C205" s="744"/>
      <c r="D205" s="661" t="e">
        <f>'Основная продукция'!#REF!</f>
        <v>#REF!</v>
      </c>
      <c r="E205" s="842"/>
      <c r="F205" s="662">
        <f>'Основная продукция'!P82</f>
        <v>0</v>
      </c>
      <c r="G205" s="668">
        <f>'Основная продукция'!Y82</f>
        <v>0</v>
      </c>
      <c r="H205" s="668" t="e">
        <f>'Основная продукция'!#REF!</f>
        <v>#REF!</v>
      </c>
      <c r="I205" s="604"/>
    </row>
    <row r="206" spans="1:9" ht="12.75" hidden="1" customHeight="1">
      <c r="A206" s="745" t="s">
        <v>39</v>
      </c>
      <c r="B206" s="746"/>
      <c r="C206" s="607">
        <v>0.02</v>
      </c>
      <c r="D206" s="607" t="e">
        <f>(D204+D205)*C206</f>
        <v>#REF!</v>
      </c>
      <c r="E206" s="843"/>
      <c r="F206" s="607">
        <f>(F204+F205)*C206</f>
        <v>0</v>
      </c>
      <c r="G206" s="607">
        <f>(G204+G205)*C206</f>
        <v>0</v>
      </c>
      <c r="H206" s="607" t="e">
        <f>(H204+H205)*C206</f>
        <v>#REF!</v>
      </c>
      <c r="I206" s="569" t="e">
        <f t="shared" ref="I206:I211" si="23">SUM(D206:H206)</f>
        <v>#REF!</v>
      </c>
    </row>
    <row r="207" spans="1:9" ht="12.75" hidden="1" customHeight="1">
      <c r="A207" s="747" t="s">
        <v>45</v>
      </c>
      <c r="B207" s="748"/>
      <c r="C207" s="669">
        <v>0.04</v>
      </c>
      <c r="D207" s="669" t="e">
        <f>D204*C207</f>
        <v>#REF!</v>
      </c>
      <c r="E207" s="844"/>
      <c r="F207" s="669">
        <f>F204*C207</f>
        <v>0</v>
      </c>
      <c r="G207" s="669">
        <f>G204*C207</f>
        <v>0</v>
      </c>
      <c r="H207" s="669" t="e">
        <f>H204*C207</f>
        <v>#REF!</v>
      </c>
      <c r="I207" s="579" t="e">
        <f t="shared" si="23"/>
        <v>#REF!</v>
      </c>
    </row>
    <row r="208" spans="1:9" ht="12.75" hidden="1" customHeight="1">
      <c r="A208" s="729" t="s">
        <v>52</v>
      </c>
      <c r="B208" s="730"/>
      <c r="C208" s="616">
        <v>2.4E-2</v>
      </c>
      <c r="D208" s="616" t="e">
        <f>D204*C208</f>
        <v>#REF!</v>
      </c>
      <c r="E208" s="845"/>
      <c r="F208" s="616">
        <f>F204*C208</f>
        <v>0</v>
      </c>
      <c r="G208" s="616">
        <f>G204*C208</f>
        <v>0</v>
      </c>
      <c r="H208" s="616" t="e">
        <f>H204*C208</f>
        <v>#REF!</v>
      </c>
      <c r="I208" s="617" t="e">
        <f t="shared" si="23"/>
        <v>#REF!</v>
      </c>
    </row>
    <row r="209" spans="1:9" ht="12.75" hidden="1" customHeight="1">
      <c r="A209" s="747" t="s">
        <v>385</v>
      </c>
      <c r="B209" s="748"/>
      <c r="C209" s="670">
        <v>0.03</v>
      </c>
      <c r="D209" s="620" t="e">
        <f>D205*C209</f>
        <v>#REF!</v>
      </c>
      <c r="E209" s="846"/>
      <c r="F209" s="620">
        <f>F205*C209</f>
        <v>0</v>
      </c>
      <c r="G209" s="620">
        <f>G205*C209</f>
        <v>0</v>
      </c>
      <c r="H209" s="620" t="e">
        <f>H205*C209</f>
        <v>#REF!</v>
      </c>
      <c r="I209" s="579" t="e">
        <f t="shared" si="23"/>
        <v>#REF!</v>
      </c>
    </row>
    <row r="210" spans="1:9" ht="12.75" hidden="1" customHeight="1">
      <c r="A210" s="719" t="s">
        <v>308</v>
      </c>
      <c r="B210" s="720"/>
      <c r="C210" s="671">
        <v>0.03</v>
      </c>
      <c r="D210" s="623" t="e">
        <f>D204*C210</f>
        <v>#REF!</v>
      </c>
      <c r="E210" s="847"/>
      <c r="F210" s="623">
        <f>F204*C210</f>
        <v>0</v>
      </c>
      <c r="G210" s="623">
        <f>G204*C210</f>
        <v>0</v>
      </c>
      <c r="H210" s="623" t="e">
        <f>H204*C210</f>
        <v>#REF!</v>
      </c>
      <c r="I210" s="612" t="e">
        <f t="shared" si="23"/>
        <v>#REF!</v>
      </c>
    </row>
    <row r="211" spans="1:9" ht="12.75" hidden="1" customHeight="1" thickBot="1">
      <c r="A211" s="721" t="s">
        <v>309</v>
      </c>
      <c r="B211" s="722"/>
      <c r="C211" s="672">
        <v>0.02</v>
      </c>
      <c r="D211" s="673" t="e">
        <f>D205*C211</f>
        <v>#REF!</v>
      </c>
      <c r="E211" s="848"/>
      <c r="F211" s="673">
        <f>F205*C211</f>
        <v>0</v>
      </c>
      <c r="G211" s="673">
        <f>G205*C211</f>
        <v>0</v>
      </c>
      <c r="H211" s="673" t="e">
        <f>H205*C211</f>
        <v>#REF!</v>
      </c>
      <c r="I211" s="674" t="e">
        <f t="shared" si="23"/>
        <v>#REF!</v>
      </c>
    </row>
    <row r="212" spans="1:9" ht="12.75" hidden="1" customHeight="1">
      <c r="A212" s="737" t="s">
        <v>39</v>
      </c>
      <c r="B212" s="738"/>
      <c r="C212" s="675">
        <v>0.02</v>
      </c>
      <c r="D212" s="676" t="e">
        <f>((D202+D203)*C212)+E212</f>
        <v>#REF!</v>
      </c>
      <c r="E212" s="849"/>
      <c r="F212" s="677" t="e">
        <f>(F202+F203)*C212</f>
        <v>#REF!</v>
      </c>
      <c r="G212" s="678" t="e">
        <f>(G202+G203)*C212</f>
        <v>#REF!</v>
      </c>
      <c r="H212" s="678" t="e">
        <f>(H202+H203)*C212</f>
        <v>#REF!</v>
      </c>
      <c r="I212" s="679" t="e">
        <f>SUM(D212:H212)</f>
        <v>#REF!</v>
      </c>
    </row>
    <row r="213" spans="1:9" ht="18.75" hidden="1" customHeight="1">
      <c r="A213" s="729" t="s">
        <v>305</v>
      </c>
      <c r="B213" s="730"/>
      <c r="C213" s="617">
        <v>1.2E-2</v>
      </c>
      <c r="D213" s="680" t="e">
        <f>(((D202+D203+D221)*C213)+D178+F178+G178+D182+F182+D208+F208+G208)/2+E213</f>
        <v>#REF!</v>
      </c>
      <c r="E213" s="850"/>
      <c r="F213" s="681"/>
      <c r="G213" s="613" t="e">
        <f>D213</f>
        <v>#REF!</v>
      </c>
      <c r="H213" s="613" t="e">
        <f>(H202+H203)*C213+H178+H182+H208</f>
        <v>#REF!</v>
      </c>
      <c r="I213" s="682" t="e">
        <f t="shared" ref="I213:I216" si="24">SUM(D213:H213)</f>
        <v>#REF!</v>
      </c>
    </row>
    <row r="214" spans="1:9" ht="18.75" hidden="1" customHeight="1">
      <c r="A214" s="729" t="s">
        <v>53</v>
      </c>
      <c r="B214" s="730"/>
      <c r="C214" s="617">
        <v>6.0000000000000001E-3</v>
      </c>
      <c r="D214" s="680" t="e">
        <f>(((D202+D203)*C214)+E214)</f>
        <v>#REF!</v>
      </c>
      <c r="E214" s="850"/>
      <c r="F214" s="681" t="e">
        <f>(F202+F203)*C214</f>
        <v>#REF!</v>
      </c>
      <c r="G214" s="613" t="e">
        <f>(G202+G203)*C214</f>
        <v>#REF!</v>
      </c>
      <c r="H214" s="613" t="e">
        <f>(H202+H203)*C214</f>
        <v>#REF!</v>
      </c>
      <c r="I214" s="682" t="e">
        <f t="shared" si="24"/>
        <v>#REF!</v>
      </c>
    </row>
    <row r="215" spans="1:9" ht="18.75" hidden="1" customHeight="1">
      <c r="A215" s="683" t="s">
        <v>45</v>
      </c>
      <c r="B215" s="684">
        <v>2.5559999999999999E-2</v>
      </c>
      <c r="C215" s="579">
        <v>3.7777999999999999E-2</v>
      </c>
      <c r="D215" s="576" t="e">
        <f>(D202*C215)+(D203*B215)+E215</f>
        <v>#REF!</v>
      </c>
      <c r="E215" s="505"/>
      <c r="F215" s="577" t="e">
        <f>(F202*C215)+(F203*B215)</f>
        <v>#REF!</v>
      </c>
      <c r="G215" s="578" t="e">
        <f>(G202*C215)+(G203*B215)</f>
        <v>#REF!</v>
      </c>
      <c r="H215" s="578" t="e">
        <f>(H202*C215)+(H203*B215)</f>
        <v>#REF!</v>
      </c>
      <c r="I215" s="679" t="e">
        <f t="shared" si="24"/>
        <v>#REF!</v>
      </c>
    </row>
    <row r="216" spans="1:9" ht="18.75" hidden="1" customHeight="1">
      <c r="A216" s="729" t="s">
        <v>54</v>
      </c>
      <c r="B216" s="730"/>
      <c r="C216" s="617">
        <v>6.7799999999999996E-3</v>
      </c>
      <c r="D216" s="680" t="e">
        <f>((D202+D203)*C216)+E216</f>
        <v>#REF!</v>
      </c>
      <c r="E216" s="850"/>
      <c r="F216" s="681"/>
      <c r="G216" s="613"/>
      <c r="H216" s="613"/>
      <c r="I216" s="682" t="e">
        <f t="shared" si="24"/>
        <v>#REF!</v>
      </c>
    </row>
    <row r="217" spans="1:9" ht="18.75" hidden="1" customHeight="1">
      <c r="A217" s="729" t="s">
        <v>48</v>
      </c>
      <c r="B217" s="730"/>
      <c r="C217" s="685">
        <v>3</v>
      </c>
      <c r="D217" s="686" t="e">
        <f>((D202+D203)*C217)+E217+D221</f>
        <v>#REF!</v>
      </c>
      <c r="E217" s="851"/>
      <c r="F217" s="687"/>
      <c r="G217" s="688"/>
      <c r="H217" s="688" t="e">
        <f>((H202+H203)*C217)</f>
        <v>#REF!</v>
      </c>
      <c r="I217" s="689" t="e">
        <f>SUM(D217:H217)</f>
        <v>#REF!</v>
      </c>
    </row>
    <row r="218" spans="1:9" ht="12.75" hidden="1" customHeight="1" thickBot="1">
      <c r="A218" s="731" t="s">
        <v>41</v>
      </c>
      <c r="B218" s="732"/>
      <c r="C218" s="690">
        <v>1.2E-2</v>
      </c>
      <c r="D218" s="691" t="e">
        <f>D203*C218+E218</f>
        <v>#REF!</v>
      </c>
      <c r="E218" s="852"/>
      <c r="F218" s="692" t="e">
        <f>F203*C218</f>
        <v>#REF!</v>
      </c>
      <c r="G218" s="693" t="e">
        <f>G203*C218</f>
        <v>#REF!</v>
      </c>
      <c r="H218" s="693" t="e">
        <f>H203*C218</f>
        <v>#REF!</v>
      </c>
      <c r="I218" s="679" t="e">
        <f>SUM(D218:H218)</f>
        <v>#REF!</v>
      </c>
    </row>
    <row r="219" spans="1:9" s="526" customFormat="1" ht="12.75" hidden="1" customHeight="1" thickBot="1">
      <c r="A219" s="733" t="s">
        <v>47</v>
      </c>
      <c r="B219" s="734"/>
      <c r="C219" s="694">
        <v>5.8999999999999997E-2</v>
      </c>
      <c r="D219" s="695" t="e">
        <f>(D200+D201)*C219</f>
        <v>#REF!</v>
      </c>
      <c r="E219" s="853"/>
      <c r="F219" s="696">
        <f>(F200+F201)*C219</f>
        <v>0</v>
      </c>
      <c r="G219" s="697">
        <f>(G200+G201)*C219</f>
        <v>0</v>
      </c>
      <c r="H219" s="697" t="e">
        <f>(H200+H201)*C219</f>
        <v>#REF!</v>
      </c>
      <c r="I219" s="698" t="e">
        <f t="shared" ref="I219" si="25">SUM(D219:H219)</f>
        <v>#REF!</v>
      </c>
    </row>
    <row r="220" spans="1:9" s="526" customFormat="1" ht="27.75" customHeight="1">
      <c r="A220" s="2023" t="s">
        <v>583</v>
      </c>
      <c r="B220" s="2024"/>
      <c r="C220" s="2025"/>
      <c r="D220" s="2027" t="e">
        <f>'Основная продукция'!#REF!+'Основная продукция'!M63+'Основная продукция'!V63</f>
        <v>#REF!</v>
      </c>
      <c r="E220" s="510"/>
      <c r="F220" s="2014"/>
      <c r="G220" s="2015"/>
      <c r="H220" s="2015"/>
      <c r="I220" s="2016"/>
    </row>
    <row r="221" spans="1:9" s="526" customFormat="1" ht="27.75" customHeight="1" thickBot="1">
      <c r="A221" s="2020" t="s">
        <v>584</v>
      </c>
      <c r="B221" s="2021"/>
      <c r="C221" s="2022"/>
      <c r="D221" s="2028" t="e">
        <f>'Основная продукция'!#REF!+'Основная продукция'!M64+'Основная продукция'!V64</f>
        <v>#REF!</v>
      </c>
      <c r="E221" s="2010"/>
      <c r="F221" s="2011"/>
      <c r="G221" s="2012"/>
      <c r="H221" s="2012"/>
      <c r="I221" s="2013"/>
    </row>
    <row r="222" spans="1:9" s="526" customFormat="1" ht="27.75" hidden="1" customHeight="1" thickBot="1">
      <c r="A222" s="2023" t="s">
        <v>58</v>
      </c>
      <c r="B222" s="2024"/>
      <c r="C222" s="2035">
        <v>1.2E-2</v>
      </c>
      <c r="D222" s="2037" t="e">
        <f>D220*C222</f>
        <v>#REF!</v>
      </c>
      <c r="E222" s="510"/>
      <c r="F222" s="2036"/>
      <c r="G222" s="1489"/>
      <c r="H222" s="1489"/>
      <c r="I222" s="703"/>
    </row>
    <row r="223" spans="1:9" s="526" customFormat="1" ht="24" customHeight="1">
      <c r="A223" s="735" t="s">
        <v>294</v>
      </c>
      <c r="B223" s="736"/>
      <c r="C223" s="699">
        <v>0.03</v>
      </c>
      <c r="D223" s="700" t="e">
        <f>D200*C223+E223</f>
        <v>#REF!</v>
      </c>
      <c r="E223" s="510"/>
      <c r="F223" s="701">
        <f>F200*C223</f>
        <v>0</v>
      </c>
      <c r="G223" s="702">
        <f>G200*C223</f>
        <v>0</v>
      </c>
      <c r="H223" s="702" t="e">
        <f>H200*C223</f>
        <v>#REF!</v>
      </c>
      <c r="I223" s="703" t="e">
        <f>D223+F223+G223+H223</f>
        <v>#REF!</v>
      </c>
    </row>
    <row r="224" spans="1:9" s="526" customFormat="1" ht="24" customHeight="1">
      <c r="A224" s="719" t="s">
        <v>295</v>
      </c>
      <c r="B224" s="720"/>
      <c r="C224" s="704">
        <v>0.04</v>
      </c>
      <c r="D224" s="705" t="e">
        <f>D201*C224+E224</f>
        <v>#REF!</v>
      </c>
      <c r="E224" s="511"/>
      <c r="F224" s="706">
        <f>F201*C224</f>
        <v>0</v>
      </c>
      <c r="G224" s="707">
        <f>G201*C224</f>
        <v>0</v>
      </c>
      <c r="H224" s="707" t="e">
        <f>H201*C224</f>
        <v>#REF!</v>
      </c>
      <c r="I224" s="612" t="e">
        <f>D224+F224+G224+H224</f>
        <v>#REF!</v>
      </c>
    </row>
    <row r="225" spans="1:13" s="526" customFormat="1" ht="24" customHeight="1">
      <c r="A225" s="719" t="s">
        <v>307</v>
      </c>
      <c r="B225" s="720"/>
      <c r="C225" s="628">
        <v>1.2E-2</v>
      </c>
      <c r="D225" s="708" t="e">
        <f>D172+F172+G172+E225</f>
        <v>#REF!</v>
      </c>
      <c r="E225" s="512">
        <v>0.2</v>
      </c>
      <c r="F225" s="622"/>
      <c r="G225" s="623"/>
      <c r="H225" s="623"/>
      <c r="I225" s="612" t="e">
        <f>D225</f>
        <v>#REF!</v>
      </c>
    </row>
    <row r="226" spans="1:13" s="526" customFormat="1" ht="24" customHeight="1">
      <c r="A226" s="2017" t="s">
        <v>587</v>
      </c>
      <c r="B226" s="2018"/>
      <c r="C226" s="2019">
        <v>0.03</v>
      </c>
      <c r="D226" s="708" t="e">
        <f>D220*C226+E226</f>
        <v>#REF!</v>
      </c>
      <c r="E226" s="512"/>
      <c r="F226" s="622"/>
      <c r="G226" s="623"/>
      <c r="H226" s="623"/>
      <c r="I226" s="710"/>
    </row>
    <row r="227" spans="1:13" s="526" customFormat="1" ht="24" customHeight="1">
      <c r="A227" s="2017" t="s">
        <v>589</v>
      </c>
      <c r="B227" s="2018"/>
      <c r="C227" s="2019">
        <v>3.5000000000000003E-2</v>
      </c>
      <c r="D227" s="708" t="e">
        <f>D221*C227+E227</f>
        <v>#REF!</v>
      </c>
      <c r="E227" s="512"/>
      <c r="F227" s="622"/>
      <c r="G227" s="623"/>
      <c r="H227" s="623"/>
      <c r="I227" s="710"/>
    </row>
    <row r="228" spans="1:13" s="526" customFormat="1" ht="24" customHeight="1">
      <c r="A228" s="723" t="s">
        <v>308</v>
      </c>
      <c r="B228" s="724"/>
      <c r="C228" s="709">
        <v>0.03</v>
      </c>
      <c r="D228" s="708" t="e">
        <f>D210+F210+G210+E228</f>
        <v>#REF!</v>
      </c>
      <c r="E228" s="512"/>
      <c r="F228" s="622"/>
      <c r="G228" s="623"/>
      <c r="H228" s="623"/>
      <c r="I228" s="710" t="e">
        <f>D228</f>
        <v>#REF!</v>
      </c>
    </row>
    <row r="229" spans="1:13" s="526" customFormat="1" ht="24" customHeight="1">
      <c r="A229" s="725" t="s">
        <v>309</v>
      </c>
      <c r="B229" s="726"/>
      <c r="C229" s="628">
        <v>0.02</v>
      </c>
      <c r="D229" s="705" t="e">
        <f>D211+F211+G211+E229</f>
        <v>#REF!</v>
      </c>
      <c r="E229" s="511"/>
      <c r="F229" s="706"/>
      <c r="G229" s="707"/>
      <c r="H229" s="707"/>
      <c r="I229" s="612" t="e">
        <f>D229</f>
        <v>#REF!</v>
      </c>
    </row>
    <row r="230" spans="1:13" s="526" customFormat="1" ht="18.75" hidden="1" customHeight="1">
      <c r="A230" s="727" t="s">
        <v>39</v>
      </c>
      <c r="B230" s="728"/>
      <c r="C230" s="579">
        <v>0.03</v>
      </c>
      <c r="D230" s="711" t="e">
        <f>D200*C230</f>
        <v>#REF!</v>
      </c>
      <c r="E230" s="505"/>
      <c r="F230" s="577">
        <f>F200*C230</f>
        <v>0</v>
      </c>
      <c r="G230" s="578">
        <f>G200*C230</f>
        <v>0</v>
      </c>
      <c r="H230" s="578" t="e">
        <f>H200*C230</f>
        <v>#REF!</v>
      </c>
      <c r="I230" s="579" t="e">
        <f t="shared" ref="I230:I231" si="26">SUM(D230:H230)</f>
        <v>#REF!</v>
      </c>
    </row>
    <row r="231" spans="1:13" s="526" customFormat="1" ht="18.75" hidden="1" customHeight="1">
      <c r="A231" s="727" t="s">
        <v>45</v>
      </c>
      <c r="B231" s="728"/>
      <c r="C231" s="579">
        <v>2.5559999999999999E-2</v>
      </c>
      <c r="D231" s="711" t="e">
        <f>D201*C231</f>
        <v>#REF!</v>
      </c>
      <c r="E231" s="505"/>
      <c r="F231" s="577">
        <f>F201*C231</f>
        <v>0</v>
      </c>
      <c r="G231" s="578">
        <f>G201*C231</f>
        <v>0</v>
      </c>
      <c r="H231" s="578" t="e">
        <f>H201*C231</f>
        <v>#REF!</v>
      </c>
      <c r="I231" s="579" t="e">
        <f t="shared" si="26"/>
        <v>#REF!</v>
      </c>
    </row>
    <row r="232" spans="1:13" s="526" customFormat="1" ht="24" customHeight="1">
      <c r="A232" s="719" t="s">
        <v>58</v>
      </c>
      <c r="B232" s="720"/>
      <c r="C232" s="612">
        <v>0.02</v>
      </c>
      <c r="D232" s="636" t="e">
        <f>D181+F181+G181+E232+D222</f>
        <v>#REF!</v>
      </c>
      <c r="E232" s="507"/>
      <c r="F232" s="712"/>
      <c r="G232" s="608"/>
      <c r="H232" s="608"/>
      <c r="I232" s="612" t="e">
        <f>D232</f>
        <v>#REF!</v>
      </c>
    </row>
    <row r="233" spans="1:13" s="526" customFormat="1" ht="24" customHeight="1">
      <c r="A233" s="719" t="s">
        <v>57</v>
      </c>
      <c r="B233" s="720"/>
      <c r="C233" s="612">
        <v>0.01</v>
      </c>
      <c r="D233" s="636" t="e">
        <f>D184+F184+G184+E233</f>
        <v>#REF!</v>
      </c>
      <c r="E233" s="507"/>
      <c r="F233" s="712"/>
      <c r="G233" s="608"/>
      <c r="H233" s="608"/>
      <c r="I233" s="612" t="e">
        <f>D233</f>
        <v>#REF!</v>
      </c>
    </row>
    <row r="234" spans="1:13" ht="24" customHeight="1">
      <c r="A234" s="719" t="s">
        <v>305</v>
      </c>
      <c r="B234" s="720"/>
      <c r="C234" s="713">
        <v>1.2E-2</v>
      </c>
      <c r="D234" s="571" t="e">
        <f>D213+E234</f>
        <v>#REF!</v>
      </c>
      <c r="E234" s="507"/>
      <c r="F234" s="572">
        <f t="shared" ref="F234:H235" si="27">F213</f>
        <v>0</v>
      </c>
      <c r="G234" s="573" t="e">
        <f t="shared" si="27"/>
        <v>#REF!</v>
      </c>
      <c r="H234" s="573" t="e">
        <f t="shared" si="27"/>
        <v>#REF!</v>
      </c>
      <c r="I234" s="682" t="e">
        <f>D234+F234+G234+H234</f>
        <v>#REF!</v>
      </c>
    </row>
    <row r="235" spans="1:13" ht="24" customHeight="1">
      <c r="A235" s="719" t="s">
        <v>53</v>
      </c>
      <c r="B235" s="720"/>
      <c r="C235" s="713">
        <v>6.0000000000000001E-3</v>
      </c>
      <c r="D235" s="571" t="e">
        <f>(D214+E235)/2</f>
        <v>#REF!</v>
      </c>
      <c r="E235" s="507"/>
      <c r="F235" s="572"/>
      <c r="G235" s="573" t="e">
        <f>D235</f>
        <v>#REF!</v>
      </c>
      <c r="H235" s="573" t="e">
        <f t="shared" si="27"/>
        <v>#REF!</v>
      </c>
      <c r="I235" s="682" t="e">
        <f>D235+F235+G235+H235</f>
        <v>#REF!</v>
      </c>
    </row>
    <row r="236" spans="1:13" ht="24" customHeight="1">
      <c r="A236" s="719" t="s">
        <v>54</v>
      </c>
      <c r="B236" s="720"/>
      <c r="C236" s="713">
        <v>6.7799999999999996E-3</v>
      </c>
      <c r="D236" s="571" t="e">
        <f>D216+E236</f>
        <v>#REF!</v>
      </c>
      <c r="E236" s="507"/>
      <c r="F236" s="572"/>
      <c r="G236" s="573"/>
      <c r="H236" s="573"/>
      <c r="I236" s="682" t="e">
        <f>D236</f>
        <v>#REF!</v>
      </c>
    </row>
    <row r="237" spans="1:13" ht="24" customHeight="1" thickBot="1">
      <c r="A237" s="721" t="s">
        <v>48</v>
      </c>
      <c r="B237" s="722"/>
      <c r="C237" s="714">
        <v>3</v>
      </c>
      <c r="D237" s="715" t="e">
        <f>D217+E237</f>
        <v>#REF!</v>
      </c>
      <c r="E237" s="513"/>
      <c r="F237" s="716"/>
      <c r="G237" s="717"/>
      <c r="H237" s="717" t="e">
        <f>H217</f>
        <v>#REF!</v>
      </c>
      <c r="I237" s="718" t="e">
        <f>D237+H237</f>
        <v>#REF!</v>
      </c>
    </row>
    <row r="238" spans="1:13" ht="24" customHeight="1" thickBot="1">
      <c r="A238" s="749" t="s">
        <v>82</v>
      </c>
      <c r="B238" s="750"/>
      <c r="C238" s="750"/>
      <c r="D238" s="750"/>
      <c r="E238" s="816"/>
      <c r="F238" s="751"/>
      <c r="G238" s="4152">
        <f>G1</f>
        <v>44606</v>
      </c>
      <c r="H238" s="4153"/>
      <c r="I238" s="4154"/>
      <c r="K238" s="4049"/>
      <c r="L238" s="4049"/>
      <c r="M238" s="520"/>
    </row>
    <row r="239" spans="1:13" s="526" customFormat="1" ht="24" customHeight="1">
      <c r="A239" s="768"/>
      <c r="B239" s="769"/>
      <c r="C239" s="754" t="s">
        <v>24</v>
      </c>
      <c r="D239" s="521">
        <v>0.22916666666666666</v>
      </c>
      <c r="E239" s="817" t="s">
        <v>375</v>
      </c>
      <c r="F239" s="522">
        <v>0.47916666666666669</v>
      </c>
      <c r="G239" s="523">
        <v>0.66666666666666663</v>
      </c>
      <c r="H239" s="524">
        <v>0.8125</v>
      </c>
      <c r="I239" s="525"/>
      <c r="K239" s="4050"/>
      <c r="L239" s="4050"/>
      <c r="M239" s="527"/>
    </row>
    <row r="240" spans="1:13" s="526" customFormat="1" ht="24" customHeight="1" thickBot="1">
      <c r="A240" s="528"/>
      <c r="B240" s="529">
        <v>1</v>
      </c>
      <c r="C240" s="755"/>
      <c r="D240" s="518" t="e">
        <f>'Основная продукция'!#REF!</f>
        <v>#REF!</v>
      </c>
      <c r="E240" s="818"/>
      <c r="F240" s="530">
        <f>'Основная продукция'!P89</f>
        <v>0</v>
      </c>
      <c r="G240" s="531">
        <f>'Основная продукция'!Y89</f>
        <v>0</v>
      </c>
      <c r="H240" s="532">
        <f>'Основная продукция'!AG89</f>
        <v>25</v>
      </c>
      <c r="I240" s="533" t="s">
        <v>153</v>
      </c>
      <c r="K240" s="4050"/>
      <c r="L240" s="4050"/>
      <c r="M240" s="527"/>
    </row>
    <row r="241" spans="1:13" s="526" customFormat="1" ht="12.75" hidden="1" customHeight="1">
      <c r="A241" s="534" t="s">
        <v>376</v>
      </c>
      <c r="B241" s="529">
        <v>0.27</v>
      </c>
      <c r="C241" s="755"/>
      <c r="D241" s="535" t="e">
        <f>B241*D240/B240</f>
        <v>#REF!</v>
      </c>
      <c r="E241" s="819"/>
      <c r="F241" s="536">
        <f t="shared" ref="F241:F246" si="28">B241*F240/B240</f>
        <v>0</v>
      </c>
      <c r="G241" s="537">
        <f>B241*G240/B240</f>
        <v>0</v>
      </c>
      <c r="H241" s="537">
        <f t="shared" ref="H241:H246" si="29">B241*H240/B240</f>
        <v>6.75</v>
      </c>
      <c r="I241" s="538"/>
      <c r="K241" s="4050"/>
      <c r="L241" s="4050"/>
      <c r="M241" s="527"/>
    </row>
    <row r="242" spans="1:13" s="526" customFormat="1" ht="12.75" hidden="1" customHeight="1">
      <c r="A242" s="534" t="s">
        <v>377</v>
      </c>
      <c r="B242" s="529">
        <v>0.28999999999999998</v>
      </c>
      <c r="C242" s="755"/>
      <c r="D242" s="535" t="e">
        <f>B242*D240/B240</f>
        <v>#REF!</v>
      </c>
      <c r="E242" s="819"/>
      <c r="F242" s="536">
        <f t="shared" si="28"/>
        <v>0</v>
      </c>
      <c r="G242" s="537">
        <f t="shared" ref="G242:G246" si="30">B242*G241/B241</f>
        <v>0</v>
      </c>
      <c r="H242" s="537">
        <f t="shared" si="29"/>
        <v>7.2499999999999991</v>
      </c>
      <c r="I242" s="538"/>
      <c r="K242" s="4050"/>
      <c r="L242" s="4050"/>
      <c r="M242" s="527"/>
    </row>
    <row r="243" spans="1:13" s="526" customFormat="1" ht="12.75" hidden="1" customHeight="1">
      <c r="A243" s="534" t="s">
        <v>378</v>
      </c>
      <c r="B243" s="529">
        <v>0.26</v>
      </c>
      <c r="C243" s="755"/>
      <c r="D243" s="535" t="e">
        <f>B243*D240/B240</f>
        <v>#REF!</v>
      </c>
      <c r="E243" s="819"/>
      <c r="F243" s="536">
        <f t="shared" si="28"/>
        <v>0</v>
      </c>
      <c r="G243" s="537">
        <f t="shared" si="30"/>
        <v>0</v>
      </c>
      <c r="H243" s="537">
        <f t="shared" si="29"/>
        <v>6.5</v>
      </c>
      <c r="I243" s="538"/>
      <c r="K243" s="4050"/>
      <c r="L243" s="4050"/>
      <c r="M243" s="527"/>
    </row>
    <row r="244" spans="1:13" s="526" customFormat="1" ht="12.75" hidden="1" customHeight="1">
      <c r="A244" s="534" t="s">
        <v>379</v>
      </c>
      <c r="B244" s="529">
        <v>0.16</v>
      </c>
      <c r="C244" s="755"/>
      <c r="D244" s="535" t="e">
        <f>B244*D240/B240</f>
        <v>#REF!</v>
      </c>
      <c r="E244" s="819"/>
      <c r="F244" s="536">
        <f t="shared" si="28"/>
        <v>0</v>
      </c>
      <c r="G244" s="537">
        <f t="shared" si="30"/>
        <v>0</v>
      </c>
      <c r="H244" s="537">
        <f t="shared" si="29"/>
        <v>4</v>
      </c>
      <c r="I244" s="538"/>
      <c r="K244" s="4050"/>
      <c r="L244" s="4050"/>
      <c r="M244" s="527"/>
    </row>
    <row r="245" spans="1:13" s="526" customFormat="1" ht="12.75" hidden="1" customHeight="1">
      <c r="A245" s="534" t="s">
        <v>380</v>
      </c>
      <c r="B245" s="529">
        <v>0.01</v>
      </c>
      <c r="C245" s="755"/>
      <c r="D245" s="535" t="e">
        <f>B245*D240/B240</f>
        <v>#REF!</v>
      </c>
      <c r="E245" s="819"/>
      <c r="F245" s="536">
        <f t="shared" si="28"/>
        <v>0</v>
      </c>
      <c r="G245" s="537">
        <f t="shared" si="30"/>
        <v>0</v>
      </c>
      <c r="H245" s="537">
        <f t="shared" si="29"/>
        <v>0.25</v>
      </c>
      <c r="I245" s="538"/>
    </row>
    <row r="246" spans="1:13" s="526" customFormat="1" ht="12.75" hidden="1" customHeight="1" thickBot="1">
      <c r="A246" s="539" t="s">
        <v>381</v>
      </c>
      <c r="B246" s="540">
        <v>0.01</v>
      </c>
      <c r="C246" s="756"/>
      <c r="D246" s="541" t="e">
        <f>B246*D240/B240</f>
        <v>#REF!</v>
      </c>
      <c r="E246" s="820"/>
      <c r="F246" s="542">
        <f t="shared" si="28"/>
        <v>0</v>
      </c>
      <c r="G246" s="543">
        <f t="shared" si="30"/>
        <v>0</v>
      </c>
      <c r="H246" s="543">
        <f t="shared" si="29"/>
        <v>0.25</v>
      </c>
      <c r="I246" s="544"/>
    </row>
    <row r="247" spans="1:13" ht="24" customHeight="1" thickBot="1">
      <c r="A247" s="545"/>
      <c r="B247" s="546">
        <v>1</v>
      </c>
      <c r="C247" s="547" t="s">
        <v>111</v>
      </c>
      <c r="D247" s="548" t="e">
        <f>'Основная продукция'!#REF!</f>
        <v>#REF!</v>
      </c>
      <c r="E247" s="821"/>
      <c r="F247" s="549">
        <f>'Основная продукция'!P90</f>
        <v>0</v>
      </c>
      <c r="G247" s="550">
        <f>'Основная продукция'!Y90</f>
        <v>0</v>
      </c>
      <c r="H247" s="551" t="e">
        <f>'Основная продукция'!#REF!</f>
        <v>#REF!</v>
      </c>
      <c r="I247" s="552" t="s">
        <v>153</v>
      </c>
    </row>
    <row r="248" spans="1:13" ht="12.75" hidden="1" customHeight="1">
      <c r="A248" s="553" t="s">
        <v>382</v>
      </c>
      <c r="B248" s="554">
        <v>0.78</v>
      </c>
      <c r="C248" s="555"/>
      <c r="D248" s="556" t="e">
        <f>B248*D247/B247</f>
        <v>#REF!</v>
      </c>
      <c r="E248" s="822"/>
      <c r="F248" s="557">
        <f>B248*F247/B247</f>
        <v>0</v>
      </c>
      <c r="G248" s="558">
        <f>B248*G247/B247</f>
        <v>0</v>
      </c>
      <c r="H248" s="558" t="e">
        <f>B248*H247/B247</f>
        <v>#REF!</v>
      </c>
      <c r="I248" s="559"/>
    </row>
    <row r="249" spans="1:13" ht="12.75" hidden="1" customHeight="1" thickBot="1">
      <c r="A249" s="534" t="s">
        <v>383</v>
      </c>
      <c r="B249" s="529">
        <v>0.22</v>
      </c>
      <c r="C249" s="560"/>
      <c r="D249" s="561" t="e">
        <f>B249*D247/B247</f>
        <v>#REF!</v>
      </c>
      <c r="E249" s="823"/>
      <c r="F249" s="562">
        <f>B249*F247/B247</f>
        <v>0</v>
      </c>
      <c r="G249" s="563">
        <f>B249*G247/B247</f>
        <v>0</v>
      </c>
      <c r="H249" s="563" t="e">
        <f>B249*H247/B247</f>
        <v>#REF!</v>
      </c>
      <c r="I249" s="564"/>
    </row>
    <row r="250" spans="1:13" ht="12.75" hidden="1" customHeight="1">
      <c r="A250" s="745" t="s">
        <v>302</v>
      </c>
      <c r="B250" s="764"/>
      <c r="C250" s="565">
        <v>0.03</v>
      </c>
      <c r="D250" s="566" t="e">
        <f>D248*C250</f>
        <v>#REF!</v>
      </c>
      <c r="E250" s="824"/>
      <c r="F250" s="567">
        <f>F248*C250</f>
        <v>0</v>
      </c>
      <c r="G250" s="568">
        <f>G248*C250</f>
        <v>0</v>
      </c>
      <c r="H250" s="568" t="e">
        <f>H248*C250</f>
        <v>#REF!</v>
      </c>
      <c r="I250" s="569" t="e">
        <f>SUM(D250:H250)</f>
        <v>#REF!</v>
      </c>
    </row>
    <row r="251" spans="1:13" ht="12.75" hidden="1" customHeight="1">
      <c r="A251" s="719" t="s">
        <v>307</v>
      </c>
      <c r="B251" s="765"/>
      <c r="C251" s="570">
        <v>1.2E-2</v>
      </c>
      <c r="D251" s="571" t="e">
        <f>D249*C251</f>
        <v>#REF!</v>
      </c>
      <c r="E251" s="825"/>
      <c r="F251" s="572">
        <f>F249*C251</f>
        <v>0</v>
      </c>
      <c r="G251" s="573">
        <f>G249*C251</f>
        <v>0</v>
      </c>
      <c r="H251" s="573" t="e">
        <f>H249*C251</f>
        <v>#REF!</v>
      </c>
      <c r="I251" s="574" t="e">
        <f>SUM(D251:H251)</f>
        <v>#REF!</v>
      </c>
    </row>
    <row r="252" spans="1:13" ht="12.75" hidden="1" customHeight="1">
      <c r="A252" s="747" t="s">
        <v>303</v>
      </c>
      <c r="B252" s="761"/>
      <c r="C252" s="575">
        <v>3.0000000000000001E-3</v>
      </c>
      <c r="D252" s="576" t="e">
        <f>D249*C252</f>
        <v>#REF!</v>
      </c>
      <c r="E252" s="505"/>
      <c r="F252" s="577">
        <f>F249*C252</f>
        <v>0</v>
      </c>
      <c r="G252" s="578">
        <f>G249*C252</f>
        <v>0</v>
      </c>
      <c r="H252" s="578" t="e">
        <f>H249*C252</f>
        <v>#REF!</v>
      </c>
      <c r="I252" s="579" t="e">
        <f t="shared" ref="I252:I257" si="31">SUM(D252:H252)</f>
        <v>#REF!</v>
      </c>
    </row>
    <row r="253" spans="1:13" ht="12.75" hidden="1" customHeight="1">
      <c r="A253" s="766" t="s">
        <v>39</v>
      </c>
      <c r="B253" s="767"/>
      <c r="C253" s="580">
        <v>1.2E-2</v>
      </c>
      <c r="D253" s="581" t="e">
        <f>D249*C253</f>
        <v>#REF!</v>
      </c>
      <c r="E253" s="826"/>
      <c r="F253" s="582">
        <f>F249*C253</f>
        <v>0</v>
      </c>
      <c r="G253" s="583">
        <f>G249*C253</f>
        <v>0</v>
      </c>
      <c r="H253" s="583" t="e">
        <f>H249*C253</f>
        <v>#REF!</v>
      </c>
      <c r="I253" s="584" t="e">
        <f t="shared" si="31"/>
        <v>#REF!</v>
      </c>
    </row>
    <row r="254" spans="1:13" ht="12.75" hidden="1" customHeight="1">
      <c r="A254" s="766" t="s">
        <v>47</v>
      </c>
      <c r="B254" s="767"/>
      <c r="C254" s="585">
        <v>2.18E-2</v>
      </c>
      <c r="D254" s="586" t="e">
        <f>D248*C254</f>
        <v>#REF!</v>
      </c>
      <c r="E254" s="827"/>
      <c r="F254" s="587">
        <f>F248*C254</f>
        <v>0</v>
      </c>
      <c r="G254" s="588">
        <f>G248*C254</f>
        <v>0</v>
      </c>
      <c r="H254" s="588" t="e">
        <f>H248*C254</f>
        <v>#REF!</v>
      </c>
      <c r="I254" s="584" t="e">
        <f t="shared" si="31"/>
        <v>#REF!</v>
      </c>
    </row>
    <row r="255" spans="1:13" ht="12.75" hidden="1" customHeight="1">
      <c r="A255" s="747" t="s">
        <v>45</v>
      </c>
      <c r="B255" s="761"/>
      <c r="C255" s="589">
        <v>2.5559999999999999E-2</v>
      </c>
      <c r="D255" s="590" t="e">
        <f>D249*C255</f>
        <v>#REF!</v>
      </c>
      <c r="E255" s="828"/>
      <c r="F255" s="591">
        <f>F249*C255</f>
        <v>0</v>
      </c>
      <c r="G255" s="592">
        <f>G249*C255</f>
        <v>0</v>
      </c>
      <c r="H255" s="592" t="e">
        <f>H249*C255</f>
        <v>#REF!</v>
      </c>
      <c r="I255" s="584" t="e">
        <f t="shared" si="31"/>
        <v>#REF!</v>
      </c>
    </row>
    <row r="256" spans="1:13" ht="12.75" hidden="1" customHeight="1">
      <c r="A256" s="747" t="s">
        <v>300</v>
      </c>
      <c r="B256" s="761"/>
      <c r="C256" s="575">
        <v>1.2E-2</v>
      </c>
      <c r="D256" s="576" t="e">
        <f>D248*C256</f>
        <v>#REF!</v>
      </c>
      <c r="E256" s="505"/>
      <c r="F256" s="577">
        <f>F248*C256</f>
        <v>0</v>
      </c>
      <c r="G256" s="578">
        <f>G248*C256</f>
        <v>0</v>
      </c>
      <c r="H256" s="578" t="e">
        <f>H248*C256</f>
        <v>#REF!</v>
      </c>
      <c r="I256" s="579" t="e">
        <f t="shared" si="31"/>
        <v>#REF!</v>
      </c>
    </row>
    <row r="257" spans="1:9" ht="12.75" hidden="1" customHeight="1" thickBot="1">
      <c r="A257" s="762" t="s">
        <v>52</v>
      </c>
      <c r="B257" s="763"/>
      <c r="C257" s="593">
        <v>1.2E-2</v>
      </c>
      <c r="D257" s="594" t="e">
        <f>D249*C257</f>
        <v>#REF!</v>
      </c>
      <c r="E257" s="829"/>
      <c r="F257" s="595">
        <f>F249*C257</f>
        <v>0</v>
      </c>
      <c r="G257" s="596">
        <f>G249*C257</f>
        <v>0</v>
      </c>
      <c r="H257" s="596" t="e">
        <f>H249*C257</f>
        <v>#REF!</v>
      </c>
      <c r="I257" s="597" t="e">
        <f t="shared" si="31"/>
        <v>#REF!</v>
      </c>
    </row>
    <row r="258" spans="1:9" ht="24" customHeight="1" thickBot="1">
      <c r="A258" s="598"/>
      <c r="B258" s="599">
        <v>1</v>
      </c>
      <c r="C258" s="547" t="s">
        <v>119</v>
      </c>
      <c r="D258" s="600" t="e">
        <f>'Основная продукция'!#REF!</f>
        <v>#REF!</v>
      </c>
      <c r="E258" s="830"/>
      <c r="F258" s="601">
        <f>'Основная продукция'!P93</f>
        <v>0</v>
      </c>
      <c r="G258" s="602">
        <f>'Основная продукция'!Y93</f>
        <v>0</v>
      </c>
      <c r="H258" s="603" t="e">
        <f>'Основная продукция'!#REF!</f>
        <v>#REF!</v>
      </c>
      <c r="I258" s="604"/>
    </row>
    <row r="259" spans="1:9" ht="12.75" hidden="1" customHeight="1">
      <c r="A259" s="745" t="s">
        <v>384</v>
      </c>
      <c r="B259" s="746"/>
      <c r="C259" s="568">
        <v>3.5000000000000003E-2</v>
      </c>
      <c r="D259" s="605" t="e">
        <f>C259*D258</f>
        <v>#REF!</v>
      </c>
      <c r="E259" s="831"/>
      <c r="F259" s="606">
        <f>C259*F258</f>
        <v>0</v>
      </c>
      <c r="G259" s="607">
        <f>C259*G258</f>
        <v>0</v>
      </c>
      <c r="H259" s="607" t="e">
        <f>C259*H258</f>
        <v>#REF!</v>
      </c>
      <c r="I259" s="569" t="e">
        <f>SUM(D259:H259)</f>
        <v>#REF!</v>
      </c>
    </row>
    <row r="260" spans="1:9" ht="12.75" hidden="1" customHeight="1">
      <c r="A260" s="719" t="s">
        <v>58</v>
      </c>
      <c r="B260" s="720"/>
      <c r="C260" s="608">
        <v>0.02</v>
      </c>
      <c r="D260" s="609" t="e">
        <f>C260*D258</f>
        <v>#REF!</v>
      </c>
      <c r="E260" s="832"/>
      <c r="F260" s="610">
        <f>C260*F258</f>
        <v>0</v>
      </c>
      <c r="G260" s="611">
        <f>C260*G258</f>
        <v>0</v>
      </c>
      <c r="H260" s="611" t="e">
        <f>C260*H258</f>
        <v>#REF!</v>
      </c>
      <c r="I260" s="612" t="e">
        <f>SUM(D260:H260)</f>
        <v>#REF!</v>
      </c>
    </row>
    <row r="261" spans="1:9" ht="12.75" hidden="1" customHeight="1">
      <c r="A261" s="729" t="s">
        <v>52</v>
      </c>
      <c r="B261" s="730"/>
      <c r="C261" s="613">
        <v>1.2E-2</v>
      </c>
      <c r="D261" s="614" t="e">
        <f>C261*D258</f>
        <v>#REF!</v>
      </c>
      <c r="E261" s="833"/>
      <c r="F261" s="615">
        <f>C261*F258</f>
        <v>0</v>
      </c>
      <c r="G261" s="616">
        <f>C261*G258</f>
        <v>0</v>
      </c>
      <c r="H261" s="616" t="e">
        <f>C261*H258</f>
        <v>#REF!</v>
      </c>
      <c r="I261" s="617" t="e">
        <f>SUM(D261:H261)</f>
        <v>#REF!</v>
      </c>
    </row>
    <row r="262" spans="1:9" ht="12.75" hidden="1" customHeight="1">
      <c r="A262" s="747" t="s">
        <v>45</v>
      </c>
      <c r="B262" s="748"/>
      <c r="C262" s="578">
        <v>3.4500000000000003E-2</v>
      </c>
      <c r="D262" s="618" t="e">
        <f>C262*D258</f>
        <v>#REF!</v>
      </c>
      <c r="E262" s="834"/>
      <c r="F262" s="619">
        <f>C262*F258</f>
        <v>0</v>
      </c>
      <c r="G262" s="620">
        <f>C262*G258</f>
        <v>0</v>
      </c>
      <c r="H262" s="620" t="e">
        <f>C262*H258</f>
        <v>#REF!</v>
      </c>
      <c r="I262" s="579" t="e">
        <f>SUM(D262:H262)</f>
        <v>#REF!</v>
      </c>
    </row>
    <row r="263" spans="1:9" ht="12.75" hidden="1" customHeight="1" thickBot="1">
      <c r="A263" s="719" t="s">
        <v>57</v>
      </c>
      <c r="B263" s="720"/>
      <c r="C263" s="608">
        <v>0.01</v>
      </c>
      <c r="D263" s="621" t="e">
        <f>C263*D258</f>
        <v>#REF!</v>
      </c>
      <c r="E263" s="835"/>
      <c r="F263" s="622">
        <f>C263*F258</f>
        <v>0</v>
      </c>
      <c r="G263" s="623">
        <f>C263*G258</f>
        <v>0</v>
      </c>
      <c r="H263" s="623" t="e">
        <f>C263*H258</f>
        <v>#REF!</v>
      </c>
      <c r="I263" s="612" t="e">
        <f>SUM(D263:H263)</f>
        <v>#REF!</v>
      </c>
    </row>
    <row r="264" spans="1:9" s="526" customFormat="1" ht="24" customHeight="1">
      <c r="A264" s="735" t="s">
        <v>42</v>
      </c>
      <c r="B264" s="736"/>
      <c r="C264" s="624">
        <v>2.4E-2</v>
      </c>
      <c r="D264" s="625" t="e">
        <f>(D242+D244+D246)*C264+E264</f>
        <v>#REF!</v>
      </c>
      <c r="E264" s="506"/>
      <c r="F264" s="626">
        <f>(F242+F244+F246)*C264</f>
        <v>0</v>
      </c>
      <c r="G264" s="627">
        <f>(G242+G244+G246)*C264</f>
        <v>0</v>
      </c>
      <c r="H264" s="627">
        <f>(H242+H244+H246)*C264</f>
        <v>0.27600000000000002</v>
      </c>
      <c r="I264" s="569" t="e">
        <f>D264+F264+G264+H264</f>
        <v>#REF!</v>
      </c>
    </row>
    <row r="265" spans="1:9" s="526" customFormat="1" ht="24" customHeight="1">
      <c r="A265" s="719" t="s">
        <v>299</v>
      </c>
      <c r="B265" s="720"/>
      <c r="C265" s="628">
        <v>1.2E-2</v>
      </c>
      <c r="D265" s="571" t="e">
        <f>((D241+D243+D245)*C265)+D297+E265</f>
        <v>#REF!</v>
      </c>
      <c r="E265" s="507"/>
      <c r="F265" s="629" t="e">
        <f>((F241+F243+F245)*C265)+F297</f>
        <v>#REF!</v>
      </c>
      <c r="G265" s="573" t="e">
        <f>((G241+G243+G245)*C265)+G297</f>
        <v>#REF!</v>
      </c>
      <c r="H265" s="573" t="e">
        <f>((H241+H243+H245)*C265)+H297</f>
        <v>#REF!</v>
      </c>
      <c r="I265" s="579" t="e">
        <f t="shared" ref="I265:I274" si="32">D265+F265+G265+H265</f>
        <v>#REF!</v>
      </c>
    </row>
    <row r="266" spans="1:9" s="526" customFormat="1" ht="24" customHeight="1">
      <c r="A266" s="719" t="s">
        <v>39</v>
      </c>
      <c r="B266" s="720"/>
      <c r="C266" s="628">
        <v>1.2E-2</v>
      </c>
      <c r="D266" s="630" t="e">
        <f>((D241+D243+D245)*C266)+D253+D309+D291+D285+E266</f>
        <v>#REF!</v>
      </c>
      <c r="E266" s="507"/>
      <c r="F266" s="631" t="e">
        <f>((F241+F243+F245)*C266)+F253+F309+F291+F285</f>
        <v>#REF!</v>
      </c>
      <c r="G266" s="608" t="e">
        <f>((G241+G243+G245)*C266)+G253+G309+G291+G285</f>
        <v>#REF!</v>
      </c>
      <c r="H266" s="608" t="e">
        <f>((H241+H243+H245)*C266)+H253+H309+H291+H285</f>
        <v>#REF!</v>
      </c>
      <c r="I266" s="579" t="e">
        <f t="shared" si="32"/>
        <v>#REF!</v>
      </c>
    </row>
    <row r="267" spans="1:9" s="526" customFormat="1" ht="24" customHeight="1">
      <c r="A267" s="719" t="s">
        <v>47</v>
      </c>
      <c r="B267" s="720"/>
      <c r="C267" s="628">
        <v>2.18E-2</v>
      </c>
      <c r="D267" s="571" t="e">
        <f>D241*C267+D254+D298+E267</f>
        <v>#REF!</v>
      </c>
      <c r="E267" s="507"/>
      <c r="F267" s="629">
        <f>F241*C267+F254+F298</f>
        <v>0</v>
      </c>
      <c r="G267" s="573">
        <f>G241*C267+G254+G298</f>
        <v>0</v>
      </c>
      <c r="H267" s="573" t="e">
        <f>H241*C267+H254+H298</f>
        <v>#REF!</v>
      </c>
      <c r="I267" s="579" t="e">
        <f t="shared" si="32"/>
        <v>#REF!</v>
      </c>
    </row>
    <row r="268" spans="1:9" s="526" customFormat="1" ht="24" customHeight="1">
      <c r="A268" s="719" t="s">
        <v>45</v>
      </c>
      <c r="B268" s="720"/>
      <c r="C268" s="628">
        <v>2.5559999999999999E-2</v>
      </c>
      <c r="D268" s="630" t="e">
        <f>((D242+D245+D246+D299+D300)*C268)+E268+D255+D262+D310+D294+D286</f>
        <v>#REF!</v>
      </c>
      <c r="E268" s="507"/>
      <c r="F268" s="631" t="e">
        <f>((F242+F245+F246)*C268)+F255+F262+F310+F294+F286</f>
        <v>#REF!</v>
      </c>
      <c r="G268" s="608" t="e">
        <f>((G242+G245+G246)*C268)+G255+G262+G310+G294+G286</f>
        <v>#REF!</v>
      </c>
      <c r="H268" s="608" t="e">
        <f>((H242+H245+H246)*C268)+H255+H262+H310+H294+H286</f>
        <v>#REF!</v>
      </c>
      <c r="I268" s="579" t="e">
        <f t="shared" si="32"/>
        <v>#REF!</v>
      </c>
    </row>
    <row r="269" spans="1:9" s="526" customFormat="1" ht="24" customHeight="1">
      <c r="A269" s="719" t="s">
        <v>300</v>
      </c>
      <c r="B269" s="720"/>
      <c r="C269" s="628">
        <v>1.2E-2</v>
      </c>
      <c r="D269" s="571" t="e">
        <f>(D242+D245+D246+D299)*C269+D256+E269</f>
        <v>#REF!</v>
      </c>
      <c r="E269" s="507"/>
      <c r="F269" s="629">
        <f>(F242+F245+F246)*C269+F256</f>
        <v>0</v>
      </c>
      <c r="G269" s="573">
        <f>(G242+G245+G246)*C269+G256</f>
        <v>0</v>
      </c>
      <c r="H269" s="573" t="e">
        <f>(H242+H245+H246)*C269+H256</f>
        <v>#REF!</v>
      </c>
      <c r="I269" s="579" t="e">
        <f t="shared" si="32"/>
        <v>#REF!</v>
      </c>
    </row>
    <row r="270" spans="1:9" s="526" customFormat="1" ht="24" customHeight="1">
      <c r="A270" s="719" t="s">
        <v>301</v>
      </c>
      <c r="B270" s="720"/>
      <c r="C270" s="628">
        <v>1.4E-2</v>
      </c>
      <c r="D270" s="571" t="e">
        <f>(D241+D243+D244)*C270+E270</f>
        <v>#REF!</v>
      </c>
      <c r="E270" s="507"/>
      <c r="F270" s="629">
        <f>(F241+F243+F244)*C270</f>
        <v>0</v>
      </c>
      <c r="G270" s="573">
        <f>(G241+G243+G244)*C270</f>
        <v>0</v>
      </c>
      <c r="H270" s="573">
        <f>(H241+H243+H244)*C270</f>
        <v>0.24149999999999999</v>
      </c>
      <c r="I270" s="579" t="e">
        <f t="shared" si="32"/>
        <v>#REF!</v>
      </c>
    </row>
    <row r="271" spans="1:9" s="526" customFormat="1" ht="24" customHeight="1">
      <c r="A271" s="757" t="s">
        <v>302</v>
      </c>
      <c r="B271" s="758"/>
      <c r="C271" s="632">
        <v>0.03</v>
      </c>
      <c r="D271" s="633">
        <v>0</v>
      </c>
      <c r="E271" s="508"/>
      <c r="F271" s="634"/>
      <c r="G271" s="635"/>
      <c r="H271" s="635"/>
      <c r="I271" s="584">
        <f t="shared" si="32"/>
        <v>0</v>
      </c>
    </row>
    <row r="272" spans="1:9" s="526" customFormat="1" ht="24" customHeight="1">
      <c r="A272" s="725" t="s">
        <v>385</v>
      </c>
      <c r="B272" s="726"/>
      <c r="C272" s="628">
        <v>2.1999999999999999E-2</v>
      </c>
      <c r="D272" s="636">
        <v>0</v>
      </c>
      <c r="E272" s="507"/>
      <c r="F272" s="631"/>
      <c r="G272" s="608"/>
      <c r="H272" s="608"/>
      <c r="I272" s="579">
        <f t="shared" si="32"/>
        <v>0</v>
      </c>
    </row>
    <row r="273" spans="1:9" s="526" customFormat="1" ht="24" customHeight="1">
      <c r="A273" s="725" t="s">
        <v>386</v>
      </c>
      <c r="B273" s="726"/>
      <c r="C273" s="628">
        <v>3.0000000000000001E-3</v>
      </c>
      <c r="D273" s="637">
        <v>0</v>
      </c>
      <c r="E273" s="507"/>
      <c r="F273" s="629"/>
      <c r="G273" s="573"/>
      <c r="H273" s="573"/>
      <c r="I273" s="579">
        <f t="shared" si="32"/>
        <v>0</v>
      </c>
    </row>
    <row r="274" spans="1:9" s="526" customFormat="1" ht="24" customHeight="1" thickBot="1">
      <c r="A274" s="759" t="s">
        <v>304</v>
      </c>
      <c r="B274" s="760"/>
      <c r="C274" s="638">
        <v>3.5000000000000003E-2</v>
      </c>
      <c r="D274" s="639" t="e">
        <f>D259+F259+G259+E274</f>
        <v>#REF!</v>
      </c>
      <c r="E274" s="509"/>
      <c r="F274" s="640"/>
      <c r="G274" s="641"/>
      <c r="H274" s="641"/>
      <c r="I274" s="642" t="e">
        <f t="shared" si="32"/>
        <v>#REF!</v>
      </c>
    </row>
    <row r="275" spans="1:9" ht="7.5" customHeight="1" thickBot="1"/>
    <row r="276" spans="1:9" ht="24" customHeight="1" thickBot="1">
      <c r="A276" s="749" t="s">
        <v>82</v>
      </c>
      <c r="B276" s="750"/>
      <c r="C276" s="750"/>
      <c r="D276" s="750"/>
      <c r="E276" s="816"/>
      <c r="F276" s="751"/>
      <c r="G276" s="4152">
        <f>G1</f>
        <v>44606</v>
      </c>
      <c r="H276" s="4153"/>
      <c r="I276" s="4154"/>
    </row>
    <row r="277" spans="1:9" s="526" customFormat="1" ht="24" customHeight="1" thickBot="1">
      <c r="A277" s="752" t="s">
        <v>387</v>
      </c>
      <c r="B277" s="753"/>
      <c r="C277" s="754" t="s">
        <v>9</v>
      </c>
      <c r="D277" s="643">
        <v>0.22916666666666666</v>
      </c>
      <c r="E277" s="817" t="s">
        <v>375</v>
      </c>
      <c r="F277" s="522">
        <v>0.47916666666666669</v>
      </c>
      <c r="G277" s="523">
        <v>0.66666666666666663</v>
      </c>
      <c r="H277" s="644">
        <v>0.8125</v>
      </c>
      <c r="I277" s="645"/>
    </row>
    <row r="278" spans="1:9" s="526" customFormat="1" ht="24" customHeight="1" thickBot="1">
      <c r="A278" s="646"/>
      <c r="B278" s="647">
        <v>1</v>
      </c>
      <c r="C278" s="755"/>
      <c r="D278" s="518" t="e">
        <f>'Основная продукция'!#REF!</f>
        <v>#REF!</v>
      </c>
      <c r="E278" s="837"/>
      <c r="F278" s="648">
        <f>'Основная продукция'!P104</f>
        <v>0</v>
      </c>
      <c r="G278" s="649">
        <f>'Основная продукция'!Y104</f>
        <v>0</v>
      </c>
      <c r="H278" s="650" t="e">
        <f>'Основная продукция'!#REF!</f>
        <v>#REF!</v>
      </c>
      <c r="I278" s="533"/>
    </row>
    <row r="279" spans="1:9" s="526" customFormat="1" ht="13.5" hidden="1" customHeight="1">
      <c r="A279" s="534" t="s">
        <v>0</v>
      </c>
      <c r="B279" s="651">
        <v>0.36</v>
      </c>
      <c r="C279" s="755"/>
      <c r="D279" s="535" t="e">
        <f>B279*D278/B278</f>
        <v>#REF!</v>
      </c>
      <c r="E279" s="819"/>
      <c r="F279" s="536">
        <f>B279*F278/B278</f>
        <v>0</v>
      </c>
      <c r="G279" s="537">
        <f>B279*G278/B278</f>
        <v>0</v>
      </c>
      <c r="H279" s="537" t="e">
        <f>B279*H278/B278</f>
        <v>#REF!</v>
      </c>
      <c r="I279" s="533"/>
    </row>
    <row r="280" spans="1:9" s="526" customFormat="1" ht="13.5" hidden="1" customHeight="1" thickBot="1">
      <c r="A280" s="652" t="s">
        <v>29</v>
      </c>
      <c r="B280" s="653">
        <v>0.64</v>
      </c>
      <c r="C280" s="756"/>
      <c r="D280" s="654" t="e">
        <f>B280*D279/B279</f>
        <v>#REF!</v>
      </c>
      <c r="E280" s="838"/>
      <c r="F280" s="655">
        <f>B280*F279/B279</f>
        <v>0</v>
      </c>
      <c r="G280" s="656">
        <f>B280*G279/B279</f>
        <v>0</v>
      </c>
      <c r="H280" s="656" t="e">
        <f>B280*H279/B279</f>
        <v>#REF!</v>
      </c>
      <c r="I280" s="657"/>
    </row>
    <row r="281" spans="1:9" ht="24" customHeight="1">
      <c r="A281" s="739" t="s">
        <v>388</v>
      </c>
      <c r="B281" s="740"/>
      <c r="C281" s="741"/>
      <c r="D281" s="658" t="e">
        <f>'Основная продукция'!#REF!</f>
        <v>#REF!</v>
      </c>
      <c r="E281" s="839"/>
      <c r="F281" s="659" t="e">
        <f>'Основная продукция'!#REF!</f>
        <v>#REF!</v>
      </c>
      <c r="G281" s="660" t="e">
        <f>'Основная продукция'!#REF!</f>
        <v>#REF!</v>
      </c>
      <c r="H281" s="660" t="e">
        <f>'Основная продукция'!#REF!</f>
        <v>#REF!</v>
      </c>
      <c r="I281" s="525"/>
    </row>
    <row r="282" spans="1:9" ht="24" customHeight="1" thickBot="1">
      <c r="A282" s="742" t="s">
        <v>389</v>
      </c>
      <c r="B282" s="743"/>
      <c r="C282" s="744"/>
      <c r="D282" s="661" t="e">
        <f>'Основная продукция'!#REF!</f>
        <v>#REF!</v>
      </c>
      <c r="E282" s="840"/>
      <c r="F282" s="662" t="e">
        <f>'Основная продукция'!#REF!</f>
        <v>#REF!</v>
      </c>
      <c r="G282" s="662" t="e">
        <f>'Основная продукция'!#REF!</f>
        <v>#REF!</v>
      </c>
      <c r="H282" s="662" t="e">
        <f>'Основная продукция'!#REF!</f>
        <v>#REF!</v>
      </c>
      <c r="I282" s="663"/>
    </row>
    <row r="283" spans="1:9" ht="23.25" customHeight="1">
      <c r="A283" s="739" t="s">
        <v>337</v>
      </c>
      <c r="B283" s="740"/>
      <c r="C283" s="741"/>
      <c r="D283" s="664" t="e">
        <f>'Основная продукция'!#REF!</f>
        <v>#REF!</v>
      </c>
      <c r="E283" s="841"/>
      <c r="F283" s="665">
        <f>'Основная продукция'!P109</f>
        <v>0</v>
      </c>
      <c r="G283" s="666">
        <f>'Основная продукция'!Y109</f>
        <v>0</v>
      </c>
      <c r="H283" s="666" t="e">
        <f>'Основная продукция'!#REF!</f>
        <v>#REF!</v>
      </c>
      <c r="I283" s="667"/>
    </row>
    <row r="284" spans="1:9" ht="24" customHeight="1" thickBot="1">
      <c r="A284" s="742" t="s">
        <v>338</v>
      </c>
      <c r="B284" s="743"/>
      <c r="C284" s="744"/>
      <c r="D284" s="661" t="e">
        <f>'Основная продукция'!#REF!</f>
        <v>#REF!</v>
      </c>
      <c r="E284" s="842"/>
      <c r="F284" s="662">
        <f>'Основная продукция'!P110</f>
        <v>0</v>
      </c>
      <c r="G284" s="668">
        <f>'Основная продукция'!Y110</f>
        <v>0</v>
      </c>
      <c r="H284" s="668" t="e">
        <f>'Основная продукция'!#REF!</f>
        <v>#REF!</v>
      </c>
      <c r="I284" s="604"/>
    </row>
    <row r="285" spans="1:9" ht="12.75" hidden="1" customHeight="1">
      <c r="A285" s="745" t="s">
        <v>39</v>
      </c>
      <c r="B285" s="746"/>
      <c r="C285" s="607">
        <v>0.02</v>
      </c>
      <c r="D285" s="607" t="e">
        <f>(D283+D284)*C285</f>
        <v>#REF!</v>
      </c>
      <c r="E285" s="843"/>
      <c r="F285" s="607">
        <f>(F283+F284)*C285</f>
        <v>0</v>
      </c>
      <c r="G285" s="607">
        <f>(G283+G284)*C285</f>
        <v>0</v>
      </c>
      <c r="H285" s="607" t="e">
        <f>(H283+H284)*C285</f>
        <v>#REF!</v>
      </c>
      <c r="I285" s="569" t="e">
        <f t="shared" ref="I285:I290" si="33">SUM(D285:H285)</f>
        <v>#REF!</v>
      </c>
    </row>
    <row r="286" spans="1:9" ht="12.75" hidden="1" customHeight="1">
      <c r="A286" s="747" t="s">
        <v>45</v>
      </c>
      <c r="B286" s="748"/>
      <c r="C286" s="669">
        <v>0.04</v>
      </c>
      <c r="D286" s="669" t="e">
        <f>D283*C286</f>
        <v>#REF!</v>
      </c>
      <c r="E286" s="844"/>
      <c r="F286" s="669">
        <f>F283*C286</f>
        <v>0</v>
      </c>
      <c r="G286" s="669">
        <f>G283*C286</f>
        <v>0</v>
      </c>
      <c r="H286" s="669" t="e">
        <f>H283*C286</f>
        <v>#REF!</v>
      </c>
      <c r="I286" s="579" t="e">
        <f t="shared" si="33"/>
        <v>#REF!</v>
      </c>
    </row>
    <row r="287" spans="1:9" ht="12.75" hidden="1" customHeight="1">
      <c r="A287" s="729" t="s">
        <v>52</v>
      </c>
      <c r="B287" s="730"/>
      <c r="C287" s="616">
        <v>2.4E-2</v>
      </c>
      <c r="D287" s="616" t="e">
        <f>D283*C287</f>
        <v>#REF!</v>
      </c>
      <c r="E287" s="845"/>
      <c r="F287" s="616">
        <f>F283*C287</f>
        <v>0</v>
      </c>
      <c r="G287" s="616">
        <f>G283*C287</f>
        <v>0</v>
      </c>
      <c r="H287" s="616" t="e">
        <f>H283*C287</f>
        <v>#REF!</v>
      </c>
      <c r="I287" s="617" t="e">
        <f t="shared" si="33"/>
        <v>#REF!</v>
      </c>
    </row>
    <row r="288" spans="1:9" ht="12.75" hidden="1" customHeight="1">
      <c r="A288" s="747" t="s">
        <v>385</v>
      </c>
      <c r="B288" s="748"/>
      <c r="C288" s="670">
        <v>0.03</v>
      </c>
      <c r="D288" s="620" t="e">
        <f>D284*C288</f>
        <v>#REF!</v>
      </c>
      <c r="E288" s="846"/>
      <c r="F288" s="620">
        <f>F284*C288</f>
        <v>0</v>
      </c>
      <c r="G288" s="620">
        <f>G284*C288</f>
        <v>0</v>
      </c>
      <c r="H288" s="620" t="e">
        <f>H284*C288</f>
        <v>#REF!</v>
      </c>
      <c r="I288" s="579" t="e">
        <f t="shared" si="33"/>
        <v>#REF!</v>
      </c>
    </row>
    <row r="289" spans="1:9" ht="12.75" hidden="1" customHeight="1">
      <c r="A289" s="719" t="s">
        <v>308</v>
      </c>
      <c r="B289" s="720"/>
      <c r="C289" s="671">
        <v>0.03</v>
      </c>
      <c r="D289" s="623" t="e">
        <f>D283*C289</f>
        <v>#REF!</v>
      </c>
      <c r="E289" s="847"/>
      <c r="F289" s="623">
        <f>F283*C289</f>
        <v>0</v>
      </c>
      <c r="G289" s="623">
        <f>G283*C289</f>
        <v>0</v>
      </c>
      <c r="H289" s="623" t="e">
        <f>H283*C289</f>
        <v>#REF!</v>
      </c>
      <c r="I289" s="612" t="e">
        <f t="shared" si="33"/>
        <v>#REF!</v>
      </c>
    </row>
    <row r="290" spans="1:9" ht="12.75" hidden="1" customHeight="1" thickBot="1">
      <c r="A290" s="721" t="s">
        <v>309</v>
      </c>
      <c r="B290" s="722"/>
      <c r="C290" s="672">
        <v>0.02</v>
      </c>
      <c r="D290" s="673" t="e">
        <f>D284*C290</f>
        <v>#REF!</v>
      </c>
      <c r="E290" s="848"/>
      <c r="F290" s="673">
        <f>F284*C290</f>
        <v>0</v>
      </c>
      <c r="G290" s="673">
        <f>G284*C290</f>
        <v>0</v>
      </c>
      <c r="H290" s="673" t="e">
        <f>H284*C290</f>
        <v>#REF!</v>
      </c>
      <c r="I290" s="674" t="e">
        <f t="shared" si="33"/>
        <v>#REF!</v>
      </c>
    </row>
    <row r="291" spans="1:9" ht="12.75" hidden="1" customHeight="1">
      <c r="A291" s="737" t="s">
        <v>39</v>
      </c>
      <c r="B291" s="738"/>
      <c r="C291" s="675">
        <v>0.02</v>
      </c>
      <c r="D291" s="676" t="e">
        <f>((D281+D282)*C291)+E291</f>
        <v>#REF!</v>
      </c>
      <c r="E291" s="849"/>
      <c r="F291" s="677" t="e">
        <f>(F281+F282)*C291</f>
        <v>#REF!</v>
      </c>
      <c r="G291" s="678" t="e">
        <f>(G281+G282)*C291</f>
        <v>#REF!</v>
      </c>
      <c r="H291" s="678" t="e">
        <f>(H281+H282)*C291</f>
        <v>#REF!</v>
      </c>
      <c r="I291" s="679" t="e">
        <f>SUM(D291:H291)</f>
        <v>#REF!</v>
      </c>
    </row>
    <row r="292" spans="1:9" ht="18.75" hidden="1" customHeight="1">
      <c r="A292" s="729" t="s">
        <v>305</v>
      </c>
      <c r="B292" s="730"/>
      <c r="C292" s="617">
        <v>1.2E-2</v>
      </c>
      <c r="D292" s="680" t="e">
        <f>(((D281+D282+D300)*C292)+D257+F257+G257+D261+F261+D287+F287+G287)/3+E292</f>
        <v>#REF!</v>
      </c>
      <c r="E292" s="850"/>
      <c r="F292" s="681" t="e">
        <f>D292</f>
        <v>#REF!</v>
      </c>
      <c r="G292" s="613" t="e">
        <f>F292</f>
        <v>#REF!</v>
      </c>
      <c r="H292" s="613" t="e">
        <f>(H281+H282)*C292+H257+H261+H287</f>
        <v>#REF!</v>
      </c>
      <c r="I292" s="682" t="e">
        <f t="shared" ref="I292:I295" si="34">SUM(D292:H292)</f>
        <v>#REF!</v>
      </c>
    </row>
    <row r="293" spans="1:9" ht="18.75" hidden="1" customHeight="1">
      <c r="A293" s="729" t="s">
        <v>53</v>
      </c>
      <c r="B293" s="730"/>
      <c r="C293" s="617">
        <v>6.0000000000000001E-3</v>
      </c>
      <c r="D293" s="680" t="e">
        <f>(((D281+D282)*C293)+E293)</f>
        <v>#REF!</v>
      </c>
      <c r="E293" s="850"/>
      <c r="F293" s="681" t="e">
        <f>(F281+F282)*C293</f>
        <v>#REF!</v>
      </c>
      <c r="G293" s="613" t="e">
        <f>(G281+G282)*C293</f>
        <v>#REF!</v>
      </c>
      <c r="H293" s="613" t="e">
        <f>(H281+H282)*C293</f>
        <v>#REF!</v>
      </c>
      <c r="I293" s="682" t="e">
        <f t="shared" si="34"/>
        <v>#REF!</v>
      </c>
    </row>
    <row r="294" spans="1:9" ht="18.75" hidden="1" customHeight="1">
      <c r="A294" s="683" t="s">
        <v>45</v>
      </c>
      <c r="B294" s="684">
        <v>2.5559999999999999E-2</v>
      </c>
      <c r="C294" s="579">
        <v>3.7777999999999999E-2</v>
      </c>
      <c r="D294" s="576" t="e">
        <f>(D281*C294)+(D282*B294)+E294</f>
        <v>#REF!</v>
      </c>
      <c r="E294" s="505"/>
      <c r="F294" s="577" t="e">
        <f>(F281*C294)+(F282*B294)</f>
        <v>#REF!</v>
      </c>
      <c r="G294" s="578" t="e">
        <f>(G281*C294)+(G282*B294)</f>
        <v>#REF!</v>
      </c>
      <c r="H294" s="578" t="e">
        <f>(H281*C294)+(H282*B294)</f>
        <v>#REF!</v>
      </c>
      <c r="I294" s="679" t="e">
        <f t="shared" si="34"/>
        <v>#REF!</v>
      </c>
    </row>
    <row r="295" spans="1:9" ht="18.75" hidden="1" customHeight="1">
      <c r="A295" s="729" t="s">
        <v>54</v>
      </c>
      <c r="B295" s="730"/>
      <c r="C295" s="617">
        <v>6.7799999999999996E-3</v>
      </c>
      <c r="D295" s="680" t="e">
        <f>((D281+D282)*C295)+E295</f>
        <v>#REF!</v>
      </c>
      <c r="E295" s="850"/>
      <c r="F295" s="681"/>
      <c r="G295" s="613"/>
      <c r="H295" s="613"/>
      <c r="I295" s="682" t="e">
        <f t="shared" si="34"/>
        <v>#REF!</v>
      </c>
    </row>
    <row r="296" spans="1:9" ht="18.75" hidden="1" customHeight="1">
      <c r="A296" s="729" t="s">
        <v>48</v>
      </c>
      <c r="B296" s="730"/>
      <c r="C296" s="685">
        <v>3</v>
      </c>
      <c r="D296" s="686" t="e">
        <f>((D281+D282)*C296)+E296+D300</f>
        <v>#REF!</v>
      </c>
      <c r="E296" s="851"/>
      <c r="F296" s="687"/>
      <c r="G296" s="688"/>
      <c r="H296" s="688" t="e">
        <f>((H281+H282)*C296)</f>
        <v>#REF!</v>
      </c>
      <c r="I296" s="689" t="e">
        <f>SUM(D296:H296)</f>
        <v>#REF!</v>
      </c>
    </row>
    <row r="297" spans="1:9" ht="12.75" hidden="1" customHeight="1" thickBot="1">
      <c r="A297" s="731" t="s">
        <v>41</v>
      </c>
      <c r="B297" s="732"/>
      <c r="C297" s="690">
        <v>1.2E-2</v>
      </c>
      <c r="D297" s="691" t="e">
        <f>D282*C297+E297</f>
        <v>#REF!</v>
      </c>
      <c r="E297" s="852"/>
      <c r="F297" s="692" t="e">
        <f>F282*C297</f>
        <v>#REF!</v>
      </c>
      <c r="G297" s="693" t="e">
        <f>G282*C297</f>
        <v>#REF!</v>
      </c>
      <c r="H297" s="693" t="e">
        <f>H282*C297</f>
        <v>#REF!</v>
      </c>
      <c r="I297" s="679" t="e">
        <f>SUM(D297:H297)</f>
        <v>#REF!</v>
      </c>
    </row>
    <row r="298" spans="1:9" s="526" customFormat="1" ht="12.75" hidden="1" customHeight="1" thickBot="1">
      <c r="A298" s="733" t="s">
        <v>47</v>
      </c>
      <c r="B298" s="734"/>
      <c r="C298" s="694">
        <v>5.8999999999999997E-2</v>
      </c>
      <c r="D298" s="695" t="e">
        <f>(D279+D280)*C298</f>
        <v>#REF!</v>
      </c>
      <c r="E298" s="853"/>
      <c r="F298" s="696">
        <f>(F279+F280)*C298</f>
        <v>0</v>
      </c>
      <c r="G298" s="697">
        <f>(G279+G280)*C298</f>
        <v>0</v>
      </c>
      <c r="H298" s="697" t="e">
        <f>(H279+H280)*C298</f>
        <v>#REF!</v>
      </c>
      <c r="I298" s="698" t="e">
        <f t="shared" ref="I298" si="35">SUM(D298:H298)</f>
        <v>#REF!</v>
      </c>
    </row>
    <row r="299" spans="1:9" s="526" customFormat="1" ht="28.5" customHeight="1" thickBot="1">
      <c r="A299" s="2023" t="s">
        <v>583</v>
      </c>
      <c r="B299" s="2024"/>
      <c r="C299" s="2025"/>
      <c r="D299" s="2027" t="e">
        <f>'Основная продукция'!#REF!+'Основная продукция'!M91+'Основная продукция'!V91</f>
        <v>#REF!</v>
      </c>
      <c r="E299" s="510"/>
      <c r="F299" s="2014"/>
      <c r="G299" s="2015"/>
      <c r="H299" s="2015"/>
      <c r="I299" s="2016"/>
    </row>
    <row r="300" spans="1:9" s="526" customFormat="1" ht="28.5" customHeight="1" thickBot="1">
      <c r="A300" s="2020" t="s">
        <v>584</v>
      </c>
      <c r="B300" s="2021"/>
      <c r="C300" s="2022"/>
      <c r="D300" s="2027" t="e">
        <f>'Основная продукция'!#REF!+'Основная продукция'!M92+'Основная продукция'!V92</f>
        <v>#REF!</v>
      </c>
      <c r="E300" s="2010"/>
      <c r="F300" s="2011"/>
      <c r="G300" s="2012"/>
      <c r="H300" s="2012"/>
      <c r="I300" s="2013"/>
    </row>
    <row r="301" spans="1:9" s="526" customFormat="1" ht="28.5" hidden="1" customHeight="1" thickBot="1">
      <c r="A301" s="2023" t="s">
        <v>58</v>
      </c>
      <c r="B301" s="2024"/>
      <c r="C301" s="2035">
        <v>1.2E-2</v>
      </c>
      <c r="D301" s="2037" t="e">
        <f>D299*C301</f>
        <v>#REF!</v>
      </c>
      <c r="E301" s="510"/>
      <c r="F301" s="2036"/>
      <c r="G301" s="1489"/>
      <c r="H301" s="1489"/>
      <c r="I301" s="703"/>
    </row>
    <row r="302" spans="1:9" s="526" customFormat="1" ht="24" customHeight="1">
      <c r="A302" s="735" t="s">
        <v>294</v>
      </c>
      <c r="B302" s="736"/>
      <c r="C302" s="699">
        <v>0.03</v>
      </c>
      <c r="D302" s="700">
        <v>0</v>
      </c>
      <c r="E302" s="510"/>
      <c r="F302" s="701">
        <f>F279*C302</f>
        <v>0</v>
      </c>
      <c r="G302" s="702">
        <f>G279*C302</f>
        <v>0</v>
      </c>
      <c r="H302" s="702" t="e">
        <f>H279*C302</f>
        <v>#REF!</v>
      </c>
      <c r="I302" s="703" t="e">
        <f>D302+F302+G302+H302</f>
        <v>#REF!</v>
      </c>
    </row>
    <row r="303" spans="1:9" s="526" customFormat="1" ht="24" customHeight="1">
      <c r="A303" s="719" t="s">
        <v>295</v>
      </c>
      <c r="B303" s="720"/>
      <c r="C303" s="704">
        <v>0.04</v>
      </c>
      <c r="D303" s="705">
        <v>0</v>
      </c>
      <c r="E303" s="511"/>
      <c r="F303" s="706">
        <f>F280*C303</f>
        <v>0</v>
      </c>
      <c r="G303" s="707">
        <f>G280*C303</f>
        <v>0</v>
      </c>
      <c r="H303" s="707" t="e">
        <f>H280*C303</f>
        <v>#REF!</v>
      </c>
      <c r="I303" s="612" t="e">
        <f>D303+F303+G303+H303</f>
        <v>#REF!</v>
      </c>
    </row>
    <row r="304" spans="1:9" s="526" customFormat="1" ht="24" customHeight="1">
      <c r="A304" s="719" t="s">
        <v>307</v>
      </c>
      <c r="B304" s="720"/>
      <c r="C304" s="628">
        <v>1.2E-2</v>
      </c>
      <c r="D304" s="708" t="e">
        <f>D251+F251+G251+E304</f>
        <v>#REF!</v>
      </c>
      <c r="E304" s="512"/>
      <c r="F304" s="622"/>
      <c r="G304" s="623"/>
      <c r="H304" s="623"/>
      <c r="I304" s="612" t="e">
        <f>D304</f>
        <v>#REF!</v>
      </c>
    </row>
    <row r="305" spans="1:13" s="526" customFormat="1" ht="24" customHeight="1">
      <c r="A305" s="2017" t="s">
        <v>587</v>
      </c>
      <c r="B305" s="2018"/>
      <c r="C305" s="2019">
        <v>0.03</v>
      </c>
      <c r="D305" s="708" t="e">
        <f>D299*C305+E305</f>
        <v>#REF!</v>
      </c>
      <c r="E305" s="512"/>
      <c r="F305" s="622"/>
      <c r="G305" s="623"/>
      <c r="H305" s="623"/>
      <c r="I305" s="710"/>
    </row>
    <row r="306" spans="1:13" s="526" customFormat="1" ht="24" customHeight="1">
      <c r="A306" s="2017" t="s">
        <v>589</v>
      </c>
      <c r="B306" s="2018"/>
      <c r="C306" s="2019">
        <v>3.5000000000000003E-2</v>
      </c>
      <c r="D306" s="708" t="e">
        <f>D300*C306+E306</f>
        <v>#REF!</v>
      </c>
      <c r="E306" s="512"/>
      <c r="F306" s="622"/>
      <c r="G306" s="623"/>
      <c r="H306" s="623"/>
      <c r="I306" s="710"/>
    </row>
    <row r="307" spans="1:13" s="526" customFormat="1" ht="24" customHeight="1">
      <c r="A307" s="723" t="s">
        <v>308</v>
      </c>
      <c r="B307" s="724"/>
      <c r="C307" s="709">
        <v>0.03</v>
      </c>
      <c r="D307" s="708">
        <v>0</v>
      </c>
      <c r="E307" s="512"/>
      <c r="F307" s="622"/>
      <c r="G307" s="623"/>
      <c r="H307" s="623"/>
      <c r="I307" s="710">
        <f>D307</f>
        <v>0</v>
      </c>
    </row>
    <row r="308" spans="1:13" s="526" customFormat="1" ht="24" customHeight="1">
      <c r="A308" s="725" t="s">
        <v>309</v>
      </c>
      <c r="B308" s="726"/>
      <c r="C308" s="628">
        <v>0.02</v>
      </c>
      <c r="D308" s="705">
        <v>0</v>
      </c>
      <c r="E308" s="511"/>
      <c r="F308" s="706"/>
      <c r="G308" s="707"/>
      <c r="H308" s="707"/>
      <c r="I308" s="612">
        <f>D308</f>
        <v>0</v>
      </c>
    </row>
    <row r="309" spans="1:13" s="526" customFormat="1" ht="18.75" hidden="1" customHeight="1">
      <c r="A309" s="727" t="s">
        <v>39</v>
      </c>
      <c r="B309" s="728"/>
      <c r="C309" s="579">
        <v>0.03</v>
      </c>
      <c r="D309" s="711" t="e">
        <f>D279*C309</f>
        <v>#REF!</v>
      </c>
      <c r="E309" s="505"/>
      <c r="F309" s="577">
        <f>F279*C309</f>
        <v>0</v>
      </c>
      <c r="G309" s="578">
        <f>G279*C309</f>
        <v>0</v>
      </c>
      <c r="H309" s="578" t="e">
        <f>H279*C309</f>
        <v>#REF!</v>
      </c>
      <c r="I309" s="579" t="e">
        <f t="shared" ref="I309:I310" si="36">SUM(D309:H309)</f>
        <v>#REF!</v>
      </c>
    </row>
    <row r="310" spans="1:13" s="526" customFormat="1" ht="18.75" hidden="1" customHeight="1">
      <c r="A310" s="727" t="s">
        <v>45</v>
      </c>
      <c r="B310" s="728"/>
      <c r="C310" s="579">
        <v>2.5559999999999999E-2</v>
      </c>
      <c r="D310" s="711" t="e">
        <f>D280*C310</f>
        <v>#REF!</v>
      </c>
      <c r="E310" s="505"/>
      <c r="F310" s="577">
        <f>F280*C310</f>
        <v>0</v>
      </c>
      <c r="G310" s="578">
        <f>G280*C310</f>
        <v>0</v>
      </c>
      <c r="H310" s="578" t="e">
        <f>H280*C310</f>
        <v>#REF!</v>
      </c>
      <c r="I310" s="579" t="e">
        <f t="shared" si="36"/>
        <v>#REF!</v>
      </c>
    </row>
    <row r="311" spans="1:13" s="526" customFormat="1" ht="24" customHeight="1">
      <c r="A311" s="719" t="s">
        <v>58</v>
      </c>
      <c r="B311" s="720"/>
      <c r="C311" s="612">
        <v>0.02</v>
      </c>
      <c r="D311" s="636" t="e">
        <f>D260+F260+G260+E311+D301</f>
        <v>#REF!</v>
      </c>
      <c r="E311" s="507"/>
      <c r="F311" s="712"/>
      <c r="G311" s="608"/>
      <c r="H311" s="608"/>
      <c r="I311" s="612" t="e">
        <f>D311</f>
        <v>#REF!</v>
      </c>
    </row>
    <row r="312" spans="1:13" s="526" customFormat="1" ht="24" customHeight="1">
      <c r="A312" s="719" t="s">
        <v>57</v>
      </c>
      <c r="B312" s="720"/>
      <c r="C312" s="612">
        <v>0.01</v>
      </c>
      <c r="D312" s="636" t="e">
        <f>D263+F263+G263+E312</f>
        <v>#REF!</v>
      </c>
      <c r="E312" s="507"/>
      <c r="F312" s="712"/>
      <c r="G312" s="608"/>
      <c r="H312" s="608"/>
      <c r="I312" s="612" t="e">
        <f>D312</f>
        <v>#REF!</v>
      </c>
    </row>
    <row r="313" spans="1:13" ht="24" customHeight="1">
      <c r="A313" s="719" t="s">
        <v>305</v>
      </c>
      <c r="B313" s="720"/>
      <c r="C313" s="713">
        <v>1.2E-2</v>
      </c>
      <c r="D313" s="571" t="e">
        <f>D292+E313</f>
        <v>#REF!</v>
      </c>
      <c r="E313" s="507"/>
      <c r="F313" s="572">
        <v>0</v>
      </c>
      <c r="G313" s="573">
        <v>0</v>
      </c>
      <c r="H313" s="573">
        <v>0</v>
      </c>
      <c r="I313" s="682" t="e">
        <f>D313+F313+G313+H313</f>
        <v>#REF!</v>
      </c>
    </row>
    <row r="314" spans="1:13" ht="24" customHeight="1">
      <c r="A314" s="719" t="s">
        <v>53</v>
      </c>
      <c r="B314" s="720"/>
      <c r="C314" s="713">
        <v>6.0000000000000001E-3</v>
      </c>
      <c r="D314" s="571" t="e">
        <f>(D293+E314)/3</f>
        <v>#REF!</v>
      </c>
      <c r="E314" s="507"/>
      <c r="F314" s="572" t="e">
        <f>D314</f>
        <v>#REF!</v>
      </c>
      <c r="G314" s="573" t="e">
        <f>D314</f>
        <v>#REF!</v>
      </c>
      <c r="H314" s="573">
        <v>0</v>
      </c>
      <c r="I314" s="682" t="e">
        <f>D314+F314+G314+H314</f>
        <v>#REF!</v>
      </c>
    </row>
    <row r="315" spans="1:13" ht="24" customHeight="1">
      <c r="A315" s="719" t="s">
        <v>54</v>
      </c>
      <c r="B315" s="720"/>
      <c r="C315" s="713">
        <v>6.7799999999999996E-3</v>
      </c>
      <c r="D315" s="571" t="e">
        <f>D295+E315</f>
        <v>#REF!</v>
      </c>
      <c r="E315" s="507"/>
      <c r="F315" s="572"/>
      <c r="G315" s="573"/>
      <c r="H315" s="573"/>
      <c r="I315" s="682" t="e">
        <f>D315</f>
        <v>#REF!</v>
      </c>
    </row>
    <row r="316" spans="1:13" ht="24" customHeight="1" thickBot="1">
      <c r="A316" s="721" t="s">
        <v>48</v>
      </c>
      <c r="B316" s="722"/>
      <c r="C316" s="714">
        <v>3</v>
      </c>
      <c r="D316" s="715" t="e">
        <f>D296+E316</f>
        <v>#REF!</v>
      </c>
      <c r="E316" s="513"/>
      <c r="F316" s="716"/>
      <c r="G316" s="717"/>
      <c r="H316" s="717" t="e">
        <f>H296</f>
        <v>#REF!</v>
      </c>
      <c r="I316" s="718" t="e">
        <f>D316+H316</f>
        <v>#REF!</v>
      </c>
    </row>
    <row r="317" spans="1:13" ht="24" customHeight="1" thickBot="1">
      <c r="A317" s="749" t="s">
        <v>226</v>
      </c>
      <c r="B317" s="750"/>
      <c r="C317" s="750"/>
      <c r="D317" s="750"/>
      <c r="E317" s="816"/>
      <c r="F317" s="751"/>
      <c r="G317" s="4152">
        <f>G1</f>
        <v>44606</v>
      </c>
      <c r="H317" s="4153"/>
      <c r="I317" s="4154"/>
      <c r="K317" s="4049"/>
      <c r="L317" s="4049"/>
      <c r="M317" s="520"/>
    </row>
    <row r="318" spans="1:13" s="526" customFormat="1" ht="24" customHeight="1">
      <c r="A318" s="768"/>
      <c r="B318" s="769"/>
      <c r="C318" s="754" t="s">
        <v>24</v>
      </c>
      <c r="D318" s="521">
        <v>0.22916666666666666</v>
      </c>
      <c r="E318" s="817" t="s">
        <v>375</v>
      </c>
      <c r="F318" s="522">
        <v>0.47916666666666669</v>
      </c>
      <c r="G318" s="523">
        <v>0.66666666666666663</v>
      </c>
      <c r="H318" s="524">
        <v>0.8125</v>
      </c>
      <c r="I318" s="525"/>
      <c r="K318" s="4050"/>
      <c r="L318" s="4050"/>
      <c r="M318" s="527"/>
    </row>
    <row r="319" spans="1:13" s="526" customFormat="1" ht="24" customHeight="1" thickBot="1">
      <c r="A319" s="528"/>
      <c r="B319" s="529">
        <v>1</v>
      </c>
      <c r="C319" s="755"/>
      <c r="D319" s="518">
        <f>'Основная продукция'!F117</f>
        <v>150</v>
      </c>
      <c r="E319" s="818"/>
      <c r="F319" s="530">
        <f>'Основная продукция'!P117</f>
        <v>0</v>
      </c>
      <c r="G319" s="531">
        <f>'Основная продукция'!Y117</f>
        <v>0</v>
      </c>
      <c r="H319" s="532">
        <f>'Основная продукция'!AG117</f>
        <v>150</v>
      </c>
      <c r="I319" s="533" t="s">
        <v>153</v>
      </c>
      <c r="K319" s="4050"/>
      <c r="L319" s="4050"/>
      <c r="M319" s="527"/>
    </row>
    <row r="320" spans="1:13" s="526" customFormat="1" ht="12.75" hidden="1" customHeight="1">
      <c r="A320" s="534" t="s">
        <v>376</v>
      </c>
      <c r="B320" s="529">
        <v>0.4</v>
      </c>
      <c r="C320" s="755"/>
      <c r="D320" s="535">
        <f>B320*D319/B319</f>
        <v>60</v>
      </c>
      <c r="E320" s="819"/>
      <c r="F320" s="536">
        <f t="shared" ref="F320:F325" si="37">B320*F319/B319</f>
        <v>0</v>
      </c>
      <c r="G320" s="537">
        <f>B320*G319/B319</f>
        <v>0</v>
      </c>
      <c r="H320" s="537">
        <f t="shared" ref="H320:H325" si="38">B320*H319/B319</f>
        <v>60</v>
      </c>
      <c r="I320" s="538"/>
      <c r="K320" s="4050"/>
      <c r="L320" s="4050"/>
      <c r="M320" s="527"/>
    </row>
    <row r="321" spans="1:13" s="526" customFormat="1" ht="12.75" hidden="1" customHeight="1">
      <c r="A321" s="534" t="s">
        <v>377</v>
      </c>
      <c r="B321" s="529">
        <v>0.15</v>
      </c>
      <c r="C321" s="755"/>
      <c r="D321" s="535">
        <f>B321*D319/B319</f>
        <v>22.5</v>
      </c>
      <c r="E321" s="819"/>
      <c r="F321" s="536">
        <f t="shared" si="37"/>
        <v>0</v>
      </c>
      <c r="G321" s="537">
        <f t="shared" ref="G321:G325" si="39">B321*G320/B320</f>
        <v>0</v>
      </c>
      <c r="H321" s="537">
        <f t="shared" si="38"/>
        <v>22.5</v>
      </c>
      <c r="I321" s="538"/>
      <c r="K321" s="4050"/>
      <c r="L321" s="4050"/>
      <c r="M321" s="527"/>
    </row>
    <row r="322" spans="1:13" s="526" customFormat="1" ht="12.75" hidden="1" customHeight="1">
      <c r="A322" s="534" t="s">
        <v>378</v>
      </c>
      <c r="B322" s="529">
        <v>0.28000000000000003</v>
      </c>
      <c r="C322" s="755"/>
      <c r="D322" s="535">
        <f>B322*D319/B319</f>
        <v>42.000000000000007</v>
      </c>
      <c r="E322" s="819"/>
      <c r="F322" s="536">
        <f t="shared" si="37"/>
        <v>0</v>
      </c>
      <c r="G322" s="537">
        <f t="shared" si="39"/>
        <v>0</v>
      </c>
      <c r="H322" s="537">
        <f t="shared" si="38"/>
        <v>42.000000000000007</v>
      </c>
      <c r="I322" s="538"/>
      <c r="K322" s="4050"/>
      <c r="L322" s="4050"/>
      <c r="M322" s="527"/>
    </row>
    <row r="323" spans="1:13" s="526" customFormat="1" ht="12.75" hidden="1" customHeight="1">
      <c r="A323" s="534" t="s">
        <v>379</v>
      </c>
      <c r="B323" s="529">
        <v>0.15</v>
      </c>
      <c r="C323" s="755"/>
      <c r="D323" s="535">
        <f>B323*D319/B319</f>
        <v>22.5</v>
      </c>
      <c r="E323" s="819"/>
      <c r="F323" s="536">
        <f t="shared" si="37"/>
        <v>0</v>
      </c>
      <c r="G323" s="537">
        <f t="shared" si="39"/>
        <v>0</v>
      </c>
      <c r="H323" s="537">
        <f t="shared" si="38"/>
        <v>22.5</v>
      </c>
      <c r="I323" s="538"/>
      <c r="K323" s="4050"/>
      <c r="L323" s="4050"/>
      <c r="M323" s="527"/>
    </row>
    <row r="324" spans="1:13" s="526" customFormat="1" ht="12.75" hidden="1" customHeight="1">
      <c r="A324" s="534" t="s">
        <v>380</v>
      </c>
      <c r="B324" s="529">
        <v>0.01</v>
      </c>
      <c r="C324" s="755"/>
      <c r="D324" s="535">
        <f>B324*D319/B319</f>
        <v>1.5</v>
      </c>
      <c r="E324" s="819"/>
      <c r="F324" s="536">
        <f t="shared" si="37"/>
        <v>0</v>
      </c>
      <c r="G324" s="537">
        <f t="shared" si="39"/>
        <v>0</v>
      </c>
      <c r="H324" s="537">
        <f t="shared" si="38"/>
        <v>1.5</v>
      </c>
      <c r="I324" s="538"/>
    </row>
    <row r="325" spans="1:13" s="526" customFormat="1" ht="12.75" hidden="1" customHeight="1" thickBot="1">
      <c r="A325" s="539" t="s">
        <v>381</v>
      </c>
      <c r="B325" s="540">
        <v>0.01</v>
      </c>
      <c r="C325" s="756"/>
      <c r="D325" s="541">
        <f>B325*D319/B319</f>
        <v>1.5</v>
      </c>
      <c r="E325" s="820"/>
      <c r="F325" s="542">
        <f t="shared" si="37"/>
        <v>0</v>
      </c>
      <c r="G325" s="543">
        <f t="shared" si="39"/>
        <v>0</v>
      </c>
      <c r="H325" s="543">
        <f t="shared" si="38"/>
        <v>1.5</v>
      </c>
      <c r="I325" s="544"/>
    </row>
    <row r="326" spans="1:13" ht="24" customHeight="1" thickBot="1">
      <c r="A326" s="545"/>
      <c r="B326" s="546">
        <v>1</v>
      </c>
      <c r="C326" s="547" t="s">
        <v>111</v>
      </c>
      <c r="D326" s="548" t="e">
        <f>'Основная продукция'!#REF!</f>
        <v>#REF!</v>
      </c>
      <c r="E326" s="821"/>
      <c r="F326" s="549">
        <f>'Основная продукция'!P118</f>
        <v>0</v>
      </c>
      <c r="G326" s="550">
        <f>'Основная продукция'!Y118</f>
        <v>0</v>
      </c>
      <c r="H326" s="551" t="e">
        <f>'Основная продукция'!#REF!</f>
        <v>#REF!</v>
      </c>
      <c r="I326" s="552" t="s">
        <v>153</v>
      </c>
    </row>
    <row r="327" spans="1:13" ht="12.75" hidden="1" customHeight="1">
      <c r="A327" s="553" t="s">
        <v>382</v>
      </c>
      <c r="B327" s="554">
        <v>0.75</v>
      </c>
      <c r="C327" s="555"/>
      <c r="D327" s="556" t="e">
        <f>B327*D326/B326</f>
        <v>#REF!</v>
      </c>
      <c r="E327" s="822"/>
      <c r="F327" s="557">
        <f>B327*F326/B326</f>
        <v>0</v>
      </c>
      <c r="G327" s="558">
        <f>B327*G326/B326</f>
        <v>0</v>
      </c>
      <c r="H327" s="558" t="e">
        <f>B327*H326/B326</f>
        <v>#REF!</v>
      </c>
      <c r="I327" s="559"/>
    </row>
    <row r="328" spans="1:13" ht="12.75" hidden="1" customHeight="1" thickBot="1">
      <c r="A328" s="534" t="s">
        <v>383</v>
      </c>
      <c r="B328" s="529">
        <v>0.25</v>
      </c>
      <c r="C328" s="560"/>
      <c r="D328" s="561" t="e">
        <f>B328*D326/B326</f>
        <v>#REF!</v>
      </c>
      <c r="E328" s="823"/>
      <c r="F328" s="562">
        <f>B328*F326/B326</f>
        <v>0</v>
      </c>
      <c r="G328" s="563">
        <f>B328*G326/B326</f>
        <v>0</v>
      </c>
      <c r="H328" s="563" t="e">
        <f>B328*H326/B326</f>
        <v>#REF!</v>
      </c>
      <c r="I328" s="564"/>
    </row>
    <row r="329" spans="1:13" ht="12.75" hidden="1" customHeight="1">
      <c r="A329" s="745" t="s">
        <v>302</v>
      </c>
      <c r="B329" s="764"/>
      <c r="C329" s="565">
        <v>0.03</v>
      </c>
      <c r="D329" s="566" t="e">
        <f>D327*C329</f>
        <v>#REF!</v>
      </c>
      <c r="E329" s="824"/>
      <c r="F329" s="567">
        <f>F327*C329</f>
        <v>0</v>
      </c>
      <c r="G329" s="568">
        <f>G327*C329</f>
        <v>0</v>
      </c>
      <c r="H329" s="568" t="e">
        <f>H327*C329</f>
        <v>#REF!</v>
      </c>
      <c r="I329" s="569" t="e">
        <f>SUM(D329:H329)</f>
        <v>#REF!</v>
      </c>
    </row>
    <row r="330" spans="1:13" ht="12.75" hidden="1" customHeight="1">
      <c r="A330" s="719" t="s">
        <v>307</v>
      </c>
      <c r="B330" s="765"/>
      <c r="C330" s="570">
        <v>1.2E-2</v>
      </c>
      <c r="D330" s="571" t="e">
        <f>D328*C330</f>
        <v>#REF!</v>
      </c>
      <c r="E330" s="825"/>
      <c r="F330" s="572">
        <f>F328*C330</f>
        <v>0</v>
      </c>
      <c r="G330" s="573">
        <f>G328*C330</f>
        <v>0</v>
      </c>
      <c r="H330" s="573" t="e">
        <f>H328*C330</f>
        <v>#REF!</v>
      </c>
      <c r="I330" s="574" t="e">
        <f>SUM(D330:H330)</f>
        <v>#REF!</v>
      </c>
    </row>
    <row r="331" spans="1:13" ht="12.75" hidden="1" customHeight="1">
      <c r="A331" s="747" t="s">
        <v>303</v>
      </c>
      <c r="B331" s="761"/>
      <c r="C331" s="575">
        <v>3.0000000000000001E-3</v>
      </c>
      <c r="D331" s="576" t="e">
        <f>D328*C331</f>
        <v>#REF!</v>
      </c>
      <c r="E331" s="505"/>
      <c r="F331" s="577">
        <f>F328*C331</f>
        <v>0</v>
      </c>
      <c r="G331" s="578">
        <f>G328*C331</f>
        <v>0</v>
      </c>
      <c r="H331" s="578" t="e">
        <f>H328*C331</f>
        <v>#REF!</v>
      </c>
      <c r="I331" s="579" t="e">
        <f t="shared" ref="I331:I336" si="40">SUM(D331:H331)</f>
        <v>#REF!</v>
      </c>
    </row>
    <row r="332" spans="1:13" ht="12.75" hidden="1" customHeight="1">
      <c r="A332" s="766" t="s">
        <v>39</v>
      </c>
      <c r="B332" s="767"/>
      <c r="C332" s="580">
        <v>1.2E-2</v>
      </c>
      <c r="D332" s="581" t="e">
        <f>D328*C332</f>
        <v>#REF!</v>
      </c>
      <c r="E332" s="826"/>
      <c r="F332" s="582">
        <f>F328*C332</f>
        <v>0</v>
      </c>
      <c r="G332" s="583">
        <f>G328*C332</f>
        <v>0</v>
      </c>
      <c r="H332" s="583" t="e">
        <f>H328*C332</f>
        <v>#REF!</v>
      </c>
      <c r="I332" s="584" t="e">
        <f t="shared" si="40"/>
        <v>#REF!</v>
      </c>
    </row>
    <row r="333" spans="1:13" ht="12.75" hidden="1" customHeight="1">
      <c r="A333" s="766" t="s">
        <v>47</v>
      </c>
      <c r="B333" s="767"/>
      <c r="C333" s="585">
        <v>2.18E-2</v>
      </c>
      <c r="D333" s="586" t="e">
        <f>D327*C333</f>
        <v>#REF!</v>
      </c>
      <c r="E333" s="827"/>
      <c r="F333" s="587">
        <f>F327*C333</f>
        <v>0</v>
      </c>
      <c r="G333" s="588">
        <f>G327*C333</f>
        <v>0</v>
      </c>
      <c r="H333" s="588" t="e">
        <f>H327*C333</f>
        <v>#REF!</v>
      </c>
      <c r="I333" s="584" t="e">
        <f t="shared" si="40"/>
        <v>#REF!</v>
      </c>
    </row>
    <row r="334" spans="1:13" ht="12.75" hidden="1" customHeight="1">
      <c r="A334" s="747" t="s">
        <v>45</v>
      </c>
      <c r="B334" s="761"/>
      <c r="C334" s="589">
        <v>2.5559999999999999E-2</v>
      </c>
      <c r="D334" s="590" t="e">
        <f>D328*C334</f>
        <v>#REF!</v>
      </c>
      <c r="E334" s="828"/>
      <c r="F334" s="591">
        <f>F328*C334</f>
        <v>0</v>
      </c>
      <c r="G334" s="592">
        <f>G328*C334</f>
        <v>0</v>
      </c>
      <c r="H334" s="592" t="e">
        <f>H328*C334</f>
        <v>#REF!</v>
      </c>
      <c r="I334" s="584" t="e">
        <f t="shared" si="40"/>
        <v>#REF!</v>
      </c>
    </row>
    <row r="335" spans="1:13" ht="12.75" hidden="1" customHeight="1">
      <c r="A335" s="747" t="s">
        <v>300</v>
      </c>
      <c r="B335" s="761"/>
      <c r="C335" s="575">
        <v>1.2E-2</v>
      </c>
      <c r="D335" s="576" t="e">
        <f>D327*C335</f>
        <v>#REF!</v>
      </c>
      <c r="E335" s="505"/>
      <c r="F335" s="577">
        <f>F327*C335</f>
        <v>0</v>
      </c>
      <c r="G335" s="578">
        <f>G327*C335</f>
        <v>0</v>
      </c>
      <c r="H335" s="578" t="e">
        <f>H327*C335</f>
        <v>#REF!</v>
      </c>
      <c r="I335" s="579" t="e">
        <f t="shared" si="40"/>
        <v>#REF!</v>
      </c>
    </row>
    <row r="336" spans="1:13" ht="12.75" hidden="1" customHeight="1" thickBot="1">
      <c r="A336" s="762" t="s">
        <v>52</v>
      </c>
      <c r="B336" s="763"/>
      <c r="C336" s="593">
        <v>1.2E-2</v>
      </c>
      <c r="D336" s="594" t="e">
        <f>D328*C336</f>
        <v>#REF!</v>
      </c>
      <c r="E336" s="829"/>
      <c r="F336" s="595">
        <f>F328*C336</f>
        <v>0</v>
      </c>
      <c r="G336" s="596">
        <f>G328*C336</f>
        <v>0</v>
      </c>
      <c r="H336" s="596" t="e">
        <f>H328*C336</f>
        <v>#REF!</v>
      </c>
      <c r="I336" s="597" t="e">
        <f t="shared" si="40"/>
        <v>#REF!</v>
      </c>
    </row>
    <row r="337" spans="1:9" ht="24" customHeight="1" thickBot="1">
      <c r="A337" s="598"/>
      <c r="B337" s="599">
        <v>1</v>
      </c>
      <c r="C337" s="547" t="s">
        <v>119</v>
      </c>
      <c r="D337" s="600" t="e">
        <f>'Основная продукция'!#REF!</f>
        <v>#REF!</v>
      </c>
      <c r="E337" s="830"/>
      <c r="F337" s="601">
        <f>'Основная продукция'!P121</f>
        <v>0</v>
      </c>
      <c r="G337" s="602">
        <f>'Основная продукция'!Y121</f>
        <v>0</v>
      </c>
      <c r="H337" s="603" t="e">
        <f>'Основная продукция'!#REF!</f>
        <v>#REF!</v>
      </c>
      <c r="I337" s="604"/>
    </row>
    <row r="338" spans="1:9" ht="12.75" hidden="1" customHeight="1">
      <c r="A338" s="745" t="s">
        <v>384</v>
      </c>
      <c r="B338" s="746"/>
      <c r="C338" s="568">
        <v>3.5000000000000003E-2</v>
      </c>
      <c r="D338" s="605" t="e">
        <f>C338*D337</f>
        <v>#REF!</v>
      </c>
      <c r="E338" s="831"/>
      <c r="F338" s="606">
        <f>C338*F337</f>
        <v>0</v>
      </c>
      <c r="G338" s="607">
        <f>C338*G337</f>
        <v>0</v>
      </c>
      <c r="H338" s="607" t="e">
        <f>C338*H337</f>
        <v>#REF!</v>
      </c>
      <c r="I338" s="569" t="e">
        <f>SUM(D338:H338)</f>
        <v>#REF!</v>
      </c>
    </row>
    <row r="339" spans="1:9" ht="12.75" hidden="1" customHeight="1">
      <c r="A339" s="719" t="s">
        <v>58</v>
      </c>
      <c r="B339" s="720"/>
      <c r="C339" s="608">
        <v>0.02</v>
      </c>
      <c r="D339" s="609" t="e">
        <f>C339*D337</f>
        <v>#REF!</v>
      </c>
      <c r="E339" s="832"/>
      <c r="F339" s="610">
        <f>C339*F337</f>
        <v>0</v>
      </c>
      <c r="G339" s="611">
        <f>C339*G337</f>
        <v>0</v>
      </c>
      <c r="H339" s="611" t="e">
        <f>C339*H337</f>
        <v>#REF!</v>
      </c>
      <c r="I339" s="612" t="e">
        <f>SUM(D339:H339)</f>
        <v>#REF!</v>
      </c>
    </row>
    <row r="340" spans="1:9" ht="12.75" hidden="1" customHeight="1">
      <c r="A340" s="729" t="s">
        <v>52</v>
      </c>
      <c r="B340" s="730"/>
      <c r="C340" s="613">
        <v>1.2E-2</v>
      </c>
      <c r="D340" s="614" t="e">
        <f>C340*D337</f>
        <v>#REF!</v>
      </c>
      <c r="E340" s="833"/>
      <c r="F340" s="615">
        <f>C340*F337</f>
        <v>0</v>
      </c>
      <c r="G340" s="616">
        <f>C340*G337</f>
        <v>0</v>
      </c>
      <c r="H340" s="616" t="e">
        <f>C340*H337</f>
        <v>#REF!</v>
      </c>
      <c r="I340" s="617" t="e">
        <f>SUM(D340:H340)</f>
        <v>#REF!</v>
      </c>
    </row>
    <row r="341" spans="1:9" ht="12.75" hidden="1" customHeight="1">
      <c r="A341" s="747" t="s">
        <v>45</v>
      </c>
      <c r="B341" s="748"/>
      <c r="C341" s="578">
        <v>3.4500000000000003E-2</v>
      </c>
      <c r="D341" s="618" t="e">
        <f>C341*D337</f>
        <v>#REF!</v>
      </c>
      <c r="E341" s="834"/>
      <c r="F341" s="619">
        <f>C341*F337</f>
        <v>0</v>
      </c>
      <c r="G341" s="620">
        <f>C341*G337</f>
        <v>0</v>
      </c>
      <c r="H341" s="620" t="e">
        <f>C341*H337</f>
        <v>#REF!</v>
      </c>
      <c r="I341" s="579" t="e">
        <f>SUM(D341:H341)</f>
        <v>#REF!</v>
      </c>
    </row>
    <row r="342" spans="1:9" ht="12.75" hidden="1" customHeight="1" thickBot="1">
      <c r="A342" s="719" t="s">
        <v>57</v>
      </c>
      <c r="B342" s="720"/>
      <c r="C342" s="608">
        <v>0.01</v>
      </c>
      <c r="D342" s="621" t="e">
        <f>C342*D337</f>
        <v>#REF!</v>
      </c>
      <c r="E342" s="835"/>
      <c r="F342" s="622">
        <f>C342*F337</f>
        <v>0</v>
      </c>
      <c r="G342" s="623">
        <f>C342*G337</f>
        <v>0</v>
      </c>
      <c r="H342" s="623" t="e">
        <f>C342*H337</f>
        <v>#REF!</v>
      </c>
      <c r="I342" s="612" t="e">
        <f>SUM(D342:H342)</f>
        <v>#REF!</v>
      </c>
    </row>
    <row r="343" spans="1:9" s="526" customFormat="1" ht="24" customHeight="1">
      <c r="A343" s="735" t="s">
        <v>42</v>
      </c>
      <c r="B343" s="736"/>
      <c r="C343" s="624">
        <v>2.4E-2</v>
      </c>
      <c r="D343" s="625">
        <f>(D321+D323+D325)*C343+E343</f>
        <v>1.6160000000000001</v>
      </c>
      <c r="E343" s="506">
        <v>0.5</v>
      </c>
      <c r="F343" s="626">
        <f>(F321+F323+F325)*C343</f>
        <v>0</v>
      </c>
      <c r="G343" s="627">
        <f>(G321+G323+G325)*C343</f>
        <v>0</v>
      </c>
      <c r="H343" s="627">
        <f>(H321+H323+H325)*C343</f>
        <v>1.1160000000000001</v>
      </c>
      <c r="I343" s="569">
        <f>D343+F343+G343+H343</f>
        <v>2.7320000000000002</v>
      </c>
    </row>
    <row r="344" spans="1:9" s="526" customFormat="1" ht="24" customHeight="1">
      <c r="A344" s="719" t="s">
        <v>299</v>
      </c>
      <c r="B344" s="720"/>
      <c r="C344" s="628">
        <v>1.2E-2</v>
      </c>
      <c r="D344" s="571" t="e">
        <f>((D320+D322+D324)*C344)+D376+E344</f>
        <v>#REF!</v>
      </c>
      <c r="E344" s="507">
        <v>0.3</v>
      </c>
      <c r="F344" s="629" t="e">
        <f>((F320+F322+F324)*C344)+F376</f>
        <v>#REF!</v>
      </c>
      <c r="G344" s="573" t="e">
        <f>((G320+G322+G324)*C344)+G376</f>
        <v>#REF!</v>
      </c>
      <c r="H344" s="573" t="e">
        <f>((H320+H322+H324)*C344)+H376</f>
        <v>#REF!</v>
      </c>
      <c r="I344" s="579" t="e">
        <f t="shared" ref="I344:I353" si="41">D344+F344+G344+H344</f>
        <v>#REF!</v>
      </c>
    </row>
    <row r="345" spans="1:9" s="526" customFormat="1" ht="24" customHeight="1">
      <c r="A345" s="719" t="s">
        <v>39</v>
      </c>
      <c r="B345" s="720"/>
      <c r="C345" s="628">
        <v>1.2E-2</v>
      </c>
      <c r="D345" s="630" t="e">
        <f>((D320+D322+D324)*C345)+D332+D388+D370+D364+E345</f>
        <v>#REF!</v>
      </c>
      <c r="E345" s="507"/>
      <c r="F345" s="631" t="e">
        <f>((F320+F322+F324)*C345)+F332+F388+F370+F364</f>
        <v>#REF!</v>
      </c>
      <c r="G345" s="608" t="e">
        <f>((G320+G322+G324)*C345)+G332+G388+G370+G364</f>
        <v>#REF!</v>
      </c>
      <c r="H345" s="608" t="e">
        <f>((H320+H322+H324)*C345)+H332+H388+H370+H364</f>
        <v>#REF!</v>
      </c>
      <c r="I345" s="579" t="e">
        <f t="shared" si="41"/>
        <v>#REF!</v>
      </c>
    </row>
    <row r="346" spans="1:9" s="526" customFormat="1" ht="24" customHeight="1">
      <c r="A346" s="719" t="s">
        <v>47</v>
      </c>
      <c r="B346" s="720"/>
      <c r="C346" s="628">
        <v>2.18E-2</v>
      </c>
      <c r="D346" s="571" t="e">
        <f>D320*C346+D333+D377+E346</f>
        <v>#REF!</v>
      </c>
      <c r="E346" s="507">
        <v>0.5</v>
      </c>
      <c r="F346" s="629">
        <f>F320*C346+F333+F377</f>
        <v>0</v>
      </c>
      <c r="G346" s="573">
        <f>G320*C346+G333+G377</f>
        <v>0</v>
      </c>
      <c r="H346" s="573" t="e">
        <f>H320*C346+H333+H377</f>
        <v>#REF!</v>
      </c>
      <c r="I346" s="579" t="e">
        <f t="shared" si="41"/>
        <v>#REF!</v>
      </c>
    </row>
    <row r="347" spans="1:9" s="526" customFormat="1" ht="24" customHeight="1">
      <c r="A347" s="719" t="s">
        <v>45</v>
      </c>
      <c r="B347" s="720"/>
      <c r="C347" s="628">
        <v>2.5559999999999999E-2</v>
      </c>
      <c r="D347" s="630" t="e">
        <f>((D321+D324+D325+D378+D379)*C347)+E347+D334+D341+D389+D373+D365</f>
        <v>#REF!</v>
      </c>
      <c r="E347" s="507">
        <v>1</v>
      </c>
      <c r="F347" s="631" t="e">
        <f>((F321+F324+F325)*C347)+F334+F341+F389+F373+F365</f>
        <v>#REF!</v>
      </c>
      <c r="G347" s="608" t="e">
        <f>((G321+G324+G325)*C347)+G334+G341+G389+G373+G365</f>
        <v>#REF!</v>
      </c>
      <c r="H347" s="608" t="e">
        <f>((H321+H324+H325)*C347)+H334+H341+H389+H373+H365</f>
        <v>#REF!</v>
      </c>
      <c r="I347" s="579" t="e">
        <f t="shared" si="41"/>
        <v>#REF!</v>
      </c>
    </row>
    <row r="348" spans="1:9" s="526" customFormat="1" ht="24" customHeight="1">
      <c r="A348" s="719" t="s">
        <v>300</v>
      </c>
      <c r="B348" s="720"/>
      <c r="C348" s="628">
        <v>1.2E-2</v>
      </c>
      <c r="D348" s="571" t="e">
        <f>(D321+D324+D325+D378)*C348+D335+E348</f>
        <v>#REF!</v>
      </c>
      <c r="E348" s="507"/>
      <c r="F348" s="629">
        <f>(F321+F324+F325)*C348+F335</f>
        <v>0</v>
      </c>
      <c r="G348" s="573">
        <f>(G321+G324+G325)*C348+G335</f>
        <v>0</v>
      </c>
      <c r="H348" s="573" t="e">
        <f>(H321+H324+H325)*C348+H335</f>
        <v>#REF!</v>
      </c>
      <c r="I348" s="579" t="e">
        <f t="shared" si="41"/>
        <v>#REF!</v>
      </c>
    </row>
    <row r="349" spans="1:9" s="526" customFormat="1" ht="24" customHeight="1">
      <c r="A349" s="719" t="s">
        <v>301</v>
      </c>
      <c r="B349" s="720"/>
      <c r="C349" s="628">
        <v>1.4E-2</v>
      </c>
      <c r="D349" s="571">
        <f>(D320+D322+D323)*C349+E349</f>
        <v>1.7430000000000001</v>
      </c>
      <c r="E349" s="507"/>
      <c r="F349" s="629">
        <f>(F320+F322+F323)*C349</f>
        <v>0</v>
      </c>
      <c r="G349" s="573">
        <f>(G320+G322+G323)*C349</f>
        <v>0</v>
      </c>
      <c r="H349" s="573">
        <f>(H320+H322+H323)*C349</f>
        <v>1.7430000000000001</v>
      </c>
      <c r="I349" s="579">
        <f t="shared" si="41"/>
        <v>3.4860000000000002</v>
      </c>
    </row>
    <row r="350" spans="1:9" s="526" customFormat="1" ht="24" customHeight="1">
      <c r="A350" s="757" t="s">
        <v>302</v>
      </c>
      <c r="B350" s="758"/>
      <c r="C350" s="632">
        <v>0.03</v>
      </c>
      <c r="D350" s="633" t="e">
        <f>D329+F329+G329+E350</f>
        <v>#REF!</v>
      </c>
      <c r="E350" s="508"/>
      <c r="F350" s="634"/>
      <c r="G350" s="635"/>
      <c r="H350" s="635"/>
      <c r="I350" s="584" t="e">
        <f t="shared" si="41"/>
        <v>#REF!</v>
      </c>
    </row>
    <row r="351" spans="1:9" s="526" customFormat="1" ht="24" customHeight="1">
      <c r="A351" s="725" t="s">
        <v>385</v>
      </c>
      <c r="B351" s="726"/>
      <c r="C351" s="628">
        <v>2.1999999999999999E-2</v>
      </c>
      <c r="D351" s="636" t="e">
        <f>D367+F367+G367+E351</f>
        <v>#REF!</v>
      </c>
      <c r="E351" s="507">
        <v>0.3</v>
      </c>
      <c r="F351" s="631"/>
      <c r="G351" s="608"/>
      <c r="H351" s="608"/>
      <c r="I351" s="579" t="e">
        <f t="shared" si="41"/>
        <v>#REF!</v>
      </c>
    </row>
    <row r="352" spans="1:9" s="526" customFormat="1" ht="24" customHeight="1">
      <c r="A352" s="725" t="s">
        <v>386</v>
      </c>
      <c r="B352" s="726"/>
      <c r="C352" s="628">
        <v>3.0000000000000001E-3</v>
      </c>
      <c r="D352" s="637" t="e">
        <f>D331+F331+G331+E352</f>
        <v>#REF!</v>
      </c>
      <c r="E352" s="507"/>
      <c r="F352" s="629"/>
      <c r="G352" s="573"/>
      <c r="H352" s="573"/>
      <c r="I352" s="579" t="e">
        <f t="shared" si="41"/>
        <v>#REF!</v>
      </c>
    </row>
    <row r="353" spans="1:9" s="526" customFormat="1" ht="24" customHeight="1" thickBot="1">
      <c r="A353" s="759" t="s">
        <v>304</v>
      </c>
      <c r="B353" s="760"/>
      <c r="C353" s="638">
        <v>3.5000000000000003E-2</v>
      </c>
      <c r="D353" s="639" t="e">
        <f>D338+F338+G338+E353</f>
        <v>#REF!</v>
      </c>
      <c r="E353" s="509"/>
      <c r="F353" s="640"/>
      <c r="G353" s="641"/>
      <c r="H353" s="641"/>
      <c r="I353" s="642" t="e">
        <f t="shared" si="41"/>
        <v>#REF!</v>
      </c>
    </row>
    <row r="354" spans="1:9" ht="7.5" customHeight="1" thickBot="1"/>
    <row r="355" spans="1:9" ht="24" customHeight="1" thickBot="1">
      <c r="A355" s="749" t="s">
        <v>226</v>
      </c>
      <c r="B355" s="750"/>
      <c r="C355" s="750"/>
      <c r="D355" s="750"/>
      <c r="E355" s="816"/>
      <c r="F355" s="751"/>
      <c r="G355" s="4152">
        <f>G1</f>
        <v>44606</v>
      </c>
      <c r="H355" s="4153"/>
      <c r="I355" s="4154"/>
    </row>
    <row r="356" spans="1:9" s="526" customFormat="1" ht="24" customHeight="1" thickBot="1">
      <c r="A356" s="752" t="s">
        <v>387</v>
      </c>
      <c r="B356" s="753"/>
      <c r="C356" s="754" t="s">
        <v>9</v>
      </c>
      <c r="D356" s="643">
        <v>0.22916666666666666</v>
      </c>
      <c r="E356" s="817" t="s">
        <v>375</v>
      </c>
      <c r="F356" s="522">
        <v>0.47916666666666669</v>
      </c>
      <c r="G356" s="523">
        <v>0.66666666666666663</v>
      </c>
      <c r="H356" s="644">
        <v>0.8125</v>
      </c>
      <c r="I356" s="645"/>
    </row>
    <row r="357" spans="1:9" s="526" customFormat="1" ht="24" customHeight="1" thickBot="1">
      <c r="A357" s="646"/>
      <c r="B357" s="647">
        <v>1</v>
      </c>
      <c r="C357" s="755"/>
      <c r="D357" s="518" t="e">
        <f>'Основная продукция'!#REF!</f>
        <v>#REF!</v>
      </c>
      <c r="E357" s="837"/>
      <c r="F357" s="648">
        <f>'Основная продукция'!P132</f>
        <v>0</v>
      </c>
      <c r="G357" s="649">
        <f>'Основная продукция'!Y132</f>
        <v>0</v>
      </c>
      <c r="H357" s="650" t="e">
        <f>'Основная продукция'!#REF!</f>
        <v>#REF!</v>
      </c>
      <c r="I357" s="533"/>
    </row>
    <row r="358" spans="1:9" s="526" customFormat="1" ht="13.5" hidden="1" customHeight="1">
      <c r="A358" s="534" t="s">
        <v>0</v>
      </c>
      <c r="B358" s="651">
        <v>0.26</v>
      </c>
      <c r="C358" s="755"/>
      <c r="D358" s="535" t="e">
        <f>B358*D357/B357</f>
        <v>#REF!</v>
      </c>
      <c r="E358" s="819"/>
      <c r="F358" s="536">
        <f>B358*F357/B357</f>
        <v>0</v>
      </c>
      <c r="G358" s="537">
        <f>B358*G357/B357</f>
        <v>0</v>
      </c>
      <c r="H358" s="537" t="e">
        <f>B358*H357/B357</f>
        <v>#REF!</v>
      </c>
      <c r="I358" s="533"/>
    </row>
    <row r="359" spans="1:9" s="526" customFormat="1" ht="13.5" hidden="1" customHeight="1" thickBot="1">
      <c r="A359" s="652" t="s">
        <v>29</v>
      </c>
      <c r="B359" s="653">
        <v>0.3</v>
      </c>
      <c r="C359" s="756"/>
      <c r="D359" s="654" t="e">
        <f>B359*D358/B358</f>
        <v>#REF!</v>
      </c>
      <c r="E359" s="838"/>
      <c r="F359" s="655">
        <f>B359*F358/B358</f>
        <v>0</v>
      </c>
      <c r="G359" s="656">
        <f>B359*G358/B358</f>
        <v>0</v>
      </c>
      <c r="H359" s="656" t="e">
        <f>B359*H358/B358</f>
        <v>#REF!</v>
      </c>
      <c r="I359" s="657"/>
    </row>
    <row r="360" spans="1:9" ht="24" customHeight="1">
      <c r="A360" s="739" t="s">
        <v>388</v>
      </c>
      <c r="B360" s="740"/>
      <c r="C360" s="741"/>
      <c r="D360" s="658" t="e">
        <f>'Основная продукция'!#REF!</f>
        <v>#REF!</v>
      </c>
      <c r="E360" s="839"/>
      <c r="F360" s="659" t="e">
        <f>'Основная продукция'!#REF!</f>
        <v>#REF!</v>
      </c>
      <c r="G360" s="660" t="e">
        <f>'Основная продукция'!#REF!</f>
        <v>#REF!</v>
      </c>
      <c r="H360" s="660" t="e">
        <f>'Основная продукция'!#REF!</f>
        <v>#REF!</v>
      </c>
      <c r="I360" s="525"/>
    </row>
    <row r="361" spans="1:9" ht="24" customHeight="1" thickBot="1">
      <c r="A361" s="742" t="s">
        <v>389</v>
      </c>
      <c r="B361" s="743"/>
      <c r="C361" s="744"/>
      <c r="D361" s="661" t="e">
        <f>'Основная продукция'!#REF!</f>
        <v>#REF!</v>
      </c>
      <c r="E361" s="840"/>
      <c r="F361" s="662" t="e">
        <f>'Основная продукция'!#REF!</f>
        <v>#REF!</v>
      </c>
      <c r="G361" s="662" t="e">
        <f>'Основная продукция'!#REF!</f>
        <v>#REF!</v>
      </c>
      <c r="H361" s="662" t="e">
        <f>'Основная продукция'!#REF!</f>
        <v>#REF!</v>
      </c>
      <c r="I361" s="663"/>
    </row>
    <row r="362" spans="1:9" ht="23.25" customHeight="1">
      <c r="A362" s="739" t="s">
        <v>337</v>
      </c>
      <c r="B362" s="740"/>
      <c r="C362" s="741"/>
      <c r="D362" s="664" t="e">
        <f>'Основная продукция'!#REF!</f>
        <v>#REF!</v>
      </c>
      <c r="E362" s="841"/>
      <c r="F362" s="665">
        <f>'Основная продукция'!P137</f>
        <v>0</v>
      </c>
      <c r="G362" s="666">
        <f>'Основная продукция'!Y137</f>
        <v>0</v>
      </c>
      <c r="H362" s="666" t="e">
        <f>'Основная продукция'!#REF!</f>
        <v>#REF!</v>
      </c>
      <c r="I362" s="667"/>
    </row>
    <row r="363" spans="1:9" ht="24" customHeight="1" thickBot="1">
      <c r="A363" s="742" t="s">
        <v>338</v>
      </c>
      <c r="B363" s="743"/>
      <c r="C363" s="744"/>
      <c r="D363" s="661" t="e">
        <f>'Основная продукция'!#REF!</f>
        <v>#REF!</v>
      </c>
      <c r="E363" s="842"/>
      <c r="F363" s="662">
        <f>'Основная продукция'!P138</f>
        <v>0</v>
      </c>
      <c r="G363" s="668">
        <f>'Основная продукция'!Y138</f>
        <v>0</v>
      </c>
      <c r="H363" s="668" t="e">
        <f>'Основная продукция'!#REF!</f>
        <v>#REF!</v>
      </c>
      <c r="I363" s="604"/>
    </row>
    <row r="364" spans="1:9" ht="12.75" hidden="1" customHeight="1">
      <c r="A364" s="745" t="s">
        <v>39</v>
      </c>
      <c r="B364" s="746"/>
      <c r="C364" s="607">
        <v>0.02</v>
      </c>
      <c r="D364" s="607" t="e">
        <f>(D362+D363)*C364</f>
        <v>#REF!</v>
      </c>
      <c r="E364" s="843"/>
      <c r="F364" s="607">
        <f>(F362+F363)*C364</f>
        <v>0</v>
      </c>
      <c r="G364" s="607">
        <f>(G362+G363)*C364</f>
        <v>0</v>
      </c>
      <c r="H364" s="607" t="e">
        <f>(H362+H363)*C364</f>
        <v>#REF!</v>
      </c>
      <c r="I364" s="569" t="e">
        <f t="shared" ref="I364:I369" si="42">SUM(D364:H364)</f>
        <v>#REF!</v>
      </c>
    </row>
    <row r="365" spans="1:9" ht="12.75" hidden="1" customHeight="1">
      <c r="A365" s="747" t="s">
        <v>45</v>
      </c>
      <c r="B365" s="748"/>
      <c r="C365" s="669">
        <v>0.04</v>
      </c>
      <c r="D365" s="669" t="e">
        <f>D362*C365</f>
        <v>#REF!</v>
      </c>
      <c r="E365" s="844"/>
      <c r="F365" s="669">
        <f>F362*C365</f>
        <v>0</v>
      </c>
      <c r="G365" s="669">
        <f>G362*C365</f>
        <v>0</v>
      </c>
      <c r="H365" s="669" t="e">
        <f>H362*C365</f>
        <v>#REF!</v>
      </c>
      <c r="I365" s="579" t="e">
        <f t="shared" si="42"/>
        <v>#REF!</v>
      </c>
    </row>
    <row r="366" spans="1:9" ht="12.75" hidden="1" customHeight="1">
      <c r="A366" s="729" t="s">
        <v>52</v>
      </c>
      <c r="B366" s="730"/>
      <c r="C366" s="616">
        <v>2.4E-2</v>
      </c>
      <c r="D366" s="616" t="e">
        <f>D362*C366</f>
        <v>#REF!</v>
      </c>
      <c r="E366" s="845"/>
      <c r="F366" s="616">
        <f>F362*C366</f>
        <v>0</v>
      </c>
      <c r="G366" s="616">
        <f>G362*C366</f>
        <v>0</v>
      </c>
      <c r="H366" s="616" t="e">
        <f>H362*C366</f>
        <v>#REF!</v>
      </c>
      <c r="I366" s="617" t="e">
        <f t="shared" si="42"/>
        <v>#REF!</v>
      </c>
    </row>
    <row r="367" spans="1:9" ht="12.75" hidden="1" customHeight="1">
      <c r="A367" s="747" t="s">
        <v>385</v>
      </c>
      <c r="B367" s="748"/>
      <c r="C367" s="670">
        <v>0.03</v>
      </c>
      <c r="D367" s="620" t="e">
        <f>D363*C367</f>
        <v>#REF!</v>
      </c>
      <c r="E367" s="846"/>
      <c r="F367" s="620">
        <f>F363*C367</f>
        <v>0</v>
      </c>
      <c r="G367" s="620">
        <f>G363*C367</f>
        <v>0</v>
      </c>
      <c r="H367" s="620" t="e">
        <f>H363*C367</f>
        <v>#REF!</v>
      </c>
      <c r="I367" s="579" t="e">
        <f t="shared" si="42"/>
        <v>#REF!</v>
      </c>
    </row>
    <row r="368" spans="1:9" ht="12.75" hidden="1" customHeight="1">
      <c r="A368" s="719" t="s">
        <v>308</v>
      </c>
      <c r="B368" s="720"/>
      <c r="C368" s="671">
        <v>0.03</v>
      </c>
      <c r="D368" s="623" t="e">
        <f>D362*C368</f>
        <v>#REF!</v>
      </c>
      <c r="E368" s="847"/>
      <c r="F368" s="623">
        <f>F362*C368</f>
        <v>0</v>
      </c>
      <c r="G368" s="623">
        <f>G362*C368</f>
        <v>0</v>
      </c>
      <c r="H368" s="623" t="e">
        <f>H362*C368</f>
        <v>#REF!</v>
      </c>
      <c r="I368" s="612" t="e">
        <f t="shared" si="42"/>
        <v>#REF!</v>
      </c>
    </row>
    <row r="369" spans="1:9" ht="12.75" hidden="1" customHeight="1" thickBot="1">
      <c r="A369" s="721" t="s">
        <v>309</v>
      </c>
      <c r="B369" s="722"/>
      <c r="C369" s="672">
        <v>0.02</v>
      </c>
      <c r="D369" s="673" t="e">
        <f>D363*C369</f>
        <v>#REF!</v>
      </c>
      <c r="E369" s="848"/>
      <c r="F369" s="673">
        <f>F363*C369</f>
        <v>0</v>
      </c>
      <c r="G369" s="673">
        <f>G363*C369</f>
        <v>0</v>
      </c>
      <c r="H369" s="673" t="e">
        <f>H363*C369</f>
        <v>#REF!</v>
      </c>
      <c r="I369" s="674" t="e">
        <f t="shared" si="42"/>
        <v>#REF!</v>
      </c>
    </row>
    <row r="370" spans="1:9" ht="12.75" hidden="1" customHeight="1">
      <c r="A370" s="737" t="s">
        <v>39</v>
      </c>
      <c r="B370" s="738"/>
      <c r="C370" s="675">
        <v>0.02</v>
      </c>
      <c r="D370" s="676" t="e">
        <f>((D360+D361)*C370)+E370</f>
        <v>#REF!</v>
      </c>
      <c r="E370" s="849"/>
      <c r="F370" s="677" t="e">
        <f>(F360+F361)*C370</f>
        <v>#REF!</v>
      </c>
      <c r="G370" s="678" t="e">
        <f>(G360+G361)*C370</f>
        <v>#REF!</v>
      </c>
      <c r="H370" s="678" t="e">
        <f>(H360+H361)*C370</f>
        <v>#REF!</v>
      </c>
      <c r="I370" s="679" t="e">
        <f>SUM(D370:H370)</f>
        <v>#REF!</v>
      </c>
    </row>
    <row r="371" spans="1:9" ht="18.75" hidden="1" customHeight="1">
      <c r="A371" s="729" t="s">
        <v>305</v>
      </c>
      <c r="B371" s="730"/>
      <c r="C371" s="617">
        <v>1.2E-2</v>
      </c>
      <c r="D371" s="680" t="e">
        <f>(((D360+D361+D379)*C371)+D336+F336+G336+D340+F340+D366+F366+G366)/3+E371</f>
        <v>#REF!</v>
      </c>
      <c r="E371" s="850"/>
      <c r="F371" s="681" t="e">
        <f>D371</f>
        <v>#REF!</v>
      </c>
      <c r="G371" s="613" t="e">
        <f>F371</f>
        <v>#REF!</v>
      </c>
      <c r="H371" s="613" t="e">
        <f>(H360+H361)*C371+H336+H340+H366</f>
        <v>#REF!</v>
      </c>
      <c r="I371" s="682" t="e">
        <f t="shared" ref="I371:I374" si="43">SUM(D371:H371)</f>
        <v>#REF!</v>
      </c>
    </row>
    <row r="372" spans="1:9" ht="18.75" hidden="1" customHeight="1">
      <c r="A372" s="729" t="s">
        <v>53</v>
      </c>
      <c r="B372" s="730"/>
      <c r="C372" s="617">
        <v>6.0000000000000001E-3</v>
      </c>
      <c r="D372" s="680" t="e">
        <f>(((D360+D361)*C372)+E372)</f>
        <v>#REF!</v>
      </c>
      <c r="E372" s="850"/>
      <c r="F372" s="681" t="e">
        <f>(F360+F361)*C372</f>
        <v>#REF!</v>
      </c>
      <c r="G372" s="613" t="e">
        <f>(G360+G361)*C372</f>
        <v>#REF!</v>
      </c>
      <c r="H372" s="613" t="e">
        <f>(H360+H361)*C372</f>
        <v>#REF!</v>
      </c>
      <c r="I372" s="682" t="e">
        <f t="shared" si="43"/>
        <v>#REF!</v>
      </c>
    </row>
    <row r="373" spans="1:9" ht="18.75" hidden="1" customHeight="1">
      <c r="A373" s="683" t="s">
        <v>45</v>
      </c>
      <c r="B373" s="684">
        <v>2.5559999999999999E-2</v>
      </c>
      <c r="C373" s="579">
        <v>3.7777999999999999E-2</v>
      </c>
      <c r="D373" s="576" t="e">
        <f>(D360*C373)+(D361*B373)+E373</f>
        <v>#REF!</v>
      </c>
      <c r="E373" s="505"/>
      <c r="F373" s="577" t="e">
        <f>(F360*C373)+(F361*B373)</f>
        <v>#REF!</v>
      </c>
      <c r="G373" s="578" t="e">
        <f>(G360*C373)+(G361*B373)</f>
        <v>#REF!</v>
      </c>
      <c r="H373" s="578" t="e">
        <f>(H360*C373)+(H361*B373)</f>
        <v>#REF!</v>
      </c>
      <c r="I373" s="679" t="e">
        <f t="shared" si="43"/>
        <v>#REF!</v>
      </c>
    </row>
    <row r="374" spans="1:9" ht="18.75" hidden="1" customHeight="1">
      <c r="A374" s="729" t="s">
        <v>54</v>
      </c>
      <c r="B374" s="730"/>
      <c r="C374" s="617">
        <v>6.7799999999999996E-3</v>
      </c>
      <c r="D374" s="680" t="e">
        <f>((D360+D361)*C374)+E374</f>
        <v>#REF!</v>
      </c>
      <c r="E374" s="850"/>
      <c r="F374" s="681"/>
      <c r="G374" s="613"/>
      <c r="H374" s="613"/>
      <c r="I374" s="682" t="e">
        <f t="shared" si="43"/>
        <v>#REF!</v>
      </c>
    </row>
    <row r="375" spans="1:9" ht="18.75" hidden="1" customHeight="1">
      <c r="A375" s="729" t="s">
        <v>48</v>
      </c>
      <c r="B375" s="730"/>
      <c r="C375" s="685">
        <v>3</v>
      </c>
      <c r="D375" s="686" t="e">
        <f>((D360+D361)*C375)+E375+D379</f>
        <v>#REF!</v>
      </c>
      <c r="E375" s="851"/>
      <c r="F375" s="687"/>
      <c r="G375" s="688"/>
      <c r="H375" s="688" t="e">
        <f>((H360+H361)*C375)</f>
        <v>#REF!</v>
      </c>
      <c r="I375" s="689" t="e">
        <f>SUM(D375:H375)</f>
        <v>#REF!</v>
      </c>
    </row>
    <row r="376" spans="1:9" ht="12.75" hidden="1" customHeight="1" thickBot="1">
      <c r="A376" s="731" t="s">
        <v>41</v>
      </c>
      <c r="B376" s="732"/>
      <c r="C376" s="690">
        <v>1.2E-2</v>
      </c>
      <c r="D376" s="691" t="e">
        <f>D361*C376+E376</f>
        <v>#REF!</v>
      </c>
      <c r="E376" s="852"/>
      <c r="F376" s="692" t="e">
        <f>F361*C376</f>
        <v>#REF!</v>
      </c>
      <c r="G376" s="693" t="e">
        <f>G361*C376</f>
        <v>#REF!</v>
      </c>
      <c r="H376" s="693" t="e">
        <f>H361*C376</f>
        <v>#REF!</v>
      </c>
      <c r="I376" s="679" t="e">
        <f>SUM(D376:H376)</f>
        <v>#REF!</v>
      </c>
    </row>
    <row r="377" spans="1:9" s="526" customFormat="1" ht="12.75" hidden="1" customHeight="1" thickBot="1">
      <c r="A377" s="733" t="s">
        <v>47</v>
      </c>
      <c r="B377" s="734"/>
      <c r="C377" s="694">
        <v>5.8999999999999997E-2</v>
      </c>
      <c r="D377" s="695" t="e">
        <f>(D358+D359)*C377</f>
        <v>#REF!</v>
      </c>
      <c r="E377" s="853"/>
      <c r="F377" s="696">
        <f>(F358+F359)*C377</f>
        <v>0</v>
      </c>
      <c r="G377" s="697">
        <f>(G358+G359)*C377</f>
        <v>0</v>
      </c>
      <c r="H377" s="697" t="e">
        <f>(H358+H359)*C377</f>
        <v>#REF!</v>
      </c>
      <c r="I377" s="698" t="e">
        <f t="shared" ref="I377" si="44">SUM(D377:H377)</f>
        <v>#REF!</v>
      </c>
    </row>
    <row r="378" spans="1:9" s="526" customFormat="1" ht="26.25" customHeight="1" thickBot="1">
      <c r="A378" s="2023" t="s">
        <v>583</v>
      </c>
      <c r="B378" s="2024"/>
      <c r="C378" s="2025"/>
      <c r="D378" s="2027" t="e">
        <f>'Основная продукция'!#REF!+'Основная продукция'!M119+'Основная продукция'!V119</f>
        <v>#REF!</v>
      </c>
      <c r="E378" s="510"/>
      <c r="F378" s="2014"/>
      <c r="G378" s="2015"/>
      <c r="H378" s="2015"/>
      <c r="I378" s="2016"/>
    </row>
    <row r="379" spans="1:9" s="526" customFormat="1" ht="26.25" customHeight="1" thickBot="1">
      <c r="A379" s="2020" t="s">
        <v>584</v>
      </c>
      <c r="B379" s="2021"/>
      <c r="C379" s="2022"/>
      <c r="D379" s="2027" t="e">
        <f>'Основная продукция'!#REF!+'Основная продукция'!M120+'Основная продукция'!V120</f>
        <v>#REF!</v>
      </c>
      <c r="E379" s="2010"/>
      <c r="F379" s="2011"/>
      <c r="G379" s="2012"/>
      <c r="H379" s="2012"/>
      <c r="I379" s="2013"/>
    </row>
    <row r="380" spans="1:9" s="526" customFormat="1" ht="26.25" hidden="1" customHeight="1" thickBot="1">
      <c r="A380" s="2023" t="s">
        <v>58</v>
      </c>
      <c r="B380" s="2024"/>
      <c r="C380" s="2035">
        <v>1.2E-2</v>
      </c>
      <c r="D380" s="2037" t="e">
        <f>D378*C380</f>
        <v>#REF!</v>
      </c>
      <c r="E380" s="510"/>
      <c r="F380" s="2036"/>
      <c r="G380" s="1489"/>
      <c r="H380" s="1489"/>
      <c r="I380" s="703"/>
    </row>
    <row r="381" spans="1:9" s="526" customFormat="1" ht="24" customHeight="1">
      <c r="A381" s="735" t="s">
        <v>294</v>
      </c>
      <c r="B381" s="736"/>
      <c r="C381" s="699">
        <v>0.03</v>
      </c>
      <c r="D381" s="700" t="e">
        <f>D358*C381+E381</f>
        <v>#REF!</v>
      </c>
      <c r="E381" s="510"/>
      <c r="F381" s="701">
        <f>F358*C381</f>
        <v>0</v>
      </c>
      <c r="G381" s="702">
        <f>G358*C381</f>
        <v>0</v>
      </c>
      <c r="H381" s="702" t="e">
        <f>H358*C381</f>
        <v>#REF!</v>
      </c>
      <c r="I381" s="703" t="e">
        <f>D381+F381+G381+H381</f>
        <v>#REF!</v>
      </c>
    </row>
    <row r="382" spans="1:9" s="526" customFormat="1" ht="24" customHeight="1">
      <c r="A382" s="719" t="s">
        <v>295</v>
      </c>
      <c r="B382" s="720"/>
      <c r="C382" s="704">
        <v>0.04</v>
      </c>
      <c r="D382" s="705" t="e">
        <f>D359*C382+E382</f>
        <v>#REF!</v>
      </c>
      <c r="E382" s="511"/>
      <c r="F382" s="706">
        <f>F359*C382</f>
        <v>0</v>
      </c>
      <c r="G382" s="707">
        <f>G359*C382</f>
        <v>0</v>
      </c>
      <c r="H382" s="707" t="e">
        <f>H359*C382</f>
        <v>#REF!</v>
      </c>
      <c r="I382" s="612" t="e">
        <f>D382+F382+G382+H382</f>
        <v>#REF!</v>
      </c>
    </row>
    <row r="383" spans="1:9" s="526" customFormat="1" ht="24" customHeight="1">
      <c r="A383" s="719" t="s">
        <v>307</v>
      </c>
      <c r="B383" s="720"/>
      <c r="C383" s="628">
        <v>1.2E-2</v>
      </c>
      <c r="D383" s="708" t="e">
        <f>D330+F330+G330+E383</f>
        <v>#REF!</v>
      </c>
      <c r="E383" s="512"/>
      <c r="F383" s="622"/>
      <c r="G383" s="623"/>
      <c r="H383" s="623"/>
      <c r="I383" s="612" t="e">
        <f>D383</f>
        <v>#REF!</v>
      </c>
    </row>
    <row r="384" spans="1:9" s="526" customFormat="1" ht="24" customHeight="1">
      <c r="A384" s="2017" t="s">
        <v>587</v>
      </c>
      <c r="B384" s="2018"/>
      <c r="C384" s="2019">
        <v>0.03</v>
      </c>
      <c r="D384" s="708" t="e">
        <f>D378*C384+E384</f>
        <v>#REF!</v>
      </c>
      <c r="E384" s="512"/>
      <c r="F384" s="622"/>
      <c r="G384" s="623"/>
      <c r="H384" s="623"/>
      <c r="I384" s="710"/>
    </row>
    <row r="385" spans="1:13" s="526" customFormat="1" ht="24" customHeight="1">
      <c r="A385" s="2017" t="s">
        <v>589</v>
      </c>
      <c r="B385" s="2018"/>
      <c r="C385" s="2019">
        <v>3.5000000000000003E-2</v>
      </c>
      <c r="D385" s="708" t="e">
        <f>D379*C385+E385</f>
        <v>#REF!</v>
      </c>
      <c r="E385" s="512"/>
      <c r="F385" s="622"/>
      <c r="G385" s="623"/>
      <c r="H385" s="623"/>
      <c r="I385" s="710"/>
    </row>
    <row r="386" spans="1:13" s="526" customFormat="1" ht="24" customHeight="1">
      <c r="A386" s="723" t="s">
        <v>308</v>
      </c>
      <c r="B386" s="724"/>
      <c r="C386" s="709">
        <v>0.03</v>
      </c>
      <c r="D386" s="708" t="e">
        <f>D368+F368+G368+E386</f>
        <v>#REF!</v>
      </c>
      <c r="E386" s="512"/>
      <c r="F386" s="622"/>
      <c r="G386" s="623"/>
      <c r="H386" s="623"/>
      <c r="I386" s="710" t="e">
        <f>D386</f>
        <v>#REF!</v>
      </c>
    </row>
    <row r="387" spans="1:13" s="526" customFormat="1" ht="24" customHeight="1">
      <c r="A387" s="725" t="s">
        <v>309</v>
      </c>
      <c r="B387" s="726"/>
      <c r="C387" s="628">
        <v>0.02</v>
      </c>
      <c r="D387" s="705" t="e">
        <f>D369+F369+G369+E387</f>
        <v>#REF!</v>
      </c>
      <c r="E387" s="511"/>
      <c r="F387" s="706"/>
      <c r="G387" s="707"/>
      <c r="H387" s="707"/>
      <c r="I387" s="612" t="e">
        <f>D387</f>
        <v>#REF!</v>
      </c>
    </row>
    <row r="388" spans="1:13" s="526" customFormat="1" ht="18.75" hidden="1" customHeight="1">
      <c r="A388" s="727" t="s">
        <v>39</v>
      </c>
      <c r="B388" s="728"/>
      <c r="C388" s="579">
        <v>0.03</v>
      </c>
      <c r="D388" s="711" t="e">
        <f>D358*C388</f>
        <v>#REF!</v>
      </c>
      <c r="E388" s="505"/>
      <c r="F388" s="577">
        <f>F358*C388</f>
        <v>0</v>
      </c>
      <c r="G388" s="578">
        <f>G358*C388</f>
        <v>0</v>
      </c>
      <c r="H388" s="578" t="e">
        <f>H358*C388</f>
        <v>#REF!</v>
      </c>
      <c r="I388" s="579" t="e">
        <f t="shared" ref="I388:I389" si="45">SUM(D388:H388)</f>
        <v>#REF!</v>
      </c>
    </row>
    <row r="389" spans="1:13" s="526" customFormat="1" ht="18.75" hidden="1" customHeight="1">
      <c r="A389" s="727" t="s">
        <v>45</v>
      </c>
      <c r="B389" s="728"/>
      <c r="C389" s="579">
        <v>2.5559999999999999E-2</v>
      </c>
      <c r="D389" s="711" t="e">
        <f>D359*C389</f>
        <v>#REF!</v>
      </c>
      <c r="E389" s="505"/>
      <c r="F389" s="577">
        <f>F359*C389</f>
        <v>0</v>
      </c>
      <c r="G389" s="578">
        <f>G359*C389</f>
        <v>0</v>
      </c>
      <c r="H389" s="578" t="e">
        <f>H359*C389</f>
        <v>#REF!</v>
      </c>
      <c r="I389" s="579" t="e">
        <f t="shared" si="45"/>
        <v>#REF!</v>
      </c>
    </row>
    <row r="390" spans="1:13" s="526" customFormat="1" ht="24" customHeight="1">
      <c r="A390" s="719" t="s">
        <v>58</v>
      </c>
      <c r="B390" s="720"/>
      <c r="C390" s="612">
        <v>0.02</v>
      </c>
      <c r="D390" s="636" t="e">
        <f>D339+F339+G339+E390+D380</f>
        <v>#REF!</v>
      </c>
      <c r="E390" s="507">
        <v>0.2</v>
      </c>
      <c r="F390" s="712"/>
      <c r="G390" s="608"/>
      <c r="H390" s="608"/>
      <c r="I390" s="612" t="e">
        <f>D390</f>
        <v>#REF!</v>
      </c>
    </row>
    <row r="391" spans="1:13" s="526" customFormat="1" ht="24" customHeight="1">
      <c r="A391" s="719" t="s">
        <v>57</v>
      </c>
      <c r="B391" s="720"/>
      <c r="C391" s="612">
        <v>0.01</v>
      </c>
      <c r="D391" s="636" t="e">
        <f>D342+F342+G342+E391</f>
        <v>#REF!</v>
      </c>
      <c r="E391" s="507"/>
      <c r="F391" s="712"/>
      <c r="G391" s="608"/>
      <c r="H391" s="608"/>
      <c r="I391" s="612" t="e">
        <f>D391</f>
        <v>#REF!</v>
      </c>
    </row>
    <row r="392" spans="1:13" ht="24" customHeight="1">
      <c r="A392" s="719" t="s">
        <v>305</v>
      </c>
      <c r="B392" s="720"/>
      <c r="C392" s="713">
        <v>1.2E-2</v>
      </c>
      <c r="D392" s="571" t="e">
        <f>D371+E392</f>
        <v>#REF!</v>
      </c>
      <c r="E392" s="507">
        <v>0.1</v>
      </c>
      <c r="F392" s="572" t="e">
        <f t="shared" ref="F392:H393" si="46">F371</f>
        <v>#REF!</v>
      </c>
      <c r="G392" s="573" t="e">
        <f t="shared" si="46"/>
        <v>#REF!</v>
      </c>
      <c r="H392" s="573" t="e">
        <f t="shared" si="46"/>
        <v>#REF!</v>
      </c>
      <c r="I392" s="682" t="e">
        <f>D392+F392+G392+H392</f>
        <v>#REF!</v>
      </c>
    </row>
    <row r="393" spans="1:13" ht="24" customHeight="1">
      <c r="A393" s="719" t="s">
        <v>53</v>
      </c>
      <c r="B393" s="720"/>
      <c r="C393" s="713">
        <v>6.0000000000000001E-3</v>
      </c>
      <c r="D393" s="571" t="e">
        <f>(D372+E393)/3</f>
        <v>#REF!</v>
      </c>
      <c r="E393" s="507"/>
      <c r="F393" s="572" t="e">
        <f>D393</f>
        <v>#REF!</v>
      </c>
      <c r="G393" s="573" t="e">
        <f>D393</f>
        <v>#REF!</v>
      </c>
      <c r="H393" s="573" t="e">
        <f t="shared" si="46"/>
        <v>#REF!</v>
      </c>
      <c r="I393" s="682" t="e">
        <f>D393+F393+G393+H393</f>
        <v>#REF!</v>
      </c>
    </row>
    <row r="394" spans="1:13" ht="24" customHeight="1">
      <c r="A394" s="719" t="s">
        <v>54</v>
      </c>
      <c r="B394" s="720"/>
      <c r="C394" s="713">
        <v>6.7799999999999996E-3</v>
      </c>
      <c r="D394" s="571" t="e">
        <f>D374+E394</f>
        <v>#REF!</v>
      </c>
      <c r="E394" s="507">
        <v>0.5</v>
      </c>
      <c r="F394" s="572"/>
      <c r="G394" s="573"/>
      <c r="H394" s="573"/>
      <c r="I394" s="682" t="e">
        <f>D394</f>
        <v>#REF!</v>
      </c>
    </row>
    <row r="395" spans="1:13" ht="24" customHeight="1" thickBot="1">
      <c r="A395" s="721" t="s">
        <v>48</v>
      </c>
      <c r="B395" s="722"/>
      <c r="C395" s="714">
        <v>3</v>
      </c>
      <c r="D395" s="715" t="e">
        <f>D375+E395</f>
        <v>#REF!</v>
      </c>
      <c r="E395" s="513">
        <v>55</v>
      </c>
      <c r="F395" s="716"/>
      <c r="G395" s="717"/>
      <c r="H395" s="717" t="e">
        <f>H375</f>
        <v>#REF!</v>
      </c>
      <c r="I395" s="718" t="e">
        <f>D395+H395</f>
        <v>#REF!</v>
      </c>
    </row>
    <row r="396" spans="1:13" ht="24" customHeight="1" thickBot="1">
      <c r="A396" s="749" t="s">
        <v>172</v>
      </c>
      <c r="B396" s="750"/>
      <c r="C396" s="750"/>
      <c r="D396" s="750"/>
      <c r="E396" s="816"/>
      <c r="F396" s="751"/>
      <c r="G396" s="4152">
        <f>G1</f>
        <v>44606</v>
      </c>
      <c r="H396" s="4153"/>
      <c r="I396" s="4154"/>
      <c r="K396" s="4049"/>
      <c r="L396" s="4049"/>
      <c r="M396" s="520"/>
    </row>
    <row r="397" spans="1:13" s="526" customFormat="1" ht="24" customHeight="1">
      <c r="A397" s="768"/>
      <c r="B397" s="769"/>
      <c r="C397" s="754" t="s">
        <v>24</v>
      </c>
      <c r="D397" s="521">
        <v>0.22916666666666666</v>
      </c>
      <c r="E397" s="817" t="s">
        <v>375</v>
      </c>
      <c r="F397" s="522">
        <v>0.47916666666666669</v>
      </c>
      <c r="G397" s="523">
        <v>0.66666666666666663</v>
      </c>
      <c r="H397" s="524">
        <v>0.8125</v>
      </c>
      <c r="I397" s="525"/>
      <c r="K397" s="4050"/>
      <c r="L397" s="4050"/>
      <c r="M397" s="527"/>
    </row>
    <row r="398" spans="1:13" s="526" customFormat="1" ht="24" customHeight="1" thickBot="1">
      <c r="A398" s="528"/>
      <c r="B398" s="529">
        <v>1</v>
      </c>
      <c r="C398" s="755"/>
      <c r="D398" s="518">
        <f>'Основная продукция'!F145</f>
        <v>175</v>
      </c>
      <c r="E398" s="818"/>
      <c r="F398" s="530">
        <f>'Основная продукция'!P145</f>
        <v>0</v>
      </c>
      <c r="G398" s="531">
        <f>'Основная продукция'!Y145</f>
        <v>0</v>
      </c>
      <c r="H398" s="532">
        <f>'Основная продукция'!AG145</f>
        <v>75</v>
      </c>
      <c r="I398" s="533" t="s">
        <v>153</v>
      </c>
      <c r="K398" s="4050"/>
      <c r="L398" s="4050"/>
      <c r="M398" s="527"/>
    </row>
    <row r="399" spans="1:13" s="526" customFormat="1" ht="12.75" hidden="1" customHeight="1">
      <c r="A399" s="534" t="s">
        <v>376</v>
      </c>
      <c r="B399" s="529">
        <v>0.28000000000000003</v>
      </c>
      <c r="C399" s="755"/>
      <c r="D399" s="535">
        <f>B399*D398/B398</f>
        <v>49.000000000000007</v>
      </c>
      <c r="E399" s="819"/>
      <c r="F399" s="536">
        <f t="shared" ref="F399:F404" si="47">B399*F398/B398</f>
        <v>0</v>
      </c>
      <c r="G399" s="537">
        <f>B399*G398/B398</f>
        <v>0</v>
      </c>
      <c r="H399" s="537">
        <f t="shared" ref="H399:H404" si="48">B399*H398/B398</f>
        <v>21.000000000000004</v>
      </c>
      <c r="I399" s="538"/>
      <c r="K399" s="4050"/>
      <c r="L399" s="4050"/>
      <c r="M399" s="527"/>
    </row>
    <row r="400" spans="1:13" s="526" customFormat="1" ht="12.75" hidden="1" customHeight="1">
      <c r="A400" s="534" t="s">
        <v>377</v>
      </c>
      <c r="B400" s="529">
        <v>0.22</v>
      </c>
      <c r="C400" s="755"/>
      <c r="D400" s="535">
        <f>B400*D398/B398</f>
        <v>38.5</v>
      </c>
      <c r="E400" s="819"/>
      <c r="F400" s="536">
        <f t="shared" si="47"/>
        <v>0</v>
      </c>
      <c r="G400" s="537">
        <f t="shared" ref="G400:G404" si="49">B400*G399/B399</f>
        <v>0</v>
      </c>
      <c r="H400" s="537">
        <f t="shared" si="48"/>
        <v>16.500000000000004</v>
      </c>
      <c r="I400" s="538"/>
      <c r="K400" s="4050"/>
      <c r="L400" s="4050"/>
      <c r="M400" s="527"/>
    </row>
    <row r="401" spans="1:13" s="526" customFormat="1" ht="12.75" hidden="1" customHeight="1">
      <c r="A401" s="534" t="s">
        <v>378</v>
      </c>
      <c r="B401" s="529">
        <v>0.19</v>
      </c>
      <c r="C401" s="755"/>
      <c r="D401" s="535">
        <f>B401*D398/B398</f>
        <v>33.25</v>
      </c>
      <c r="E401" s="819"/>
      <c r="F401" s="536">
        <f t="shared" si="47"/>
        <v>0</v>
      </c>
      <c r="G401" s="537">
        <f t="shared" si="49"/>
        <v>0</v>
      </c>
      <c r="H401" s="537">
        <f t="shared" si="48"/>
        <v>14.250000000000004</v>
      </c>
      <c r="I401" s="538"/>
      <c r="K401" s="4050"/>
      <c r="L401" s="4050"/>
      <c r="M401" s="527"/>
    </row>
    <row r="402" spans="1:13" s="526" customFormat="1" ht="12.75" hidden="1" customHeight="1">
      <c r="A402" s="534" t="s">
        <v>379</v>
      </c>
      <c r="B402" s="529">
        <v>0.19</v>
      </c>
      <c r="C402" s="755"/>
      <c r="D402" s="535">
        <f>B402*D398/B398</f>
        <v>33.25</v>
      </c>
      <c r="E402" s="819"/>
      <c r="F402" s="536">
        <f t="shared" si="47"/>
        <v>0</v>
      </c>
      <c r="G402" s="537">
        <f t="shared" si="49"/>
        <v>0</v>
      </c>
      <c r="H402" s="537">
        <f t="shared" si="48"/>
        <v>14.250000000000005</v>
      </c>
      <c r="I402" s="538"/>
      <c r="K402" s="4050"/>
      <c r="L402" s="4050"/>
      <c r="M402" s="527"/>
    </row>
    <row r="403" spans="1:13" s="526" customFormat="1" ht="12.75" hidden="1" customHeight="1">
      <c r="A403" s="534" t="s">
        <v>380</v>
      </c>
      <c r="B403" s="529">
        <v>0.06</v>
      </c>
      <c r="C403" s="755"/>
      <c r="D403" s="535">
        <f>B403*D398/B398</f>
        <v>10.5</v>
      </c>
      <c r="E403" s="819"/>
      <c r="F403" s="536">
        <f t="shared" si="47"/>
        <v>0</v>
      </c>
      <c r="G403" s="537">
        <f t="shared" si="49"/>
        <v>0</v>
      </c>
      <c r="H403" s="537">
        <f t="shared" si="48"/>
        <v>4.5000000000000018</v>
      </c>
      <c r="I403" s="538"/>
    </row>
    <row r="404" spans="1:13" s="526" customFormat="1" ht="12.75" hidden="1" customHeight="1" thickBot="1">
      <c r="A404" s="539" t="s">
        <v>381</v>
      </c>
      <c r="B404" s="540">
        <v>0.06</v>
      </c>
      <c r="C404" s="756"/>
      <c r="D404" s="541">
        <f>B404*D398/B398</f>
        <v>10.5</v>
      </c>
      <c r="E404" s="820"/>
      <c r="F404" s="542">
        <f t="shared" si="47"/>
        <v>0</v>
      </c>
      <c r="G404" s="543">
        <f t="shared" si="49"/>
        <v>0</v>
      </c>
      <c r="H404" s="543">
        <f t="shared" si="48"/>
        <v>4.5000000000000018</v>
      </c>
      <c r="I404" s="544"/>
    </row>
    <row r="405" spans="1:13" ht="24" customHeight="1" thickBot="1">
      <c r="A405" s="545"/>
      <c r="B405" s="546">
        <v>1</v>
      </c>
      <c r="C405" s="547" t="s">
        <v>111</v>
      </c>
      <c r="D405" s="548" t="e">
        <f>'Основная продукция'!#REF!</f>
        <v>#REF!</v>
      </c>
      <c r="E405" s="821"/>
      <c r="F405" s="549">
        <f>'Основная продукция'!P146</f>
        <v>0</v>
      </c>
      <c r="G405" s="550">
        <f>'Основная продукция'!Y146</f>
        <v>0</v>
      </c>
      <c r="H405" s="551" t="e">
        <f>'Основная продукция'!#REF!</f>
        <v>#REF!</v>
      </c>
      <c r="I405" s="552" t="s">
        <v>153</v>
      </c>
    </row>
    <row r="406" spans="1:13" ht="12.75" hidden="1" customHeight="1">
      <c r="A406" s="553" t="s">
        <v>382</v>
      </c>
      <c r="B406" s="554">
        <v>0.4</v>
      </c>
      <c r="C406" s="555"/>
      <c r="D406" s="556" t="e">
        <f>B406*D405/B405</f>
        <v>#REF!</v>
      </c>
      <c r="E406" s="822"/>
      <c r="F406" s="557">
        <f>B406*F405/B405</f>
        <v>0</v>
      </c>
      <c r="G406" s="558">
        <f>B406*G405/B405</f>
        <v>0</v>
      </c>
      <c r="H406" s="558" t="e">
        <f>B406*H405/B405</f>
        <v>#REF!</v>
      </c>
      <c r="I406" s="559"/>
    </row>
    <row r="407" spans="1:13" ht="12.75" hidden="1" customHeight="1" thickBot="1">
      <c r="A407" s="534" t="s">
        <v>383</v>
      </c>
      <c r="B407" s="529">
        <v>0.6</v>
      </c>
      <c r="C407" s="560"/>
      <c r="D407" s="561" t="e">
        <f>B407*D405/B405</f>
        <v>#REF!</v>
      </c>
      <c r="E407" s="823"/>
      <c r="F407" s="562">
        <f>B407*F405/B405</f>
        <v>0</v>
      </c>
      <c r="G407" s="563">
        <f>B407*G405/B405</f>
        <v>0</v>
      </c>
      <c r="H407" s="563" t="e">
        <f>B407*H405/B405</f>
        <v>#REF!</v>
      </c>
      <c r="I407" s="564"/>
    </row>
    <row r="408" spans="1:13" ht="12.75" hidden="1" customHeight="1">
      <c r="A408" s="745" t="s">
        <v>302</v>
      </c>
      <c r="B408" s="764"/>
      <c r="C408" s="565">
        <v>0.03</v>
      </c>
      <c r="D408" s="566" t="e">
        <f>D406*C408</f>
        <v>#REF!</v>
      </c>
      <c r="E408" s="824"/>
      <c r="F408" s="567">
        <f>F406*C408</f>
        <v>0</v>
      </c>
      <c r="G408" s="568">
        <f>G406*C408</f>
        <v>0</v>
      </c>
      <c r="H408" s="568" t="e">
        <f>H406*C408</f>
        <v>#REF!</v>
      </c>
      <c r="I408" s="569" t="e">
        <f>SUM(D408:H408)</f>
        <v>#REF!</v>
      </c>
    </row>
    <row r="409" spans="1:13" ht="12.75" hidden="1" customHeight="1">
      <c r="A409" s="719" t="s">
        <v>307</v>
      </c>
      <c r="B409" s="765"/>
      <c r="C409" s="570">
        <v>1.2E-2</v>
      </c>
      <c r="D409" s="571" t="e">
        <f>D407*C409</f>
        <v>#REF!</v>
      </c>
      <c r="E409" s="825"/>
      <c r="F409" s="572">
        <f>F407*C409</f>
        <v>0</v>
      </c>
      <c r="G409" s="573">
        <f>G407*C409</f>
        <v>0</v>
      </c>
      <c r="H409" s="573" t="e">
        <f>H407*C409</f>
        <v>#REF!</v>
      </c>
      <c r="I409" s="574" t="e">
        <f>SUM(D409:H409)</f>
        <v>#REF!</v>
      </c>
    </row>
    <row r="410" spans="1:13" ht="12.75" hidden="1" customHeight="1">
      <c r="A410" s="747" t="s">
        <v>303</v>
      </c>
      <c r="B410" s="761"/>
      <c r="C410" s="575">
        <v>3.0000000000000001E-3</v>
      </c>
      <c r="D410" s="576" t="e">
        <f>D407*C410</f>
        <v>#REF!</v>
      </c>
      <c r="E410" s="505"/>
      <c r="F410" s="577">
        <f>F407*C410</f>
        <v>0</v>
      </c>
      <c r="G410" s="578">
        <f>G407*C410</f>
        <v>0</v>
      </c>
      <c r="H410" s="578" t="e">
        <f>H407*C410</f>
        <v>#REF!</v>
      </c>
      <c r="I410" s="579" t="e">
        <f t="shared" ref="I410:I415" si="50">SUM(D410:H410)</f>
        <v>#REF!</v>
      </c>
    </row>
    <row r="411" spans="1:13" ht="12.75" hidden="1" customHeight="1">
      <c r="A411" s="766" t="s">
        <v>39</v>
      </c>
      <c r="B411" s="767"/>
      <c r="C411" s="580">
        <v>1.2E-2</v>
      </c>
      <c r="D411" s="581" t="e">
        <f>D407*C411</f>
        <v>#REF!</v>
      </c>
      <c r="E411" s="826"/>
      <c r="F411" s="582">
        <f>F407*C411</f>
        <v>0</v>
      </c>
      <c r="G411" s="583">
        <f>G407*C411</f>
        <v>0</v>
      </c>
      <c r="H411" s="583" t="e">
        <f>H407*C411</f>
        <v>#REF!</v>
      </c>
      <c r="I411" s="584" t="e">
        <f t="shared" si="50"/>
        <v>#REF!</v>
      </c>
    </row>
    <row r="412" spans="1:13" ht="12.75" hidden="1" customHeight="1">
      <c r="A412" s="766" t="s">
        <v>47</v>
      </c>
      <c r="B412" s="767"/>
      <c r="C412" s="585">
        <v>2.18E-2</v>
      </c>
      <c r="D412" s="586" t="e">
        <f>D406*C412</f>
        <v>#REF!</v>
      </c>
      <c r="E412" s="827"/>
      <c r="F412" s="587">
        <f>F406*C412</f>
        <v>0</v>
      </c>
      <c r="G412" s="588">
        <f>G406*C412</f>
        <v>0</v>
      </c>
      <c r="H412" s="588" t="e">
        <f>H406*C412</f>
        <v>#REF!</v>
      </c>
      <c r="I412" s="584" t="e">
        <f t="shared" si="50"/>
        <v>#REF!</v>
      </c>
    </row>
    <row r="413" spans="1:13" ht="12.75" hidden="1" customHeight="1">
      <c r="A413" s="747" t="s">
        <v>45</v>
      </c>
      <c r="B413" s="761"/>
      <c r="C413" s="589">
        <v>2.5559999999999999E-2</v>
      </c>
      <c r="D413" s="590" t="e">
        <f>D407*C413</f>
        <v>#REF!</v>
      </c>
      <c r="E413" s="828"/>
      <c r="F413" s="591">
        <f>F407*C413</f>
        <v>0</v>
      </c>
      <c r="G413" s="592">
        <f>G407*C413</f>
        <v>0</v>
      </c>
      <c r="H413" s="592" t="e">
        <f>H407*C413</f>
        <v>#REF!</v>
      </c>
      <c r="I413" s="584" t="e">
        <f t="shared" si="50"/>
        <v>#REF!</v>
      </c>
    </row>
    <row r="414" spans="1:13" ht="12.75" hidden="1" customHeight="1">
      <c r="A414" s="747" t="s">
        <v>300</v>
      </c>
      <c r="B414" s="761"/>
      <c r="C414" s="575">
        <v>1.2E-2</v>
      </c>
      <c r="D414" s="576" t="e">
        <f>D406*C414</f>
        <v>#REF!</v>
      </c>
      <c r="E414" s="505"/>
      <c r="F414" s="577">
        <f>F406*C414</f>
        <v>0</v>
      </c>
      <c r="G414" s="578">
        <f>G406*C414</f>
        <v>0</v>
      </c>
      <c r="H414" s="578" t="e">
        <f>H406*C414</f>
        <v>#REF!</v>
      </c>
      <c r="I414" s="579" t="e">
        <f t="shared" si="50"/>
        <v>#REF!</v>
      </c>
    </row>
    <row r="415" spans="1:13" ht="12.75" hidden="1" customHeight="1" thickBot="1">
      <c r="A415" s="762" t="s">
        <v>52</v>
      </c>
      <c r="B415" s="763"/>
      <c r="C415" s="593">
        <v>1.2E-2</v>
      </c>
      <c r="D415" s="594" t="e">
        <f>D407*C415</f>
        <v>#REF!</v>
      </c>
      <c r="E415" s="829"/>
      <c r="F415" s="595">
        <f>F407*C415</f>
        <v>0</v>
      </c>
      <c r="G415" s="596">
        <f>G407*C415</f>
        <v>0</v>
      </c>
      <c r="H415" s="596" t="e">
        <f>H407*C415</f>
        <v>#REF!</v>
      </c>
      <c r="I415" s="597" t="e">
        <f t="shared" si="50"/>
        <v>#REF!</v>
      </c>
    </row>
    <row r="416" spans="1:13" ht="24" customHeight="1" thickBot="1">
      <c r="A416" s="598"/>
      <c r="B416" s="599">
        <v>1</v>
      </c>
      <c r="C416" s="547" t="s">
        <v>119</v>
      </c>
      <c r="D416" s="600" t="e">
        <f>'Основная продукция'!#REF!</f>
        <v>#REF!</v>
      </c>
      <c r="E416" s="830"/>
      <c r="F416" s="601">
        <f>'Основная продукция'!P149</f>
        <v>0</v>
      </c>
      <c r="G416" s="602">
        <f>'Основная продукция'!Y149</f>
        <v>0</v>
      </c>
      <c r="H416" s="603" t="e">
        <f>'Основная продукция'!#REF!</f>
        <v>#REF!</v>
      </c>
      <c r="I416" s="604"/>
    </row>
    <row r="417" spans="1:9" ht="12.75" hidden="1" customHeight="1">
      <c r="A417" s="745" t="s">
        <v>384</v>
      </c>
      <c r="B417" s="746"/>
      <c r="C417" s="568">
        <v>3.5000000000000003E-2</v>
      </c>
      <c r="D417" s="605" t="e">
        <f>C417*D416</f>
        <v>#REF!</v>
      </c>
      <c r="E417" s="831"/>
      <c r="F417" s="606">
        <f>C417*F416</f>
        <v>0</v>
      </c>
      <c r="G417" s="607">
        <f>C417*G416</f>
        <v>0</v>
      </c>
      <c r="H417" s="607" t="e">
        <f>C417*H416</f>
        <v>#REF!</v>
      </c>
      <c r="I417" s="569" t="e">
        <f>SUM(D417:H417)</f>
        <v>#REF!</v>
      </c>
    </row>
    <row r="418" spans="1:9" ht="12.75" hidden="1" customHeight="1">
      <c r="A418" s="719" t="s">
        <v>58</v>
      </c>
      <c r="B418" s="720"/>
      <c r="C418" s="608">
        <v>0.02</v>
      </c>
      <c r="D418" s="609" t="e">
        <f>C418*D416</f>
        <v>#REF!</v>
      </c>
      <c r="E418" s="832"/>
      <c r="F418" s="610">
        <f>C418*F416</f>
        <v>0</v>
      </c>
      <c r="G418" s="611">
        <f>C418*G416</f>
        <v>0</v>
      </c>
      <c r="H418" s="611" t="e">
        <f>C418*H416</f>
        <v>#REF!</v>
      </c>
      <c r="I418" s="612" t="e">
        <f>SUM(D418:H418)</f>
        <v>#REF!</v>
      </c>
    </row>
    <row r="419" spans="1:9" ht="12.75" hidden="1" customHeight="1">
      <c r="A419" s="729" t="s">
        <v>52</v>
      </c>
      <c r="B419" s="730"/>
      <c r="C419" s="613">
        <v>1.2E-2</v>
      </c>
      <c r="D419" s="614" t="e">
        <f>C419*D416</f>
        <v>#REF!</v>
      </c>
      <c r="E419" s="833"/>
      <c r="F419" s="615">
        <f>C419*F416</f>
        <v>0</v>
      </c>
      <c r="G419" s="616">
        <f>C419*G416</f>
        <v>0</v>
      </c>
      <c r="H419" s="616" t="e">
        <f>C419*H416</f>
        <v>#REF!</v>
      </c>
      <c r="I419" s="617" t="e">
        <f>SUM(D419:H419)</f>
        <v>#REF!</v>
      </c>
    </row>
    <row r="420" spans="1:9" ht="12.75" hidden="1" customHeight="1">
      <c r="A420" s="747" t="s">
        <v>45</v>
      </c>
      <c r="B420" s="748"/>
      <c r="C420" s="578">
        <v>3.4500000000000003E-2</v>
      </c>
      <c r="D420" s="618" t="e">
        <f>C420*D416</f>
        <v>#REF!</v>
      </c>
      <c r="E420" s="834"/>
      <c r="F420" s="619">
        <f>C420*F416</f>
        <v>0</v>
      </c>
      <c r="G420" s="620">
        <f>C420*G416</f>
        <v>0</v>
      </c>
      <c r="H420" s="620" t="e">
        <f>C420*H416</f>
        <v>#REF!</v>
      </c>
      <c r="I420" s="579" t="e">
        <f>SUM(D420:H420)</f>
        <v>#REF!</v>
      </c>
    </row>
    <row r="421" spans="1:9" ht="12.75" hidden="1" customHeight="1" thickBot="1">
      <c r="A421" s="719" t="s">
        <v>57</v>
      </c>
      <c r="B421" s="720"/>
      <c r="C421" s="608">
        <v>0.01</v>
      </c>
      <c r="D421" s="621" t="e">
        <f>C421*D416</f>
        <v>#REF!</v>
      </c>
      <c r="E421" s="835"/>
      <c r="F421" s="622">
        <f>C421*F416</f>
        <v>0</v>
      </c>
      <c r="G421" s="623">
        <f>C421*G416</f>
        <v>0</v>
      </c>
      <c r="H421" s="623" t="e">
        <f>C421*H416</f>
        <v>#REF!</v>
      </c>
      <c r="I421" s="612" t="e">
        <f>SUM(D421:H421)</f>
        <v>#REF!</v>
      </c>
    </row>
    <row r="422" spans="1:9" s="526" customFormat="1" ht="24" customHeight="1">
      <c r="A422" s="735" t="s">
        <v>42</v>
      </c>
      <c r="B422" s="736"/>
      <c r="C422" s="624">
        <v>2.4E-2</v>
      </c>
      <c r="D422" s="625">
        <f>(D400+D402+D404)*C422+E422</f>
        <v>1.974</v>
      </c>
      <c r="E422" s="506"/>
      <c r="F422" s="626">
        <f>(F400+F402+F404)*C422</f>
        <v>0</v>
      </c>
      <c r="G422" s="627">
        <f>(G400+G402+G404)*C422</f>
        <v>0</v>
      </c>
      <c r="H422" s="627">
        <f>(H400+H402+H404)*C422</f>
        <v>0.8460000000000002</v>
      </c>
      <c r="I422" s="569">
        <f>D422+F422+G422+H422</f>
        <v>2.8200000000000003</v>
      </c>
    </row>
    <row r="423" spans="1:9" s="526" customFormat="1" ht="24" customHeight="1">
      <c r="A423" s="719" t="s">
        <v>299</v>
      </c>
      <c r="B423" s="720"/>
      <c r="C423" s="628">
        <v>1.2E-2</v>
      </c>
      <c r="D423" s="571" t="e">
        <f>((D399+D401+D403)*C423)+D455+E423</f>
        <v>#REF!</v>
      </c>
      <c r="E423" s="507"/>
      <c r="F423" s="629" t="e">
        <f>((F399+F401+F403)*C423)+F455</f>
        <v>#REF!</v>
      </c>
      <c r="G423" s="573" t="e">
        <f>((G399+G401+G403)*C423)+G455</f>
        <v>#REF!</v>
      </c>
      <c r="H423" s="573" t="e">
        <f>((H399+H401+H403)*C423)+H455</f>
        <v>#REF!</v>
      </c>
      <c r="I423" s="579" t="e">
        <f t="shared" ref="I423:I432" si="51">D423+F423+G423+H423</f>
        <v>#REF!</v>
      </c>
    </row>
    <row r="424" spans="1:9" s="526" customFormat="1" ht="24" customHeight="1">
      <c r="A424" s="719" t="s">
        <v>39</v>
      </c>
      <c r="B424" s="720"/>
      <c r="C424" s="628">
        <v>1.2E-2</v>
      </c>
      <c r="D424" s="630" t="e">
        <f>((D399+D401+D403)*C424)+D411+D467+D449+D443+E424</f>
        <v>#REF!</v>
      </c>
      <c r="E424" s="507"/>
      <c r="F424" s="631" t="e">
        <f>((F399+F401+F403)*C424)+F411+F467+F449+F443</f>
        <v>#REF!</v>
      </c>
      <c r="G424" s="608" t="e">
        <f>((G399+G401+G403)*C424)+G411+G467+G449+G443</f>
        <v>#REF!</v>
      </c>
      <c r="H424" s="608" t="e">
        <f>((H399+H401+H403)*C424)+H411+H467+H449+H443</f>
        <v>#REF!</v>
      </c>
      <c r="I424" s="579" t="e">
        <f t="shared" si="51"/>
        <v>#REF!</v>
      </c>
    </row>
    <row r="425" spans="1:9" s="526" customFormat="1" ht="24" customHeight="1">
      <c r="A425" s="719" t="s">
        <v>47</v>
      </c>
      <c r="B425" s="720"/>
      <c r="C425" s="628">
        <v>2.18E-2</v>
      </c>
      <c r="D425" s="571" t="e">
        <f>D399*C425+D412+D456+E425</f>
        <v>#REF!</v>
      </c>
      <c r="E425" s="507"/>
      <c r="F425" s="629">
        <f>F399*C425+F412+F456</f>
        <v>0</v>
      </c>
      <c r="G425" s="573">
        <f>G399*C425+G412+G456</f>
        <v>0</v>
      </c>
      <c r="H425" s="573" t="e">
        <f>H399*C425+H412+H456</f>
        <v>#REF!</v>
      </c>
      <c r="I425" s="579" t="e">
        <f t="shared" si="51"/>
        <v>#REF!</v>
      </c>
    </row>
    <row r="426" spans="1:9" s="526" customFormat="1" ht="24" customHeight="1">
      <c r="A426" s="719" t="s">
        <v>45</v>
      </c>
      <c r="B426" s="720"/>
      <c r="C426" s="628">
        <v>2.5559999999999999E-2</v>
      </c>
      <c r="D426" s="630" t="e">
        <f>((D400+D403+D404+D457+D458)*C426)+E426+D413+D420+D468+D452+D444</f>
        <v>#REF!</v>
      </c>
      <c r="E426" s="507"/>
      <c r="F426" s="631" t="e">
        <f>((F400+F403+F404)*C426)+F413+F420+F468+F452+F444</f>
        <v>#REF!</v>
      </c>
      <c r="G426" s="608" t="e">
        <f>((G400+G403+G404)*C426)+G413+G420+G468+G452+G444</f>
        <v>#REF!</v>
      </c>
      <c r="H426" s="608" t="e">
        <f>((H400+H403+H404)*C426)+H413+H420+H468+H452+H444</f>
        <v>#REF!</v>
      </c>
      <c r="I426" s="579" t="e">
        <f t="shared" si="51"/>
        <v>#REF!</v>
      </c>
    </row>
    <row r="427" spans="1:9" s="526" customFormat="1" ht="24" customHeight="1">
      <c r="A427" s="719" t="s">
        <v>300</v>
      </c>
      <c r="B427" s="720"/>
      <c r="C427" s="628">
        <v>1.2E-2</v>
      </c>
      <c r="D427" s="571" t="e">
        <f>(D400+D403+D404+D457)*C427+D414+E427</f>
        <v>#REF!</v>
      </c>
      <c r="E427" s="507"/>
      <c r="F427" s="629">
        <f>(F400+F403+F404)*C427+F414</f>
        <v>0</v>
      </c>
      <c r="G427" s="573">
        <f>(G400+G403+G404)*C427+G414</f>
        <v>0</v>
      </c>
      <c r="H427" s="573" t="e">
        <f>(H400+H403+H404)*C427+H414</f>
        <v>#REF!</v>
      </c>
      <c r="I427" s="579" t="e">
        <f t="shared" si="51"/>
        <v>#REF!</v>
      </c>
    </row>
    <row r="428" spans="1:9" s="526" customFormat="1" ht="24" customHeight="1">
      <c r="A428" s="719" t="s">
        <v>301</v>
      </c>
      <c r="B428" s="720"/>
      <c r="C428" s="628">
        <v>1.4E-2</v>
      </c>
      <c r="D428" s="571">
        <f>(D399+D401+D402)*C428+E428</f>
        <v>1.617</v>
      </c>
      <c r="E428" s="507"/>
      <c r="F428" s="629">
        <f>(F399+F401+F402)*C428</f>
        <v>0</v>
      </c>
      <c r="G428" s="573">
        <f>(G399+G401+G402)*C428</f>
        <v>0</v>
      </c>
      <c r="H428" s="573">
        <f>(H399+H401+H402)*C428</f>
        <v>0.69300000000000017</v>
      </c>
      <c r="I428" s="579">
        <f t="shared" si="51"/>
        <v>2.31</v>
      </c>
    </row>
    <row r="429" spans="1:9" s="526" customFormat="1" ht="24" customHeight="1">
      <c r="A429" s="757" t="s">
        <v>302</v>
      </c>
      <c r="B429" s="758"/>
      <c r="C429" s="632">
        <v>0.03</v>
      </c>
      <c r="D429" s="633" t="e">
        <f>D408+F408+G408+E429</f>
        <v>#REF!</v>
      </c>
      <c r="E429" s="508"/>
      <c r="F429" s="634"/>
      <c r="G429" s="635"/>
      <c r="H429" s="635"/>
      <c r="I429" s="584" t="e">
        <f t="shared" si="51"/>
        <v>#REF!</v>
      </c>
    </row>
    <row r="430" spans="1:9" s="526" customFormat="1" ht="24" customHeight="1">
      <c r="A430" s="725" t="s">
        <v>385</v>
      </c>
      <c r="B430" s="726"/>
      <c r="C430" s="628">
        <v>2.1999999999999999E-2</v>
      </c>
      <c r="D430" s="636" t="e">
        <f>D446+F446+G446+E430</f>
        <v>#REF!</v>
      </c>
      <c r="E430" s="507"/>
      <c r="F430" s="631"/>
      <c r="G430" s="608"/>
      <c r="H430" s="608"/>
      <c r="I430" s="579" t="e">
        <f t="shared" si="51"/>
        <v>#REF!</v>
      </c>
    </row>
    <row r="431" spans="1:9" s="526" customFormat="1" ht="24" customHeight="1">
      <c r="A431" s="725" t="s">
        <v>386</v>
      </c>
      <c r="B431" s="726"/>
      <c r="C431" s="628">
        <v>3.0000000000000001E-3</v>
      </c>
      <c r="D431" s="637" t="e">
        <f>D410+F410+G410+E431</f>
        <v>#REF!</v>
      </c>
      <c r="E431" s="507"/>
      <c r="F431" s="629"/>
      <c r="G431" s="573"/>
      <c r="H431" s="573"/>
      <c r="I431" s="579" t="e">
        <f t="shared" si="51"/>
        <v>#REF!</v>
      </c>
    </row>
    <row r="432" spans="1:9" s="526" customFormat="1" ht="24" customHeight="1" thickBot="1">
      <c r="A432" s="759" t="s">
        <v>304</v>
      </c>
      <c r="B432" s="760"/>
      <c r="C432" s="638">
        <v>3.5000000000000003E-2</v>
      </c>
      <c r="D432" s="639" t="e">
        <f>D417+F417+G417+E432</f>
        <v>#REF!</v>
      </c>
      <c r="E432" s="509"/>
      <c r="F432" s="640"/>
      <c r="G432" s="641"/>
      <c r="H432" s="641"/>
      <c r="I432" s="642" t="e">
        <f t="shared" si="51"/>
        <v>#REF!</v>
      </c>
    </row>
    <row r="433" spans="1:9" ht="7.5" customHeight="1" thickBot="1"/>
    <row r="434" spans="1:9" ht="24" customHeight="1" thickBot="1">
      <c r="A434" s="749" t="s">
        <v>172</v>
      </c>
      <c r="B434" s="750"/>
      <c r="C434" s="750"/>
      <c r="D434" s="750"/>
      <c r="E434" s="816"/>
      <c r="F434" s="751"/>
      <c r="G434" s="4152">
        <f>G1</f>
        <v>44606</v>
      </c>
      <c r="H434" s="4153"/>
      <c r="I434" s="4154"/>
    </row>
    <row r="435" spans="1:9" s="526" customFormat="1" ht="24" customHeight="1" thickBot="1">
      <c r="A435" s="752" t="s">
        <v>387</v>
      </c>
      <c r="B435" s="753"/>
      <c r="C435" s="754" t="s">
        <v>9</v>
      </c>
      <c r="D435" s="643">
        <v>0.22916666666666666</v>
      </c>
      <c r="E435" s="817" t="s">
        <v>375</v>
      </c>
      <c r="F435" s="522">
        <v>0.47916666666666669</v>
      </c>
      <c r="G435" s="523">
        <v>0.66666666666666663</v>
      </c>
      <c r="H435" s="644">
        <v>0.8125</v>
      </c>
      <c r="I435" s="645"/>
    </row>
    <row r="436" spans="1:9" s="526" customFormat="1" ht="24" customHeight="1" thickBot="1">
      <c r="A436" s="646"/>
      <c r="B436" s="647">
        <v>1</v>
      </c>
      <c r="C436" s="755"/>
      <c r="D436" s="518" t="e">
        <f>'Основная продукция'!#REF!</f>
        <v>#REF!</v>
      </c>
      <c r="E436" s="837"/>
      <c r="F436" s="648">
        <f>'Основная продукция'!P160</f>
        <v>0</v>
      </c>
      <c r="G436" s="649">
        <f>'Основная продукция'!Y160</f>
        <v>0</v>
      </c>
      <c r="H436" s="650" t="e">
        <f>'Основная продукция'!#REF!</f>
        <v>#REF!</v>
      </c>
      <c r="I436" s="533"/>
    </row>
    <row r="437" spans="1:9" s="526" customFormat="1" ht="13.5" hidden="1" customHeight="1">
      <c r="A437" s="534" t="s">
        <v>0</v>
      </c>
      <c r="B437" s="651">
        <v>0.25</v>
      </c>
      <c r="C437" s="755"/>
      <c r="D437" s="535" t="e">
        <f>B437*D436/B436</f>
        <v>#REF!</v>
      </c>
      <c r="E437" s="819"/>
      <c r="F437" s="536">
        <f>B437*F436/B436</f>
        <v>0</v>
      </c>
      <c r="G437" s="537">
        <f>B437*G436/B436</f>
        <v>0</v>
      </c>
      <c r="H437" s="537" t="e">
        <f>B437*H436/B436</f>
        <v>#REF!</v>
      </c>
      <c r="I437" s="533"/>
    </row>
    <row r="438" spans="1:9" s="526" customFormat="1" ht="13.5" hidden="1" customHeight="1" thickBot="1">
      <c r="A438" s="652" t="s">
        <v>29</v>
      </c>
      <c r="B438" s="653">
        <v>0.36</v>
      </c>
      <c r="C438" s="756"/>
      <c r="D438" s="654" t="e">
        <f>B438*D437/B437</f>
        <v>#REF!</v>
      </c>
      <c r="E438" s="838"/>
      <c r="F438" s="655">
        <f>B438*F437/B437</f>
        <v>0</v>
      </c>
      <c r="G438" s="656">
        <f>B438*G437/B437</f>
        <v>0</v>
      </c>
      <c r="H438" s="656" t="e">
        <f>B438*H437/B437</f>
        <v>#REF!</v>
      </c>
      <c r="I438" s="657"/>
    </row>
    <row r="439" spans="1:9" ht="24" customHeight="1">
      <c r="A439" s="739" t="s">
        <v>388</v>
      </c>
      <c r="B439" s="740"/>
      <c r="C439" s="741"/>
      <c r="D439" s="658" t="e">
        <f>'Основная продукция'!#REF!</f>
        <v>#REF!</v>
      </c>
      <c r="E439" s="839"/>
      <c r="F439" s="659" t="e">
        <f>'Основная продукция'!#REF!</f>
        <v>#REF!</v>
      </c>
      <c r="G439" s="660" t="e">
        <f>'Основная продукция'!#REF!</f>
        <v>#REF!</v>
      </c>
      <c r="H439" s="660" t="e">
        <f>'Основная продукция'!#REF!</f>
        <v>#REF!</v>
      </c>
      <c r="I439" s="525"/>
    </row>
    <row r="440" spans="1:9" ht="24" customHeight="1" thickBot="1">
      <c r="A440" s="742" t="s">
        <v>389</v>
      </c>
      <c r="B440" s="743"/>
      <c r="C440" s="744"/>
      <c r="D440" s="661" t="e">
        <f>'Основная продукция'!#REF!</f>
        <v>#REF!</v>
      </c>
      <c r="E440" s="840"/>
      <c r="F440" s="662" t="e">
        <f>'Основная продукция'!#REF!</f>
        <v>#REF!</v>
      </c>
      <c r="G440" s="662" t="e">
        <f>'Основная продукция'!#REF!</f>
        <v>#REF!</v>
      </c>
      <c r="H440" s="662" t="e">
        <f>'Основная продукция'!#REF!</f>
        <v>#REF!</v>
      </c>
      <c r="I440" s="663"/>
    </row>
    <row r="441" spans="1:9" ht="23.25" customHeight="1">
      <c r="A441" s="739" t="s">
        <v>337</v>
      </c>
      <c r="B441" s="740"/>
      <c r="C441" s="741"/>
      <c r="D441" s="664" t="e">
        <f>'Основная продукция'!#REF!</f>
        <v>#REF!</v>
      </c>
      <c r="E441" s="841"/>
      <c r="F441" s="665">
        <f>'Основная продукция'!P165</f>
        <v>0</v>
      </c>
      <c r="G441" s="666">
        <f>'Основная продукция'!Y165</f>
        <v>0</v>
      </c>
      <c r="H441" s="666" t="e">
        <f>'Основная продукция'!#REF!</f>
        <v>#REF!</v>
      </c>
      <c r="I441" s="667"/>
    </row>
    <row r="442" spans="1:9" ht="24" customHeight="1" thickBot="1">
      <c r="A442" s="742" t="s">
        <v>338</v>
      </c>
      <c r="B442" s="743"/>
      <c r="C442" s="744"/>
      <c r="D442" s="661" t="e">
        <f>'Основная продукция'!#REF!</f>
        <v>#REF!</v>
      </c>
      <c r="E442" s="842"/>
      <c r="F442" s="662">
        <f>'Основная продукция'!P166</f>
        <v>0</v>
      </c>
      <c r="G442" s="668">
        <f>'Основная продукция'!Y166</f>
        <v>0</v>
      </c>
      <c r="H442" s="668" t="e">
        <f>'Основная продукция'!#REF!</f>
        <v>#REF!</v>
      </c>
      <c r="I442" s="604"/>
    </row>
    <row r="443" spans="1:9" ht="12.75" hidden="1" customHeight="1">
      <c r="A443" s="745" t="s">
        <v>39</v>
      </c>
      <c r="B443" s="746"/>
      <c r="C443" s="607">
        <v>0.02</v>
      </c>
      <c r="D443" s="607" t="e">
        <f>(D441+D442)*C443</f>
        <v>#REF!</v>
      </c>
      <c r="E443" s="843"/>
      <c r="F443" s="607">
        <f>(F441+F442)*C443</f>
        <v>0</v>
      </c>
      <c r="G443" s="607">
        <f>(G441+G442)*C443</f>
        <v>0</v>
      </c>
      <c r="H443" s="607" t="e">
        <f>(H441+H442)*C443</f>
        <v>#REF!</v>
      </c>
      <c r="I443" s="569" t="e">
        <f t="shared" ref="I443:I448" si="52">SUM(D443:H443)</f>
        <v>#REF!</v>
      </c>
    </row>
    <row r="444" spans="1:9" ht="12.75" hidden="1" customHeight="1">
      <c r="A444" s="747" t="s">
        <v>45</v>
      </c>
      <c r="B444" s="748"/>
      <c r="C444" s="669">
        <v>0.04</v>
      </c>
      <c r="D444" s="669" t="e">
        <f>D441*C444</f>
        <v>#REF!</v>
      </c>
      <c r="E444" s="844"/>
      <c r="F444" s="669">
        <f>F441*C444</f>
        <v>0</v>
      </c>
      <c r="G444" s="669">
        <f>G441*C444</f>
        <v>0</v>
      </c>
      <c r="H444" s="669" t="e">
        <f>H441*C444</f>
        <v>#REF!</v>
      </c>
      <c r="I444" s="579" t="e">
        <f t="shared" si="52"/>
        <v>#REF!</v>
      </c>
    </row>
    <row r="445" spans="1:9" ht="12.75" hidden="1" customHeight="1">
      <c r="A445" s="729" t="s">
        <v>52</v>
      </c>
      <c r="B445" s="730"/>
      <c r="C445" s="616">
        <v>2.4E-2</v>
      </c>
      <c r="D445" s="616" t="e">
        <f>D441*C445</f>
        <v>#REF!</v>
      </c>
      <c r="E445" s="845"/>
      <c r="F445" s="616">
        <f>F441*C445</f>
        <v>0</v>
      </c>
      <c r="G445" s="616">
        <f>G441*C445</f>
        <v>0</v>
      </c>
      <c r="H445" s="616" t="e">
        <f>H441*C445</f>
        <v>#REF!</v>
      </c>
      <c r="I445" s="617" t="e">
        <f t="shared" si="52"/>
        <v>#REF!</v>
      </c>
    </row>
    <row r="446" spans="1:9" ht="12.75" hidden="1" customHeight="1">
      <c r="A446" s="747" t="s">
        <v>385</v>
      </c>
      <c r="B446" s="748"/>
      <c r="C446" s="670">
        <v>0.03</v>
      </c>
      <c r="D446" s="620" t="e">
        <f>D442*C446</f>
        <v>#REF!</v>
      </c>
      <c r="E446" s="846"/>
      <c r="F446" s="620">
        <f>F442*C446</f>
        <v>0</v>
      </c>
      <c r="G446" s="620">
        <f>G442*C446</f>
        <v>0</v>
      </c>
      <c r="H446" s="620" t="e">
        <f>H442*C446</f>
        <v>#REF!</v>
      </c>
      <c r="I446" s="579" t="e">
        <f t="shared" si="52"/>
        <v>#REF!</v>
      </c>
    </row>
    <row r="447" spans="1:9" ht="12.75" hidden="1" customHeight="1">
      <c r="A447" s="719" t="s">
        <v>308</v>
      </c>
      <c r="B447" s="720"/>
      <c r="C447" s="671">
        <v>0.03</v>
      </c>
      <c r="D447" s="623" t="e">
        <f>D441*C447</f>
        <v>#REF!</v>
      </c>
      <c r="E447" s="847"/>
      <c r="F447" s="623">
        <f>F441*C447</f>
        <v>0</v>
      </c>
      <c r="G447" s="623">
        <f>G441*C447</f>
        <v>0</v>
      </c>
      <c r="H447" s="623" t="e">
        <f>H441*C447</f>
        <v>#REF!</v>
      </c>
      <c r="I447" s="612" t="e">
        <f t="shared" si="52"/>
        <v>#REF!</v>
      </c>
    </row>
    <row r="448" spans="1:9" ht="12.75" hidden="1" customHeight="1" thickBot="1">
      <c r="A448" s="721" t="s">
        <v>309</v>
      </c>
      <c r="B448" s="722"/>
      <c r="C448" s="672">
        <v>0.02</v>
      </c>
      <c r="D448" s="673" t="e">
        <f>D442*C448</f>
        <v>#REF!</v>
      </c>
      <c r="E448" s="848"/>
      <c r="F448" s="673">
        <f>F442*C448</f>
        <v>0</v>
      </c>
      <c r="G448" s="673">
        <f>G442*C448</f>
        <v>0</v>
      </c>
      <c r="H448" s="673" t="e">
        <f>H442*C448</f>
        <v>#REF!</v>
      </c>
      <c r="I448" s="674" t="e">
        <f t="shared" si="52"/>
        <v>#REF!</v>
      </c>
    </row>
    <row r="449" spans="1:9" ht="12.75" hidden="1" customHeight="1">
      <c r="A449" s="737" t="s">
        <v>39</v>
      </c>
      <c r="B449" s="738"/>
      <c r="C449" s="675">
        <v>0.02</v>
      </c>
      <c r="D449" s="676" t="e">
        <f>((D439+D440)*C449)+E449</f>
        <v>#REF!</v>
      </c>
      <c r="E449" s="849"/>
      <c r="F449" s="677" t="e">
        <f>(F439+F440)*C449</f>
        <v>#REF!</v>
      </c>
      <c r="G449" s="678" t="e">
        <f>(G439+G440)*C449</f>
        <v>#REF!</v>
      </c>
      <c r="H449" s="678" t="e">
        <f>(H439+H440)*C449</f>
        <v>#REF!</v>
      </c>
      <c r="I449" s="679" t="e">
        <f>SUM(D449:H449)</f>
        <v>#REF!</v>
      </c>
    </row>
    <row r="450" spans="1:9" ht="18.75" hidden="1" customHeight="1">
      <c r="A450" s="729" t="s">
        <v>305</v>
      </c>
      <c r="B450" s="730"/>
      <c r="C450" s="617">
        <v>1.2E-2</v>
      </c>
      <c r="D450" s="680" t="e">
        <f>(((D439+D440+D458)*C450)+D415+F415+G415+D419+F419+D445+F445+G445)/3+E450</f>
        <v>#REF!</v>
      </c>
      <c r="E450" s="850"/>
      <c r="F450" s="681" t="e">
        <f>D450</f>
        <v>#REF!</v>
      </c>
      <c r="G450" s="613" t="e">
        <f>F450</f>
        <v>#REF!</v>
      </c>
      <c r="H450" s="613" t="e">
        <f>(H439+H440)*C450+H415+H419+H445</f>
        <v>#REF!</v>
      </c>
      <c r="I450" s="682" t="e">
        <f t="shared" ref="I450:I453" si="53">SUM(D450:H450)</f>
        <v>#REF!</v>
      </c>
    </row>
    <row r="451" spans="1:9" ht="18.75" hidden="1" customHeight="1">
      <c r="A451" s="729" t="s">
        <v>53</v>
      </c>
      <c r="B451" s="730"/>
      <c r="C451" s="617">
        <v>6.0000000000000001E-3</v>
      </c>
      <c r="D451" s="680" t="e">
        <f>(((D439+D440)*C451)+E451)</f>
        <v>#REF!</v>
      </c>
      <c r="E451" s="850"/>
      <c r="F451" s="681" t="e">
        <f>(F439+F440)*C451</f>
        <v>#REF!</v>
      </c>
      <c r="G451" s="613" t="e">
        <f>(G439+G440)*C451</f>
        <v>#REF!</v>
      </c>
      <c r="H451" s="613" t="e">
        <f>(H439+H440)*C451</f>
        <v>#REF!</v>
      </c>
      <c r="I451" s="682" t="e">
        <f t="shared" si="53"/>
        <v>#REF!</v>
      </c>
    </row>
    <row r="452" spans="1:9" ht="18.75" hidden="1" customHeight="1">
      <c r="A452" s="683" t="s">
        <v>45</v>
      </c>
      <c r="B452" s="684">
        <v>2.5559999999999999E-2</v>
      </c>
      <c r="C452" s="579">
        <v>3.7777999999999999E-2</v>
      </c>
      <c r="D452" s="576" t="e">
        <f>(D439*C452)+(D440*B452)+E452</f>
        <v>#REF!</v>
      </c>
      <c r="E452" s="505"/>
      <c r="F452" s="577" t="e">
        <f>(F439*C452)+(F440*B452)</f>
        <v>#REF!</v>
      </c>
      <c r="G452" s="578" t="e">
        <f>(G439*C452)+(G440*B452)</f>
        <v>#REF!</v>
      </c>
      <c r="H452" s="578" t="e">
        <f>(H439*C452)+(H440*B452)</f>
        <v>#REF!</v>
      </c>
      <c r="I452" s="679" t="e">
        <f t="shared" si="53"/>
        <v>#REF!</v>
      </c>
    </row>
    <row r="453" spans="1:9" ht="18.75" hidden="1" customHeight="1">
      <c r="A453" s="729" t="s">
        <v>54</v>
      </c>
      <c r="B453" s="730"/>
      <c r="C453" s="617">
        <v>6.7799999999999996E-3</v>
      </c>
      <c r="D453" s="680" t="e">
        <f>((D439+D440)*C453)+E453</f>
        <v>#REF!</v>
      </c>
      <c r="E453" s="850"/>
      <c r="F453" s="681"/>
      <c r="G453" s="613"/>
      <c r="H453" s="613"/>
      <c r="I453" s="682" t="e">
        <f t="shared" si="53"/>
        <v>#REF!</v>
      </c>
    </row>
    <row r="454" spans="1:9" ht="18.75" hidden="1" customHeight="1">
      <c r="A454" s="729" t="s">
        <v>48</v>
      </c>
      <c r="B454" s="730"/>
      <c r="C454" s="685"/>
      <c r="D454" s="686" t="e">
        <f>((D439+D440)*C454)+E454+D458</f>
        <v>#REF!</v>
      </c>
      <c r="E454" s="851"/>
      <c r="F454" s="687"/>
      <c r="G454" s="688"/>
      <c r="H454" s="688" t="e">
        <f>((H439+H440)*C454)</f>
        <v>#REF!</v>
      </c>
      <c r="I454" s="689" t="e">
        <f>SUM(D454:H454)</f>
        <v>#REF!</v>
      </c>
    </row>
    <row r="455" spans="1:9" ht="12.75" hidden="1" customHeight="1" thickBot="1">
      <c r="A455" s="731" t="s">
        <v>41</v>
      </c>
      <c r="B455" s="732"/>
      <c r="C455" s="690">
        <v>1.2E-2</v>
      </c>
      <c r="D455" s="691" t="e">
        <f>D440*C455+E455</f>
        <v>#REF!</v>
      </c>
      <c r="E455" s="852"/>
      <c r="F455" s="692" t="e">
        <f>F440*C455</f>
        <v>#REF!</v>
      </c>
      <c r="G455" s="693" t="e">
        <f>G440*C455</f>
        <v>#REF!</v>
      </c>
      <c r="H455" s="693" t="e">
        <f>H440*C455</f>
        <v>#REF!</v>
      </c>
      <c r="I455" s="679" t="e">
        <f>SUM(D455:H455)</f>
        <v>#REF!</v>
      </c>
    </row>
    <row r="456" spans="1:9" s="526" customFormat="1" ht="12.75" hidden="1" customHeight="1" thickBot="1">
      <c r="A456" s="733" t="s">
        <v>47</v>
      </c>
      <c r="B456" s="734"/>
      <c r="C456" s="694">
        <v>5.8999999999999997E-2</v>
      </c>
      <c r="D456" s="695" t="e">
        <f>(D437+D438)*C456</f>
        <v>#REF!</v>
      </c>
      <c r="E456" s="853"/>
      <c r="F456" s="696">
        <f>(F437+F438)*C456</f>
        <v>0</v>
      </c>
      <c r="G456" s="697">
        <f>(G437+G438)*C456</f>
        <v>0</v>
      </c>
      <c r="H456" s="697" t="e">
        <f>(H437+H438)*C456</f>
        <v>#REF!</v>
      </c>
      <c r="I456" s="698" t="e">
        <f t="shared" ref="I456" si="54">SUM(D456:H456)</f>
        <v>#REF!</v>
      </c>
    </row>
    <row r="457" spans="1:9" s="526" customFormat="1" ht="26.25" customHeight="1" thickBot="1">
      <c r="A457" s="2023" t="s">
        <v>583</v>
      </c>
      <c r="B457" s="2024"/>
      <c r="C457" s="2025"/>
      <c r="D457" s="2027" t="e">
        <f>'Основная продукция'!#REF!+'Основная продукция'!M147+'Основная продукция'!V147</f>
        <v>#REF!</v>
      </c>
      <c r="E457" s="510"/>
      <c r="F457" s="2014"/>
      <c r="G457" s="2015"/>
      <c r="H457" s="2015"/>
      <c r="I457" s="2016"/>
    </row>
    <row r="458" spans="1:9" s="526" customFormat="1" ht="26.25" customHeight="1" thickBot="1">
      <c r="A458" s="2020" t="s">
        <v>584</v>
      </c>
      <c r="B458" s="2021"/>
      <c r="C458" s="2022"/>
      <c r="D458" s="2027" t="e">
        <f>'Основная продукция'!#REF!+'Основная продукция'!M148+'Основная продукция'!V148</f>
        <v>#REF!</v>
      </c>
      <c r="E458" s="2010"/>
      <c r="F458" s="2011"/>
      <c r="G458" s="2012"/>
      <c r="H458" s="2012"/>
      <c r="I458" s="2013"/>
    </row>
    <row r="459" spans="1:9" s="526" customFormat="1" ht="26.25" hidden="1" customHeight="1" thickBot="1">
      <c r="A459" s="2023" t="s">
        <v>58</v>
      </c>
      <c r="B459" s="2024"/>
      <c r="C459" s="2035">
        <v>1.2E-2</v>
      </c>
      <c r="D459" s="2037" t="e">
        <f>D457*C459</f>
        <v>#REF!</v>
      </c>
      <c r="E459" s="510"/>
      <c r="F459" s="2036"/>
      <c r="G459" s="1489"/>
      <c r="H459" s="1489"/>
      <c r="I459" s="703"/>
    </row>
    <row r="460" spans="1:9" s="526" customFormat="1" ht="24" customHeight="1">
      <c r="A460" s="735" t="s">
        <v>294</v>
      </c>
      <c r="B460" s="736"/>
      <c r="C460" s="699">
        <v>0.03</v>
      </c>
      <c r="D460" s="700" t="e">
        <f>D437*C460+E460</f>
        <v>#REF!</v>
      </c>
      <c r="E460" s="510"/>
      <c r="F460" s="701">
        <f>F437*C460</f>
        <v>0</v>
      </c>
      <c r="G460" s="702">
        <f>G437*C460</f>
        <v>0</v>
      </c>
      <c r="H460" s="702" t="e">
        <f>H437*C460</f>
        <v>#REF!</v>
      </c>
      <c r="I460" s="703" t="e">
        <f>D460+F460+G460+H460</f>
        <v>#REF!</v>
      </c>
    </row>
    <row r="461" spans="1:9" s="526" customFormat="1" ht="24" customHeight="1">
      <c r="A461" s="719" t="s">
        <v>295</v>
      </c>
      <c r="B461" s="720"/>
      <c r="C461" s="704">
        <v>0.04</v>
      </c>
      <c r="D461" s="705" t="e">
        <f>D438*C461+E461</f>
        <v>#REF!</v>
      </c>
      <c r="E461" s="511"/>
      <c r="F461" s="706">
        <f>F438*C461</f>
        <v>0</v>
      </c>
      <c r="G461" s="707">
        <f>G438*C461</f>
        <v>0</v>
      </c>
      <c r="H461" s="707" t="e">
        <f>H438*C461</f>
        <v>#REF!</v>
      </c>
      <c r="I461" s="612" t="e">
        <f>D461+F461+G461+H461</f>
        <v>#REF!</v>
      </c>
    </row>
    <row r="462" spans="1:9" s="526" customFormat="1" ht="24" customHeight="1">
      <c r="A462" s="719" t="s">
        <v>307</v>
      </c>
      <c r="B462" s="720"/>
      <c r="C462" s="628">
        <v>1.2E-2</v>
      </c>
      <c r="D462" s="708" t="e">
        <f>D409+F409+G409+E462</f>
        <v>#REF!</v>
      </c>
      <c r="E462" s="512"/>
      <c r="F462" s="622"/>
      <c r="G462" s="623"/>
      <c r="H462" s="623"/>
      <c r="I462" s="612" t="e">
        <f>D462</f>
        <v>#REF!</v>
      </c>
    </row>
    <row r="463" spans="1:9" s="526" customFormat="1" ht="24" customHeight="1">
      <c r="A463" s="2017" t="s">
        <v>587</v>
      </c>
      <c r="B463" s="2018"/>
      <c r="C463" s="2019">
        <v>0.03</v>
      </c>
      <c r="D463" s="708"/>
      <c r="E463" s="512"/>
      <c r="F463" s="622"/>
      <c r="G463" s="623"/>
      <c r="H463" s="623"/>
      <c r="I463" s="710"/>
    </row>
    <row r="464" spans="1:9" s="526" customFormat="1" ht="24" customHeight="1">
      <c r="A464" s="2017" t="s">
        <v>589</v>
      </c>
      <c r="B464" s="2018"/>
      <c r="C464" s="2019">
        <v>3.5000000000000003E-2</v>
      </c>
      <c r="D464" s="708"/>
      <c r="E464" s="512"/>
      <c r="F464" s="622"/>
      <c r="G464" s="623"/>
      <c r="H464" s="623"/>
      <c r="I464" s="710"/>
    </row>
    <row r="465" spans="1:13" s="526" customFormat="1" ht="24" customHeight="1">
      <c r="A465" s="723" t="s">
        <v>308</v>
      </c>
      <c r="B465" s="724"/>
      <c r="C465" s="709">
        <v>0.03</v>
      </c>
      <c r="D465" s="708" t="e">
        <f>D447+F447+G447+E465</f>
        <v>#REF!</v>
      </c>
      <c r="E465" s="512"/>
      <c r="F465" s="622"/>
      <c r="G465" s="623"/>
      <c r="H465" s="623"/>
      <c r="I465" s="710" t="e">
        <f>D465</f>
        <v>#REF!</v>
      </c>
    </row>
    <row r="466" spans="1:13" s="526" customFormat="1" ht="24" customHeight="1">
      <c r="A466" s="725" t="s">
        <v>309</v>
      </c>
      <c r="B466" s="726"/>
      <c r="C466" s="628">
        <v>0.02</v>
      </c>
      <c r="D466" s="705" t="e">
        <f>D448+F448+G448+E466</f>
        <v>#REF!</v>
      </c>
      <c r="E466" s="511"/>
      <c r="F466" s="706"/>
      <c r="G466" s="707"/>
      <c r="H466" s="707"/>
      <c r="I466" s="612" t="e">
        <f>D466</f>
        <v>#REF!</v>
      </c>
    </row>
    <row r="467" spans="1:13" s="526" customFormat="1" ht="18.75" hidden="1" customHeight="1">
      <c r="A467" s="727" t="s">
        <v>39</v>
      </c>
      <c r="B467" s="728"/>
      <c r="C467" s="579">
        <v>0.03</v>
      </c>
      <c r="D467" s="711" t="e">
        <f>D437*C467</f>
        <v>#REF!</v>
      </c>
      <c r="E467" s="505"/>
      <c r="F467" s="577">
        <f>F437*C467</f>
        <v>0</v>
      </c>
      <c r="G467" s="578">
        <f>G437*C467</f>
        <v>0</v>
      </c>
      <c r="H467" s="578" t="e">
        <f>H437*C467</f>
        <v>#REF!</v>
      </c>
      <c r="I467" s="579" t="e">
        <f t="shared" ref="I467:I468" si="55">SUM(D467:H467)</f>
        <v>#REF!</v>
      </c>
    </row>
    <row r="468" spans="1:13" s="526" customFormat="1" ht="18.75" hidden="1" customHeight="1">
      <c r="A468" s="727" t="s">
        <v>45</v>
      </c>
      <c r="B468" s="728"/>
      <c r="C468" s="579">
        <v>2.5559999999999999E-2</v>
      </c>
      <c r="D468" s="711" t="e">
        <f>D438*C468</f>
        <v>#REF!</v>
      </c>
      <c r="E468" s="505"/>
      <c r="F468" s="577">
        <f>F438*C468</f>
        <v>0</v>
      </c>
      <c r="G468" s="578">
        <f>G438*C468</f>
        <v>0</v>
      </c>
      <c r="H468" s="578" t="e">
        <f>H438*C468</f>
        <v>#REF!</v>
      </c>
      <c r="I468" s="579" t="e">
        <f t="shared" si="55"/>
        <v>#REF!</v>
      </c>
    </row>
    <row r="469" spans="1:13" s="526" customFormat="1" ht="24" customHeight="1">
      <c r="A469" s="719" t="s">
        <v>58</v>
      </c>
      <c r="B469" s="720"/>
      <c r="C469" s="612">
        <v>0.02</v>
      </c>
      <c r="D469" s="636" t="e">
        <f>D418+F418+G418+E469+D459</f>
        <v>#REF!</v>
      </c>
      <c r="E469" s="507"/>
      <c r="F469" s="712"/>
      <c r="G469" s="608"/>
      <c r="H469" s="608"/>
      <c r="I469" s="612" t="e">
        <f>D469</f>
        <v>#REF!</v>
      </c>
    </row>
    <row r="470" spans="1:13" s="526" customFormat="1" ht="24" customHeight="1">
      <c r="A470" s="719" t="s">
        <v>57</v>
      </c>
      <c r="B470" s="720"/>
      <c r="C470" s="612">
        <v>0.01</v>
      </c>
      <c r="D470" s="636"/>
      <c r="E470" s="507"/>
      <c r="F470" s="712"/>
      <c r="G470" s="608"/>
      <c r="H470" s="608"/>
      <c r="I470" s="612">
        <f>D470</f>
        <v>0</v>
      </c>
    </row>
    <row r="471" spans="1:13" ht="24" customHeight="1">
      <c r="A471" s="719" t="s">
        <v>305</v>
      </c>
      <c r="B471" s="720"/>
      <c r="C471" s="713">
        <v>1.2E-2</v>
      </c>
      <c r="D471" s="571" t="e">
        <f>D450+E471</f>
        <v>#REF!</v>
      </c>
      <c r="E471" s="507"/>
      <c r="F471" s="572" t="e">
        <f t="shared" ref="F471:H472" si="56">F450</f>
        <v>#REF!</v>
      </c>
      <c r="G471" s="573" t="e">
        <f t="shared" si="56"/>
        <v>#REF!</v>
      </c>
      <c r="H471" s="573" t="e">
        <f t="shared" si="56"/>
        <v>#REF!</v>
      </c>
      <c r="I471" s="682" t="e">
        <f>D471+F471+G471+H471</f>
        <v>#REF!</v>
      </c>
    </row>
    <row r="472" spans="1:13" ht="24" customHeight="1">
      <c r="A472" s="719" t="s">
        <v>53</v>
      </c>
      <c r="B472" s="720"/>
      <c r="C472" s="713">
        <v>6.0000000000000001E-3</v>
      </c>
      <c r="D472" s="571" t="e">
        <f>(D451+E472)/3</f>
        <v>#REF!</v>
      </c>
      <c r="E472" s="507"/>
      <c r="F472" s="572" t="e">
        <f>D472</f>
        <v>#REF!</v>
      </c>
      <c r="G472" s="573" t="e">
        <f>D472</f>
        <v>#REF!</v>
      </c>
      <c r="H472" s="573" t="e">
        <f t="shared" si="56"/>
        <v>#REF!</v>
      </c>
      <c r="I472" s="682" t="e">
        <f>D472+F472+G472+H472</f>
        <v>#REF!</v>
      </c>
    </row>
    <row r="473" spans="1:13" ht="24" customHeight="1">
      <c r="A473" s="719" t="s">
        <v>54</v>
      </c>
      <c r="B473" s="720"/>
      <c r="C473" s="713">
        <v>6.7799999999999996E-3</v>
      </c>
      <c r="D473" s="571" t="e">
        <f>D453+E473</f>
        <v>#REF!</v>
      </c>
      <c r="E473" s="507">
        <v>0.5</v>
      </c>
      <c r="F473" s="572"/>
      <c r="G473" s="573"/>
      <c r="H473" s="573"/>
      <c r="I473" s="682" t="e">
        <f>D473</f>
        <v>#REF!</v>
      </c>
    </row>
    <row r="474" spans="1:13" ht="24" customHeight="1" thickBot="1">
      <c r="A474" s="721" t="s">
        <v>48</v>
      </c>
      <c r="B474" s="722"/>
      <c r="C474" s="714">
        <v>0</v>
      </c>
      <c r="D474" s="715" t="e">
        <f>D454+E474</f>
        <v>#REF!</v>
      </c>
      <c r="E474" s="513"/>
      <c r="F474" s="716"/>
      <c r="G474" s="717"/>
      <c r="H474" s="717" t="e">
        <f>H454</f>
        <v>#REF!</v>
      </c>
      <c r="I474" s="718" t="e">
        <f>D474+H474</f>
        <v>#REF!</v>
      </c>
    </row>
    <row r="475" spans="1:13" ht="24" customHeight="1" thickBot="1">
      <c r="A475" s="749" t="s">
        <v>85</v>
      </c>
      <c r="B475" s="750"/>
      <c r="C475" s="750"/>
      <c r="D475" s="750"/>
      <c r="E475" s="816"/>
      <c r="F475" s="751"/>
      <c r="G475" s="4152">
        <f>G1</f>
        <v>44606</v>
      </c>
      <c r="H475" s="4153"/>
      <c r="I475" s="4154"/>
      <c r="K475" s="4049"/>
      <c r="L475" s="4049"/>
      <c r="M475" s="520"/>
    </row>
    <row r="476" spans="1:13" s="526" customFormat="1" ht="24" customHeight="1">
      <c r="A476" s="768"/>
      <c r="B476" s="769"/>
      <c r="C476" s="754" t="s">
        <v>24</v>
      </c>
      <c r="D476" s="521">
        <v>0.22916666666666666</v>
      </c>
      <c r="E476" s="817" t="s">
        <v>375</v>
      </c>
      <c r="F476" s="522">
        <v>0.47916666666666669</v>
      </c>
      <c r="G476" s="523">
        <v>0.66666666666666663</v>
      </c>
      <c r="H476" s="524">
        <v>0.8125</v>
      </c>
      <c r="I476" s="525"/>
      <c r="K476" s="4050"/>
      <c r="L476" s="4050"/>
      <c r="M476" s="527"/>
    </row>
    <row r="477" spans="1:13" s="526" customFormat="1" ht="24" customHeight="1" thickBot="1">
      <c r="A477" s="528"/>
      <c r="B477" s="529">
        <v>1</v>
      </c>
      <c r="C477" s="755"/>
      <c r="D477" s="518" t="e">
        <f>'Основная продукция'!#REF!</f>
        <v>#REF!</v>
      </c>
      <c r="E477" s="818"/>
      <c r="F477" s="530"/>
      <c r="G477" s="531"/>
      <c r="H477" s="532"/>
      <c r="I477" s="533" t="s">
        <v>153</v>
      </c>
      <c r="K477" s="4050"/>
      <c r="L477" s="4050"/>
      <c r="M477" s="527"/>
    </row>
    <row r="478" spans="1:13" s="526" customFormat="1" ht="12.75" hidden="1" customHeight="1">
      <c r="A478" s="534" t="s">
        <v>376</v>
      </c>
      <c r="B478" s="529">
        <v>0.26</v>
      </c>
      <c r="C478" s="755"/>
      <c r="D478" s="535" t="e">
        <f>B478*D477/B477</f>
        <v>#REF!</v>
      </c>
      <c r="E478" s="819"/>
      <c r="F478" s="536"/>
      <c r="G478" s="537"/>
      <c r="H478" s="537"/>
      <c r="I478" s="538"/>
      <c r="K478" s="4050"/>
      <c r="L478" s="4050"/>
      <c r="M478" s="527"/>
    </row>
    <row r="479" spans="1:13" s="526" customFormat="1" ht="12.75" hidden="1" customHeight="1">
      <c r="A479" s="534" t="s">
        <v>377</v>
      </c>
      <c r="B479" s="529">
        <v>0.22</v>
      </c>
      <c r="C479" s="755"/>
      <c r="D479" s="535" t="e">
        <f>B479*D477/B477</f>
        <v>#REF!</v>
      </c>
      <c r="E479" s="819"/>
      <c r="F479" s="536"/>
      <c r="G479" s="537"/>
      <c r="H479" s="537"/>
      <c r="I479" s="538"/>
      <c r="K479" s="4050"/>
      <c r="L479" s="4050"/>
      <c r="M479" s="527"/>
    </row>
    <row r="480" spans="1:13" s="526" customFormat="1" ht="12.75" hidden="1" customHeight="1">
      <c r="A480" s="534" t="s">
        <v>378</v>
      </c>
      <c r="B480" s="529">
        <v>0.3</v>
      </c>
      <c r="C480" s="755"/>
      <c r="D480" s="535" t="e">
        <f>B480*D477/B477</f>
        <v>#REF!</v>
      </c>
      <c r="E480" s="819"/>
      <c r="F480" s="536"/>
      <c r="G480" s="537"/>
      <c r="H480" s="537"/>
      <c r="I480" s="538"/>
      <c r="K480" s="4050"/>
      <c r="L480" s="4050"/>
      <c r="M480" s="527"/>
    </row>
    <row r="481" spans="1:13" s="526" customFormat="1" ht="12.75" hidden="1" customHeight="1">
      <c r="A481" s="534" t="s">
        <v>379</v>
      </c>
      <c r="B481" s="529">
        <v>0.18</v>
      </c>
      <c r="C481" s="755"/>
      <c r="D481" s="535" t="e">
        <f>B481*D477/B477</f>
        <v>#REF!</v>
      </c>
      <c r="E481" s="819"/>
      <c r="F481" s="536"/>
      <c r="G481" s="537"/>
      <c r="H481" s="537"/>
      <c r="I481" s="538"/>
      <c r="K481" s="4050"/>
      <c r="L481" s="4050"/>
      <c r="M481" s="527"/>
    </row>
    <row r="482" spans="1:13" s="526" customFormat="1" ht="12.75" hidden="1" customHeight="1">
      <c r="A482" s="534" t="s">
        <v>380</v>
      </c>
      <c r="B482" s="529">
        <v>0.02</v>
      </c>
      <c r="C482" s="755"/>
      <c r="D482" s="535" t="e">
        <f>B482*D477/B477</f>
        <v>#REF!</v>
      </c>
      <c r="E482" s="819"/>
      <c r="F482" s="536"/>
      <c r="G482" s="537"/>
      <c r="H482" s="537"/>
      <c r="I482" s="538"/>
    </row>
    <row r="483" spans="1:13" s="526" customFormat="1" ht="12.75" hidden="1" customHeight="1" thickBot="1">
      <c r="A483" s="539" t="s">
        <v>381</v>
      </c>
      <c r="B483" s="540">
        <v>0.02</v>
      </c>
      <c r="C483" s="756"/>
      <c r="D483" s="541" t="e">
        <f>B483*D477/B477</f>
        <v>#REF!</v>
      </c>
      <c r="E483" s="820"/>
      <c r="F483" s="542"/>
      <c r="G483" s="543"/>
      <c r="H483" s="543"/>
      <c r="I483" s="544"/>
    </row>
    <row r="484" spans="1:13" ht="24" customHeight="1" thickBot="1">
      <c r="A484" s="545"/>
      <c r="B484" s="546">
        <v>1</v>
      </c>
      <c r="C484" s="547" t="s">
        <v>111</v>
      </c>
      <c r="D484" s="548" t="e">
        <f>'Основная продукция'!#REF!</f>
        <v>#REF!</v>
      </c>
      <c r="E484" s="821"/>
      <c r="F484" s="549"/>
      <c r="G484" s="550"/>
      <c r="H484" s="551"/>
      <c r="I484" s="552" t="s">
        <v>153</v>
      </c>
    </row>
    <row r="485" spans="1:13" ht="12.75" hidden="1" customHeight="1">
      <c r="A485" s="553" t="s">
        <v>382</v>
      </c>
      <c r="B485" s="554">
        <v>0.56999999999999995</v>
      </c>
      <c r="C485" s="555"/>
      <c r="D485" s="556" t="e">
        <f>B485*D484/B484</f>
        <v>#REF!</v>
      </c>
      <c r="E485" s="822"/>
      <c r="F485" s="557"/>
      <c r="G485" s="558"/>
      <c r="H485" s="558"/>
      <c r="I485" s="559"/>
    </row>
    <row r="486" spans="1:13" ht="12.75" hidden="1" customHeight="1" thickBot="1">
      <c r="A486" s="534" t="s">
        <v>383</v>
      </c>
      <c r="B486" s="529">
        <v>0.43</v>
      </c>
      <c r="C486" s="560"/>
      <c r="D486" s="561" t="e">
        <f>B486*D484/B484</f>
        <v>#REF!</v>
      </c>
      <c r="E486" s="823"/>
      <c r="F486" s="562"/>
      <c r="G486" s="563"/>
      <c r="H486" s="563"/>
      <c r="I486" s="564"/>
    </row>
    <row r="487" spans="1:13" ht="12.75" hidden="1" customHeight="1">
      <c r="A487" s="745" t="s">
        <v>302</v>
      </c>
      <c r="B487" s="764"/>
      <c r="C487" s="565">
        <v>0.03</v>
      </c>
      <c r="D487" s="566" t="e">
        <f>D485*C487</f>
        <v>#REF!</v>
      </c>
      <c r="E487" s="824"/>
      <c r="F487" s="567"/>
      <c r="G487" s="568"/>
      <c r="H487" s="568"/>
      <c r="I487" s="569" t="e">
        <f>SUM(D487:H487)</f>
        <v>#REF!</v>
      </c>
    </row>
    <row r="488" spans="1:13" ht="12.75" hidden="1" customHeight="1">
      <c r="A488" s="719" t="s">
        <v>307</v>
      </c>
      <c r="B488" s="765"/>
      <c r="C488" s="570">
        <v>1.2E-2</v>
      </c>
      <c r="D488" s="571" t="e">
        <f>D486*C488</f>
        <v>#REF!</v>
      </c>
      <c r="E488" s="825"/>
      <c r="F488" s="572"/>
      <c r="G488" s="573"/>
      <c r="H488" s="573"/>
      <c r="I488" s="574" t="e">
        <f>SUM(D488:H488)</f>
        <v>#REF!</v>
      </c>
    </row>
    <row r="489" spans="1:13" ht="12.75" hidden="1" customHeight="1">
      <c r="A489" s="747" t="s">
        <v>303</v>
      </c>
      <c r="B489" s="761"/>
      <c r="C489" s="575">
        <v>3.0000000000000001E-3</v>
      </c>
      <c r="D489" s="576" t="e">
        <f>D486*C489</f>
        <v>#REF!</v>
      </c>
      <c r="E489" s="505"/>
      <c r="F489" s="577"/>
      <c r="G489" s="578"/>
      <c r="H489" s="578"/>
      <c r="I489" s="579" t="e">
        <f t="shared" ref="I489:I494" si="57">SUM(D489:H489)</f>
        <v>#REF!</v>
      </c>
    </row>
    <row r="490" spans="1:13" ht="12.75" hidden="1" customHeight="1">
      <c r="A490" s="766" t="s">
        <v>39</v>
      </c>
      <c r="B490" s="767"/>
      <c r="C490" s="580">
        <v>1.2E-2</v>
      </c>
      <c r="D490" s="581" t="e">
        <f>D486*C490</f>
        <v>#REF!</v>
      </c>
      <c r="E490" s="826"/>
      <c r="F490" s="582"/>
      <c r="G490" s="583"/>
      <c r="H490" s="583"/>
      <c r="I490" s="584" t="e">
        <f t="shared" si="57"/>
        <v>#REF!</v>
      </c>
    </row>
    <row r="491" spans="1:13" ht="12.75" hidden="1" customHeight="1">
      <c r="A491" s="766" t="s">
        <v>47</v>
      </c>
      <c r="B491" s="767"/>
      <c r="C491" s="585">
        <v>2.18E-2</v>
      </c>
      <c r="D491" s="586" t="e">
        <f>D485*C491</f>
        <v>#REF!</v>
      </c>
      <c r="E491" s="827"/>
      <c r="F491" s="587"/>
      <c r="G491" s="588"/>
      <c r="H491" s="588"/>
      <c r="I491" s="584" t="e">
        <f t="shared" si="57"/>
        <v>#REF!</v>
      </c>
    </row>
    <row r="492" spans="1:13" ht="12.75" hidden="1" customHeight="1">
      <c r="A492" s="747" t="s">
        <v>45</v>
      </c>
      <c r="B492" s="761"/>
      <c r="C492" s="589">
        <v>2.5559999999999999E-2</v>
      </c>
      <c r="D492" s="590" t="e">
        <f>D486*C492</f>
        <v>#REF!</v>
      </c>
      <c r="E492" s="828"/>
      <c r="F492" s="591"/>
      <c r="G492" s="592"/>
      <c r="H492" s="592"/>
      <c r="I492" s="584" t="e">
        <f t="shared" si="57"/>
        <v>#REF!</v>
      </c>
    </row>
    <row r="493" spans="1:13" ht="12.75" hidden="1" customHeight="1">
      <c r="A493" s="747" t="s">
        <v>300</v>
      </c>
      <c r="B493" s="761"/>
      <c r="C493" s="575">
        <v>1.2E-2</v>
      </c>
      <c r="D493" s="576" t="e">
        <f>D485*C493</f>
        <v>#REF!</v>
      </c>
      <c r="E493" s="505"/>
      <c r="F493" s="577"/>
      <c r="G493" s="578"/>
      <c r="H493" s="578"/>
      <c r="I493" s="579" t="e">
        <f t="shared" si="57"/>
        <v>#REF!</v>
      </c>
    </row>
    <row r="494" spans="1:13" ht="12.75" hidden="1" customHeight="1" thickBot="1">
      <c r="A494" s="762" t="s">
        <v>52</v>
      </c>
      <c r="B494" s="763"/>
      <c r="C494" s="593">
        <v>1.2E-2</v>
      </c>
      <c r="D494" s="594" t="e">
        <f>D486*C494</f>
        <v>#REF!</v>
      </c>
      <c r="E494" s="829"/>
      <c r="F494" s="595"/>
      <c r="G494" s="596"/>
      <c r="H494" s="596"/>
      <c r="I494" s="597" t="e">
        <f t="shared" si="57"/>
        <v>#REF!</v>
      </c>
    </row>
    <row r="495" spans="1:13" ht="24" customHeight="1" thickBot="1">
      <c r="A495" s="598"/>
      <c r="B495" s="599">
        <v>1</v>
      </c>
      <c r="C495" s="547" t="s">
        <v>119</v>
      </c>
      <c r="D495" s="600" t="e">
        <f>'Основная продукция'!#REF!</f>
        <v>#REF!</v>
      </c>
      <c r="E495" s="830"/>
      <c r="F495" s="601"/>
      <c r="G495" s="602"/>
      <c r="H495" s="603"/>
      <c r="I495" s="604"/>
    </row>
    <row r="496" spans="1:13" ht="12.75" hidden="1" customHeight="1">
      <c r="A496" s="745" t="s">
        <v>384</v>
      </c>
      <c r="B496" s="746"/>
      <c r="C496" s="568">
        <v>3.5000000000000003E-2</v>
      </c>
      <c r="D496" s="605" t="e">
        <f>C496*D495</f>
        <v>#REF!</v>
      </c>
      <c r="E496" s="831"/>
      <c r="F496" s="606">
        <f>C496*F495</f>
        <v>0</v>
      </c>
      <c r="G496" s="607">
        <f>C496*G495</f>
        <v>0</v>
      </c>
      <c r="H496" s="607">
        <f>C496*H495</f>
        <v>0</v>
      </c>
      <c r="I496" s="569" t="e">
        <f>SUM(D496:H496)</f>
        <v>#REF!</v>
      </c>
    </row>
    <row r="497" spans="1:9" ht="12.75" hidden="1" customHeight="1">
      <c r="A497" s="719" t="s">
        <v>58</v>
      </c>
      <c r="B497" s="720"/>
      <c r="C497" s="608">
        <v>0.02</v>
      </c>
      <c r="D497" s="609" t="e">
        <f>C497*D495</f>
        <v>#REF!</v>
      </c>
      <c r="E497" s="832"/>
      <c r="F497" s="610">
        <f>C497*F495</f>
        <v>0</v>
      </c>
      <c r="G497" s="611">
        <f>C497*G495</f>
        <v>0</v>
      </c>
      <c r="H497" s="611">
        <f>C497*H495</f>
        <v>0</v>
      </c>
      <c r="I497" s="612" t="e">
        <f>SUM(D497:H497)</f>
        <v>#REF!</v>
      </c>
    </row>
    <row r="498" spans="1:9" ht="12.75" hidden="1" customHeight="1">
      <c r="A498" s="729" t="s">
        <v>52</v>
      </c>
      <c r="B498" s="730"/>
      <c r="C498" s="613">
        <v>1.2E-2</v>
      </c>
      <c r="D498" s="614" t="e">
        <f>C498*D495</f>
        <v>#REF!</v>
      </c>
      <c r="E498" s="833"/>
      <c r="F498" s="615">
        <f>C498*F495</f>
        <v>0</v>
      </c>
      <c r="G498" s="616">
        <f>C498*G495</f>
        <v>0</v>
      </c>
      <c r="H498" s="616">
        <f>C498*H495</f>
        <v>0</v>
      </c>
      <c r="I498" s="617" t="e">
        <f>SUM(D498:H498)</f>
        <v>#REF!</v>
      </c>
    </row>
    <row r="499" spans="1:9" ht="12.75" hidden="1" customHeight="1">
      <c r="A499" s="747" t="s">
        <v>45</v>
      </c>
      <c r="B499" s="748"/>
      <c r="C499" s="578">
        <v>3.4500000000000003E-2</v>
      </c>
      <c r="D499" s="618" t="e">
        <f>C499*D495</f>
        <v>#REF!</v>
      </c>
      <c r="E499" s="834"/>
      <c r="F499" s="619">
        <f>C499*F495</f>
        <v>0</v>
      </c>
      <c r="G499" s="620">
        <f>C499*G495</f>
        <v>0</v>
      </c>
      <c r="H499" s="620">
        <f>C499*H495</f>
        <v>0</v>
      </c>
      <c r="I499" s="579" t="e">
        <f>SUM(D499:H499)</f>
        <v>#REF!</v>
      </c>
    </row>
    <row r="500" spans="1:9" ht="12.75" hidden="1" customHeight="1" thickBot="1">
      <c r="A500" s="719" t="s">
        <v>57</v>
      </c>
      <c r="B500" s="720"/>
      <c r="C500" s="608">
        <v>0.01</v>
      </c>
      <c r="D500" s="621" t="e">
        <f>C500*D495</f>
        <v>#REF!</v>
      </c>
      <c r="E500" s="835"/>
      <c r="F500" s="622">
        <f>C500*F495</f>
        <v>0</v>
      </c>
      <c r="G500" s="623">
        <f>C500*G495</f>
        <v>0</v>
      </c>
      <c r="H500" s="623">
        <f>C500*H495</f>
        <v>0</v>
      </c>
      <c r="I500" s="612" t="e">
        <f>SUM(D500:H500)</f>
        <v>#REF!</v>
      </c>
    </row>
    <row r="501" spans="1:9" s="526" customFormat="1" ht="24" customHeight="1">
      <c r="A501" s="735" t="s">
        <v>42</v>
      </c>
      <c r="B501" s="736"/>
      <c r="C501" s="624">
        <v>2.4E-2</v>
      </c>
      <c r="D501" s="625" t="e">
        <f>(D479+D481+D483)*C501+E501</f>
        <v>#REF!</v>
      </c>
      <c r="E501" s="506">
        <v>0.5</v>
      </c>
      <c r="F501" s="626">
        <f>(F479+F481+F483)*C501</f>
        <v>0</v>
      </c>
      <c r="G501" s="627">
        <f>(G479+G481+G483)*C501</f>
        <v>0</v>
      </c>
      <c r="H501" s="627">
        <f>(H479+H481+H483)*C501</f>
        <v>0</v>
      </c>
      <c r="I501" s="569" t="e">
        <f>D501+F501+G501+H501</f>
        <v>#REF!</v>
      </c>
    </row>
    <row r="502" spans="1:9" s="526" customFormat="1" ht="24" customHeight="1">
      <c r="A502" s="719" t="s">
        <v>299</v>
      </c>
      <c r="B502" s="720"/>
      <c r="C502" s="628">
        <v>1.2E-2</v>
      </c>
      <c r="D502" s="571" t="e">
        <f>((D478+D480+D482)*C502)+D534+E502</f>
        <v>#REF!</v>
      </c>
      <c r="E502" s="507">
        <v>0.5</v>
      </c>
      <c r="F502" s="629">
        <f>((F478+F480+F482)*C502)+F534</f>
        <v>0</v>
      </c>
      <c r="G502" s="573">
        <f>((G478+G480+G482)*C502)+G534</f>
        <v>0</v>
      </c>
      <c r="H502" s="573">
        <f>((H478+H480+H482)*C502)+H534</f>
        <v>0</v>
      </c>
      <c r="I502" s="579" t="e">
        <f t="shared" ref="I502:I511" si="58">D502+F502+G502+H502</f>
        <v>#REF!</v>
      </c>
    </row>
    <row r="503" spans="1:9" s="526" customFormat="1" ht="24" customHeight="1">
      <c r="A503" s="719" t="s">
        <v>39</v>
      </c>
      <c r="B503" s="720"/>
      <c r="C503" s="628">
        <v>1.2E-2</v>
      </c>
      <c r="D503" s="630" t="e">
        <f>((D478+D480+D482)*C503)+D490+D546+D528+D522+E503</f>
        <v>#REF!</v>
      </c>
      <c r="E503" s="507"/>
      <c r="F503" s="631">
        <f>((F478+F480+F482)*C503)+F490+F546+F528+F522</f>
        <v>0</v>
      </c>
      <c r="G503" s="608">
        <f>((G478+G480+G482)*C503)+G490+G546+G528+G522</f>
        <v>0</v>
      </c>
      <c r="H503" s="608">
        <f>((H478+H480+H482)*C503)+H490+H546+H528+H522</f>
        <v>0</v>
      </c>
      <c r="I503" s="579" t="e">
        <f t="shared" si="58"/>
        <v>#REF!</v>
      </c>
    </row>
    <row r="504" spans="1:9" s="526" customFormat="1" ht="24" customHeight="1">
      <c r="A504" s="719" t="s">
        <v>47</v>
      </c>
      <c r="B504" s="720"/>
      <c r="C504" s="628">
        <v>2.18E-2</v>
      </c>
      <c r="D504" s="571" t="e">
        <f>D478*C504+D491+D535+E504</f>
        <v>#REF!</v>
      </c>
      <c r="E504" s="507"/>
      <c r="F504" s="629">
        <f>F478*C504+F491+F535</f>
        <v>0</v>
      </c>
      <c r="G504" s="573">
        <f>G478*C504+G491+G535</f>
        <v>0</v>
      </c>
      <c r="H504" s="573">
        <f>H478*C504+H491+H535</f>
        <v>0</v>
      </c>
      <c r="I504" s="579" t="e">
        <f t="shared" si="58"/>
        <v>#REF!</v>
      </c>
    </row>
    <row r="505" spans="1:9" s="526" customFormat="1" ht="24" customHeight="1">
      <c r="A505" s="719" t="s">
        <v>45</v>
      </c>
      <c r="B505" s="720"/>
      <c r="C505" s="628">
        <v>2.5559999999999999E-2</v>
      </c>
      <c r="D505" s="630" t="e">
        <f>((D479+D482+D483+D536+D537)*C505)+E505+D492+D499+D547+D531+D523</f>
        <v>#REF!</v>
      </c>
      <c r="E505" s="507">
        <v>0.5</v>
      </c>
      <c r="F505" s="631">
        <f>((F479+F482+F483)*C505)+F492+F499+F547+F531+F523</f>
        <v>0</v>
      </c>
      <c r="G505" s="608">
        <f>((G479+G482+G483)*C505)+G492+G499+G547+G531+G523</f>
        <v>0</v>
      </c>
      <c r="H505" s="608">
        <f>((H479+H482+H483)*C505)+H492+H499+H547+H531+H523</f>
        <v>0</v>
      </c>
      <c r="I505" s="579" t="e">
        <f t="shared" si="58"/>
        <v>#REF!</v>
      </c>
    </row>
    <row r="506" spans="1:9" s="526" customFormat="1" ht="24" customHeight="1">
      <c r="A506" s="719" t="s">
        <v>300</v>
      </c>
      <c r="B506" s="720"/>
      <c r="C506" s="628">
        <v>1.2E-2</v>
      </c>
      <c r="D506" s="571" t="e">
        <f>(D479+D482+D483+D536)*C506+D493+E506</f>
        <v>#REF!</v>
      </c>
      <c r="E506" s="507">
        <v>0.2</v>
      </c>
      <c r="F506" s="629">
        <f>(F479+F482+F483)*C506+F493</f>
        <v>0</v>
      </c>
      <c r="G506" s="573">
        <f>(G479+G482+G483)*C506+G493</f>
        <v>0</v>
      </c>
      <c r="H506" s="573">
        <f>(H479+H482+H483)*C506+H493</f>
        <v>0</v>
      </c>
      <c r="I506" s="579" t="e">
        <f t="shared" si="58"/>
        <v>#REF!</v>
      </c>
    </row>
    <row r="507" spans="1:9" s="526" customFormat="1" ht="24" customHeight="1">
      <c r="A507" s="719" t="s">
        <v>301</v>
      </c>
      <c r="B507" s="720"/>
      <c r="C507" s="628">
        <v>1.4E-2</v>
      </c>
      <c r="D507" s="571" t="e">
        <f>(D478+D480+D481)*C507+E507</f>
        <v>#REF!</v>
      </c>
      <c r="E507" s="507">
        <v>0.5</v>
      </c>
      <c r="F507" s="629">
        <f>(F478+F480+F481)*C507</f>
        <v>0</v>
      </c>
      <c r="G507" s="573">
        <f>(G478+G480+G481)*C507</f>
        <v>0</v>
      </c>
      <c r="H507" s="573">
        <f>(H478+H480+H481)*C507</f>
        <v>0</v>
      </c>
      <c r="I507" s="579" t="e">
        <f t="shared" si="58"/>
        <v>#REF!</v>
      </c>
    </row>
    <row r="508" spans="1:9" s="526" customFormat="1" ht="24" customHeight="1">
      <c r="A508" s="757" t="s">
        <v>302</v>
      </c>
      <c r="B508" s="758"/>
      <c r="C508" s="632">
        <v>0.03</v>
      </c>
      <c r="D508" s="633" t="e">
        <f>D487+F487+G487+E508</f>
        <v>#REF!</v>
      </c>
      <c r="E508" s="508"/>
      <c r="F508" s="634"/>
      <c r="G508" s="635"/>
      <c r="H508" s="635"/>
      <c r="I508" s="584" t="e">
        <f t="shared" si="58"/>
        <v>#REF!</v>
      </c>
    </row>
    <row r="509" spans="1:9" s="526" customFormat="1" ht="24" customHeight="1">
      <c r="A509" s="725" t="s">
        <v>385</v>
      </c>
      <c r="B509" s="726"/>
      <c r="C509" s="628">
        <v>2.1999999999999999E-2</v>
      </c>
      <c r="D509" s="636" t="e">
        <f>D525+F525+G525+E509</f>
        <v>#REF!</v>
      </c>
      <c r="E509" s="507"/>
      <c r="F509" s="631"/>
      <c r="G509" s="608"/>
      <c r="H509" s="608"/>
      <c r="I509" s="579" t="e">
        <f t="shared" si="58"/>
        <v>#REF!</v>
      </c>
    </row>
    <row r="510" spans="1:9" s="526" customFormat="1" ht="24" customHeight="1">
      <c r="A510" s="725" t="s">
        <v>386</v>
      </c>
      <c r="B510" s="726"/>
      <c r="C510" s="628">
        <v>3.0000000000000001E-3</v>
      </c>
      <c r="D510" s="637" t="e">
        <f>D489+F489+G489+E510</f>
        <v>#REF!</v>
      </c>
      <c r="E510" s="507"/>
      <c r="F510" s="629"/>
      <c r="G510" s="573"/>
      <c r="H510" s="573"/>
      <c r="I510" s="579" t="e">
        <f t="shared" si="58"/>
        <v>#REF!</v>
      </c>
    </row>
    <row r="511" spans="1:9" s="526" customFormat="1" ht="24" customHeight="1" thickBot="1">
      <c r="A511" s="759" t="s">
        <v>304</v>
      </c>
      <c r="B511" s="760"/>
      <c r="C511" s="638">
        <v>3.5000000000000003E-2</v>
      </c>
      <c r="D511" s="639" t="e">
        <f>D496+F496+G496+E511</f>
        <v>#REF!</v>
      </c>
      <c r="E511" s="509"/>
      <c r="F511" s="640"/>
      <c r="G511" s="641"/>
      <c r="H511" s="641"/>
      <c r="I511" s="642" t="e">
        <f t="shared" si="58"/>
        <v>#REF!</v>
      </c>
    </row>
    <row r="512" spans="1:9" ht="7.5" customHeight="1" thickBot="1"/>
    <row r="513" spans="1:9" ht="24" customHeight="1" thickBot="1">
      <c r="A513" s="749" t="s">
        <v>85</v>
      </c>
      <c r="B513" s="750"/>
      <c r="C513" s="750"/>
      <c r="D513" s="750"/>
      <c r="E513" s="816"/>
      <c r="F513" s="751"/>
      <c r="G513" s="4152">
        <f>G1</f>
        <v>44606</v>
      </c>
      <c r="H513" s="4153"/>
      <c r="I513" s="4154"/>
    </row>
    <row r="514" spans="1:9" s="526" customFormat="1" ht="24" customHeight="1" thickBot="1">
      <c r="A514" s="752" t="s">
        <v>387</v>
      </c>
      <c r="B514" s="753"/>
      <c r="C514" s="754" t="s">
        <v>9</v>
      </c>
      <c r="D514" s="643">
        <v>0.22916666666666666</v>
      </c>
      <c r="E514" s="817" t="s">
        <v>375</v>
      </c>
      <c r="F514" s="522">
        <v>0.47916666666666669</v>
      </c>
      <c r="G514" s="523">
        <v>0.66666666666666663</v>
      </c>
      <c r="H514" s="644">
        <v>0.8125</v>
      </c>
      <c r="I514" s="645"/>
    </row>
    <row r="515" spans="1:9" s="526" customFormat="1" ht="24" customHeight="1" thickBot="1">
      <c r="A515" s="646"/>
      <c r="B515" s="647">
        <v>1</v>
      </c>
      <c r="C515" s="755"/>
      <c r="D515" s="518" t="e">
        <f>'Основная продукция'!#REF!</f>
        <v>#REF!</v>
      </c>
      <c r="E515" s="837"/>
      <c r="F515" s="648"/>
      <c r="G515" s="649"/>
      <c r="H515" s="650"/>
      <c r="I515" s="533"/>
    </row>
    <row r="516" spans="1:9" s="526" customFormat="1" ht="13.5" hidden="1" customHeight="1">
      <c r="A516" s="534" t="s">
        <v>0</v>
      </c>
      <c r="B516" s="651">
        <v>0.34</v>
      </c>
      <c r="C516" s="755"/>
      <c r="D516" s="535" t="e">
        <f>B516*D515/B515</f>
        <v>#REF!</v>
      </c>
      <c r="E516" s="819"/>
      <c r="F516" s="536"/>
      <c r="G516" s="537"/>
      <c r="H516" s="537"/>
      <c r="I516" s="533"/>
    </row>
    <row r="517" spans="1:9" s="526" customFormat="1" ht="13.5" hidden="1" customHeight="1" thickBot="1">
      <c r="A517" s="652" t="s">
        <v>29</v>
      </c>
      <c r="B517" s="653">
        <v>0.66</v>
      </c>
      <c r="C517" s="756"/>
      <c r="D517" s="654" t="e">
        <f>B517*D516/B516</f>
        <v>#REF!</v>
      </c>
      <c r="E517" s="838"/>
      <c r="F517" s="655"/>
      <c r="G517" s="656"/>
      <c r="H517" s="656"/>
      <c r="I517" s="657"/>
    </row>
    <row r="518" spans="1:9" ht="24" customHeight="1">
      <c r="A518" s="739" t="s">
        <v>388</v>
      </c>
      <c r="B518" s="740"/>
      <c r="C518" s="741"/>
      <c r="D518" s="658" t="e">
        <f>'Основная продукция'!#REF!</f>
        <v>#REF!</v>
      </c>
      <c r="E518" s="839"/>
      <c r="F518" s="659"/>
      <c r="G518" s="660"/>
      <c r="H518" s="660"/>
      <c r="I518" s="525"/>
    </row>
    <row r="519" spans="1:9" ht="24" customHeight="1" thickBot="1">
      <c r="A519" s="742" t="s">
        <v>389</v>
      </c>
      <c r="B519" s="743"/>
      <c r="C519" s="744"/>
      <c r="D519" s="661" t="e">
        <f>'Основная продукция'!#REF!</f>
        <v>#REF!</v>
      </c>
      <c r="E519" s="840"/>
      <c r="F519" s="662"/>
      <c r="G519" s="662"/>
      <c r="H519" s="662"/>
      <c r="I519" s="663"/>
    </row>
    <row r="520" spans="1:9" ht="23.25" customHeight="1">
      <c r="A520" s="739" t="s">
        <v>337</v>
      </c>
      <c r="B520" s="740"/>
      <c r="C520" s="741"/>
      <c r="D520" s="664" t="e">
        <f>'Основная продукция'!#REF!</f>
        <v>#REF!</v>
      </c>
      <c r="E520" s="841"/>
      <c r="F520" s="665"/>
      <c r="G520" s="666"/>
      <c r="H520" s="666"/>
      <c r="I520" s="667"/>
    </row>
    <row r="521" spans="1:9" ht="24" customHeight="1" thickBot="1">
      <c r="A521" s="742" t="s">
        <v>338</v>
      </c>
      <c r="B521" s="743"/>
      <c r="C521" s="744"/>
      <c r="D521" s="661" t="e">
        <f>'Основная продукция'!#REF!</f>
        <v>#REF!</v>
      </c>
      <c r="E521" s="842"/>
      <c r="F521" s="662"/>
      <c r="G521" s="668"/>
      <c r="H521" s="668"/>
      <c r="I521" s="604"/>
    </row>
    <row r="522" spans="1:9" ht="12.75" hidden="1" customHeight="1">
      <c r="A522" s="745" t="s">
        <v>39</v>
      </c>
      <c r="B522" s="746"/>
      <c r="C522" s="607">
        <v>0.02</v>
      </c>
      <c r="D522" s="607" t="e">
        <f>(D520+D521)*C522</f>
        <v>#REF!</v>
      </c>
      <c r="E522" s="843"/>
      <c r="F522" s="607">
        <f>(F520+F521)*C522</f>
        <v>0</v>
      </c>
      <c r="G522" s="607">
        <f>(G520+G521)*C522</f>
        <v>0</v>
      </c>
      <c r="H522" s="607">
        <f>(H520+H521)*C522</f>
        <v>0</v>
      </c>
      <c r="I522" s="569" t="e">
        <f t="shared" ref="I522:I527" si="59">SUM(D522:H522)</f>
        <v>#REF!</v>
      </c>
    </row>
    <row r="523" spans="1:9" ht="12.75" hidden="1" customHeight="1">
      <c r="A523" s="747" t="s">
        <v>45</v>
      </c>
      <c r="B523" s="748"/>
      <c r="C523" s="669">
        <v>0.04</v>
      </c>
      <c r="D523" s="669" t="e">
        <f>D520*C523</f>
        <v>#REF!</v>
      </c>
      <c r="E523" s="844"/>
      <c r="F523" s="669">
        <f>F520*C523</f>
        <v>0</v>
      </c>
      <c r="G523" s="669">
        <f>G520*C523</f>
        <v>0</v>
      </c>
      <c r="H523" s="669">
        <f>H520*C523</f>
        <v>0</v>
      </c>
      <c r="I523" s="579" t="e">
        <f t="shared" si="59"/>
        <v>#REF!</v>
      </c>
    </row>
    <row r="524" spans="1:9" ht="12.75" hidden="1" customHeight="1">
      <c r="A524" s="729" t="s">
        <v>52</v>
      </c>
      <c r="B524" s="730"/>
      <c r="C524" s="616">
        <v>2.4E-2</v>
      </c>
      <c r="D524" s="616" t="e">
        <f>D520*C524</f>
        <v>#REF!</v>
      </c>
      <c r="E524" s="845"/>
      <c r="F524" s="616">
        <f>F520*C524</f>
        <v>0</v>
      </c>
      <c r="G524" s="616">
        <f>G520*C524</f>
        <v>0</v>
      </c>
      <c r="H524" s="616">
        <f>H520*C524</f>
        <v>0</v>
      </c>
      <c r="I524" s="617" t="e">
        <f t="shared" si="59"/>
        <v>#REF!</v>
      </c>
    </row>
    <row r="525" spans="1:9" ht="12.75" hidden="1" customHeight="1">
      <c r="A525" s="747" t="s">
        <v>385</v>
      </c>
      <c r="B525" s="748"/>
      <c r="C525" s="670">
        <v>0.03</v>
      </c>
      <c r="D525" s="620" t="e">
        <f>D521*C525</f>
        <v>#REF!</v>
      </c>
      <c r="E525" s="846"/>
      <c r="F525" s="620">
        <f>F521*C525</f>
        <v>0</v>
      </c>
      <c r="G525" s="620">
        <f>G521*C525</f>
        <v>0</v>
      </c>
      <c r="H525" s="620">
        <f>H521*C525</f>
        <v>0</v>
      </c>
      <c r="I525" s="579" t="e">
        <f t="shared" si="59"/>
        <v>#REF!</v>
      </c>
    </row>
    <row r="526" spans="1:9" ht="12.75" hidden="1" customHeight="1">
      <c r="A526" s="719" t="s">
        <v>308</v>
      </c>
      <c r="B526" s="720"/>
      <c r="C526" s="671">
        <v>0.03</v>
      </c>
      <c r="D526" s="623" t="e">
        <f>D520*C526</f>
        <v>#REF!</v>
      </c>
      <c r="E526" s="847"/>
      <c r="F526" s="623">
        <f>F520*C526</f>
        <v>0</v>
      </c>
      <c r="G526" s="623">
        <f>G520*C526</f>
        <v>0</v>
      </c>
      <c r="H526" s="623">
        <f>H520*C526</f>
        <v>0</v>
      </c>
      <c r="I526" s="612" t="e">
        <f t="shared" si="59"/>
        <v>#REF!</v>
      </c>
    </row>
    <row r="527" spans="1:9" ht="12.75" hidden="1" customHeight="1" thickBot="1">
      <c r="A527" s="721" t="s">
        <v>309</v>
      </c>
      <c r="B527" s="722"/>
      <c r="C527" s="672">
        <v>0.02</v>
      </c>
      <c r="D527" s="673" t="e">
        <f>D521*C527</f>
        <v>#REF!</v>
      </c>
      <c r="E527" s="848"/>
      <c r="F527" s="673">
        <f>F521*C527</f>
        <v>0</v>
      </c>
      <c r="G527" s="673">
        <f>G521*C527</f>
        <v>0</v>
      </c>
      <c r="H527" s="673">
        <f>H521*C527</f>
        <v>0</v>
      </c>
      <c r="I527" s="674" t="e">
        <f t="shared" si="59"/>
        <v>#REF!</v>
      </c>
    </row>
    <row r="528" spans="1:9" ht="12.75" hidden="1" customHeight="1">
      <c r="A528" s="737" t="s">
        <v>39</v>
      </c>
      <c r="B528" s="738"/>
      <c r="C528" s="675">
        <v>0.02</v>
      </c>
      <c r="D528" s="676" t="e">
        <f>((D518+D519)*C528)+E528</f>
        <v>#REF!</v>
      </c>
      <c r="E528" s="849"/>
      <c r="F528" s="677">
        <f>(F518+F519)*C528</f>
        <v>0</v>
      </c>
      <c r="G528" s="678">
        <f>(G518+G519)*C528</f>
        <v>0</v>
      </c>
      <c r="H528" s="678">
        <f>(H518+H519)*C528</f>
        <v>0</v>
      </c>
      <c r="I528" s="679" t="e">
        <f>SUM(D528:H528)</f>
        <v>#REF!</v>
      </c>
    </row>
    <row r="529" spans="1:9" ht="18.75" hidden="1" customHeight="1">
      <c r="A529" s="729" t="s">
        <v>305</v>
      </c>
      <c r="B529" s="730"/>
      <c r="C529" s="617">
        <v>1.2E-2</v>
      </c>
      <c r="D529" s="680" t="e">
        <f>(((D518+D519+D537)*C529)+D494+F494+G494+D498+F498+D524+F524+G524)+E529</f>
        <v>#REF!</v>
      </c>
      <c r="E529" s="850"/>
      <c r="F529" s="681"/>
      <c r="G529" s="613"/>
      <c r="H529" s="613"/>
      <c r="I529" s="682" t="e">
        <f t="shared" ref="I529:I532" si="60">SUM(D529:H529)</f>
        <v>#REF!</v>
      </c>
    </row>
    <row r="530" spans="1:9" ht="18.75" hidden="1" customHeight="1">
      <c r="A530" s="729" t="s">
        <v>53</v>
      </c>
      <c r="B530" s="730"/>
      <c r="C530" s="617">
        <v>6.0000000000000001E-3</v>
      </c>
      <c r="D530" s="680" t="e">
        <f>(((D518+D519)*C530)+E530)</f>
        <v>#REF!</v>
      </c>
      <c r="E530" s="850"/>
      <c r="F530" s="681">
        <f>(F518+F519)*C530</f>
        <v>0</v>
      </c>
      <c r="G530" s="613">
        <f>(G518+G519)*C530</f>
        <v>0</v>
      </c>
      <c r="H530" s="613">
        <f>(H518+H519)*C530</f>
        <v>0</v>
      </c>
      <c r="I530" s="682" t="e">
        <f t="shared" si="60"/>
        <v>#REF!</v>
      </c>
    </row>
    <row r="531" spans="1:9" ht="18.75" hidden="1" customHeight="1">
      <c r="A531" s="683" t="s">
        <v>45</v>
      </c>
      <c r="B531" s="684">
        <v>2.5559999999999999E-2</v>
      </c>
      <c r="C531" s="579">
        <v>3.7777999999999999E-2</v>
      </c>
      <c r="D531" s="576" t="e">
        <f>(D518*C531)+(D519*B531)+E531</f>
        <v>#REF!</v>
      </c>
      <c r="E531" s="505"/>
      <c r="F531" s="577">
        <f>(F518*C531)+(F519*B531)</f>
        <v>0</v>
      </c>
      <c r="G531" s="578">
        <f>(G518*C531)+(G519*B531)</f>
        <v>0</v>
      </c>
      <c r="H531" s="578">
        <f>(H518*C531)+(H519*B531)</f>
        <v>0</v>
      </c>
      <c r="I531" s="679" t="e">
        <f t="shared" si="60"/>
        <v>#REF!</v>
      </c>
    </row>
    <row r="532" spans="1:9" ht="18.75" hidden="1" customHeight="1">
      <c r="A532" s="729" t="s">
        <v>54</v>
      </c>
      <c r="B532" s="730"/>
      <c r="C532" s="617">
        <v>6.7799999999999996E-3</v>
      </c>
      <c r="D532" s="680" t="e">
        <f>((D518+D519)*C532)+E532</f>
        <v>#REF!</v>
      </c>
      <c r="E532" s="850"/>
      <c r="F532" s="681"/>
      <c r="G532" s="613"/>
      <c r="H532" s="613"/>
      <c r="I532" s="682" t="e">
        <f t="shared" si="60"/>
        <v>#REF!</v>
      </c>
    </row>
    <row r="533" spans="1:9" ht="18.75" hidden="1" customHeight="1">
      <c r="A533" s="729" t="s">
        <v>48</v>
      </c>
      <c r="B533" s="730"/>
      <c r="C533" s="685">
        <v>3</v>
      </c>
      <c r="D533" s="686" t="e">
        <f>((D518+D519)*C533)+E533+D537</f>
        <v>#REF!</v>
      </c>
      <c r="E533" s="851"/>
      <c r="F533" s="687"/>
      <c r="G533" s="688"/>
      <c r="H533" s="688">
        <f>((H518+H519)*C533)</f>
        <v>0</v>
      </c>
      <c r="I533" s="689" t="e">
        <f>SUM(D533:H533)</f>
        <v>#REF!</v>
      </c>
    </row>
    <row r="534" spans="1:9" ht="12.75" hidden="1" customHeight="1" thickBot="1">
      <c r="A534" s="731" t="s">
        <v>41</v>
      </c>
      <c r="B534" s="732"/>
      <c r="C534" s="690">
        <v>1.2E-2</v>
      </c>
      <c r="D534" s="691" t="e">
        <f>D519*C534+E534</f>
        <v>#REF!</v>
      </c>
      <c r="E534" s="852"/>
      <c r="F534" s="692">
        <f>F519*C534</f>
        <v>0</v>
      </c>
      <c r="G534" s="693">
        <f>G519*C534</f>
        <v>0</v>
      </c>
      <c r="H534" s="693">
        <f>H519*C534</f>
        <v>0</v>
      </c>
      <c r="I534" s="679" t="e">
        <f>SUM(D534:H534)</f>
        <v>#REF!</v>
      </c>
    </row>
    <row r="535" spans="1:9" s="526" customFormat="1" ht="12.75" hidden="1" customHeight="1" thickBot="1">
      <c r="A535" s="733" t="s">
        <v>47</v>
      </c>
      <c r="B535" s="734"/>
      <c r="C535" s="694">
        <v>5.8999999999999997E-2</v>
      </c>
      <c r="D535" s="695" t="e">
        <f>(D516+D517)*C535</f>
        <v>#REF!</v>
      </c>
      <c r="E535" s="853"/>
      <c r="F535" s="696">
        <f>(F516+F517)*C535</f>
        <v>0</v>
      </c>
      <c r="G535" s="697">
        <f>(G516+G517)*C535</f>
        <v>0</v>
      </c>
      <c r="H535" s="697">
        <f>(H516+H517)*C535</f>
        <v>0</v>
      </c>
      <c r="I535" s="698" t="e">
        <f t="shared" ref="I535" si="61">SUM(D535:H535)</f>
        <v>#REF!</v>
      </c>
    </row>
    <row r="536" spans="1:9" s="526" customFormat="1" ht="26.25" customHeight="1" thickBot="1">
      <c r="A536" s="2023" t="s">
        <v>583</v>
      </c>
      <c r="B536" s="2024"/>
      <c r="C536" s="2025"/>
      <c r="D536" s="2027" t="e">
        <f>'Основная продукция'!#REF!</f>
        <v>#REF!</v>
      </c>
      <c r="E536" s="510"/>
      <c r="F536" s="2014"/>
      <c r="G536" s="2015"/>
      <c r="H536" s="2015"/>
      <c r="I536" s="2016"/>
    </row>
    <row r="537" spans="1:9" s="526" customFormat="1" ht="26.25" customHeight="1" thickBot="1">
      <c r="A537" s="2020" t="s">
        <v>584</v>
      </c>
      <c r="B537" s="2021"/>
      <c r="C537" s="2022"/>
      <c r="D537" s="2027" t="e">
        <f>'Основная продукция'!#REF!</f>
        <v>#REF!</v>
      </c>
      <c r="E537" s="2010"/>
      <c r="F537" s="2011"/>
      <c r="G537" s="2012"/>
      <c r="H537" s="2012"/>
      <c r="I537" s="2013"/>
    </row>
    <row r="538" spans="1:9" s="526" customFormat="1" ht="26.25" hidden="1" customHeight="1" thickBot="1">
      <c r="A538" s="2023" t="s">
        <v>58</v>
      </c>
      <c r="B538" s="2024"/>
      <c r="C538" s="2035">
        <v>1.2E-2</v>
      </c>
      <c r="D538" s="2037" t="e">
        <f>D536*C538</f>
        <v>#REF!</v>
      </c>
      <c r="E538" s="510"/>
      <c r="F538" s="2036"/>
      <c r="G538" s="1489"/>
      <c r="H538" s="1489"/>
      <c r="I538" s="703"/>
    </row>
    <row r="539" spans="1:9" s="526" customFormat="1" ht="24" customHeight="1">
      <c r="A539" s="735" t="s">
        <v>294</v>
      </c>
      <c r="B539" s="736"/>
      <c r="C539" s="699">
        <v>0.03</v>
      </c>
      <c r="D539" s="700" t="e">
        <f>D516*C539+E539</f>
        <v>#REF!</v>
      </c>
      <c r="E539" s="510"/>
      <c r="F539" s="701">
        <f>F516*C539</f>
        <v>0</v>
      </c>
      <c r="G539" s="702">
        <f>G516*C539</f>
        <v>0</v>
      </c>
      <c r="H539" s="702">
        <f>H516*C539</f>
        <v>0</v>
      </c>
      <c r="I539" s="703" t="e">
        <f>D539+F539+G539+H539</f>
        <v>#REF!</v>
      </c>
    </row>
    <row r="540" spans="1:9" s="526" customFormat="1" ht="24" customHeight="1">
      <c r="A540" s="719" t="s">
        <v>295</v>
      </c>
      <c r="B540" s="720"/>
      <c r="C540" s="704">
        <v>0.04</v>
      </c>
      <c r="D540" s="705" t="e">
        <f>D517*C540+E540</f>
        <v>#REF!</v>
      </c>
      <c r="E540" s="511"/>
      <c r="F540" s="706">
        <f>F517*C540</f>
        <v>0</v>
      </c>
      <c r="G540" s="707">
        <f>G517*C540</f>
        <v>0</v>
      </c>
      <c r="H540" s="707">
        <f>H517*C540</f>
        <v>0</v>
      </c>
      <c r="I540" s="612" t="e">
        <f>D540+F540+G540+H540</f>
        <v>#REF!</v>
      </c>
    </row>
    <row r="541" spans="1:9" s="526" customFormat="1" ht="24" customHeight="1">
      <c r="A541" s="719" t="s">
        <v>307</v>
      </c>
      <c r="B541" s="720"/>
      <c r="C541" s="628">
        <v>1.2E-2</v>
      </c>
      <c r="D541" s="708" t="e">
        <f>D488+F488+G488+E541</f>
        <v>#REF!</v>
      </c>
      <c r="E541" s="512"/>
      <c r="F541" s="622"/>
      <c r="G541" s="623"/>
      <c r="H541" s="623"/>
      <c r="I541" s="612" t="e">
        <f>D541</f>
        <v>#REF!</v>
      </c>
    </row>
    <row r="542" spans="1:9" s="526" customFormat="1" ht="24" customHeight="1">
      <c r="A542" s="2017" t="s">
        <v>587</v>
      </c>
      <c r="B542" s="2018"/>
      <c r="C542" s="2019">
        <v>0.03</v>
      </c>
      <c r="D542" s="708" t="e">
        <f>D536*C542+E542</f>
        <v>#REF!</v>
      </c>
      <c r="E542" s="512"/>
      <c r="F542" s="622"/>
      <c r="G542" s="623"/>
      <c r="H542" s="623"/>
      <c r="I542" s="710"/>
    </row>
    <row r="543" spans="1:9" s="526" customFormat="1" ht="24" customHeight="1">
      <c r="A543" s="2017" t="s">
        <v>589</v>
      </c>
      <c r="B543" s="2018"/>
      <c r="C543" s="2019">
        <v>3.5000000000000003E-2</v>
      </c>
      <c r="D543" s="708" t="e">
        <f>D537*C543+E543</f>
        <v>#REF!</v>
      </c>
      <c r="E543" s="512"/>
      <c r="F543" s="622"/>
      <c r="G543" s="623"/>
      <c r="H543" s="623"/>
      <c r="I543" s="710"/>
    </row>
    <row r="544" spans="1:9" s="526" customFormat="1" ht="24" customHeight="1">
      <c r="A544" s="723" t="s">
        <v>308</v>
      </c>
      <c r="B544" s="724"/>
      <c r="C544" s="709">
        <v>0.03</v>
      </c>
      <c r="D544" s="708" t="e">
        <f>D526+F526+G526+E544</f>
        <v>#REF!</v>
      </c>
      <c r="E544" s="512"/>
      <c r="F544" s="622"/>
      <c r="G544" s="623"/>
      <c r="H544" s="623"/>
      <c r="I544" s="710" t="e">
        <f>D544</f>
        <v>#REF!</v>
      </c>
    </row>
    <row r="545" spans="1:13" s="526" customFormat="1" ht="24" customHeight="1">
      <c r="A545" s="725" t="s">
        <v>309</v>
      </c>
      <c r="B545" s="726"/>
      <c r="C545" s="628">
        <v>0.02</v>
      </c>
      <c r="D545" s="705" t="e">
        <f>D527+F527+G527+E545</f>
        <v>#REF!</v>
      </c>
      <c r="E545" s="511"/>
      <c r="F545" s="706"/>
      <c r="G545" s="707"/>
      <c r="H545" s="707"/>
      <c r="I545" s="612" t="e">
        <f>D545</f>
        <v>#REF!</v>
      </c>
    </row>
    <row r="546" spans="1:13" s="526" customFormat="1" ht="18.75" hidden="1" customHeight="1">
      <c r="A546" s="727" t="s">
        <v>39</v>
      </c>
      <c r="B546" s="728"/>
      <c r="C546" s="579">
        <v>0.03</v>
      </c>
      <c r="D546" s="711" t="e">
        <f>D516*C546</f>
        <v>#REF!</v>
      </c>
      <c r="E546" s="505"/>
      <c r="F546" s="577">
        <f>F516*C546</f>
        <v>0</v>
      </c>
      <c r="G546" s="578">
        <f>G516*C546</f>
        <v>0</v>
      </c>
      <c r="H546" s="578">
        <f>H516*C546</f>
        <v>0</v>
      </c>
      <c r="I546" s="579" t="e">
        <f t="shared" ref="I546:I547" si="62">SUM(D546:H546)</f>
        <v>#REF!</v>
      </c>
    </row>
    <row r="547" spans="1:13" s="526" customFormat="1" ht="18.75" hidden="1" customHeight="1">
      <c r="A547" s="727" t="s">
        <v>45</v>
      </c>
      <c r="B547" s="728"/>
      <c r="C547" s="579">
        <v>2.5559999999999999E-2</v>
      </c>
      <c r="D547" s="711" t="e">
        <f>D517*C547</f>
        <v>#REF!</v>
      </c>
      <c r="E547" s="505"/>
      <c r="F547" s="577">
        <f>F517*C547</f>
        <v>0</v>
      </c>
      <c r="G547" s="578">
        <f>G517*C547</f>
        <v>0</v>
      </c>
      <c r="H547" s="578">
        <f>H517*C547</f>
        <v>0</v>
      </c>
      <c r="I547" s="579" t="e">
        <f t="shared" si="62"/>
        <v>#REF!</v>
      </c>
    </row>
    <row r="548" spans="1:13" s="526" customFormat="1" ht="24" customHeight="1">
      <c r="A548" s="719" t="s">
        <v>58</v>
      </c>
      <c r="B548" s="720"/>
      <c r="C548" s="612">
        <v>0.02</v>
      </c>
      <c r="D548" s="636" t="e">
        <f>D497+F497+G497+E548+D538</f>
        <v>#REF!</v>
      </c>
      <c r="E548" s="507"/>
      <c r="F548" s="712"/>
      <c r="G548" s="608"/>
      <c r="H548" s="608"/>
      <c r="I548" s="612" t="e">
        <f>D548</f>
        <v>#REF!</v>
      </c>
    </row>
    <row r="549" spans="1:13" s="526" customFormat="1" ht="24" customHeight="1">
      <c r="A549" s="719" t="s">
        <v>57</v>
      </c>
      <c r="B549" s="720"/>
      <c r="C549" s="612">
        <v>0.01</v>
      </c>
      <c r="D549" s="636" t="e">
        <f>D500+F500+G500+E549</f>
        <v>#REF!</v>
      </c>
      <c r="E549" s="507"/>
      <c r="F549" s="712"/>
      <c r="G549" s="608"/>
      <c r="H549" s="608"/>
      <c r="I549" s="612" t="e">
        <f>D549</f>
        <v>#REF!</v>
      </c>
    </row>
    <row r="550" spans="1:13" ht="24" customHeight="1">
      <c r="A550" s="719" t="s">
        <v>305</v>
      </c>
      <c r="B550" s="720"/>
      <c r="C550" s="713">
        <v>1.2E-2</v>
      </c>
      <c r="D550" s="571" t="e">
        <f>D529+E550</f>
        <v>#REF!</v>
      </c>
      <c r="E550" s="507"/>
      <c r="F550" s="572">
        <f t="shared" ref="F550:H551" si="63">F529</f>
        <v>0</v>
      </c>
      <c r="G550" s="573">
        <f t="shared" si="63"/>
        <v>0</v>
      </c>
      <c r="H550" s="573">
        <f t="shared" si="63"/>
        <v>0</v>
      </c>
      <c r="I550" s="682" t="e">
        <f>D550+F550+G550+H550</f>
        <v>#REF!</v>
      </c>
    </row>
    <row r="551" spans="1:13" ht="24" customHeight="1">
      <c r="A551" s="719" t="s">
        <v>53</v>
      </c>
      <c r="B551" s="720"/>
      <c r="C551" s="713">
        <v>6.0000000000000001E-3</v>
      </c>
      <c r="D551" s="571" t="e">
        <f>D530+E551</f>
        <v>#REF!</v>
      </c>
      <c r="E551" s="507"/>
      <c r="F551" s="572">
        <f t="shared" si="63"/>
        <v>0</v>
      </c>
      <c r="G551" s="573">
        <f t="shared" si="63"/>
        <v>0</v>
      </c>
      <c r="H551" s="573">
        <f t="shared" si="63"/>
        <v>0</v>
      </c>
      <c r="I551" s="682" t="e">
        <f>D551+F551+G551+H551</f>
        <v>#REF!</v>
      </c>
    </row>
    <row r="552" spans="1:13" ht="24" customHeight="1">
      <c r="A552" s="719" t="s">
        <v>54</v>
      </c>
      <c r="B552" s="720"/>
      <c r="C552" s="713">
        <v>6.7799999999999996E-3</v>
      </c>
      <c r="D552" s="571" t="e">
        <f>D532+E552</f>
        <v>#REF!</v>
      </c>
      <c r="E552" s="507"/>
      <c r="F552" s="572"/>
      <c r="G552" s="573"/>
      <c r="H552" s="573"/>
      <c r="I552" s="682" t="e">
        <f>D552</f>
        <v>#REF!</v>
      </c>
    </row>
    <row r="553" spans="1:13" ht="24" customHeight="1" thickBot="1">
      <c r="A553" s="721" t="s">
        <v>48</v>
      </c>
      <c r="B553" s="722"/>
      <c r="C553" s="714">
        <v>3</v>
      </c>
      <c r="D553" s="715" t="e">
        <f>D533+E553</f>
        <v>#REF!</v>
      </c>
      <c r="E553" s="513"/>
      <c r="F553" s="716"/>
      <c r="G553" s="717"/>
      <c r="H553" s="717">
        <f>H533</f>
        <v>0</v>
      </c>
      <c r="I553" s="718" t="e">
        <f>D553+H553</f>
        <v>#REF!</v>
      </c>
    </row>
    <row r="554" spans="1:13" ht="24" customHeight="1" thickBot="1">
      <c r="A554" s="749" t="s">
        <v>86</v>
      </c>
      <c r="B554" s="750"/>
      <c r="C554" s="750"/>
      <c r="D554" s="750"/>
      <c r="E554" s="816"/>
      <c r="F554" s="751"/>
      <c r="G554" s="4152">
        <f>G1</f>
        <v>44606</v>
      </c>
      <c r="H554" s="4153"/>
      <c r="I554" s="4154"/>
      <c r="K554" s="4049"/>
      <c r="L554" s="4049"/>
      <c r="M554" s="520"/>
    </row>
    <row r="555" spans="1:13" s="526" customFormat="1" ht="24" customHeight="1">
      <c r="A555" s="768"/>
      <c r="B555" s="769"/>
      <c r="C555" s="754" t="s">
        <v>24</v>
      </c>
      <c r="D555" s="521">
        <v>0.22916666666666666</v>
      </c>
      <c r="E555" s="817" t="s">
        <v>375</v>
      </c>
      <c r="F555" s="522">
        <v>0.47916666666666669</v>
      </c>
      <c r="G555" s="523">
        <v>0.66666666666666663</v>
      </c>
      <c r="H555" s="524">
        <v>0.8125</v>
      </c>
      <c r="I555" s="525"/>
      <c r="K555" s="4050"/>
      <c r="L555" s="4050"/>
      <c r="M555" s="527"/>
    </row>
    <row r="556" spans="1:13" s="526" customFormat="1" ht="24" customHeight="1" thickBot="1">
      <c r="A556" s="528"/>
      <c r="B556" s="529">
        <v>1</v>
      </c>
      <c r="C556" s="755"/>
      <c r="D556" s="518" t="e">
        <f>'Основная продукция'!#REF!</f>
        <v>#REF!</v>
      </c>
      <c r="E556" s="818"/>
      <c r="F556" s="530">
        <f>'Основная продукция'!P201</f>
        <v>0</v>
      </c>
      <c r="G556" s="531">
        <f>'Основная продукция'!Y201</f>
        <v>0</v>
      </c>
      <c r="H556" s="532">
        <f>'Основная продукция'!AG201</f>
        <v>0</v>
      </c>
      <c r="I556" s="533" t="s">
        <v>153</v>
      </c>
      <c r="K556" s="4050"/>
      <c r="L556" s="4050"/>
      <c r="M556" s="527"/>
    </row>
    <row r="557" spans="1:13" s="526" customFormat="1" ht="12.75" hidden="1" customHeight="1">
      <c r="A557" s="534" t="s">
        <v>376</v>
      </c>
      <c r="B557" s="529">
        <v>0.34</v>
      </c>
      <c r="C557" s="755"/>
      <c r="D557" s="535" t="e">
        <f>B557*D556/B556</f>
        <v>#REF!</v>
      </c>
      <c r="E557" s="819"/>
      <c r="F557" s="536">
        <f t="shared" ref="F557:F562" si="64">B557*F556/B556</f>
        <v>0</v>
      </c>
      <c r="G557" s="537">
        <f>B557*G556/B556</f>
        <v>0</v>
      </c>
      <c r="H557" s="537">
        <f t="shared" ref="H557:H562" si="65">B557*H556/B556</f>
        <v>0</v>
      </c>
      <c r="I557" s="538"/>
      <c r="K557" s="4050"/>
      <c r="L557" s="4050"/>
      <c r="M557" s="527"/>
    </row>
    <row r="558" spans="1:13" s="526" customFormat="1" ht="12.75" hidden="1" customHeight="1">
      <c r="A558" s="534" t="s">
        <v>377</v>
      </c>
      <c r="B558" s="529">
        <v>0.23</v>
      </c>
      <c r="C558" s="755"/>
      <c r="D558" s="535" t="e">
        <f>B558*D556/B556</f>
        <v>#REF!</v>
      </c>
      <c r="E558" s="819"/>
      <c r="F558" s="536">
        <f t="shared" si="64"/>
        <v>0</v>
      </c>
      <c r="G558" s="537">
        <f t="shared" ref="G558:G562" si="66">B558*G557/B557</f>
        <v>0</v>
      </c>
      <c r="H558" s="537">
        <f t="shared" si="65"/>
        <v>0</v>
      </c>
      <c r="I558" s="538"/>
      <c r="K558" s="4050"/>
      <c r="L558" s="4050"/>
      <c r="M558" s="527"/>
    </row>
    <row r="559" spans="1:13" s="526" customFormat="1" ht="12.75" hidden="1" customHeight="1">
      <c r="A559" s="534" t="s">
        <v>378</v>
      </c>
      <c r="B559" s="529">
        <v>0.23</v>
      </c>
      <c r="C559" s="755"/>
      <c r="D559" s="535" t="e">
        <f>B559*D556/B556</f>
        <v>#REF!</v>
      </c>
      <c r="E559" s="819"/>
      <c r="F559" s="536">
        <f t="shared" si="64"/>
        <v>0</v>
      </c>
      <c r="G559" s="537">
        <f t="shared" si="66"/>
        <v>0</v>
      </c>
      <c r="H559" s="537">
        <f t="shared" si="65"/>
        <v>0</v>
      </c>
      <c r="I559" s="538"/>
      <c r="K559" s="4050"/>
      <c r="L559" s="4050"/>
      <c r="M559" s="527"/>
    </row>
    <row r="560" spans="1:13" s="526" customFormat="1" ht="12.75" hidden="1" customHeight="1">
      <c r="A560" s="534" t="s">
        <v>379</v>
      </c>
      <c r="B560" s="529">
        <v>0.18</v>
      </c>
      <c r="C560" s="755"/>
      <c r="D560" s="535" t="e">
        <f>B560*D556/B556</f>
        <v>#REF!</v>
      </c>
      <c r="E560" s="819"/>
      <c r="F560" s="536">
        <f t="shared" si="64"/>
        <v>0</v>
      </c>
      <c r="G560" s="537">
        <f t="shared" si="66"/>
        <v>0</v>
      </c>
      <c r="H560" s="537">
        <f t="shared" si="65"/>
        <v>0</v>
      </c>
      <c r="I560" s="538"/>
      <c r="K560" s="4050"/>
      <c r="L560" s="4050"/>
      <c r="M560" s="527"/>
    </row>
    <row r="561" spans="1:9" s="526" customFormat="1" ht="12.75" hidden="1" customHeight="1">
      <c r="A561" s="534" t="s">
        <v>380</v>
      </c>
      <c r="B561" s="529">
        <v>0.01</v>
      </c>
      <c r="C561" s="755"/>
      <c r="D561" s="535" t="e">
        <f>B561*D556/B556</f>
        <v>#REF!</v>
      </c>
      <c r="E561" s="819"/>
      <c r="F561" s="536">
        <f t="shared" si="64"/>
        <v>0</v>
      </c>
      <c r="G561" s="537">
        <f t="shared" si="66"/>
        <v>0</v>
      </c>
      <c r="H561" s="537">
        <f t="shared" si="65"/>
        <v>0</v>
      </c>
      <c r="I561" s="538"/>
    </row>
    <row r="562" spans="1:9" s="526" customFormat="1" ht="12.75" hidden="1" customHeight="1" thickBot="1">
      <c r="A562" s="539" t="s">
        <v>381</v>
      </c>
      <c r="B562" s="540">
        <v>0.01</v>
      </c>
      <c r="C562" s="756"/>
      <c r="D562" s="541" t="e">
        <f>B562*D556/B556</f>
        <v>#REF!</v>
      </c>
      <c r="E562" s="820"/>
      <c r="F562" s="542">
        <f t="shared" si="64"/>
        <v>0</v>
      </c>
      <c r="G562" s="543">
        <f t="shared" si="66"/>
        <v>0</v>
      </c>
      <c r="H562" s="543">
        <f t="shared" si="65"/>
        <v>0</v>
      </c>
      <c r="I562" s="544"/>
    </row>
    <row r="563" spans="1:9" ht="24" customHeight="1" thickBot="1">
      <c r="A563" s="545"/>
      <c r="B563" s="546">
        <v>1</v>
      </c>
      <c r="C563" s="547" t="s">
        <v>111</v>
      </c>
      <c r="D563" s="548" t="e">
        <f>'Основная продукция'!#REF!</f>
        <v>#REF!</v>
      </c>
      <c r="E563" s="821"/>
      <c r="F563" s="549">
        <f>'Основная продукция'!P202</f>
        <v>0</v>
      </c>
      <c r="G563" s="550">
        <f>'Основная продукция'!Y202</f>
        <v>0</v>
      </c>
      <c r="H563" s="551">
        <f>'Основная продукция'!AG202</f>
        <v>0</v>
      </c>
      <c r="I563" s="552" t="s">
        <v>153</v>
      </c>
    </row>
    <row r="564" spans="1:9" ht="12.75" hidden="1" customHeight="1">
      <c r="A564" s="553" t="s">
        <v>382</v>
      </c>
      <c r="B564" s="554">
        <v>0.67</v>
      </c>
      <c r="C564" s="555"/>
      <c r="D564" s="556" t="e">
        <f>B564*D563/B563</f>
        <v>#REF!</v>
      </c>
      <c r="E564" s="822"/>
      <c r="F564" s="557">
        <f>B564*F563/B563</f>
        <v>0</v>
      </c>
      <c r="G564" s="558">
        <f>B564*G563/B563</f>
        <v>0</v>
      </c>
      <c r="H564" s="558">
        <f>B564*H563/B563</f>
        <v>0</v>
      </c>
      <c r="I564" s="559"/>
    </row>
    <row r="565" spans="1:9" ht="12.75" hidden="1" customHeight="1" thickBot="1">
      <c r="A565" s="534" t="s">
        <v>383</v>
      </c>
      <c r="B565" s="529">
        <v>0.33</v>
      </c>
      <c r="C565" s="560"/>
      <c r="D565" s="561" t="e">
        <f>B565*D563/B563</f>
        <v>#REF!</v>
      </c>
      <c r="E565" s="823"/>
      <c r="F565" s="562">
        <f>B565*F563/B563</f>
        <v>0</v>
      </c>
      <c r="G565" s="563">
        <f>B565*G563/B563</f>
        <v>0</v>
      </c>
      <c r="H565" s="563">
        <f>B565*H563/B563</f>
        <v>0</v>
      </c>
      <c r="I565" s="564"/>
    </row>
    <row r="566" spans="1:9" ht="12.75" hidden="1" customHeight="1">
      <c r="A566" s="745" t="s">
        <v>302</v>
      </c>
      <c r="B566" s="764"/>
      <c r="C566" s="565">
        <v>0.03</v>
      </c>
      <c r="D566" s="566" t="e">
        <f>D564*C566</f>
        <v>#REF!</v>
      </c>
      <c r="E566" s="824"/>
      <c r="F566" s="567">
        <f>F564*C566</f>
        <v>0</v>
      </c>
      <c r="G566" s="568">
        <f>G564*C566</f>
        <v>0</v>
      </c>
      <c r="H566" s="568">
        <f>H564*C566</f>
        <v>0</v>
      </c>
      <c r="I566" s="569" t="e">
        <f>SUM(D566:H566)</f>
        <v>#REF!</v>
      </c>
    </row>
    <row r="567" spans="1:9" ht="12.75" hidden="1" customHeight="1">
      <c r="A567" s="719" t="s">
        <v>307</v>
      </c>
      <c r="B567" s="765"/>
      <c r="C567" s="570">
        <v>1.2E-2</v>
      </c>
      <c r="D567" s="571" t="e">
        <f>D565*C567</f>
        <v>#REF!</v>
      </c>
      <c r="E567" s="825"/>
      <c r="F567" s="572">
        <f>F565*C567</f>
        <v>0</v>
      </c>
      <c r="G567" s="573">
        <f>G565*C567</f>
        <v>0</v>
      </c>
      <c r="H567" s="573">
        <f>H565*C567</f>
        <v>0</v>
      </c>
      <c r="I567" s="574" t="e">
        <f>SUM(D567:H567)</f>
        <v>#REF!</v>
      </c>
    </row>
    <row r="568" spans="1:9" ht="12.75" hidden="1" customHeight="1">
      <c r="A568" s="747" t="s">
        <v>303</v>
      </c>
      <c r="B568" s="761"/>
      <c r="C568" s="575">
        <v>3.0000000000000001E-3</v>
      </c>
      <c r="D568" s="576" t="e">
        <f>D565*C568</f>
        <v>#REF!</v>
      </c>
      <c r="E568" s="505"/>
      <c r="F568" s="577">
        <f>F565*C568</f>
        <v>0</v>
      </c>
      <c r="G568" s="578">
        <f>G565*C568</f>
        <v>0</v>
      </c>
      <c r="H568" s="578">
        <f>H565*C568</f>
        <v>0</v>
      </c>
      <c r="I568" s="579" t="e">
        <f t="shared" ref="I568:I573" si="67">SUM(D568:H568)</f>
        <v>#REF!</v>
      </c>
    </row>
    <row r="569" spans="1:9" ht="12.75" hidden="1" customHeight="1">
      <c r="A569" s="766" t="s">
        <v>39</v>
      </c>
      <c r="B569" s="767"/>
      <c r="C569" s="580">
        <v>1.2E-2</v>
      </c>
      <c r="D569" s="581" t="e">
        <f>D565*C569</f>
        <v>#REF!</v>
      </c>
      <c r="E569" s="826"/>
      <c r="F569" s="582">
        <f>F565*C569</f>
        <v>0</v>
      </c>
      <c r="G569" s="583">
        <f>G565*C569</f>
        <v>0</v>
      </c>
      <c r="H569" s="583">
        <f>H565*C569</f>
        <v>0</v>
      </c>
      <c r="I569" s="584" t="e">
        <f t="shared" si="67"/>
        <v>#REF!</v>
      </c>
    </row>
    <row r="570" spans="1:9" ht="12.75" hidden="1" customHeight="1">
      <c r="A570" s="766" t="s">
        <v>47</v>
      </c>
      <c r="B570" s="767"/>
      <c r="C570" s="585">
        <v>2.18E-2</v>
      </c>
      <c r="D570" s="586" t="e">
        <f>D564*C570</f>
        <v>#REF!</v>
      </c>
      <c r="E570" s="827"/>
      <c r="F570" s="587">
        <f>F564*C570</f>
        <v>0</v>
      </c>
      <c r="G570" s="588">
        <f>G564*C570</f>
        <v>0</v>
      </c>
      <c r="H570" s="588">
        <f>H564*C570</f>
        <v>0</v>
      </c>
      <c r="I570" s="584" t="e">
        <f t="shared" si="67"/>
        <v>#REF!</v>
      </c>
    </row>
    <row r="571" spans="1:9" ht="12.75" hidden="1" customHeight="1">
      <c r="A571" s="747" t="s">
        <v>45</v>
      </c>
      <c r="B571" s="761"/>
      <c r="C571" s="589">
        <v>2.5559999999999999E-2</v>
      </c>
      <c r="D571" s="590" t="e">
        <f>D565*C571</f>
        <v>#REF!</v>
      </c>
      <c r="E571" s="828"/>
      <c r="F571" s="591">
        <f>F565*C571</f>
        <v>0</v>
      </c>
      <c r="G571" s="592">
        <f>G565*C571</f>
        <v>0</v>
      </c>
      <c r="H571" s="592">
        <f>H565*C571</f>
        <v>0</v>
      </c>
      <c r="I571" s="584" t="e">
        <f t="shared" si="67"/>
        <v>#REF!</v>
      </c>
    </row>
    <row r="572" spans="1:9" ht="12.75" hidden="1" customHeight="1">
      <c r="A572" s="747" t="s">
        <v>300</v>
      </c>
      <c r="B572" s="761"/>
      <c r="C572" s="575">
        <v>1.2E-2</v>
      </c>
      <c r="D572" s="576" t="e">
        <f>D564*C572</f>
        <v>#REF!</v>
      </c>
      <c r="E572" s="505"/>
      <c r="F572" s="577">
        <f>F564*C572</f>
        <v>0</v>
      </c>
      <c r="G572" s="578">
        <f>G564*C572</f>
        <v>0</v>
      </c>
      <c r="H572" s="578">
        <f>H564*C572</f>
        <v>0</v>
      </c>
      <c r="I572" s="579" t="e">
        <f t="shared" si="67"/>
        <v>#REF!</v>
      </c>
    </row>
    <row r="573" spans="1:9" ht="12.75" hidden="1" customHeight="1" thickBot="1">
      <c r="A573" s="762" t="s">
        <v>52</v>
      </c>
      <c r="B573" s="763"/>
      <c r="C573" s="593">
        <v>1.2E-2</v>
      </c>
      <c r="D573" s="594" t="e">
        <f>D565*C573</f>
        <v>#REF!</v>
      </c>
      <c r="E573" s="829"/>
      <c r="F573" s="595">
        <f>F565*C573</f>
        <v>0</v>
      </c>
      <c r="G573" s="596">
        <f>G565*C573</f>
        <v>0</v>
      </c>
      <c r="H573" s="596">
        <f>H565*C573</f>
        <v>0</v>
      </c>
      <c r="I573" s="597" t="e">
        <f t="shared" si="67"/>
        <v>#REF!</v>
      </c>
    </row>
    <row r="574" spans="1:9" ht="24" customHeight="1" thickBot="1">
      <c r="A574" s="598"/>
      <c r="B574" s="599">
        <v>1</v>
      </c>
      <c r="C574" s="547" t="s">
        <v>119</v>
      </c>
      <c r="D574" s="600" t="e">
        <f>'Основная продукция'!#REF!</f>
        <v>#REF!</v>
      </c>
      <c r="E574" s="830"/>
      <c r="F574" s="601">
        <f>'Основная продукция'!P205</f>
        <v>0</v>
      </c>
      <c r="G574" s="602">
        <f>'Основная продукция'!Y205</f>
        <v>0</v>
      </c>
      <c r="H574" s="603">
        <f>'Основная продукция'!AG205</f>
        <v>0</v>
      </c>
      <c r="I574" s="604"/>
    </row>
    <row r="575" spans="1:9" ht="12.75" hidden="1" customHeight="1">
      <c r="A575" s="745" t="s">
        <v>384</v>
      </c>
      <c r="B575" s="746"/>
      <c r="C575" s="568">
        <v>3.5000000000000003E-2</v>
      </c>
      <c r="D575" s="605" t="e">
        <f>C575*D574</f>
        <v>#REF!</v>
      </c>
      <c r="E575" s="831"/>
      <c r="F575" s="606">
        <f>C575*F574</f>
        <v>0</v>
      </c>
      <c r="G575" s="607">
        <f>C575*G574</f>
        <v>0</v>
      </c>
      <c r="H575" s="607">
        <f>C575*H574</f>
        <v>0</v>
      </c>
      <c r="I575" s="569" t="e">
        <f>SUM(D575:H575)</f>
        <v>#REF!</v>
      </c>
    </row>
    <row r="576" spans="1:9" ht="12.75" hidden="1" customHeight="1">
      <c r="A576" s="719" t="s">
        <v>58</v>
      </c>
      <c r="B576" s="720"/>
      <c r="C576" s="608">
        <v>0.02</v>
      </c>
      <c r="D576" s="609" t="e">
        <f>C576*D574</f>
        <v>#REF!</v>
      </c>
      <c r="E576" s="832"/>
      <c r="F576" s="610">
        <f>C576*F574</f>
        <v>0</v>
      </c>
      <c r="G576" s="611">
        <f>C576*G574</f>
        <v>0</v>
      </c>
      <c r="H576" s="611">
        <f>C576*H574</f>
        <v>0</v>
      </c>
      <c r="I576" s="612" t="e">
        <f>SUM(D576:H576)</f>
        <v>#REF!</v>
      </c>
    </row>
    <row r="577" spans="1:9" ht="12.75" hidden="1" customHeight="1">
      <c r="A577" s="729" t="s">
        <v>52</v>
      </c>
      <c r="B577" s="730"/>
      <c r="C577" s="613">
        <v>1.2E-2</v>
      </c>
      <c r="D577" s="614" t="e">
        <f>C577*D574</f>
        <v>#REF!</v>
      </c>
      <c r="E577" s="833"/>
      <c r="F577" s="615">
        <f>C577*F574</f>
        <v>0</v>
      </c>
      <c r="G577" s="616">
        <f>C577*G574</f>
        <v>0</v>
      </c>
      <c r="H577" s="616">
        <f>C577*H574</f>
        <v>0</v>
      </c>
      <c r="I577" s="617" t="e">
        <f>SUM(D577:H577)</f>
        <v>#REF!</v>
      </c>
    </row>
    <row r="578" spans="1:9" ht="12.75" hidden="1" customHeight="1">
      <c r="A578" s="747" t="s">
        <v>45</v>
      </c>
      <c r="B578" s="748"/>
      <c r="C578" s="578">
        <v>3.4500000000000003E-2</v>
      </c>
      <c r="D578" s="618" t="e">
        <f>C578*D574</f>
        <v>#REF!</v>
      </c>
      <c r="E578" s="834"/>
      <c r="F578" s="619">
        <f>C578*F574</f>
        <v>0</v>
      </c>
      <c r="G578" s="620">
        <f>C578*G574</f>
        <v>0</v>
      </c>
      <c r="H578" s="620">
        <f>C578*H574</f>
        <v>0</v>
      </c>
      <c r="I578" s="579" t="e">
        <f>SUM(D578:H578)</f>
        <v>#REF!</v>
      </c>
    </row>
    <row r="579" spans="1:9" ht="12.75" hidden="1" customHeight="1" thickBot="1">
      <c r="A579" s="719" t="s">
        <v>57</v>
      </c>
      <c r="B579" s="720"/>
      <c r="C579" s="608">
        <v>0.01</v>
      </c>
      <c r="D579" s="621" t="e">
        <f>C579*D574</f>
        <v>#REF!</v>
      </c>
      <c r="E579" s="835"/>
      <c r="F579" s="622">
        <f>C579*F574</f>
        <v>0</v>
      </c>
      <c r="G579" s="623">
        <f>C579*G574</f>
        <v>0</v>
      </c>
      <c r="H579" s="623">
        <f>C579*H574</f>
        <v>0</v>
      </c>
      <c r="I579" s="612" t="e">
        <f>SUM(D579:H579)</f>
        <v>#REF!</v>
      </c>
    </row>
    <row r="580" spans="1:9" s="526" customFormat="1" ht="24" customHeight="1">
      <c r="A580" s="735" t="s">
        <v>42</v>
      </c>
      <c r="B580" s="736"/>
      <c r="C580" s="624">
        <v>2.4E-2</v>
      </c>
      <c r="D580" s="625" t="e">
        <f>(D558+D560+D562)*C580+E580</f>
        <v>#REF!</v>
      </c>
      <c r="E580" s="506"/>
      <c r="F580" s="626">
        <f>(F558+F560+F562)*C580</f>
        <v>0</v>
      </c>
      <c r="G580" s="627">
        <f>(G558+G560+G562)*C580</f>
        <v>0</v>
      </c>
      <c r="H580" s="627">
        <f>(H558+H560+H562)*C580</f>
        <v>0</v>
      </c>
      <c r="I580" s="569" t="e">
        <f>D580+F580+G580+H580</f>
        <v>#REF!</v>
      </c>
    </row>
    <row r="581" spans="1:9" s="526" customFormat="1" ht="24" customHeight="1">
      <c r="A581" s="719" t="s">
        <v>299</v>
      </c>
      <c r="B581" s="720"/>
      <c r="C581" s="628">
        <v>1.2E-2</v>
      </c>
      <c r="D581" s="571" t="e">
        <f>((D557+D559+D561)*C581)+D613+E581</f>
        <v>#REF!</v>
      </c>
      <c r="E581" s="507"/>
      <c r="F581" s="629">
        <f>((F557+F559+F561)*C581)+F613</f>
        <v>0</v>
      </c>
      <c r="G581" s="573">
        <f>((G557+G559+G561)*C581)+G613</f>
        <v>0</v>
      </c>
      <c r="H581" s="573" t="e">
        <f>((H557+H559+H561)*C581)+H613</f>
        <v>#REF!</v>
      </c>
      <c r="I581" s="579" t="e">
        <f t="shared" ref="I581:I590" si="68">D581+F581+G581+H581</f>
        <v>#REF!</v>
      </c>
    </row>
    <row r="582" spans="1:9" s="526" customFormat="1" ht="24" customHeight="1">
      <c r="A582" s="719" t="s">
        <v>39</v>
      </c>
      <c r="B582" s="720"/>
      <c r="C582" s="628">
        <v>1.2E-2</v>
      </c>
      <c r="D582" s="630" t="e">
        <f>((D557+D559+D561)*C582)+D569+D625+D607+D601+E582</f>
        <v>#REF!</v>
      </c>
      <c r="E582" s="507"/>
      <c r="F582" s="631">
        <f>((F557+F559+F561)*C582)+F569+F625+F607+F601</f>
        <v>0</v>
      </c>
      <c r="G582" s="608">
        <f>((G557+G559+G561)*C582)+G569+G625+G607+G601</f>
        <v>0</v>
      </c>
      <c r="H582" s="608" t="e">
        <f>((H557+H559+H561)*C582)+H569+H625+H607+H601</f>
        <v>#REF!</v>
      </c>
      <c r="I582" s="579" t="e">
        <f t="shared" si="68"/>
        <v>#REF!</v>
      </c>
    </row>
    <row r="583" spans="1:9" s="526" customFormat="1" ht="24" customHeight="1">
      <c r="A583" s="719" t="s">
        <v>47</v>
      </c>
      <c r="B583" s="720"/>
      <c r="C583" s="628">
        <v>2.18E-2</v>
      </c>
      <c r="D583" s="571" t="e">
        <f>D557*C583+D570+D614+E583</f>
        <v>#REF!</v>
      </c>
      <c r="E583" s="507"/>
      <c r="F583" s="629">
        <f>F557*C583+F570+F614</f>
        <v>0</v>
      </c>
      <c r="G583" s="573">
        <f>G557*C583+G570+G614</f>
        <v>0</v>
      </c>
      <c r="H583" s="573">
        <f>H557*C583+H570+H614</f>
        <v>0</v>
      </c>
      <c r="I583" s="579" t="e">
        <f t="shared" si="68"/>
        <v>#REF!</v>
      </c>
    </row>
    <row r="584" spans="1:9" s="526" customFormat="1" ht="24" customHeight="1">
      <c r="A584" s="719" t="s">
        <v>45</v>
      </c>
      <c r="B584" s="720"/>
      <c r="C584" s="628">
        <v>2.5559999999999999E-2</v>
      </c>
      <c r="D584" s="630" t="e">
        <f>((D558+D561+D562+D615+D616)*C584)+E584+D571+D578+D626+D610+D602</f>
        <v>#REF!</v>
      </c>
      <c r="E584" s="507"/>
      <c r="F584" s="631">
        <f>((F558+F561+F562)*C584)+F571+F578+F626+F610+F602</f>
        <v>0</v>
      </c>
      <c r="G584" s="608">
        <f>((G558+G561+G562)*C584)+G571+G578+G626+G610+G602</f>
        <v>0</v>
      </c>
      <c r="H584" s="608" t="e">
        <f>((H558+H561+H562)*C584)+H571+H578+H626+H610+H602</f>
        <v>#REF!</v>
      </c>
      <c r="I584" s="579" t="e">
        <f t="shared" si="68"/>
        <v>#REF!</v>
      </c>
    </row>
    <row r="585" spans="1:9" s="526" customFormat="1" ht="24" customHeight="1">
      <c r="A585" s="719" t="s">
        <v>300</v>
      </c>
      <c r="B585" s="720"/>
      <c r="C585" s="628">
        <v>1.2E-2</v>
      </c>
      <c r="D585" s="571" t="e">
        <f>(D558+D561+D562+D615)*C585+D572+E585</f>
        <v>#REF!</v>
      </c>
      <c r="E585" s="507"/>
      <c r="F585" s="629">
        <f>(F558+F561+F562)*C585+F572</f>
        <v>0</v>
      </c>
      <c r="G585" s="573">
        <f>(G558+G561+G562)*C585+G572</f>
        <v>0</v>
      </c>
      <c r="H585" s="573">
        <f>(H558+H561+H562)*C585+H572</f>
        <v>0</v>
      </c>
      <c r="I585" s="579" t="e">
        <f t="shared" si="68"/>
        <v>#REF!</v>
      </c>
    </row>
    <row r="586" spans="1:9" s="526" customFormat="1" ht="24" customHeight="1">
      <c r="A586" s="719" t="s">
        <v>301</v>
      </c>
      <c r="B586" s="720"/>
      <c r="C586" s="628">
        <v>1.4E-2</v>
      </c>
      <c r="D586" s="571" t="e">
        <f>(D557+D559+D560)*C586+E586</f>
        <v>#REF!</v>
      </c>
      <c r="E586" s="507"/>
      <c r="F586" s="629">
        <f>(F557+F559+F560)*C586</f>
        <v>0</v>
      </c>
      <c r="G586" s="573">
        <f>(G557+G559+G560)*C586</f>
        <v>0</v>
      </c>
      <c r="H586" s="573">
        <f>(H557+H559+H560)*C586</f>
        <v>0</v>
      </c>
      <c r="I586" s="579" t="e">
        <f t="shared" si="68"/>
        <v>#REF!</v>
      </c>
    </row>
    <row r="587" spans="1:9" s="526" customFormat="1" ht="24" customHeight="1">
      <c r="A587" s="757" t="s">
        <v>302</v>
      </c>
      <c r="B587" s="758"/>
      <c r="C587" s="632">
        <v>0.03</v>
      </c>
      <c r="D587" s="633" t="e">
        <f>D566+F566+G566+E587</f>
        <v>#REF!</v>
      </c>
      <c r="E587" s="508"/>
      <c r="F587" s="634"/>
      <c r="G587" s="635"/>
      <c r="H587" s="635"/>
      <c r="I587" s="584" t="e">
        <f t="shared" si="68"/>
        <v>#REF!</v>
      </c>
    </row>
    <row r="588" spans="1:9" s="526" customFormat="1" ht="24" customHeight="1">
      <c r="A588" s="725" t="s">
        <v>385</v>
      </c>
      <c r="B588" s="726"/>
      <c r="C588" s="628">
        <v>2.1999999999999999E-2</v>
      </c>
      <c r="D588" s="636" t="e">
        <f>D604+F604+G604+E588</f>
        <v>#REF!</v>
      </c>
      <c r="E588" s="507"/>
      <c r="F588" s="631"/>
      <c r="G588" s="608"/>
      <c r="H588" s="608"/>
      <c r="I588" s="579" t="e">
        <f t="shared" si="68"/>
        <v>#REF!</v>
      </c>
    </row>
    <row r="589" spans="1:9" s="526" customFormat="1" ht="24" customHeight="1">
      <c r="A589" s="725" t="s">
        <v>386</v>
      </c>
      <c r="B589" s="726"/>
      <c r="C589" s="628">
        <v>3.0000000000000001E-3</v>
      </c>
      <c r="D589" s="637" t="e">
        <f>D568+F568+G568+E589</f>
        <v>#REF!</v>
      </c>
      <c r="E589" s="507"/>
      <c r="F589" s="629"/>
      <c r="G589" s="573"/>
      <c r="H589" s="573"/>
      <c r="I589" s="579" t="e">
        <f t="shared" si="68"/>
        <v>#REF!</v>
      </c>
    </row>
    <row r="590" spans="1:9" s="526" customFormat="1" ht="24" customHeight="1" thickBot="1">
      <c r="A590" s="759" t="s">
        <v>304</v>
      </c>
      <c r="B590" s="760"/>
      <c r="C590" s="638">
        <v>3.5000000000000003E-2</v>
      </c>
      <c r="D590" s="639" t="e">
        <f>D575+F575+G575+E590</f>
        <v>#REF!</v>
      </c>
      <c r="E590" s="509"/>
      <c r="F590" s="640"/>
      <c r="G590" s="641"/>
      <c r="H590" s="641"/>
      <c r="I590" s="642" t="e">
        <f t="shared" si="68"/>
        <v>#REF!</v>
      </c>
    </row>
    <row r="591" spans="1:9" ht="7.5" customHeight="1" thickBot="1"/>
    <row r="592" spans="1:9" ht="24" customHeight="1" thickBot="1">
      <c r="A592" s="749" t="s">
        <v>86</v>
      </c>
      <c r="B592" s="750"/>
      <c r="C592" s="750"/>
      <c r="D592" s="750"/>
      <c r="E592" s="816"/>
      <c r="F592" s="751"/>
      <c r="G592" s="4152">
        <f>G1</f>
        <v>44606</v>
      </c>
      <c r="H592" s="4153"/>
      <c r="I592" s="4154"/>
    </row>
    <row r="593" spans="1:9" s="526" customFormat="1" ht="24" customHeight="1" thickBot="1">
      <c r="A593" s="752" t="s">
        <v>387</v>
      </c>
      <c r="B593" s="753"/>
      <c r="C593" s="754" t="s">
        <v>9</v>
      </c>
      <c r="D593" s="643">
        <v>0.22916666666666666</v>
      </c>
      <c r="E593" s="817" t="s">
        <v>375</v>
      </c>
      <c r="F593" s="522">
        <v>0.47916666666666669</v>
      </c>
      <c r="G593" s="523">
        <v>0.66666666666666663</v>
      </c>
      <c r="H593" s="644">
        <v>0.8125</v>
      </c>
      <c r="I593" s="645"/>
    </row>
    <row r="594" spans="1:9" s="526" customFormat="1" ht="24" customHeight="1" thickBot="1">
      <c r="A594" s="646"/>
      <c r="B594" s="647">
        <v>1</v>
      </c>
      <c r="C594" s="755"/>
      <c r="D594" s="518" t="e">
        <f>'Основная продукция'!#REF!</f>
        <v>#REF!</v>
      </c>
      <c r="E594" s="837"/>
      <c r="F594" s="648">
        <f>'Основная продукция'!P214</f>
        <v>0</v>
      </c>
      <c r="G594" s="649">
        <f>'Основная продукция'!Y214</f>
        <v>0</v>
      </c>
      <c r="H594" s="650">
        <f>'Основная продукция'!AG215</f>
        <v>0</v>
      </c>
      <c r="I594" s="533"/>
    </row>
    <row r="595" spans="1:9" s="526" customFormat="1" ht="13.5" hidden="1" customHeight="1">
      <c r="A595" s="534" t="s">
        <v>0</v>
      </c>
      <c r="B595" s="651">
        <v>0.45</v>
      </c>
      <c r="C595" s="755"/>
      <c r="D595" s="535" t="e">
        <f>B595*D594/B594</f>
        <v>#REF!</v>
      </c>
      <c r="E595" s="819"/>
      <c r="F595" s="536">
        <f>B595*F594/B594</f>
        <v>0</v>
      </c>
      <c r="G595" s="537">
        <f>B595*G594/B594</f>
        <v>0</v>
      </c>
      <c r="H595" s="537">
        <f>B595*H594/B594</f>
        <v>0</v>
      </c>
      <c r="I595" s="533"/>
    </row>
    <row r="596" spans="1:9" s="526" customFormat="1" ht="13.5" hidden="1" customHeight="1" thickBot="1">
      <c r="A596" s="652" t="s">
        <v>29</v>
      </c>
      <c r="B596" s="653">
        <v>0.55000000000000004</v>
      </c>
      <c r="C596" s="756"/>
      <c r="D596" s="654" t="e">
        <f>B596*D595/B595</f>
        <v>#REF!</v>
      </c>
      <c r="E596" s="838"/>
      <c r="F596" s="655">
        <f>B596*F595/B595</f>
        <v>0</v>
      </c>
      <c r="G596" s="656">
        <f>B596*G595/B595</f>
        <v>0</v>
      </c>
      <c r="H596" s="656">
        <f>B596*H595/B595</f>
        <v>0</v>
      </c>
      <c r="I596" s="657"/>
    </row>
    <row r="597" spans="1:9" ht="24" customHeight="1">
      <c r="A597" s="739" t="s">
        <v>388</v>
      </c>
      <c r="B597" s="740"/>
      <c r="C597" s="741"/>
      <c r="D597" s="658" t="e">
        <f>'Основная продукция'!#REF!</f>
        <v>#REF!</v>
      </c>
      <c r="E597" s="839"/>
      <c r="F597" s="659">
        <f>'Основная продукция'!P215</f>
        <v>0</v>
      </c>
      <c r="G597" s="660">
        <f>'Основная продукция'!Y215</f>
        <v>0</v>
      </c>
      <c r="H597" s="660" t="e">
        <f>'Основная продукция'!#REF!</f>
        <v>#REF!</v>
      </c>
      <c r="I597" s="525"/>
    </row>
    <row r="598" spans="1:9" ht="24" customHeight="1" thickBot="1">
      <c r="A598" s="742" t="s">
        <v>389</v>
      </c>
      <c r="B598" s="743"/>
      <c r="C598" s="744"/>
      <c r="D598" s="661" t="e">
        <f>'Основная продукция'!#REF!</f>
        <v>#REF!</v>
      </c>
      <c r="E598" s="840"/>
      <c r="F598" s="662">
        <f>'Основная продукция'!P216</f>
        <v>0</v>
      </c>
      <c r="G598" s="662">
        <f>'Основная продукция'!Y216</f>
        <v>0</v>
      </c>
      <c r="H598" s="662" t="e">
        <f>'Основная продукция'!#REF!</f>
        <v>#REF!</v>
      </c>
      <c r="I598" s="663"/>
    </row>
    <row r="599" spans="1:9" ht="23.25" customHeight="1">
      <c r="A599" s="739" t="s">
        <v>337</v>
      </c>
      <c r="B599" s="740"/>
      <c r="C599" s="741"/>
      <c r="D599" s="664" t="e">
        <f>'Основная продукция'!#REF!</f>
        <v>#REF!</v>
      </c>
      <c r="E599" s="841"/>
      <c r="F599" s="665">
        <f>'Основная продукция'!P220</f>
        <v>0</v>
      </c>
      <c r="G599" s="666">
        <f>'Основная продукция'!Y220</f>
        <v>0</v>
      </c>
      <c r="H599" s="666">
        <f>'Основная продукция'!AG217</f>
        <v>0</v>
      </c>
      <c r="I599" s="667"/>
    </row>
    <row r="600" spans="1:9" ht="23.25" customHeight="1" thickBot="1">
      <c r="A600" s="742" t="s">
        <v>338</v>
      </c>
      <c r="B600" s="743"/>
      <c r="C600" s="744"/>
      <c r="D600" s="661" t="e">
        <f>'Основная продукция'!#REF!</f>
        <v>#REF!</v>
      </c>
      <c r="E600" s="842"/>
      <c r="F600" s="662">
        <f>'Основная продукция'!P221</f>
        <v>0</v>
      </c>
      <c r="G600" s="668">
        <f>'Основная продукция'!Y221</f>
        <v>0</v>
      </c>
      <c r="H600" s="668">
        <f>'Основная продукция'!AG218</f>
        <v>0</v>
      </c>
      <c r="I600" s="604"/>
    </row>
    <row r="601" spans="1:9" ht="12.75" hidden="1" customHeight="1">
      <c r="A601" s="745" t="s">
        <v>39</v>
      </c>
      <c r="B601" s="746"/>
      <c r="C601" s="607">
        <v>0.02</v>
      </c>
      <c r="D601" s="607" t="e">
        <f>(D599+D600)*C601</f>
        <v>#REF!</v>
      </c>
      <c r="E601" s="843"/>
      <c r="F601" s="607">
        <f>(F599+F600)*C601</f>
        <v>0</v>
      </c>
      <c r="G601" s="607">
        <f>(G599+G600)*C601</f>
        <v>0</v>
      </c>
      <c r="H601" s="607">
        <f>(H599+H600)*C601</f>
        <v>0</v>
      </c>
      <c r="I601" s="569" t="e">
        <f t="shared" ref="I601:I606" si="69">SUM(D601:H601)</f>
        <v>#REF!</v>
      </c>
    </row>
    <row r="602" spans="1:9" ht="12.75" hidden="1" customHeight="1">
      <c r="A602" s="747" t="s">
        <v>45</v>
      </c>
      <c r="B602" s="748"/>
      <c r="C602" s="669">
        <v>0.04</v>
      </c>
      <c r="D602" s="669" t="e">
        <f>D599*C602</f>
        <v>#REF!</v>
      </c>
      <c r="E602" s="844"/>
      <c r="F602" s="669">
        <f>F599*C602</f>
        <v>0</v>
      </c>
      <c r="G602" s="669">
        <f>G599*C602</f>
        <v>0</v>
      </c>
      <c r="H602" s="669">
        <f>H599*C602</f>
        <v>0</v>
      </c>
      <c r="I602" s="579" t="e">
        <f t="shared" si="69"/>
        <v>#REF!</v>
      </c>
    </row>
    <row r="603" spans="1:9" ht="12.75" hidden="1" customHeight="1">
      <c r="A603" s="729" t="s">
        <v>52</v>
      </c>
      <c r="B603" s="730"/>
      <c r="C603" s="616">
        <v>2.4E-2</v>
      </c>
      <c r="D603" s="616" t="e">
        <f>D599*C603</f>
        <v>#REF!</v>
      </c>
      <c r="E603" s="845"/>
      <c r="F603" s="616">
        <f>F599*C603</f>
        <v>0</v>
      </c>
      <c r="G603" s="616">
        <f>G599*C603</f>
        <v>0</v>
      </c>
      <c r="H603" s="616">
        <f>H599*C603</f>
        <v>0</v>
      </c>
      <c r="I603" s="617" t="e">
        <f t="shared" si="69"/>
        <v>#REF!</v>
      </c>
    </row>
    <row r="604" spans="1:9" ht="12.75" hidden="1" customHeight="1">
      <c r="A604" s="747" t="s">
        <v>385</v>
      </c>
      <c r="B604" s="748"/>
      <c r="C604" s="670">
        <v>0.03</v>
      </c>
      <c r="D604" s="620" t="e">
        <f>D600*C604</f>
        <v>#REF!</v>
      </c>
      <c r="E604" s="846"/>
      <c r="F604" s="620">
        <f>F600*C604</f>
        <v>0</v>
      </c>
      <c r="G604" s="620">
        <f>G600*C604</f>
        <v>0</v>
      </c>
      <c r="H604" s="620">
        <f>H600*C604</f>
        <v>0</v>
      </c>
      <c r="I604" s="579" t="e">
        <f t="shared" si="69"/>
        <v>#REF!</v>
      </c>
    </row>
    <row r="605" spans="1:9" ht="12.75" hidden="1" customHeight="1">
      <c r="A605" s="719" t="s">
        <v>308</v>
      </c>
      <c r="B605" s="720"/>
      <c r="C605" s="671">
        <v>0.03</v>
      </c>
      <c r="D605" s="623" t="e">
        <f>D599*C605</f>
        <v>#REF!</v>
      </c>
      <c r="E605" s="847"/>
      <c r="F605" s="623">
        <f>F599*C605</f>
        <v>0</v>
      </c>
      <c r="G605" s="623">
        <f>G599*C605</f>
        <v>0</v>
      </c>
      <c r="H605" s="623">
        <f>H599*C605</f>
        <v>0</v>
      </c>
      <c r="I605" s="612" t="e">
        <f t="shared" si="69"/>
        <v>#REF!</v>
      </c>
    </row>
    <row r="606" spans="1:9" ht="12.75" hidden="1" customHeight="1" thickBot="1">
      <c r="A606" s="721" t="s">
        <v>309</v>
      </c>
      <c r="B606" s="722"/>
      <c r="C606" s="672">
        <v>0.02</v>
      </c>
      <c r="D606" s="673" t="e">
        <f>D600*C606</f>
        <v>#REF!</v>
      </c>
      <c r="E606" s="848"/>
      <c r="F606" s="673">
        <f>F600*C606</f>
        <v>0</v>
      </c>
      <c r="G606" s="673">
        <f>G600*C606</f>
        <v>0</v>
      </c>
      <c r="H606" s="673">
        <f>H600*C606</f>
        <v>0</v>
      </c>
      <c r="I606" s="674" t="e">
        <f t="shared" si="69"/>
        <v>#REF!</v>
      </c>
    </row>
    <row r="607" spans="1:9" ht="12.75" hidden="1" customHeight="1">
      <c r="A607" s="737" t="s">
        <v>39</v>
      </c>
      <c r="B607" s="738"/>
      <c r="C607" s="675">
        <v>0.02</v>
      </c>
      <c r="D607" s="676" t="e">
        <f>((D597+D598)*C607)+E607</f>
        <v>#REF!</v>
      </c>
      <c r="E607" s="849"/>
      <c r="F607" s="677">
        <f>(F597+F598)*C607</f>
        <v>0</v>
      </c>
      <c r="G607" s="678">
        <f>(G597+G598)*C607</f>
        <v>0</v>
      </c>
      <c r="H607" s="678" t="e">
        <f>(H597+H598)*C607</f>
        <v>#REF!</v>
      </c>
      <c r="I607" s="679" t="e">
        <f>SUM(D607:H607)</f>
        <v>#REF!</v>
      </c>
    </row>
    <row r="608" spans="1:9" ht="18.75" hidden="1" customHeight="1">
      <c r="A608" s="729" t="s">
        <v>305</v>
      </c>
      <c r="B608" s="730"/>
      <c r="C608" s="617">
        <v>1.2E-2</v>
      </c>
      <c r="D608" s="680" t="e">
        <f>(((D597+D598+D616)*C608)+D573+F573+G573+D577+F577+D603+F603+G603)/3+E608</f>
        <v>#REF!</v>
      </c>
      <c r="E608" s="850"/>
      <c r="F608" s="681" t="e">
        <f>D608</f>
        <v>#REF!</v>
      </c>
      <c r="G608" s="613" t="e">
        <f>F608</f>
        <v>#REF!</v>
      </c>
      <c r="H608" s="613" t="e">
        <f>(H597+H598)*C608+H573+H577+H603</f>
        <v>#REF!</v>
      </c>
      <c r="I608" s="682" t="e">
        <f t="shared" ref="I608:I611" si="70">SUM(D608:H608)</f>
        <v>#REF!</v>
      </c>
    </row>
    <row r="609" spans="1:9" ht="18.75" hidden="1" customHeight="1">
      <c r="A609" s="729" t="s">
        <v>53</v>
      </c>
      <c r="B609" s="730"/>
      <c r="C609" s="617">
        <v>6.0000000000000001E-3</v>
      </c>
      <c r="D609" s="680" t="e">
        <f>(((D597+D598)*C609)+E609)</f>
        <v>#REF!</v>
      </c>
      <c r="E609" s="850"/>
      <c r="F609" s="681">
        <f>(F597+F598)*C609</f>
        <v>0</v>
      </c>
      <c r="G609" s="613">
        <f>(G597+G598)*C609</f>
        <v>0</v>
      </c>
      <c r="H609" s="613" t="e">
        <f>(H597+H598)*C609</f>
        <v>#REF!</v>
      </c>
      <c r="I609" s="682" t="e">
        <f t="shared" si="70"/>
        <v>#REF!</v>
      </c>
    </row>
    <row r="610" spans="1:9" ht="18.75" hidden="1" customHeight="1">
      <c r="A610" s="683" t="s">
        <v>45</v>
      </c>
      <c r="B610" s="684">
        <v>2.5559999999999999E-2</v>
      </c>
      <c r="C610" s="579">
        <v>3.7777999999999999E-2</v>
      </c>
      <c r="D610" s="576" t="e">
        <f>(D597*C610)+(D598*B610)+E610</f>
        <v>#REF!</v>
      </c>
      <c r="E610" s="505"/>
      <c r="F610" s="577">
        <f>(F597*C610)+(F598*B610)</f>
        <v>0</v>
      </c>
      <c r="G610" s="578">
        <f>(G597*C610)+(G598*B610)</f>
        <v>0</v>
      </c>
      <c r="H610" s="578" t="e">
        <f>(H597*C610)+(H598*B610)</f>
        <v>#REF!</v>
      </c>
      <c r="I610" s="679" t="e">
        <f t="shared" si="70"/>
        <v>#REF!</v>
      </c>
    </row>
    <row r="611" spans="1:9" ht="18.75" hidden="1" customHeight="1">
      <c r="A611" s="729" t="s">
        <v>54</v>
      </c>
      <c r="B611" s="730"/>
      <c r="C611" s="617">
        <v>6.7799999999999996E-3</v>
      </c>
      <c r="D611" s="680" t="e">
        <f>((D597+D598)*C611)+E611</f>
        <v>#REF!</v>
      </c>
      <c r="E611" s="850"/>
      <c r="F611" s="681"/>
      <c r="G611" s="613"/>
      <c r="H611" s="613"/>
      <c r="I611" s="682" t="e">
        <f t="shared" si="70"/>
        <v>#REF!</v>
      </c>
    </row>
    <row r="612" spans="1:9" ht="18.75" hidden="1" customHeight="1">
      <c r="A612" s="729" t="s">
        <v>48</v>
      </c>
      <c r="B612" s="730"/>
      <c r="C612" s="685">
        <v>3</v>
      </c>
      <c r="D612" s="686" t="e">
        <f>((D597+D598)*C612)+E612+D616</f>
        <v>#REF!</v>
      </c>
      <c r="E612" s="851"/>
      <c r="F612" s="687"/>
      <c r="G612" s="688"/>
      <c r="H612" s="688" t="e">
        <f>((H597+H598)*C612)</f>
        <v>#REF!</v>
      </c>
      <c r="I612" s="689" t="e">
        <f>SUM(D612:H612)</f>
        <v>#REF!</v>
      </c>
    </row>
    <row r="613" spans="1:9" ht="12.75" hidden="1" customHeight="1" thickBot="1">
      <c r="A613" s="731" t="s">
        <v>41</v>
      </c>
      <c r="B613" s="732"/>
      <c r="C613" s="690">
        <v>1.2E-2</v>
      </c>
      <c r="D613" s="691" t="e">
        <f>D598*C613+E613</f>
        <v>#REF!</v>
      </c>
      <c r="E613" s="852"/>
      <c r="F613" s="692">
        <f>F598*C613</f>
        <v>0</v>
      </c>
      <c r="G613" s="693">
        <f>G598*C613</f>
        <v>0</v>
      </c>
      <c r="H613" s="693" t="e">
        <f>H598*C613</f>
        <v>#REF!</v>
      </c>
      <c r="I613" s="679" t="e">
        <f>SUM(D613:H613)</f>
        <v>#REF!</v>
      </c>
    </row>
    <row r="614" spans="1:9" s="526" customFormat="1" ht="12.75" hidden="1" customHeight="1" thickBot="1">
      <c r="A614" s="733" t="s">
        <v>47</v>
      </c>
      <c r="B614" s="734"/>
      <c r="C614" s="694">
        <v>5.8999999999999997E-2</v>
      </c>
      <c r="D614" s="695" t="e">
        <f>(D595+D596)*C614</f>
        <v>#REF!</v>
      </c>
      <c r="E614" s="853"/>
      <c r="F614" s="696">
        <f>(F595+F596)*C614</f>
        <v>0</v>
      </c>
      <c r="G614" s="697">
        <f>(G595+G596)*C614</f>
        <v>0</v>
      </c>
      <c r="H614" s="697">
        <f>(H595+H596)*C614</f>
        <v>0</v>
      </c>
      <c r="I614" s="698" t="e">
        <f t="shared" ref="I614" si="71">SUM(D614:H614)</f>
        <v>#REF!</v>
      </c>
    </row>
    <row r="615" spans="1:9" s="526" customFormat="1" ht="26.25" customHeight="1" thickBot="1">
      <c r="A615" s="2023" t="s">
        <v>583</v>
      </c>
      <c r="B615" s="2024"/>
      <c r="C615" s="2025"/>
      <c r="D615" s="2027" t="e">
        <f>'Основная продукция'!#REF!+'Основная продукция'!M203+'Основная продукция'!V203</f>
        <v>#REF!</v>
      </c>
      <c r="E615" s="510"/>
      <c r="F615" s="2014"/>
      <c r="G615" s="2015"/>
      <c r="H615" s="2015"/>
      <c r="I615" s="2016"/>
    </row>
    <row r="616" spans="1:9" s="526" customFormat="1" ht="26.25" customHeight="1" thickBot="1">
      <c r="A616" s="2020" t="s">
        <v>584</v>
      </c>
      <c r="B616" s="2021"/>
      <c r="C616" s="2022"/>
      <c r="D616" s="2027" t="e">
        <f>'Основная продукция'!#REF!+'Основная продукция'!M204+'Основная продукция'!V204</f>
        <v>#REF!</v>
      </c>
      <c r="E616" s="2010"/>
      <c r="F616" s="2011"/>
      <c r="G616" s="2012"/>
      <c r="H616" s="2012"/>
      <c r="I616" s="2013"/>
    </row>
    <row r="617" spans="1:9" s="526" customFormat="1" ht="26.25" hidden="1" customHeight="1" thickBot="1">
      <c r="A617" s="2023" t="s">
        <v>58</v>
      </c>
      <c r="B617" s="2024"/>
      <c r="C617" s="2035">
        <v>1.2E-2</v>
      </c>
      <c r="D617" s="2037" t="e">
        <f>D615*C617</f>
        <v>#REF!</v>
      </c>
      <c r="E617" s="510"/>
      <c r="F617" s="2036"/>
      <c r="G617" s="1489"/>
      <c r="H617" s="1489"/>
      <c r="I617" s="703"/>
    </row>
    <row r="618" spans="1:9" s="526" customFormat="1" ht="24" customHeight="1">
      <c r="A618" s="735" t="s">
        <v>294</v>
      </c>
      <c r="B618" s="736"/>
      <c r="C618" s="699">
        <v>0.03</v>
      </c>
      <c r="D618" s="700" t="e">
        <f>D595*C618+E618</f>
        <v>#REF!</v>
      </c>
      <c r="E618" s="510"/>
      <c r="F618" s="701">
        <f>F595*C618</f>
        <v>0</v>
      </c>
      <c r="G618" s="702">
        <f>G595*C618</f>
        <v>0</v>
      </c>
      <c r="H618" s="702">
        <f>H595*C618</f>
        <v>0</v>
      </c>
      <c r="I618" s="703" t="e">
        <f>D618+F618+G618+H618</f>
        <v>#REF!</v>
      </c>
    </row>
    <row r="619" spans="1:9" s="526" customFormat="1" ht="24" customHeight="1">
      <c r="A619" s="719" t="s">
        <v>295</v>
      </c>
      <c r="B619" s="720"/>
      <c r="C619" s="704">
        <v>0.04</v>
      </c>
      <c r="D619" s="705" t="e">
        <f>D596*C619+E619</f>
        <v>#REF!</v>
      </c>
      <c r="E619" s="511"/>
      <c r="F619" s="706">
        <f>F596*C619</f>
        <v>0</v>
      </c>
      <c r="G619" s="707">
        <f>G596*C619</f>
        <v>0</v>
      </c>
      <c r="H619" s="707">
        <f>H596*C619</f>
        <v>0</v>
      </c>
      <c r="I619" s="612" t="e">
        <f>D619+F619+G619+H619</f>
        <v>#REF!</v>
      </c>
    </row>
    <row r="620" spans="1:9" s="526" customFormat="1" ht="24" customHeight="1">
      <c r="A620" s="719" t="s">
        <v>307</v>
      </c>
      <c r="B620" s="720"/>
      <c r="C620" s="628">
        <v>1.2E-2</v>
      </c>
      <c r="D620" s="708" t="e">
        <f>D567+F567+G567+E620</f>
        <v>#REF!</v>
      </c>
      <c r="E620" s="512"/>
      <c r="F620" s="622"/>
      <c r="G620" s="623"/>
      <c r="H620" s="623"/>
      <c r="I620" s="612" t="e">
        <f>D620</f>
        <v>#REF!</v>
      </c>
    </row>
    <row r="621" spans="1:9" s="526" customFormat="1" ht="24" customHeight="1">
      <c r="A621" s="2017" t="s">
        <v>587</v>
      </c>
      <c r="B621" s="2018"/>
      <c r="C621" s="2019">
        <v>0.03</v>
      </c>
      <c r="D621" s="708" t="e">
        <f>D615*C621+E621</f>
        <v>#REF!</v>
      </c>
      <c r="E621" s="512"/>
      <c r="F621" s="622"/>
      <c r="G621" s="623"/>
      <c r="H621" s="623"/>
      <c r="I621" s="710"/>
    </row>
    <row r="622" spans="1:9" s="526" customFormat="1" ht="24" customHeight="1">
      <c r="A622" s="2017" t="s">
        <v>589</v>
      </c>
      <c r="B622" s="2018"/>
      <c r="C622" s="2019">
        <v>3.5000000000000003E-2</v>
      </c>
      <c r="D622" s="708" t="e">
        <f>D616*C622+E622</f>
        <v>#REF!</v>
      </c>
      <c r="E622" s="512"/>
      <c r="F622" s="622"/>
      <c r="G622" s="623"/>
      <c r="H622" s="623"/>
      <c r="I622" s="710"/>
    </row>
    <row r="623" spans="1:9" s="526" customFormat="1" ht="24" customHeight="1">
      <c r="A623" s="723" t="s">
        <v>308</v>
      </c>
      <c r="B623" s="724"/>
      <c r="C623" s="709">
        <v>0.03</v>
      </c>
      <c r="D623" s="708" t="e">
        <f>D605+F605+G605+E623</f>
        <v>#REF!</v>
      </c>
      <c r="E623" s="512"/>
      <c r="F623" s="622"/>
      <c r="G623" s="623"/>
      <c r="H623" s="623"/>
      <c r="I623" s="710" t="e">
        <f>D623</f>
        <v>#REF!</v>
      </c>
    </row>
    <row r="624" spans="1:9" s="526" customFormat="1" ht="24" customHeight="1">
      <c r="A624" s="725" t="s">
        <v>309</v>
      </c>
      <c r="B624" s="726"/>
      <c r="C624" s="628">
        <v>0.02</v>
      </c>
      <c r="D624" s="705" t="e">
        <f>D606+F606+G606+E624</f>
        <v>#REF!</v>
      </c>
      <c r="E624" s="511"/>
      <c r="F624" s="706"/>
      <c r="G624" s="707"/>
      <c r="H624" s="707"/>
      <c r="I624" s="612" t="e">
        <f>D624</f>
        <v>#REF!</v>
      </c>
    </row>
    <row r="625" spans="1:13" s="526" customFormat="1" ht="18.75" hidden="1" customHeight="1">
      <c r="A625" s="727" t="s">
        <v>39</v>
      </c>
      <c r="B625" s="728"/>
      <c r="C625" s="579">
        <v>0.03</v>
      </c>
      <c r="D625" s="711" t="e">
        <f>D595*C625</f>
        <v>#REF!</v>
      </c>
      <c r="E625" s="505"/>
      <c r="F625" s="577">
        <f>F595*C625</f>
        <v>0</v>
      </c>
      <c r="G625" s="578">
        <f>G595*C625</f>
        <v>0</v>
      </c>
      <c r="H625" s="578">
        <f>H595*C625</f>
        <v>0</v>
      </c>
      <c r="I625" s="579" t="e">
        <f t="shared" ref="I625:I626" si="72">SUM(D625:H625)</f>
        <v>#REF!</v>
      </c>
    </row>
    <row r="626" spans="1:13" s="526" customFormat="1" ht="18.75" hidden="1" customHeight="1">
      <c r="A626" s="727" t="s">
        <v>45</v>
      </c>
      <c r="B626" s="728"/>
      <c r="C626" s="579">
        <v>2.5559999999999999E-2</v>
      </c>
      <c r="D626" s="711" t="e">
        <f>D596*C626</f>
        <v>#REF!</v>
      </c>
      <c r="E626" s="505"/>
      <c r="F626" s="577">
        <f>F596*C626</f>
        <v>0</v>
      </c>
      <c r="G626" s="578">
        <f>G596*C626</f>
        <v>0</v>
      </c>
      <c r="H626" s="578">
        <f>H596*C626</f>
        <v>0</v>
      </c>
      <c r="I626" s="579" t="e">
        <f t="shared" si="72"/>
        <v>#REF!</v>
      </c>
    </row>
    <row r="627" spans="1:13" s="526" customFormat="1" ht="24" customHeight="1">
      <c r="A627" s="719" t="s">
        <v>58</v>
      </c>
      <c r="B627" s="720"/>
      <c r="C627" s="612">
        <v>0.02</v>
      </c>
      <c r="D627" s="636" t="e">
        <f>D576+F576+G576+E627+D617</f>
        <v>#REF!</v>
      </c>
      <c r="E627" s="507"/>
      <c r="F627" s="712"/>
      <c r="G627" s="608"/>
      <c r="H627" s="608"/>
      <c r="I627" s="612" t="e">
        <f>D627</f>
        <v>#REF!</v>
      </c>
    </row>
    <row r="628" spans="1:13" s="526" customFormat="1" ht="24" customHeight="1">
      <c r="A628" s="719" t="s">
        <v>57</v>
      </c>
      <c r="B628" s="720"/>
      <c r="C628" s="612">
        <v>0.01</v>
      </c>
      <c r="D628" s="636" t="e">
        <f>D579+F579+G579+E628</f>
        <v>#REF!</v>
      </c>
      <c r="E628" s="507"/>
      <c r="F628" s="712"/>
      <c r="G628" s="608"/>
      <c r="H628" s="608"/>
      <c r="I628" s="612" t="e">
        <f>D628</f>
        <v>#REF!</v>
      </c>
    </row>
    <row r="629" spans="1:13" ht="24" customHeight="1">
      <c r="A629" s="719" t="s">
        <v>305</v>
      </c>
      <c r="B629" s="720"/>
      <c r="C629" s="713">
        <v>1.2E-2</v>
      </c>
      <c r="D629" s="571" t="e">
        <f>D608+E629</f>
        <v>#REF!</v>
      </c>
      <c r="E629" s="507"/>
      <c r="F629" s="572" t="e">
        <f t="shared" ref="F629:H630" si="73">F608</f>
        <v>#REF!</v>
      </c>
      <c r="G629" s="573" t="e">
        <f t="shared" si="73"/>
        <v>#REF!</v>
      </c>
      <c r="H629" s="573" t="e">
        <f t="shared" si="73"/>
        <v>#REF!</v>
      </c>
      <c r="I629" s="682" t="e">
        <f>D629+F629+G629+H629</f>
        <v>#REF!</v>
      </c>
    </row>
    <row r="630" spans="1:13" ht="24" customHeight="1">
      <c r="A630" s="719" t="s">
        <v>53</v>
      </c>
      <c r="B630" s="720"/>
      <c r="C630" s="713">
        <v>6.0000000000000001E-3</v>
      </c>
      <c r="D630" s="571" t="e">
        <f>(D609+E630)/3</f>
        <v>#REF!</v>
      </c>
      <c r="E630" s="507"/>
      <c r="F630" s="572" t="e">
        <f>D630</f>
        <v>#REF!</v>
      </c>
      <c r="G630" s="573" t="e">
        <f>D630</f>
        <v>#REF!</v>
      </c>
      <c r="H630" s="573" t="e">
        <f t="shared" si="73"/>
        <v>#REF!</v>
      </c>
      <c r="I630" s="682" t="e">
        <f>D630+F630+G630+H630</f>
        <v>#REF!</v>
      </c>
    </row>
    <row r="631" spans="1:13" ht="24" customHeight="1">
      <c r="A631" s="719" t="s">
        <v>54</v>
      </c>
      <c r="B631" s="720"/>
      <c r="C631" s="713">
        <v>6.7799999999999996E-3</v>
      </c>
      <c r="D631" s="571" t="e">
        <f>D611+E631</f>
        <v>#REF!</v>
      </c>
      <c r="E631" s="507"/>
      <c r="F631" s="572"/>
      <c r="G631" s="573"/>
      <c r="H631" s="573"/>
      <c r="I631" s="682" t="e">
        <f>D631</f>
        <v>#REF!</v>
      </c>
    </row>
    <row r="632" spans="1:13" ht="24" customHeight="1" thickBot="1">
      <c r="A632" s="721" t="s">
        <v>48</v>
      </c>
      <c r="B632" s="722"/>
      <c r="C632" s="714">
        <v>3</v>
      </c>
      <c r="D632" s="715" t="e">
        <f>D612+E632</f>
        <v>#REF!</v>
      </c>
      <c r="E632" s="513"/>
      <c r="F632" s="716"/>
      <c r="G632" s="717"/>
      <c r="H632" s="717" t="e">
        <f>H612</f>
        <v>#REF!</v>
      </c>
      <c r="I632" s="718" t="e">
        <f>D632+H632</f>
        <v>#REF!</v>
      </c>
    </row>
    <row r="633" spans="1:13" ht="24" customHeight="1" thickBot="1">
      <c r="A633" s="749" t="s">
        <v>390</v>
      </c>
      <c r="B633" s="750"/>
      <c r="C633" s="750"/>
      <c r="D633" s="750"/>
      <c r="E633" s="816"/>
      <c r="F633" s="751"/>
      <c r="G633" s="4152">
        <f>G1</f>
        <v>44606</v>
      </c>
      <c r="H633" s="4153"/>
      <c r="I633" s="4154"/>
      <c r="K633" s="4049"/>
      <c r="L633" s="4049"/>
      <c r="M633" s="520"/>
    </row>
    <row r="634" spans="1:13" s="526" customFormat="1" ht="24" customHeight="1">
      <c r="A634" s="768"/>
      <c r="B634" s="769"/>
      <c r="C634" s="754" t="s">
        <v>24</v>
      </c>
      <c r="D634" s="521">
        <v>0.22916666666666666</v>
      </c>
      <c r="E634" s="817" t="s">
        <v>375</v>
      </c>
      <c r="F634" s="522">
        <v>0.47916666666666669</v>
      </c>
      <c r="G634" s="523">
        <v>0.66666666666666663</v>
      </c>
      <c r="H634" s="524">
        <v>0.8125</v>
      </c>
      <c r="I634" s="525"/>
      <c r="K634" s="4050"/>
      <c r="L634" s="4050"/>
      <c r="M634" s="527"/>
    </row>
    <row r="635" spans="1:13" s="526" customFormat="1" ht="24" customHeight="1" thickBot="1">
      <c r="A635" s="528"/>
      <c r="B635" s="529">
        <v>1</v>
      </c>
      <c r="C635" s="755"/>
      <c r="D635" s="518">
        <f>'Основная продукция'!F229</f>
        <v>125</v>
      </c>
      <c r="E635" s="818"/>
      <c r="F635" s="530">
        <f>'Основная продукция'!P229</f>
        <v>0</v>
      </c>
      <c r="G635" s="531">
        <f>'Основная продукция'!Y229</f>
        <v>0</v>
      </c>
      <c r="H635" s="532">
        <f>'Основная продукция'!AG229</f>
        <v>100</v>
      </c>
      <c r="I635" s="533" t="s">
        <v>153</v>
      </c>
      <c r="K635" s="4050"/>
      <c r="L635" s="4050"/>
      <c r="M635" s="527"/>
    </row>
    <row r="636" spans="1:13" s="526" customFormat="1" ht="12.75" hidden="1" customHeight="1">
      <c r="A636" s="534" t="s">
        <v>376</v>
      </c>
      <c r="B636" s="529">
        <v>0.28000000000000003</v>
      </c>
      <c r="C636" s="755"/>
      <c r="D636" s="535">
        <f>B636*D635/B635</f>
        <v>35</v>
      </c>
      <c r="E636" s="819"/>
      <c r="F636" s="536">
        <f t="shared" ref="F636:F641" si="74">B636*F635/B635</f>
        <v>0</v>
      </c>
      <c r="G636" s="537">
        <f>B636*G635/B635</f>
        <v>0</v>
      </c>
      <c r="H636" s="537">
        <f t="shared" ref="H636:H641" si="75">B636*H635/B635</f>
        <v>28.000000000000004</v>
      </c>
      <c r="I636" s="538"/>
      <c r="K636" s="4050"/>
      <c r="L636" s="4050"/>
      <c r="M636" s="527"/>
    </row>
    <row r="637" spans="1:13" s="526" customFormat="1" ht="12.75" hidden="1" customHeight="1">
      <c r="A637" s="534" t="s">
        <v>377</v>
      </c>
      <c r="B637" s="529">
        <v>0.15</v>
      </c>
      <c r="C637" s="755"/>
      <c r="D637" s="535">
        <f>B637*D635/B635</f>
        <v>18.75</v>
      </c>
      <c r="E637" s="819"/>
      <c r="F637" s="536">
        <f t="shared" si="74"/>
        <v>0</v>
      </c>
      <c r="G637" s="537">
        <f t="shared" ref="G637:G641" si="76">B637*G636/B636</f>
        <v>0</v>
      </c>
      <c r="H637" s="537">
        <f t="shared" si="75"/>
        <v>15</v>
      </c>
      <c r="I637" s="538"/>
      <c r="K637" s="4050"/>
      <c r="L637" s="4050"/>
      <c r="M637" s="527"/>
    </row>
    <row r="638" spans="1:13" s="526" customFormat="1" ht="12.75" hidden="1" customHeight="1">
      <c r="A638" s="534" t="s">
        <v>378</v>
      </c>
      <c r="B638" s="529">
        <v>0.35</v>
      </c>
      <c r="C638" s="755"/>
      <c r="D638" s="535">
        <f>B638*D635/B635</f>
        <v>43.75</v>
      </c>
      <c r="E638" s="819"/>
      <c r="F638" s="536">
        <f t="shared" si="74"/>
        <v>0</v>
      </c>
      <c r="G638" s="537">
        <f t="shared" si="76"/>
        <v>0</v>
      </c>
      <c r="H638" s="537">
        <f t="shared" si="75"/>
        <v>35</v>
      </c>
      <c r="I638" s="538"/>
      <c r="K638" s="4050"/>
      <c r="L638" s="4050"/>
      <c r="M638" s="527"/>
    </row>
    <row r="639" spans="1:13" s="526" customFormat="1" ht="12.75" hidden="1" customHeight="1">
      <c r="A639" s="534" t="s">
        <v>379</v>
      </c>
      <c r="B639" s="529">
        <v>0.2</v>
      </c>
      <c r="C639" s="755"/>
      <c r="D639" s="535">
        <f>B639*D635/B635</f>
        <v>25</v>
      </c>
      <c r="E639" s="819"/>
      <c r="F639" s="536">
        <f t="shared" si="74"/>
        <v>0</v>
      </c>
      <c r="G639" s="537">
        <f t="shared" si="76"/>
        <v>0</v>
      </c>
      <c r="H639" s="537">
        <f t="shared" si="75"/>
        <v>20</v>
      </c>
      <c r="I639" s="538"/>
      <c r="K639" s="4050"/>
      <c r="L639" s="4050"/>
      <c r="M639" s="527"/>
    </row>
    <row r="640" spans="1:13" s="526" customFormat="1" ht="12.75" hidden="1" customHeight="1">
      <c r="A640" s="534" t="s">
        <v>380</v>
      </c>
      <c r="B640" s="529">
        <v>0.01</v>
      </c>
      <c r="C640" s="755"/>
      <c r="D640" s="535">
        <f>B640*D635/B635</f>
        <v>1.25</v>
      </c>
      <c r="E640" s="819"/>
      <c r="F640" s="536">
        <f t="shared" si="74"/>
        <v>0</v>
      </c>
      <c r="G640" s="537">
        <f t="shared" si="76"/>
        <v>0</v>
      </c>
      <c r="H640" s="537">
        <f t="shared" si="75"/>
        <v>1</v>
      </c>
      <c r="I640" s="538"/>
    </row>
    <row r="641" spans="1:9" s="526" customFormat="1" ht="12.75" hidden="1" customHeight="1" thickBot="1">
      <c r="A641" s="539" t="s">
        <v>381</v>
      </c>
      <c r="B641" s="540">
        <v>0.01</v>
      </c>
      <c r="C641" s="756"/>
      <c r="D641" s="541">
        <f>B641*D635/B635</f>
        <v>1.25</v>
      </c>
      <c r="E641" s="820"/>
      <c r="F641" s="542">
        <f t="shared" si="74"/>
        <v>0</v>
      </c>
      <c r="G641" s="543">
        <f t="shared" si="76"/>
        <v>0</v>
      </c>
      <c r="H641" s="543">
        <f t="shared" si="75"/>
        <v>1</v>
      </c>
      <c r="I641" s="544"/>
    </row>
    <row r="642" spans="1:9" ht="24" customHeight="1" thickBot="1">
      <c r="A642" s="545"/>
      <c r="B642" s="546">
        <v>1</v>
      </c>
      <c r="C642" s="547" t="s">
        <v>111</v>
      </c>
      <c r="D642" s="548" t="e">
        <f>'Основная продукция'!#REF!</f>
        <v>#REF!</v>
      </c>
      <c r="E642" s="821"/>
      <c r="F642" s="549">
        <f>'Основная продукция'!P230</f>
        <v>0</v>
      </c>
      <c r="G642" s="550">
        <f>'Основная продукция'!Y230</f>
        <v>0</v>
      </c>
      <c r="H642" s="551" t="e">
        <f>'Основная продукция'!#REF!</f>
        <v>#REF!</v>
      </c>
      <c r="I642" s="552" t="s">
        <v>153</v>
      </c>
    </row>
    <row r="643" spans="1:9" ht="12.75" hidden="1" customHeight="1">
      <c r="A643" s="553" t="s">
        <v>382</v>
      </c>
      <c r="B643" s="554">
        <v>0.75</v>
      </c>
      <c r="C643" s="555"/>
      <c r="D643" s="556" t="e">
        <f>B643*D642/B642</f>
        <v>#REF!</v>
      </c>
      <c r="E643" s="822"/>
      <c r="F643" s="557">
        <f>B643*F642/B642</f>
        <v>0</v>
      </c>
      <c r="G643" s="558">
        <f>B643*G642/B642</f>
        <v>0</v>
      </c>
      <c r="H643" s="558" t="e">
        <f>B643*H642/B642</f>
        <v>#REF!</v>
      </c>
      <c r="I643" s="559"/>
    </row>
    <row r="644" spans="1:9" ht="12.75" hidden="1" customHeight="1" thickBot="1">
      <c r="A644" s="534" t="s">
        <v>383</v>
      </c>
      <c r="B644" s="529">
        <v>0.25</v>
      </c>
      <c r="C644" s="560"/>
      <c r="D644" s="561" t="e">
        <f>B644*D642/B642</f>
        <v>#REF!</v>
      </c>
      <c r="E644" s="823"/>
      <c r="F644" s="562">
        <f>B644*F642/B642</f>
        <v>0</v>
      </c>
      <c r="G644" s="563">
        <f>B644*G642/B642</f>
        <v>0</v>
      </c>
      <c r="H644" s="563" t="e">
        <f>B644*H642/B642</f>
        <v>#REF!</v>
      </c>
      <c r="I644" s="564"/>
    </row>
    <row r="645" spans="1:9" ht="12.75" hidden="1" customHeight="1">
      <c r="A645" s="745" t="s">
        <v>302</v>
      </c>
      <c r="B645" s="764"/>
      <c r="C645" s="565">
        <v>0.03</v>
      </c>
      <c r="D645" s="566" t="e">
        <f>D643*C645</f>
        <v>#REF!</v>
      </c>
      <c r="E645" s="824"/>
      <c r="F645" s="567">
        <f>F643*C645</f>
        <v>0</v>
      </c>
      <c r="G645" s="568">
        <f>G643*C645</f>
        <v>0</v>
      </c>
      <c r="H645" s="568" t="e">
        <f>H643*C645</f>
        <v>#REF!</v>
      </c>
      <c r="I645" s="569" t="e">
        <f>SUM(D645:H645)</f>
        <v>#REF!</v>
      </c>
    </row>
    <row r="646" spans="1:9" ht="12.75" hidden="1" customHeight="1">
      <c r="A646" s="719" t="s">
        <v>307</v>
      </c>
      <c r="B646" s="765"/>
      <c r="C646" s="570">
        <v>1.2E-2</v>
      </c>
      <c r="D646" s="571" t="e">
        <f>D644*C646</f>
        <v>#REF!</v>
      </c>
      <c r="E646" s="825"/>
      <c r="F646" s="572">
        <f>F644*C646</f>
        <v>0</v>
      </c>
      <c r="G646" s="573">
        <f>G644*C646</f>
        <v>0</v>
      </c>
      <c r="H646" s="573" t="e">
        <f>H644*C646</f>
        <v>#REF!</v>
      </c>
      <c r="I646" s="574" t="e">
        <f>SUM(D646:H646)</f>
        <v>#REF!</v>
      </c>
    </row>
    <row r="647" spans="1:9" ht="12.75" hidden="1" customHeight="1">
      <c r="A647" s="747" t="s">
        <v>303</v>
      </c>
      <c r="B647" s="761"/>
      <c r="C647" s="575">
        <v>3.0000000000000001E-3</v>
      </c>
      <c r="D647" s="576" t="e">
        <f>D644*C647</f>
        <v>#REF!</v>
      </c>
      <c r="E647" s="505"/>
      <c r="F647" s="577">
        <f>F644*C647</f>
        <v>0</v>
      </c>
      <c r="G647" s="578">
        <f>G644*C647</f>
        <v>0</v>
      </c>
      <c r="H647" s="578" t="e">
        <f>H644*C647</f>
        <v>#REF!</v>
      </c>
      <c r="I647" s="579" t="e">
        <f t="shared" ref="I647:I652" si="77">SUM(D647:H647)</f>
        <v>#REF!</v>
      </c>
    </row>
    <row r="648" spans="1:9" ht="12.75" hidden="1" customHeight="1">
      <c r="A648" s="766" t="s">
        <v>39</v>
      </c>
      <c r="B648" s="767"/>
      <c r="C648" s="580">
        <v>1.2E-2</v>
      </c>
      <c r="D648" s="581" t="e">
        <f>D644*C648</f>
        <v>#REF!</v>
      </c>
      <c r="E648" s="826"/>
      <c r="F648" s="582">
        <f>F644*C648</f>
        <v>0</v>
      </c>
      <c r="G648" s="583">
        <f>G644*C648</f>
        <v>0</v>
      </c>
      <c r="H648" s="583" t="e">
        <f>H644*C648</f>
        <v>#REF!</v>
      </c>
      <c r="I648" s="584" t="e">
        <f t="shared" si="77"/>
        <v>#REF!</v>
      </c>
    </row>
    <row r="649" spans="1:9" ht="12.75" hidden="1" customHeight="1">
      <c r="A649" s="766" t="s">
        <v>47</v>
      </c>
      <c r="B649" s="767"/>
      <c r="C649" s="585">
        <v>2.18E-2</v>
      </c>
      <c r="D649" s="586" t="e">
        <f>D643*C649</f>
        <v>#REF!</v>
      </c>
      <c r="E649" s="827"/>
      <c r="F649" s="587">
        <f>F643*C649</f>
        <v>0</v>
      </c>
      <c r="G649" s="588">
        <f>G643*C649</f>
        <v>0</v>
      </c>
      <c r="H649" s="588" t="e">
        <f>H643*C649</f>
        <v>#REF!</v>
      </c>
      <c r="I649" s="584" t="e">
        <f t="shared" si="77"/>
        <v>#REF!</v>
      </c>
    </row>
    <row r="650" spans="1:9" ht="12.75" hidden="1" customHeight="1">
      <c r="A650" s="747" t="s">
        <v>45</v>
      </c>
      <c r="B650" s="761"/>
      <c r="C650" s="589">
        <v>2.5559999999999999E-2</v>
      </c>
      <c r="D650" s="590" t="e">
        <f>D644*C650</f>
        <v>#REF!</v>
      </c>
      <c r="E650" s="828"/>
      <c r="F650" s="591">
        <f>F644*C650</f>
        <v>0</v>
      </c>
      <c r="G650" s="592">
        <f>G644*C650</f>
        <v>0</v>
      </c>
      <c r="H650" s="592" t="e">
        <f>H644*C650</f>
        <v>#REF!</v>
      </c>
      <c r="I650" s="584" t="e">
        <f t="shared" si="77"/>
        <v>#REF!</v>
      </c>
    </row>
    <row r="651" spans="1:9" ht="12.75" hidden="1" customHeight="1">
      <c r="A651" s="747" t="s">
        <v>300</v>
      </c>
      <c r="B651" s="761"/>
      <c r="C651" s="575">
        <v>1.2E-2</v>
      </c>
      <c r="D651" s="576" t="e">
        <f>D643*C651</f>
        <v>#REF!</v>
      </c>
      <c r="E651" s="505"/>
      <c r="F651" s="577">
        <f>F643*C651</f>
        <v>0</v>
      </c>
      <c r="G651" s="578">
        <f>G643*C651</f>
        <v>0</v>
      </c>
      <c r="H651" s="578" t="e">
        <f>H643*C651</f>
        <v>#REF!</v>
      </c>
      <c r="I651" s="579" t="e">
        <f t="shared" si="77"/>
        <v>#REF!</v>
      </c>
    </row>
    <row r="652" spans="1:9" ht="12.75" hidden="1" customHeight="1" thickBot="1">
      <c r="A652" s="762" t="s">
        <v>52</v>
      </c>
      <c r="B652" s="763"/>
      <c r="C652" s="593">
        <v>1.2E-2</v>
      </c>
      <c r="D652" s="594" t="e">
        <f>D644*C652</f>
        <v>#REF!</v>
      </c>
      <c r="E652" s="829"/>
      <c r="F652" s="595">
        <f>F644*C652</f>
        <v>0</v>
      </c>
      <c r="G652" s="596">
        <f>G644*C652</f>
        <v>0</v>
      </c>
      <c r="H652" s="596" t="e">
        <f>H644*C652</f>
        <v>#REF!</v>
      </c>
      <c r="I652" s="597" t="e">
        <f t="shared" si="77"/>
        <v>#REF!</v>
      </c>
    </row>
    <row r="653" spans="1:9" ht="24" customHeight="1" thickBot="1">
      <c r="A653" s="598"/>
      <c r="B653" s="599">
        <v>1</v>
      </c>
      <c r="C653" s="547" t="s">
        <v>119</v>
      </c>
      <c r="D653" s="600" t="e">
        <f>'Основная продукция'!#REF!</f>
        <v>#REF!</v>
      </c>
      <c r="E653" s="830"/>
      <c r="F653" s="601">
        <f>'Основная продукция'!P233</f>
        <v>0</v>
      </c>
      <c r="G653" s="602">
        <f>'Основная продукция'!Y233</f>
        <v>0</v>
      </c>
      <c r="H653" s="603">
        <f>'Основная продукция'!AG232</f>
        <v>18</v>
      </c>
      <c r="I653" s="604"/>
    </row>
    <row r="654" spans="1:9" ht="12.75" hidden="1" customHeight="1">
      <c r="A654" s="745" t="s">
        <v>384</v>
      </c>
      <c r="B654" s="746"/>
      <c r="C654" s="568">
        <v>3.5000000000000003E-2</v>
      </c>
      <c r="D654" s="605" t="e">
        <f>C654*D653</f>
        <v>#REF!</v>
      </c>
      <c r="E654" s="831"/>
      <c r="F654" s="606">
        <f>C654*F653</f>
        <v>0</v>
      </c>
      <c r="G654" s="607">
        <f>C654*G653</f>
        <v>0</v>
      </c>
      <c r="H654" s="607">
        <f>C654*H653</f>
        <v>0.63000000000000012</v>
      </c>
      <c r="I654" s="569" t="e">
        <f>SUM(D654:H654)</f>
        <v>#REF!</v>
      </c>
    </row>
    <row r="655" spans="1:9" ht="12.75" hidden="1" customHeight="1">
      <c r="A655" s="719" t="s">
        <v>58</v>
      </c>
      <c r="B655" s="720"/>
      <c r="C655" s="608">
        <v>0.02</v>
      </c>
      <c r="D655" s="609" t="e">
        <f>C655*D653</f>
        <v>#REF!</v>
      </c>
      <c r="E655" s="832"/>
      <c r="F655" s="610">
        <f>C655*F653</f>
        <v>0</v>
      </c>
      <c r="G655" s="611">
        <f>C655*G653</f>
        <v>0</v>
      </c>
      <c r="H655" s="611">
        <f>C655*H653</f>
        <v>0.36</v>
      </c>
      <c r="I655" s="612" t="e">
        <f>SUM(D655:H655)</f>
        <v>#REF!</v>
      </c>
    </row>
    <row r="656" spans="1:9" ht="12.75" hidden="1" customHeight="1">
      <c r="A656" s="729" t="s">
        <v>52</v>
      </c>
      <c r="B656" s="730"/>
      <c r="C656" s="613">
        <v>1.2E-2</v>
      </c>
      <c r="D656" s="614" t="e">
        <f>C656*D653</f>
        <v>#REF!</v>
      </c>
      <c r="E656" s="833"/>
      <c r="F656" s="615">
        <f>C656*F653</f>
        <v>0</v>
      </c>
      <c r="G656" s="616">
        <f>C656*G653</f>
        <v>0</v>
      </c>
      <c r="H656" s="616">
        <f>C656*H653</f>
        <v>0.216</v>
      </c>
      <c r="I656" s="617" t="e">
        <f>SUM(D656:H656)</f>
        <v>#REF!</v>
      </c>
    </row>
    <row r="657" spans="1:9" ht="12.75" hidden="1" customHeight="1">
      <c r="A657" s="747" t="s">
        <v>45</v>
      </c>
      <c r="B657" s="748"/>
      <c r="C657" s="578">
        <v>3.4500000000000003E-2</v>
      </c>
      <c r="D657" s="618" t="e">
        <f>C657*D653</f>
        <v>#REF!</v>
      </c>
      <c r="E657" s="834"/>
      <c r="F657" s="619">
        <f>C657*F653</f>
        <v>0</v>
      </c>
      <c r="G657" s="620">
        <f>C657*G653</f>
        <v>0</v>
      </c>
      <c r="H657" s="620">
        <f>C657*H653</f>
        <v>0.621</v>
      </c>
      <c r="I657" s="579" t="e">
        <f>SUM(D657:H657)</f>
        <v>#REF!</v>
      </c>
    </row>
    <row r="658" spans="1:9" ht="12.75" hidden="1" customHeight="1" thickBot="1">
      <c r="A658" s="719" t="s">
        <v>57</v>
      </c>
      <c r="B658" s="720"/>
      <c r="C658" s="608">
        <v>0.01</v>
      </c>
      <c r="D658" s="621" t="e">
        <f>C658*D653</f>
        <v>#REF!</v>
      </c>
      <c r="E658" s="835"/>
      <c r="F658" s="622">
        <f>C658*F653</f>
        <v>0</v>
      </c>
      <c r="G658" s="623">
        <f>C658*G653</f>
        <v>0</v>
      </c>
      <c r="H658" s="623">
        <f>C658*H653</f>
        <v>0.18</v>
      </c>
      <c r="I658" s="612" t="e">
        <f>SUM(D658:H658)</f>
        <v>#REF!</v>
      </c>
    </row>
    <row r="659" spans="1:9" s="526" customFormat="1" ht="24" customHeight="1">
      <c r="A659" s="735" t="s">
        <v>42</v>
      </c>
      <c r="B659" s="736"/>
      <c r="C659" s="624">
        <v>2.4E-2</v>
      </c>
      <c r="D659" s="625">
        <f>(D637+D639+D641)*C659+E659</f>
        <v>1.08</v>
      </c>
      <c r="E659" s="506"/>
      <c r="F659" s="626">
        <f>(F637+F639+F641)*C659</f>
        <v>0</v>
      </c>
      <c r="G659" s="627">
        <f>(G637+G639+G641)*C659</f>
        <v>0</v>
      </c>
      <c r="H659" s="627">
        <f>(H637+H639+H641)*C659</f>
        <v>0.86399999999999999</v>
      </c>
      <c r="I659" s="569">
        <f>D659+F659+G659+H659</f>
        <v>1.944</v>
      </c>
    </row>
    <row r="660" spans="1:9" s="526" customFormat="1" ht="24" customHeight="1">
      <c r="A660" s="719" t="s">
        <v>299</v>
      </c>
      <c r="B660" s="720"/>
      <c r="C660" s="628">
        <v>1.2E-2</v>
      </c>
      <c r="D660" s="571" t="e">
        <f>((D636+D638+D640)*C660)+D692+E660</f>
        <v>#REF!</v>
      </c>
      <c r="E660" s="507"/>
      <c r="F660" s="629" t="e">
        <f>((F636+F638+F640)*C660)+F692</f>
        <v>#REF!</v>
      </c>
      <c r="G660" s="573" t="e">
        <f>((G636+G638+G640)*C660)+G692</f>
        <v>#REF!</v>
      </c>
      <c r="H660" s="573" t="e">
        <f>((H636+H638+H640)*C660)+H692</f>
        <v>#REF!</v>
      </c>
      <c r="I660" s="579" t="e">
        <f t="shared" ref="I660:I669" si="78">D660+F660+G660+H660</f>
        <v>#REF!</v>
      </c>
    </row>
    <row r="661" spans="1:9" s="526" customFormat="1" ht="24" customHeight="1">
      <c r="A661" s="719" t="s">
        <v>39</v>
      </c>
      <c r="B661" s="720"/>
      <c r="C661" s="628">
        <v>1.2E-2</v>
      </c>
      <c r="D661" s="630" t="e">
        <f>((D636+D638+D640)*C661)+D648+D704+D686+D680+E661</f>
        <v>#REF!</v>
      </c>
      <c r="E661" s="507"/>
      <c r="F661" s="631" t="e">
        <f>((F636+F638+F640)*C661)+F648+F704+F686+F680</f>
        <v>#REF!</v>
      </c>
      <c r="G661" s="608" t="e">
        <f>((G636+G638+G640)*C661)+G648+G704+G686+G680</f>
        <v>#REF!</v>
      </c>
      <c r="H661" s="608" t="e">
        <f>((H636+H638+H640)*C661)+H648+H704+H686+H680</f>
        <v>#REF!</v>
      </c>
      <c r="I661" s="579" t="e">
        <f t="shared" si="78"/>
        <v>#REF!</v>
      </c>
    </row>
    <row r="662" spans="1:9" s="526" customFormat="1" ht="24" customHeight="1">
      <c r="A662" s="719" t="s">
        <v>47</v>
      </c>
      <c r="B662" s="720"/>
      <c r="C662" s="628">
        <v>2.18E-2</v>
      </c>
      <c r="D662" s="571" t="e">
        <f>D636*C662+D649+D693+E662</f>
        <v>#REF!</v>
      </c>
      <c r="E662" s="507"/>
      <c r="F662" s="629">
        <f>F636*C662+F649+F693</f>
        <v>0</v>
      </c>
      <c r="G662" s="573">
        <f>G636*C662+G649+G693</f>
        <v>0</v>
      </c>
      <c r="H662" s="573" t="e">
        <f>H636*C662+H649+H693</f>
        <v>#REF!</v>
      </c>
      <c r="I662" s="579" t="e">
        <f t="shared" si="78"/>
        <v>#REF!</v>
      </c>
    </row>
    <row r="663" spans="1:9" s="526" customFormat="1" ht="24" customHeight="1">
      <c r="A663" s="719" t="s">
        <v>45</v>
      </c>
      <c r="B663" s="720"/>
      <c r="C663" s="628">
        <v>2.5559999999999999E-2</v>
      </c>
      <c r="D663" s="630" t="e">
        <f>((D637+D640+D641+D694+D695)*C663)+E663+D650+D657+D705+D689+D681</f>
        <v>#REF!</v>
      </c>
      <c r="E663" s="507"/>
      <c r="F663" s="631" t="e">
        <f>((F637+F640+F641)*C663)+F650+F657+F705+F689+F681</f>
        <v>#REF!</v>
      </c>
      <c r="G663" s="608" t="e">
        <f>((G637+G640+G641)*C663)+G650+G657+G705+G689+G681</f>
        <v>#REF!</v>
      </c>
      <c r="H663" s="608" t="e">
        <f>((H637+H640+H641)*C663)+H650+H657+H705+H689+H681</f>
        <v>#REF!</v>
      </c>
      <c r="I663" s="579" t="e">
        <f t="shared" si="78"/>
        <v>#REF!</v>
      </c>
    </row>
    <row r="664" spans="1:9" s="526" customFormat="1" ht="24" customHeight="1">
      <c r="A664" s="719" t="s">
        <v>300</v>
      </c>
      <c r="B664" s="720"/>
      <c r="C664" s="628">
        <v>1.2E-2</v>
      </c>
      <c r="D664" s="571" t="e">
        <f>(D637+D640+D641+D694)*C664+D651+E664</f>
        <v>#REF!</v>
      </c>
      <c r="E664" s="507"/>
      <c r="F664" s="629">
        <f>(F637+F640+F641)*C664+F651</f>
        <v>0</v>
      </c>
      <c r="G664" s="573">
        <f>(G637+G640+G641)*C664+G651</f>
        <v>0</v>
      </c>
      <c r="H664" s="573" t="e">
        <f>(H637+H640+H641)*C664+H651</f>
        <v>#REF!</v>
      </c>
      <c r="I664" s="579" t="e">
        <f t="shared" si="78"/>
        <v>#REF!</v>
      </c>
    </row>
    <row r="665" spans="1:9" s="526" customFormat="1" ht="24" customHeight="1">
      <c r="A665" s="719" t="s">
        <v>301</v>
      </c>
      <c r="B665" s="720"/>
      <c r="C665" s="628">
        <v>1.4E-2</v>
      </c>
      <c r="D665" s="571">
        <f>(D636+D638+D639)*C665+E665</f>
        <v>1.4525000000000001</v>
      </c>
      <c r="E665" s="507"/>
      <c r="F665" s="629">
        <f>(F636+F638+F639)*C665</f>
        <v>0</v>
      </c>
      <c r="G665" s="573">
        <f>(G636+G638+G639)*C665</f>
        <v>0</v>
      </c>
      <c r="H665" s="573">
        <f>(H636+H638+H639)*C665</f>
        <v>1.1619999999999999</v>
      </c>
      <c r="I665" s="579">
        <f t="shared" si="78"/>
        <v>2.6145</v>
      </c>
    </row>
    <row r="666" spans="1:9" s="526" customFormat="1" ht="24" customHeight="1">
      <c r="A666" s="757" t="s">
        <v>302</v>
      </c>
      <c r="B666" s="758"/>
      <c r="C666" s="632">
        <v>0.03</v>
      </c>
      <c r="D666" s="633" t="e">
        <f>D645+F645+G645+E666</f>
        <v>#REF!</v>
      </c>
      <c r="E666" s="508"/>
      <c r="F666" s="634"/>
      <c r="G666" s="635"/>
      <c r="H666" s="635"/>
      <c r="I666" s="584" t="e">
        <f t="shared" si="78"/>
        <v>#REF!</v>
      </c>
    </row>
    <row r="667" spans="1:9" s="526" customFormat="1" ht="24" customHeight="1">
      <c r="A667" s="725" t="s">
        <v>385</v>
      </c>
      <c r="B667" s="726"/>
      <c r="C667" s="628">
        <v>2.1999999999999999E-2</v>
      </c>
      <c r="D667" s="636" t="e">
        <f>D683+F683+G683+E667</f>
        <v>#REF!</v>
      </c>
      <c r="E667" s="507"/>
      <c r="F667" s="631"/>
      <c r="G667" s="608"/>
      <c r="H667" s="608"/>
      <c r="I667" s="579" t="e">
        <f t="shared" si="78"/>
        <v>#REF!</v>
      </c>
    </row>
    <row r="668" spans="1:9" s="526" customFormat="1" ht="24" customHeight="1">
      <c r="A668" s="725" t="s">
        <v>386</v>
      </c>
      <c r="B668" s="726"/>
      <c r="C668" s="628">
        <v>3.0000000000000001E-3</v>
      </c>
      <c r="D668" s="637" t="e">
        <f>D647+F647+G647+E668</f>
        <v>#REF!</v>
      </c>
      <c r="E668" s="507"/>
      <c r="F668" s="629"/>
      <c r="G668" s="573"/>
      <c r="H668" s="573"/>
      <c r="I668" s="579" t="e">
        <f t="shared" si="78"/>
        <v>#REF!</v>
      </c>
    </row>
    <row r="669" spans="1:9" s="526" customFormat="1" ht="24" customHeight="1" thickBot="1">
      <c r="A669" s="759" t="s">
        <v>304</v>
      </c>
      <c r="B669" s="760"/>
      <c r="C669" s="638">
        <v>3.5000000000000003E-2</v>
      </c>
      <c r="D669" s="639" t="e">
        <f>D654+F654+G654+E669</f>
        <v>#REF!</v>
      </c>
      <c r="E669" s="509"/>
      <c r="F669" s="640"/>
      <c r="G669" s="641"/>
      <c r="H669" s="641"/>
      <c r="I669" s="642" t="e">
        <f t="shared" si="78"/>
        <v>#REF!</v>
      </c>
    </row>
    <row r="670" spans="1:9" ht="7.5" customHeight="1" thickBot="1"/>
    <row r="671" spans="1:9" ht="24" customHeight="1" thickBot="1">
      <c r="A671" s="749" t="s">
        <v>390</v>
      </c>
      <c r="B671" s="750"/>
      <c r="C671" s="750"/>
      <c r="D671" s="750"/>
      <c r="E671" s="816"/>
      <c r="F671" s="751"/>
      <c r="G671" s="4152">
        <f>G1</f>
        <v>44606</v>
      </c>
      <c r="H671" s="4153"/>
      <c r="I671" s="4154"/>
    </row>
    <row r="672" spans="1:9" s="526" customFormat="1" ht="24" customHeight="1" thickBot="1">
      <c r="A672" s="752" t="s">
        <v>387</v>
      </c>
      <c r="B672" s="753"/>
      <c r="C672" s="754" t="s">
        <v>9</v>
      </c>
      <c r="D672" s="643">
        <v>0.22916666666666666</v>
      </c>
      <c r="E672" s="817" t="s">
        <v>375</v>
      </c>
      <c r="F672" s="522">
        <v>0.47916666666666669</v>
      </c>
      <c r="G672" s="523">
        <v>0.66666666666666663</v>
      </c>
      <c r="H672" s="644">
        <v>0.8125</v>
      </c>
      <c r="I672" s="645"/>
    </row>
    <row r="673" spans="1:9" s="526" customFormat="1" ht="24" customHeight="1" thickBot="1">
      <c r="A673" s="646"/>
      <c r="B673" s="647">
        <v>1</v>
      </c>
      <c r="C673" s="755"/>
      <c r="D673" s="518" t="e">
        <f>'Основная продукция'!#REF!</f>
        <v>#REF!</v>
      </c>
      <c r="E673" s="837"/>
      <c r="F673" s="648">
        <f>'Основная продукция'!P244</f>
        <v>0</v>
      </c>
      <c r="G673" s="649">
        <f>'Основная продукция'!Y244</f>
        <v>0</v>
      </c>
      <c r="H673" s="650" t="e">
        <f>'Основная продукция'!#REF!</f>
        <v>#REF!</v>
      </c>
      <c r="I673" s="533"/>
    </row>
    <row r="674" spans="1:9" s="526" customFormat="1" ht="13.5" hidden="1" customHeight="1">
      <c r="A674" s="534" t="s">
        <v>0</v>
      </c>
      <c r="B674" s="651">
        <v>0.28999999999999998</v>
      </c>
      <c r="C674" s="755"/>
      <c r="D674" s="535" t="e">
        <f>B674*D673/B673</f>
        <v>#REF!</v>
      </c>
      <c r="E674" s="819"/>
      <c r="F674" s="536">
        <f>B674*F673/B673</f>
        <v>0</v>
      </c>
      <c r="G674" s="537">
        <f>B674*G673/B673</f>
        <v>0</v>
      </c>
      <c r="H674" s="537" t="e">
        <f>B674*H673/B673</f>
        <v>#REF!</v>
      </c>
      <c r="I674" s="533"/>
    </row>
    <row r="675" spans="1:9" s="526" customFormat="1" ht="13.5" hidden="1" customHeight="1" thickBot="1">
      <c r="A675" s="652" t="s">
        <v>29</v>
      </c>
      <c r="B675" s="653">
        <v>0.3</v>
      </c>
      <c r="C675" s="756"/>
      <c r="D675" s="654" t="e">
        <f>B675*D674/B674</f>
        <v>#REF!</v>
      </c>
      <c r="E675" s="838"/>
      <c r="F675" s="655">
        <f>B675*F674/B674</f>
        <v>0</v>
      </c>
      <c r="G675" s="656">
        <f>B675*G674/B674</f>
        <v>0</v>
      </c>
      <c r="H675" s="656" t="e">
        <f>B675*H674/B674</f>
        <v>#REF!</v>
      </c>
      <c r="I675" s="657"/>
    </row>
    <row r="676" spans="1:9" ht="24" customHeight="1">
      <c r="A676" s="739" t="s">
        <v>388</v>
      </c>
      <c r="B676" s="740"/>
      <c r="C676" s="741"/>
      <c r="D676" s="658" t="e">
        <f>'Основная продукция'!#REF!</f>
        <v>#REF!</v>
      </c>
      <c r="E676" s="839"/>
      <c r="F676" s="659" t="e">
        <f>'Основная продукция'!#REF!</f>
        <v>#REF!</v>
      </c>
      <c r="G676" s="660" t="e">
        <f>'Основная продукция'!#REF!</f>
        <v>#REF!</v>
      </c>
      <c r="H676" s="660" t="e">
        <f>'Основная продукция'!#REF!</f>
        <v>#REF!</v>
      </c>
      <c r="I676" s="525"/>
    </row>
    <row r="677" spans="1:9" ht="24" customHeight="1" thickBot="1">
      <c r="A677" s="742" t="s">
        <v>389</v>
      </c>
      <c r="B677" s="743"/>
      <c r="C677" s="744"/>
      <c r="D677" s="661" t="e">
        <f>'Основная продукция'!#REF!</f>
        <v>#REF!</v>
      </c>
      <c r="E677" s="840"/>
      <c r="F677" s="662" t="e">
        <f>'Основная продукция'!#REF!</f>
        <v>#REF!</v>
      </c>
      <c r="G677" s="662" t="e">
        <f>'Основная продукция'!#REF!</f>
        <v>#REF!</v>
      </c>
      <c r="H677" s="662" t="e">
        <f>'Основная продукция'!#REF!</f>
        <v>#REF!</v>
      </c>
      <c r="I677" s="663"/>
    </row>
    <row r="678" spans="1:9" ht="23.25" customHeight="1">
      <c r="A678" s="739" t="s">
        <v>337</v>
      </c>
      <c r="B678" s="740"/>
      <c r="C678" s="741"/>
      <c r="D678" s="664" t="e">
        <f>'Основная продукция'!#REF!</f>
        <v>#REF!</v>
      </c>
      <c r="E678" s="841"/>
      <c r="F678" s="665">
        <f>'Основная продукция'!P249</f>
        <v>0</v>
      </c>
      <c r="G678" s="666">
        <f>'Основная продукция'!Y249</f>
        <v>0</v>
      </c>
      <c r="H678" s="666" t="e">
        <f>'Основная продукция'!#REF!</f>
        <v>#REF!</v>
      </c>
      <c r="I678" s="667"/>
    </row>
    <row r="679" spans="1:9" ht="24" customHeight="1" thickBot="1">
      <c r="A679" s="742" t="s">
        <v>338</v>
      </c>
      <c r="B679" s="743"/>
      <c r="C679" s="744"/>
      <c r="D679" s="661" t="e">
        <f>'Основная продукция'!#REF!</f>
        <v>#REF!</v>
      </c>
      <c r="E679" s="842"/>
      <c r="F679" s="662">
        <f>'Основная продукция'!P250</f>
        <v>0</v>
      </c>
      <c r="G679" s="668">
        <f>'Основная продукция'!Y250</f>
        <v>0</v>
      </c>
      <c r="H679" s="668" t="e">
        <f>'Основная продукция'!#REF!</f>
        <v>#REF!</v>
      </c>
      <c r="I679" s="604"/>
    </row>
    <row r="680" spans="1:9" ht="12.75" hidden="1" customHeight="1">
      <c r="A680" s="745" t="s">
        <v>39</v>
      </c>
      <c r="B680" s="746"/>
      <c r="C680" s="607">
        <v>0.02</v>
      </c>
      <c r="D680" s="607" t="e">
        <f>(D678+D679)*C680</f>
        <v>#REF!</v>
      </c>
      <c r="E680" s="843"/>
      <c r="F680" s="607">
        <f>(F678+F679)*C680</f>
        <v>0</v>
      </c>
      <c r="G680" s="607">
        <f>(G678+G679)*C680</f>
        <v>0</v>
      </c>
      <c r="H680" s="607" t="e">
        <f>(H678+H679)*C680</f>
        <v>#REF!</v>
      </c>
      <c r="I680" s="569" t="e">
        <f t="shared" ref="I680:I685" si="79">SUM(D680:H680)</f>
        <v>#REF!</v>
      </c>
    </row>
    <row r="681" spans="1:9" ht="12.75" hidden="1" customHeight="1">
      <c r="A681" s="747" t="s">
        <v>45</v>
      </c>
      <c r="B681" s="748"/>
      <c r="C681" s="669">
        <v>0.04</v>
      </c>
      <c r="D681" s="669" t="e">
        <f>D678*C681</f>
        <v>#REF!</v>
      </c>
      <c r="E681" s="844"/>
      <c r="F681" s="669">
        <f>F678*C681</f>
        <v>0</v>
      </c>
      <c r="G681" s="669">
        <f>G678*C681</f>
        <v>0</v>
      </c>
      <c r="H681" s="669" t="e">
        <f>H678*C681</f>
        <v>#REF!</v>
      </c>
      <c r="I681" s="579" t="e">
        <f t="shared" si="79"/>
        <v>#REF!</v>
      </c>
    </row>
    <row r="682" spans="1:9" ht="12.75" hidden="1" customHeight="1">
      <c r="A682" s="729" t="s">
        <v>52</v>
      </c>
      <c r="B682" s="730"/>
      <c r="C682" s="616">
        <v>2.4E-2</v>
      </c>
      <c r="D682" s="616" t="e">
        <f>D678*C682</f>
        <v>#REF!</v>
      </c>
      <c r="E682" s="845"/>
      <c r="F682" s="616">
        <f>F678*C682</f>
        <v>0</v>
      </c>
      <c r="G682" s="616">
        <f>G678*C682</f>
        <v>0</v>
      </c>
      <c r="H682" s="616" t="e">
        <f>H678*C682</f>
        <v>#REF!</v>
      </c>
      <c r="I682" s="617" t="e">
        <f t="shared" si="79"/>
        <v>#REF!</v>
      </c>
    </row>
    <row r="683" spans="1:9" ht="12.75" hidden="1" customHeight="1">
      <c r="A683" s="747" t="s">
        <v>385</v>
      </c>
      <c r="B683" s="748"/>
      <c r="C683" s="670">
        <v>0.03</v>
      </c>
      <c r="D683" s="620" t="e">
        <f>D679*C683</f>
        <v>#REF!</v>
      </c>
      <c r="E683" s="846"/>
      <c r="F683" s="620">
        <f>F679*C683</f>
        <v>0</v>
      </c>
      <c r="G683" s="620">
        <f>G679*C683</f>
        <v>0</v>
      </c>
      <c r="H683" s="620" t="e">
        <f>H679*C683</f>
        <v>#REF!</v>
      </c>
      <c r="I683" s="579" t="e">
        <f t="shared" si="79"/>
        <v>#REF!</v>
      </c>
    </row>
    <row r="684" spans="1:9" ht="12.75" hidden="1" customHeight="1">
      <c r="A684" s="719" t="s">
        <v>308</v>
      </c>
      <c r="B684" s="720"/>
      <c r="C684" s="671">
        <v>0.03</v>
      </c>
      <c r="D684" s="623" t="e">
        <f>D678*C684</f>
        <v>#REF!</v>
      </c>
      <c r="E684" s="847"/>
      <c r="F684" s="623">
        <f>F678*C684</f>
        <v>0</v>
      </c>
      <c r="G684" s="623">
        <f>G678*C684</f>
        <v>0</v>
      </c>
      <c r="H684" s="623" t="e">
        <f>H678*C684</f>
        <v>#REF!</v>
      </c>
      <c r="I684" s="612" t="e">
        <f t="shared" si="79"/>
        <v>#REF!</v>
      </c>
    </row>
    <row r="685" spans="1:9" ht="12.75" hidden="1" customHeight="1" thickBot="1">
      <c r="A685" s="721" t="s">
        <v>309</v>
      </c>
      <c r="B685" s="722"/>
      <c r="C685" s="672">
        <v>0.02</v>
      </c>
      <c r="D685" s="673" t="e">
        <f>D679*C685</f>
        <v>#REF!</v>
      </c>
      <c r="E685" s="848"/>
      <c r="F685" s="673">
        <f>F679*C685</f>
        <v>0</v>
      </c>
      <c r="G685" s="673">
        <f>G679*C685</f>
        <v>0</v>
      </c>
      <c r="H685" s="673" t="e">
        <f>H679*C685</f>
        <v>#REF!</v>
      </c>
      <c r="I685" s="674" t="e">
        <f t="shared" si="79"/>
        <v>#REF!</v>
      </c>
    </row>
    <row r="686" spans="1:9" ht="12.75" hidden="1" customHeight="1">
      <c r="A686" s="737" t="s">
        <v>39</v>
      </c>
      <c r="B686" s="738"/>
      <c r="C686" s="675">
        <v>0.02</v>
      </c>
      <c r="D686" s="676" t="e">
        <f>((D676+D677)*C686)+E686</f>
        <v>#REF!</v>
      </c>
      <c r="E686" s="849"/>
      <c r="F686" s="677" t="e">
        <f>(F676+F677)*C686</f>
        <v>#REF!</v>
      </c>
      <c r="G686" s="678" t="e">
        <f>(G676+G677)*C686</f>
        <v>#REF!</v>
      </c>
      <c r="H686" s="678" t="e">
        <f>(H676+H677)*C686</f>
        <v>#REF!</v>
      </c>
      <c r="I686" s="679" t="e">
        <f>SUM(D686:H686)</f>
        <v>#REF!</v>
      </c>
    </row>
    <row r="687" spans="1:9" ht="18.75" hidden="1" customHeight="1">
      <c r="A687" s="729" t="s">
        <v>305</v>
      </c>
      <c r="B687" s="730"/>
      <c r="C687" s="617">
        <v>1.2E-2</v>
      </c>
      <c r="D687" s="680" t="e">
        <f>(((D676+D677+D695)*C687)+D652+F652+G652+D656+F656+D682+F682+G682)/3+E687</f>
        <v>#REF!</v>
      </c>
      <c r="E687" s="850"/>
      <c r="F687" s="681" t="e">
        <f>D687</f>
        <v>#REF!</v>
      </c>
      <c r="G687" s="613" t="e">
        <f>F687</f>
        <v>#REF!</v>
      </c>
      <c r="H687" s="613" t="e">
        <f>(H676+H677)*C687+H652+H656+H682</f>
        <v>#REF!</v>
      </c>
      <c r="I687" s="682" t="e">
        <f t="shared" ref="I687:I690" si="80">SUM(D687:H687)</f>
        <v>#REF!</v>
      </c>
    </row>
    <row r="688" spans="1:9" ht="18.75" hidden="1" customHeight="1">
      <c r="A688" s="729" t="s">
        <v>53</v>
      </c>
      <c r="B688" s="730"/>
      <c r="C688" s="617">
        <v>6.0000000000000001E-3</v>
      </c>
      <c r="D688" s="680" t="e">
        <f>(((D676+D677)*C688)+E688)</f>
        <v>#REF!</v>
      </c>
      <c r="E688" s="850"/>
      <c r="F688" s="681" t="e">
        <f>(F676+F677)*C688</f>
        <v>#REF!</v>
      </c>
      <c r="G688" s="613" t="e">
        <f>(G676+G677)*C688</f>
        <v>#REF!</v>
      </c>
      <c r="H688" s="613" t="e">
        <f>(H676+H677)*C688</f>
        <v>#REF!</v>
      </c>
      <c r="I688" s="682" t="e">
        <f t="shared" si="80"/>
        <v>#REF!</v>
      </c>
    </row>
    <row r="689" spans="1:9" ht="18.75" hidden="1" customHeight="1">
      <c r="A689" s="683" t="s">
        <v>45</v>
      </c>
      <c r="B689" s="684">
        <v>2.5559999999999999E-2</v>
      </c>
      <c r="C689" s="579">
        <v>3.7777999999999999E-2</v>
      </c>
      <c r="D689" s="576" t="e">
        <f>(D676*C689)+(D677*B689)+E689</f>
        <v>#REF!</v>
      </c>
      <c r="E689" s="505"/>
      <c r="F689" s="577" t="e">
        <f>(F676*C689)+(F677*B689)</f>
        <v>#REF!</v>
      </c>
      <c r="G689" s="578" t="e">
        <f>(G676*C689)+(G677*B689)</f>
        <v>#REF!</v>
      </c>
      <c r="H689" s="578" t="e">
        <f>(H676*C689)+(H677*B689)</f>
        <v>#REF!</v>
      </c>
      <c r="I689" s="679" t="e">
        <f t="shared" si="80"/>
        <v>#REF!</v>
      </c>
    </row>
    <row r="690" spans="1:9" ht="18.75" hidden="1" customHeight="1">
      <c r="A690" s="729" t="s">
        <v>54</v>
      </c>
      <c r="B690" s="730"/>
      <c r="C690" s="617">
        <v>6.7799999999999996E-3</v>
      </c>
      <c r="D690" s="680" t="e">
        <f>((D676+D677)*C690)+E690</f>
        <v>#REF!</v>
      </c>
      <c r="E690" s="850"/>
      <c r="F690" s="681"/>
      <c r="G690" s="613"/>
      <c r="H690" s="613"/>
      <c r="I690" s="682" t="e">
        <f t="shared" si="80"/>
        <v>#REF!</v>
      </c>
    </row>
    <row r="691" spans="1:9" ht="18.75" hidden="1" customHeight="1">
      <c r="A691" s="729" t="s">
        <v>48</v>
      </c>
      <c r="B691" s="730"/>
      <c r="C691" s="685">
        <v>3</v>
      </c>
      <c r="D691" s="686" t="e">
        <f>((D676+D677)*C691)+E691+D695</f>
        <v>#REF!</v>
      </c>
      <c r="E691" s="851"/>
      <c r="F691" s="687"/>
      <c r="G691" s="688"/>
      <c r="H691" s="688" t="e">
        <f>((H676+H677)*C691)</f>
        <v>#REF!</v>
      </c>
      <c r="I691" s="689" t="e">
        <f>SUM(D691:H691)</f>
        <v>#REF!</v>
      </c>
    </row>
    <row r="692" spans="1:9" ht="12.75" hidden="1" customHeight="1" thickBot="1">
      <c r="A692" s="731" t="s">
        <v>41</v>
      </c>
      <c r="B692" s="732"/>
      <c r="C692" s="690">
        <v>1.2E-2</v>
      </c>
      <c r="D692" s="691" t="e">
        <f>D677*C692+E692</f>
        <v>#REF!</v>
      </c>
      <c r="E692" s="852"/>
      <c r="F692" s="692" t="e">
        <f>F677*C692</f>
        <v>#REF!</v>
      </c>
      <c r="G692" s="693" t="e">
        <f>G677*C692</f>
        <v>#REF!</v>
      </c>
      <c r="H692" s="693" t="e">
        <f>H677*C692</f>
        <v>#REF!</v>
      </c>
      <c r="I692" s="679" t="e">
        <f>SUM(D692:H692)</f>
        <v>#REF!</v>
      </c>
    </row>
    <row r="693" spans="1:9" s="526" customFormat="1" ht="12.75" hidden="1" customHeight="1" thickBot="1">
      <c r="A693" s="733" t="s">
        <v>47</v>
      </c>
      <c r="B693" s="734"/>
      <c r="C693" s="694">
        <v>5.8999999999999997E-2</v>
      </c>
      <c r="D693" s="695" t="e">
        <f>(D674+D675)*C693</f>
        <v>#REF!</v>
      </c>
      <c r="E693" s="853"/>
      <c r="F693" s="696">
        <f>(F674+F675)*C693</f>
        <v>0</v>
      </c>
      <c r="G693" s="697">
        <f>(G674+G675)*C693</f>
        <v>0</v>
      </c>
      <c r="H693" s="697" t="e">
        <f>(H674+H675)*C693</f>
        <v>#REF!</v>
      </c>
      <c r="I693" s="698" t="e">
        <f t="shared" ref="I693" si="81">SUM(D693:H693)</f>
        <v>#REF!</v>
      </c>
    </row>
    <row r="694" spans="1:9" s="526" customFormat="1" ht="26.25" customHeight="1" thickBot="1">
      <c r="A694" s="2023" t="s">
        <v>583</v>
      </c>
      <c r="B694" s="2024"/>
      <c r="C694" s="2025"/>
      <c r="D694" s="2027" t="e">
        <f>'Основная продукция'!#REF!+'Основная продукция'!M231+'Основная продукция'!V231</f>
        <v>#REF!</v>
      </c>
      <c r="E694" s="510"/>
      <c r="F694" s="2014"/>
      <c r="G694" s="2015"/>
      <c r="H694" s="2015"/>
      <c r="I694" s="2016"/>
    </row>
    <row r="695" spans="1:9" s="526" customFormat="1" ht="26.25" customHeight="1" thickBot="1">
      <c r="A695" s="2020" t="s">
        <v>584</v>
      </c>
      <c r="B695" s="2021"/>
      <c r="C695" s="2022"/>
      <c r="D695" s="2027" t="e">
        <f>'Основная продукция'!#REF!+'Основная продукция'!M232+'Основная продукция'!V232</f>
        <v>#REF!</v>
      </c>
      <c r="E695" s="2010"/>
      <c r="F695" s="2011"/>
      <c r="G695" s="2012"/>
      <c r="H695" s="2012"/>
      <c r="I695" s="2013"/>
    </row>
    <row r="696" spans="1:9" s="526" customFormat="1" ht="26.25" hidden="1" customHeight="1" thickBot="1">
      <c r="A696" s="2023" t="s">
        <v>58</v>
      </c>
      <c r="B696" s="2024"/>
      <c r="C696" s="2035">
        <v>1.2E-2</v>
      </c>
      <c r="D696" s="2037" t="e">
        <f>D694*C696</f>
        <v>#REF!</v>
      </c>
      <c r="E696" s="510"/>
      <c r="F696" s="2036"/>
      <c r="G696" s="1489"/>
      <c r="H696" s="1489"/>
      <c r="I696" s="703"/>
    </row>
    <row r="697" spans="1:9" s="526" customFormat="1" ht="24" customHeight="1">
      <c r="A697" s="735" t="s">
        <v>294</v>
      </c>
      <c r="B697" s="736"/>
      <c r="C697" s="699">
        <v>0.03</v>
      </c>
      <c r="D697" s="700" t="e">
        <f>D674*C697+E697</f>
        <v>#REF!</v>
      </c>
      <c r="E697" s="510"/>
      <c r="F697" s="701">
        <f>F674*C697</f>
        <v>0</v>
      </c>
      <c r="G697" s="702">
        <f>G674*C697</f>
        <v>0</v>
      </c>
      <c r="H697" s="702" t="e">
        <f>H674*C697</f>
        <v>#REF!</v>
      </c>
      <c r="I697" s="703" t="e">
        <f>D697+F697+G697+H697</f>
        <v>#REF!</v>
      </c>
    </row>
    <row r="698" spans="1:9" s="526" customFormat="1" ht="24" customHeight="1">
      <c r="A698" s="719" t="s">
        <v>295</v>
      </c>
      <c r="B698" s="720"/>
      <c r="C698" s="704">
        <v>0.04</v>
      </c>
      <c r="D698" s="705" t="e">
        <f>D675*C698+E698</f>
        <v>#REF!</v>
      </c>
      <c r="E698" s="511"/>
      <c r="F698" s="706">
        <f>F675*C698</f>
        <v>0</v>
      </c>
      <c r="G698" s="707">
        <f>G675*C698</f>
        <v>0</v>
      </c>
      <c r="H698" s="707" t="e">
        <f>H675*C698</f>
        <v>#REF!</v>
      </c>
      <c r="I698" s="612" t="e">
        <f>D698+F698+G698+H698</f>
        <v>#REF!</v>
      </c>
    </row>
    <row r="699" spans="1:9" s="526" customFormat="1" ht="24" customHeight="1">
      <c r="A699" s="719" t="s">
        <v>307</v>
      </c>
      <c r="B699" s="720"/>
      <c r="C699" s="628">
        <v>1.2E-2</v>
      </c>
      <c r="D699" s="708" t="e">
        <f>D646+F646+G646+E699</f>
        <v>#REF!</v>
      </c>
      <c r="E699" s="512"/>
      <c r="F699" s="622"/>
      <c r="G699" s="623"/>
      <c r="H699" s="623"/>
      <c r="I699" s="612" t="e">
        <f>D699</f>
        <v>#REF!</v>
      </c>
    </row>
    <row r="700" spans="1:9" s="526" customFormat="1" ht="24" customHeight="1">
      <c r="A700" s="2017" t="s">
        <v>587</v>
      </c>
      <c r="B700" s="2018"/>
      <c r="C700" s="2019">
        <v>0.03</v>
      </c>
      <c r="D700" s="708" t="e">
        <f>D694*C700+E700</f>
        <v>#REF!</v>
      </c>
      <c r="E700" s="512"/>
      <c r="F700" s="622"/>
      <c r="G700" s="623"/>
      <c r="H700" s="623"/>
      <c r="I700" s="710"/>
    </row>
    <row r="701" spans="1:9" s="526" customFormat="1" ht="24" customHeight="1">
      <c r="A701" s="2017" t="s">
        <v>589</v>
      </c>
      <c r="B701" s="2018"/>
      <c r="C701" s="2019">
        <v>3.5000000000000003E-2</v>
      </c>
      <c r="D701" s="708" t="e">
        <f>D695*C701+E701</f>
        <v>#REF!</v>
      </c>
      <c r="E701" s="512"/>
      <c r="F701" s="622"/>
      <c r="G701" s="623"/>
      <c r="H701" s="623"/>
      <c r="I701" s="710"/>
    </row>
    <row r="702" spans="1:9" s="526" customFormat="1" ht="24" customHeight="1">
      <c r="A702" s="723" t="s">
        <v>308</v>
      </c>
      <c r="B702" s="724"/>
      <c r="C702" s="709">
        <v>0.03</v>
      </c>
      <c r="D702" s="708" t="e">
        <f>D684+F684+G684+E702</f>
        <v>#REF!</v>
      </c>
      <c r="E702" s="512"/>
      <c r="F702" s="622"/>
      <c r="G702" s="623"/>
      <c r="H702" s="623"/>
      <c r="I702" s="710" t="e">
        <f>D702</f>
        <v>#REF!</v>
      </c>
    </row>
    <row r="703" spans="1:9" s="526" customFormat="1" ht="24" customHeight="1">
      <c r="A703" s="725" t="s">
        <v>309</v>
      </c>
      <c r="B703" s="726"/>
      <c r="C703" s="628">
        <v>0.02</v>
      </c>
      <c r="D703" s="705" t="e">
        <f>D685+F685+G685+E703</f>
        <v>#REF!</v>
      </c>
      <c r="E703" s="511"/>
      <c r="F703" s="706"/>
      <c r="G703" s="707"/>
      <c r="H703" s="707"/>
      <c r="I703" s="612" t="e">
        <f>D703</f>
        <v>#REF!</v>
      </c>
    </row>
    <row r="704" spans="1:9" s="526" customFormat="1" ht="18.75" hidden="1" customHeight="1">
      <c r="A704" s="727" t="s">
        <v>39</v>
      </c>
      <c r="B704" s="728"/>
      <c r="C704" s="579">
        <v>0.03</v>
      </c>
      <c r="D704" s="711" t="e">
        <f>D674*C704</f>
        <v>#REF!</v>
      </c>
      <c r="E704" s="505"/>
      <c r="F704" s="577">
        <f>F674*C704</f>
        <v>0</v>
      </c>
      <c r="G704" s="578">
        <f>G674*C704</f>
        <v>0</v>
      </c>
      <c r="H704" s="578" t="e">
        <f>H674*C704</f>
        <v>#REF!</v>
      </c>
      <c r="I704" s="579" t="e">
        <f t="shared" ref="I704:I705" si="82">SUM(D704:H704)</f>
        <v>#REF!</v>
      </c>
    </row>
    <row r="705" spans="1:13" s="526" customFormat="1" ht="18.75" hidden="1" customHeight="1">
      <c r="A705" s="727" t="s">
        <v>45</v>
      </c>
      <c r="B705" s="728"/>
      <c r="C705" s="579">
        <v>2.5559999999999999E-2</v>
      </c>
      <c r="D705" s="711" t="e">
        <f>D675*C705</f>
        <v>#REF!</v>
      </c>
      <c r="E705" s="505"/>
      <c r="F705" s="577">
        <f>F675*C705</f>
        <v>0</v>
      </c>
      <c r="G705" s="578">
        <f>G675*C705</f>
        <v>0</v>
      </c>
      <c r="H705" s="578" t="e">
        <f>H675*C705</f>
        <v>#REF!</v>
      </c>
      <c r="I705" s="579" t="e">
        <f t="shared" si="82"/>
        <v>#REF!</v>
      </c>
    </row>
    <row r="706" spans="1:13" s="526" customFormat="1" ht="24" customHeight="1">
      <c r="A706" s="719" t="s">
        <v>58</v>
      </c>
      <c r="B706" s="720"/>
      <c r="C706" s="612">
        <v>0.02</v>
      </c>
      <c r="D706" s="636" t="e">
        <f>D655+F655+G655+E706+D696</f>
        <v>#REF!</v>
      </c>
      <c r="E706" s="507"/>
      <c r="F706" s="712"/>
      <c r="G706" s="608"/>
      <c r="H706" s="608"/>
      <c r="I706" s="612" t="e">
        <f>D706</f>
        <v>#REF!</v>
      </c>
    </row>
    <row r="707" spans="1:13" s="526" customFormat="1" ht="24" customHeight="1">
      <c r="A707" s="719" t="s">
        <v>57</v>
      </c>
      <c r="B707" s="720"/>
      <c r="C707" s="612">
        <v>0.01</v>
      </c>
      <c r="D707" s="636" t="e">
        <f>D658+F658+G658+E707</f>
        <v>#REF!</v>
      </c>
      <c r="E707" s="507"/>
      <c r="F707" s="712"/>
      <c r="G707" s="608"/>
      <c r="H707" s="608"/>
      <c r="I707" s="612" t="e">
        <f>D707</f>
        <v>#REF!</v>
      </c>
    </row>
    <row r="708" spans="1:13" ht="24" customHeight="1">
      <c r="A708" s="719" t="s">
        <v>305</v>
      </c>
      <c r="B708" s="720"/>
      <c r="C708" s="713">
        <v>1.2E-2</v>
      </c>
      <c r="D708" s="571" t="e">
        <f>D687+E708</f>
        <v>#REF!</v>
      </c>
      <c r="E708" s="507"/>
      <c r="F708" s="572" t="e">
        <f t="shared" ref="F708:H709" si="83">F687</f>
        <v>#REF!</v>
      </c>
      <c r="G708" s="573" t="e">
        <f t="shared" si="83"/>
        <v>#REF!</v>
      </c>
      <c r="H708" s="573" t="e">
        <f t="shared" si="83"/>
        <v>#REF!</v>
      </c>
      <c r="I708" s="682" t="e">
        <f>D708+F708+G708+H708</f>
        <v>#REF!</v>
      </c>
    </row>
    <row r="709" spans="1:13" ht="24" customHeight="1">
      <c r="A709" s="719" t="s">
        <v>53</v>
      </c>
      <c r="B709" s="720"/>
      <c r="C709" s="713">
        <v>6.0000000000000001E-3</v>
      </c>
      <c r="D709" s="571" t="e">
        <f>(D688+E709)/3</f>
        <v>#REF!</v>
      </c>
      <c r="E709" s="507"/>
      <c r="F709" s="572" t="e">
        <f>D709</f>
        <v>#REF!</v>
      </c>
      <c r="G709" s="573" t="e">
        <f>D709</f>
        <v>#REF!</v>
      </c>
      <c r="H709" s="573" t="e">
        <f t="shared" si="83"/>
        <v>#REF!</v>
      </c>
      <c r="I709" s="682" t="e">
        <f>D709+F709+G709+H709</f>
        <v>#REF!</v>
      </c>
    </row>
    <row r="710" spans="1:13" ht="24" customHeight="1">
      <c r="A710" s="719" t="s">
        <v>54</v>
      </c>
      <c r="B710" s="720"/>
      <c r="C710" s="713">
        <v>6.7799999999999996E-3</v>
      </c>
      <c r="D710" s="571" t="e">
        <f>D690+E710</f>
        <v>#REF!</v>
      </c>
      <c r="E710" s="507"/>
      <c r="F710" s="572"/>
      <c r="G710" s="573"/>
      <c r="H710" s="573"/>
      <c r="I710" s="682" t="e">
        <f>D710</f>
        <v>#REF!</v>
      </c>
    </row>
    <row r="711" spans="1:13" ht="24" customHeight="1" thickBot="1">
      <c r="A711" s="721" t="s">
        <v>48</v>
      </c>
      <c r="B711" s="722"/>
      <c r="C711" s="714">
        <v>3</v>
      </c>
      <c r="D711" s="715" t="e">
        <f>D691+E711</f>
        <v>#REF!</v>
      </c>
      <c r="E711" s="513"/>
      <c r="F711" s="716"/>
      <c r="G711" s="717"/>
      <c r="H711" s="717" t="e">
        <f>H691</f>
        <v>#REF!</v>
      </c>
      <c r="I711" s="718" t="e">
        <f>D711+H711</f>
        <v>#REF!</v>
      </c>
    </row>
    <row r="712" spans="1:13" ht="24" customHeight="1" thickBot="1">
      <c r="A712" s="749" t="s">
        <v>88</v>
      </c>
      <c r="B712" s="750"/>
      <c r="C712" s="750"/>
      <c r="D712" s="750"/>
      <c r="E712" s="816"/>
      <c r="F712" s="751"/>
      <c r="G712" s="4152">
        <f>G1</f>
        <v>44606</v>
      </c>
      <c r="H712" s="4153"/>
      <c r="I712" s="4154"/>
      <c r="K712" s="4049"/>
      <c r="L712" s="4049"/>
      <c r="M712" s="520"/>
    </row>
    <row r="713" spans="1:13" s="526" customFormat="1" ht="24" customHeight="1">
      <c r="A713" s="768"/>
      <c r="B713" s="769"/>
      <c r="C713" s="754" t="s">
        <v>24</v>
      </c>
      <c r="D713" s="521">
        <v>0.22916666666666666</v>
      </c>
      <c r="E713" s="817" t="s">
        <v>375</v>
      </c>
      <c r="F713" s="522">
        <v>0.47916666666666669</v>
      </c>
      <c r="G713" s="523">
        <v>0.66666666666666663</v>
      </c>
      <c r="H713" s="524">
        <v>0.8125</v>
      </c>
      <c r="I713" s="525"/>
      <c r="K713" s="4050"/>
      <c r="L713" s="4050"/>
      <c r="M713" s="527"/>
    </row>
    <row r="714" spans="1:13" s="526" customFormat="1" ht="24" customHeight="1" thickBot="1">
      <c r="A714" s="528"/>
      <c r="B714" s="529">
        <v>1</v>
      </c>
      <c r="C714" s="755"/>
      <c r="D714" s="518" t="e">
        <f>'Основная продукция'!#REF!</f>
        <v>#REF!</v>
      </c>
      <c r="E714" s="818"/>
      <c r="F714" s="530">
        <f>'Основная продукция'!P257</f>
        <v>0</v>
      </c>
      <c r="G714" s="531">
        <f>'Основная продукция'!Y257</f>
        <v>0</v>
      </c>
      <c r="H714" s="532">
        <f>'Основная продукция'!AG257</f>
        <v>0</v>
      </c>
      <c r="I714" s="533" t="s">
        <v>153</v>
      </c>
      <c r="K714" s="4050"/>
      <c r="L714" s="4050"/>
      <c r="M714" s="527"/>
    </row>
    <row r="715" spans="1:13" s="526" customFormat="1" ht="12.75" hidden="1" customHeight="1">
      <c r="A715" s="534" t="s">
        <v>376</v>
      </c>
      <c r="B715" s="529">
        <v>0.28999999999999998</v>
      </c>
      <c r="C715" s="755"/>
      <c r="D715" s="535" t="e">
        <f>B715*D714/B714</f>
        <v>#REF!</v>
      </c>
      <c r="E715" s="819"/>
      <c r="F715" s="536">
        <f t="shared" ref="F715:F720" si="84">B715*F714/B714</f>
        <v>0</v>
      </c>
      <c r="G715" s="537">
        <f>B715*G714/B714</f>
        <v>0</v>
      </c>
      <c r="H715" s="537">
        <f t="shared" ref="H715:H720" si="85">B715*H714/B714</f>
        <v>0</v>
      </c>
      <c r="I715" s="538"/>
      <c r="K715" s="4050"/>
      <c r="L715" s="4050"/>
      <c r="M715" s="527"/>
    </row>
    <row r="716" spans="1:13" s="526" customFormat="1" ht="12.75" hidden="1" customHeight="1">
      <c r="A716" s="534" t="s">
        <v>377</v>
      </c>
      <c r="B716" s="529">
        <v>0.2</v>
      </c>
      <c r="C716" s="755"/>
      <c r="D716" s="535" t="e">
        <f>B716*D714/B714</f>
        <v>#REF!</v>
      </c>
      <c r="E716" s="819"/>
      <c r="F716" s="536">
        <f t="shared" si="84"/>
        <v>0</v>
      </c>
      <c r="G716" s="537">
        <f t="shared" ref="G716:G720" si="86">B716*G715/B715</f>
        <v>0</v>
      </c>
      <c r="H716" s="537">
        <f t="shared" si="85"/>
        <v>0</v>
      </c>
      <c r="I716" s="538"/>
      <c r="K716" s="4050"/>
      <c r="L716" s="4050"/>
      <c r="M716" s="527"/>
    </row>
    <row r="717" spans="1:13" s="526" customFormat="1" ht="12.75" hidden="1" customHeight="1">
      <c r="A717" s="534" t="s">
        <v>378</v>
      </c>
      <c r="B717" s="529">
        <v>0.28000000000000003</v>
      </c>
      <c r="C717" s="755"/>
      <c r="D717" s="535" t="e">
        <f>B717*D714/B714</f>
        <v>#REF!</v>
      </c>
      <c r="E717" s="819"/>
      <c r="F717" s="536">
        <f t="shared" si="84"/>
        <v>0</v>
      </c>
      <c r="G717" s="537">
        <f t="shared" si="86"/>
        <v>0</v>
      </c>
      <c r="H717" s="537">
        <f t="shared" si="85"/>
        <v>0</v>
      </c>
      <c r="I717" s="538"/>
      <c r="K717" s="4050"/>
      <c r="L717" s="4050"/>
      <c r="M717" s="527"/>
    </row>
    <row r="718" spans="1:13" s="526" customFormat="1" ht="12.75" hidden="1" customHeight="1">
      <c r="A718" s="534" t="s">
        <v>379</v>
      </c>
      <c r="B718" s="529">
        <v>0.19</v>
      </c>
      <c r="C718" s="755"/>
      <c r="D718" s="535" t="e">
        <f>B718*D714/B714</f>
        <v>#REF!</v>
      </c>
      <c r="E718" s="819"/>
      <c r="F718" s="536">
        <f t="shared" si="84"/>
        <v>0</v>
      </c>
      <c r="G718" s="537">
        <f t="shared" si="86"/>
        <v>0</v>
      </c>
      <c r="H718" s="537">
        <f t="shared" si="85"/>
        <v>0</v>
      </c>
      <c r="I718" s="538"/>
      <c r="K718" s="4050"/>
      <c r="L718" s="4050"/>
      <c r="M718" s="527"/>
    </row>
    <row r="719" spans="1:13" s="526" customFormat="1" ht="12.75" hidden="1" customHeight="1">
      <c r="A719" s="534" t="s">
        <v>380</v>
      </c>
      <c r="B719" s="529">
        <v>0.02</v>
      </c>
      <c r="C719" s="755"/>
      <c r="D719" s="535" t="e">
        <f>B719*D714/B714</f>
        <v>#REF!</v>
      </c>
      <c r="E719" s="819"/>
      <c r="F719" s="536">
        <f t="shared" si="84"/>
        <v>0</v>
      </c>
      <c r="G719" s="537">
        <f t="shared" si="86"/>
        <v>0</v>
      </c>
      <c r="H719" s="537">
        <f t="shared" si="85"/>
        <v>0</v>
      </c>
      <c r="I719" s="538"/>
    </row>
    <row r="720" spans="1:13" s="526" customFormat="1" ht="12.75" hidden="1" customHeight="1" thickBot="1">
      <c r="A720" s="539" t="s">
        <v>381</v>
      </c>
      <c r="B720" s="540">
        <v>0.02</v>
      </c>
      <c r="C720" s="756"/>
      <c r="D720" s="541" t="e">
        <f>B720*D714/B714</f>
        <v>#REF!</v>
      </c>
      <c r="E720" s="820"/>
      <c r="F720" s="542">
        <f t="shared" si="84"/>
        <v>0</v>
      </c>
      <c r="G720" s="543">
        <f t="shared" si="86"/>
        <v>0</v>
      </c>
      <c r="H720" s="543">
        <f t="shared" si="85"/>
        <v>0</v>
      </c>
      <c r="I720" s="544"/>
    </row>
    <row r="721" spans="1:9" ht="24" customHeight="1" thickBot="1">
      <c r="A721" s="545"/>
      <c r="B721" s="546">
        <v>1</v>
      </c>
      <c r="C721" s="547" t="s">
        <v>111</v>
      </c>
      <c r="D721" s="548" t="e">
        <f>'Основная продукция'!#REF!</f>
        <v>#REF!</v>
      </c>
      <c r="E721" s="821"/>
      <c r="F721" s="549">
        <f>'Основная продукция'!P258</f>
        <v>0</v>
      </c>
      <c r="G721" s="550">
        <f>'Основная продукция'!Y258</f>
        <v>0</v>
      </c>
      <c r="H721" s="551" t="e">
        <f>'Основная продукция'!#REF!</f>
        <v>#REF!</v>
      </c>
      <c r="I721" s="552" t="s">
        <v>153</v>
      </c>
    </row>
    <row r="722" spans="1:9" ht="12.75" hidden="1" customHeight="1">
      <c r="A722" s="553" t="s">
        <v>382</v>
      </c>
      <c r="B722" s="554">
        <v>0.55000000000000004</v>
      </c>
      <c r="C722" s="555"/>
      <c r="D722" s="556" t="e">
        <f>B722*D721/B721</f>
        <v>#REF!</v>
      </c>
      <c r="E722" s="822"/>
      <c r="F722" s="557">
        <f>B722*F721/B721</f>
        <v>0</v>
      </c>
      <c r="G722" s="558">
        <f>B722*G721/B721</f>
        <v>0</v>
      </c>
      <c r="H722" s="558" t="e">
        <f>B722*H721/B721</f>
        <v>#REF!</v>
      </c>
      <c r="I722" s="559"/>
    </row>
    <row r="723" spans="1:9" ht="12.75" hidden="1" customHeight="1" thickBot="1">
      <c r="A723" s="534" t="s">
        <v>383</v>
      </c>
      <c r="B723" s="529">
        <v>0.45</v>
      </c>
      <c r="C723" s="560"/>
      <c r="D723" s="561" t="e">
        <f>B723*D721/B721</f>
        <v>#REF!</v>
      </c>
      <c r="E723" s="823"/>
      <c r="F723" s="562">
        <f>B723*F721/B721</f>
        <v>0</v>
      </c>
      <c r="G723" s="563">
        <f>B723*G721/B721</f>
        <v>0</v>
      </c>
      <c r="H723" s="563" t="e">
        <f>B723*H721/B721</f>
        <v>#REF!</v>
      </c>
      <c r="I723" s="564"/>
    </row>
    <row r="724" spans="1:9" ht="12.75" hidden="1" customHeight="1">
      <c r="A724" s="745" t="s">
        <v>302</v>
      </c>
      <c r="B724" s="764"/>
      <c r="C724" s="565">
        <v>0.03</v>
      </c>
      <c r="D724" s="566" t="e">
        <f>D722*C724</f>
        <v>#REF!</v>
      </c>
      <c r="E724" s="824"/>
      <c r="F724" s="567">
        <f>F722*C724</f>
        <v>0</v>
      </c>
      <c r="G724" s="568">
        <f>G722*C724</f>
        <v>0</v>
      </c>
      <c r="H724" s="568" t="e">
        <f>H722*C724</f>
        <v>#REF!</v>
      </c>
      <c r="I724" s="569" t="e">
        <f>SUM(D724:H724)</f>
        <v>#REF!</v>
      </c>
    </row>
    <row r="725" spans="1:9" ht="12.75" hidden="1" customHeight="1">
      <c r="A725" s="719" t="s">
        <v>307</v>
      </c>
      <c r="B725" s="765"/>
      <c r="C725" s="570">
        <v>1.2E-2</v>
      </c>
      <c r="D725" s="571" t="e">
        <f>D723*C725</f>
        <v>#REF!</v>
      </c>
      <c r="E725" s="825"/>
      <c r="F725" s="572">
        <f>F723*C725</f>
        <v>0</v>
      </c>
      <c r="G725" s="573">
        <f>G723*C725</f>
        <v>0</v>
      </c>
      <c r="H725" s="573" t="e">
        <f>H723*C725</f>
        <v>#REF!</v>
      </c>
      <c r="I725" s="574" t="e">
        <f>SUM(D725:H725)</f>
        <v>#REF!</v>
      </c>
    </row>
    <row r="726" spans="1:9" ht="12.75" hidden="1" customHeight="1">
      <c r="A726" s="747" t="s">
        <v>303</v>
      </c>
      <c r="B726" s="761"/>
      <c r="C726" s="575">
        <v>3.0000000000000001E-3</v>
      </c>
      <c r="D726" s="576" t="e">
        <f>D723*C726</f>
        <v>#REF!</v>
      </c>
      <c r="E726" s="505"/>
      <c r="F726" s="577">
        <f>F723*C726</f>
        <v>0</v>
      </c>
      <c r="G726" s="578">
        <f>G723*C726</f>
        <v>0</v>
      </c>
      <c r="H726" s="578" t="e">
        <f>H723*C726</f>
        <v>#REF!</v>
      </c>
      <c r="I726" s="579" t="e">
        <f t="shared" ref="I726:I731" si="87">SUM(D726:H726)</f>
        <v>#REF!</v>
      </c>
    </row>
    <row r="727" spans="1:9" ht="12.75" hidden="1" customHeight="1">
      <c r="A727" s="766" t="s">
        <v>39</v>
      </c>
      <c r="B727" s="767"/>
      <c r="C727" s="580">
        <v>1.2E-2</v>
      </c>
      <c r="D727" s="581" t="e">
        <f>D723*C727</f>
        <v>#REF!</v>
      </c>
      <c r="E727" s="826"/>
      <c r="F727" s="582">
        <f>F723*C727</f>
        <v>0</v>
      </c>
      <c r="G727" s="583">
        <f>G723*C727</f>
        <v>0</v>
      </c>
      <c r="H727" s="583" t="e">
        <f>H723*C727</f>
        <v>#REF!</v>
      </c>
      <c r="I727" s="584" t="e">
        <f t="shared" si="87"/>
        <v>#REF!</v>
      </c>
    </row>
    <row r="728" spans="1:9" ht="12.75" hidden="1" customHeight="1">
      <c r="A728" s="766" t="s">
        <v>47</v>
      </c>
      <c r="B728" s="767"/>
      <c r="C728" s="585">
        <v>2.18E-2</v>
      </c>
      <c r="D728" s="586" t="e">
        <f>D722*C728</f>
        <v>#REF!</v>
      </c>
      <c r="E728" s="827"/>
      <c r="F728" s="587">
        <f>F722*C728</f>
        <v>0</v>
      </c>
      <c r="G728" s="588">
        <f>G722*C728</f>
        <v>0</v>
      </c>
      <c r="H728" s="588" t="e">
        <f>H722*C728</f>
        <v>#REF!</v>
      </c>
      <c r="I728" s="584" t="e">
        <f t="shared" si="87"/>
        <v>#REF!</v>
      </c>
    </row>
    <row r="729" spans="1:9" ht="12.75" hidden="1" customHeight="1">
      <c r="A729" s="747" t="s">
        <v>45</v>
      </c>
      <c r="B729" s="761"/>
      <c r="C729" s="589">
        <v>2.5559999999999999E-2</v>
      </c>
      <c r="D729" s="590" t="e">
        <f>D723*C729</f>
        <v>#REF!</v>
      </c>
      <c r="E729" s="828"/>
      <c r="F729" s="591">
        <f>F723*C729</f>
        <v>0</v>
      </c>
      <c r="G729" s="592">
        <f>G723*C729</f>
        <v>0</v>
      </c>
      <c r="H729" s="592" t="e">
        <f>H723*C729</f>
        <v>#REF!</v>
      </c>
      <c r="I729" s="584" t="e">
        <f t="shared" si="87"/>
        <v>#REF!</v>
      </c>
    </row>
    <row r="730" spans="1:9" ht="12.75" hidden="1" customHeight="1">
      <c r="A730" s="747" t="s">
        <v>300</v>
      </c>
      <c r="B730" s="761"/>
      <c r="C730" s="575">
        <v>1.2E-2</v>
      </c>
      <c r="D730" s="576" t="e">
        <f>D722*C730</f>
        <v>#REF!</v>
      </c>
      <c r="E730" s="505"/>
      <c r="F730" s="577">
        <f>F722*C730</f>
        <v>0</v>
      </c>
      <c r="G730" s="578">
        <f>G722*C730</f>
        <v>0</v>
      </c>
      <c r="H730" s="578" t="e">
        <f>H722*C730</f>
        <v>#REF!</v>
      </c>
      <c r="I730" s="579" t="e">
        <f t="shared" si="87"/>
        <v>#REF!</v>
      </c>
    </row>
    <row r="731" spans="1:9" ht="12.75" hidden="1" customHeight="1" thickBot="1">
      <c r="A731" s="762" t="s">
        <v>52</v>
      </c>
      <c r="B731" s="763"/>
      <c r="C731" s="593">
        <v>1.2E-2</v>
      </c>
      <c r="D731" s="594" t="e">
        <f>D723*C731</f>
        <v>#REF!</v>
      </c>
      <c r="E731" s="829"/>
      <c r="F731" s="595">
        <f>F723*C731</f>
        <v>0</v>
      </c>
      <c r="G731" s="596">
        <f>G723*C731</f>
        <v>0</v>
      </c>
      <c r="H731" s="596" t="e">
        <f>H723*C731</f>
        <v>#REF!</v>
      </c>
      <c r="I731" s="597" t="e">
        <f t="shared" si="87"/>
        <v>#REF!</v>
      </c>
    </row>
    <row r="732" spans="1:9" ht="24" customHeight="1" thickBot="1">
      <c r="A732" s="598"/>
      <c r="B732" s="599">
        <v>1</v>
      </c>
      <c r="C732" s="547" t="s">
        <v>119</v>
      </c>
      <c r="D732" s="600" t="e">
        <f>'Основная продукция'!#REF!</f>
        <v>#REF!</v>
      </c>
      <c r="E732" s="830"/>
      <c r="F732" s="601">
        <f>'Основная продукция'!P261</f>
        <v>0</v>
      </c>
      <c r="G732" s="602">
        <f>'Основная продукция'!Y261</f>
        <v>0</v>
      </c>
      <c r="H732" s="603" t="e">
        <f>'Основная продукция'!#REF!</f>
        <v>#REF!</v>
      </c>
      <c r="I732" s="604"/>
    </row>
    <row r="733" spans="1:9" ht="12.75" hidden="1" customHeight="1">
      <c r="A733" s="745" t="s">
        <v>384</v>
      </c>
      <c r="B733" s="746"/>
      <c r="C733" s="568">
        <v>3.5000000000000003E-2</v>
      </c>
      <c r="D733" s="605" t="e">
        <f>C733*D732</f>
        <v>#REF!</v>
      </c>
      <c r="E733" s="831"/>
      <c r="F733" s="606">
        <f>C733*F732</f>
        <v>0</v>
      </c>
      <c r="G733" s="607">
        <f>C733*G732</f>
        <v>0</v>
      </c>
      <c r="H733" s="607" t="e">
        <f>C733*H732</f>
        <v>#REF!</v>
      </c>
      <c r="I733" s="569" t="e">
        <f>SUM(D733:H733)</f>
        <v>#REF!</v>
      </c>
    </row>
    <row r="734" spans="1:9" ht="12.75" hidden="1" customHeight="1">
      <c r="A734" s="719" t="s">
        <v>58</v>
      </c>
      <c r="B734" s="720"/>
      <c r="C734" s="608">
        <v>0.02</v>
      </c>
      <c r="D734" s="609" t="e">
        <f>C734*D732</f>
        <v>#REF!</v>
      </c>
      <c r="E734" s="832"/>
      <c r="F734" s="610">
        <f>C734*F732</f>
        <v>0</v>
      </c>
      <c r="G734" s="611">
        <f>C734*G732</f>
        <v>0</v>
      </c>
      <c r="H734" s="611" t="e">
        <f>C734*H732</f>
        <v>#REF!</v>
      </c>
      <c r="I734" s="612" t="e">
        <f>SUM(D734:H734)</f>
        <v>#REF!</v>
      </c>
    </row>
    <row r="735" spans="1:9" ht="12.75" hidden="1" customHeight="1">
      <c r="A735" s="729" t="s">
        <v>52</v>
      </c>
      <c r="B735" s="730"/>
      <c r="C735" s="613">
        <v>1.2E-2</v>
      </c>
      <c r="D735" s="614" t="e">
        <f>C735*D732</f>
        <v>#REF!</v>
      </c>
      <c r="E735" s="833"/>
      <c r="F735" s="615">
        <f>C735*F732</f>
        <v>0</v>
      </c>
      <c r="G735" s="616">
        <f>C735*G732</f>
        <v>0</v>
      </c>
      <c r="H735" s="616" t="e">
        <f>C735*H732</f>
        <v>#REF!</v>
      </c>
      <c r="I735" s="617" t="e">
        <f>SUM(D735:H735)</f>
        <v>#REF!</v>
      </c>
    </row>
    <row r="736" spans="1:9" ht="12.75" hidden="1" customHeight="1">
      <c r="A736" s="747" t="s">
        <v>45</v>
      </c>
      <c r="B736" s="748"/>
      <c r="C736" s="578">
        <v>3.4500000000000003E-2</v>
      </c>
      <c r="D736" s="618" t="e">
        <f>C736*D732</f>
        <v>#REF!</v>
      </c>
      <c r="E736" s="834"/>
      <c r="F736" s="619">
        <f>C736*F732</f>
        <v>0</v>
      </c>
      <c r="G736" s="620">
        <f>C736*G732</f>
        <v>0</v>
      </c>
      <c r="H736" s="620" t="e">
        <f>C736*H732</f>
        <v>#REF!</v>
      </c>
      <c r="I736" s="579" t="e">
        <f>SUM(D736:H736)</f>
        <v>#REF!</v>
      </c>
    </row>
    <row r="737" spans="1:9" ht="12.75" hidden="1" customHeight="1" thickBot="1">
      <c r="A737" s="719" t="s">
        <v>57</v>
      </c>
      <c r="B737" s="720"/>
      <c r="C737" s="608">
        <v>0.01</v>
      </c>
      <c r="D737" s="621" t="e">
        <f>C737*D732</f>
        <v>#REF!</v>
      </c>
      <c r="E737" s="835"/>
      <c r="F737" s="622">
        <f>C737*F732</f>
        <v>0</v>
      </c>
      <c r="G737" s="623">
        <f>C737*G732</f>
        <v>0</v>
      </c>
      <c r="H737" s="623" t="e">
        <f>C737*H732</f>
        <v>#REF!</v>
      </c>
      <c r="I737" s="612" t="e">
        <f>SUM(D737:H737)</f>
        <v>#REF!</v>
      </c>
    </row>
    <row r="738" spans="1:9" s="526" customFormat="1" ht="24" customHeight="1">
      <c r="A738" s="735" t="s">
        <v>42</v>
      </c>
      <c r="B738" s="736"/>
      <c r="C738" s="624">
        <v>2.4E-2</v>
      </c>
      <c r="D738" s="625" t="e">
        <f>(D716+D718+D720)*C738+E738</f>
        <v>#REF!</v>
      </c>
      <c r="E738" s="506"/>
      <c r="F738" s="626">
        <f>(F716+F718+F720)*C738</f>
        <v>0</v>
      </c>
      <c r="G738" s="627">
        <f>(G716+G718+G720)*C738</f>
        <v>0</v>
      </c>
      <c r="H738" s="627">
        <f>(H716+H718+H720)*C738</f>
        <v>0</v>
      </c>
      <c r="I738" s="569" t="e">
        <f>D738+F738+G738+H738</f>
        <v>#REF!</v>
      </c>
    </row>
    <row r="739" spans="1:9" s="526" customFormat="1" ht="24" customHeight="1">
      <c r="A739" s="719" t="s">
        <v>299</v>
      </c>
      <c r="B739" s="720"/>
      <c r="C739" s="628">
        <v>1.2E-2</v>
      </c>
      <c r="D739" s="571" t="e">
        <f>((D715+D717+D719)*C739)+D771+E739</f>
        <v>#REF!</v>
      </c>
      <c r="E739" s="507"/>
      <c r="F739" s="629" t="e">
        <f>((F715+F717+F719)*C739)+F771</f>
        <v>#REF!</v>
      </c>
      <c r="G739" s="573" t="e">
        <f>((G715+G717+G719)*C739)+G771</f>
        <v>#REF!</v>
      </c>
      <c r="H739" s="573" t="e">
        <f>((H715+H717+H719)*C739)+H771</f>
        <v>#REF!</v>
      </c>
      <c r="I739" s="579" t="e">
        <f t="shared" ref="I739:I748" si="88">D739+F739+G739+H739</f>
        <v>#REF!</v>
      </c>
    </row>
    <row r="740" spans="1:9" s="526" customFormat="1" ht="24" customHeight="1">
      <c r="A740" s="719" t="s">
        <v>39</v>
      </c>
      <c r="B740" s="720"/>
      <c r="C740" s="628">
        <v>1.2E-2</v>
      </c>
      <c r="D740" s="630" t="e">
        <f>((D715+D717+D719)*C740)+D727+D783+D765+D759+E740</f>
        <v>#REF!</v>
      </c>
      <c r="E740" s="507"/>
      <c r="F740" s="631" t="e">
        <f>((F715+F717+F719)*C740)+F727+F783+F765+F759</f>
        <v>#REF!</v>
      </c>
      <c r="G740" s="608" t="e">
        <f>((G715+G717+G719)*C740)+G727+G783+G765+G759</f>
        <v>#REF!</v>
      </c>
      <c r="H740" s="608" t="e">
        <f>((H715+H717+H719)*C740)+H727+H783+H765+H759</f>
        <v>#REF!</v>
      </c>
      <c r="I740" s="579" t="e">
        <f t="shared" si="88"/>
        <v>#REF!</v>
      </c>
    </row>
    <row r="741" spans="1:9" s="526" customFormat="1" ht="24" customHeight="1">
      <c r="A741" s="719" t="s">
        <v>47</v>
      </c>
      <c r="B741" s="720"/>
      <c r="C741" s="628">
        <v>2.18E-2</v>
      </c>
      <c r="D741" s="571" t="e">
        <f>D715*C741+D728+D772+E741</f>
        <v>#REF!</v>
      </c>
      <c r="E741" s="507"/>
      <c r="F741" s="629">
        <f>F715*C741+F728+F772</f>
        <v>0</v>
      </c>
      <c r="G741" s="573">
        <f>G715*C741+G728+G772</f>
        <v>0</v>
      </c>
      <c r="H741" s="573" t="e">
        <f>H715*C741+H728+H772</f>
        <v>#REF!</v>
      </c>
      <c r="I741" s="579" t="e">
        <f t="shared" si="88"/>
        <v>#REF!</v>
      </c>
    </row>
    <row r="742" spans="1:9" s="526" customFormat="1" ht="24" customHeight="1">
      <c r="A742" s="719" t="s">
        <v>45</v>
      </c>
      <c r="B742" s="720"/>
      <c r="C742" s="628">
        <v>2.5559999999999999E-2</v>
      </c>
      <c r="D742" s="630" t="e">
        <f>((D716+D719+D720+D773+D774)*C742)+E742+D729+D736+D784+D768+D760</f>
        <v>#REF!</v>
      </c>
      <c r="E742" s="507"/>
      <c r="F742" s="631" t="e">
        <f>((F716+F719+F720)*C742)+F729+F736+F784+F768+F760</f>
        <v>#REF!</v>
      </c>
      <c r="G742" s="608" t="e">
        <f>((G716+G719+G720)*C742)+G729+G736+G784+G768+G760</f>
        <v>#REF!</v>
      </c>
      <c r="H742" s="608" t="e">
        <f>((H716+H719+H720)*C742)+H729+H736+H784+H768+H760</f>
        <v>#REF!</v>
      </c>
      <c r="I742" s="579" t="e">
        <f t="shared" si="88"/>
        <v>#REF!</v>
      </c>
    </row>
    <row r="743" spans="1:9" s="526" customFormat="1" ht="24" customHeight="1">
      <c r="A743" s="719" t="s">
        <v>300</v>
      </c>
      <c r="B743" s="720"/>
      <c r="C743" s="628">
        <v>1.2E-2</v>
      </c>
      <c r="D743" s="571" t="e">
        <f>(D716+D719+D720+D773)*C743+D730+E743</f>
        <v>#REF!</v>
      </c>
      <c r="E743" s="507"/>
      <c r="F743" s="629">
        <f>(F716+F719+F720)*C743+F730</f>
        <v>0</v>
      </c>
      <c r="G743" s="573">
        <f>(G716+G719+G720)*C743+G730</f>
        <v>0</v>
      </c>
      <c r="H743" s="573" t="e">
        <f>(H716+H719+H720)*C743+H730</f>
        <v>#REF!</v>
      </c>
      <c r="I743" s="579" t="e">
        <f t="shared" si="88"/>
        <v>#REF!</v>
      </c>
    </row>
    <row r="744" spans="1:9" s="526" customFormat="1" ht="24" customHeight="1">
      <c r="A744" s="719" t="s">
        <v>301</v>
      </c>
      <c r="B744" s="720"/>
      <c r="C744" s="628">
        <v>1.4E-2</v>
      </c>
      <c r="D744" s="571" t="e">
        <f>(D715+D717+D718)*C744+E744</f>
        <v>#REF!</v>
      </c>
      <c r="E744" s="507"/>
      <c r="F744" s="629">
        <f>(F715+F717+F718)*C744</f>
        <v>0</v>
      </c>
      <c r="G744" s="573">
        <f>(G715+G717+G718)*C744</f>
        <v>0</v>
      </c>
      <c r="H744" s="573">
        <f>(H715+H717+H718)*C744</f>
        <v>0</v>
      </c>
      <c r="I744" s="579" t="e">
        <f t="shared" si="88"/>
        <v>#REF!</v>
      </c>
    </row>
    <row r="745" spans="1:9" s="526" customFormat="1" ht="24" customHeight="1">
      <c r="A745" s="757" t="s">
        <v>302</v>
      </c>
      <c r="B745" s="758"/>
      <c r="C745" s="632">
        <v>0.03</v>
      </c>
      <c r="D745" s="633" t="e">
        <f>D724+F724+G724+E745</f>
        <v>#REF!</v>
      </c>
      <c r="E745" s="508"/>
      <c r="F745" s="634"/>
      <c r="G745" s="635"/>
      <c r="H745" s="635"/>
      <c r="I745" s="584" t="e">
        <f t="shared" si="88"/>
        <v>#REF!</v>
      </c>
    </row>
    <row r="746" spans="1:9" s="526" customFormat="1" ht="24" customHeight="1">
      <c r="A746" s="725" t="s">
        <v>385</v>
      </c>
      <c r="B746" s="726"/>
      <c r="C746" s="628">
        <v>2.1999999999999999E-2</v>
      </c>
      <c r="D746" s="636" t="e">
        <f>D762+F762+G762+E746</f>
        <v>#REF!</v>
      </c>
      <c r="E746" s="507"/>
      <c r="F746" s="631"/>
      <c r="G746" s="608"/>
      <c r="H746" s="608"/>
      <c r="I746" s="579" t="e">
        <f t="shared" si="88"/>
        <v>#REF!</v>
      </c>
    </row>
    <row r="747" spans="1:9" s="526" customFormat="1" ht="24" customHeight="1">
      <c r="A747" s="725" t="s">
        <v>386</v>
      </c>
      <c r="B747" s="726"/>
      <c r="C747" s="628">
        <v>3.0000000000000001E-3</v>
      </c>
      <c r="D747" s="637" t="e">
        <f>D726+F726+G726+E747</f>
        <v>#REF!</v>
      </c>
      <c r="E747" s="507"/>
      <c r="F747" s="629"/>
      <c r="G747" s="573"/>
      <c r="H747" s="573"/>
      <c r="I747" s="579" t="e">
        <f t="shared" si="88"/>
        <v>#REF!</v>
      </c>
    </row>
    <row r="748" spans="1:9" s="526" customFormat="1" ht="24" customHeight="1" thickBot="1">
      <c r="A748" s="759" t="s">
        <v>304</v>
      </c>
      <c r="B748" s="760"/>
      <c r="C748" s="638">
        <v>3.5000000000000003E-2</v>
      </c>
      <c r="D748" s="639" t="e">
        <f>D733+F733+G733+E748</f>
        <v>#REF!</v>
      </c>
      <c r="E748" s="509"/>
      <c r="F748" s="640"/>
      <c r="G748" s="641"/>
      <c r="H748" s="641"/>
      <c r="I748" s="642" t="e">
        <f t="shared" si="88"/>
        <v>#REF!</v>
      </c>
    </row>
    <row r="749" spans="1:9" ht="7.5" customHeight="1" thickBot="1"/>
    <row r="750" spans="1:9" ht="24" customHeight="1" thickBot="1">
      <c r="A750" s="749" t="s">
        <v>88</v>
      </c>
      <c r="B750" s="750"/>
      <c r="C750" s="750"/>
      <c r="D750" s="750"/>
      <c r="E750" s="816"/>
      <c r="F750" s="751"/>
      <c r="G750" s="4152">
        <f>G1</f>
        <v>44606</v>
      </c>
      <c r="H750" s="4153"/>
      <c r="I750" s="4154"/>
    </row>
    <row r="751" spans="1:9" s="526" customFormat="1" ht="24" customHeight="1" thickBot="1">
      <c r="A751" s="752" t="s">
        <v>387</v>
      </c>
      <c r="B751" s="753"/>
      <c r="C751" s="754" t="s">
        <v>9</v>
      </c>
      <c r="D751" s="643">
        <v>0.22916666666666666</v>
      </c>
      <c r="E751" s="817" t="s">
        <v>375</v>
      </c>
      <c r="F751" s="522">
        <v>0.47916666666666669</v>
      </c>
      <c r="G751" s="523">
        <v>0.66666666666666663</v>
      </c>
      <c r="H751" s="644">
        <v>0.8125</v>
      </c>
      <c r="I751" s="645"/>
    </row>
    <row r="752" spans="1:9" s="526" customFormat="1" ht="24" customHeight="1" thickBot="1">
      <c r="A752" s="646"/>
      <c r="B752" s="647">
        <v>1</v>
      </c>
      <c r="C752" s="755"/>
      <c r="D752" s="518" t="e">
        <f>'Основная продукция'!#REF!</f>
        <v>#REF!</v>
      </c>
      <c r="E752" s="837"/>
      <c r="F752" s="648">
        <f>'Основная продукция'!P272</f>
        <v>0</v>
      </c>
      <c r="G752" s="649">
        <f>'Основная продукция'!Y272</f>
        <v>0</v>
      </c>
      <c r="H752" s="650">
        <f>'Основная продукция'!AG270</f>
        <v>0</v>
      </c>
      <c r="I752" s="533"/>
    </row>
    <row r="753" spans="1:9" s="526" customFormat="1" ht="13.5" hidden="1" customHeight="1">
      <c r="A753" s="534" t="s">
        <v>0</v>
      </c>
      <c r="B753" s="651">
        <v>0.42</v>
      </c>
      <c r="C753" s="755"/>
      <c r="D753" s="535" t="e">
        <f>B753*D752/B752</f>
        <v>#REF!</v>
      </c>
      <c r="E753" s="819"/>
      <c r="F753" s="536">
        <f>B753*F752/B752</f>
        <v>0</v>
      </c>
      <c r="G753" s="537">
        <f>B753*G752/B752</f>
        <v>0</v>
      </c>
      <c r="H753" s="537">
        <f>B753*H752/B752</f>
        <v>0</v>
      </c>
      <c r="I753" s="533"/>
    </row>
    <row r="754" spans="1:9" s="526" customFormat="1" ht="13.5" hidden="1" customHeight="1" thickBot="1">
      <c r="A754" s="652" t="s">
        <v>29</v>
      </c>
      <c r="B754" s="653">
        <v>0.57999999999999996</v>
      </c>
      <c r="C754" s="756"/>
      <c r="D754" s="654" t="e">
        <f>B754*D753/B753</f>
        <v>#REF!</v>
      </c>
      <c r="E754" s="838"/>
      <c r="F754" s="655">
        <f>B754*F753/B753</f>
        <v>0</v>
      </c>
      <c r="G754" s="656">
        <f>B754*G753/B753</f>
        <v>0</v>
      </c>
      <c r="H754" s="656">
        <f>B754*H753/B753</f>
        <v>0</v>
      </c>
      <c r="I754" s="657"/>
    </row>
    <row r="755" spans="1:9" ht="24" customHeight="1">
      <c r="A755" s="739" t="s">
        <v>388</v>
      </c>
      <c r="B755" s="740"/>
      <c r="C755" s="741"/>
      <c r="D755" s="658" t="e">
        <f>'Основная продукция'!#REF!</f>
        <v>#REF!</v>
      </c>
      <c r="E755" s="839"/>
      <c r="F755" s="659" t="e">
        <f>'Основная продукция'!#REF!</f>
        <v>#REF!</v>
      </c>
      <c r="G755" s="660" t="e">
        <f>'Основная продукция'!#REF!</f>
        <v>#REF!</v>
      </c>
      <c r="H755" s="660" t="e">
        <f>'Основная продукция'!#REF!</f>
        <v>#REF!</v>
      </c>
      <c r="I755" s="525"/>
    </row>
    <row r="756" spans="1:9" ht="24" customHeight="1" thickBot="1">
      <c r="A756" s="742" t="s">
        <v>389</v>
      </c>
      <c r="B756" s="743"/>
      <c r="C756" s="744"/>
      <c r="D756" s="661" t="e">
        <f>'Основная продукция'!#REF!</f>
        <v>#REF!</v>
      </c>
      <c r="E756" s="840"/>
      <c r="F756" s="662" t="e">
        <f>'Основная продукция'!#REF!</f>
        <v>#REF!</v>
      </c>
      <c r="G756" s="662" t="e">
        <f>'Основная продукция'!#REF!</f>
        <v>#REF!</v>
      </c>
      <c r="H756" s="662" t="e">
        <f>'Основная продукция'!#REF!</f>
        <v>#REF!</v>
      </c>
      <c r="I756" s="663"/>
    </row>
    <row r="757" spans="1:9" ht="23.25" customHeight="1">
      <c r="A757" s="739" t="s">
        <v>337</v>
      </c>
      <c r="B757" s="740"/>
      <c r="C757" s="741"/>
      <c r="D757" s="664" t="e">
        <f>'Основная продукция'!#REF!</f>
        <v>#REF!</v>
      </c>
      <c r="E757" s="841"/>
      <c r="F757" s="665">
        <f>'Основная продукция'!P277</f>
        <v>0</v>
      </c>
      <c r="G757" s="666">
        <f>'Основная продукция'!Y277</f>
        <v>0</v>
      </c>
      <c r="H757" s="666" t="e">
        <f>'Основная продукция'!#REF!</f>
        <v>#REF!</v>
      </c>
      <c r="I757" s="667"/>
    </row>
    <row r="758" spans="1:9" ht="24" customHeight="1" thickBot="1">
      <c r="A758" s="742" t="s">
        <v>338</v>
      </c>
      <c r="B758" s="743"/>
      <c r="C758" s="744"/>
      <c r="D758" s="661" t="e">
        <f>'Основная продукция'!#REF!</f>
        <v>#REF!</v>
      </c>
      <c r="E758" s="842"/>
      <c r="F758" s="662">
        <f>'Основная продукция'!P278</f>
        <v>0</v>
      </c>
      <c r="G758" s="668">
        <f>'Основная продукция'!Y278</f>
        <v>0</v>
      </c>
      <c r="H758" s="668">
        <f>'Основная продукция'!AG273</f>
        <v>0</v>
      </c>
      <c r="I758" s="604"/>
    </row>
    <row r="759" spans="1:9" ht="12.75" hidden="1" customHeight="1">
      <c r="A759" s="745" t="s">
        <v>39</v>
      </c>
      <c r="B759" s="746"/>
      <c r="C759" s="607">
        <v>0.02</v>
      </c>
      <c r="D759" s="607" t="e">
        <f>(D757+D758)*C759</f>
        <v>#REF!</v>
      </c>
      <c r="E759" s="843"/>
      <c r="F759" s="607">
        <f>(F757+F758)*C759</f>
        <v>0</v>
      </c>
      <c r="G759" s="607">
        <f>(G757+G758)*C759</f>
        <v>0</v>
      </c>
      <c r="H759" s="607" t="e">
        <f>(H757+H758)*C759</f>
        <v>#REF!</v>
      </c>
      <c r="I759" s="569" t="e">
        <f t="shared" ref="I759:I764" si="89">SUM(D759:H759)</f>
        <v>#REF!</v>
      </c>
    </row>
    <row r="760" spans="1:9" ht="12.75" hidden="1" customHeight="1">
      <c r="A760" s="747" t="s">
        <v>45</v>
      </c>
      <c r="B760" s="748"/>
      <c r="C760" s="669">
        <v>0.04</v>
      </c>
      <c r="D760" s="669" t="e">
        <f>D757*C760</f>
        <v>#REF!</v>
      </c>
      <c r="E760" s="844"/>
      <c r="F760" s="669">
        <f>F757*C760</f>
        <v>0</v>
      </c>
      <c r="G760" s="669">
        <f>G757*C760</f>
        <v>0</v>
      </c>
      <c r="H760" s="669" t="e">
        <f>H757*C760</f>
        <v>#REF!</v>
      </c>
      <c r="I760" s="579" t="e">
        <f t="shared" si="89"/>
        <v>#REF!</v>
      </c>
    </row>
    <row r="761" spans="1:9" ht="12.75" hidden="1" customHeight="1">
      <c r="A761" s="729" t="s">
        <v>52</v>
      </c>
      <c r="B761" s="730"/>
      <c r="C761" s="616">
        <v>2.4E-2</v>
      </c>
      <c r="D761" s="616" t="e">
        <f>D757*C761</f>
        <v>#REF!</v>
      </c>
      <c r="E761" s="845"/>
      <c r="F761" s="616">
        <f>F757*C761</f>
        <v>0</v>
      </c>
      <c r="G761" s="616">
        <f>G757*C761</f>
        <v>0</v>
      </c>
      <c r="H761" s="616" t="e">
        <f>H757*C761</f>
        <v>#REF!</v>
      </c>
      <c r="I761" s="617" t="e">
        <f t="shared" si="89"/>
        <v>#REF!</v>
      </c>
    </row>
    <row r="762" spans="1:9" ht="12.75" hidden="1" customHeight="1">
      <c r="A762" s="747" t="s">
        <v>385</v>
      </c>
      <c r="B762" s="748"/>
      <c r="C762" s="670">
        <v>0.03</v>
      </c>
      <c r="D762" s="620" t="e">
        <f>D758*C762</f>
        <v>#REF!</v>
      </c>
      <c r="E762" s="846"/>
      <c r="F762" s="620">
        <f>F758*C762</f>
        <v>0</v>
      </c>
      <c r="G762" s="620">
        <f>G758*C762</f>
        <v>0</v>
      </c>
      <c r="H762" s="620">
        <f>H758*C762</f>
        <v>0</v>
      </c>
      <c r="I762" s="579" t="e">
        <f t="shared" si="89"/>
        <v>#REF!</v>
      </c>
    </row>
    <row r="763" spans="1:9" ht="12.75" hidden="1" customHeight="1">
      <c r="A763" s="719" t="s">
        <v>308</v>
      </c>
      <c r="B763" s="720"/>
      <c r="C763" s="671">
        <v>0.03</v>
      </c>
      <c r="D763" s="623" t="e">
        <f>D757*C763</f>
        <v>#REF!</v>
      </c>
      <c r="E763" s="847"/>
      <c r="F763" s="623">
        <f>F757*C763</f>
        <v>0</v>
      </c>
      <c r="G763" s="623">
        <f>G757*C763</f>
        <v>0</v>
      </c>
      <c r="H763" s="623" t="e">
        <f>H757*C763</f>
        <v>#REF!</v>
      </c>
      <c r="I763" s="612" t="e">
        <f t="shared" si="89"/>
        <v>#REF!</v>
      </c>
    </row>
    <row r="764" spans="1:9" ht="12.75" hidden="1" customHeight="1" thickBot="1">
      <c r="A764" s="721" t="s">
        <v>309</v>
      </c>
      <c r="B764" s="722"/>
      <c r="C764" s="672">
        <v>0.02</v>
      </c>
      <c r="D764" s="673" t="e">
        <f>D758*C764</f>
        <v>#REF!</v>
      </c>
      <c r="E764" s="848"/>
      <c r="F764" s="673">
        <f>F758*C764</f>
        <v>0</v>
      </c>
      <c r="G764" s="673">
        <f>G758*C764</f>
        <v>0</v>
      </c>
      <c r="H764" s="673">
        <f>H758*C764</f>
        <v>0</v>
      </c>
      <c r="I764" s="674" t="e">
        <f t="shared" si="89"/>
        <v>#REF!</v>
      </c>
    </row>
    <row r="765" spans="1:9" ht="12.75" hidden="1" customHeight="1">
      <c r="A765" s="737" t="s">
        <v>39</v>
      </c>
      <c r="B765" s="738"/>
      <c r="C765" s="675">
        <v>0.02</v>
      </c>
      <c r="D765" s="676" t="e">
        <f>((D755+D756)*C765)+E765</f>
        <v>#REF!</v>
      </c>
      <c r="E765" s="849"/>
      <c r="F765" s="677" t="e">
        <f>(F755+F756)*C765</f>
        <v>#REF!</v>
      </c>
      <c r="G765" s="678" t="e">
        <f>(G755+G756)*C765</f>
        <v>#REF!</v>
      </c>
      <c r="H765" s="678" t="e">
        <f>(H755+H756)*C765</f>
        <v>#REF!</v>
      </c>
      <c r="I765" s="679" t="e">
        <f>SUM(D765:H765)</f>
        <v>#REF!</v>
      </c>
    </row>
    <row r="766" spans="1:9" ht="18.75" hidden="1" customHeight="1">
      <c r="A766" s="729" t="s">
        <v>305</v>
      </c>
      <c r="B766" s="730"/>
      <c r="C766" s="617">
        <v>1.2E-2</v>
      </c>
      <c r="D766" s="680" t="e">
        <f>(((D755+D756+D774)*C766)+D731+F731+G731+D735+F735+D761+F761+G761)/3+E766</f>
        <v>#REF!</v>
      </c>
      <c r="E766" s="850"/>
      <c r="F766" s="681" t="e">
        <f>D766</f>
        <v>#REF!</v>
      </c>
      <c r="G766" s="613" t="e">
        <f>F766</f>
        <v>#REF!</v>
      </c>
      <c r="H766" s="613" t="e">
        <f>(H755+H756)*C766+H731+H735+H761</f>
        <v>#REF!</v>
      </c>
      <c r="I766" s="682" t="e">
        <f t="shared" ref="I766:I769" si="90">SUM(D766:H766)</f>
        <v>#REF!</v>
      </c>
    </row>
    <row r="767" spans="1:9" ht="18.75" hidden="1" customHeight="1">
      <c r="A767" s="729" t="s">
        <v>53</v>
      </c>
      <c r="B767" s="730"/>
      <c r="C767" s="617">
        <v>6.0000000000000001E-3</v>
      </c>
      <c r="D767" s="680" t="e">
        <f>(((D755+D756)*C767)+E767)</f>
        <v>#REF!</v>
      </c>
      <c r="E767" s="850"/>
      <c r="F767" s="681" t="e">
        <f>(F755+F756)*C767</f>
        <v>#REF!</v>
      </c>
      <c r="G767" s="613" t="e">
        <f>(G755+G756)*C767</f>
        <v>#REF!</v>
      </c>
      <c r="H767" s="613" t="e">
        <f>(H755+H756)*C767</f>
        <v>#REF!</v>
      </c>
      <c r="I767" s="682" t="e">
        <f t="shared" si="90"/>
        <v>#REF!</v>
      </c>
    </row>
    <row r="768" spans="1:9" ht="18.75" hidden="1" customHeight="1">
      <c r="A768" s="683" t="s">
        <v>45</v>
      </c>
      <c r="B768" s="684">
        <v>2.5559999999999999E-2</v>
      </c>
      <c r="C768" s="579">
        <v>3.7777999999999999E-2</v>
      </c>
      <c r="D768" s="576" t="e">
        <f>(D755*C768)+(D756*B768)+E768</f>
        <v>#REF!</v>
      </c>
      <c r="E768" s="505"/>
      <c r="F768" s="577" t="e">
        <f>(F755*C768)+(F756*B768)</f>
        <v>#REF!</v>
      </c>
      <c r="G768" s="578" t="e">
        <f>(G755*C768)+(G756*B768)</f>
        <v>#REF!</v>
      </c>
      <c r="H768" s="578" t="e">
        <f>(H755*C768)+(H756*B768)</f>
        <v>#REF!</v>
      </c>
      <c r="I768" s="679" t="e">
        <f t="shared" si="90"/>
        <v>#REF!</v>
      </c>
    </row>
    <row r="769" spans="1:9" ht="18.75" hidden="1" customHeight="1">
      <c r="A769" s="729" t="s">
        <v>54</v>
      </c>
      <c r="B769" s="730"/>
      <c r="C769" s="617">
        <v>6.7799999999999996E-3</v>
      </c>
      <c r="D769" s="680" t="e">
        <f>((D755+D756)*C769)+E769</f>
        <v>#REF!</v>
      </c>
      <c r="E769" s="850"/>
      <c r="F769" s="681"/>
      <c r="G769" s="613"/>
      <c r="H769" s="613"/>
      <c r="I769" s="682" t="e">
        <f t="shared" si="90"/>
        <v>#REF!</v>
      </c>
    </row>
    <row r="770" spans="1:9" ht="18.75" hidden="1" customHeight="1">
      <c r="A770" s="729" t="s">
        <v>48</v>
      </c>
      <c r="B770" s="730"/>
      <c r="C770" s="685">
        <v>3</v>
      </c>
      <c r="D770" s="686" t="e">
        <f>((D755+D756)*C770)+E770+D774</f>
        <v>#REF!</v>
      </c>
      <c r="E770" s="851"/>
      <c r="F770" s="687"/>
      <c r="G770" s="688"/>
      <c r="H770" s="688" t="e">
        <f>((H755+H756)*C770)</f>
        <v>#REF!</v>
      </c>
      <c r="I770" s="689" t="e">
        <f>SUM(D770:H770)</f>
        <v>#REF!</v>
      </c>
    </row>
    <row r="771" spans="1:9" ht="12.75" hidden="1" customHeight="1" thickBot="1">
      <c r="A771" s="731" t="s">
        <v>41</v>
      </c>
      <c r="B771" s="732"/>
      <c r="C771" s="690">
        <v>1.2E-2</v>
      </c>
      <c r="D771" s="691" t="e">
        <f>D756*C771+E771</f>
        <v>#REF!</v>
      </c>
      <c r="E771" s="852"/>
      <c r="F771" s="692" t="e">
        <f>F756*C771</f>
        <v>#REF!</v>
      </c>
      <c r="G771" s="693" t="e">
        <f>G756*C771</f>
        <v>#REF!</v>
      </c>
      <c r="H771" s="693" t="e">
        <f>H756*C771</f>
        <v>#REF!</v>
      </c>
      <c r="I771" s="679" t="e">
        <f>SUM(D771:H771)</f>
        <v>#REF!</v>
      </c>
    </row>
    <row r="772" spans="1:9" s="526" customFormat="1" ht="12.75" hidden="1" customHeight="1" thickBot="1">
      <c r="A772" s="733" t="s">
        <v>47</v>
      </c>
      <c r="B772" s="734"/>
      <c r="C772" s="694">
        <v>5.8999999999999997E-2</v>
      </c>
      <c r="D772" s="695" t="e">
        <f>(D753+D754)*C772</f>
        <v>#REF!</v>
      </c>
      <c r="E772" s="853"/>
      <c r="F772" s="696">
        <f>(F753+F754)*C772</f>
        <v>0</v>
      </c>
      <c r="G772" s="697">
        <f>(G753+G754)*C772</f>
        <v>0</v>
      </c>
      <c r="H772" s="697">
        <f>(H753+H754)*C772</f>
        <v>0</v>
      </c>
      <c r="I772" s="698" t="e">
        <f t="shared" ref="I772" si="91">SUM(D772:H772)</f>
        <v>#REF!</v>
      </c>
    </row>
    <row r="773" spans="1:9" s="526" customFormat="1" ht="26.25" customHeight="1" thickBot="1">
      <c r="A773" s="2023" t="s">
        <v>583</v>
      </c>
      <c r="B773" s="2024"/>
      <c r="C773" s="2025"/>
      <c r="D773" s="2027" t="e">
        <f>'Основная продукция'!#REF!+'Основная продукция'!M259+'Основная продукция'!V259</f>
        <v>#REF!</v>
      </c>
      <c r="E773" s="510"/>
      <c r="F773" s="2014"/>
      <c r="G773" s="2015"/>
      <c r="H773" s="2015"/>
      <c r="I773" s="2016"/>
    </row>
    <row r="774" spans="1:9" s="526" customFormat="1" ht="26.25" customHeight="1" thickBot="1">
      <c r="A774" s="2020" t="s">
        <v>584</v>
      </c>
      <c r="B774" s="2021"/>
      <c r="C774" s="2022"/>
      <c r="D774" s="2027" t="e">
        <f>'Основная продукция'!#REF!+'Основная продукция'!M260+'Основная продукция'!V260</f>
        <v>#REF!</v>
      </c>
      <c r="E774" s="2010"/>
      <c r="F774" s="2011"/>
      <c r="G774" s="2012"/>
      <c r="H774" s="2012"/>
      <c r="I774" s="2013"/>
    </row>
    <row r="775" spans="1:9" s="526" customFormat="1" ht="26.25" hidden="1" customHeight="1" thickBot="1">
      <c r="A775" s="2023" t="s">
        <v>58</v>
      </c>
      <c r="B775" s="2024"/>
      <c r="C775" s="2035">
        <v>1.2E-2</v>
      </c>
      <c r="D775" s="2037" t="e">
        <f>D773*C775</f>
        <v>#REF!</v>
      </c>
      <c r="E775" s="510"/>
      <c r="F775" s="2036"/>
      <c r="G775" s="1489"/>
      <c r="H775" s="1489"/>
      <c r="I775" s="703"/>
    </row>
    <row r="776" spans="1:9" s="526" customFormat="1" ht="24" customHeight="1">
      <c r="A776" s="735" t="s">
        <v>294</v>
      </c>
      <c r="B776" s="736"/>
      <c r="C776" s="699">
        <v>0.03</v>
      </c>
      <c r="D776" s="700" t="e">
        <f>D753*C776+E776</f>
        <v>#REF!</v>
      </c>
      <c r="E776" s="510"/>
      <c r="F776" s="701">
        <f>F753*C776</f>
        <v>0</v>
      </c>
      <c r="G776" s="702">
        <f>G753*C776</f>
        <v>0</v>
      </c>
      <c r="H776" s="702">
        <f>H753*C776</f>
        <v>0</v>
      </c>
      <c r="I776" s="703" t="e">
        <f>D776+F776+G776+H776</f>
        <v>#REF!</v>
      </c>
    </row>
    <row r="777" spans="1:9" s="526" customFormat="1" ht="24" customHeight="1">
      <c r="A777" s="719" t="s">
        <v>295</v>
      </c>
      <c r="B777" s="720"/>
      <c r="C777" s="704">
        <v>0.04</v>
      </c>
      <c r="D777" s="705" t="e">
        <f>D754*C777+E777</f>
        <v>#REF!</v>
      </c>
      <c r="E777" s="511"/>
      <c r="F777" s="706">
        <f>F754*C777</f>
        <v>0</v>
      </c>
      <c r="G777" s="707">
        <f>G754*C777</f>
        <v>0</v>
      </c>
      <c r="H777" s="707">
        <f>H754*C777</f>
        <v>0</v>
      </c>
      <c r="I777" s="612" t="e">
        <f>D777+F777+G777+H777</f>
        <v>#REF!</v>
      </c>
    </row>
    <row r="778" spans="1:9" s="526" customFormat="1" ht="24" customHeight="1">
      <c r="A778" s="719" t="s">
        <v>307</v>
      </c>
      <c r="B778" s="720"/>
      <c r="C778" s="628">
        <v>1.2E-2</v>
      </c>
      <c r="D778" s="708" t="e">
        <f>D725+F725+G725+E778</f>
        <v>#REF!</v>
      </c>
      <c r="E778" s="512"/>
      <c r="F778" s="622"/>
      <c r="G778" s="623"/>
      <c r="H778" s="623"/>
      <c r="I778" s="612" t="e">
        <f>D778</f>
        <v>#REF!</v>
      </c>
    </row>
    <row r="779" spans="1:9" s="526" customFormat="1" ht="24" customHeight="1">
      <c r="A779" s="2017" t="s">
        <v>587</v>
      </c>
      <c r="B779" s="2018"/>
      <c r="C779" s="2019">
        <v>0.03</v>
      </c>
      <c r="D779" s="708" t="e">
        <f>D773*C779+E779</f>
        <v>#REF!</v>
      </c>
      <c r="E779" s="512"/>
      <c r="F779" s="622"/>
      <c r="G779" s="623"/>
      <c r="H779" s="623"/>
      <c r="I779" s="710"/>
    </row>
    <row r="780" spans="1:9" s="526" customFormat="1" ht="24" customHeight="1">
      <c r="A780" s="2017" t="s">
        <v>589</v>
      </c>
      <c r="B780" s="2018"/>
      <c r="C780" s="2019">
        <v>3.5000000000000003E-2</v>
      </c>
      <c r="D780" s="708" t="e">
        <f>D774*C780+E780</f>
        <v>#REF!</v>
      </c>
      <c r="E780" s="512"/>
      <c r="F780" s="622"/>
      <c r="G780" s="623"/>
      <c r="H780" s="623"/>
      <c r="I780" s="710"/>
    </row>
    <row r="781" spans="1:9" s="526" customFormat="1" ht="24" customHeight="1">
      <c r="A781" s="723" t="s">
        <v>308</v>
      </c>
      <c r="B781" s="724"/>
      <c r="C781" s="709">
        <v>0.03</v>
      </c>
      <c r="D781" s="708" t="e">
        <f>D763+F763+G763+E781</f>
        <v>#REF!</v>
      </c>
      <c r="E781" s="512"/>
      <c r="F781" s="622"/>
      <c r="G781" s="623"/>
      <c r="H781" s="623"/>
      <c r="I781" s="710" t="e">
        <f>D781</f>
        <v>#REF!</v>
      </c>
    </row>
    <row r="782" spans="1:9" s="526" customFormat="1" ht="24" customHeight="1">
      <c r="A782" s="725" t="s">
        <v>309</v>
      </c>
      <c r="B782" s="726"/>
      <c r="C782" s="628">
        <v>0.02</v>
      </c>
      <c r="D782" s="705" t="e">
        <f>D764+F764+G764+E782</f>
        <v>#REF!</v>
      </c>
      <c r="E782" s="511"/>
      <c r="F782" s="706"/>
      <c r="G782" s="707"/>
      <c r="H782" s="707"/>
      <c r="I782" s="612" t="e">
        <f>D782</f>
        <v>#REF!</v>
      </c>
    </row>
    <row r="783" spans="1:9" s="526" customFormat="1" ht="18.75" hidden="1" customHeight="1">
      <c r="A783" s="727" t="s">
        <v>39</v>
      </c>
      <c r="B783" s="728"/>
      <c r="C783" s="579">
        <v>0.03</v>
      </c>
      <c r="D783" s="711" t="e">
        <f>D753*C783</f>
        <v>#REF!</v>
      </c>
      <c r="E783" s="505"/>
      <c r="F783" s="577">
        <f>F753*C783</f>
        <v>0</v>
      </c>
      <c r="G783" s="578">
        <f>G753*C783</f>
        <v>0</v>
      </c>
      <c r="H783" s="578">
        <f>H753*C783</f>
        <v>0</v>
      </c>
      <c r="I783" s="579" t="e">
        <f t="shared" ref="I783:I784" si="92">SUM(D783:H783)</f>
        <v>#REF!</v>
      </c>
    </row>
    <row r="784" spans="1:9" s="526" customFormat="1" ht="18.75" hidden="1" customHeight="1">
      <c r="A784" s="727" t="s">
        <v>45</v>
      </c>
      <c r="B784" s="728"/>
      <c r="C784" s="579">
        <v>2.5559999999999999E-2</v>
      </c>
      <c r="D784" s="711" t="e">
        <f>D754*C784</f>
        <v>#REF!</v>
      </c>
      <c r="E784" s="505"/>
      <c r="F784" s="577">
        <f>F754*C784</f>
        <v>0</v>
      </c>
      <c r="G784" s="578">
        <f>G754*C784</f>
        <v>0</v>
      </c>
      <c r="H784" s="578">
        <f>H754*C784</f>
        <v>0</v>
      </c>
      <c r="I784" s="579" t="e">
        <f t="shared" si="92"/>
        <v>#REF!</v>
      </c>
    </row>
    <row r="785" spans="1:13" s="526" customFormat="1" ht="24" customHeight="1">
      <c r="A785" s="719" t="s">
        <v>58</v>
      </c>
      <c r="B785" s="720"/>
      <c r="C785" s="612">
        <v>0.02</v>
      </c>
      <c r="D785" s="636" t="e">
        <f>D734+F734+G734+E785+D775</f>
        <v>#REF!</v>
      </c>
      <c r="E785" s="507"/>
      <c r="F785" s="712"/>
      <c r="G785" s="608"/>
      <c r="H785" s="608"/>
      <c r="I785" s="612" t="e">
        <f>D785</f>
        <v>#REF!</v>
      </c>
    </row>
    <row r="786" spans="1:13" s="526" customFormat="1" ht="24" customHeight="1">
      <c r="A786" s="719" t="s">
        <v>57</v>
      </c>
      <c r="B786" s="720"/>
      <c r="C786" s="612">
        <v>0.01</v>
      </c>
      <c r="D786" s="636" t="e">
        <f>D737+F737+G737+E786</f>
        <v>#REF!</v>
      </c>
      <c r="E786" s="507"/>
      <c r="F786" s="712"/>
      <c r="G786" s="608"/>
      <c r="H786" s="608"/>
      <c r="I786" s="612" t="e">
        <f>D786</f>
        <v>#REF!</v>
      </c>
    </row>
    <row r="787" spans="1:13" ht="24" customHeight="1">
      <c r="A787" s="719" t="s">
        <v>305</v>
      </c>
      <c r="B787" s="720"/>
      <c r="C787" s="713">
        <v>1.2E-2</v>
      </c>
      <c r="D787" s="571" t="e">
        <f>D766+E787</f>
        <v>#REF!</v>
      </c>
      <c r="E787" s="507"/>
      <c r="F787" s="572" t="e">
        <f t="shared" ref="F787:H788" si="93">F766</f>
        <v>#REF!</v>
      </c>
      <c r="G787" s="573" t="e">
        <f t="shared" si="93"/>
        <v>#REF!</v>
      </c>
      <c r="H787" s="573" t="e">
        <f t="shared" si="93"/>
        <v>#REF!</v>
      </c>
      <c r="I787" s="682" t="e">
        <f>D787+F787+G787+H787</f>
        <v>#REF!</v>
      </c>
    </row>
    <row r="788" spans="1:13" ht="24" customHeight="1">
      <c r="A788" s="719" t="s">
        <v>53</v>
      </c>
      <c r="B788" s="720"/>
      <c r="C788" s="713">
        <v>6.0000000000000001E-3</v>
      </c>
      <c r="D788" s="571" t="e">
        <f>(D767+E788)/3</f>
        <v>#REF!</v>
      </c>
      <c r="E788" s="507"/>
      <c r="F788" s="572" t="e">
        <f>D788</f>
        <v>#REF!</v>
      </c>
      <c r="G788" s="573" t="e">
        <f>D788</f>
        <v>#REF!</v>
      </c>
      <c r="H788" s="573" t="e">
        <f t="shared" si="93"/>
        <v>#REF!</v>
      </c>
      <c r="I788" s="682" t="e">
        <f>D788+F788+G788+H788</f>
        <v>#REF!</v>
      </c>
    </row>
    <row r="789" spans="1:13" ht="24" customHeight="1">
      <c r="A789" s="719" t="s">
        <v>54</v>
      </c>
      <c r="B789" s="720"/>
      <c r="C789" s="713">
        <v>6.7799999999999996E-3</v>
      </c>
      <c r="D789" s="571" t="e">
        <f>D769+E789</f>
        <v>#REF!</v>
      </c>
      <c r="E789" s="507"/>
      <c r="F789" s="572"/>
      <c r="G789" s="573"/>
      <c r="H789" s="573"/>
      <c r="I789" s="682" t="e">
        <f>D789</f>
        <v>#REF!</v>
      </c>
    </row>
    <row r="790" spans="1:13" ht="24" customHeight="1" thickBot="1">
      <c r="A790" s="721" t="s">
        <v>48</v>
      </c>
      <c r="B790" s="722"/>
      <c r="C790" s="714">
        <v>3</v>
      </c>
      <c r="D790" s="715" t="e">
        <f>D770+E790</f>
        <v>#REF!</v>
      </c>
      <c r="E790" s="513"/>
      <c r="F790" s="716"/>
      <c r="G790" s="717"/>
      <c r="H790" s="717" t="e">
        <f>H770</f>
        <v>#REF!</v>
      </c>
      <c r="I790" s="718" t="e">
        <f>D790+H790</f>
        <v>#REF!</v>
      </c>
    </row>
    <row r="791" spans="1:13" ht="24" customHeight="1" thickBot="1">
      <c r="A791" s="749" t="s">
        <v>89</v>
      </c>
      <c r="B791" s="750"/>
      <c r="C791" s="750"/>
      <c r="D791" s="750"/>
      <c r="E791" s="816"/>
      <c r="F791" s="751"/>
      <c r="G791" s="4152"/>
      <c r="H791" s="4153"/>
      <c r="I791" s="4154"/>
      <c r="K791" s="4049"/>
      <c r="L791" s="4049"/>
      <c r="M791" s="520"/>
    </row>
    <row r="792" spans="1:13" s="526" customFormat="1" ht="24" customHeight="1">
      <c r="A792" s="768"/>
      <c r="B792" s="769"/>
      <c r="C792" s="754" t="s">
        <v>24</v>
      </c>
      <c r="D792" s="521">
        <v>0.22916666666666666</v>
      </c>
      <c r="E792" s="817" t="s">
        <v>375</v>
      </c>
      <c r="F792" s="522">
        <v>0.47916666666666669</v>
      </c>
      <c r="G792" s="523">
        <v>0.66666666666666663</v>
      </c>
      <c r="H792" s="524">
        <v>0.8125</v>
      </c>
      <c r="I792" s="525"/>
      <c r="K792" s="4050"/>
      <c r="L792" s="4050"/>
      <c r="M792" s="527"/>
    </row>
    <row r="793" spans="1:13" s="526" customFormat="1" ht="24" customHeight="1" thickBot="1">
      <c r="A793" s="528"/>
      <c r="B793" s="529">
        <v>1</v>
      </c>
      <c r="C793" s="755"/>
      <c r="D793" s="518" t="e">
        <f>'Основная продукция'!#REF!</f>
        <v>#REF!</v>
      </c>
      <c r="E793" s="818"/>
      <c r="F793" s="530">
        <f>'Основная продукция'!P285</f>
        <v>0</v>
      </c>
      <c r="G793" s="531">
        <f>'Основная продукция'!Y285</f>
        <v>0</v>
      </c>
      <c r="H793" s="532">
        <f>'Основная продукция'!AG285</f>
        <v>0</v>
      </c>
      <c r="I793" s="533" t="s">
        <v>153</v>
      </c>
      <c r="K793" s="4050"/>
      <c r="L793" s="4050"/>
      <c r="M793" s="527"/>
    </row>
    <row r="794" spans="1:13" s="526" customFormat="1" ht="12.75" hidden="1" customHeight="1">
      <c r="A794" s="534" t="s">
        <v>376</v>
      </c>
      <c r="B794" s="529">
        <v>0.41</v>
      </c>
      <c r="C794" s="755"/>
      <c r="D794" s="535" t="e">
        <f>B794*D793/B793</f>
        <v>#REF!</v>
      </c>
      <c r="E794" s="819"/>
      <c r="F794" s="536">
        <f t="shared" ref="F794:F799" si="94">B794*F793/B793</f>
        <v>0</v>
      </c>
      <c r="G794" s="537">
        <f>B794*G793/B793</f>
        <v>0</v>
      </c>
      <c r="H794" s="537">
        <f t="shared" ref="H794:H799" si="95">B794*H793/B793</f>
        <v>0</v>
      </c>
      <c r="I794" s="538"/>
      <c r="K794" s="4050"/>
      <c r="L794" s="4050"/>
      <c r="M794" s="527"/>
    </row>
    <row r="795" spans="1:13" s="526" customFormat="1" ht="12.75" hidden="1" customHeight="1">
      <c r="A795" s="534" t="s">
        <v>377</v>
      </c>
      <c r="B795" s="529">
        <v>0.26</v>
      </c>
      <c r="C795" s="755"/>
      <c r="D795" s="535" t="e">
        <f>B795*D793/B793</f>
        <v>#REF!</v>
      </c>
      <c r="E795" s="819"/>
      <c r="F795" s="536">
        <f t="shared" si="94"/>
        <v>0</v>
      </c>
      <c r="G795" s="537">
        <f t="shared" ref="G795:G799" si="96">B795*G794/B794</f>
        <v>0</v>
      </c>
      <c r="H795" s="537">
        <f t="shared" si="95"/>
        <v>0</v>
      </c>
      <c r="I795" s="538"/>
      <c r="K795" s="4050"/>
      <c r="L795" s="4050"/>
      <c r="M795" s="527"/>
    </row>
    <row r="796" spans="1:13" s="526" customFormat="1" ht="12.75" hidden="1" customHeight="1">
      <c r="A796" s="534" t="s">
        <v>378</v>
      </c>
      <c r="B796" s="529">
        <v>0.2</v>
      </c>
      <c r="C796" s="755"/>
      <c r="D796" s="535" t="e">
        <f>B796*D793/B793</f>
        <v>#REF!</v>
      </c>
      <c r="E796" s="819"/>
      <c r="F796" s="536">
        <f t="shared" si="94"/>
        <v>0</v>
      </c>
      <c r="G796" s="537">
        <f t="shared" si="96"/>
        <v>0</v>
      </c>
      <c r="H796" s="537">
        <f t="shared" si="95"/>
        <v>0</v>
      </c>
      <c r="I796" s="538"/>
      <c r="K796" s="4050"/>
      <c r="L796" s="4050"/>
      <c r="M796" s="527"/>
    </row>
    <row r="797" spans="1:13" s="526" customFormat="1" ht="12.75" hidden="1" customHeight="1">
      <c r="A797" s="534" t="s">
        <v>379</v>
      </c>
      <c r="B797" s="529">
        <v>0.13</v>
      </c>
      <c r="C797" s="755"/>
      <c r="D797" s="535" t="e">
        <f>B797*D793/B793</f>
        <v>#REF!</v>
      </c>
      <c r="E797" s="819"/>
      <c r="F797" s="536">
        <f t="shared" si="94"/>
        <v>0</v>
      </c>
      <c r="G797" s="537">
        <f t="shared" si="96"/>
        <v>0</v>
      </c>
      <c r="H797" s="537">
        <f t="shared" si="95"/>
        <v>0</v>
      </c>
      <c r="I797" s="538"/>
      <c r="K797" s="4050"/>
      <c r="L797" s="4050"/>
      <c r="M797" s="527"/>
    </row>
    <row r="798" spans="1:13" s="526" customFormat="1" ht="12.75" hidden="1" customHeight="1">
      <c r="A798" s="534" t="s">
        <v>380</v>
      </c>
      <c r="B798" s="529">
        <v>0.01</v>
      </c>
      <c r="C798" s="755"/>
      <c r="D798" s="535" t="e">
        <f>B798*D793/B793</f>
        <v>#REF!</v>
      </c>
      <c r="E798" s="819"/>
      <c r="F798" s="536">
        <f t="shared" si="94"/>
        <v>0</v>
      </c>
      <c r="G798" s="537">
        <f t="shared" si="96"/>
        <v>0</v>
      </c>
      <c r="H798" s="537">
        <f t="shared" si="95"/>
        <v>0</v>
      </c>
      <c r="I798" s="538"/>
    </row>
    <row r="799" spans="1:13" s="526" customFormat="1" ht="12.75" hidden="1" customHeight="1" thickBot="1">
      <c r="A799" s="539" t="s">
        <v>381</v>
      </c>
      <c r="B799" s="540">
        <v>0.01</v>
      </c>
      <c r="C799" s="756"/>
      <c r="D799" s="541" t="e">
        <f>B799*D793/B793</f>
        <v>#REF!</v>
      </c>
      <c r="E799" s="820"/>
      <c r="F799" s="542">
        <f t="shared" si="94"/>
        <v>0</v>
      </c>
      <c r="G799" s="543">
        <f t="shared" si="96"/>
        <v>0</v>
      </c>
      <c r="H799" s="543">
        <f t="shared" si="95"/>
        <v>0</v>
      </c>
      <c r="I799" s="544"/>
    </row>
    <row r="800" spans="1:13" ht="24" customHeight="1" thickBot="1">
      <c r="A800" s="545"/>
      <c r="B800" s="546">
        <v>1</v>
      </c>
      <c r="C800" s="547" t="s">
        <v>111</v>
      </c>
      <c r="D800" s="548" t="e">
        <f>'Основная продукция'!#REF!</f>
        <v>#REF!</v>
      </c>
      <c r="E800" s="821"/>
      <c r="F800" s="549">
        <f>'Основная продукция'!P286</f>
        <v>0</v>
      </c>
      <c r="G800" s="550">
        <f>'Основная продукция'!Y286</f>
        <v>0</v>
      </c>
      <c r="H800" s="551" t="e">
        <f>'Основная продукция'!#REF!</f>
        <v>#REF!</v>
      </c>
      <c r="I800" s="552" t="s">
        <v>153</v>
      </c>
    </row>
    <row r="801" spans="1:9" ht="12.75" hidden="1" customHeight="1">
      <c r="A801" s="553" t="s">
        <v>382</v>
      </c>
      <c r="B801" s="554">
        <v>0.5</v>
      </c>
      <c r="C801" s="555"/>
      <c r="D801" s="556" t="e">
        <f>B801*D800/B800</f>
        <v>#REF!</v>
      </c>
      <c r="E801" s="822"/>
      <c r="F801" s="557">
        <f>B801*F800/B800</f>
        <v>0</v>
      </c>
      <c r="G801" s="558">
        <f>B801*G800/B800</f>
        <v>0</v>
      </c>
      <c r="H801" s="558" t="e">
        <f>B801*H800/B800</f>
        <v>#REF!</v>
      </c>
      <c r="I801" s="559"/>
    </row>
    <row r="802" spans="1:9" ht="12.75" hidden="1" customHeight="1" thickBot="1">
      <c r="A802" s="534" t="s">
        <v>383</v>
      </c>
      <c r="B802" s="529">
        <v>0.5</v>
      </c>
      <c r="C802" s="560"/>
      <c r="D802" s="561" t="e">
        <f>B802*D800/B800</f>
        <v>#REF!</v>
      </c>
      <c r="E802" s="823"/>
      <c r="F802" s="562">
        <f>B802*F800/B800</f>
        <v>0</v>
      </c>
      <c r="G802" s="563">
        <f>B802*G800/B800</f>
        <v>0</v>
      </c>
      <c r="H802" s="563" t="e">
        <f>B802*H800/B800</f>
        <v>#REF!</v>
      </c>
      <c r="I802" s="564"/>
    </row>
    <row r="803" spans="1:9" ht="12.75" hidden="1" customHeight="1">
      <c r="A803" s="745" t="s">
        <v>302</v>
      </c>
      <c r="B803" s="764"/>
      <c r="C803" s="565">
        <v>0.03</v>
      </c>
      <c r="D803" s="566" t="e">
        <f>D801*C803</f>
        <v>#REF!</v>
      </c>
      <c r="E803" s="824"/>
      <c r="F803" s="567">
        <f>F801*C803</f>
        <v>0</v>
      </c>
      <c r="G803" s="568">
        <f>G801*C803</f>
        <v>0</v>
      </c>
      <c r="H803" s="568" t="e">
        <f>H801*C803</f>
        <v>#REF!</v>
      </c>
      <c r="I803" s="569" t="e">
        <f>SUM(D803:H803)</f>
        <v>#REF!</v>
      </c>
    </row>
    <row r="804" spans="1:9" ht="12.75" hidden="1" customHeight="1">
      <c r="A804" s="719" t="s">
        <v>307</v>
      </c>
      <c r="B804" s="765"/>
      <c r="C804" s="570">
        <v>1.2E-2</v>
      </c>
      <c r="D804" s="571" t="e">
        <f>D802*C804</f>
        <v>#REF!</v>
      </c>
      <c r="E804" s="825"/>
      <c r="F804" s="572">
        <f>F802*C804</f>
        <v>0</v>
      </c>
      <c r="G804" s="573">
        <f>G802*C804</f>
        <v>0</v>
      </c>
      <c r="H804" s="573" t="e">
        <f>H802*C804</f>
        <v>#REF!</v>
      </c>
      <c r="I804" s="574" t="e">
        <f>SUM(D804:H804)</f>
        <v>#REF!</v>
      </c>
    </row>
    <row r="805" spans="1:9" ht="12.75" hidden="1" customHeight="1">
      <c r="A805" s="747" t="s">
        <v>303</v>
      </c>
      <c r="B805" s="761"/>
      <c r="C805" s="575">
        <v>3.0000000000000001E-3</v>
      </c>
      <c r="D805" s="576" t="e">
        <f>D802*C805</f>
        <v>#REF!</v>
      </c>
      <c r="E805" s="505"/>
      <c r="F805" s="577">
        <f>F802*C805</f>
        <v>0</v>
      </c>
      <c r="G805" s="578">
        <f>G802*C805</f>
        <v>0</v>
      </c>
      <c r="H805" s="578" t="e">
        <f>H802*C805</f>
        <v>#REF!</v>
      </c>
      <c r="I805" s="579" t="e">
        <f t="shared" ref="I805:I810" si="97">SUM(D805:H805)</f>
        <v>#REF!</v>
      </c>
    </row>
    <row r="806" spans="1:9" ht="12.75" hidden="1" customHeight="1">
      <c r="A806" s="766" t="s">
        <v>39</v>
      </c>
      <c r="B806" s="767"/>
      <c r="C806" s="580">
        <v>1.2E-2</v>
      </c>
      <c r="D806" s="581" t="e">
        <f>D802*C806</f>
        <v>#REF!</v>
      </c>
      <c r="E806" s="826"/>
      <c r="F806" s="582">
        <f>F802*C806</f>
        <v>0</v>
      </c>
      <c r="G806" s="583">
        <f>G802*C806</f>
        <v>0</v>
      </c>
      <c r="H806" s="583" t="e">
        <f>H802*C806</f>
        <v>#REF!</v>
      </c>
      <c r="I806" s="584" t="e">
        <f t="shared" si="97"/>
        <v>#REF!</v>
      </c>
    </row>
    <row r="807" spans="1:9" ht="12.75" hidden="1" customHeight="1">
      <c r="A807" s="766" t="s">
        <v>47</v>
      </c>
      <c r="B807" s="767"/>
      <c r="C807" s="585">
        <v>2.18E-2</v>
      </c>
      <c r="D807" s="586" t="e">
        <f>D801*C807</f>
        <v>#REF!</v>
      </c>
      <c r="E807" s="827"/>
      <c r="F807" s="587">
        <f>F801*C807</f>
        <v>0</v>
      </c>
      <c r="G807" s="588">
        <f>G801*C807</f>
        <v>0</v>
      </c>
      <c r="H807" s="588" t="e">
        <f>H801*C807</f>
        <v>#REF!</v>
      </c>
      <c r="I807" s="584" t="e">
        <f t="shared" si="97"/>
        <v>#REF!</v>
      </c>
    </row>
    <row r="808" spans="1:9" ht="12.75" hidden="1" customHeight="1">
      <c r="A808" s="747" t="s">
        <v>45</v>
      </c>
      <c r="B808" s="761"/>
      <c r="C808" s="589">
        <v>2.5559999999999999E-2</v>
      </c>
      <c r="D808" s="590" t="e">
        <f>D802*C808</f>
        <v>#REF!</v>
      </c>
      <c r="E808" s="828"/>
      <c r="F808" s="591">
        <f>F802*C808</f>
        <v>0</v>
      </c>
      <c r="G808" s="592">
        <f>G802*C808</f>
        <v>0</v>
      </c>
      <c r="H808" s="592" t="e">
        <f>H802*C808</f>
        <v>#REF!</v>
      </c>
      <c r="I808" s="584" t="e">
        <f t="shared" si="97"/>
        <v>#REF!</v>
      </c>
    </row>
    <row r="809" spans="1:9" ht="12.75" hidden="1" customHeight="1">
      <c r="A809" s="747" t="s">
        <v>300</v>
      </c>
      <c r="B809" s="761"/>
      <c r="C809" s="575">
        <v>1.2E-2</v>
      </c>
      <c r="D809" s="576" t="e">
        <f>D801*C809</f>
        <v>#REF!</v>
      </c>
      <c r="E809" s="505"/>
      <c r="F809" s="577">
        <f>F801*C809</f>
        <v>0</v>
      </c>
      <c r="G809" s="578">
        <f>G801*C809</f>
        <v>0</v>
      </c>
      <c r="H809" s="578" t="e">
        <f>H801*C809</f>
        <v>#REF!</v>
      </c>
      <c r="I809" s="579" t="e">
        <f t="shared" si="97"/>
        <v>#REF!</v>
      </c>
    </row>
    <row r="810" spans="1:9" ht="12.75" hidden="1" customHeight="1" thickBot="1">
      <c r="A810" s="762" t="s">
        <v>52</v>
      </c>
      <c r="B810" s="763"/>
      <c r="C810" s="593">
        <v>1.2E-2</v>
      </c>
      <c r="D810" s="594" t="e">
        <f>D802*C810</f>
        <v>#REF!</v>
      </c>
      <c r="E810" s="829"/>
      <c r="F810" s="595">
        <f>F802*C810</f>
        <v>0</v>
      </c>
      <c r="G810" s="596">
        <f>G802*C810</f>
        <v>0</v>
      </c>
      <c r="H810" s="596" t="e">
        <f>H802*C810</f>
        <v>#REF!</v>
      </c>
      <c r="I810" s="597" t="e">
        <f t="shared" si="97"/>
        <v>#REF!</v>
      </c>
    </row>
    <row r="811" spans="1:9" ht="24" customHeight="1" thickBot="1">
      <c r="A811" s="598"/>
      <c r="B811" s="599">
        <v>1</v>
      </c>
      <c r="C811" s="547" t="s">
        <v>119</v>
      </c>
      <c r="D811" s="600" t="e">
        <f>'Основная продукция'!#REF!</f>
        <v>#REF!</v>
      </c>
      <c r="E811" s="830"/>
      <c r="F811" s="601">
        <f>'Основная продукция'!P289</f>
        <v>0</v>
      </c>
      <c r="G811" s="602">
        <f>'Основная продукция'!Y289</f>
        <v>0</v>
      </c>
      <c r="H811" s="603" t="e">
        <f>'Основная продукция'!#REF!</f>
        <v>#REF!</v>
      </c>
      <c r="I811" s="604"/>
    </row>
    <row r="812" spans="1:9" ht="12.75" hidden="1" customHeight="1">
      <c r="A812" s="745" t="s">
        <v>384</v>
      </c>
      <c r="B812" s="746"/>
      <c r="C812" s="568">
        <v>3.5000000000000003E-2</v>
      </c>
      <c r="D812" s="605" t="e">
        <f>C812*D811</f>
        <v>#REF!</v>
      </c>
      <c r="E812" s="831"/>
      <c r="F812" s="606">
        <f>C812*F811</f>
        <v>0</v>
      </c>
      <c r="G812" s="607">
        <f>C812*G811</f>
        <v>0</v>
      </c>
      <c r="H812" s="607" t="e">
        <f>C812*H811</f>
        <v>#REF!</v>
      </c>
      <c r="I812" s="569" t="e">
        <f>SUM(D812:H812)</f>
        <v>#REF!</v>
      </c>
    </row>
    <row r="813" spans="1:9" ht="12.75" hidden="1" customHeight="1">
      <c r="A813" s="719" t="s">
        <v>58</v>
      </c>
      <c r="B813" s="720"/>
      <c r="C813" s="608">
        <v>0.02</v>
      </c>
      <c r="D813" s="609" t="e">
        <f>C813*D811</f>
        <v>#REF!</v>
      </c>
      <c r="E813" s="832"/>
      <c r="F813" s="610">
        <f>C813*F811</f>
        <v>0</v>
      </c>
      <c r="G813" s="611">
        <f>C813*G811</f>
        <v>0</v>
      </c>
      <c r="H813" s="611" t="e">
        <f>C813*H811</f>
        <v>#REF!</v>
      </c>
      <c r="I813" s="612" t="e">
        <f>SUM(D813:H813)</f>
        <v>#REF!</v>
      </c>
    </row>
    <row r="814" spans="1:9" ht="12.75" hidden="1" customHeight="1">
      <c r="A814" s="729" t="s">
        <v>52</v>
      </c>
      <c r="B814" s="730"/>
      <c r="C814" s="613">
        <v>1.2E-2</v>
      </c>
      <c r="D814" s="614" t="e">
        <f>C814*D811</f>
        <v>#REF!</v>
      </c>
      <c r="E814" s="833"/>
      <c r="F814" s="615">
        <f>C814*F811</f>
        <v>0</v>
      </c>
      <c r="G814" s="616">
        <f>C814*G811</f>
        <v>0</v>
      </c>
      <c r="H814" s="616" t="e">
        <f>C814*H811</f>
        <v>#REF!</v>
      </c>
      <c r="I814" s="617" t="e">
        <f>SUM(D814:H814)</f>
        <v>#REF!</v>
      </c>
    </row>
    <row r="815" spans="1:9" ht="12.75" hidden="1" customHeight="1">
      <c r="A815" s="747" t="s">
        <v>45</v>
      </c>
      <c r="B815" s="748"/>
      <c r="C815" s="578">
        <v>3.4500000000000003E-2</v>
      </c>
      <c r="D815" s="618" t="e">
        <f>C815*D811</f>
        <v>#REF!</v>
      </c>
      <c r="E815" s="834"/>
      <c r="F815" s="619">
        <f>C815*F811</f>
        <v>0</v>
      </c>
      <c r="G815" s="620">
        <f>C815*G811</f>
        <v>0</v>
      </c>
      <c r="H815" s="620" t="e">
        <f>C815*H811</f>
        <v>#REF!</v>
      </c>
      <c r="I815" s="579" t="e">
        <f>SUM(D815:H815)</f>
        <v>#REF!</v>
      </c>
    </row>
    <row r="816" spans="1:9" ht="12.75" hidden="1" customHeight="1" thickBot="1">
      <c r="A816" s="719" t="s">
        <v>57</v>
      </c>
      <c r="B816" s="720"/>
      <c r="C816" s="608">
        <v>0.01</v>
      </c>
      <c r="D816" s="621" t="e">
        <f>C816*D811</f>
        <v>#REF!</v>
      </c>
      <c r="E816" s="835"/>
      <c r="F816" s="622">
        <f>C816*F811</f>
        <v>0</v>
      </c>
      <c r="G816" s="623">
        <f>C816*G811</f>
        <v>0</v>
      </c>
      <c r="H816" s="623" t="e">
        <f>C816*H811</f>
        <v>#REF!</v>
      </c>
      <c r="I816" s="612" t="e">
        <f>SUM(D816:H816)</f>
        <v>#REF!</v>
      </c>
    </row>
    <row r="817" spans="1:9" s="526" customFormat="1" ht="24" customHeight="1">
      <c r="A817" s="735" t="s">
        <v>42</v>
      </c>
      <c r="B817" s="736"/>
      <c r="C817" s="624">
        <v>2.4E-2</v>
      </c>
      <c r="D817" s="625" t="e">
        <f>(D795+D797+D799)*C817</f>
        <v>#REF!</v>
      </c>
      <c r="E817" s="506">
        <v>0</v>
      </c>
      <c r="F817" s="626">
        <f>(F795+F797+F799)*C817+E817</f>
        <v>0</v>
      </c>
      <c r="G817" s="627">
        <f>(G795+G797+G799)*C817</f>
        <v>0</v>
      </c>
      <c r="H817" s="627">
        <f>(H795+H797+H799)*C817</f>
        <v>0</v>
      </c>
      <c r="I817" s="569" t="e">
        <f>D817+F817+G817+H817</f>
        <v>#REF!</v>
      </c>
    </row>
    <row r="818" spans="1:9" s="526" customFormat="1" ht="24" customHeight="1">
      <c r="A818" s="719" t="s">
        <v>299</v>
      </c>
      <c r="B818" s="720"/>
      <c r="C818" s="628">
        <v>1.2E-2</v>
      </c>
      <c r="D818" s="571" t="e">
        <f>((D794+D796+D798)*C818)+D850</f>
        <v>#REF!</v>
      </c>
      <c r="E818" s="507">
        <v>0</v>
      </c>
      <c r="F818" s="629" t="e">
        <f>((F794+F796+F798)*C818)+F850+E818</f>
        <v>#REF!</v>
      </c>
      <c r="G818" s="573" t="e">
        <f>((G794+G796+G798)*C818)+G850</f>
        <v>#REF!</v>
      </c>
      <c r="H818" s="573" t="e">
        <f>((H794+H796+H798)*C818)+H850</f>
        <v>#REF!</v>
      </c>
      <c r="I818" s="579" t="e">
        <f t="shared" ref="I818:I827" si="98">D818+F818+G818+H818</f>
        <v>#REF!</v>
      </c>
    </row>
    <row r="819" spans="1:9" s="526" customFormat="1" ht="24" customHeight="1">
      <c r="A819" s="719" t="s">
        <v>39</v>
      </c>
      <c r="B819" s="720"/>
      <c r="C819" s="628">
        <v>1.2E-2</v>
      </c>
      <c r="D819" s="630" t="e">
        <f>((D794+D796+D798)*C819)+D806+D862+D844+D838</f>
        <v>#REF!</v>
      </c>
      <c r="E819" s="507">
        <v>0</v>
      </c>
      <c r="F819" s="631" t="e">
        <f>((F794+F796+F798)*C819)+F806+F862+F844+F838+E819</f>
        <v>#REF!</v>
      </c>
      <c r="G819" s="608" t="e">
        <f>((G794+G796+G798)*C819)+G806+G862+G844+G838</f>
        <v>#REF!</v>
      </c>
      <c r="H819" s="608" t="e">
        <f>((H794+H796+H798)*C819)+H806+H862+H844+H838</f>
        <v>#REF!</v>
      </c>
      <c r="I819" s="579" t="e">
        <f t="shared" si="98"/>
        <v>#REF!</v>
      </c>
    </row>
    <row r="820" spans="1:9" s="526" customFormat="1" ht="24" customHeight="1">
      <c r="A820" s="719" t="s">
        <v>47</v>
      </c>
      <c r="B820" s="720"/>
      <c r="C820" s="628">
        <v>2.18E-2</v>
      </c>
      <c r="D820" s="571" t="e">
        <f>D794*C820+D807+D851</f>
        <v>#REF!</v>
      </c>
      <c r="E820" s="507">
        <v>0.5</v>
      </c>
      <c r="F820" s="629">
        <f>F794*C820+F807+F851+E820</f>
        <v>0.5</v>
      </c>
      <c r="G820" s="573">
        <f>G794*C820+G807+G851</f>
        <v>0</v>
      </c>
      <c r="H820" s="573" t="e">
        <f>H794*C820+H807+H851</f>
        <v>#REF!</v>
      </c>
      <c r="I820" s="579" t="e">
        <f t="shared" si="98"/>
        <v>#REF!</v>
      </c>
    </row>
    <row r="821" spans="1:9" s="526" customFormat="1" ht="24" customHeight="1">
      <c r="A821" s="719" t="s">
        <v>45</v>
      </c>
      <c r="B821" s="720"/>
      <c r="C821" s="628">
        <v>2.5559999999999999E-2</v>
      </c>
      <c r="D821" s="630" t="e">
        <f>((D795+D798+D799+D852+D853)*C821)+D808+D815+D863+D847</f>
        <v>#REF!</v>
      </c>
      <c r="E821" s="507">
        <v>0.4</v>
      </c>
      <c r="F821" s="631" t="e">
        <f>((F795+F798+F799)*C821)+F808+F815+F863+F847+F839+E821</f>
        <v>#REF!</v>
      </c>
      <c r="G821" s="608" t="e">
        <f>((G795+G798+G799)*C821)+G808+G815+G863+G847+G839</f>
        <v>#REF!</v>
      </c>
      <c r="H821" s="608" t="e">
        <f>((H795+H798+H799)*C821)+H808+H815+H863+H847+H839</f>
        <v>#REF!</v>
      </c>
      <c r="I821" s="579" t="e">
        <f t="shared" si="98"/>
        <v>#REF!</v>
      </c>
    </row>
    <row r="822" spans="1:9" s="526" customFormat="1" ht="24" customHeight="1">
      <c r="A822" s="719" t="s">
        <v>300</v>
      </c>
      <c r="B822" s="720"/>
      <c r="C822" s="628">
        <v>1.2E-2</v>
      </c>
      <c r="D822" s="571" t="e">
        <f>(D795+D798+D799+D852)*C822+D809</f>
        <v>#REF!</v>
      </c>
      <c r="E822" s="507">
        <v>0.2</v>
      </c>
      <c r="F822" s="629">
        <f>(F795+F798+F799)*C822+F809+E822</f>
        <v>0.2</v>
      </c>
      <c r="G822" s="573">
        <f>(G795+G798+G799)*C822+G809</f>
        <v>0</v>
      </c>
      <c r="H822" s="573" t="e">
        <f>(H795+H798+H799)*C822+H809</f>
        <v>#REF!</v>
      </c>
      <c r="I822" s="579" t="e">
        <f t="shared" si="98"/>
        <v>#REF!</v>
      </c>
    </row>
    <row r="823" spans="1:9" s="526" customFormat="1" ht="24" customHeight="1">
      <c r="A823" s="719" t="s">
        <v>301</v>
      </c>
      <c r="B823" s="720"/>
      <c r="C823" s="628">
        <v>1.4E-2</v>
      </c>
      <c r="D823" s="571" t="e">
        <f>(D794+D796+D797)*C823</f>
        <v>#REF!</v>
      </c>
      <c r="E823" s="507">
        <v>0.2</v>
      </c>
      <c r="F823" s="629">
        <f>(F794+F796+F797)*C823+E823</f>
        <v>0.2</v>
      </c>
      <c r="G823" s="573">
        <f>(G794+G796+G797)*C823</f>
        <v>0</v>
      </c>
      <c r="H823" s="573">
        <f>(H794+H796+H797)*C823</f>
        <v>0</v>
      </c>
      <c r="I823" s="579" t="e">
        <f t="shared" si="98"/>
        <v>#REF!</v>
      </c>
    </row>
    <row r="824" spans="1:9" s="526" customFormat="1" ht="24" customHeight="1">
      <c r="A824" s="757" t="s">
        <v>302</v>
      </c>
      <c r="B824" s="758"/>
      <c r="C824" s="632">
        <v>0.03</v>
      </c>
      <c r="D824" s="633" t="e">
        <f>D803+F803+G803+E824</f>
        <v>#REF!</v>
      </c>
      <c r="E824" s="508">
        <v>0.3</v>
      </c>
      <c r="F824" s="634"/>
      <c r="G824" s="635"/>
      <c r="H824" s="635"/>
      <c r="I824" s="584" t="e">
        <f t="shared" si="98"/>
        <v>#REF!</v>
      </c>
    </row>
    <row r="825" spans="1:9" s="526" customFormat="1" ht="24" customHeight="1">
      <c r="A825" s="725" t="s">
        <v>385</v>
      </c>
      <c r="B825" s="726"/>
      <c r="C825" s="628">
        <v>2.1999999999999999E-2</v>
      </c>
      <c r="D825" s="636" t="e">
        <f>D841+F841+G841+E825</f>
        <v>#REF!</v>
      </c>
      <c r="E825" s="507">
        <v>0.3</v>
      </c>
      <c r="F825" s="636"/>
      <c r="G825" s="608"/>
      <c r="H825" s="608"/>
      <c r="I825" s="579" t="e">
        <f t="shared" si="98"/>
        <v>#REF!</v>
      </c>
    </row>
    <row r="826" spans="1:9" s="526" customFormat="1" ht="24" customHeight="1">
      <c r="A826" s="725" t="s">
        <v>386</v>
      </c>
      <c r="B826" s="726"/>
      <c r="C826" s="628">
        <v>3.0000000000000001E-3</v>
      </c>
      <c r="D826" s="637" t="e">
        <f>D805+F805+G805+E826</f>
        <v>#REF!</v>
      </c>
      <c r="E826" s="507">
        <v>0.1</v>
      </c>
      <c r="F826" s="629"/>
      <c r="G826" s="573"/>
      <c r="H826" s="573"/>
      <c r="I826" s="579" t="e">
        <f t="shared" si="98"/>
        <v>#REF!</v>
      </c>
    </row>
    <row r="827" spans="1:9" s="526" customFormat="1" ht="24" customHeight="1" thickBot="1">
      <c r="A827" s="759" t="s">
        <v>304</v>
      </c>
      <c r="B827" s="760"/>
      <c r="C827" s="638">
        <v>3.5000000000000003E-2</v>
      </c>
      <c r="D827" s="639" t="e">
        <f>D812+F812+G812+E827</f>
        <v>#REF!</v>
      </c>
      <c r="E827" s="509">
        <v>0.3</v>
      </c>
      <c r="F827" s="640"/>
      <c r="G827" s="641"/>
      <c r="H827" s="641"/>
      <c r="I827" s="642" t="e">
        <f t="shared" si="98"/>
        <v>#REF!</v>
      </c>
    </row>
    <row r="828" spans="1:9" ht="7.5" customHeight="1" thickBot="1"/>
    <row r="829" spans="1:9" ht="24" customHeight="1" thickBot="1">
      <c r="A829" s="749" t="s">
        <v>89</v>
      </c>
      <c r="B829" s="750"/>
      <c r="C829" s="750"/>
      <c r="D829" s="750"/>
      <c r="E829" s="816"/>
      <c r="F829" s="751"/>
      <c r="G829" s="4152">
        <f>G1</f>
        <v>44606</v>
      </c>
      <c r="H829" s="4153"/>
      <c r="I829" s="4154"/>
    </row>
    <row r="830" spans="1:9" s="526" customFormat="1" ht="24" customHeight="1" thickBot="1">
      <c r="A830" s="752" t="s">
        <v>387</v>
      </c>
      <c r="B830" s="753"/>
      <c r="C830" s="754" t="s">
        <v>9</v>
      </c>
      <c r="D830" s="643">
        <v>0.22916666666666666</v>
      </c>
      <c r="E830" s="817" t="s">
        <v>375</v>
      </c>
      <c r="F830" s="522">
        <v>0.47916666666666669</v>
      </c>
      <c r="G830" s="523">
        <v>0.66666666666666663</v>
      </c>
      <c r="H830" s="644">
        <v>0.8125</v>
      </c>
      <c r="I830" s="645"/>
    </row>
    <row r="831" spans="1:9" s="526" customFormat="1" ht="24" customHeight="1" thickBot="1">
      <c r="A831" s="646"/>
      <c r="B831" s="647">
        <v>1</v>
      </c>
      <c r="C831" s="755"/>
      <c r="D831" s="518" t="e">
        <f>'Основная продукция'!#REF!</f>
        <v>#REF!</v>
      </c>
      <c r="E831" s="837"/>
      <c r="F831" s="648">
        <f>'Основная продукция'!P300</f>
        <v>0</v>
      </c>
      <c r="G831" s="649">
        <f>'Основная продукция'!Y300</f>
        <v>0</v>
      </c>
      <c r="H831" s="650" t="e">
        <f>'Основная продукция'!#REF!</f>
        <v>#REF!</v>
      </c>
      <c r="I831" s="533"/>
    </row>
    <row r="832" spans="1:9" s="526" customFormat="1" ht="13.5" hidden="1" customHeight="1">
      <c r="A832" s="534" t="s">
        <v>0</v>
      </c>
      <c r="B832" s="651">
        <v>0.45</v>
      </c>
      <c r="C832" s="755"/>
      <c r="D832" s="535" t="e">
        <f>B832*D831/B831</f>
        <v>#REF!</v>
      </c>
      <c r="E832" s="819"/>
      <c r="F832" s="536">
        <f>B832*F831/B831</f>
        <v>0</v>
      </c>
      <c r="G832" s="537">
        <f>B832*G831/B831</f>
        <v>0</v>
      </c>
      <c r="H832" s="537" t="e">
        <f>B832*H831/B831</f>
        <v>#REF!</v>
      </c>
      <c r="I832" s="533"/>
    </row>
    <row r="833" spans="1:9" s="526" customFormat="1" ht="13.5" hidden="1" customHeight="1" thickBot="1">
      <c r="A833" s="652" t="s">
        <v>29</v>
      </c>
      <c r="B833" s="653">
        <v>0.55000000000000004</v>
      </c>
      <c r="C833" s="756"/>
      <c r="D833" s="654" t="e">
        <f>B833*D832/B832</f>
        <v>#REF!</v>
      </c>
      <c r="E833" s="838"/>
      <c r="F833" s="655">
        <f>B833*F832/B832</f>
        <v>0</v>
      </c>
      <c r="G833" s="656">
        <f>B833*G832/B832</f>
        <v>0</v>
      </c>
      <c r="H833" s="656" t="e">
        <f>B833*H832/B832</f>
        <v>#REF!</v>
      </c>
      <c r="I833" s="657"/>
    </row>
    <row r="834" spans="1:9" ht="24" customHeight="1">
      <c r="A834" s="739" t="s">
        <v>388</v>
      </c>
      <c r="B834" s="740"/>
      <c r="C834" s="741"/>
      <c r="D834" s="658" t="e">
        <f>'Основная продукция'!#REF!</f>
        <v>#REF!</v>
      </c>
      <c r="E834" s="839"/>
      <c r="F834" s="659" t="e">
        <f>'Основная продукция'!#REF!</f>
        <v>#REF!</v>
      </c>
      <c r="G834" s="660" t="e">
        <f>'Основная продукция'!#REF!</f>
        <v>#REF!</v>
      </c>
      <c r="H834" s="660" t="e">
        <f>'Основная продукция'!#REF!</f>
        <v>#REF!</v>
      </c>
      <c r="I834" s="525"/>
    </row>
    <row r="835" spans="1:9" ht="24" customHeight="1" thickBot="1">
      <c r="A835" s="742" t="s">
        <v>389</v>
      </c>
      <c r="B835" s="743"/>
      <c r="C835" s="744"/>
      <c r="D835" s="661" t="e">
        <f>'Основная продукция'!#REF!</f>
        <v>#REF!</v>
      </c>
      <c r="E835" s="840"/>
      <c r="F835" s="662" t="e">
        <f>'Основная продукция'!#REF!</f>
        <v>#REF!</v>
      </c>
      <c r="G835" s="662" t="e">
        <f>'Основная продукция'!#REF!</f>
        <v>#REF!</v>
      </c>
      <c r="H835" s="662" t="e">
        <f>'Основная продукция'!#REF!</f>
        <v>#REF!</v>
      </c>
      <c r="I835" s="663"/>
    </row>
    <row r="836" spans="1:9" ht="23.25" customHeight="1">
      <c r="A836" s="739" t="s">
        <v>337</v>
      </c>
      <c r="B836" s="740"/>
      <c r="C836" s="741"/>
      <c r="D836" s="664" t="e">
        <f>'Основная продукция'!#REF!</f>
        <v>#REF!</v>
      </c>
      <c r="E836" s="841"/>
      <c r="F836" s="665">
        <f>'Основная продукция'!P305</f>
        <v>0</v>
      </c>
      <c r="G836" s="666">
        <f>'Основная продукция'!Y305</f>
        <v>0</v>
      </c>
      <c r="H836" s="666" t="e">
        <f>'Основная продукция'!#REF!</f>
        <v>#REF!</v>
      </c>
      <c r="I836" s="667"/>
    </row>
    <row r="837" spans="1:9" ht="24" customHeight="1" thickBot="1">
      <c r="A837" s="742" t="s">
        <v>338</v>
      </c>
      <c r="B837" s="743"/>
      <c r="C837" s="744"/>
      <c r="D837" s="661" t="e">
        <f>'Основная продукция'!#REF!</f>
        <v>#REF!</v>
      </c>
      <c r="E837" s="842"/>
      <c r="F837" s="662">
        <f>'Основная продукция'!P306</f>
        <v>0</v>
      </c>
      <c r="G837" s="668">
        <f>'Основная продукция'!Y306</f>
        <v>0</v>
      </c>
      <c r="H837" s="668" t="e">
        <f>'Основная продукция'!#REF!</f>
        <v>#REF!</v>
      </c>
      <c r="I837" s="604"/>
    </row>
    <row r="838" spans="1:9" ht="12.75" hidden="1" customHeight="1">
      <c r="A838" s="745" t="s">
        <v>39</v>
      </c>
      <c r="B838" s="746"/>
      <c r="C838" s="607">
        <v>0.02</v>
      </c>
      <c r="D838" s="607" t="e">
        <f>(D836+D837)*C838</f>
        <v>#REF!</v>
      </c>
      <c r="E838" s="843"/>
      <c r="F838" s="607">
        <f>(F836+F837)*C838</f>
        <v>0</v>
      </c>
      <c r="G838" s="607">
        <f>(G836+G837)*C838</f>
        <v>0</v>
      </c>
      <c r="H838" s="607" t="e">
        <f>(H836+H837)*C838</f>
        <v>#REF!</v>
      </c>
      <c r="I838" s="569" t="e">
        <f t="shared" ref="I838:I843" si="99">SUM(D838:H838)</f>
        <v>#REF!</v>
      </c>
    </row>
    <row r="839" spans="1:9" ht="12.75" hidden="1" customHeight="1">
      <c r="A839" s="747" t="s">
        <v>45</v>
      </c>
      <c r="B839" s="748"/>
      <c r="C839" s="669">
        <v>0.04</v>
      </c>
      <c r="D839" s="669" t="e">
        <f>D836*C839</f>
        <v>#REF!</v>
      </c>
      <c r="E839" s="844"/>
      <c r="F839" s="669">
        <f>F836*C839</f>
        <v>0</v>
      </c>
      <c r="G839" s="669">
        <f>G836*C839</f>
        <v>0</v>
      </c>
      <c r="H839" s="669" t="e">
        <f>H836*C839</f>
        <v>#REF!</v>
      </c>
      <c r="I839" s="579" t="e">
        <f t="shared" si="99"/>
        <v>#REF!</v>
      </c>
    </row>
    <row r="840" spans="1:9" ht="12.75" hidden="1" customHeight="1">
      <c r="A840" s="729" t="s">
        <v>52</v>
      </c>
      <c r="B840" s="730"/>
      <c r="C840" s="616">
        <v>2.4E-2</v>
      </c>
      <c r="D840" s="616" t="e">
        <f>D836*C840</f>
        <v>#REF!</v>
      </c>
      <c r="E840" s="845"/>
      <c r="F840" s="616">
        <f>F836*C840</f>
        <v>0</v>
      </c>
      <c r="G840" s="616">
        <f>G836*C840</f>
        <v>0</v>
      </c>
      <c r="H840" s="616" t="e">
        <f>H836*C840</f>
        <v>#REF!</v>
      </c>
      <c r="I840" s="617" t="e">
        <f t="shared" si="99"/>
        <v>#REF!</v>
      </c>
    </row>
    <row r="841" spans="1:9" ht="12.75" hidden="1" customHeight="1">
      <c r="A841" s="747" t="s">
        <v>385</v>
      </c>
      <c r="B841" s="748"/>
      <c r="C841" s="670">
        <v>0.03</v>
      </c>
      <c r="D841" s="620" t="e">
        <f>D837*C841</f>
        <v>#REF!</v>
      </c>
      <c r="E841" s="846"/>
      <c r="F841" s="620">
        <f>F837*C841</f>
        <v>0</v>
      </c>
      <c r="G841" s="620">
        <f>G837*C841</f>
        <v>0</v>
      </c>
      <c r="H841" s="620" t="e">
        <f>H837*C841</f>
        <v>#REF!</v>
      </c>
      <c r="I841" s="579" t="e">
        <f t="shared" si="99"/>
        <v>#REF!</v>
      </c>
    </row>
    <row r="842" spans="1:9" ht="12.75" hidden="1" customHeight="1">
      <c r="A842" s="719" t="s">
        <v>308</v>
      </c>
      <c r="B842" s="720"/>
      <c r="C842" s="671">
        <v>0.03</v>
      </c>
      <c r="D842" s="623" t="e">
        <f>D836*C842</f>
        <v>#REF!</v>
      </c>
      <c r="E842" s="847"/>
      <c r="F842" s="623">
        <f>F836*C842</f>
        <v>0</v>
      </c>
      <c r="G842" s="623">
        <f>G836*C842</f>
        <v>0</v>
      </c>
      <c r="H842" s="623" t="e">
        <f>H836*C842</f>
        <v>#REF!</v>
      </c>
      <c r="I842" s="612" t="e">
        <f t="shared" si="99"/>
        <v>#REF!</v>
      </c>
    </row>
    <row r="843" spans="1:9" ht="12.75" hidden="1" customHeight="1" thickBot="1">
      <c r="A843" s="721" t="s">
        <v>309</v>
      </c>
      <c r="B843" s="722"/>
      <c r="C843" s="672">
        <v>0.02</v>
      </c>
      <c r="D843" s="673" t="e">
        <f>D837*C843</f>
        <v>#REF!</v>
      </c>
      <c r="E843" s="848"/>
      <c r="F843" s="673">
        <f>F837*C843</f>
        <v>0</v>
      </c>
      <c r="G843" s="673">
        <f>G837*C843</f>
        <v>0</v>
      </c>
      <c r="H843" s="673" t="e">
        <f>H837*C843</f>
        <v>#REF!</v>
      </c>
      <c r="I843" s="674" t="e">
        <f t="shared" si="99"/>
        <v>#REF!</v>
      </c>
    </row>
    <row r="844" spans="1:9" ht="12.75" hidden="1" customHeight="1">
      <c r="A844" s="737" t="s">
        <v>39</v>
      </c>
      <c r="B844" s="738"/>
      <c r="C844" s="675">
        <v>0.02</v>
      </c>
      <c r="D844" s="676" t="e">
        <f>((D834+D835)*C844)+E844</f>
        <v>#REF!</v>
      </c>
      <c r="E844" s="849"/>
      <c r="F844" s="677" t="e">
        <f>(F834+F835)*C844</f>
        <v>#REF!</v>
      </c>
      <c r="G844" s="678" t="e">
        <f>(G834+G835)*C844</f>
        <v>#REF!</v>
      </c>
      <c r="H844" s="678" t="e">
        <f>(H834+H835)*C844</f>
        <v>#REF!</v>
      </c>
      <c r="I844" s="679" t="e">
        <f>SUM(D844:H844)</f>
        <v>#REF!</v>
      </c>
    </row>
    <row r="845" spans="1:9" ht="18.75" hidden="1" customHeight="1">
      <c r="A845" s="729" t="s">
        <v>305</v>
      </c>
      <c r="B845" s="730"/>
      <c r="C845" s="617">
        <v>1.2E-2</v>
      </c>
      <c r="D845" s="680" t="e">
        <f>(((D834+D835+D853)*C845)+D810+F810+G810+D814+F814+D840+F840+G840)/3+E845</f>
        <v>#REF!</v>
      </c>
      <c r="E845" s="850"/>
      <c r="F845" s="681" t="e">
        <f>D845</f>
        <v>#REF!</v>
      </c>
      <c r="G845" s="613" t="e">
        <f>F845</f>
        <v>#REF!</v>
      </c>
      <c r="H845" s="613" t="e">
        <f>(H834+H835)*C845+H810+H814+H840</f>
        <v>#REF!</v>
      </c>
      <c r="I845" s="682" t="e">
        <f t="shared" ref="I845:I848" si="100">SUM(D845:H845)</f>
        <v>#REF!</v>
      </c>
    </row>
    <row r="846" spans="1:9" ht="18.75" hidden="1" customHeight="1">
      <c r="A846" s="729" t="s">
        <v>53</v>
      </c>
      <c r="B846" s="730"/>
      <c r="C846" s="617">
        <v>6.0000000000000001E-3</v>
      </c>
      <c r="D846" s="680" t="e">
        <f>(((D834+D835)*C846)+E846)</f>
        <v>#REF!</v>
      </c>
      <c r="E846" s="850"/>
      <c r="F846" s="681" t="e">
        <f>(F834+F835)*C846</f>
        <v>#REF!</v>
      </c>
      <c r="G846" s="613" t="e">
        <f>(G834+G835)*C846</f>
        <v>#REF!</v>
      </c>
      <c r="H846" s="613" t="e">
        <f>(H834+H835)*C846</f>
        <v>#REF!</v>
      </c>
      <c r="I846" s="682" t="e">
        <f t="shared" si="100"/>
        <v>#REF!</v>
      </c>
    </row>
    <row r="847" spans="1:9" ht="18.75" hidden="1" customHeight="1">
      <c r="A847" s="683" t="s">
        <v>45</v>
      </c>
      <c r="B847" s="684">
        <v>2.5559999999999999E-2</v>
      </c>
      <c r="C847" s="579">
        <v>3.7777999999999999E-2</v>
      </c>
      <c r="D847" s="576" t="e">
        <f>(D834*C847)+(D835*B847)+E847</f>
        <v>#REF!</v>
      </c>
      <c r="E847" s="505"/>
      <c r="F847" s="577" t="e">
        <f>(F834*C847)+(F835*B847)</f>
        <v>#REF!</v>
      </c>
      <c r="G847" s="578" t="e">
        <f>(G834*C847)+(G835*B847)</f>
        <v>#REF!</v>
      </c>
      <c r="H847" s="578" t="e">
        <f>(H834*C847)+(H835*B847)</f>
        <v>#REF!</v>
      </c>
      <c r="I847" s="679" t="e">
        <f t="shared" si="100"/>
        <v>#REF!</v>
      </c>
    </row>
    <row r="848" spans="1:9" ht="18.75" hidden="1" customHeight="1">
      <c r="A848" s="729" t="s">
        <v>54</v>
      </c>
      <c r="B848" s="730"/>
      <c r="C848" s="617">
        <v>6.7799999999999996E-3</v>
      </c>
      <c r="D848" s="680" t="e">
        <f>((D834+D835)*C848)</f>
        <v>#REF!</v>
      </c>
      <c r="E848" s="680"/>
      <c r="F848" s="680" t="e">
        <f>((F834+F835)*C848)</f>
        <v>#REF!</v>
      </c>
      <c r="G848" s="613"/>
      <c r="H848" s="613"/>
      <c r="I848" s="682" t="e">
        <f t="shared" si="100"/>
        <v>#REF!</v>
      </c>
    </row>
    <row r="849" spans="1:9" ht="18.75" hidden="1" customHeight="1">
      <c r="A849" s="729" t="s">
        <v>48</v>
      </c>
      <c r="B849" s="730"/>
      <c r="C849" s="685">
        <v>3</v>
      </c>
      <c r="D849" s="686" t="e">
        <f>((D834+D835)*C849)+D853</f>
        <v>#REF!</v>
      </c>
      <c r="E849" s="686"/>
      <c r="F849" s="686" t="e">
        <f>((F834+F835)*C849)</f>
        <v>#REF!</v>
      </c>
      <c r="G849" s="686" t="e">
        <f>((G834+G835)*C849)</f>
        <v>#REF!</v>
      </c>
      <c r="H849" s="688" t="e">
        <f>((H834+H835)*C849)</f>
        <v>#REF!</v>
      </c>
      <c r="I849" s="689" t="e">
        <f>SUM(D849:H849)</f>
        <v>#REF!</v>
      </c>
    </row>
    <row r="850" spans="1:9" ht="12.75" hidden="1" customHeight="1" thickBot="1">
      <c r="A850" s="731" t="s">
        <v>41</v>
      </c>
      <c r="B850" s="732"/>
      <c r="C850" s="690">
        <v>1.2E-2</v>
      </c>
      <c r="D850" s="691" t="e">
        <f>D835*C850+E850</f>
        <v>#REF!</v>
      </c>
      <c r="E850" s="852"/>
      <c r="F850" s="692" t="e">
        <f>F835*C850</f>
        <v>#REF!</v>
      </c>
      <c r="G850" s="693" t="e">
        <f>G835*C850</f>
        <v>#REF!</v>
      </c>
      <c r="H850" s="693" t="e">
        <f>H835*C850</f>
        <v>#REF!</v>
      </c>
      <c r="I850" s="679" t="e">
        <f>SUM(D850:H850)</f>
        <v>#REF!</v>
      </c>
    </row>
    <row r="851" spans="1:9" s="526" customFormat="1" ht="12.75" hidden="1" customHeight="1" thickBot="1">
      <c r="A851" s="733" t="s">
        <v>47</v>
      </c>
      <c r="B851" s="734"/>
      <c r="C851" s="694">
        <v>5.8999999999999997E-2</v>
      </c>
      <c r="D851" s="695" t="e">
        <f>(D832+D833)*C851</f>
        <v>#REF!</v>
      </c>
      <c r="E851" s="853"/>
      <c r="F851" s="696">
        <f>(F832+F833)*C851</f>
        <v>0</v>
      </c>
      <c r="G851" s="697">
        <f>(G832+G833)*C851</f>
        <v>0</v>
      </c>
      <c r="H851" s="697" t="e">
        <f>(H832+H833)*C851</f>
        <v>#REF!</v>
      </c>
      <c r="I851" s="698" t="e">
        <f t="shared" ref="I851" si="101">SUM(D851:H851)</f>
        <v>#REF!</v>
      </c>
    </row>
    <row r="852" spans="1:9" s="526" customFormat="1" ht="27.75" customHeight="1" thickBot="1">
      <c r="A852" s="2023" t="s">
        <v>583</v>
      </c>
      <c r="B852" s="2024"/>
      <c r="C852" s="2025"/>
      <c r="D852" s="2027" t="e">
        <f>'Основная продукция'!#REF!+'Основная продукция'!M287+'Основная продукция'!V287</f>
        <v>#REF!</v>
      </c>
      <c r="E852" s="510"/>
      <c r="F852" s="2014"/>
      <c r="G852" s="2015"/>
      <c r="H852" s="2015"/>
      <c r="I852" s="2016"/>
    </row>
    <row r="853" spans="1:9" s="526" customFormat="1" ht="27.75" customHeight="1" thickBot="1">
      <c r="A853" s="2020" t="s">
        <v>584</v>
      </c>
      <c r="B853" s="2021"/>
      <c r="C853" s="2022"/>
      <c r="D853" s="2027" t="e">
        <f>'Основная продукция'!#REF!+'Основная продукция'!M288+'Основная продукция'!V288</f>
        <v>#REF!</v>
      </c>
      <c r="E853" s="2010"/>
      <c r="F853" s="2011"/>
      <c r="G853" s="2012"/>
      <c r="H853" s="2012"/>
      <c r="I853" s="2013"/>
    </row>
    <row r="854" spans="1:9" s="526" customFormat="1" ht="27.75" hidden="1" customHeight="1" thickBot="1">
      <c r="A854" s="2023" t="s">
        <v>58</v>
      </c>
      <c r="B854" s="2024"/>
      <c r="C854" s="2035">
        <v>1.2E-2</v>
      </c>
      <c r="D854" s="2037" t="e">
        <f>D852*C854</f>
        <v>#REF!</v>
      </c>
      <c r="E854" s="510"/>
      <c r="F854" s="2036"/>
      <c r="G854" s="1489"/>
      <c r="H854" s="1489"/>
      <c r="I854" s="703"/>
    </row>
    <row r="855" spans="1:9" s="526" customFormat="1" ht="24" customHeight="1">
      <c r="A855" s="735" t="s">
        <v>294</v>
      </c>
      <c r="B855" s="736"/>
      <c r="C855" s="699">
        <v>0.03</v>
      </c>
      <c r="D855" s="700" t="e">
        <f>D832*C855</f>
        <v>#REF!</v>
      </c>
      <c r="E855" s="510"/>
      <c r="F855" s="701">
        <f>F832*C855+E855</f>
        <v>0</v>
      </c>
      <c r="G855" s="702">
        <f>G832*C855</f>
        <v>0</v>
      </c>
      <c r="H855" s="702" t="e">
        <f>H832*C855</f>
        <v>#REF!</v>
      </c>
      <c r="I855" s="703" t="e">
        <f>D855+F855+G855+H855</f>
        <v>#REF!</v>
      </c>
    </row>
    <row r="856" spans="1:9" s="526" customFormat="1" ht="24" customHeight="1">
      <c r="A856" s="719" t="s">
        <v>295</v>
      </c>
      <c r="B856" s="720"/>
      <c r="C856" s="704">
        <v>0.04</v>
      </c>
      <c r="D856" s="705" t="e">
        <f>D833*C856</f>
        <v>#REF!</v>
      </c>
      <c r="E856" s="511">
        <v>0</v>
      </c>
      <c r="F856" s="706">
        <f>F833*C856+E856</f>
        <v>0</v>
      </c>
      <c r="G856" s="707">
        <f>G833*C856</f>
        <v>0</v>
      </c>
      <c r="H856" s="707" t="e">
        <f>H833*C856</f>
        <v>#REF!</v>
      </c>
      <c r="I856" s="612" t="e">
        <f>D856+F856+G856+H856</f>
        <v>#REF!</v>
      </c>
    </row>
    <row r="857" spans="1:9" s="526" customFormat="1" ht="24" customHeight="1">
      <c r="A857" s="719" t="s">
        <v>307</v>
      </c>
      <c r="B857" s="720"/>
      <c r="C857" s="628">
        <v>1.2E-2</v>
      </c>
      <c r="D857" s="708" t="e">
        <f>D804+F804+G804+E857</f>
        <v>#REF!</v>
      </c>
      <c r="E857" s="512">
        <v>0.2</v>
      </c>
      <c r="F857" s="622"/>
      <c r="G857" s="623"/>
      <c r="H857" s="623"/>
      <c r="I857" s="612" t="e">
        <f>D857</f>
        <v>#REF!</v>
      </c>
    </row>
    <row r="858" spans="1:9" s="526" customFormat="1" ht="24" customHeight="1">
      <c r="A858" s="2017" t="s">
        <v>587</v>
      </c>
      <c r="B858" s="2018"/>
      <c r="C858" s="2019">
        <v>0.03</v>
      </c>
      <c r="D858" s="708" t="e">
        <f>D852*C858+E858</f>
        <v>#REF!</v>
      </c>
      <c r="E858" s="512"/>
      <c r="F858" s="622"/>
      <c r="G858" s="623"/>
      <c r="H858" s="623"/>
      <c r="I858" s="710"/>
    </row>
    <row r="859" spans="1:9" s="526" customFormat="1" ht="24" customHeight="1">
      <c r="A859" s="2017" t="s">
        <v>589</v>
      </c>
      <c r="B859" s="2018"/>
      <c r="C859" s="2019">
        <v>3.5000000000000003E-2</v>
      </c>
      <c r="D859" s="708" t="e">
        <f>D853*C859+E859</f>
        <v>#REF!</v>
      </c>
      <c r="E859" s="512"/>
      <c r="F859" s="622"/>
      <c r="G859" s="623"/>
      <c r="H859" s="623"/>
      <c r="I859" s="710"/>
    </row>
    <row r="860" spans="1:9" s="526" customFormat="1" ht="24" customHeight="1">
      <c r="A860" s="723" t="s">
        <v>308</v>
      </c>
      <c r="B860" s="724"/>
      <c r="C860" s="709">
        <v>0.03</v>
      </c>
      <c r="D860" s="708" t="e">
        <f>D842+F842+G842+E860</f>
        <v>#REF!</v>
      </c>
      <c r="E860" s="512"/>
      <c r="F860" s="622"/>
      <c r="G860" s="623"/>
      <c r="H860" s="623"/>
      <c r="I860" s="710" t="e">
        <f>D860</f>
        <v>#REF!</v>
      </c>
    </row>
    <row r="861" spans="1:9" s="526" customFormat="1" ht="24" customHeight="1">
      <c r="A861" s="725" t="s">
        <v>309</v>
      </c>
      <c r="B861" s="726"/>
      <c r="C861" s="628">
        <v>0.02</v>
      </c>
      <c r="D861" s="705" t="e">
        <f>D843+F843+G843+E861</f>
        <v>#REF!</v>
      </c>
      <c r="E861" s="511"/>
      <c r="F861" s="706"/>
      <c r="G861" s="707"/>
      <c r="H861" s="707"/>
      <c r="I861" s="612" t="e">
        <f>D861</f>
        <v>#REF!</v>
      </c>
    </row>
    <row r="862" spans="1:9" s="526" customFormat="1" ht="18.75" hidden="1" customHeight="1">
      <c r="A862" s="727" t="s">
        <v>39</v>
      </c>
      <c r="B862" s="728"/>
      <c r="C862" s="579">
        <v>0.03</v>
      </c>
      <c r="D862" s="711" t="e">
        <f>D832*C862</f>
        <v>#REF!</v>
      </c>
      <c r="E862" s="505"/>
      <c r="F862" s="577">
        <f>F832*C862</f>
        <v>0</v>
      </c>
      <c r="G862" s="578">
        <f>G832*C862</f>
        <v>0</v>
      </c>
      <c r="H862" s="578" t="e">
        <f>H832*C862</f>
        <v>#REF!</v>
      </c>
      <c r="I862" s="579" t="e">
        <f t="shared" ref="I862:I863" si="102">SUM(D862:H862)</f>
        <v>#REF!</v>
      </c>
    </row>
    <row r="863" spans="1:9" s="526" customFormat="1" ht="18.75" hidden="1" customHeight="1">
      <c r="A863" s="727" t="s">
        <v>45</v>
      </c>
      <c r="B863" s="728"/>
      <c r="C863" s="579">
        <v>2.5559999999999999E-2</v>
      </c>
      <c r="D863" s="711" t="e">
        <f>D833*C863</f>
        <v>#REF!</v>
      </c>
      <c r="E863" s="505"/>
      <c r="F863" s="577">
        <f>F833*C863</f>
        <v>0</v>
      </c>
      <c r="G863" s="578">
        <f>G833*C863</f>
        <v>0</v>
      </c>
      <c r="H863" s="578" t="e">
        <f>H833*C863</f>
        <v>#REF!</v>
      </c>
      <c r="I863" s="579" t="e">
        <f t="shared" si="102"/>
        <v>#REF!</v>
      </c>
    </row>
    <row r="864" spans="1:9" s="526" customFormat="1" ht="24" customHeight="1">
      <c r="A864" s="719" t="s">
        <v>58</v>
      </c>
      <c r="B864" s="720"/>
      <c r="C864" s="612">
        <v>0.02</v>
      </c>
      <c r="D864" s="636" t="e">
        <f>D813+F813+G813+E864+D854</f>
        <v>#REF!</v>
      </c>
      <c r="E864" s="507">
        <v>0.4</v>
      </c>
      <c r="F864" s="712"/>
      <c r="G864" s="608"/>
      <c r="H864" s="608"/>
      <c r="I864" s="612" t="e">
        <f>D864</f>
        <v>#REF!</v>
      </c>
    </row>
    <row r="865" spans="1:13" s="526" customFormat="1" ht="24" customHeight="1">
      <c r="A865" s="719" t="s">
        <v>57</v>
      </c>
      <c r="B865" s="720"/>
      <c r="C865" s="612">
        <v>0.01</v>
      </c>
      <c r="D865" s="636" t="e">
        <f>D816+F816+G816+E865</f>
        <v>#REF!</v>
      </c>
      <c r="E865" s="507"/>
      <c r="F865" s="712"/>
      <c r="G865" s="608"/>
      <c r="H865" s="608"/>
      <c r="I865" s="612" t="e">
        <f>D865</f>
        <v>#REF!</v>
      </c>
    </row>
    <row r="866" spans="1:13" ht="24" customHeight="1">
      <c r="A866" s="719" t="s">
        <v>305</v>
      </c>
      <c r="B866" s="720"/>
      <c r="C866" s="713">
        <v>1.2E-2</v>
      </c>
      <c r="D866" s="571" t="e">
        <f>D845+E866</f>
        <v>#REF!</v>
      </c>
      <c r="E866" s="507"/>
      <c r="F866" s="572" t="e">
        <f>F845</f>
        <v>#REF!</v>
      </c>
      <c r="G866" s="573" t="e">
        <f t="shared" ref="G866:H867" si="103">G845</f>
        <v>#REF!</v>
      </c>
      <c r="H866" s="573" t="e">
        <f t="shared" si="103"/>
        <v>#REF!</v>
      </c>
      <c r="I866" s="682" t="e">
        <f>D866+F866+G866+H866</f>
        <v>#REF!</v>
      </c>
    </row>
    <row r="867" spans="1:13" ht="24" customHeight="1">
      <c r="A867" s="719" t="s">
        <v>53</v>
      </c>
      <c r="B867" s="720"/>
      <c r="C867" s="713">
        <v>6.0000000000000001E-3</v>
      </c>
      <c r="D867" s="571" t="e">
        <f>(D846+F846+G846)/3</f>
        <v>#REF!</v>
      </c>
      <c r="E867" s="507"/>
      <c r="F867" s="572" t="e">
        <f>D867</f>
        <v>#REF!</v>
      </c>
      <c r="G867" s="573" t="e">
        <f>D867</f>
        <v>#REF!</v>
      </c>
      <c r="H867" s="573" t="e">
        <f t="shared" si="103"/>
        <v>#REF!</v>
      </c>
      <c r="I867" s="682" t="e">
        <f>D867+F867+G867+H867</f>
        <v>#REF!</v>
      </c>
    </row>
    <row r="868" spans="1:13" ht="24" customHeight="1">
      <c r="A868" s="719" t="s">
        <v>54</v>
      </c>
      <c r="B868" s="720"/>
      <c r="C868" s="713">
        <v>6.7799999999999996E-3</v>
      </c>
      <c r="D868" s="571" t="e">
        <f>D848+F848+E868</f>
        <v>#REF!</v>
      </c>
      <c r="E868" s="507">
        <v>0.8</v>
      </c>
      <c r="F868" s="572"/>
      <c r="G868" s="573"/>
      <c r="H868" s="573"/>
      <c r="I868" s="682" t="e">
        <f>D868</f>
        <v>#REF!</v>
      </c>
    </row>
    <row r="869" spans="1:13" ht="24" customHeight="1" thickBot="1">
      <c r="A869" s="721" t="s">
        <v>48</v>
      </c>
      <c r="B869" s="722"/>
      <c r="C869" s="714">
        <v>3</v>
      </c>
      <c r="D869" s="715" t="e">
        <f>D849+E869</f>
        <v>#REF!</v>
      </c>
      <c r="E869" s="513">
        <v>55</v>
      </c>
      <c r="F869" s="716" t="e">
        <f>F849+F793</f>
        <v>#REF!</v>
      </c>
      <c r="G869" s="717" t="e">
        <f>G849+G793</f>
        <v>#REF!</v>
      </c>
      <c r="H869" s="717" t="e">
        <f>H849</f>
        <v>#REF!</v>
      </c>
      <c r="I869" s="718" t="e">
        <f>D869+H869</f>
        <v>#REF!</v>
      </c>
    </row>
    <row r="870" spans="1:13" ht="24" customHeight="1" thickBot="1">
      <c r="A870" s="749" t="s">
        <v>90</v>
      </c>
      <c r="B870" s="750"/>
      <c r="C870" s="750"/>
      <c r="D870" s="750"/>
      <c r="E870" s="816"/>
      <c r="F870" s="751"/>
      <c r="G870" s="4152">
        <f>G1</f>
        <v>44606</v>
      </c>
      <c r="H870" s="4153"/>
      <c r="I870" s="4154"/>
      <c r="K870" s="4049"/>
      <c r="L870" s="4049"/>
      <c r="M870" s="520"/>
    </row>
    <row r="871" spans="1:13" s="526" customFormat="1" ht="24" customHeight="1">
      <c r="A871" s="768"/>
      <c r="B871" s="769"/>
      <c r="C871" s="754" t="s">
        <v>24</v>
      </c>
      <c r="D871" s="521">
        <v>0.22916666666666666</v>
      </c>
      <c r="E871" s="817" t="s">
        <v>375</v>
      </c>
      <c r="F871" s="522">
        <v>0.47916666666666669</v>
      </c>
      <c r="G871" s="523">
        <v>0.66666666666666663</v>
      </c>
      <c r="H871" s="524">
        <v>0.8125</v>
      </c>
      <c r="I871" s="525"/>
      <c r="K871" s="4050"/>
      <c r="L871" s="4050"/>
      <c r="M871" s="527"/>
    </row>
    <row r="872" spans="1:13" s="526" customFormat="1" ht="24" customHeight="1" thickBot="1">
      <c r="A872" s="528"/>
      <c r="B872" s="529">
        <v>1</v>
      </c>
      <c r="C872" s="755"/>
      <c r="D872" s="518">
        <f>'Основная продукция'!F313</f>
        <v>150</v>
      </c>
      <c r="E872" s="818"/>
      <c r="F872" s="530">
        <f>'Основная продукция'!P313</f>
        <v>0</v>
      </c>
      <c r="G872" s="531">
        <f>'Основная продукция'!Y313</f>
        <v>0</v>
      </c>
      <c r="H872" s="532">
        <f>'Основная продукция'!AG313</f>
        <v>150</v>
      </c>
      <c r="I872" s="533" t="s">
        <v>153</v>
      </c>
      <c r="K872" s="4050"/>
      <c r="L872" s="4050"/>
      <c r="M872" s="527"/>
    </row>
    <row r="873" spans="1:13" s="526" customFormat="1" ht="12.75" hidden="1" customHeight="1">
      <c r="A873" s="534" t="s">
        <v>376</v>
      </c>
      <c r="B873" s="529">
        <v>0.32</v>
      </c>
      <c r="C873" s="755"/>
      <c r="D873" s="535">
        <f>B873*D872/B872</f>
        <v>48</v>
      </c>
      <c r="E873" s="819"/>
      <c r="F873" s="536">
        <f t="shared" ref="F873:F878" si="104">B873*F872/B872</f>
        <v>0</v>
      </c>
      <c r="G873" s="537">
        <f>B873*G872/B872</f>
        <v>0</v>
      </c>
      <c r="H873" s="537">
        <f t="shared" ref="H873:H878" si="105">B873*H872/B872</f>
        <v>48</v>
      </c>
      <c r="I873" s="538"/>
      <c r="K873" s="4050"/>
      <c r="L873" s="4050"/>
      <c r="M873" s="527"/>
    </row>
    <row r="874" spans="1:13" s="526" customFormat="1" ht="12.75" hidden="1" customHeight="1">
      <c r="A874" s="534" t="s">
        <v>377</v>
      </c>
      <c r="B874" s="529">
        <v>0.16</v>
      </c>
      <c r="C874" s="755"/>
      <c r="D874" s="535">
        <f>B874*D872/B872</f>
        <v>24</v>
      </c>
      <c r="E874" s="819"/>
      <c r="F874" s="536">
        <f t="shared" si="104"/>
        <v>0</v>
      </c>
      <c r="G874" s="537">
        <f t="shared" ref="G874:G878" si="106">B874*G873/B873</f>
        <v>0</v>
      </c>
      <c r="H874" s="537">
        <f t="shared" si="105"/>
        <v>24</v>
      </c>
      <c r="I874" s="538"/>
      <c r="K874" s="4050"/>
      <c r="L874" s="4050"/>
      <c r="M874" s="527"/>
    </row>
    <row r="875" spans="1:13" s="526" customFormat="1" ht="12.75" hidden="1" customHeight="1">
      <c r="A875" s="534" t="s">
        <v>378</v>
      </c>
      <c r="B875" s="529">
        <v>0.26</v>
      </c>
      <c r="C875" s="755"/>
      <c r="D875" s="535">
        <f>B875*D872/B872</f>
        <v>39</v>
      </c>
      <c r="E875" s="819"/>
      <c r="F875" s="536">
        <f t="shared" si="104"/>
        <v>0</v>
      </c>
      <c r="G875" s="537">
        <f t="shared" si="106"/>
        <v>0</v>
      </c>
      <c r="H875" s="537">
        <f t="shared" si="105"/>
        <v>39</v>
      </c>
      <c r="I875" s="538"/>
      <c r="K875" s="4050"/>
      <c r="L875" s="4050"/>
      <c r="M875" s="527"/>
    </row>
    <row r="876" spans="1:13" s="526" customFormat="1" ht="12.75" hidden="1" customHeight="1">
      <c r="A876" s="534" t="s">
        <v>379</v>
      </c>
      <c r="B876" s="529">
        <v>0.14000000000000001</v>
      </c>
      <c r="C876" s="755"/>
      <c r="D876" s="535">
        <f>B876*D872/B872</f>
        <v>21.000000000000004</v>
      </c>
      <c r="E876" s="819"/>
      <c r="F876" s="536">
        <f t="shared" si="104"/>
        <v>0</v>
      </c>
      <c r="G876" s="537">
        <f t="shared" si="106"/>
        <v>0</v>
      </c>
      <c r="H876" s="537">
        <f t="shared" si="105"/>
        <v>21.000000000000004</v>
      </c>
      <c r="I876" s="538"/>
      <c r="K876" s="4050"/>
      <c r="L876" s="4050"/>
      <c r="M876" s="527"/>
    </row>
    <row r="877" spans="1:13" s="526" customFormat="1" ht="12.75" hidden="1" customHeight="1">
      <c r="A877" s="534" t="s">
        <v>380</v>
      </c>
      <c r="B877" s="529">
        <v>0.09</v>
      </c>
      <c r="C877" s="755"/>
      <c r="D877" s="535">
        <f>B877*D872/B872</f>
        <v>13.5</v>
      </c>
      <c r="E877" s="819"/>
      <c r="F877" s="536">
        <f t="shared" si="104"/>
        <v>0</v>
      </c>
      <c r="G877" s="537">
        <f t="shared" si="106"/>
        <v>0</v>
      </c>
      <c r="H877" s="537">
        <f t="shared" si="105"/>
        <v>13.500000000000002</v>
      </c>
      <c r="I877" s="538"/>
    </row>
    <row r="878" spans="1:13" s="526" customFormat="1" ht="12.75" hidden="1" customHeight="1" thickBot="1">
      <c r="A878" s="539" t="s">
        <v>381</v>
      </c>
      <c r="B878" s="540">
        <v>0.03</v>
      </c>
      <c r="C878" s="756"/>
      <c r="D878" s="541">
        <f>B878*D872/B872</f>
        <v>4.5</v>
      </c>
      <c r="E878" s="820"/>
      <c r="F878" s="542">
        <f t="shared" si="104"/>
        <v>0</v>
      </c>
      <c r="G878" s="543">
        <f t="shared" si="106"/>
        <v>0</v>
      </c>
      <c r="H878" s="543">
        <f t="shared" si="105"/>
        <v>4.5000000000000009</v>
      </c>
      <c r="I878" s="544"/>
    </row>
    <row r="879" spans="1:13" ht="24" customHeight="1" thickBot="1">
      <c r="A879" s="545"/>
      <c r="B879" s="546">
        <v>1</v>
      </c>
      <c r="C879" s="547" t="s">
        <v>111</v>
      </c>
      <c r="D879" s="548" t="e">
        <f>'Основная продукция'!#REF!</f>
        <v>#REF!</v>
      </c>
      <c r="E879" s="821"/>
      <c r="F879" s="549">
        <f>'Основная продукция'!P314</f>
        <v>0</v>
      </c>
      <c r="G879" s="550">
        <f>'Основная продукция'!Y314</f>
        <v>0</v>
      </c>
      <c r="H879" s="551" t="e">
        <f>'Основная продукция'!#REF!</f>
        <v>#REF!</v>
      </c>
      <c r="I879" s="552" t="s">
        <v>153</v>
      </c>
    </row>
    <row r="880" spans="1:13" ht="12.75" hidden="1" customHeight="1">
      <c r="A880" s="553" t="s">
        <v>382</v>
      </c>
      <c r="B880" s="554">
        <v>0.68</v>
      </c>
      <c r="C880" s="555"/>
      <c r="D880" s="556" t="e">
        <f>B880*D879/B879</f>
        <v>#REF!</v>
      </c>
      <c r="E880" s="822"/>
      <c r="F880" s="557">
        <f>B880*F879/B879</f>
        <v>0</v>
      </c>
      <c r="G880" s="558">
        <f>B880*G879/B879</f>
        <v>0</v>
      </c>
      <c r="H880" s="558" t="e">
        <f>B880*H879/B879</f>
        <v>#REF!</v>
      </c>
      <c r="I880" s="559"/>
    </row>
    <row r="881" spans="1:9" ht="12.75" hidden="1" customHeight="1" thickBot="1">
      <c r="A881" s="534" t="s">
        <v>383</v>
      </c>
      <c r="B881" s="529">
        <v>0.33</v>
      </c>
      <c r="C881" s="560"/>
      <c r="D881" s="561" t="e">
        <f>B881*D879/B879</f>
        <v>#REF!</v>
      </c>
      <c r="E881" s="823"/>
      <c r="F881" s="562">
        <f>B881*F879/B879</f>
        <v>0</v>
      </c>
      <c r="G881" s="563">
        <f>B881*G879/B879</f>
        <v>0</v>
      </c>
      <c r="H881" s="563" t="e">
        <f>B881*H879/B879</f>
        <v>#REF!</v>
      </c>
      <c r="I881" s="564"/>
    </row>
    <row r="882" spans="1:9" ht="12.75" hidden="1" customHeight="1">
      <c r="A882" s="745" t="s">
        <v>302</v>
      </c>
      <c r="B882" s="764"/>
      <c r="C882" s="565">
        <v>0.03</v>
      </c>
      <c r="D882" s="566" t="e">
        <f>D880*C882</f>
        <v>#REF!</v>
      </c>
      <c r="E882" s="824"/>
      <c r="F882" s="567">
        <f>F880*C882</f>
        <v>0</v>
      </c>
      <c r="G882" s="568">
        <f>G880*C882</f>
        <v>0</v>
      </c>
      <c r="H882" s="568" t="e">
        <f>H880*C882</f>
        <v>#REF!</v>
      </c>
      <c r="I882" s="569" t="e">
        <f>SUM(D882:H882)</f>
        <v>#REF!</v>
      </c>
    </row>
    <row r="883" spans="1:9" ht="12.75" hidden="1" customHeight="1">
      <c r="A883" s="719" t="s">
        <v>307</v>
      </c>
      <c r="B883" s="765"/>
      <c r="C883" s="570">
        <v>1.2E-2</v>
      </c>
      <c r="D883" s="571" t="e">
        <f>D881*C883</f>
        <v>#REF!</v>
      </c>
      <c r="E883" s="825"/>
      <c r="F883" s="572">
        <f>F881*C883</f>
        <v>0</v>
      </c>
      <c r="G883" s="573">
        <f>G881*C883</f>
        <v>0</v>
      </c>
      <c r="H883" s="573" t="e">
        <f>H881*C883</f>
        <v>#REF!</v>
      </c>
      <c r="I883" s="574" t="e">
        <f>SUM(D883:H883)</f>
        <v>#REF!</v>
      </c>
    </row>
    <row r="884" spans="1:9" ht="12.75" hidden="1" customHeight="1">
      <c r="A884" s="747" t="s">
        <v>303</v>
      </c>
      <c r="B884" s="761"/>
      <c r="C884" s="575">
        <v>3.0000000000000001E-3</v>
      </c>
      <c r="D884" s="576" t="e">
        <f>D881*C884</f>
        <v>#REF!</v>
      </c>
      <c r="E884" s="505"/>
      <c r="F884" s="577">
        <f>F881*C884</f>
        <v>0</v>
      </c>
      <c r="G884" s="578">
        <f>G881*C884</f>
        <v>0</v>
      </c>
      <c r="H884" s="578" t="e">
        <f>H881*C884</f>
        <v>#REF!</v>
      </c>
      <c r="I884" s="579" t="e">
        <f t="shared" ref="I884:I889" si="107">SUM(D884:H884)</f>
        <v>#REF!</v>
      </c>
    </row>
    <row r="885" spans="1:9" ht="12.75" hidden="1" customHeight="1">
      <c r="A885" s="766" t="s">
        <v>39</v>
      </c>
      <c r="B885" s="767"/>
      <c r="C885" s="580">
        <v>1.2E-2</v>
      </c>
      <c r="D885" s="581" t="e">
        <f>D881*C885</f>
        <v>#REF!</v>
      </c>
      <c r="E885" s="826"/>
      <c r="F885" s="582">
        <f>F881*C885</f>
        <v>0</v>
      </c>
      <c r="G885" s="583">
        <f>G881*C885</f>
        <v>0</v>
      </c>
      <c r="H885" s="583" t="e">
        <f>H881*C885</f>
        <v>#REF!</v>
      </c>
      <c r="I885" s="584" t="e">
        <f t="shared" si="107"/>
        <v>#REF!</v>
      </c>
    </row>
    <row r="886" spans="1:9" ht="12.75" hidden="1" customHeight="1">
      <c r="A886" s="766" t="s">
        <v>47</v>
      </c>
      <c r="B886" s="767"/>
      <c r="C886" s="585">
        <v>2.18E-2</v>
      </c>
      <c r="D886" s="586" t="e">
        <f>D880*C886</f>
        <v>#REF!</v>
      </c>
      <c r="E886" s="827"/>
      <c r="F886" s="587">
        <f>F880*C886</f>
        <v>0</v>
      </c>
      <c r="G886" s="588">
        <f>G880*C886</f>
        <v>0</v>
      </c>
      <c r="H886" s="588" t="e">
        <f>H880*C886</f>
        <v>#REF!</v>
      </c>
      <c r="I886" s="584" t="e">
        <f t="shared" si="107"/>
        <v>#REF!</v>
      </c>
    </row>
    <row r="887" spans="1:9" ht="12.75" hidden="1" customHeight="1">
      <c r="A887" s="747" t="s">
        <v>45</v>
      </c>
      <c r="B887" s="761"/>
      <c r="C887" s="589">
        <v>2.5559999999999999E-2</v>
      </c>
      <c r="D887" s="590" t="e">
        <f>D881*C887</f>
        <v>#REF!</v>
      </c>
      <c r="E887" s="828"/>
      <c r="F887" s="591">
        <f>F881*C887</f>
        <v>0</v>
      </c>
      <c r="G887" s="592">
        <f>G881*C887</f>
        <v>0</v>
      </c>
      <c r="H887" s="592" t="e">
        <f>H881*C887</f>
        <v>#REF!</v>
      </c>
      <c r="I887" s="584" t="e">
        <f t="shared" si="107"/>
        <v>#REF!</v>
      </c>
    </row>
    <row r="888" spans="1:9" ht="12.75" hidden="1" customHeight="1">
      <c r="A888" s="747" t="s">
        <v>300</v>
      </c>
      <c r="B888" s="761"/>
      <c r="C888" s="575">
        <v>1.2E-2</v>
      </c>
      <c r="D888" s="576" t="e">
        <f>D880*C888</f>
        <v>#REF!</v>
      </c>
      <c r="E888" s="505"/>
      <c r="F888" s="577">
        <f>F880*C888</f>
        <v>0</v>
      </c>
      <c r="G888" s="578">
        <f>G880*C888</f>
        <v>0</v>
      </c>
      <c r="H888" s="578" t="e">
        <f>H880*C888</f>
        <v>#REF!</v>
      </c>
      <c r="I888" s="579" t="e">
        <f t="shared" si="107"/>
        <v>#REF!</v>
      </c>
    </row>
    <row r="889" spans="1:9" ht="12.75" hidden="1" customHeight="1" thickBot="1">
      <c r="A889" s="762" t="s">
        <v>52</v>
      </c>
      <c r="B889" s="763"/>
      <c r="C889" s="593">
        <v>1.2E-2</v>
      </c>
      <c r="D889" s="594" t="e">
        <f>D881*C889</f>
        <v>#REF!</v>
      </c>
      <c r="E889" s="829"/>
      <c r="F889" s="595">
        <f>F881*C889</f>
        <v>0</v>
      </c>
      <c r="G889" s="596">
        <f>G881*C889</f>
        <v>0</v>
      </c>
      <c r="H889" s="596" t="e">
        <f>H881*C889</f>
        <v>#REF!</v>
      </c>
      <c r="I889" s="597" t="e">
        <f t="shared" si="107"/>
        <v>#REF!</v>
      </c>
    </row>
    <row r="890" spans="1:9" ht="24" customHeight="1" thickBot="1">
      <c r="A890" s="598"/>
      <c r="B890" s="599">
        <v>1</v>
      </c>
      <c r="C890" s="547" t="s">
        <v>119</v>
      </c>
      <c r="D890" s="600" t="e">
        <f>'Основная продукция'!#REF!</f>
        <v>#REF!</v>
      </c>
      <c r="E890" s="830"/>
      <c r="F890" s="601">
        <f>'Основная продукция'!P317</f>
        <v>0</v>
      </c>
      <c r="G890" s="602">
        <f>'Основная продукция'!Y317</f>
        <v>0</v>
      </c>
      <c r="H890" s="603" t="e">
        <f>'Основная продукция'!#REF!</f>
        <v>#REF!</v>
      </c>
      <c r="I890" s="604"/>
    </row>
    <row r="891" spans="1:9" ht="12.75" hidden="1" customHeight="1">
      <c r="A891" s="745" t="s">
        <v>384</v>
      </c>
      <c r="B891" s="746"/>
      <c r="C891" s="568">
        <v>3.5000000000000003E-2</v>
      </c>
      <c r="D891" s="605" t="e">
        <f>C891*D890</f>
        <v>#REF!</v>
      </c>
      <c r="E891" s="831"/>
      <c r="F891" s="606">
        <f>C891*F890</f>
        <v>0</v>
      </c>
      <c r="G891" s="607">
        <f>C891*G890</f>
        <v>0</v>
      </c>
      <c r="H891" s="607" t="e">
        <f>C891*H890</f>
        <v>#REF!</v>
      </c>
      <c r="I891" s="569" t="e">
        <f>SUM(D891:H891)</f>
        <v>#REF!</v>
      </c>
    </row>
    <row r="892" spans="1:9" ht="12.75" hidden="1" customHeight="1">
      <c r="A892" s="719" t="s">
        <v>58</v>
      </c>
      <c r="B892" s="720"/>
      <c r="C892" s="608">
        <v>0.02</v>
      </c>
      <c r="D892" s="609" t="e">
        <f>C892*D890</f>
        <v>#REF!</v>
      </c>
      <c r="E892" s="832"/>
      <c r="F892" s="610">
        <f>C892*F890</f>
        <v>0</v>
      </c>
      <c r="G892" s="611">
        <f>C892*G890</f>
        <v>0</v>
      </c>
      <c r="H892" s="611" t="e">
        <f>C892*H890</f>
        <v>#REF!</v>
      </c>
      <c r="I892" s="612" t="e">
        <f>SUM(D892:H892)</f>
        <v>#REF!</v>
      </c>
    </row>
    <row r="893" spans="1:9" ht="12.75" hidden="1" customHeight="1">
      <c r="A893" s="729" t="s">
        <v>52</v>
      </c>
      <c r="B893" s="730"/>
      <c r="C893" s="613">
        <v>1.2E-2</v>
      </c>
      <c r="D893" s="614" t="e">
        <f>C893*D890</f>
        <v>#REF!</v>
      </c>
      <c r="E893" s="833"/>
      <c r="F893" s="615">
        <f>C893*F890</f>
        <v>0</v>
      </c>
      <c r="G893" s="616">
        <f>C893*G890</f>
        <v>0</v>
      </c>
      <c r="H893" s="616" t="e">
        <f>C893*H890</f>
        <v>#REF!</v>
      </c>
      <c r="I893" s="617" t="e">
        <f>SUM(D893:H893)</f>
        <v>#REF!</v>
      </c>
    </row>
    <row r="894" spans="1:9" ht="12.75" hidden="1" customHeight="1">
      <c r="A894" s="747" t="s">
        <v>45</v>
      </c>
      <c r="B894" s="748"/>
      <c r="C894" s="578">
        <v>3.4500000000000003E-2</v>
      </c>
      <c r="D894" s="618" t="e">
        <f>C894*D890</f>
        <v>#REF!</v>
      </c>
      <c r="E894" s="834"/>
      <c r="F894" s="619">
        <f>C894*F890</f>
        <v>0</v>
      </c>
      <c r="G894" s="620">
        <f>C894*G890</f>
        <v>0</v>
      </c>
      <c r="H894" s="620" t="e">
        <f>C894*H890</f>
        <v>#REF!</v>
      </c>
      <c r="I894" s="579" t="e">
        <f>SUM(D894:H894)</f>
        <v>#REF!</v>
      </c>
    </row>
    <row r="895" spans="1:9" ht="12.75" hidden="1" customHeight="1" thickBot="1">
      <c r="A895" s="719" t="s">
        <v>57</v>
      </c>
      <c r="B895" s="720"/>
      <c r="C895" s="608">
        <v>0.01</v>
      </c>
      <c r="D895" s="621" t="e">
        <f>C895*D890</f>
        <v>#REF!</v>
      </c>
      <c r="E895" s="835"/>
      <c r="F895" s="622">
        <f>C895*F890</f>
        <v>0</v>
      </c>
      <c r="G895" s="623">
        <f>C895*G890</f>
        <v>0</v>
      </c>
      <c r="H895" s="623" t="e">
        <f>C895*H890</f>
        <v>#REF!</v>
      </c>
      <c r="I895" s="612" t="e">
        <f>SUM(D895:H895)</f>
        <v>#REF!</v>
      </c>
    </row>
    <row r="896" spans="1:9" s="526" customFormat="1" ht="24" customHeight="1">
      <c r="A896" s="735" t="s">
        <v>42</v>
      </c>
      <c r="B896" s="736"/>
      <c r="C896" s="624">
        <v>2.4E-2</v>
      </c>
      <c r="D896" s="625">
        <f>(D874+D876+D878)*C896+E896</f>
        <v>1.1879999999999999</v>
      </c>
      <c r="E896" s="506"/>
      <c r="F896" s="626">
        <f>(F874+F876+F878)*C896</f>
        <v>0</v>
      </c>
      <c r="G896" s="627">
        <f>(G874+G876+G878)*C896</f>
        <v>0</v>
      </c>
      <c r="H896" s="627">
        <f>(H874+H876+H878)*C896</f>
        <v>1.1879999999999999</v>
      </c>
      <c r="I896" s="569">
        <f>D896+F896+G896+H896</f>
        <v>2.3759999999999999</v>
      </c>
    </row>
    <row r="897" spans="1:9" s="526" customFormat="1" ht="24" customHeight="1">
      <c r="A897" s="719" t="s">
        <v>299</v>
      </c>
      <c r="B897" s="720"/>
      <c r="C897" s="628">
        <v>1.2E-2</v>
      </c>
      <c r="D897" s="571" t="e">
        <f>((D873+D875+D877)*C897)+D929+E897</f>
        <v>#REF!</v>
      </c>
      <c r="E897" s="507"/>
      <c r="F897" s="629" t="e">
        <f>((F873+F875+F877)*C897)+F929</f>
        <v>#REF!</v>
      </c>
      <c r="G897" s="573" t="e">
        <f>((G873+G875+G877)*C897)+G929</f>
        <v>#REF!</v>
      </c>
      <c r="H897" s="573" t="e">
        <f>((H873+H875+H877)*C897)+H929</f>
        <v>#REF!</v>
      </c>
      <c r="I897" s="579" t="e">
        <f t="shared" ref="I897:I906" si="108">D897+F897+G897+H897</f>
        <v>#REF!</v>
      </c>
    </row>
    <row r="898" spans="1:9" s="526" customFormat="1" ht="24" customHeight="1">
      <c r="A898" s="719" t="s">
        <v>39</v>
      </c>
      <c r="B898" s="720"/>
      <c r="C898" s="628">
        <v>1.2E-2</v>
      </c>
      <c r="D898" s="630" t="e">
        <f>((D873+D875+D877)*C898)+D885+D941+D923+D917+E898</f>
        <v>#REF!</v>
      </c>
      <c r="E898" s="507"/>
      <c r="F898" s="631" t="e">
        <f>((F873+F875+F877)*C898)+F885+F941+F923+F917</f>
        <v>#REF!</v>
      </c>
      <c r="G898" s="608" t="e">
        <f>((G873+G875+G877)*C898)+G885+G941+G923+G917</f>
        <v>#REF!</v>
      </c>
      <c r="H898" s="608" t="e">
        <f>((H873+H875+H877)*C898)+H885+H941+H923+H917</f>
        <v>#REF!</v>
      </c>
      <c r="I898" s="579" t="e">
        <f t="shared" si="108"/>
        <v>#REF!</v>
      </c>
    </row>
    <row r="899" spans="1:9" s="526" customFormat="1" ht="24" customHeight="1">
      <c r="A899" s="719" t="s">
        <v>47</v>
      </c>
      <c r="B899" s="720"/>
      <c r="C899" s="628">
        <v>2.18E-2</v>
      </c>
      <c r="D899" s="571" t="e">
        <f>D873*C899+D886+D930+E899</f>
        <v>#REF!</v>
      </c>
      <c r="E899" s="507"/>
      <c r="F899" s="629">
        <f>F873*C899+F886+F930</f>
        <v>0</v>
      </c>
      <c r="G899" s="573">
        <f>G873*C899+G886+G930</f>
        <v>0</v>
      </c>
      <c r="H899" s="573" t="e">
        <f>H873*C899+H886+H930</f>
        <v>#REF!</v>
      </c>
      <c r="I899" s="579" t="e">
        <f t="shared" si="108"/>
        <v>#REF!</v>
      </c>
    </row>
    <row r="900" spans="1:9" s="526" customFormat="1" ht="24" customHeight="1">
      <c r="A900" s="719" t="s">
        <v>45</v>
      </c>
      <c r="B900" s="720"/>
      <c r="C900" s="628">
        <v>2.5559999999999999E-2</v>
      </c>
      <c r="D900" s="630" t="e">
        <f>((D874+D877+D878+D931+D932)*C900)+E900+D887+D894+D942+D926+D918</f>
        <v>#REF!</v>
      </c>
      <c r="E900" s="507"/>
      <c r="F900" s="631" t="e">
        <f>((F874+F877+F878)*C900)+F887+F894+F942+F926+F918</f>
        <v>#REF!</v>
      </c>
      <c r="G900" s="608" t="e">
        <f>((G874+G877+G878)*C900)+G887+G894+G942+G926+G918</f>
        <v>#REF!</v>
      </c>
      <c r="H900" s="608" t="e">
        <f>((H874+H877+H878)*C900)+H887+H894+H942+H926+H918</f>
        <v>#REF!</v>
      </c>
      <c r="I900" s="579" t="e">
        <f t="shared" si="108"/>
        <v>#REF!</v>
      </c>
    </row>
    <row r="901" spans="1:9" s="526" customFormat="1" ht="24" customHeight="1">
      <c r="A901" s="719" t="s">
        <v>300</v>
      </c>
      <c r="B901" s="720"/>
      <c r="C901" s="628">
        <v>1.2E-2</v>
      </c>
      <c r="D901" s="571" t="e">
        <f>(D874+D877+D878+D931)*C901+D888+E901</f>
        <v>#REF!</v>
      </c>
      <c r="E901" s="507"/>
      <c r="F901" s="629">
        <f>(F874+F877+F878)*C901+F888</f>
        <v>0</v>
      </c>
      <c r="G901" s="573">
        <f>(G874+G877+G878)*C901+G888</f>
        <v>0</v>
      </c>
      <c r="H901" s="573" t="e">
        <f>(H874+H877+H878)*C901+H888</f>
        <v>#REF!</v>
      </c>
      <c r="I901" s="579" t="e">
        <f t="shared" si="108"/>
        <v>#REF!</v>
      </c>
    </row>
    <row r="902" spans="1:9" s="526" customFormat="1" ht="24" customHeight="1">
      <c r="A902" s="719" t="s">
        <v>301</v>
      </c>
      <c r="B902" s="720"/>
      <c r="C902" s="628">
        <v>1.4E-2</v>
      </c>
      <c r="D902" s="571">
        <f>(D873+D875+D876)*C902+E902</f>
        <v>1.512</v>
      </c>
      <c r="E902" s="507"/>
      <c r="F902" s="629">
        <f>(F873+F875+F876)*C902</f>
        <v>0</v>
      </c>
      <c r="G902" s="573">
        <f>(G873+G875+G876)*C902</f>
        <v>0</v>
      </c>
      <c r="H902" s="573">
        <f>(H873+H875+H876)*C902</f>
        <v>1.512</v>
      </c>
      <c r="I902" s="579">
        <f t="shared" si="108"/>
        <v>3.024</v>
      </c>
    </row>
    <row r="903" spans="1:9" s="526" customFormat="1" ht="24" customHeight="1">
      <c r="A903" s="757" t="s">
        <v>302</v>
      </c>
      <c r="B903" s="758"/>
      <c r="C903" s="632">
        <v>0.03</v>
      </c>
      <c r="D903" s="633" t="e">
        <f>D882+F882+G882+E903</f>
        <v>#REF!</v>
      </c>
      <c r="E903" s="508"/>
      <c r="F903" s="634"/>
      <c r="G903" s="635"/>
      <c r="H903" s="635"/>
      <c r="I903" s="584" t="e">
        <f t="shared" si="108"/>
        <v>#REF!</v>
      </c>
    </row>
    <row r="904" spans="1:9" s="526" customFormat="1" ht="24" customHeight="1">
      <c r="A904" s="725" t="s">
        <v>385</v>
      </c>
      <c r="B904" s="726"/>
      <c r="C904" s="628">
        <v>2.1999999999999999E-2</v>
      </c>
      <c r="D904" s="636" t="e">
        <f>D920+F920+G920+E904</f>
        <v>#REF!</v>
      </c>
      <c r="E904" s="507"/>
      <c r="F904" s="631"/>
      <c r="G904" s="608"/>
      <c r="H904" s="608"/>
      <c r="I904" s="579" t="e">
        <f t="shared" si="108"/>
        <v>#REF!</v>
      </c>
    </row>
    <row r="905" spans="1:9" s="526" customFormat="1" ht="24" customHeight="1">
      <c r="A905" s="725" t="s">
        <v>386</v>
      </c>
      <c r="B905" s="726"/>
      <c r="C905" s="628">
        <v>3.0000000000000001E-3</v>
      </c>
      <c r="D905" s="637" t="e">
        <f>D884+F884+G884+E905</f>
        <v>#REF!</v>
      </c>
      <c r="E905" s="507"/>
      <c r="F905" s="629"/>
      <c r="G905" s="573"/>
      <c r="H905" s="573"/>
      <c r="I905" s="579" t="e">
        <f t="shared" si="108"/>
        <v>#REF!</v>
      </c>
    </row>
    <row r="906" spans="1:9" s="526" customFormat="1" ht="24" customHeight="1" thickBot="1">
      <c r="A906" s="759" t="s">
        <v>304</v>
      </c>
      <c r="B906" s="760"/>
      <c r="C906" s="638">
        <v>3.5000000000000003E-2</v>
      </c>
      <c r="D906" s="639" t="e">
        <f>D891+F891+G891+E906</f>
        <v>#REF!</v>
      </c>
      <c r="E906" s="509"/>
      <c r="F906" s="640"/>
      <c r="G906" s="641"/>
      <c r="H906" s="641"/>
      <c r="I906" s="642" t="e">
        <f t="shared" si="108"/>
        <v>#REF!</v>
      </c>
    </row>
    <row r="907" spans="1:9" ht="7.5" customHeight="1" thickBot="1"/>
    <row r="908" spans="1:9" ht="24" customHeight="1" thickBot="1">
      <c r="A908" s="749" t="s">
        <v>90</v>
      </c>
      <c r="B908" s="750"/>
      <c r="C908" s="750"/>
      <c r="D908" s="750"/>
      <c r="E908" s="816"/>
      <c r="F908" s="751"/>
      <c r="G908" s="4152">
        <f>G1</f>
        <v>44606</v>
      </c>
      <c r="H908" s="4153"/>
      <c r="I908" s="4154"/>
    </row>
    <row r="909" spans="1:9" s="526" customFormat="1" ht="24" customHeight="1" thickBot="1">
      <c r="A909" s="752" t="s">
        <v>387</v>
      </c>
      <c r="B909" s="753"/>
      <c r="C909" s="754" t="s">
        <v>9</v>
      </c>
      <c r="D909" s="643">
        <v>0.22916666666666666</v>
      </c>
      <c r="E909" s="817" t="s">
        <v>375</v>
      </c>
      <c r="F909" s="522">
        <v>0.47916666666666669</v>
      </c>
      <c r="G909" s="523">
        <v>0.66666666666666663</v>
      </c>
      <c r="H909" s="644">
        <v>0.8125</v>
      </c>
      <c r="I909" s="645"/>
    </row>
    <row r="910" spans="1:9" s="526" customFormat="1" ht="24" customHeight="1" thickBot="1">
      <c r="A910" s="646"/>
      <c r="B910" s="647">
        <v>1</v>
      </c>
      <c r="C910" s="755"/>
      <c r="D910" s="518" t="e">
        <f>'Основная продукция'!#REF!</f>
        <v>#REF!</v>
      </c>
      <c r="E910" s="837"/>
      <c r="F910" s="648">
        <f>'Основная продукция'!P328</f>
        <v>0</v>
      </c>
      <c r="G910" s="649">
        <f>'Основная продукция'!Y328</f>
        <v>0</v>
      </c>
      <c r="H910" s="650" t="e">
        <f>'Основная продукция'!#REF!</f>
        <v>#REF!</v>
      </c>
      <c r="I910" s="533"/>
    </row>
    <row r="911" spans="1:9" s="526" customFormat="1" ht="13.5" hidden="1" customHeight="1">
      <c r="A911" s="534" t="s">
        <v>0</v>
      </c>
      <c r="B911" s="651">
        <v>0.42</v>
      </c>
      <c r="C911" s="755"/>
      <c r="D911" s="535" t="e">
        <f>B911*D910/B910</f>
        <v>#REF!</v>
      </c>
      <c r="E911" s="819"/>
      <c r="F911" s="536">
        <f>B911*F910/B910</f>
        <v>0</v>
      </c>
      <c r="G911" s="537">
        <f>B911*G910/B910</f>
        <v>0</v>
      </c>
      <c r="H911" s="537" t="e">
        <f>B911*H910/B910</f>
        <v>#REF!</v>
      </c>
      <c r="I911" s="533"/>
    </row>
    <row r="912" spans="1:9" s="526" customFormat="1" ht="13.5" hidden="1" customHeight="1" thickBot="1">
      <c r="A912" s="652" t="s">
        <v>29</v>
      </c>
      <c r="B912" s="653">
        <v>0.57999999999999996</v>
      </c>
      <c r="C912" s="756"/>
      <c r="D912" s="654" t="e">
        <f>B912*D911/B911</f>
        <v>#REF!</v>
      </c>
      <c r="E912" s="838"/>
      <c r="F912" s="655">
        <f>B912*F911/B911</f>
        <v>0</v>
      </c>
      <c r="G912" s="656">
        <f>B912*G911/B911</f>
        <v>0</v>
      </c>
      <c r="H912" s="656" t="e">
        <f>B912*H911/B911</f>
        <v>#REF!</v>
      </c>
      <c r="I912" s="657"/>
    </row>
    <row r="913" spans="1:9" ht="24" customHeight="1">
      <c r="A913" s="739" t="s">
        <v>388</v>
      </c>
      <c r="B913" s="740"/>
      <c r="C913" s="741"/>
      <c r="D913" s="658" t="e">
        <f>'Основная продукция'!#REF!</f>
        <v>#REF!</v>
      </c>
      <c r="E913" s="839"/>
      <c r="F913" s="659" t="e">
        <f>'Основная продукция'!#REF!</f>
        <v>#REF!</v>
      </c>
      <c r="G913" s="660" t="e">
        <f>'Основная продукция'!#REF!</f>
        <v>#REF!</v>
      </c>
      <c r="H913" s="660" t="e">
        <f>'Основная продукция'!#REF!</f>
        <v>#REF!</v>
      </c>
      <c r="I913" s="525"/>
    </row>
    <row r="914" spans="1:9" ht="24" customHeight="1" thickBot="1">
      <c r="A914" s="742" t="s">
        <v>389</v>
      </c>
      <c r="B914" s="743"/>
      <c r="C914" s="744"/>
      <c r="D914" s="661" t="e">
        <f>'Основная продукция'!#REF!</f>
        <v>#REF!</v>
      </c>
      <c r="E914" s="840"/>
      <c r="F914" s="662" t="e">
        <f>'Основная продукция'!#REF!</f>
        <v>#REF!</v>
      </c>
      <c r="G914" s="662" t="e">
        <f>'Основная продукция'!#REF!</f>
        <v>#REF!</v>
      </c>
      <c r="H914" s="662" t="e">
        <f>'Основная продукция'!#REF!</f>
        <v>#REF!</v>
      </c>
      <c r="I914" s="663"/>
    </row>
    <row r="915" spans="1:9" ht="23.25" customHeight="1">
      <c r="A915" s="739" t="s">
        <v>337</v>
      </c>
      <c r="B915" s="740"/>
      <c r="C915" s="741"/>
      <c r="D915" s="664" t="e">
        <f>'Основная продукция'!#REF!</f>
        <v>#REF!</v>
      </c>
      <c r="E915" s="841"/>
      <c r="F915" s="665">
        <f>'Основная продукция'!P333</f>
        <v>0</v>
      </c>
      <c r="G915" s="666">
        <f>'Основная продукция'!Y333</f>
        <v>0</v>
      </c>
      <c r="H915" s="666" t="e">
        <f>'Основная продукция'!#REF!</f>
        <v>#REF!</v>
      </c>
      <c r="I915" s="667"/>
    </row>
    <row r="916" spans="1:9" ht="24" customHeight="1" thickBot="1">
      <c r="A916" s="742" t="s">
        <v>338</v>
      </c>
      <c r="B916" s="743"/>
      <c r="C916" s="744"/>
      <c r="D916" s="661" t="e">
        <f>'Основная продукция'!#REF!</f>
        <v>#REF!</v>
      </c>
      <c r="E916" s="842"/>
      <c r="F916" s="662">
        <f>'Основная продукция'!P334</f>
        <v>0</v>
      </c>
      <c r="G916" s="668">
        <f>'Основная продукция'!Y334</f>
        <v>0</v>
      </c>
      <c r="H916" s="668" t="e">
        <f>'Основная продукция'!#REF!</f>
        <v>#REF!</v>
      </c>
      <c r="I916" s="604"/>
    </row>
    <row r="917" spans="1:9" ht="12.75" hidden="1" customHeight="1">
      <c r="A917" s="745" t="s">
        <v>39</v>
      </c>
      <c r="B917" s="746"/>
      <c r="C917" s="607">
        <v>0.02</v>
      </c>
      <c r="D917" s="607" t="e">
        <f>(D915+D916)*C917</f>
        <v>#REF!</v>
      </c>
      <c r="E917" s="843"/>
      <c r="F917" s="607">
        <f>(F915+F916)*C917</f>
        <v>0</v>
      </c>
      <c r="G917" s="607">
        <f>(G915+G916)*C917</f>
        <v>0</v>
      </c>
      <c r="H917" s="607" t="e">
        <f>(H915+H916)*C917</f>
        <v>#REF!</v>
      </c>
      <c r="I917" s="569" t="e">
        <f t="shared" ref="I917:I922" si="109">SUM(D917:H917)</f>
        <v>#REF!</v>
      </c>
    </row>
    <row r="918" spans="1:9" ht="12.75" hidden="1" customHeight="1">
      <c r="A918" s="747" t="s">
        <v>45</v>
      </c>
      <c r="B918" s="748"/>
      <c r="C918" s="669">
        <v>0.04</v>
      </c>
      <c r="D918" s="669" t="e">
        <f>D915*C918</f>
        <v>#REF!</v>
      </c>
      <c r="E918" s="844"/>
      <c r="F918" s="669">
        <f>F915*C918</f>
        <v>0</v>
      </c>
      <c r="G918" s="669">
        <f>G915*C918</f>
        <v>0</v>
      </c>
      <c r="H918" s="669" t="e">
        <f>H915*C918</f>
        <v>#REF!</v>
      </c>
      <c r="I918" s="579" t="e">
        <f t="shared" si="109"/>
        <v>#REF!</v>
      </c>
    </row>
    <row r="919" spans="1:9" ht="12.75" hidden="1" customHeight="1">
      <c r="A919" s="729" t="s">
        <v>52</v>
      </c>
      <c r="B919" s="730"/>
      <c r="C919" s="616">
        <v>2.4E-2</v>
      </c>
      <c r="D919" s="616" t="e">
        <f>D915*C919</f>
        <v>#REF!</v>
      </c>
      <c r="E919" s="845"/>
      <c r="F919" s="616">
        <f>F915*C919</f>
        <v>0</v>
      </c>
      <c r="G919" s="616">
        <f>G915*C919</f>
        <v>0</v>
      </c>
      <c r="H919" s="616" t="e">
        <f>H915*C919</f>
        <v>#REF!</v>
      </c>
      <c r="I919" s="617" t="e">
        <f t="shared" si="109"/>
        <v>#REF!</v>
      </c>
    </row>
    <row r="920" spans="1:9" ht="12.75" hidden="1" customHeight="1">
      <c r="A920" s="747" t="s">
        <v>385</v>
      </c>
      <c r="B920" s="748"/>
      <c r="C920" s="670">
        <v>0.03</v>
      </c>
      <c r="D920" s="620" t="e">
        <f>D916*C920</f>
        <v>#REF!</v>
      </c>
      <c r="E920" s="846"/>
      <c r="F920" s="620">
        <f>F916*C920</f>
        <v>0</v>
      </c>
      <c r="G920" s="620">
        <f>G916*C920</f>
        <v>0</v>
      </c>
      <c r="H920" s="620" t="e">
        <f>H916*C920</f>
        <v>#REF!</v>
      </c>
      <c r="I920" s="579" t="e">
        <f t="shared" si="109"/>
        <v>#REF!</v>
      </c>
    </row>
    <row r="921" spans="1:9" ht="12.75" hidden="1" customHeight="1">
      <c r="A921" s="719" t="s">
        <v>308</v>
      </c>
      <c r="B921" s="720"/>
      <c r="C921" s="671">
        <v>0.03</v>
      </c>
      <c r="D921" s="623" t="e">
        <f>D915*C921</f>
        <v>#REF!</v>
      </c>
      <c r="E921" s="847"/>
      <c r="F921" s="623">
        <f>F915*C921</f>
        <v>0</v>
      </c>
      <c r="G921" s="623">
        <f>G915*C921</f>
        <v>0</v>
      </c>
      <c r="H921" s="623" t="e">
        <f>H915*C921</f>
        <v>#REF!</v>
      </c>
      <c r="I921" s="612" t="e">
        <f t="shared" si="109"/>
        <v>#REF!</v>
      </c>
    </row>
    <row r="922" spans="1:9" ht="12.75" hidden="1" customHeight="1" thickBot="1">
      <c r="A922" s="721" t="s">
        <v>309</v>
      </c>
      <c r="B922" s="722"/>
      <c r="C922" s="672">
        <v>0.02</v>
      </c>
      <c r="D922" s="673" t="e">
        <f>D916*C922</f>
        <v>#REF!</v>
      </c>
      <c r="E922" s="848"/>
      <c r="F922" s="673">
        <f>F916*C922</f>
        <v>0</v>
      </c>
      <c r="G922" s="673">
        <f>G916*C922</f>
        <v>0</v>
      </c>
      <c r="H922" s="673" t="e">
        <f>H916*C922</f>
        <v>#REF!</v>
      </c>
      <c r="I922" s="674" t="e">
        <f t="shared" si="109"/>
        <v>#REF!</v>
      </c>
    </row>
    <row r="923" spans="1:9" ht="12.75" hidden="1" customHeight="1">
      <c r="A923" s="737" t="s">
        <v>39</v>
      </c>
      <c r="B923" s="738"/>
      <c r="C923" s="675">
        <v>0.02</v>
      </c>
      <c r="D923" s="676" t="e">
        <f>((D913+D914)*C923)+E923</f>
        <v>#REF!</v>
      </c>
      <c r="E923" s="849"/>
      <c r="F923" s="677" t="e">
        <f>(F913+F914)*C923</f>
        <v>#REF!</v>
      </c>
      <c r="G923" s="678" t="e">
        <f>(G913+G914)*C923</f>
        <v>#REF!</v>
      </c>
      <c r="H923" s="678" t="e">
        <f>(H913+H914)*C923</f>
        <v>#REF!</v>
      </c>
      <c r="I923" s="679" t="e">
        <f>SUM(D923:H923)</f>
        <v>#REF!</v>
      </c>
    </row>
    <row r="924" spans="1:9" ht="18.75" hidden="1" customHeight="1">
      <c r="A924" s="729" t="s">
        <v>305</v>
      </c>
      <c r="B924" s="730"/>
      <c r="C924" s="617">
        <v>1.2E-2</v>
      </c>
      <c r="D924" s="680" t="e">
        <f>(((D913+D914+D932)*C924)+D889+F889+G889+D893+F893+D919+F919+G919)/3+E924</f>
        <v>#REF!</v>
      </c>
      <c r="E924" s="850"/>
      <c r="F924" s="681" t="e">
        <f>D924</f>
        <v>#REF!</v>
      </c>
      <c r="G924" s="613" t="e">
        <f>F924</f>
        <v>#REF!</v>
      </c>
      <c r="H924" s="613" t="e">
        <f>(H913+H914)*C924+H889+H893+H919</f>
        <v>#REF!</v>
      </c>
      <c r="I924" s="682" t="e">
        <f t="shared" ref="I924:I927" si="110">SUM(D924:H924)</f>
        <v>#REF!</v>
      </c>
    </row>
    <row r="925" spans="1:9" ht="18.75" hidden="1" customHeight="1">
      <c r="A925" s="729" t="s">
        <v>53</v>
      </c>
      <c r="B925" s="730"/>
      <c r="C925" s="617">
        <v>6.0000000000000001E-3</v>
      </c>
      <c r="D925" s="680" t="e">
        <f>(((D913+D914)*C925)+E925)</f>
        <v>#REF!</v>
      </c>
      <c r="E925" s="850"/>
      <c r="F925" s="681" t="e">
        <f>(F913+F914)*C925</f>
        <v>#REF!</v>
      </c>
      <c r="G925" s="613" t="e">
        <f>(G913+G914)*C925</f>
        <v>#REF!</v>
      </c>
      <c r="H925" s="613" t="e">
        <f>(H913+H914)*C925</f>
        <v>#REF!</v>
      </c>
      <c r="I925" s="682" t="e">
        <f t="shared" si="110"/>
        <v>#REF!</v>
      </c>
    </row>
    <row r="926" spans="1:9" ht="18.75" hidden="1" customHeight="1">
      <c r="A926" s="683" t="s">
        <v>45</v>
      </c>
      <c r="B926" s="684">
        <v>2.5559999999999999E-2</v>
      </c>
      <c r="C926" s="579">
        <v>3.7777999999999999E-2</v>
      </c>
      <c r="D926" s="576" t="e">
        <f>(D913*C926)+(D914*B926)+E926</f>
        <v>#REF!</v>
      </c>
      <c r="E926" s="505"/>
      <c r="F926" s="577" t="e">
        <f>(F913*C926)+(F914*B926)</f>
        <v>#REF!</v>
      </c>
      <c r="G926" s="578" t="e">
        <f>(G913*C926)+(G914*B926)</f>
        <v>#REF!</v>
      </c>
      <c r="H926" s="578" t="e">
        <f>(H913*C926)+(H914*B926)</f>
        <v>#REF!</v>
      </c>
      <c r="I926" s="679" t="e">
        <f t="shared" si="110"/>
        <v>#REF!</v>
      </c>
    </row>
    <row r="927" spans="1:9" ht="18.75" hidden="1" customHeight="1">
      <c r="A927" s="729" t="s">
        <v>54</v>
      </c>
      <c r="B927" s="730"/>
      <c r="C927" s="617">
        <v>6.7799999999999996E-3</v>
      </c>
      <c r="D927" s="680" t="e">
        <f>((D913+D914)*C927)+E927</f>
        <v>#REF!</v>
      </c>
      <c r="E927" s="850"/>
      <c r="F927" s="681"/>
      <c r="G927" s="613"/>
      <c r="H927" s="613"/>
      <c r="I927" s="682" t="e">
        <f t="shared" si="110"/>
        <v>#REF!</v>
      </c>
    </row>
    <row r="928" spans="1:9" ht="18.75" hidden="1" customHeight="1">
      <c r="A928" s="729" t="s">
        <v>48</v>
      </c>
      <c r="B928" s="730"/>
      <c r="C928" s="685">
        <v>3</v>
      </c>
      <c r="D928" s="686" t="e">
        <f>((D913+D914)*C928)+E928+D932</f>
        <v>#REF!</v>
      </c>
      <c r="E928" s="851"/>
      <c r="F928" s="687"/>
      <c r="G928" s="688"/>
      <c r="H928" s="688" t="e">
        <f>((H913+H914)*C928)</f>
        <v>#REF!</v>
      </c>
      <c r="I928" s="689" t="e">
        <f>SUM(D928:H928)</f>
        <v>#REF!</v>
      </c>
    </row>
    <row r="929" spans="1:9" ht="12.75" hidden="1" customHeight="1" thickBot="1">
      <c r="A929" s="731" t="s">
        <v>41</v>
      </c>
      <c r="B929" s="732"/>
      <c r="C929" s="690">
        <v>1.2E-2</v>
      </c>
      <c r="D929" s="691" t="e">
        <f>D914*C929+E929</f>
        <v>#REF!</v>
      </c>
      <c r="E929" s="852"/>
      <c r="F929" s="692" t="e">
        <f>F914*C929</f>
        <v>#REF!</v>
      </c>
      <c r="G929" s="693" t="e">
        <f>G914*C929</f>
        <v>#REF!</v>
      </c>
      <c r="H929" s="693" t="e">
        <f>H914*C929</f>
        <v>#REF!</v>
      </c>
      <c r="I929" s="679" t="e">
        <f>SUM(D929:H929)</f>
        <v>#REF!</v>
      </c>
    </row>
    <row r="930" spans="1:9" s="526" customFormat="1" ht="12.75" hidden="1" customHeight="1" thickBot="1">
      <c r="A930" s="733" t="s">
        <v>47</v>
      </c>
      <c r="B930" s="734"/>
      <c r="C930" s="694">
        <v>5.8999999999999997E-2</v>
      </c>
      <c r="D930" s="695" t="e">
        <f>(D911+D912)*C930</f>
        <v>#REF!</v>
      </c>
      <c r="E930" s="853"/>
      <c r="F930" s="696">
        <f>(F911+F912)*C930</f>
        <v>0</v>
      </c>
      <c r="G930" s="697">
        <f>(G911+G912)*C930</f>
        <v>0</v>
      </c>
      <c r="H930" s="697" t="e">
        <f>(H911+H912)*C930</f>
        <v>#REF!</v>
      </c>
      <c r="I930" s="698" t="e">
        <f t="shared" ref="I930" si="111">SUM(D930:H930)</f>
        <v>#REF!</v>
      </c>
    </row>
    <row r="931" spans="1:9" s="526" customFormat="1" ht="28.5" customHeight="1" thickBot="1">
      <c r="A931" s="2023" t="s">
        <v>583</v>
      </c>
      <c r="B931" s="2024"/>
      <c r="C931" s="2025"/>
      <c r="D931" s="2027" t="e">
        <f>'Основная продукция'!#REF!+'Основная продукция'!M315+'Основная продукция'!V315</f>
        <v>#REF!</v>
      </c>
      <c r="E931" s="510"/>
      <c r="F931" s="2014"/>
      <c r="G931" s="2015"/>
      <c r="H931" s="2015"/>
      <c r="I931" s="2016"/>
    </row>
    <row r="932" spans="1:9" s="526" customFormat="1" ht="28.5" customHeight="1" thickBot="1">
      <c r="A932" s="2020" t="s">
        <v>584</v>
      </c>
      <c r="B932" s="2021"/>
      <c r="C932" s="2022"/>
      <c r="D932" s="2027" t="e">
        <f>'Основная продукция'!#REF!+'Основная продукция'!M316+'Основная продукция'!V316</f>
        <v>#REF!</v>
      </c>
      <c r="E932" s="2010"/>
      <c r="F932" s="2011"/>
      <c r="G932" s="2012"/>
      <c r="H932" s="2012"/>
      <c r="I932" s="2013"/>
    </row>
    <row r="933" spans="1:9" s="526" customFormat="1" ht="28.5" hidden="1" customHeight="1" thickBot="1">
      <c r="A933" s="2023" t="s">
        <v>58</v>
      </c>
      <c r="B933" s="2024"/>
      <c r="C933" s="2035">
        <v>1.2E-2</v>
      </c>
      <c r="D933" s="2037" t="e">
        <f>D931*C933</f>
        <v>#REF!</v>
      </c>
      <c r="E933" s="510"/>
      <c r="F933" s="2036"/>
      <c r="G933" s="1489"/>
      <c r="H933" s="1489"/>
      <c r="I933" s="703"/>
    </row>
    <row r="934" spans="1:9" s="526" customFormat="1" ht="24" customHeight="1">
      <c r="A934" s="735" t="s">
        <v>294</v>
      </c>
      <c r="B934" s="736"/>
      <c r="C934" s="699">
        <v>0.03</v>
      </c>
      <c r="D934" s="700" t="e">
        <f>D911*C934+E934</f>
        <v>#REF!</v>
      </c>
      <c r="E934" s="510">
        <v>-0.25</v>
      </c>
      <c r="F934" s="701">
        <f>F911*C934</f>
        <v>0</v>
      </c>
      <c r="G934" s="702">
        <f>G911*C934</f>
        <v>0</v>
      </c>
      <c r="H934" s="702" t="e">
        <f>H911*C934</f>
        <v>#REF!</v>
      </c>
      <c r="I934" s="703" t="e">
        <f>D934+F934+G934+H934</f>
        <v>#REF!</v>
      </c>
    </row>
    <row r="935" spans="1:9" s="526" customFormat="1" ht="24" customHeight="1">
      <c r="A935" s="719" t="s">
        <v>295</v>
      </c>
      <c r="B935" s="720"/>
      <c r="C935" s="704">
        <v>0.04</v>
      </c>
      <c r="D935" s="705" t="e">
        <f>D912*C935+E935</f>
        <v>#REF!</v>
      </c>
      <c r="E935" s="511">
        <v>-0.46</v>
      </c>
      <c r="F935" s="706">
        <f>F912*C935</f>
        <v>0</v>
      </c>
      <c r="G935" s="707">
        <f>G912*C935</f>
        <v>0</v>
      </c>
      <c r="H935" s="707" t="e">
        <f>H912*C935</f>
        <v>#REF!</v>
      </c>
      <c r="I935" s="612" t="e">
        <f>D935+F935+G935+H935</f>
        <v>#REF!</v>
      </c>
    </row>
    <row r="936" spans="1:9" s="526" customFormat="1" ht="24" customHeight="1">
      <c r="A936" s="719" t="s">
        <v>307</v>
      </c>
      <c r="B936" s="720"/>
      <c r="C936" s="628">
        <v>1.2E-2</v>
      </c>
      <c r="D936" s="708" t="e">
        <f>D883+F883+G883+E936</f>
        <v>#REF!</v>
      </c>
      <c r="E936" s="512"/>
      <c r="F936" s="622"/>
      <c r="G936" s="623"/>
      <c r="H936" s="623"/>
      <c r="I936" s="612" t="e">
        <f>D936</f>
        <v>#REF!</v>
      </c>
    </row>
    <row r="937" spans="1:9" s="526" customFormat="1" ht="24" customHeight="1">
      <c r="A937" s="2017" t="s">
        <v>587</v>
      </c>
      <c r="B937" s="2018"/>
      <c r="C937" s="2019">
        <v>0.03</v>
      </c>
      <c r="D937" s="708" t="e">
        <f>D931*C937+E937</f>
        <v>#REF!</v>
      </c>
      <c r="E937" s="512"/>
      <c r="F937" s="622"/>
      <c r="G937" s="623"/>
      <c r="H937" s="623"/>
      <c r="I937" s="710"/>
    </row>
    <row r="938" spans="1:9" s="526" customFormat="1" ht="24" customHeight="1">
      <c r="A938" s="2017" t="s">
        <v>589</v>
      </c>
      <c r="B938" s="2018"/>
      <c r="C938" s="2019">
        <v>3.5000000000000003E-2</v>
      </c>
      <c r="D938" s="708" t="e">
        <f>D932*C938+E938</f>
        <v>#REF!</v>
      </c>
      <c r="E938" s="512"/>
      <c r="F938" s="622"/>
      <c r="G938" s="623"/>
      <c r="H938" s="623"/>
      <c r="I938" s="710"/>
    </row>
    <row r="939" spans="1:9" s="526" customFormat="1" ht="24" customHeight="1">
      <c r="A939" s="723" t="s">
        <v>308</v>
      </c>
      <c r="B939" s="724"/>
      <c r="C939" s="709">
        <v>0.03</v>
      </c>
      <c r="D939" s="708" t="e">
        <f>D921+F921+G921+E939</f>
        <v>#REF!</v>
      </c>
      <c r="E939" s="512"/>
      <c r="F939" s="622"/>
      <c r="G939" s="623"/>
      <c r="H939" s="623"/>
      <c r="I939" s="710" t="e">
        <f>D939</f>
        <v>#REF!</v>
      </c>
    </row>
    <row r="940" spans="1:9" s="526" customFormat="1" ht="24" customHeight="1">
      <c r="A940" s="725" t="s">
        <v>309</v>
      </c>
      <c r="B940" s="726"/>
      <c r="C940" s="628">
        <v>0.02</v>
      </c>
      <c r="D940" s="705" t="e">
        <f>D922+F922+G922+E940</f>
        <v>#REF!</v>
      </c>
      <c r="E940" s="511"/>
      <c r="F940" s="706"/>
      <c r="G940" s="707"/>
      <c r="H940" s="707"/>
      <c r="I940" s="612" t="e">
        <f>D940</f>
        <v>#REF!</v>
      </c>
    </row>
    <row r="941" spans="1:9" s="526" customFormat="1" ht="18.75" hidden="1" customHeight="1">
      <c r="A941" s="727" t="s">
        <v>39</v>
      </c>
      <c r="B941" s="728"/>
      <c r="C941" s="579">
        <v>0.03</v>
      </c>
      <c r="D941" s="711" t="e">
        <f>D911*C941</f>
        <v>#REF!</v>
      </c>
      <c r="E941" s="505"/>
      <c r="F941" s="577">
        <f>F911*C941</f>
        <v>0</v>
      </c>
      <c r="G941" s="578">
        <f>G911*C941</f>
        <v>0</v>
      </c>
      <c r="H941" s="578" t="e">
        <f>H911*C941</f>
        <v>#REF!</v>
      </c>
      <c r="I941" s="579" t="e">
        <f t="shared" ref="I941:I942" si="112">SUM(D941:H941)</f>
        <v>#REF!</v>
      </c>
    </row>
    <row r="942" spans="1:9" s="526" customFormat="1" ht="18.75" hidden="1" customHeight="1">
      <c r="A942" s="727" t="s">
        <v>45</v>
      </c>
      <c r="B942" s="728"/>
      <c r="C942" s="579">
        <v>2.5559999999999999E-2</v>
      </c>
      <c r="D942" s="711" t="e">
        <f>D912*C942</f>
        <v>#REF!</v>
      </c>
      <c r="E942" s="505"/>
      <c r="F942" s="577">
        <f>F912*C942</f>
        <v>0</v>
      </c>
      <c r="G942" s="578">
        <f>G912*C942</f>
        <v>0</v>
      </c>
      <c r="H942" s="578" t="e">
        <f>H912*C942</f>
        <v>#REF!</v>
      </c>
      <c r="I942" s="579" t="e">
        <f t="shared" si="112"/>
        <v>#REF!</v>
      </c>
    </row>
    <row r="943" spans="1:9" s="526" customFormat="1" ht="24" customHeight="1">
      <c r="A943" s="719" t="s">
        <v>58</v>
      </c>
      <c r="B943" s="720"/>
      <c r="C943" s="612">
        <v>0.02</v>
      </c>
      <c r="D943" s="636" t="e">
        <f>D892+F892+G892+E943+D933</f>
        <v>#REF!</v>
      </c>
      <c r="E943" s="507"/>
      <c r="F943" s="712"/>
      <c r="G943" s="608"/>
      <c r="H943" s="608"/>
      <c r="I943" s="612" t="e">
        <f>D943</f>
        <v>#REF!</v>
      </c>
    </row>
    <row r="944" spans="1:9" s="526" customFormat="1" ht="24" customHeight="1">
      <c r="A944" s="719" t="s">
        <v>57</v>
      </c>
      <c r="B944" s="720"/>
      <c r="C944" s="612">
        <v>0.01</v>
      </c>
      <c r="D944" s="636" t="e">
        <f>D895+F895+G895+E944</f>
        <v>#REF!</v>
      </c>
      <c r="E944" s="507"/>
      <c r="F944" s="712"/>
      <c r="G944" s="608"/>
      <c r="H944" s="608"/>
      <c r="I944" s="612" t="e">
        <f>D944</f>
        <v>#REF!</v>
      </c>
    </row>
    <row r="945" spans="1:13" ht="24" customHeight="1">
      <c r="A945" s="719" t="s">
        <v>305</v>
      </c>
      <c r="B945" s="720"/>
      <c r="C945" s="713">
        <v>1.2E-2</v>
      </c>
      <c r="D945" s="571" t="e">
        <f>D924+E945</f>
        <v>#REF!</v>
      </c>
      <c r="E945" s="507"/>
      <c r="F945" s="572" t="e">
        <f t="shared" ref="F945:H946" si="113">F924</f>
        <v>#REF!</v>
      </c>
      <c r="G945" s="573" t="e">
        <f t="shared" si="113"/>
        <v>#REF!</v>
      </c>
      <c r="H945" s="573" t="e">
        <f t="shared" si="113"/>
        <v>#REF!</v>
      </c>
      <c r="I945" s="682" t="e">
        <f>D945+F945+G945+H945</f>
        <v>#REF!</v>
      </c>
    </row>
    <row r="946" spans="1:13" ht="24" customHeight="1">
      <c r="A946" s="719" t="s">
        <v>53</v>
      </c>
      <c r="B946" s="720"/>
      <c r="C946" s="713">
        <v>6.0000000000000001E-3</v>
      </c>
      <c r="D946" s="571" t="e">
        <f>(D925+E946)/3</f>
        <v>#REF!</v>
      </c>
      <c r="E946" s="507"/>
      <c r="F946" s="572" t="e">
        <f>D946</f>
        <v>#REF!</v>
      </c>
      <c r="G946" s="573" t="e">
        <f>D946</f>
        <v>#REF!</v>
      </c>
      <c r="H946" s="573" t="e">
        <f t="shared" si="113"/>
        <v>#REF!</v>
      </c>
      <c r="I946" s="682" t="e">
        <f>D946+F946+G946+H946</f>
        <v>#REF!</v>
      </c>
    </row>
    <row r="947" spans="1:13" ht="24" customHeight="1">
      <c r="A947" s="719" t="s">
        <v>54</v>
      </c>
      <c r="B947" s="720"/>
      <c r="C947" s="713">
        <v>6.7799999999999996E-3</v>
      </c>
      <c r="D947" s="571" t="e">
        <f>D927+E947</f>
        <v>#REF!</v>
      </c>
      <c r="E947" s="507"/>
      <c r="F947" s="572"/>
      <c r="G947" s="573"/>
      <c r="H947" s="573"/>
      <c r="I947" s="682" t="e">
        <f>D947</f>
        <v>#REF!</v>
      </c>
    </row>
    <row r="948" spans="1:13" ht="24" customHeight="1" thickBot="1">
      <c r="A948" s="721" t="s">
        <v>48</v>
      </c>
      <c r="B948" s="722"/>
      <c r="C948" s="714">
        <v>3</v>
      </c>
      <c r="D948" s="715" t="e">
        <f>D928+E948</f>
        <v>#REF!</v>
      </c>
      <c r="E948" s="513"/>
      <c r="F948" s="716"/>
      <c r="G948" s="717"/>
      <c r="H948" s="717" t="e">
        <f>H928</f>
        <v>#REF!</v>
      </c>
      <c r="I948" s="718" t="e">
        <f>D948+H948</f>
        <v>#REF!</v>
      </c>
    </row>
    <row r="949" spans="1:13" ht="24" customHeight="1" thickBot="1">
      <c r="A949" s="749" t="s">
        <v>326</v>
      </c>
      <c r="B949" s="750"/>
      <c r="C949" s="750"/>
      <c r="D949" s="750"/>
      <c r="E949" s="816"/>
      <c r="F949" s="751"/>
      <c r="G949" s="4152">
        <f>G1</f>
        <v>44606</v>
      </c>
      <c r="H949" s="4153"/>
      <c r="I949" s="4154"/>
      <c r="K949" s="4049"/>
      <c r="L949" s="4049"/>
      <c r="M949" s="520"/>
    </row>
    <row r="950" spans="1:13" s="526" customFormat="1" ht="24" customHeight="1">
      <c r="A950" s="768"/>
      <c r="B950" s="769"/>
      <c r="C950" s="754" t="s">
        <v>24</v>
      </c>
      <c r="D950" s="521">
        <v>0.22916666666666666</v>
      </c>
      <c r="E950" s="817" t="s">
        <v>375</v>
      </c>
      <c r="F950" s="522">
        <v>0.47916666666666669</v>
      </c>
      <c r="G950" s="523">
        <v>0.66666666666666663</v>
      </c>
      <c r="H950" s="524">
        <v>0.8125</v>
      </c>
      <c r="I950" s="525"/>
      <c r="K950" s="4050"/>
      <c r="L950" s="4050"/>
      <c r="M950" s="527"/>
    </row>
    <row r="951" spans="1:13" s="526" customFormat="1" ht="24" customHeight="1" thickBot="1">
      <c r="A951" s="528"/>
      <c r="B951" s="529">
        <v>1</v>
      </c>
      <c r="C951" s="755"/>
      <c r="D951" s="518" t="e">
        <f>'Основная продукция'!#REF!</f>
        <v>#REF!</v>
      </c>
      <c r="E951" s="818"/>
      <c r="F951" s="530">
        <f>'Основная продукция'!P341</f>
        <v>0</v>
      </c>
      <c r="G951" s="531">
        <f>'Основная продукция'!Y341</f>
        <v>0</v>
      </c>
      <c r="H951" s="532">
        <f>'Основная продукция'!AG341</f>
        <v>25</v>
      </c>
      <c r="I951" s="533" t="s">
        <v>153</v>
      </c>
      <c r="K951" s="4050"/>
      <c r="L951" s="4050"/>
      <c r="M951" s="527"/>
    </row>
    <row r="952" spans="1:13" s="526" customFormat="1" ht="12.75" hidden="1" customHeight="1">
      <c r="A952" s="534" t="s">
        <v>376</v>
      </c>
      <c r="B952" s="529">
        <v>0.28000000000000003</v>
      </c>
      <c r="C952" s="755"/>
      <c r="D952" s="535" t="e">
        <f>B952*D951/B951</f>
        <v>#REF!</v>
      </c>
      <c r="E952" s="819"/>
      <c r="F952" s="536">
        <f t="shared" ref="F952:F957" si="114">B952*F951/B951</f>
        <v>0</v>
      </c>
      <c r="G952" s="537">
        <f>B952*G951/B951</f>
        <v>0</v>
      </c>
      <c r="H952" s="537">
        <f t="shared" ref="H952:H957" si="115">B952*H951/B951</f>
        <v>7.0000000000000009</v>
      </c>
      <c r="I952" s="538"/>
      <c r="K952" s="4050"/>
      <c r="L952" s="4050"/>
      <c r="M952" s="527"/>
    </row>
    <row r="953" spans="1:13" s="526" customFormat="1" ht="12.75" hidden="1" customHeight="1">
      <c r="A953" s="534" t="s">
        <v>377</v>
      </c>
      <c r="B953" s="529">
        <v>0.26</v>
      </c>
      <c r="C953" s="755"/>
      <c r="D953" s="535" t="e">
        <f>B953*D951/B951</f>
        <v>#REF!</v>
      </c>
      <c r="E953" s="819"/>
      <c r="F953" s="536">
        <f t="shared" si="114"/>
        <v>0</v>
      </c>
      <c r="G953" s="537">
        <f t="shared" ref="G953:G957" si="116">B953*G952/B952</f>
        <v>0</v>
      </c>
      <c r="H953" s="537">
        <f t="shared" si="115"/>
        <v>6.5</v>
      </c>
      <c r="I953" s="538"/>
      <c r="K953" s="4050"/>
      <c r="L953" s="4050"/>
      <c r="M953" s="527"/>
    </row>
    <row r="954" spans="1:13" s="526" customFormat="1" ht="12.75" hidden="1" customHeight="1">
      <c r="A954" s="534" t="s">
        <v>378</v>
      </c>
      <c r="B954" s="529">
        <v>0.26</v>
      </c>
      <c r="C954" s="755"/>
      <c r="D954" s="535" t="e">
        <f>B954*D951/B951</f>
        <v>#REF!</v>
      </c>
      <c r="E954" s="819"/>
      <c r="F954" s="536">
        <f t="shared" si="114"/>
        <v>0</v>
      </c>
      <c r="G954" s="537">
        <f t="shared" si="116"/>
        <v>0</v>
      </c>
      <c r="H954" s="537">
        <f t="shared" si="115"/>
        <v>6.5</v>
      </c>
      <c r="I954" s="538"/>
      <c r="K954" s="4050"/>
      <c r="L954" s="4050"/>
      <c r="M954" s="527"/>
    </row>
    <row r="955" spans="1:13" s="526" customFormat="1" ht="12.75" hidden="1" customHeight="1">
      <c r="A955" s="534" t="s">
        <v>379</v>
      </c>
      <c r="B955" s="529">
        <v>0.21</v>
      </c>
      <c r="C955" s="755"/>
      <c r="D955" s="535" t="e">
        <f>B955*D951/B951</f>
        <v>#REF!</v>
      </c>
      <c r="E955" s="819"/>
      <c r="F955" s="536">
        <f t="shared" si="114"/>
        <v>0</v>
      </c>
      <c r="G955" s="537">
        <f t="shared" si="116"/>
        <v>0</v>
      </c>
      <c r="H955" s="537">
        <f t="shared" si="115"/>
        <v>5.25</v>
      </c>
      <c r="I955" s="538"/>
      <c r="K955" s="4050"/>
      <c r="L955" s="4050"/>
      <c r="M955" s="527"/>
    </row>
    <row r="956" spans="1:13" s="526" customFormat="1" ht="12.75" hidden="1" customHeight="1">
      <c r="A956" s="534" t="s">
        <v>380</v>
      </c>
      <c r="B956" s="529">
        <v>0.01</v>
      </c>
      <c r="C956" s="755"/>
      <c r="D956" s="535" t="e">
        <f>B956*D951/B951</f>
        <v>#REF!</v>
      </c>
      <c r="E956" s="819"/>
      <c r="F956" s="536">
        <f t="shared" si="114"/>
        <v>0</v>
      </c>
      <c r="G956" s="537">
        <f t="shared" si="116"/>
        <v>0</v>
      </c>
      <c r="H956" s="537">
        <f t="shared" si="115"/>
        <v>0.25</v>
      </c>
      <c r="I956" s="538"/>
    </row>
    <row r="957" spans="1:13" s="526" customFormat="1" ht="12.75" hidden="1" customHeight="1" thickBot="1">
      <c r="A957" s="539" t="s">
        <v>381</v>
      </c>
      <c r="B957" s="540">
        <v>0.01</v>
      </c>
      <c r="C957" s="756"/>
      <c r="D957" s="541" t="e">
        <f>B957*D951/B951</f>
        <v>#REF!</v>
      </c>
      <c r="E957" s="820"/>
      <c r="F957" s="542">
        <f t="shared" si="114"/>
        <v>0</v>
      </c>
      <c r="G957" s="543">
        <f t="shared" si="116"/>
        <v>0</v>
      </c>
      <c r="H957" s="543">
        <f t="shared" si="115"/>
        <v>0.25</v>
      </c>
      <c r="I957" s="544"/>
    </row>
    <row r="958" spans="1:13" ht="24" customHeight="1" thickBot="1">
      <c r="A958" s="545"/>
      <c r="B958" s="546">
        <v>1</v>
      </c>
      <c r="C958" s="547" t="s">
        <v>111</v>
      </c>
      <c r="D958" s="548" t="e">
        <f>'Основная продукция'!#REF!</f>
        <v>#REF!</v>
      </c>
      <c r="E958" s="821"/>
      <c r="F958" s="549">
        <f>'Основная продукция'!P342</f>
        <v>0</v>
      </c>
      <c r="G958" s="550">
        <f>'Основная продукция'!Y342</f>
        <v>0</v>
      </c>
      <c r="H958" s="551" t="e">
        <f>'Основная продукция'!#REF!</f>
        <v>#REF!</v>
      </c>
      <c r="I958" s="552" t="s">
        <v>153</v>
      </c>
    </row>
    <row r="959" spans="1:13" ht="12.75" hidden="1" customHeight="1">
      <c r="A959" s="553" t="s">
        <v>382</v>
      </c>
      <c r="B959" s="554">
        <v>0.5</v>
      </c>
      <c r="C959" s="555"/>
      <c r="D959" s="556" t="e">
        <f>B959*D958/B958</f>
        <v>#REF!</v>
      </c>
      <c r="E959" s="822"/>
      <c r="F959" s="557">
        <f>B959*F958/B958</f>
        <v>0</v>
      </c>
      <c r="G959" s="558">
        <f>B959*G958/B958</f>
        <v>0</v>
      </c>
      <c r="H959" s="558" t="e">
        <f>B959*H958/B958</f>
        <v>#REF!</v>
      </c>
      <c r="I959" s="559"/>
    </row>
    <row r="960" spans="1:13" ht="12.75" hidden="1" customHeight="1" thickBot="1">
      <c r="A960" s="534" t="s">
        <v>383</v>
      </c>
      <c r="B960" s="529">
        <v>0.5</v>
      </c>
      <c r="C960" s="560"/>
      <c r="D960" s="561" t="e">
        <f>B960*D958/B958</f>
        <v>#REF!</v>
      </c>
      <c r="E960" s="823"/>
      <c r="F960" s="562">
        <f>B960*F958/B958</f>
        <v>0</v>
      </c>
      <c r="G960" s="563">
        <f>B960*G958/B958</f>
        <v>0</v>
      </c>
      <c r="H960" s="563" t="e">
        <f>B960*H958/B958</f>
        <v>#REF!</v>
      </c>
      <c r="I960" s="564"/>
    </row>
    <row r="961" spans="1:9" ht="12.75" hidden="1" customHeight="1">
      <c r="A961" s="745" t="s">
        <v>302</v>
      </c>
      <c r="B961" s="764"/>
      <c r="C961" s="565">
        <v>0.03</v>
      </c>
      <c r="D961" s="566" t="e">
        <f>D959*C961</f>
        <v>#REF!</v>
      </c>
      <c r="E961" s="824"/>
      <c r="F961" s="567">
        <f>F959*C961</f>
        <v>0</v>
      </c>
      <c r="G961" s="568">
        <f>G959*C961</f>
        <v>0</v>
      </c>
      <c r="H961" s="568" t="e">
        <f>H959*C961</f>
        <v>#REF!</v>
      </c>
      <c r="I961" s="569" t="e">
        <f>SUM(D961:H961)</f>
        <v>#REF!</v>
      </c>
    </row>
    <row r="962" spans="1:9" ht="12.75" hidden="1" customHeight="1">
      <c r="A962" s="719" t="s">
        <v>307</v>
      </c>
      <c r="B962" s="765"/>
      <c r="C962" s="570">
        <v>1.2E-2</v>
      </c>
      <c r="D962" s="571" t="e">
        <f>D960*C962</f>
        <v>#REF!</v>
      </c>
      <c r="E962" s="825"/>
      <c r="F962" s="572">
        <f>F960*C962</f>
        <v>0</v>
      </c>
      <c r="G962" s="573">
        <f>G960*C962</f>
        <v>0</v>
      </c>
      <c r="H962" s="573" t="e">
        <f>H960*C962</f>
        <v>#REF!</v>
      </c>
      <c r="I962" s="574" t="e">
        <f>SUM(D962:H962)</f>
        <v>#REF!</v>
      </c>
    </row>
    <row r="963" spans="1:9" ht="12.75" hidden="1" customHeight="1">
      <c r="A963" s="747" t="s">
        <v>303</v>
      </c>
      <c r="B963" s="761"/>
      <c r="C963" s="575">
        <v>3.0000000000000001E-3</v>
      </c>
      <c r="D963" s="576" t="e">
        <f>D960*C963</f>
        <v>#REF!</v>
      </c>
      <c r="E963" s="505"/>
      <c r="F963" s="577">
        <f>F960*C963</f>
        <v>0</v>
      </c>
      <c r="G963" s="578">
        <f>G960*C963</f>
        <v>0</v>
      </c>
      <c r="H963" s="578" t="e">
        <f>H960*C963</f>
        <v>#REF!</v>
      </c>
      <c r="I963" s="579" t="e">
        <f t="shared" ref="I963:I968" si="117">SUM(D963:H963)</f>
        <v>#REF!</v>
      </c>
    </row>
    <row r="964" spans="1:9" ht="12.75" hidden="1" customHeight="1">
      <c r="A964" s="766" t="s">
        <v>39</v>
      </c>
      <c r="B964" s="767"/>
      <c r="C964" s="580">
        <v>1.2E-2</v>
      </c>
      <c r="D964" s="581" t="e">
        <f>D960*C964</f>
        <v>#REF!</v>
      </c>
      <c r="E964" s="826"/>
      <c r="F964" s="582">
        <f>F960*C964</f>
        <v>0</v>
      </c>
      <c r="G964" s="583">
        <f>G960*C964</f>
        <v>0</v>
      </c>
      <c r="H964" s="583" t="e">
        <f>H960*C964</f>
        <v>#REF!</v>
      </c>
      <c r="I964" s="584" t="e">
        <f t="shared" si="117"/>
        <v>#REF!</v>
      </c>
    </row>
    <row r="965" spans="1:9" ht="12.75" hidden="1" customHeight="1">
      <c r="A965" s="766" t="s">
        <v>47</v>
      </c>
      <c r="B965" s="767"/>
      <c r="C965" s="585">
        <v>2.18E-2</v>
      </c>
      <c r="D965" s="586" t="e">
        <f>D959*C965</f>
        <v>#REF!</v>
      </c>
      <c r="E965" s="827"/>
      <c r="F965" s="587">
        <f>F959*C965</f>
        <v>0</v>
      </c>
      <c r="G965" s="588">
        <f>G959*C965</f>
        <v>0</v>
      </c>
      <c r="H965" s="588" t="e">
        <f>H959*C965</f>
        <v>#REF!</v>
      </c>
      <c r="I965" s="584" t="e">
        <f t="shared" si="117"/>
        <v>#REF!</v>
      </c>
    </row>
    <row r="966" spans="1:9" ht="12.75" hidden="1" customHeight="1">
      <c r="A966" s="747" t="s">
        <v>45</v>
      </c>
      <c r="B966" s="761"/>
      <c r="C966" s="589">
        <v>2.5559999999999999E-2</v>
      </c>
      <c r="D966" s="590" t="e">
        <f>D960*C966</f>
        <v>#REF!</v>
      </c>
      <c r="E966" s="828"/>
      <c r="F966" s="591">
        <f>F960*C966</f>
        <v>0</v>
      </c>
      <c r="G966" s="592">
        <f>G960*C966</f>
        <v>0</v>
      </c>
      <c r="H966" s="592" t="e">
        <f>H960*C966</f>
        <v>#REF!</v>
      </c>
      <c r="I966" s="584" t="e">
        <f t="shared" si="117"/>
        <v>#REF!</v>
      </c>
    </row>
    <row r="967" spans="1:9" ht="12.75" hidden="1" customHeight="1">
      <c r="A967" s="747" t="s">
        <v>300</v>
      </c>
      <c r="B967" s="761"/>
      <c r="C967" s="575">
        <v>1.2E-2</v>
      </c>
      <c r="D967" s="576" t="e">
        <f>D959*C967</f>
        <v>#REF!</v>
      </c>
      <c r="E967" s="505"/>
      <c r="F967" s="577">
        <f>F959*C967</f>
        <v>0</v>
      </c>
      <c r="G967" s="578">
        <f>G959*C967</f>
        <v>0</v>
      </c>
      <c r="H967" s="578" t="e">
        <f>H959*C967</f>
        <v>#REF!</v>
      </c>
      <c r="I967" s="579" t="e">
        <f t="shared" si="117"/>
        <v>#REF!</v>
      </c>
    </row>
    <row r="968" spans="1:9" ht="12.75" hidden="1" customHeight="1" thickBot="1">
      <c r="A968" s="762" t="s">
        <v>52</v>
      </c>
      <c r="B968" s="763"/>
      <c r="C968" s="593">
        <v>1.2E-2</v>
      </c>
      <c r="D968" s="594" t="e">
        <f>D960*C968</f>
        <v>#REF!</v>
      </c>
      <c r="E968" s="829"/>
      <c r="F968" s="595">
        <f>F960*C968</f>
        <v>0</v>
      </c>
      <c r="G968" s="596">
        <f>G960*C968</f>
        <v>0</v>
      </c>
      <c r="H968" s="596" t="e">
        <f>H960*C968</f>
        <v>#REF!</v>
      </c>
      <c r="I968" s="597" t="e">
        <f t="shared" si="117"/>
        <v>#REF!</v>
      </c>
    </row>
    <row r="969" spans="1:9" ht="24" customHeight="1" thickBot="1">
      <c r="A969" s="598"/>
      <c r="B969" s="599">
        <v>1</v>
      </c>
      <c r="C969" s="547" t="s">
        <v>119</v>
      </c>
      <c r="D969" s="600" t="e">
        <f>'Основная продукция'!#REF!</f>
        <v>#REF!</v>
      </c>
      <c r="E969" s="830"/>
      <c r="F969" s="601">
        <f>'Основная продукция'!P345</f>
        <v>0</v>
      </c>
      <c r="G969" s="602">
        <f>'Основная продукция'!Y345</f>
        <v>0</v>
      </c>
      <c r="H969" s="603" t="e">
        <f>'Основная продукция'!#REF!</f>
        <v>#REF!</v>
      </c>
      <c r="I969" s="604"/>
    </row>
    <row r="970" spans="1:9" ht="12.75" hidden="1" customHeight="1">
      <c r="A970" s="745" t="s">
        <v>384</v>
      </c>
      <c r="B970" s="746"/>
      <c r="C970" s="568">
        <v>3.5000000000000003E-2</v>
      </c>
      <c r="D970" s="605" t="e">
        <f>C970*D969</f>
        <v>#REF!</v>
      </c>
      <c r="E970" s="831"/>
      <c r="F970" s="606">
        <f>C970*F969</f>
        <v>0</v>
      </c>
      <c r="G970" s="607">
        <f>C970*G969</f>
        <v>0</v>
      </c>
      <c r="H970" s="607" t="e">
        <f>C970*H969</f>
        <v>#REF!</v>
      </c>
      <c r="I970" s="569" t="e">
        <f>SUM(D970:H970)</f>
        <v>#REF!</v>
      </c>
    </row>
    <row r="971" spans="1:9" ht="12.75" hidden="1" customHeight="1">
      <c r="A971" s="719" t="s">
        <v>58</v>
      </c>
      <c r="B971" s="720"/>
      <c r="C971" s="608">
        <v>0.02</v>
      </c>
      <c r="D971" s="609" t="e">
        <f>C971*D969</f>
        <v>#REF!</v>
      </c>
      <c r="E971" s="832"/>
      <c r="F971" s="610">
        <f>C971*F969</f>
        <v>0</v>
      </c>
      <c r="G971" s="611">
        <f>C971*G969</f>
        <v>0</v>
      </c>
      <c r="H971" s="611" t="e">
        <f>C971*H969</f>
        <v>#REF!</v>
      </c>
      <c r="I971" s="612" t="e">
        <f>SUM(D971:H971)</f>
        <v>#REF!</v>
      </c>
    </row>
    <row r="972" spans="1:9" ht="12.75" hidden="1" customHeight="1">
      <c r="A972" s="729" t="s">
        <v>52</v>
      </c>
      <c r="B972" s="730"/>
      <c r="C972" s="613">
        <v>1.2E-2</v>
      </c>
      <c r="D972" s="614" t="e">
        <f>C972*D969</f>
        <v>#REF!</v>
      </c>
      <c r="E972" s="833"/>
      <c r="F972" s="615">
        <f>C972*F969</f>
        <v>0</v>
      </c>
      <c r="G972" s="616">
        <f>C972*G969</f>
        <v>0</v>
      </c>
      <c r="H972" s="616" t="e">
        <f>C972*H969</f>
        <v>#REF!</v>
      </c>
      <c r="I972" s="617" t="e">
        <f>SUM(D972:H972)</f>
        <v>#REF!</v>
      </c>
    </row>
    <row r="973" spans="1:9" ht="12.75" hidden="1" customHeight="1">
      <c r="A973" s="747" t="s">
        <v>45</v>
      </c>
      <c r="B973" s="748"/>
      <c r="C973" s="578">
        <v>3.4500000000000003E-2</v>
      </c>
      <c r="D973" s="618" t="e">
        <f>C973*D969</f>
        <v>#REF!</v>
      </c>
      <c r="E973" s="834"/>
      <c r="F973" s="619">
        <f>C973*F969</f>
        <v>0</v>
      </c>
      <c r="G973" s="620">
        <f>C973*G969</f>
        <v>0</v>
      </c>
      <c r="H973" s="620" t="e">
        <f>C973*H969</f>
        <v>#REF!</v>
      </c>
      <c r="I973" s="579" t="e">
        <f>SUM(D973:H973)</f>
        <v>#REF!</v>
      </c>
    </row>
    <row r="974" spans="1:9" ht="12.75" hidden="1" customHeight="1" thickBot="1">
      <c r="A974" s="719" t="s">
        <v>57</v>
      </c>
      <c r="B974" s="720"/>
      <c r="C974" s="608">
        <v>0.01</v>
      </c>
      <c r="D974" s="621" t="e">
        <f>C974*D969</f>
        <v>#REF!</v>
      </c>
      <c r="E974" s="835"/>
      <c r="F974" s="622">
        <f>C974*F969</f>
        <v>0</v>
      </c>
      <c r="G974" s="623">
        <f>C974*G969</f>
        <v>0</v>
      </c>
      <c r="H974" s="623" t="e">
        <f>C974*H969</f>
        <v>#REF!</v>
      </c>
      <c r="I974" s="612" t="e">
        <f>SUM(D974:H974)</f>
        <v>#REF!</v>
      </c>
    </row>
    <row r="975" spans="1:9" s="526" customFormat="1" ht="24" customHeight="1">
      <c r="A975" s="735" t="s">
        <v>42</v>
      </c>
      <c r="B975" s="736"/>
      <c r="C975" s="624">
        <v>2.4E-2</v>
      </c>
      <c r="D975" s="625" t="e">
        <f>(D953+D955+D957)*C975+E975</f>
        <v>#REF!</v>
      </c>
      <c r="E975" s="506"/>
      <c r="F975" s="626">
        <f>(F953+F955+F957)*C975</f>
        <v>0</v>
      </c>
      <c r="G975" s="627">
        <f>(G953+G955+G957)*C975</f>
        <v>0</v>
      </c>
      <c r="H975" s="627">
        <f>(H953+H955+H957)*C975</f>
        <v>0.28800000000000003</v>
      </c>
      <c r="I975" s="569" t="e">
        <f>D975+F975+G975+H975</f>
        <v>#REF!</v>
      </c>
    </row>
    <row r="976" spans="1:9" s="526" customFormat="1" ht="24" customHeight="1">
      <c r="A976" s="719" t="s">
        <v>299</v>
      </c>
      <c r="B976" s="720"/>
      <c r="C976" s="628">
        <v>1.2E-2</v>
      </c>
      <c r="D976" s="571" t="e">
        <f>((D952+D954+D956)*C976)+D1008+E976</f>
        <v>#REF!</v>
      </c>
      <c r="E976" s="507"/>
      <c r="F976" s="629" t="e">
        <f>((F952+F954+F956)*C976)+F1008</f>
        <v>#REF!</v>
      </c>
      <c r="G976" s="573" t="e">
        <f>((G952+G954+G956)*C976)+G1008</f>
        <v>#REF!</v>
      </c>
      <c r="H976" s="573" t="e">
        <f>((H952+H954+H956)*C976)+H1008</f>
        <v>#REF!</v>
      </c>
      <c r="I976" s="579" t="e">
        <f t="shared" ref="I976:I985" si="118">D976+F976+G976+H976</f>
        <v>#REF!</v>
      </c>
    </row>
    <row r="977" spans="1:9" s="526" customFormat="1" ht="24" customHeight="1">
      <c r="A977" s="719" t="s">
        <v>39</v>
      </c>
      <c r="B977" s="720"/>
      <c r="C977" s="628">
        <v>1.2E-2</v>
      </c>
      <c r="D977" s="630" t="e">
        <f>((D952+D954+D956)*C977)+D964+D1020+D1002+D996+E977</f>
        <v>#REF!</v>
      </c>
      <c r="E977" s="507"/>
      <c r="F977" s="631" t="e">
        <f>((F952+F954+F956)*C977)+F964+F1020+F1002+F996</f>
        <v>#REF!</v>
      </c>
      <c r="G977" s="608" t="e">
        <f>((G952+G954+G956)*C977)+G964+G1020+G1002+G996</f>
        <v>#REF!</v>
      </c>
      <c r="H977" s="608" t="e">
        <f>((H952+H954+H956)*C977)+H964+H1020+H1002+H996</f>
        <v>#REF!</v>
      </c>
      <c r="I977" s="579" t="e">
        <f t="shared" si="118"/>
        <v>#REF!</v>
      </c>
    </row>
    <row r="978" spans="1:9" s="526" customFormat="1" ht="24" customHeight="1">
      <c r="A978" s="719" t="s">
        <v>47</v>
      </c>
      <c r="B978" s="720"/>
      <c r="C978" s="628">
        <v>2.18E-2</v>
      </c>
      <c r="D978" s="571" t="e">
        <f>D952*C978+D965+D1009+E978</f>
        <v>#REF!</v>
      </c>
      <c r="E978" s="507"/>
      <c r="F978" s="629">
        <f>F952*C978+F965+F1009</f>
        <v>0</v>
      </c>
      <c r="G978" s="573">
        <f>G952*C978+G965+G1009</f>
        <v>0</v>
      </c>
      <c r="H978" s="573" t="e">
        <f>H952*C978+H965+H1009</f>
        <v>#REF!</v>
      </c>
      <c r="I978" s="579" t="e">
        <f t="shared" si="118"/>
        <v>#REF!</v>
      </c>
    </row>
    <row r="979" spans="1:9" s="526" customFormat="1" ht="24" customHeight="1">
      <c r="A979" s="719" t="s">
        <v>45</v>
      </c>
      <c r="B979" s="720"/>
      <c r="C979" s="628">
        <v>2.5559999999999999E-2</v>
      </c>
      <c r="D979" s="630" t="e">
        <f>((D953+D956+D957+D1010+D1011)*C979)+E979+D966+D973+D1021+D1005+D997</f>
        <v>#REF!</v>
      </c>
      <c r="E979" s="507"/>
      <c r="F979" s="631" t="e">
        <f>((F953+F956+F957)*C979)+F966+F973+F1021+F1005+F997</f>
        <v>#REF!</v>
      </c>
      <c r="G979" s="608" t="e">
        <f>((G953+G956+G957)*C979)+G966+G973+G1021+G1005+G997</f>
        <v>#REF!</v>
      </c>
      <c r="H979" s="608" t="e">
        <f>((H953+H956+H957)*C979)+H966+H973+H1021+H1005+H997</f>
        <v>#REF!</v>
      </c>
      <c r="I979" s="579" t="e">
        <f t="shared" si="118"/>
        <v>#REF!</v>
      </c>
    </row>
    <row r="980" spans="1:9" s="526" customFormat="1" ht="24" customHeight="1">
      <c r="A980" s="719" t="s">
        <v>300</v>
      </c>
      <c r="B980" s="720"/>
      <c r="C980" s="628">
        <v>1.2E-2</v>
      </c>
      <c r="D980" s="571" t="e">
        <f>(D953+D956+D957+D1010)*C980+D967+E980</f>
        <v>#REF!</v>
      </c>
      <c r="E980" s="507"/>
      <c r="F980" s="629">
        <f>(F953+F956+F957)*C980+F967</f>
        <v>0</v>
      </c>
      <c r="G980" s="573">
        <f>(G953+G956+G957)*C980+G967</f>
        <v>0</v>
      </c>
      <c r="H980" s="573" t="e">
        <f>(H953+H956+H957)*C980+H967</f>
        <v>#REF!</v>
      </c>
      <c r="I980" s="579" t="e">
        <f t="shared" si="118"/>
        <v>#REF!</v>
      </c>
    </row>
    <row r="981" spans="1:9" s="526" customFormat="1" ht="24" customHeight="1">
      <c r="A981" s="719" t="s">
        <v>301</v>
      </c>
      <c r="B981" s="720"/>
      <c r="C981" s="628">
        <v>1.4E-2</v>
      </c>
      <c r="D981" s="571" t="e">
        <f>(D952+D954+D955)*C981+E981</f>
        <v>#REF!</v>
      </c>
      <c r="E981" s="507"/>
      <c r="F981" s="629">
        <f>(F952+F954+F955)*C981</f>
        <v>0</v>
      </c>
      <c r="G981" s="573">
        <f>(G952+G954+G955)*C981</f>
        <v>0</v>
      </c>
      <c r="H981" s="573">
        <f>(H952+H954+H955)*C981</f>
        <v>0.26250000000000001</v>
      </c>
      <c r="I981" s="579" t="e">
        <f t="shared" si="118"/>
        <v>#REF!</v>
      </c>
    </row>
    <row r="982" spans="1:9" s="526" customFormat="1" ht="24" customHeight="1">
      <c r="A982" s="757" t="s">
        <v>302</v>
      </c>
      <c r="B982" s="758"/>
      <c r="C982" s="632">
        <v>0.03</v>
      </c>
      <c r="D982" s="633">
        <v>0</v>
      </c>
      <c r="E982" s="508"/>
      <c r="F982" s="634"/>
      <c r="G982" s="635"/>
      <c r="H982" s="635"/>
      <c r="I982" s="584">
        <f t="shared" si="118"/>
        <v>0</v>
      </c>
    </row>
    <row r="983" spans="1:9" s="526" customFormat="1" ht="24" customHeight="1">
      <c r="A983" s="725" t="s">
        <v>385</v>
      </c>
      <c r="B983" s="726"/>
      <c r="C983" s="628">
        <v>2.1999999999999999E-2</v>
      </c>
      <c r="D983" s="636" t="e">
        <f>D999+F999+G999+E983</f>
        <v>#REF!</v>
      </c>
      <c r="E983" s="507"/>
      <c r="F983" s="631"/>
      <c r="G983" s="608"/>
      <c r="H983" s="608"/>
      <c r="I983" s="579" t="e">
        <f t="shared" si="118"/>
        <v>#REF!</v>
      </c>
    </row>
    <row r="984" spans="1:9" s="526" customFormat="1" ht="24" customHeight="1">
      <c r="A984" s="725" t="s">
        <v>386</v>
      </c>
      <c r="B984" s="726"/>
      <c r="C984" s="628">
        <v>3.0000000000000001E-3</v>
      </c>
      <c r="D984" s="637">
        <v>0</v>
      </c>
      <c r="E984" s="507"/>
      <c r="F984" s="629"/>
      <c r="G984" s="573"/>
      <c r="H984" s="573"/>
      <c r="I984" s="579">
        <f t="shared" si="118"/>
        <v>0</v>
      </c>
    </row>
    <row r="985" spans="1:9" s="526" customFormat="1" ht="24" customHeight="1" thickBot="1">
      <c r="A985" s="759" t="s">
        <v>304</v>
      </c>
      <c r="B985" s="760"/>
      <c r="C985" s="638">
        <v>3.5000000000000003E-2</v>
      </c>
      <c r="D985" s="639" t="e">
        <f>D970+F970+G970+E985</f>
        <v>#REF!</v>
      </c>
      <c r="E985" s="509"/>
      <c r="F985" s="640"/>
      <c r="G985" s="641"/>
      <c r="H985" s="641"/>
      <c r="I985" s="642" t="e">
        <f t="shared" si="118"/>
        <v>#REF!</v>
      </c>
    </row>
    <row r="986" spans="1:9" ht="7.5" customHeight="1" thickBot="1"/>
    <row r="987" spans="1:9" ht="24" customHeight="1" thickBot="1">
      <c r="A987" s="749" t="s">
        <v>326</v>
      </c>
      <c r="B987" s="750"/>
      <c r="C987" s="750"/>
      <c r="D987" s="750"/>
      <c r="E987" s="816"/>
      <c r="F987" s="751"/>
      <c r="G987" s="4152">
        <f>G1</f>
        <v>44606</v>
      </c>
      <c r="H987" s="4153"/>
      <c r="I987" s="4154"/>
    </row>
    <row r="988" spans="1:9" s="526" customFormat="1" ht="24" customHeight="1" thickBot="1">
      <c r="A988" s="752" t="s">
        <v>387</v>
      </c>
      <c r="B988" s="753"/>
      <c r="C988" s="754" t="s">
        <v>9</v>
      </c>
      <c r="D988" s="643">
        <v>0.22916666666666666</v>
      </c>
      <c r="E988" s="817" t="s">
        <v>375</v>
      </c>
      <c r="F988" s="522">
        <v>0.47916666666666669</v>
      </c>
      <c r="G988" s="523">
        <v>0.66666666666666663</v>
      </c>
      <c r="H988" s="644">
        <v>0.8125</v>
      </c>
      <c r="I988" s="645"/>
    </row>
    <row r="989" spans="1:9" s="526" customFormat="1" ht="24" customHeight="1" thickBot="1">
      <c r="A989" s="646"/>
      <c r="B989" s="647">
        <v>1</v>
      </c>
      <c r="C989" s="755"/>
      <c r="D989" s="518" t="e">
        <f>'Основная продукция'!#REF!</f>
        <v>#REF!</v>
      </c>
      <c r="E989" s="837"/>
      <c r="F989" s="648">
        <f>'Основная продукция'!P356</f>
        <v>0</v>
      </c>
      <c r="G989" s="649">
        <f>'Основная продукция'!Y356</f>
        <v>0</v>
      </c>
      <c r="H989" s="650" t="e">
        <f>'Основная продукция'!#REF!</f>
        <v>#REF!</v>
      </c>
      <c r="I989" s="533"/>
    </row>
    <row r="990" spans="1:9" s="526" customFormat="1" ht="13.5" hidden="1" customHeight="1">
      <c r="A990" s="534" t="s">
        <v>0</v>
      </c>
      <c r="B990" s="651">
        <v>0.24</v>
      </c>
      <c r="C990" s="755"/>
      <c r="D990" s="535" t="e">
        <f>B990*D989/B989</f>
        <v>#REF!</v>
      </c>
      <c r="E990" s="819"/>
      <c r="F990" s="536">
        <f>B990*F989/B989</f>
        <v>0</v>
      </c>
      <c r="G990" s="537">
        <f>B990*G989/B989</f>
        <v>0</v>
      </c>
      <c r="H990" s="537" t="e">
        <f>B990*H989/B989</f>
        <v>#REF!</v>
      </c>
      <c r="I990" s="533"/>
    </row>
    <row r="991" spans="1:9" s="526" customFormat="1" ht="13.5" hidden="1" customHeight="1" thickBot="1">
      <c r="A991" s="652" t="s">
        <v>29</v>
      </c>
      <c r="B991" s="653">
        <v>0.56000000000000005</v>
      </c>
      <c r="C991" s="756"/>
      <c r="D991" s="654" t="e">
        <f>B991*D990/B990</f>
        <v>#REF!</v>
      </c>
      <c r="E991" s="838"/>
      <c r="F991" s="655">
        <f>B991*F990/B990</f>
        <v>0</v>
      </c>
      <c r="G991" s="656">
        <f>B991*G990/B990</f>
        <v>0</v>
      </c>
      <c r="H991" s="656" t="e">
        <f>B991*H990/B990</f>
        <v>#REF!</v>
      </c>
      <c r="I991" s="657"/>
    </row>
    <row r="992" spans="1:9" ht="24" customHeight="1">
      <c r="A992" s="739" t="s">
        <v>388</v>
      </c>
      <c r="B992" s="740"/>
      <c r="C992" s="741"/>
      <c r="D992" s="658" t="e">
        <f>'Основная продукция'!#REF!</f>
        <v>#REF!</v>
      </c>
      <c r="E992" s="839"/>
      <c r="F992" s="659" t="e">
        <f>'Основная продукция'!#REF!</f>
        <v>#REF!</v>
      </c>
      <c r="G992" s="660" t="e">
        <f>'Основная продукция'!#REF!</f>
        <v>#REF!</v>
      </c>
      <c r="H992" s="660" t="e">
        <f>'Основная продукция'!#REF!</f>
        <v>#REF!</v>
      </c>
      <c r="I992" s="525"/>
    </row>
    <row r="993" spans="1:9" ht="24" customHeight="1" thickBot="1">
      <c r="A993" s="742" t="s">
        <v>389</v>
      </c>
      <c r="B993" s="743"/>
      <c r="C993" s="744"/>
      <c r="D993" s="661" t="e">
        <f>'Основная продукция'!#REF!</f>
        <v>#REF!</v>
      </c>
      <c r="E993" s="840"/>
      <c r="F993" s="662" t="e">
        <f>'Основная продукция'!#REF!</f>
        <v>#REF!</v>
      </c>
      <c r="G993" s="662" t="e">
        <f>'Основная продукция'!#REF!</f>
        <v>#REF!</v>
      </c>
      <c r="H993" s="662" t="e">
        <f>'Основная продукция'!#REF!</f>
        <v>#REF!</v>
      </c>
      <c r="I993" s="663"/>
    </row>
    <row r="994" spans="1:9" ht="23.25" customHeight="1">
      <c r="A994" s="739" t="s">
        <v>337</v>
      </c>
      <c r="B994" s="740"/>
      <c r="C994" s="741"/>
      <c r="D994" s="664" t="e">
        <f>'Основная продукция'!#REF!</f>
        <v>#REF!</v>
      </c>
      <c r="E994" s="841"/>
      <c r="F994" s="665">
        <f>'Основная продукция'!P361</f>
        <v>0</v>
      </c>
      <c r="G994" s="666">
        <f>'Основная продукция'!Y361</f>
        <v>0</v>
      </c>
      <c r="H994" s="666" t="e">
        <f>'Основная продукция'!#REF!</f>
        <v>#REF!</v>
      </c>
      <c r="I994" s="667"/>
    </row>
    <row r="995" spans="1:9" ht="24" customHeight="1" thickBot="1">
      <c r="A995" s="742" t="s">
        <v>338</v>
      </c>
      <c r="B995" s="743"/>
      <c r="C995" s="744"/>
      <c r="D995" s="661" t="e">
        <f>'Основная продукция'!#REF!</f>
        <v>#REF!</v>
      </c>
      <c r="E995" s="842"/>
      <c r="F995" s="662">
        <f>'Основная продукция'!P362</f>
        <v>0</v>
      </c>
      <c r="G995" s="668">
        <f>'Основная продукция'!Y362</f>
        <v>0</v>
      </c>
      <c r="H995" s="668" t="e">
        <f>'Основная продукция'!#REF!</f>
        <v>#REF!</v>
      </c>
      <c r="I995" s="604"/>
    </row>
    <row r="996" spans="1:9" ht="12.75" hidden="1" customHeight="1">
      <c r="A996" s="745" t="s">
        <v>39</v>
      </c>
      <c r="B996" s="746"/>
      <c r="C996" s="607">
        <v>0.02</v>
      </c>
      <c r="D996" s="607" t="e">
        <f>(D994+D995)*C996</f>
        <v>#REF!</v>
      </c>
      <c r="E996" s="843"/>
      <c r="F996" s="607">
        <f>(F994+F995)*C996</f>
        <v>0</v>
      </c>
      <c r="G996" s="607">
        <f>(G994+G995)*C996</f>
        <v>0</v>
      </c>
      <c r="H996" s="607" t="e">
        <f>(H994+H995)*C996</f>
        <v>#REF!</v>
      </c>
      <c r="I996" s="569" t="e">
        <f t="shared" ref="I996:I1001" si="119">SUM(D996:H996)</f>
        <v>#REF!</v>
      </c>
    </row>
    <row r="997" spans="1:9" ht="12.75" hidden="1" customHeight="1">
      <c r="A997" s="747" t="s">
        <v>45</v>
      </c>
      <c r="B997" s="748"/>
      <c r="C997" s="669">
        <v>0.04</v>
      </c>
      <c r="D997" s="669" t="e">
        <f>D994*C997</f>
        <v>#REF!</v>
      </c>
      <c r="E997" s="844"/>
      <c r="F997" s="669">
        <f>F994*C997</f>
        <v>0</v>
      </c>
      <c r="G997" s="669">
        <f>G994*C997</f>
        <v>0</v>
      </c>
      <c r="H997" s="669" t="e">
        <f>H994*C997</f>
        <v>#REF!</v>
      </c>
      <c r="I997" s="579" t="e">
        <f t="shared" si="119"/>
        <v>#REF!</v>
      </c>
    </row>
    <row r="998" spans="1:9" ht="12.75" hidden="1" customHeight="1">
      <c r="A998" s="729" t="s">
        <v>52</v>
      </c>
      <c r="B998" s="730"/>
      <c r="C998" s="616">
        <v>2.4E-2</v>
      </c>
      <c r="D998" s="616" t="e">
        <f>D994*C998</f>
        <v>#REF!</v>
      </c>
      <c r="E998" s="845"/>
      <c r="F998" s="616">
        <f>F994*C998</f>
        <v>0</v>
      </c>
      <c r="G998" s="616">
        <f>G994*C998</f>
        <v>0</v>
      </c>
      <c r="H998" s="616" t="e">
        <f>H994*C998</f>
        <v>#REF!</v>
      </c>
      <c r="I998" s="617" t="e">
        <f t="shared" si="119"/>
        <v>#REF!</v>
      </c>
    </row>
    <row r="999" spans="1:9" ht="12.75" hidden="1" customHeight="1">
      <c r="A999" s="747" t="s">
        <v>385</v>
      </c>
      <c r="B999" s="748"/>
      <c r="C999" s="670">
        <v>0.03</v>
      </c>
      <c r="D999" s="620" t="e">
        <f>D995*C999</f>
        <v>#REF!</v>
      </c>
      <c r="E999" s="846"/>
      <c r="F999" s="620">
        <f>F995*C999</f>
        <v>0</v>
      </c>
      <c r="G999" s="620">
        <f>G995*C999</f>
        <v>0</v>
      </c>
      <c r="H999" s="620" t="e">
        <f>H995*C999</f>
        <v>#REF!</v>
      </c>
      <c r="I999" s="579" t="e">
        <f t="shared" si="119"/>
        <v>#REF!</v>
      </c>
    </row>
    <row r="1000" spans="1:9" ht="12.75" hidden="1" customHeight="1">
      <c r="A1000" s="719" t="s">
        <v>308</v>
      </c>
      <c r="B1000" s="720"/>
      <c r="C1000" s="671">
        <v>0.03</v>
      </c>
      <c r="D1000" s="623" t="e">
        <f>D994*C1000</f>
        <v>#REF!</v>
      </c>
      <c r="E1000" s="847"/>
      <c r="F1000" s="623">
        <f>F994*C1000</f>
        <v>0</v>
      </c>
      <c r="G1000" s="623">
        <f>G994*C1000</f>
        <v>0</v>
      </c>
      <c r="H1000" s="623" t="e">
        <f>H994*C1000</f>
        <v>#REF!</v>
      </c>
      <c r="I1000" s="612" t="e">
        <f t="shared" si="119"/>
        <v>#REF!</v>
      </c>
    </row>
    <row r="1001" spans="1:9" ht="12.75" hidden="1" customHeight="1" thickBot="1">
      <c r="A1001" s="721" t="s">
        <v>309</v>
      </c>
      <c r="B1001" s="722"/>
      <c r="C1001" s="672">
        <v>0.02</v>
      </c>
      <c r="D1001" s="673" t="e">
        <f>D995*C1001</f>
        <v>#REF!</v>
      </c>
      <c r="E1001" s="848"/>
      <c r="F1001" s="673">
        <f>F995*C1001</f>
        <v>0</v>
      </c>
      <c r="G1001" s="673">
        <f>G995*C1001</f>
        <v>0</v>
      </c>
      <c r="H1001" s="673" t="e">
        <f>H995*C1001</f>
        <v>#REF!</v>
      </c>
      <c r="I1001" s="674" t="e">
        <f t="shared" si="119"/>
        <v>#REF!</v>
      </c>
    </row>
    <row r="1002" spans="1:9" ht="12.75" hidden="1" customHeight="1">
      <c r="A1002" s="737" t="s">
        <v>39</v>
      </c>
      <c r="B1002" s="738"/>
      <c r="C1002" s="675">
        <v>0.02</v>
      </c>
      <c r="D1002" s="676" t="e">
        <f>((D992+D993)*C1002)+E1002</f>
        <v>#REF!</v>
      </c>
      <c r="E1002" s="849"/>
      <c r="F1002" s="677" t="e">
        <f>(F992+F993)*C1002</f>
        <v>#REF!</v>
      </c>
      <c r="G1002" s="678" t="e">
        <f>(G992+G993)*C1002</f>
        <v>#REF!</v>
      </c>
      <c r="H1002" s="678" t="e">
        <f>(H992+H993)*C1002</f>
        <v>#REF!</v>
      </c>
      <c r="I1002" s="679" t="e">
        <f>SUM(D1002:H1002)</f>
        <v>#REF!</v>
      </c>
    </row>
    <row r="1003" spans="1:9" ht="18.75" hidden="1" customHeight="1">
      <c r="A1003" s="729" t="s">
        <v>305</v>
      </c>
      <c r="B1003" s="730"/>
      <c r="C1003" s="617">
        <v>1.2E-2</v>
      </c>
      <c r="D1003" s="680" t="e">
        <f>(((D992+D993+D1011)*C1003)+D968+F968+G968+D972+F972+D998+F998+G998)/3+E1003</f>
        <v>#REF!</v>
      </c>
      <c r="E1003" s="850"/>
      <c r="F1003" s="681" t="e">
        <f>D1003</f>
        <v>#REF!</v>
      </c>
      <c r="G1003" s="613" t="e">
        <f>F1003</f>
        <v>#REF!</v>
      </c>
      <c r="H1003" s="613" t="e">
        <f>(H992+H993)*C1003+H968+H972+H998</f>
        <v>#REF!</v>
      </c>
      <c r="I1003" s="682" t="e">
        <f t="shared" ref="I1003:I1006" si="120">SUM(D1003:H1003)</f>
        <v>#REF!</v>
      </c>
    </row>
    <row r="1004" spans="1:9" ht="18.75" hidden="1" customHeight="1">
      <c r="A1004" s="729" t="s">
        <v>53</v>
      </c>
      <c r="B1004" s="730"/>
      <c r="C1004" s="617">
        <v>6.0000000000000001E-3</v>
      </c>
      <c r="D1004" s="680" t="e">
        <f>(((D992+D993)*C1004)+E1004)</f>
        <v>#REF!</v>
      </c>
      <c r="E1004" s="850"/>
      <c r="F1004" s="681" t="e">
        <f>(F992+F993)*C1004</f>
        <v>#REF!</v>
      </c>
      <c r="G1004" s="613" t="e">
        <f>(G992+G993)*C1004</f>
        <v>#REF!</v>
      </c>
      <c r="H1004" s="613" t="e">
        <f>(H992+H993)*C1004</f>
        <v>#REF!</v>
      </c>
      <c r="I1004" s="682" t="e">
        <f t="shared" si="120"/>
        <v>#REF!</v>
      </c>
    </row>
    <row r="1005" spans="1:9" ht="18.75" hidden="1" customHeight="1">
      <c r="A1005" s="683" t="s">
        <v>45</v>
      </c>
      <c r="B1005" s="684">
        <v>2.5559999999999999E-2</v>
      </c>
      <c r="C1005" s="579">
        <v>3.7777999999999999E-2</v>
      </c>
      <c r="D1005" s="576" t="e">
        <f>(D992*C1005)+(D993*B1005)+E1005</f>
        <v>#REF!</v>
      </c>
      <c r="E1005" s="505"/>
      <c r="F1005" s="577" t="e">
        <f>(F992*C1005)+(F993*B1005)</f>
        <v>#REF!</v>
      </c>
      <c r="G1005" s="578" t="e">
        <f>(G992*C1005)+(G993*B1005)</f>
        <v>#REF!</v>
      </c>
      <c r="H1005" s="578" t="e">
        <f>(H992*C1005)+(H993*B1005)</f>
        <v>#REF!</v>
      </c>
      <c r="I1005" s="679" t="e">
        <f t="shared" si="120"/>
        <v>#REF!</v>
      </c>
    </row>
    <row r="1006" spans="1:9" ht="18.75" hidden="1" customHeight="1">
      <c r="A1006" s="729" t="s">
        <v>54</v>
      </c>
      <c r="B1006" s="730"/>
      <c r="C1006" s="617">
        <v>6.7799999999999996E-3</v>
      </c>
      <c r="D1006" s="680" t="e">
        <f>((D992+D993)*C1006)+E1006</f>
        <v>#REF!</v>
      </c>
      <c r="E1006" s="850"/>
      <c r="F1006" s="681"/>
      <c r="G1006" s="613"/>
      <c r="H1006" s="613"/>
      <c r="I1006" s="682" t="e">
        <f t="shared" si="120"/>
        <v>#REF!</v>
      </c>
    </row>
    <row r="1007" spans="1:9" ht="18.75" hidden="1" customHeight="1">
      <c r="A1007" s="729" t="s">
        <v>48</v>
      </c>
      <c r="B1007" s="730"/>
      <c r="C1007" s="685">
        <v>3</v>
      </c>
      <c r="D1007" s="686" t="e">
        <f>((D992+D993)*C1007)+E1007+D1011</f>
        <v>#REF!</v>
      </c>
      <c r="E1007" s="851"/>
      <c r="F1007" s="687"/>
      <c r="G1007" s="688"/>
      <c r="H1007" s="688" t="e">
        <f>((H992+H993)*C1007)</f>
        <v>#REF!</v>
      </c>
      <c r="I1007" s="689" t="e">
        <f>SUM(D1007:H1007)</f>
        <v>#REF!</v>
      </c>
    </row>
    <row r="1008" spans="1:9" ht="12.75" hidden="1" customHeight="1" thickBot="1">
      <c r="A1008" s="731" t="s">
        <v>41</v>
      </c>
      <c r="B1008" s="732"/>
      <c r="C1008" s="690">
        <v>1.2E-2</v>
      </c>
      <c r="D1008" s="691" t="e">
        <f>D993*C1008+E1008</f>
        <v>#REF!</v>
      </c>
      <c r="E1008" s="852"/>
      <c r="F1008" s="692" t="e">
        <f>F993*C1008</f>
        <v>#REF!</v>
      </c>
      <c r="G1008" s="693" t="e">
        <f>G993*C1008</f>
        <v>#REF!</v>
      </c>
      <c r="H1008" s="693" t="e">
        <f>H993*C1008</f>
        <v>#REF!</v>
      </c>
      <c r="I1008" s="679" t="e">
        <f>SUM(D1008:H1008)</f>
        <v>#REF!</v>
      </c>
    </row>
    <row r="1009" spans="1:9" s="526" customFormat="1" ht="12.75" hidden="1" customHeight="1" thickBot="1">
      <c r="A1009" s="733" t="s">
        <v>47</v>
      </c>
      <c r="B1009" s="734"/>
      <c r="C1009" s="694">
        <v>5.8999999999999997E-2</v>
      </c>
      <c r="D1009" s="695" t="e">
        <f>(D990+D991)*C1009</f>
        <v>#REF!</v>
      </c>
      <c r="E1009" s="853"/>
      <c r="F1009" s="696">
        <f>(F990+F991)*C1009</f>
        <v>0</v>
      </c>
      <c r="G1009" s="697">
        <f>(G990+G991)*C1009</f>
        <v>0</v>
      </c>
      <c r="H1009" s="697" t="e">
        <f>(H990+H991)*C1009</f>
        <v>#REF!</v>
      </c>
      <c r="I1009" s="698" t="e">
        <f t="shared" ref="I1009" si="121">SUM(D1009:H1009)</f>
        <v>#REF!</v>
      </c>
    </row>
    <row r="1010" spans="1:9" s="526" customFormat="1" ht="27.75" customHeight="1" thickBot="1">
      <c r="A1010" s="2023" t="s">
        <v>583</v>
      </c>
      <c r="B1010" s="2024"/>
      <c r="C1010" s="2025"/>
      <c r="D1010" s="2027" t="e">
        <f>'Основная продукция'!#REF!+'Основная продукция'!M343+'Основная продукция'!V343</f>
        <v>#REF!</v>
      </c>
      <c r="E1010" s="510"/>
      <c r="F1010" s="2014"/>
      <c r="G1010" s="2015"/>
      <c r="H1010" s="2015"/>
      <c r="I1010" s="2016"/>
    </row>
    <row r="1011" spans="1:9" s="526" customFormat="1" ht="27.75" customHeight="1" thickBot="1">
      <c r="A1011" s="2020" t="s">
        <v>584</v>
      </c>
      <c r="B1011" s="2021"/>
      <c r="C1011" s="2022"/>
      <c r="D1011" s="2027" t="e">
        <f>'Основная продукция'!#REF!+'Основная продукция'!M344+'Основная продукция'!V344</f>
        <v>#REF!</v>
      </c>
      <c r="E1011" s="2010"/>
      <c r="F1011" s="2011"/>
      <c r="G1011" s="2012"/>
      <c r="H1011" s="2012"/>
      <c r="I1011" s="2013"/>
    </row>
    <row r="1012" spans="1:9" s="526" customFormat="1" ht="27.75" hidden="1" customHeight="1" thickBot="1">
      <c r="A1012" s="2023" t="s">
        <v>58</v>
      </c>
      <c r="B1012" s="2024"/>
      <c r="C1012" s="2035">
        <v>1.2E-2</v>
      </c>
      <c r="D1012" s="2037" t="e">
        <f>D1010*C1012</f>
        <v>#REF!</v>
      </c>
      <c r="E1012" s="510"/>
      <c r="F1012" s="2036"/>
      <c r="G1012" s="1489"/>
      <c r="H1012" s="1489"/>
      <c r="I1012" s="703"/>
    </row>
    <row r="1013" spans="1:9" s="526" customFormat="1" ht="24" customHeight="1">
      <c r="A1013" s="735" t="s">
        <v>294</v>
      </c>
      <c r="B1013" s="736"/>
      <c r="C1013" s="699">
        <v>0.03</v>
      </c>
      <c r="D1013" s="700">
        <v>0</v>
      </c>
      <c r="E1013" s="510"/>
      <c r="F1013" s="701">
        <f>F990*C1013</f>
        <v>0</v>
      </c>
      <c r="G1013" s="702">
        <f>G990*C1013</f>
        <v>0</v>
      </c>
      <c r="H1013" s="702" t="e">
        <f>H990*C1013</f>
        <v>#REF!</v>
      </c>
      <c r="I1013" s="703" t="e">
        <f>D1013+F1013+G1013+H1013</f>
        <v>#REF!</v>
      </c>
    </row>
    <row r="1014" spans="1:9" s="526" customFormat="1" ht="24" customHeight="1">
      <c r="A1014" s="719" t="s">
        <v>295</v>
      </c>
      <c r="B1014" s="720"/>
      <c r="C1014" s="704">
        <v>0.04</v>
      </c>
      <c r="D1014" s="705">
        <v>0</v>
      </c>
      <c r="E1014" s="511"/>
      <c r="F1014" s="706">
        <f>F991*C1014</f>
        <v>0</v>
      </c>
      <c r="G1014" s="707">
        <f>G991*C1014</f>
        <v>0</v>
      </c>
      <c r="H1014" s="707" t="e">
        <f>H991*C1014</f>
        <v>#REF!</v>
      </c>
      <c r="I1014" s="612" t="e">
        <f>D1014+F1014+G1014+H1014</f>
        <v>#REF!</v>
      </c>
    </row>
    <row r="1015" spans="1:9" s="526" customFormat="1" ht="24" customHeight="1">
      <c r="A1015" s="719" t="s">
        <v>307</v>
      </c>
      <c r="B1015" s="720"/>
      <c r="C1015" s="628">
        <v>1.2E-2</v>
      </c>
      <c r="D1015" s="708">
        <v>0</v>
      </c>
      <c r="E1015" s="512"/>
      <c r="F1015" s="622"/>
      <c r="G1015" s="623"/>
      <c r="H1015" s="623"/>
      <c r="I1015" s="612">
        <f>D1015</f>
        <v>0</v>
      </c>
    </row>
    <row r="1016" spans="1:9" s="526" customFormat="1" ht="24" customHeight="1">
      <c r="A1016" s="2017" t="s">
        <v>587</v>
      </c>
      <c r="B1016" s="2018"/>
      <c r="C1016" s="2019">
        <v>0.03</v>
      </c>
      <c r="D1016" s="708" t="e">
        <f>D1010*C1016+E1016</f>
        <v>#REF!</v>
      </c>
      <c r="E1016" s="512"/>
      <c r="F1016" s="622"/>
      <c r="G1016" s="623"/>
      <c r="H1016" s="623"/>
      <c r="I1016" s="710"/>
    </row>
    <row r="1017" spans="1:9" s="526" customFormat="1" ht="24" customHeight="1">
      <c r="A1017" s="2017" t="s">
        <v>589</v>
      </c>
      <c r="B1017" s="2018"/>
      <c r="C1017" s="2019">
        <v>3.5000000000000003E-2</v>
      </c>
      <c r="D1017" s="708" t="e">
        <f>D1011*C1017+E1017</f>
        <v>#REF!</v>
      </c>
      <c r="E1017" s="512"/>
      <c r="F1017" s="622"/>
      <c r="G1017" s="623"/>
      <c r="H1017" s="623"/>
      <c r="I1017" s="710"/>
    </row>
    <row r="1018" spans="1:9" s="526" customFormat="1" ht="24" customHeight="1">
      <c r="A1018" s="723" t="s">
        <v>308</v>
      </c>
      <c r="B1018" s="724"/>
      <c r="C1018" s="709">
        <v>0.03</v>
      </c>
      <c r="D1018" s="708">
        <v>0</v>
      </c>
      <c r="E1018" s="512"/>
      <c r="F1018" s="622"/>
      <c r="G1018" s="623"/>
      <c r="H1018" s="623"/>
      <c r="I1018" s="710">
        <f>D1018</f>
        <v>0</v>
      </c>
    </row>
    <row r="1019" spans="1:9" s="526" customFormat="1" ht="24" customHeight="1">
      <c r="A1019" s="725" t="s">
        <v>309</v>
      </c>
      <c r="B1019" s="726"/>
      <c r="C1019" s="628">
        <v>0.02</v>
      </c>
      <c r="D1019" s="705">
        <v>0</v>
      </c>
      <c r="E1019" s="511"/>
      <c r="F1019" s="706"/>
      <c r="G1019" s="707"/>
      <c r="H1019" s="707"/>
      <c r="I1019" s="612">
        <f>D1019</f>
        <v>0</v>
      </c>
    </row>
    <row r="1020" spans="1:9" s="526" customFormat="1" ht="18.75" hidden="1" customHeight="1">
      <c r="A1020" s="727" t="s">
        <v>39</v>
      </c>
      <c r="B1020" s="728"/>
      <c r="C1020" s="579">
        <v>0.03</v>
      </c>
      <c r="D1020" s="711" t="e">
        <f>D990*C1020</f>
        <v>#REF!</v>
      </c>
      <c r="E1020" s="505"/>
      <c r="F1020" s="577">
        <f>F990*C1020</f>
        <v>0</v>
      </c>
      <c r="G1020" s="578">
        <f>G990*C1020</f>
        <v>0</v>
      </c>
      <c r="H1020" s="578" t="e">
        <f>H990*C1020</f>
        <v>#REF!</v>
      </c>
      <c r="I1020" s="579" t="e">
        <f t="shared" ref="I1020:I1021" si="122">SUM(D1020:H1020)</f>
        <v>#REF!</v>
      </c>
    </row>
    <row r="1021" spans="1:9" s="526" customFormat="1" ht="18.75" hidden="1" customHeight="1">
      <c r="A1021" s="727" t="s">
        <v>45</v>
      </c>
      <c r="B1021" s="728"/>
      <c r="C1021" s="579">
        <v>2.5559999999999999E-2</v>
      </c>
      <c r="D1021" s="711" t="e">
        <f>D991*C1021</f>
        <v>#REF!</v>
      </c>
      <c r="E1021" s="505"/>
      <c r="F1021" s="577">
        <f>F991*C1021</f>
        <v>0</v>
      </c>
      <c r="G1021" s="578">
        <f>G991*C1021</f>
        <v>0</v>
      </c>
      <c r="H1021" s="578" t="e">
        <f>H991*C1021</f>
        <v>#REF!</v>
      </c>
      <c r="I1021" s="579" t="e">
        <f t="shared" si="122"/>
        <v>#REF!</v>
      </c>
    </row>
    <row r="1022" spans="1:9" s="526" customFormat="1" ht="24" customHeight="1">
      <c r="A1022" s="719" t="s">
        <v>58</v>
      </c>
      <c r="B1022" s="720"/>
      <c r="C1022" s="612">
        <v>0.02</v>
      </c>
      <c r="D1022" s="636" t="e">
        <f>D971+F971+G971+E1022+D1012</f>
        <v>#REF!</v>
      </c>
      <c r="E1022" s="507"/>
      <c r="F1022" s="712"/>
      <c r="G1022" s="608"/>
      <c r="H1022" s="608"/>
      <c r="I1022" s="612" t="e">
        <f>D1022</f>
        <v>#REF!</v>
      </c>
    </row>
    <row r="1023" spans="1:9" s="526" customFormat="1" ht="24" customHeight="1">
      <c r="A1023" s="719" t="s">
        <v>57</v>
      </c>
      <c r="B1023" s="720"/>
      <c r="C1023" s="612">
        <v>0.01</v>
      </c>
      <c r="D1023" s="636" t="e">
        <f>D974+F974+G974+E1023</f>
        <v>#REF!</v>
      </c>
      <c r="E1023" s="507"/>
      <c r="F1023" s="712"/>
      <c r="G1023" s="608"/>
      <c r="H1023" s="608"/>
      <c r="I1023" s="612" t="e">
        <f>D1023</f>
        <v>#REF!</v>
      </c>
    </row>
    <row r="1024" spans="1:9" ht="24" customHeight="1">
      <c r="A1024" s="719" t="s">
        <v>305</v>
      </c>
      <c r="B1024" s="720"/>
      <c r="C1024" s="713">
        <v>1.2E-2</v>
      </c>
      <c r="D1024" s="571" t="e">
        <f>D1003+E1024</f>
        <v>#REF!</v>
      </c>
      <c r="E1024" s="507"/>
      <c r="F1024" s="572">
        <v>0</v>
      </c>
      <c r="G1024" s="573">
        <v>0</v>
      </c>
      <c r="H1024" s="573">
        <v>0</v>
      </c>
      <c r="I1024" s="682" t="e">
        <f>D1024+F1024+G1024+H1024</f>
        <v>#REF!</v>
      </c>
    </row>
    <row r="1025" spans="1:13" ht="24" customHeight="1">
      <c r="A1025" s="719" t="s">
        <v>53</v>
      </c>
      <c r="B1025" s="720"/>
      <c r="C1025" s="713">
        <v>6.0000000000000001E-3</v>
      </c>
      <c r="D1025" s="571" t="e">
        <f>(D1004+E1025)/3</f>
        <v>#REF!</v>
      </c>
      <c r="E1025" s="507"/>
      <c r="F1025" s="572" t="e">
        <f>D1025</f>
        <v>#REF!</v>
      </c>
      <c r="G1025" s="573" t="e">
        <f>D1025</f>
        <v>#REF!</v>
      </c>
      <c r="H1025" s="573">
        <v>0</v>
      </c>
      <c r="I1025" s="682" t="e">
        <f>D1025+F1025+G1025+H1025</f>
        <v>#REF!</v>
      </c>
    </row>
    <row r="1026" spans="1:13" ht="24" customHeight="1">
      <c r="A1026" s="719" t="s">
        <v>54</v>
      </c>
      <c r="B1026" s="720"/>
      <c r="C1026" s="713">
        <v>6.7799999999999996E-3</v>
      </c>
      <c r="D1026" s="571" t="e">
        <f>D1006+E1026</f>
        <v>#REF!</v>
      </c>
      <c r="E1026" s="507"/>
      <c r="F1026" s="572"/>
      <c r="G1026" s="573"/>
      <c r="H1026" s="573"/>
      <c r="I1026" s="682" t="e">
        <f>D1026</f>
        <v>#REF!</v>
      </c>
    </row>
    <row r="1027" spans="1:13" ht="24" customHeight="1" thickBot="1">
      <c r="A1027" s="721" t="s">
        <v>48</v>
      </c>
      <c r="B1027" s="722"/>
      <c r="C1027" s="714">
        <v>3</v>
      </c>
      <c r="D1027" s="715" t="e">
        <f>D1007+E1027</f>
        <v>#REF!</v>
      </c>
      <c r="E1027" s="513"/>
      <c r="F1027" s="716"/>
      <c r="G1027" s="717"/>
      <c r="H1027" s="717" t="e">
        <f>H1007</f>
        <v>#REF!</v>
      </c>
      <c r="I1027" s="718" t="e">
        <f>D1027+H1027</f>
        <v>#REF!</v>
      </c>
    </row>
    <row r="1028" spans="1:13" ht="24" customHeight="1" thickBot="1">
      <c r="A1028" s="749" t="s">
        <v>413</v>
      </c>
      <c r="B1028" s="750"/>
      <c r="C1028" s="750"/>
      <c r="D1028" s="750"/>
      <c r="E1028" s="816"/>
      <c r="F1028" s="751"/>
      <c r="G1028" s="4152">
        <f>G1</f>
        <v>44606</v>
      </c>
      <c r="H1028" s="4153"/>
      <c r="I1028" s="4154"/>
      <c r="K1028" s="4049"/>
      <c r="L1028" s="4049"/>
      <c r="M1028" s="520"/>
    </row>
    <row r="1029" spans="1:13" s="526" customFormat="1" ht="24" customHeight="1">
      <c r="A1029" s="768"/>
      <c r="B1029" s="769"/>
      <c r="C1029" s="754" t="s">
        <v>24</v>
      </c>
      <c r="D1029" s="521">
        <v>0.22916666666666666</v>
      </c>
      <c r="E1029" s="817" t="s">
        <v>375</v>
      </c>
      <c r="F1029" s="522">
        <v>0.47916666666666669</v>
      </c>
      <c r="G1029" s="523">
        <v>0.66666666666666663</v>
      </c>
      <c r="H1029" s="524">
        <v>0.8125</v>
      </c>
      <c r="I1029" s="525"/>
      <c r="K1029" s="4050"/>
      <c r="L1029" s="4050"/>
      <c r="M1029" s="527"/>
    </row>
    <row r="1030" spans="1:13" s="526" customFormat="1" ht="24" customHeight="1" thickBot="1">
      <c r="A1030" s="528"/>
      <c r="B1030" s="529">
        <v>1</v>
      </c>
      <c r="C1030" s="755"/>
      <c r="D1030" s="518" t="e">
        <f>'Основная продукция'!#REF!</f>
        <v>#REF!</v>
      </c>
      <c r="E1030" s="818"/>
      <c r="F1030" s="530">
        <f>'Основная продукция'!P369</f>
        <v>0</v>
      </c>
      <c r="G1030" s="531">
        <f>'Основная продукция'!Y369</f>
        <v>0</v>
      </c>
      <c r="H1030" s="532">
        <f>'Основная продукция'!AG369</f>
        <v>0</v>
      </c>
      <c r="I1030" s="533" t="s">
        <v>153</v>
      </c>
      <c r="K1030" s="4050"/>
      <c r="L1030" s="4050"/>
      <c r="M1030" s="527"/>
    </row>
    <row r="1031" spans="1:13" s="526" customFormat="1" ht="12.75" hidden="1" customHeight="1">
      <c r="A1031" s="534" t="s">
        <v>376</v>
      </c>
      <c r="B1031" s="529">
        <v>0.33</v>
      </c>
      <c r="C1031" s="755"/>
      <c r="D1031" s="535" t="e">
        <f>B1031*D1030/B1030</f>
        <v>#REF!</v>
      </c>
      <c r="E1031" s="819"/>
      <c r="F1031" s="536">
        <f t="shared" ref="F1031:F1036" si="123">B1031*F1030/B1030</f>
        <v>0</v>
      </c>
      <c r="G1031" s="537">
        <f>B1031*G1030/B1030</f>
        <v>0</v>
      </c>
      <c r="H1031" s="537">
        <f t="shared" ref="H1031:H1036" si="124">B1031*H1030/B1030</f>
        <v>0</v>
      </c>
      <c r="I1031" s="538"/>
      <c r="K1031" s="4050"/>
      <c r="L1031" s="4050"/>
      <c r="M1031" s="527"/>
    </row>
    <row r="1032" spans="1:13" s="526" customFormat="1" ht="12.75" hidden="1" customHeight="1">
      <c r="A1032" s="534" t="s">
        <v>377</v>
      </c>
      <c r="B1032" s="529">
        <v>0.12</v>
      </c>
      <c r="C1032" s="755"/>
      <c r="D1032" s="535" t="e">
        <f>B1032*D1030/B1030</f>
        <v>#REF!</v>
      </c>
      <c r="E1032" s="819"/>
      <c r="F1032" s="536">
        <f t="shared" si="123"/>
        <v>0</v>
      </c>
      <c r="G1032" s="537">
        <f t="shared" ref="G1032:G1036" si="125">B1032*G1031/B1031</f>
        <v>0</v>
      </c>
      <c r="H1032" s="537">
        <f t="shared" si="124"/>
        <v>0</v>
      </c>
      <c r="I1032" s="538"/>
      <c r="K1032" s="4050"/>
      <c r="L1032" s="4050"/>
      <c r="M1032" s="527"/>
    </row>
    <row r="1033" spans="1:13" s="526" customFormat="1" ht="12.75" hidden="1" customHeight="1">
      <c r="A1033" s="534" t="s">
        <v>378</v>
      </c>
      <c r="B1033" s="529">
        <v>0.35</v>
      </c>
      <c r="C1033" s="755"/>
      <c r="D1033" s="535" t="e">
        <f>B1033*D1030/B1030</f>
        <v>#REF!</v>
      </c>
      <c r="E1033" s="819"/>
      <c r="F1033" s="536">
        <f t="shared" si="123"/>
        <v>0</v>
      </c>
      <c r="G1033" s="537">
        <f t="shared" si="125"/>
        <v>0</v>
      </c>
      <c r="H1033" s="537">
        <f t="shared" si="124"/>
        <v>0</v>
      </c>
      <c r="I1033" s="538"/>
      <c r="K1033" s="4050"/>
      <c r="L1033" s="4050"/>
      <c r="M1033" s="527"/>
    </row>
    <row r="1034" spans="1:13" s="526" customFormat="1" ht="12.75" hidden="1" customHeight="1">
      <c r="A1034" s="534" t="s">
        <v>379</v>
      </c>
      <c r="B1034" s="529">
        <v>0.12</v>
      </c>
      <c r="C1034" s="755"/>
      <c r="D1034" s="535" t="e">
        <f>B1034*D1030/B1030</f>
        <v>#REF!</v>
      </c>
      <c r="E1034" s="819"/>
      <c r="F1034" s="536">
        <f t="shared" si="123"/>
        <v>0</v>
      </c>
      <c r="G1034" s="537">
        <f t="shared" si="125"/>
        <v>0</v>
      </c>
      <c r="H1034" s="537">
        <f t="shared" si="124"/>
        <v>0</v>
      </c>
      <c r="I1034" s="538"/>
      <c r="K1034" s="4050"/>
      <c r="L1034" s="4050"/>
      <c r="M1034" s="527"/>
    </row>
    <row r="1035" spans="1:13" s="526" customFormat="1" ht="12.75" hidden="1" customHeight="1">
      <c r="A1035" s="534" t="s">
        <v>380</v>
      </c>
      <c r="B1035" s="529">
        <v>0.04</v>
      </c>
      <c r="C1035" s="755"/>
      <c r="D1035" s="535" t="e">
        <f>B1035*D1030/B1030</f>
        <v>#REF!</v>
      </c>
      <c r="E1035" s="819"/>
      <c r="F1035" s="536">
        <f t="shared" si="123"/>
        <v>0</v>
      </c>
      <c r="G1035" s="537">
        <f t="shared" si="125"/>
        <v>0</v>
      </c>
      <c r="H1035" s="537">
        <f t="shared" si="124"/>
        <v>0</v>
      </c>
      <c r="I1035" s="538"/>
    </row>
    <row r="1036" spans="1:13" s="526" customFormat="1" ht="12.75" hidden="1" customHeight="1" thickBot="1">
      <c r="A1036" s="539" t="s">
        <v>381</v>
      </c>
      <c r="B1036" s="540">
        <v>0.04</v>
      </c>
      <c r="C1036" s="756"/>
      <c r="D1036" s="541" t="e">
        <f>B1036*D1030/B1030</f>
        <v>#REF!</v>
      </c>
      <c r="E1036" s="820"/>
      <c r="F1036" s="542">
        <f t="shared" si="123"/>
        <v>0</v>
      </c>
      <c r="G1036" s="543">
        <f t="shared" si="125"/>
        <v>0</v>
      </c>
      <c r="H1036" s="543">
        <f t="shared" si="124"/>
        <v>0</v>
      </c>
      <c r="I1036" s="544"/>
    </row>
    <row r="1037" spans="1:13" ht="24" customHeight="1" thickBot="1">
      <c r="A1037" s="545"/>
      <c r="B1037" s="546">
        <v>1</v>
      </c>
      <c r="C1037" s="547" t="s">
        <v>111</v>
      </c>
      <c r="D1037" s="548" t="e">
        <f>'Основная продукция'!#REF!</f>
        <v>#REF!</v>
      </c>
      <c r="E1037" s="821"/>
      <c r="F1037" s="549">
        <f>'Основная продукция'!P370</f>
        <v>0</v>
      </c>
      <c r="G1037" s="550">
        <f>'Основная продукция'!Y370</f>
        <v>0</v>
      </c>
      <c r="H1037" s="551">
        <f>'Основная продукция'!AG370</f>
        <v>0</v>
      </c>
      <c r="I1037" s="552" t="s">
        <v>153</v>
      </c>
    </row>
    <row r="1038" spans="1:13" ht="12.75" hidden="1" customHeight="1">
      <c r="A1038" s="553" t="s">
        <v>382</v>
      </c>
      <c r="B1038" s="554">
        <v>0.75</v>
      </c>
      <c r="C1038" s="555"/>
      <c r="D1038" s="556" t="e">
        <f>B1038*D1037/B1037</f>
        <v>#REF!</v>
      </c>
      <c r="E1038" s="822"/>
      <c r="F1038" s="557">
        <f>B1038*F1037/B1037</f>
        <v>0</v>
      </c>
      <c r="G1038" s="558">
        <f>B1038*G1037/B1037</f>
        <v>0</v>
      </c>
      <c r="H1038" s="558">
        <f>B1038*H1037/B1037</f>
        <v>0</v>
      </c>
      <c r="I1038" s="559"/>
    </row>
    <row r="1039" spans="1:13" ht="12.75" hidden="1" customHeight="1" thickBot="1">
      <c r="A1039" s="534" t="s">
        <v>383</v>
      </c>
      <c r="B1039" s="529">
        <v>0.25</v>
      </c>
      <c r="C1039" s="560"/>
      <c r="D1039" s="561" t="e">
        <f>B1039*D1037/B1037</f>
        <v>#REF!</v>
      </c>
      <c r="E1039" s="823"/>
      <c r="F1039" s="562">
        <f>B1039*F1037/B1037</f>
        <v>0</v>
      </c>
      <c r="G1039" s="563">
        <f>B1039*G1037/B1037</f>
        <v>0</v>
      </c>
      <c r="H1039" s="563">
        <f>B1039*H1037/B1037</f>
        <v>0</v>
      </c>
      <c r="I1039" s="564"/>
    </row>
    <row r="1040" spans="1:13" ht="12.75" hidden="1" customHeight="1">
      <c r="A1040" s="745" t="s">
        <v>302</v>
      </c>
      <c r="B1040" s="764"/>
      <c r="C1040" s="565">
        <v>0.03</v>
      </c>
      <c r="D1040" s="566" t="e">
        <f>D1038*C1040</f>
        <v>#REF!</v>
      </c>
      <c r="E1040" s="824"/>
      <c r="F1040" s="567">
        <f>F1038*C1040</f>
        <v>0</v>
      </c>
      <c r="G1040" s="568">
        <f>G1038*C1040</f>
        <v>0</v>
      </c>
      <c r="H1040" s="568">
        <f>H1038*C1040</f>
        <v>0</v>
      </c>
      <c r="I1040" s="569" t="e">
        <f>SUM(D1040:H1040)</f>
        <v>#REF!</v>
      </c>
    </row>
    <row r="1041" spans="1:9" ht="12.75" hidden="1" customHeight="1">
      <c r="A1041" s="719" t="s">
        <v>307</v>
      </c>
      <c r="B1041" s="765"/>
      <c r="C1041" s="570">
        <v>1.2E-2</v>
      </c>
      <c r="D1041" s="571" t="e">
        <f>D1039*C1041</f>
        <v>#REF!</v>
      </c>
      <c r="E1041" s="825"/>
      <c r="F1041" s="572">
        <f>F1039*C1041</f>
        <v>0</v>
      </c>
      <c r="G1041" s="573">
        <f>G1039*C1041</f>
        <v>0</v>
      </c>
      <c r="H1041" s="573">
        <f>H1039*C1041</f>
        <v>0</v>
      </c>
      <c r="I1041" s="574" t="e">
        <f>SUM(D1041:H1041)</f>
        <v>#REF!</v>
      </c>
    </row>
    <row r="1042" spans="1:9" ht="12.75" hidden="1" customHeight="1">
      <c r="A1042" s="747" t="s">
        <v>303</v>
      </c>
      <c r="B1042" s="761"/>
      <c r="C1042" s="575">
        <v>3.0000000000000001E-3</v>
      </c>
      <c r="D1042" s="576" t="e">
        <f>D1039*C1042</f>
        <v>#REF!</v>
      </c>
      <c r="E1042" s="505"/>
      <c r="F1042" s="577">
        <f>F1039*C1042</f>
        <v>0</v>
      </c>
      <c r="G1042" s="578">
        <f>G1039*C1042</f>
        <v>0</v>
      </c>
      <c r="H1042" s="578">
        <f>H1039*C1042</f>
        <v>0</v>
      </c>
      <c r="I1042" s="579" t="e">
        <f t="shared" ref="I1042:I1047" si="126">SUM(D1042:H1042)</f>
        <v>#REF!</v>
      </c>
    </row>
    <row r="1043" spans="1:9" ht="12.75" hidden="1" customHeight="1">
      <c r="A1043" s="766" t="s">
        <v>39</v>
      </c>
      <c r="B1043" s="767"/>
      <c r="C1043" s="580">
        <v>1.2E-2</v>
      </c>
      <c r="D1043" s="581" t="e">
        <f>D1039*C1043</f>
        <v>#REF!</v>
      </c>
      <c r="E1043" s="826"/>
      <c r="F1043" s="582">
        <f>F1039*C1043</f>
        <v>0</v>
      </c>
      <c r="G1043" s="583">
        <f>G1039*C1043</f>
        <v>0</v>
      </c>
      <c r="H1043" s="583">
        <f>H1039*C1043</f>
        <v>0</v>
      </c>
      <c r="I1043" s="584" t="e">
        <f t="shared" si="126"/>
        <v>#REF!</v>
      </c>
    </row>
    <row r="1044" spans="1:9" ht="12.75" hidden="1" customHeight="1">
      <c r="A1044" s="766" t="s">
        <v>47</v>
      </c>
      <c r="B1044" s="767"/>
      <c r="C1044" s="585">
        <v>2.18E-2</v>
      </c>
      <c r="D1044" s="586" t="e">
        <f>D1038*C1044</f>
        <v>#REF!</v>
      </c>
      <c r="E1044" s="827"/>
      <c r="F1044" s="587">
        <f>F1038*C1044</f>
        <v>0</v>
      </c>
      <c r="G1044" s="588">
        <f>G1038*C1044</f>
        <v>0</v>
      </c>
      <c r="H1044" s="588">
        <f>H1038*C1044</f>
        <v>0</v>
      </c>
      <c r="I1044" s="584" t="e">
        <f t="shared" si="126"/>
        <v>#REF!</v>
      </c>
    </row>
    <row r="1045" spans="1:9" ht="12.75" hidden="1" customHeight="1">
      <c r="A1045" s="747" t="s">
        <v>45</v>
      </c>
      <c r="B1045" s="761"/>
      <c r="C1045" s="589">
        <v>2.5559999999999999E-2</v>
      </c>
      <c r="D1045" s="590" t="e">
        <f>D1039*C1045</f>
        <v>#REF!</v>
      </c>
      <c r="E1045" s="828"/>
      <c r="F1045" s="591">
        <f>F1039*C1045</f>
        <v>0</v>
      </c>
      <c r="G1045" s="592">
        <f>G1039*C1045</f>
        <v>0</v>
      </c>
      <c r="H1045" s="592">
        <f>H1039*C1045</f>
        <v>0</v>
      </c>
      <c r="I1045" s="584" t="e">
        <f t="shared" si="126"/>
        <v>#REF!</v>
      </c>
    </row>
    <row r="1046" spans="1:9" ht="12.75" hidden="1" customHeight="1">
      <c r="A1046" s="747" t="s">
        <v>300</v>
      </c>
      <c r="B1046" s="761"/>
      <c r="C1046" s="575">
        <v>1.2E-2</v>
      </c>
      <c r="D1046" s="576" t="e">
        <f>D1038*C1046</f>
        <v>#REF!</v>
      </c>
      <c r="E1046" s="505"/>
      <c r="F1046" s="577">
        <f>F1038*C1046</f>
        <v>0</v>
      </c>
      <c r="G1046" s="578">
        <f>G1038*C1046</f>
        <v>0</v>
      </c>
      <c r="H1046" s="578">
        <f>H1038*C1046</f>
        <v>0</v>
      </c>
      <c r="I1046" s="579" t="e">
        <f t="shared" si="126"/>
        <v>#REF!</v>
      </c>
    </row>
    <row r="1047" spans="1:9" ht="12.75" hidden="1" customHeight="1" thickBot="1">
      <c r="A1047" s="762" t="s">
        <v>52</v>
      </c>
      <c r="B1047" s="763"/>
      <c r="C1047" s="593">
        <v>1.2E-2</v>
      </c>
      <c r="D1047" s="594" t="e">
        <f>D1039*C1047</f>
        <v>#REF!</v>
      </c>
      <c r="E1047" s="829"/>
      <c r="F1047" s="595">
        <f>F1039*C1047</f>
        <v>0</v>
      </c>
      <c r="G1047" s="596">
        <f>G1039*C1047</f>
        <v>0</v>
      </c>
      <c r="H1047" s="596">
        <f>H1039*C1047</f>
        <v>0</v>
      </c>
      <c r="I1047" s="597" t="e">
        <f t="shared" si="126"/>
        <v>#REF!</v>
      </c>
    </row>
    <row r="1048" spans="1:9" ht="24" customHeight="1" thickBot="1">
      <c r="A1048" s="598"/>
      <c r="B1048" s="599">
        <v>1</v>
      </c>
      <c r="C1048" s="547" t="s">
        <v>119</v>
      </c>
      <c r="D1048" s="600" t="e">
        <f>'Основная продукция'!#REF!</f>
        <v>#REF!</v>
      </c>
      <c r="E1048" s="830"/>
      <c r="F1048" s="601">
        <f>'Основная продукция'!P373</f>
        <v>0</v>
      </c>
      <c r="G1048" s="602">
        <f>'Основная продукция'!Y373</f>
        <v>0</v>
      </c>
      <c r="H1048" s="603">
        <f>'Основная продукция'!AG373</f>
        <v>0</v>
      </c>
      <c r="I1048" s="604"/>
    </row>
    <row r="1049" spans="1:9" ht="12.75" hidden="1" customHeight="1">
      <c r="A1049" s="745" t="s">
        <v>384</v>
      </c>
      <c r="B1049" s="746"/>
      <c r="C1049" s="568">
        <v>3.5000000000000003E-2</v>
      </c>
      <c r="D1049" s="605" t="e">
        <f>C1049*D1048</f>
        <v>#REF!</v>
      </c>
      <c r="E1049" s="831"/>
      <c r="F1049" s="606">
        <f>C1049*F1048</f>
        <v>0</v>
      </c>
      <c r="G1049" s="607">
        <f>C1049*G1048</f>
        <v>0</v>
      </c>
      <c r="H1049" s="607">
        <f>C1049*H1048</f>
        <v>0</v>
      </c>
      <c r="I1049" s="569" t="e">
        <f>SUM(D1049:H1049)</f>
        <v>#REF!</v>
      </c>
    </row>
    <row r="1050" spans="1:9" ht="12.75" hidden="1" customHeight="1">
      <c r="A1050" s="719" t="s">
        <v>58</v>
      </c>
      <c r="B1050" s="720"/>
      <c r="C1050" s="608">
        <v>0.02</v>
      </c>
      <c r="D1050" s="609" t="e">
        <f>C1050*D1048</f>
        <v>#REF!</v>
      </c>
      <c r="E1050" s="832"/>
      <c r="F1050" s="610">
        <f>C1050*F1048</f>
        <v>0</v>
      </c>
      <c r="G1050" s="611">
        <f>C1050*G1048</f>
        <v>0</v>
      </c>
      <c r="H1050" s="611">
        <f>C1050*H1048</f>
        <v>0</v>
      </c>
      <c r="I1050" s="612" t="e">
        <f>SUM(D1050:H1050)</f>
        <v>#REF!</v>
      </c>
    </row>
    <row r="1051" spans="1:9" ht="12.75" hidden="1" customHeight="1">
      <c r="A1051" s="729" t="s">
        <v>52</v>
      </c>
      <c r="B1051" s="730"/>
      <c r="C1051" s="613">
        <v>1.2E-2</v>
      </c>
      <c r="D1051" s="614" t="e">
        <f>C1051*D1048</f>
        <v>#REF!</v>
      </c>
      <c r="E1051" s="833"/>
      <c r="F1051" s="615">
        <f>C1051*F1048</f>
        <v>0</v>
      </c>
      <c r="G1051" s="616">
        <f>C1051*G1048</f>
        <v>0</v>
      </c>
      <c r="H1051" s="616">
        <f>C1051*H1048</f>
        <v>0</v>
      </c>
      <c r="I1051" s="617" t="e">
        <f>SUM(D1051:H1051)</f>
        <v>#REF!</v>
      </c>
    </row>
    <row r="1052" spans="1:9" ht="12.75" hidden="1" customHeight="1">
      <c r="A1052" s="747" t="s">
        <v>45</v>
      </c>
      <c r="B1052" s="748"/>
      <c r="C1052" s="578">
        <v>3.4500000000000003E-2</v>
      </c>
      <c r="D1052" s="618" t="e">
        <f>C1052*D1048</f>
        <v>#REF!</v>
      </c>
      <c r="E1052" s="834"/>
      <c r="F1052" s="619">
        <f>C1052*F1048</f>
        <v>0</v>
      </c>
      <c r="G1052" s="620">
        <f>C1052*G1048</f>
        <v>0</v>
      </c>
      <c r="H1052" s="620">
        <f>C1052*H1048</f>
        <v>0</v>
      </c>
      <c r="I1052" s="579" t="e">
        <f>SUM(D1052:H1052)</f>
        <v>#REF!</v>
      </c>
    </row>
    <row r="1053" spans="1:9" ht="12.75" hidden="1" customHeight="1" thickBot="1">
      <c r="A1053" s="719" t="s">
        <v>57</v>
      </c>
      <c r="B1053" s="720"/>
      <c r="C1053" s="608">
        <v>0.01</v>
      </c>
      <c r="D1053" s="621" t="e">
        <f>C1053*D1048</f>
        <v>#REF!</v>
      </c>
      <c r="E1053" s="835"/>
      <c r="F1053" s="622">
        <f>C1053*F1048</f>
        <v>0</v>
      </c>
      <c r="G1053" s="623">
        <f>C1053*G1048</f>
        <v>0</v>
      </c>
      <c r="H1053" s="623">
        <f>C1053*H1048</f>
        <v>0</v>
      </c>
      <c r="I1053" s="612" t="e">
        <f>SUM(D1053:H1053)</f>
        <v>#REF!</v>
      </c>
    </row>
    <row r="1054" spans="1:9" s="526" customFormat="1" ht="24" customHeight="1">
      <c r="A1054" s="735" t="s">
        <v>42</v>
      </c>
      <c r="B1054" s="736"/>
      <c r="C1054" s="624">
        <v>2.4E-2</v>
      </c>
      <c r="D1054" s="625" t="e">
        <f>(D1032+D1034+D1036)*C1054+E1054</f>
        <v>#REF!</v>
      </c>
      <c r="E1054" s="506">
        <v>0.5</v>
      </c>
      <c r="F1054" s="626">
        <f>(F1032+F1034+F1036)*C1054</f>
        <v>0</v>
      </c>
      <c r="G1054" s="627">
        <f>(G1032+G1034+G1036)*C1054</f>
        <v>0</v>
      </c>
      <c r="H1054" s="627">
        <f>(H1032+H1034+H1036)*C1054</f>
        <v>0</v>
      </c>
      <c r="I1054" s="569" t="e">
        <f>D1054+F1054+G1054+H1054</f>
        <v>#REF!</v>
      </c>
    </row>
    <row r="1055" spans="1:9" s="526" customFormat="1" ht="24" customHeight="1">
      <c r="A1055" s="719" t="s">
        <v>299</v>
      </c>
      <c r="B1055" s="720"/>
      <c r="C1055" s="628">
        <v>1.2E-2</v>
      </c>
      <c r="D1055" s="571" t="e">
        <f>((D1031+D1033+D1035)*C1055)+D1087+E1055</f>
        <v>#REF!</v>
      </c>
      <c r="E1055" s="507">
        <v>0.5</v>
      </c>
      <c r="F1055" s="629" t="e">
        <f>((F1031+F1033+F1035)*C1055)+F1087</f>
        <v>#REF!</v>
      </c>
      <c r="G1055" s="573" t="e">
        <f>((G1031+G1033+G1035)*C1055)+G1087</f>
        <v>#REF!</v>
      </c>
      <c r="H1055" s="573" t="e">
        <f>((H1031+H1033+H1035)*C1055)+H1087</f>
        <v>#REF!</v>
      </c>
      <c r="I1055" s="579" t="e">
        <f t="shared" ref="I1055:I1064" si="127">D1055+F1055+G1055+H1055</f>
        <v>#REF!</v>
      </c>
    </row>
    <row r="1056" spans="1:9" s="526" customFormat="1" ht="24" customHeight="1">
      <c r="A1056" s="719" t="s">
        <v>39</v>
      </c>
      <c r="B1056" s="720"/>
      <c r="C1056" s="628">
        <v>1.2E-2</v>
      </c>
      <c r="D1056" s="630" t="e">
        <f>((D1031+D1033+D1035)*C1056)+D1043+D1099+D1081+D1075+E1056</f>
        <v>#REF!</v>
      </c>
      <c r="E1056" s="507">
        <v>0.2</v>
      </c>
      <c r="F1056" s="631" t="e">
        <f>((F1031+F1033+F1035)*C1056)+F1043+F1099+F1081+F1075</f>
        <v>#REF!</v>
      </c>
      <c r="G1056" s="608" t="e">
        <f>((G1031+G1033+G1035)*C1056)+G1043+G1099+G1081+G1075</f>
        <v>#REF!</v>
      </c>
      <c r="H1056" s="608" t="e">
        <f>((H1031+H1033+H1035)*C1056)+H1043+H1099+H1081+H1075</f>
        <v>#REF!</v>
      </c>
      <c r="I1056" s="579" t="e">
        <f t="shared" si="127"/>
        <v>#REF!</v>
      </c>
    </row>
    <row r="1057" spans="1:9" s="526" customFormat="1" ht="24" customHeight="1">
      <c r="A1057" s="719" t="s">
        <v>47</v>
      </c>
      <c r="B1057" s="720"/>
      <c r="C1057" s="628">
        <v>2.18E-2</v>
      </c>
      <c r="D1057" s="571" t="e">
        <f>D1031*C1057+D1044+D1088+E1057</f>
        <v>#REF!</v>
      </c>
      <c r="E1057" s="507">
        <v>0.57999999999999996</v>
      </c>
      <c r="F1057" s="629">
        <f>F1031*C1057+F1044+F1088</f>
        <v>0</v>
      </c>
      <c r="G1057" s="573">
        <f>G1031*C1057+G1044+G1088</f>
        <v>0</v>
      </c>
      <c r="H1057" s="573">
        <f>H1031*C1057+H1044+H1088</f>
        <v>0</v>
      </c>
      <c r="I1057" s="579" t="e">
        <f t="shared" si="127"/>
        <v>#REF!</v>
      </c>
    </row>
    <row r="1058" spans="1:9" s="526" customFormat="1" ht="24" customHeight="1">
      <c r="A1058" s="719" t="s">
        <v>45</v>
      </c>
      <c r="B1058" s="720"/>
      <c r="C1058" s="628">
        <v>2.5559999999999999E-2</v>
      </c>
      <c r="D1058" s="630" t="e">
        <f>((D1032+D1035+D1036+D1089+D1090)*C1058)+E1058+D1045+D1052+D1100+D1084+D1076</f>
        <v>#REF!</v>
      </c>
      <c r="E1058" s="507">
        <v>1</v>
      </c>
      <c r="F1058" s="631" t="e">
        <f>((F1032+F1035+F1036)*C1058)+F1045+F1052+F1100+F1084+F1076</f>
        <v>#REF!</v>
      </c>
      <c r="G1058" s="608" t="e">
        <f>((G1032+G1035+G1036)*C1058)+G1045+G1052+G1100+G1084+G1076</f>
        <v>#REF!</v>
      </c>
      <c r="H1058" s="608" t="e">
        <f>((H1032+H1035+H1036)*C1058)+H1045+H1052+H1100+H1084+H1076</f>
        <v>#REF!</v>
      </c>
      <c r="I1058" s="579" t="e">
        <f t="shared" si="127"/>
        <v>#REF!</v>
      </c>
    </row>
    <row r="1059" spans="1:9" s="526" customFormat="1" ht="24" customHeight="1">
      <c r="A1059" s="719" t="s">
        <v>300</v>
      </c>
      <c r="B1059" s="720"/>
      <c r="C1059" s="628">
        <v>1.2E-2</v>
      </c>
      <c r="D1059" s="571" t="e">
        <f>(D1032+D1035+D1036+D1089)*C1059+D1046+E1059</f>
        <v>#REF!</v>
      </c>
      <c r="E1059" s="507">
        <v>0.2</v>
      </c>
      <c r="F1059" s="629">
        <f>(F1032+F1035+F1036)*C1059+F1046</f>
        <v>0</v>
      </c>
      <c r="G1059" s="573">
        <f>(G1032+G1035+G1036)*C1059+G1046</f>
        <v>0</v>
      </c>
      <c r="H1059" s="573">
        <f>(H1032+H1035+H1036)*C1059+H1046</f>
        <v>0</v>
      </c>
      <c r="I1059" s="579" t="e">
        <f t="shared" si="127"/>
        <v>#REF!</v>
      </c>
    </row>
    <row r="1060" spans="1:9" s="526" customFormat="1" ht="24" customHeight="1">
      <c r="A1060" s="719" t="s">
        <v>301</v>
      </c>
      <c r="B1060" s="720"/>
      <c r="C1060" s="628">
        <v>1.4E-2</v>
      </c>
      <c r="D1060" s="571" t="e">
        <f>(D1031+D1033+D1034)*C1060+E1060</f>
        <v>#REF!</v>
      </c>
      <c r="E1060" s="507">
        <v>0.5</v>
      </c>
      <c r="F1060" s="629">
        <f>(F1031+F1033+F1034)*C1060</f>
        <v>0</v>
      </c>
      <c r="G1060" s="573">
        <f>(G1031+G1033+G1034)*C1060</f>
        <v>0</v>
      </c>
      <c r="H1060" s="573">
        <f>(H1031+H1033+H1034)*C1060</f>
        <v>0</v>
      </c>
      <c r="I1060" s="579" t="e">
        <f t="shared" si="127"/>
        <v>#REF!</v>
      </c>
    </row>
    <row r="1061" spans="1:9" s="526" customFormat="1" ht="24" customHeight="1">
      <c r="A1061" s="757" t="s">
        <v>302</v>
      </c>
      <c r="B1061" s="758"/>
      <c r="C1061" s="632">
        <v>0.03</v>
      </c>
      <c r="D1061" s="633" t="e">
        <f>D1040+F1040+G1040+E1061</f>
        <v>#REF!</v>
      </c>
      <c r="E1061" s="508"/>
      <c r="F1061" s="634"/>
      <c r="G1061" s="635"/>
      <c r="H1061" s="635"/>
      <c r="I1061" s="584" t="e">
        <f t="shared" si="127"/>
        <v>#REF!</v>
      </c>
    </row>
    <row r="1062" spans="1:9" s="526" customFormat="1" ht="24" customHeight="1">
      <c r="A1062" s="725" t="s">
        <v>385</v>
      </c>
      <c r="B1062" s="726"/>
      <c r="C1062" s="628">
        <v>2.1999999999999999E-2</v>
      </c>
      <c r="D1062" s="636" t="e">
        <f>D1078+F1078+G1078+E1062</f>
        <v>#REF!</v>
      </c>
      <c r="E1062" s="507">
        <v>0.2</v>
      </c>
      <c r="F1062" s="631"/>
      <c r="G1062" s="608"/>
      <c r="H1062" s="608"/>
      <c r="I1062" s="579" t="e">
        <f t="shared" si="127"/>
        <v>#REF!</v>
      </c>
    </row>
    <row r="1063" spans="1:9" s="526" customFormat="1" ht="24" customHeight="1">
      <c r="A1063" s="725" t="s">
        <v>386</v>
      </c>
      <c r="B1063" s="726"/>
      <c r="C1063" s="628">
        <v>3.0000000000000001E-3</v>
      </c>
      <c r="D1063" s="637" t="e">
        <f>D1042+F1042+G1042+E1063</f>
        <v>#REF!</v>
      </c>
      <c r="E1063" s="507"/>
      <c r="F1063" s="629"/>
      <c r="G1063" s="573"/>
      <c r="H1063" s="573"/>
      <c r="I1063" s="579" t="e">
        <f t="shared" si="127"/>
        <v>#REF!</v>
      </c>
    </row>
    <row r="1064" spans="1:9" s="526" customFormat="1" ht="24" customHeight="1" thickBot="1">
      <c r="A1064" s="759" t="s">
        <v>304</v>
      </c>
      <c r="B1064" s="760"/>
      <c r="C1064" s="638">
        <v>3.5000000000000003E-2</v>
      </c>
      <c r="D1064" s="639" t="e">
        <f>D1049+F1049+G1049+E1064</f>
        <v>#REF!</v>
      </c>
      <c r="E1064" s="509">
        <v>0.35</v>
      </c>
      <c r="F1064" s="640"/>
      <c r="G1064" s="641"/>
      <c r="H1064" s="641"/>
      <c r="I1064" s="642" t="e">
        <f t="shared" si="127"/>
        <v>#REF!</v>
      </c>
    </row>
    <row r="1065" spans="1:9" ht="7.5" customHeight="1" thickBot="1"/>
    <row r="1066" spans="1:9" ht="24" customHeight="1" thickBot="1">
      <c r="A1066" s="749" t="s">
        <v>391</v>
      </c>
      <c r="B1066" s="750"/>
      <c r="C1066" s="750"/>
      <c r="D1066" s="750"/>
      <c r="E1066" s="816"/>
      <c r="F1066" s="751"/>
      <c r="G1066" s="4152">
        <f>G1</f>
        <v>44606</v>
      </c>
      <c r="H1066" s="4153"/>
      <c r="I1066" s="4154"/>
    </row>
    <row r="1067" spans="1:9" s="526" customFormat="1" ht="24" customHeight="1" thickBot="1">
      <c r="A1067" s="752" t="s">
        <v>387</v>
      </c>
      <c r="B1067" s="753"/>
      <c r="C1067" s="754" t="s">
        <v>9</v>
      </c>
      <c r="D1067" s="643">
        <v>0.22916666666666666</v>
      </c>
      <c r="E1067" s="817" t="s">
        <v>375</v>
      </c>
      <c r="F1067" s="522">
        <v>0.47916666666666669</v>
      </c>
      <c r="G1067" s="523">
        <v>0.66666666666666663</v>
      </c>
      <c r="H1067" s="644">
        <v>0.8125</v>
      </c>
      <c r="I1067" s="645"/>
    </row>
    <row r="1068" spans="1:9" s="526" customFormat="1" ht="24" customHeight="1" thickBot="1">
      <c r="A1068" s="646"/>
      <c r="B1068" s="647">
        <v>1</v>
      </c>
      <c r="C1068" s="755"/>
      <c r="D1068" s="518" t="e">
        <f>'Основная продукция'!#REF!</f>
        <v>#REF!</v>
      </c>
      <c r="E1068" s="837"/>
      <c r="F1068" s="648">
        <f>'Основная продукция'!P384</f>
        <v>0</v>
      </c>
      <c r="G1068" s="649">
        <f>'Основная продукция'!Y384</f>
        <v>0</v>
      </c>
      <c r="H1068" s="650">
        <f>'Основная продукция'!AG384</f>
        <v>0</v>
      </c>
      <c r="I1068" s="533"/>
    </row>
    <row r="1069" spans="1:9" s="526" customFormat="1" ht="13.5" hidden="1" customHeight="1">
      <c r="A1069" s="534" t="s">
        <v>0</v>
      </c>
      <c r="B1069" s="651">
        <v>0.28999999999999998</v>
      </c>
      <c r="C1069" s="755"/>
      <c r="D1069" s="535" t="e">
        <f>B1069*D1068/B1068</f>
        <v>#REF!</v>
      </c>
      <c r="E1069" s="819"/>
      <c r="F1069" s="536">
        <f>B1069*F1068/B1068</f>
        <v>0</v>
      </c>
      <c r="G1069" s="537">
        <f>B1069*G1068/B1068</f>
        <v>0</v>
      </c>
      <c r="H1069" s="537">
        <f>B1069*H1068/B1068</f>
        <v>0</v>
      </c>
      <c r="I1069" s="533"/>
    </row>
    <row r="1070" spans="1:9" s="526" customFormat="1" ht="13.5" hidden="1" customHeight="1" thickBot="1">
      <c r="A1070" s="652" t="s">
        <v>29</v>
      </c>
      <c r="B1070" s="653">
        <v>0.3</v>
      </c>
      <c r="C1070" s="756"/>
      <c r="D1070" s="654" t="e">
        <f>B1070*D1069/B1069</f>
        <v>#REF!</v>
      </c>
      <c r="E1070" s="838"/>
      <c r="F1070" s="655">
        <f>B1070*F1069/B1069</f>
        <v>0</v>
      </c>
      <c r="G1070" s="656">
        <f>B1070*G1069/B1069</f>
        <v>0</v>
      </c>
      <c r="H1070" s="656">
        <f>B1070*H1069/B1069</f>
        <v>0</v>
      </c>
      <c r="I1070" s="657"/>
    </row>
    <row r="1071" spans="1:9" ht="24" customHeight="1">
      <c r="A1071" s="739" t="s">
        <v>388</v>
      </c>
      <c r="B1071" s="740"/>
      <c r="C1071" s="741"/>
      <c r="D1071" s="658" t="e">
        <f>'Основная продукция'!#REF!</f>
        <v>#REF!</v>
      </c>
      <c r="E1071" s="839"/>
      <c r="F1071" s="659" t="e">
        <f>'Основная продукция'!#REF!</f>
        <v>#REF!</v>
      </c>
      <c r="G1071" s="660" t="e">
        <f>'Основная продукция'!#REF!</f>
        <v>#REF!</v>
      </c>
      <c r="H1071" s="660" t="e">
        <f>'Основная продукция'!#REF!</f>
        <v>#REF!</v>
      </c>
      <c r="I1071" s="525"/>
    </row>
    <row r="1072" spans="1:9" ht="24" customHeight="1" thickBot="1">
      <c r="A1072" s="742" t="s">
        <v>389</v>
      </c>
      <c r="B1072" s="743"/>
      <c r="C1072" s="744"/>
      <c r="D1072" s="661" t="e">
        <f>'Основная продукция'!#REF!</f>
        <v>#REF!</v>
      </c>
      <c r="E1072" s="840"/>
      <c r="F1072" s="662" t="e">
        <f>'Основная продукция'!#REF!</f>
        <v>#REF!</v>
      </c>
      <c r="G1072" s="662" t="e">
        <f>'Основная продукция'!#REF!</f>
        <v>#REF!</v>
      </c>
      <c r="H1072" s="662" t="e">
        <f>'Основная продукция'!#REF!</f>
        <v>#REF!</v>
      </c>
      <c r="I1072" s="663"/>
    </row>
    <row r="1073" spans="1:9" ht="23.25" customHeight="1">
      <c r="A1073" s="739" t="s">
        <v>337</v>
      </c>
      <c r="B1073" s="740"/>
      <c r="C1073" s="741"/>
      <c r="D1073" s="664" t="e">
        <f>'Основная продукция'!#REF!</f>
        <v>#REF!</v>
      </c>
      <c r="E1073" s="841"/>
      <c r="F1073" s="665">
        <f>'Основная продукция'!P389</f>
        <v>2</v>
      </c>
      <c r="G1073" s="666">
        <f>'Основная продукция'!Y389</f>
        <v>0</v>
      </c>
      <c r="H1073" s="666">
        <f>'Основная продукция'!AG386</f>
        <v>0</v>
      </c>
      <c r="I1073" s="667"/>
    </row>
    <row r="1074" spans="1:9" ht="24" customHeight="1" thickBot="1">
      <c r="A1074" s="742" t="s">
        <v>338</v>
      </c>
      <c r="B1074" s="743"/>
      <c r="C1074" s="744"/>
      <c r="D1074" s="661" t="e">
        <f>'Основная продукция'!#REF!</f>
        <v>#REF!</v>
      </c>
      <c r="E1074" s="842"/>
      <c r="F1074" s="662">
        <f>'Основная продукция'!P390</f>
        <v>0</v>
      </c>
      <c r="G1074" s="668">
        <f>'Основная продукция'!Y390</f>
        <v>0</v>
      </c>
      <c r="H1074" s="668">
        <f>'Основная продукция'!AG387</f>
        <v>0</v>
      </c>
      <c r="I1074" s="604"/>
    </row>
    <row r="1075" spans="1:9" ht="12.75" hidden="1" customHeight="1">
      <c r="A1075" s="745" t="s">
        <v>39</v>
      </c>
      <c r="B1075" s="746"/>
      <c r="C1075" s="607">
        <v>0.02</v>
      </c>
      <c r="D1075" s="607" t="e">
        <f>(D1073+D1074)*C1075</f>
        <v>#REF!</v>
      </c>
      <c r="E1075" s="843"/>
      <c r="F1075" s="607">
        <f>(F1073+F1074)*C1075</f>
        <v>0.04</v>
      </c>
      <c r="G1075" s="607">
        <f>(G1073+G1074)*C1075</f>
        <v>0</v>
      </c>
      <c r="H1075" s="607">
        <f>(H1073+H1074)*C1075</f>
        <v>0</v>
      </c>
      <c r="I1075" s="569" t="e">
        <f t="shared" ref="I1075:I1080" si="128">SUM(D1075:H1075)</f>
        <v>#REF!</v>
      </c>
    </row>
    <row r="1076" spans="1:9" ht="12.75" hidden="1" customHeight="1">
      <c r="A1076" s="747" t="s">
        <v>45</v>
      </c>
      <c r="B1076" s="748"/>
      <c r="C1076" s="669">
        <v>0.04</v>
      </c>
      <c r="D1076" s="669" t="e">
        <f>D1073*C1076</f>
        <v>#REF!</v>
      </c>
      <c r="E1076" s="844"/>
      <c r="F1076" s="669">
        <f>F1073*C1076</f>
        <v>0.08</v>
      </c>
      <c r="G1076" s="669">
        <f>G1073*C1076</f>
        <v>0</v>
      </c>
      <c r="H1076" s="669">
        <f>H1073*C1076</f>
        <v>0</v>
      </c>
      <c r="I1076" s="579" t="e">
        <f t="shared" si="128"/>
        <v>#REF!</v>
      </c>
    </row>
    <row r="1077" spans="1:9" ht="12.75" hidden="1" customHeight="1">
      <c r="A1077" s="729" t="s">
        <v>52</v>
      </c>
      <c r="B1077" s="730"/>
      <c r="C1077" s="616">
        <v>2.4E-2</v>
      </c>
      <c r="D1077" s="616" t="e">
        <f>D1073*C1077</f>
        <v>#REF!</v>
      </c>
      <c r="E1077" s="845"/>
      <c r="F1077" s="616">
        <f>F1073*C1077</f>
        <v>4.8000000000000001E-2</v>
      </c>
      <c r="G1077" s="616">
        <f>G1073*C1077</f>
        <v>0</v>
      </c>
      <c r="H1077" s="616">
        <f>H1073*C1077</f>
        <v>0</v>
      </c>
      <c r="I1077" s="617" t="e">
        <f t="shared" si="128"/>
        <v>#REF!</v>
      </c>
    </row>
    <row r="1078" spans="1:9" ht="12.75" hidden="1" customHeight="1">
      <c r="A1078" s="747" t="s">
        <v>385</v>
      </c>
      <c r="B1078" s="748"/>
      <c r="C1078" s="670">
        <v>0.03</v>
      </c>
      <c r="D1078" s="620" t="e">
        <f>D1074*C1078</f>
        <v>#REF!</v>
      </c>
      <c r="E1078" s="846"/>
      <c r="F1078" s="620">
        <f>F1074*C1078</f>
        <v>0</v>
      </c>
      <c r="G1078" s="620">
        <f>G1074*C1078</f>
        <v>0</v>
      </c>
      <c r="H1078" s="620">
        <f>H1074*C1078</f>
        <v>0</v>
      </c>
      <c r="I1078" s="579" t="e">
        <f t="shared" si="128"/>
        <v>#REF!</v>
      </c>
    </row>
    <row r="1079" spans="1:9" ht="12.75" hidden="1" customHeight="1">
      <c r="A1079" s="719" t="s">
        <v>308</v>
      </c>
      <c r="B1079" s="720"/>
      <c r="C1079" s="671">
        <v>0.03</v>
      </c>
      <c r="D1079" s="623" t="e">
        <f>D1073*C1079</f>
        <v>#REF!</v>
      </c>
      <c r="E1079" s="847"/>
      <c r="F1079" s="623">
        <f>F1073*C1079</f>
        <v>0.06</v>
      </c>
      <c r="G1079" s="623">
        <f>G1073*C1079</f>
        <v>0</v>
      </c>
      <c r="H1079" s="623">
        <f>H1073*C1079</f>
        <v>0</v>
      </c>
      <c r="I1079" s="612" t="e">
        <f t="shared" si="128"/>
        <v>#REF!</v>
      </c>
    </row>
    <row r="1080" spans="1:9" ht="12.75" hidden="1" customHeight="1" thickBot="1">
      <c r="A1080" s="721" t="s">
        <v>309</v>
      </c>
      <c r="B1080" s="722"/>
      <c r="C1080" s="672">
        <v>0.02</v>
      </c>
      <c r="D1080" s="673" t="e">
        <f>D1074*C1080</f>
        <v>#REF!</v>
      </c>
      <c r="E1080" s="848"/>
      <c r="F1080" s="673">
        <f>F1074*C1080</f>
        <v>0</v>
      </c>
      <c r="G1080" s="673">
        <f>G1074*C1080</f>
        <v>0</v>
      </c>
      <c r="H1080" s="673">
        <f>H1074*C1080</f>
        <v>0</v>
      </c>
      <c r="I1080" s="674" t="e">
        <f t="shared" si="128"/>
        <v>#REF!</v>
      </c>
    </row>
    <row r="1081" spans="1:9" ht="12.75" hidden="1" customHeight="1">
      <c r="A1081" s="737" t="s">
        <v>39</v>
      </c>
      <c r="B1081" s="738"/>
      <c r="C1081" s="675">
        <v>0.02</v>
      </c>
      <c r="D1081" s="676" t="e">
        <f>((D1071+D1072)*C1081)+E1081</f>
        <v>#REF!</v>
      </c>
      <c r="E1081" s="849"/>
      <c r="F1081" s="677" t="e">
        <f>(F1071+F1072)*C1081</f>
        <v>#REF!</v>
      </c>
      <c r="G1081" s="678" t="e">
        <f>(G1071+G1072)*C1081</f>
        <v>#REF!</v>
      </c>
      <c r="H1081" s="678" t="e">
        <f>(H1071+H1072)*C1081</f>
        <v>#REF!</v>
      </c>
      <c r="I1081" s="679" t="e">
        <f>SUM(D1081:H1081)</f>
        <v>#REF!</v>
      </c>
    </row>
    <row r="1082" spans="1:9" ht="18.75" hidden="1" customHeight="1">
      <c r="A1082" s="729" t="s">
        <v>305</v>
      </c>
      <c r="B1082" s="730"/>
      <c r="C1082" s="617">
        <v>1.2E-2</v>
      </c>
      <c r="D1082" s="680" t="e">
        <f>(((D1071+D1072+D1090)*C1082)+D1047+F1047+G1047+D1051+F1051+D1077+F1077+G1077)/3+E1082</f>
        <v>#REF!</v>
      </c>
      <c r="E1082" s="850"/>
      <c r="F1082" s="681" t="e">
        <f>D1082</f>
        <v>#REF!</v>
      </c>
      <c r="G1082" s="613" t="e">
        <f>F1082</f>
        <v>#REF!</v>
      </c>
      <c r="H1082" s="613" t="e">
        <f>(H1071+H1072)*C1082+H1047+H1051+H1077</f>
        <v>#REF!</v>
      </c>
      <c r="I1082" s="682" t="e">
        <f t="shared" ref="I1082:I1085" si="129">SUM(D1082:H1082)</f>
        <v>#REF!</v>
      </c>
    </row>
    <row r="1083" spans="1:9" ht="18.75" hidden="1" customHeight="1">
      <c r="A1083" s="729" t="s">
        <v>53</v>
      </c>
      <c r="B1083" s="730"/>
      <c r="C1083" s="617">
        <v>6.0000000000000001E-3</v>
      </c>
      <c r="D1083" s="680" t="e">
        <f>(((D1071+D1072)*C1083)+E1083)</f>
        <v>#REF!</v>
      </c>
      <c r="E1083" s="850"/>
      <c r="F1083" s="681" t="e">
        <f>(F1071+F1072)*C1083</f>
        <v>#REF!</v>
      </c>
      <c r="G1083" s="613" t="e">
        <f>(G1071+G1072)*C1083</f>
        <v>#REF!</v>
      </c>
      <c r="H1083" s="613" t="e">
        <f>(H1071+H1072)*C1083</f>
        <v>#REF!</v>
      </c>
      <c r="I1083" s="682" t="e">
        <f t="shared" si="129"/>
        <v>#REF!</v>
      </c>
    </row>
    <row r="1084" spans="1:9" ht="18.75" hidden="1" customHeight="1">
      <c r="A1084" s="683" t="s">
        <v>45</v>
      </c>
      <c r="B1084" s="684">
        <v>2.5559999999999999E-2</v>
      </c>
      <c r="C1084" s="579">
        <v>3.7777999999999999E-2</v>
      </c>
      <c r="D1084" s="576" t="e">
        <f>(D1071*C1084)+(D1072*B1084)+E1084</f>
        <v>#REF!</v>
      </c>
      <c r="E1084" s="505"/>
      <c r="F1084" s="577" t="e">
        <f>(F1071*C1084)+(F1072*B1084)</f>
        <v>#REF!</v>
      </c>
      <c r="G1084" s="578" t="e">
        <f>(G1071*C1084)+(G1072*B1084)</f>
        <v>#REF!</v>
      </c>
      <c r="H1084" s="578" t="e">
        <f>(H1071*C1084)+(H1072*B1084)</f>
        <v>#REF!</v>
      </c>
      <c r="I1084" s="679" t="e">
        <f t="shared" si="129"/>
        <v>#REF!</v>
      </c>
    </row>
    <row r="1085" spans="1:9" ht="18.75" hidden="1" customHeight="1">
      <c r="A1085" s="729" t="s">
        <v>54</v>
      </c>
      <c r="B1085" s="730"/>
      <c r="C1085" s="617">
        <v>6.7799999999999996E-3</v>
      </c>
      <c r="D1085" s="680" t="e">
        <f>((D1071+D1072)*C1085)+E1085</f>
        <v>#REF!</v>
      </c>
      <c r="E1085" s="850"/>
      <c r="F1085" s="681"/>
      <c r="G1085" s="613"/>
      <c r="H1085" s="613"/>
      <c r="I1085" s="682" t="e">
        <f t="shared" si="129"/>
        <v>#REF!</v>
      </c>
    </row>
    <row r="1086" spans="1:9" ht="18.75" hidden="1" customHeight="1">
      <c r="A1086" s="729" t="s">
        <v>48</v>
      </c>
      <c r="B1086" s="730"/>
      <c r="C1086" s="685">
        <v>3</v>
      </c>
      <c r="D1086" s="686" t="e">
        <f>((D1071+D1072)*C1086)+E1086+D1090</f>
        <v>#REF!</v>
      </c>
      <c r="E1086" s="851"/>
      <c r="F1086" s="687"/>
      <c r="G1086" s="688"/>
      <c r="H1086" s="688" t="e">
        <f>((H1071+H1072)*C1086)</f>
        <v>#REF!</v>
      </c>
      <c r="I1086" s="689" t="e">
        <f>SUM(D1086:H1086)</f>
        <v>#REF!</v>
      </c>
    </row>
    <row r="1087" spans="1:9" ht="12.75" hidden="1" customHeight="1" thickBot="1">
      <c r="A1087" s="731" t="s">
        <v>41</v>
      </c>
      <c r="B1087" s="732"/>
      <c r="C1087" s="690">
        <v>1.2E-2</v>
      </c>
      <c r="D1087" s="691" t="e">
        <f>D1072*C1087+E1087</f>
        <v>#REF!</v>
      </c>
      <c r="E1087" s="852"/>
      <c r="F1087" s="692" t="e">
        <f>F1072*C1087</f>
        <v>#REF!</v>
      </c>
      <c r="G1087" s="693" t="e">
        <f>G1072*C1087</f>
        <v>#REF!</v>
      </c>
      <c r="H1087" s="693" t="e">
        <f>H1072*C1087</f>
        <v>#REF!</v>
      </c>
      <c r="I1087" s="679" t="e">
        <f>SUM(D1087:H1087)</f>
        <v>#REF!</v>
      </c>
    </row>
    <row r="1088" spans="1:9" s="526" customFormat="1" ht="12.75" hidden="1" customHeight="1" thickBot="1">
      <c r="A1088" s="733" t="s">
        <v>47</v>
      </c>
      <c r="B1088" s="734"/>
      <c r="C1088" s="694">
        <v>5.8999999999999997E-2</v>
      </c>
      <c r="D1088" s="695" t="e">
        <f>(D1069+D1070)*C1088</f>
        <v>#REF!</v>
      </c>
      <c r="E1088" s="853"/>
      <c r="F1088" s="696">
        <f>(F1069+F1070)*C1088</f>
        <v>0</v>
      </c>
      <c r="G1088" s="697">
        <f>(G1069+G1070)*C1088</f>
        <v>0</v>
      </c>
      <c r="H1088" s="697">
        <f>(H1069+H1070)*C1088</f>
        <v>0</v>
      </c>
      <c r="I1088" s="698" t="e">
        <f t="shared" ref="I1088" si="130">SUM(D1088:H1088)</f>
        <v>#REF!</v>
      </c>
    </row>
    <row r="1089" spans="1:9" s="526" customFormat="1" ht="27.75" customHeight="1" thickBot="1">
      <c r="A1089" s="2023" t="s">
        <v>583</v>
      </c>
      <c r="B1089" s="2024"/>
      <c r="C1089" s="2025"/>
      <c r="D1089" s="2027" t="e">
        <f>'Основная продукция'!#REF!+'Основная продукция'!M371+'Основная продукция'!V371</f>
        <v>#REF!</v>
      </c>
      <c r="E1089" s="510"/>
      <c r="F1089" s="2014"/>
      <c r="G1089" s="2015"/>
      <c r="H1089" s="2015"/>
      <c r="I1089" s="2016"/>
    </row>
    <row r="1090" spans="1:9" s="526" customFormat="1" ht="27.75" customHeight="1" thickBot="1">
      <c r="A1090" s="2020" t="s">
        <v>584</v>
      </c>
      <c r="B1090" s="2021"/>
      <c r="C1090" s="2022"/>
      <c r="D1090" s="2027" t="e">
        <f>'Основная продукция'!#REF!+'Основная продукция'!M372+'Основная продукция'!V372</f>
        <v>#REF!</v>
      </c>
      <c r="E1090" s="2010"/>
      <c r="F1090" s="2011"/>
      <c r="G1090" s="2012"/>
      <c r="H1090" s="2012"/>
      <c r="I1090" s="2013"/>
    </row>
    <row r="1091" spans="1:9" s="526" customFormat="1" ht="27.75" hidden="1" customHeight="1" thickBot="1">
      <c r="A1091" s="2023" t="s">
        <v>58</v>
      </c>
      <c r="B1091" s="2024"/>
      <c r="C1091" s="2035">
        <v>1.2E-2</v>
      </c>
      <c r="D1091" s="2037" t="e">
        <f>D1089*C1091</f>
        <v>#REF!</v>
      </c>
      <c r="E1091" s="510"/>
      <c r="F1091" s="2036"/>
      <c r="G1091" s="1489"/>
      <c r="H1091" s="1489"/>
      <c r="I1091" s="703"/>
    </row>
    <row r="1092" spans="1:9" s="526" customFormat="1" ht="24" customHeight="1">
      <c r="A1092" s="735" t="s">
        <v>294</v>
      </c>
      <c r="B1092" s="736"/>
      <c r="C1092" s="699">
        <v>0.03</v>
      </c>
      <c r="D1092" s="700" t="e">
        <f>D1069*C1092+E1092</f>
        <v>#REF!</v>
      </c>
      <c r="E1092" s="510">
        <v>0.3</v>
      </c>
      <c r="F1092" s="701">
        <f>F1069*C1092</f>
        <v>0</v>
      </c>
      <c r="G1092" s="702">
        <f>G1069*C1092</f>
        <v>0</v>
      </c>
      <c r="H1092" s="702">
        <f>H1069*C1092</f>
        <v>0</v>
      </c>
      <c r="I1092" s="703" t="e">
        <f>D1092+F1092+G1092+H1092</f>
        <v>#REF!</v>
      </c>
    </row>
    <row r="1093" spans="1:9" s="526" customFormat="1" ht="24" customHeight="1">
      <c r="A1093" s="719" t="s">
        <v>295</v>
      </c>
      <c r="B1093" s="720"/>
      <c r="C1093" s="704">
        <v>0.04</v>
      </c>
      <c r="D1093" s="705" t="e">
        <f>D1070*C1093+E1093</f>
        <v>#REF!</v>
      </c>
      <c r="E1093" s="511">
        <v>0.3</v>
      </c>
      <c r="F1093" s="706">
        <f>F1070*C1093</f>
        <v>0</v>
      </c>
      <c r="G1093" s="707">
        <f>G1070*C1093</f>
        <v>0</v>
      </c>
      <c r="H1093" s="707">
        <f>H1070*C1093</f>
        <v>0</v>
      </c>
      <c r="I1093" s="612" t="e">
        <f>D1093+F1093+G1093+H1093</f>
        <v>#REF!</v>
      </c>
    </row>
    <row r="1094" spans="1:9" s="526" customFormat="1" ht="24" customHeight="1">
      <c r="A1094" s="719" t="s">
        <v>307</v>
      </c>
      <c r="B1094" s="720"/>
      <c r="C1094" s="628">
        <v>1.2E-2</v>
      </c>
      <c r="D1094" s="708" t="e">
        <f>D1041+F1041+G1041+E1094</f>
        <v>#REF!</v>
      </c>
      <c r="E1094" s="512">
        <v>0.2</v>
      </c>
      <c r="F1094" s="622"/>
      <c r="G1094" s="623"/>
      <c r="H1094" s="623"/>
      <c r="I1094" s="612" t="e">
        <f>D1094</f>
        <v>#REF!</v>
      </c>
    </row>
    <row r="1095" spans="1:9" s="526" customFormat="1" ht="24" customHeight="1">
      <c r="A1095" s="2017" t="s">
        <v>587</v>
      </c>
      <c r="B1095" s="2018"/>
      <c r="C1095" s="2019">
        <v>0.03</v>
      </c>
      <c r="D1095" s="708" t="e">
        <f>D1089*C1095+E1095</f>
        <v>#REF!</v>
      </c>
      <c r="E1095" s="512"/>
      <c r="F1095" s="622"/>
      <c r="G1095" s="623"/>
      <c r="H1095" s="623"/>
      <c r="I1095" s="710"/>
    </row>
    <row r="1096" spans="1:9" s="526" customFormat="1" ht="24" customHeight="1">
      <c r="A1096" s="2017" t="s">
        <v>589</v>
      </c>
      <c r="B1096" s="2018"/>
      <c r="C1096" s="2019">
        <v>3.5000000000000003E-2</v>
      </c>
      <c r="D1096" s="708" t="e">
        <f>D1090*C1096+E1096</f>
        <v>#REF!</v>
      </c>
      <c r="E1096" s="512"/>
      <c r="F1096" s="622"/>
      <c r="G1096" s="623"/>
      <c r="H1096" s="623"/>
      <c r="I1096" s="710"/>
    </row>
    <row r="1097" spans="1:9" s="526" customFormat="1" ht="24" customHeight="1">
      <c r="A1097" s="723" t="s">
        <v>308</v>
      </c>
      <c r="B1097" s="724"/>
      <c r="C1097" s="709">
        <v>0.03</v>
      </c>
      <c r="D1097" s="708" t="e">
        <f>D1079+F1079+G1079+E1097</f>
        <v>#REF!</v>
      </c>
      <c r="E1097" s="512">
        <v>0.3</v>
      </c>
      <c r="F1097" s="622"/>
      <c r="G1097" s="623"/>
      <c r="H1097" s="623"/>
      <c r="I1097" s="710" t="e">
        <f>D1097</f>
        <v>#REF!</v>
      </c>
    </row>
    <row r="1098" spans="1:9" s="526" customFormat="1" ht="24" customHeight="1">
      <c r="A1098" s="725" t="s">
        <v>309</v>
      </c>
      <c r="B1098" s="726"/>
      <c r="C1098" s="628">
        <v>0.02</v>
      </c>
      <c r="D1098" s="705" t="e">
        <f>D1080+F1080+G1080+E1098</f>
        <v>#REF!</v>
      </c>
      <c r="E1098" s="511"/>
      <c r="F1098" s="706"/>
      <c r="G1098" s="707"/>
      <c r="H1098" s="707"/>
      <c r="I1098" s="612" t="e">
        <f>D1098</f>
        <v>#REF!</v>
      </c>
    </row>
    <row r="1099" spans="1:9" s="526" customFormat="1" ht="18.75" hidden="1" customHeight="1">
      <c r="A1099" s="727" t="s">
        <v>39</v>
      </c>
      <c r="B1099" s="728"/>
      <c r="C1099" s="579">
        <v>0.03</v>
      </c>
      <c r="D1099" s="711" t="e">
        <f>D1069*C1099</f>
        <v>#REF!</v>
      </c>
      <c r="E1099" s="505"/>
      <c r="F1099" s="577">
        <f>F1069*C1099</f>
        <v>0</v>
      </c>
      <c r="G1099" s="578">
        <f>G1069*C1099</f>
        <v>0</v>
      </c>
      <c r="H1099" s="578">
        <f>H1069*C1099</f>
        <v>0</v>
      </c>
      <c r="I1099" s="579" t="e">
        <f t="shared" ref="I1099:I1100" si="131">SUM(D1099:H1099)</f>
        <v>#REF!</v>
      </c>
    </row>
    <row r="1100" spans="1:9" s="526" customFormat="1" ht="18.75" hidden="1" customHeight="1">
      <c r="A1100" s="727" t="s">
        <v>45</v>
      </c>
      <c r="B1100" s="728"/>
      <c r="C1100" s="579">
        <v>2.5559999999999999E-2</v>
      </c>
      <c r="D1100" s="711" t="e">
        <f>D1070*C1100</f>
        <v>#REF!</v>
      </c>
      <c r="E1100" s="505"/>
      <c r="F1100" s="577">
        <f>F1070*C1100</f>
        <v>0</v>
      </c>
      <c r="G1100" s="578">
        <f>G1070*C1100</f>
        <v>0</v>
      </c>
      <c r="H1100" s="578">
        <f>H1070*C1100</f>
        <v>0</v>
      </c>
      <c r="I1100" s="579" t="e">
        <f t="shared" si="131"/>
        <v>#REF!</v>
      </c>
    </row>
    <row r="1101" spans="1:9" s="526" customFormat="1" ht="24" customHeight="1">
      <c r="A1101" s="719" t="s">
        <v>58</v>
      </c>
      <c r="B1101" s="720"/>
      <c r="C1101" s="612">
        <v>0.02</v>
      </c>
      <c r="D1101" s="636" t="e">
        <f>D1050+F1050+G1050+E1101+D1091</f>
        <v>#REF!</v>
      </c>
      <c r="E1101" s="507">
        <v>0.1</v>
      </c>
      <c r="F1101" s="712"/>
      <c r="G1101" s="608"/>
      <c r="H1101" s="608"/>
      <c r="I1101" s="612" t="e">
        <f>D1101</f>
        <v>#REF!</v>
      </c>
    </row>
    <row r="1102" spans="1:9" s="526" customFormat="1" ht="24" customHeight="1">
      <c r="A1102" s="719" t="s">
        <v>57</v>
      </c>
      <c r="B1102" s="720"/>
      <c r="C1102" s="612">
        <v>0.01</v>
      </c>
      <c r="D1102" s="636" t="e">
        <f>D1053+F1053+G1053+E1102</f>
        <v>#REF!</v>
      </c>
      <c r="E1102" s="507"/>
      <c r="F1102" s="712"/>
      <c r="G1102" s="608"/>
      <c r="H1102" s="608"/>
      <c r="I1102" s="612" t="e">
        <f>D1102</f>
        <v>#REF!</v>
      </c>
    </row>
    <row r="1103" spans="1:9" ht="24" customHeight="1">
      <c r="A1103" s="719" t="s">
        <v>305</v>
      </c>
      <c r="B1103" s="720"/>
      <c r="C1103" s="713">
        <v>1.2E-2</v>
      </c>
      <c r="D1103" s="571" t="e">
        <f>D1082+E1103</f>
        <v>#REF!</v>
      </c>
      <c r="E1103" s="507">
        <v>0.36</v>
      </c>
      <c r="F1103" s="572" t="e">
        <f t="shared" ref="F1103:H1104" si="132">F1082</f>
        <v>#REF!</v>
      </c>
      <c r="G1103" s="573" t="e">
        <f t="shared" si="132"/>
        <v>#REF!</v>
      </c>
      <c r="H1103" s="573" t="e">
        <f t="shared" si="132"/>
        <v>#REF!</v>
      </c>
      <c r="I1103" s="682" t="e">
        <f>D1103+F1103+G1103+H1103</f>
        <v>#REF!</v>
      </c>
    </row>
    <row r="1104" spans="1:9" ht="24" customHeight="1">
      <c r="A1104" s="719" t="s">
        <v>53</v>
      </c>
      <c r="B1104" s="720"/>
      <c r="C1104" s="713">
        <v>6.0000000000000001E-3</v>
      </c>
      <c r="D1104" s="571" t="e">
        <f>(D1083+E1104)/3</f>
        <v>#REF!</v>
      </c>
      <c r="E1104" s="507"/>
      <c r="F1104" s="572" t="e">
        <f>D1104</f>
        <v>#REF!</v>
      </c>
      <c r="G1104" s="573" t="e">
        <f>D1104</f>
        <v>#REF!</v>
      </c>
      <c r="H1104" s="573" t="e">
        <f t="shared" si="132"/>
        <v>#REF!</v>
      </c>
      <c r="I1104" s="682" t="e">
        <f>D1104+F1104+G1104+H1104</f>
        <v>#REF!</v>
      </c>
    </row>
    <row r="1105" spans="1:13" ht="24" customHeight="1">
      <c r="A1105" s="719" t="s">
        <v>54</v>
      </c>
      <c r="B1105" s="720"/>
      <c r="C1105" s="713">
        <v>6.7799999999999996E-3</v>
      </c>
      <c r="D1105" s="571" t="e">
        <f>D1085+E1105</f>
        <v>#REF!</v>
      </c>
      <c r="E1105" s="507">
        <v>0.5</v>
      </c>
      <c r="F1105" s="572"/>
      <c r="G1105" s="573"/>
      <c r="H1105" s="573"/>
      <c r="I1105" s="682" t="e">
        <f>D1105</f>
        <v>#REF!</v>
      </c>
    </row>
    <row r="1106" spans="1:13" ht="24" customHeight="1" thickBot="1">
      <c r="A1106" s="721" t="s">
        <v>48</v>
      </c>
      <c r="B1106" s="722"/>
      <c r="C1106" s="714">
        <v>3</v>
      </c>
      <c r="D1106" s="715" t="e">
        <f>D1086+E1106</f>
        <v>#REF!</v>
      </c>
      <c r="E1106" s="513">
        <v>55</v>
      </c>
      <c r="F1106" s="716"/>
      <c r="G1106" s="717"/>
      <c r="H1106" s="717" t="e">
        <f>H1086</f>
        <v>#REF!</v>
      </c>
      <c r="I1106" s="718" t="e">
        <f>D1106+H1106</f>
        <v>#REF!</v>
      </c>
    </row>
    <row r="1107" spans="1:13" ht="24" customHeight="1" thickBot="1">
      <c r="A1107" s="749" t="s">
        <v>92</v>
      </c>
      <c r="B1107" s="750"/>
      <c r="C1107" s="750"/>
      <c r="D1107" s="750"/>
      <c r="E1107" s="816"/>
      <c r="F1107" s="751"/>
      <c r="G1107" s="4152">
        <f>G1</f>
        <v>44606</v>
      </c>
      <c r="H1107" s="4153"/>
      <c r="I1107" s="4154"/>
      <c r="K1107" s="4049"/>
      <c r="L1107" s="4049"/>
      <c r="M1107" s="520"/>
    </row>
    <row r="1108" spans="1:13" s="526" customFormat="1" ht="24" customHeight="1">
      <c r="A1108" s="768"/>
      <c r="B1108" s="769"/>
      <c r="C1108" s="754" t="s">
        <v>24</v>
      </c>
      <c r="D1108" s="521">
        <v>0.22916666666666666</v>
      </c>
      <c r="E1108" s="817" t="s">
        <v>375</v>
      </c>
      <c r="F1108" s="522">
        <v>0.47916666666666669</v>
      </c>
      <c r="G1108" s="523">
        <v>0.66666666666666663</v>
      </c>
      <c r="H1108" s="524">
        <v>0.8125</v>
      </c>
      <c r="I1108" s="525"/>
      <c r="K1108" s="4050"/>
      <c r="L1108" s="4050"/>
      <c r="M1108" s="527"/>
    </row>
    <row r="1109" spans="1:13" s="526" customFormat="1" ht="24" customHeight="1" thickBot="1">
      <c r="A1109" s="528"/>
      <c r="B1109" s="529">
        <v>1</v>
      </c>
      <c r="C1109" s="755"/>
      <c r="D1109" s="518" t="e">
        <f>'Основная продукция'!#REF!</f>
        <v>#REF!</v>
      </c>
      <c r="E1109" s="818"/>
      <c r="F1109" s="530">
        <f>'Основная продукция'!P397</f>
        <v>0</v>
      </c>
      <c r="G1109" s="531">
        <f>'Основная продукция'!Y397</f>
        <v>0</v>
      </c>
      <c r="H1109" s="532">
        <f>'Основная продукция'!AG397</f>
        <v>0</v>
      </c>
      <c r="I1109" s="533" t="s">
        <v>153</v>
      </c>
      <c r="K1109" s="4050"/>
      <c r="L1109" s="4050"/>
      <c r="M1109" s="527"/>
    </row>
    <row r="1110" spans="1:13" s="526" customFormat="1" ht="12.75" hidden="1" customHeight="1">
      <c r="A1110" s="534" t="s">
        <v>376</v>
      </c>
      <c r="B1110" s="529">
        <v>0.38</v>
      </c>
      <c r="C1110" s="755"/>
      <c r="D1110" s="535" t="e">
        <f>B1110*D1109/B1109</f>
        <v>#REF!</v>
      </c>
      <c r="E1110" s="819"/>
      <c r="F1110" s="536">
        <f t="shared" ref="F1110:F1115" si="133">B1110*F1109/B1109</f>
        <v>0</v>
      </c>
      <c r="G1110" s="537">
        <f>B1110*G1109/B1109</f>
        <v>0</v>
      </c>
      <c r="H1110" s="537">
        <f t="shared" ref="H1110:H1115" si="134">B1110*H1109/B1109</f>
        <v>0</v>
      </c>
      <c r="I1110" s="538"/>
      <c r="K1110" s="4050"/>
      <c r="L1110" s="4050"/>
      <c r="M1110" s="527"/>
    </row>
    <row r="1111" spans="1:13" s="526" customFormat="1" ht="12.75" hidden="1" customHeight="1">
      <c r="A1111" s="534" t="s">
        <v>377</v>
      </c>
      <c r="B1111" s="529">
        <v>0.21</v>
      </c>
      <c r="C1111" s="755"/>
      <c r="D1111" s="535" t="e">
        <f>B1111*D1109/B1109</f>
        <v>#REF!</v>
      </c>
      <c r="E1111" s="819"/>
      <c r="F1111" s="536">
        <f t="shared" si="133"/>
        <v>0</v>
      </c>
      <c r="G1111" s="537">
        <f t="shared" ref="G1111:G1115" si="135">B1111*G1110/B1110</f>
        <v>0</v>
      </c>
      <c r="H1111" s="537">
        <f t="shared" si="134"/>
        <v>0</v>
      </c>
      <c r="I1111" s="538"/>
      <c r="K1111" s="4050"/>
      <c r="L1111" s="4050"/>
      <c r="M1111" s="527"/>
    </row>
    <row r="1112" spans="1:13" s="526" customFormat="1" ht="12.75" hidden="1" customHeight="1">
      <c r="A1112" s="534" t="s">
        <v>378</v>
      </c>
      <c r="B1112" s="529">
        <v>0.26</v>
      </c>
      <c r="C1112" s="755"/>
      <c r="D1112" s="535" t="e">
        <f>B1112*D1109/B1109</f>
        <v>#REF!</v>
      </c>
      <c r="E1112" s="819"/>
      <c r="F1112" s="536">
        <f t="shared" si="133"/>
        <v>0</v>
      </c>
      <c r="G1112" s="537">
        <f t="shared" si="135"/>
        <v>0</v>
      </c>
      <c r="H1112" s="537">
        <f t="shared" si="134"/>
        <v>0</v>
      </c>
      <c r="I1112" s="538"/>
      <c r="K1112" s="4050"/>
      <c r="L1112" s="4050"/>
      <c r="M1112" s="527"/>
    </row>
    <row r="1113" spans="1:13" s="526" customFormat="1" ht="12.75" hidden="1" customHeight="1">
      <c r="A1113" s="534" t="s">
        <v>379</v>
      </c>
      <c r="B1113" s="529">
        <v>0.15</v>
      </c>
      <c r="C1113" s="755"/>
      <c r="D1113" s="535" t="e">
        <f>B1113*D1109/B1109</f>
        <v>#REF!</v>
      </c>
      <c r="E1113" s="819"/>
      <c r="F1113" s="536">
        <f t="shared" si="133"/>
        <v>0</v>
      </c>
      <c r="G1113" s="537">
        <f t="shared" si="135"/>
        <v>0</v>
      </c>
      <c r="H1113" s="537">
        <f t="shared" si="134"/>
        <v>0</v>
      </c>
      <c r="I1113" s="538"/>
      <c r="K1113" s="4050"/>
      <c r="L1113" s="4050"/>
      <c r="M1113" s="527"/>
    </row>
    <row r="1114" spans="1:13" s="526" customFormat="1" ht="12.75" hidden="1" customHeight="1">
      <c r="A1114" s="534" t="s">
        <v>380</v>
      </c>
      <c r="B1114" s="529">
        <v>0.01</v>
      </c>
      <c r="C1114" s="755"/>
      <c r="D1114" s="535" t="e">
        <f>B1114*D1109/B1109</f>
        <v>#REF!</v>
      </c>
      <c r="E1114" s="819"/>
      <c r="F1114" s="536">
        <f t="shared" si="133"/>
        <v>0</v>
      </c>
      <c r="G1114" s="537">
        <f t="shared" si="135"/>
        <v>0</v>
      </c>
      <c r="H1114" s="537">
        <f t="shared" si="134"/>
        <v>0</v>
      </c>
      <c r="I1114" s="538"/>
    </row>
    <row r="1115" spans="1:13" s="526" customFormat="1" ht="12.75" hidden="1" customHeight="1" thickBot="1">
      <c r="A1115" s="539" t="s">
        <v>381</v>
      </c>
      <c r="B1115" s="540">
        <v>0.01</v>
      </c>
      <c r="C1115" s="756"/>
      <c r="D1115" s="541" t="e">
        <f>B1115*D1109/B1109</f>
        <v>#REF!</v>
      </c>
      <c r="E1115" s="820"/>
      <c r="F1115" s="542">
        <f t="shared" si="133"/>
        <v>0</v>
      </c>
      <c r="G1115" s="543">
        <f t="shared" si="135"/>
        <v>0</v>
      </c>
      <c r="H1115" s="543">
        <f t="shared" si="134"/>
        <v>0</v>
      </c>
      <c r="I1115" s="544"/>
    </row>
    <row r="1116" spans="1:13" ht="24" customHeight="1" thickBot="1">
      <c r="A1116" s="545"/>
      <c r="B1116" s="546">
        <v>1</v>
      </c>
      <c r="C1116" s="547" t="s">
        <v>111</v>
      </c>
      <c r="D1116" s="548" t="e">
        <f>'Основная продукция'!#REF!</f>
        <v>#REF!</v>
      </c>
      <c r="E1116" s="821"/>
      <c r="F1116" s="549">
        <f>'Основная продукция'!P398</f>
        <v>0</v>
      </c>
      <c r="G1116" s="550">
        <f>'Основная продукция'!Y398</f>
        <v>0</v>
      </c>
      <c r="H1116" s="551" t="e">
        <f>'Основная продукция'!#REF!</f>
        <v>#REF!</v>
      </c>
      <c r="I1116" s="552" t="s">
        <v>153</v>
      </c>
    </row>
    <row r="1117" spans="1:13" ht="12.75" hidden="1" customHeight="1">
      <c r="A1117" s="553" t="s">
        <v>382</v>
      </c>
      <c r="B1117" s="554">
        <v>0.5</v>
      </c>
      <c r="C1117" s="555"/>
      <c r="D1117" s="556" t="e">
        <f>B1117*D1116/B1116</f>
        <v>#REF!</v>
      </c>
      <c r="E1117" s="822"/>
      <c r="F1117" s="557">
        <f>B1117*F1116/B1116</f>
        <v>0</v>
      </c>
      <c r="G1117" s="558">
        <f>B1117*G1116/B1116</f>
        <v>0</v>
      </c>
      <c r="H1117" s="558" t="e">
        <f>B1117*H1116/B1116</f>
        <v>#REF!</v>
      </c>
      <c r="I1117" s="559"/>
    </row>
    <row r="1118" spans="1:13" ht="12.75" hidden="1" customHeight="1" thickBot="1">
      <c r="A1118" s="534" t="s">
        <v>383</v>
      </c>
      <c r="B1118" s="529">
        <v>0.5</v>
      </c>
      <c r="C1118" s="560"/>
      <c r="D1118" s="561" t="e">
        <f>B1118*D1116/B1116</f>
        <v>#REF!</v>
      </c>
      <c r="E1118" s="823"/>
      <c r="F1118" s="562">
        <f>B1118*F1116/B1116</f>
        <v>0</v>
      </c>
      <c r="G1118" s="563">
        <f>B1118*G1116/B1116</f>
        <v>0</v>
      </c>
      <c r="H1118" s="563" t="e">
        <f>B1118*H1116/B1116</f>
        <v>#REF!</v>
      </c>
      <c r="I1118" s="564"/>
    </row>
    <row r="1119" spans="1:13" ht="12.75" hidden="1" customHeight="1">
      <c r="A1119" s="745" t="s">
        <v>302</v>
      </c>
      <c r="B1119" s="764"/>
      <c r="C1119" s="565">
        <v>0.03</v>
      </c>
      <c r="D1119" s="566" t="e">
        <f>D1117*C1119</f>
        <v>#REF!</v>
      </c>
      <c r="E1119" s="824"/>
      <c r="F1119" s="567">
        <f>F1117*C1119</f>
        <v>0</v>
      </c>
      <c r="G1119" s="568">
        <f>G1117*C1119</f>
        <v>0</v>
      </c>
      <c r="H1119" s="568" t="e">
        <f>H1117*C1119</f>
        <v>#REF!</v>
      </c>
      <c r="I1119" s="569" t="e">
        <f>SUM(D1119:H1119)</f>
        <v>#REF!</v>
      </c>
    </row>
    <row r="1120" spans="1:13" ht="12.75" hidden="1" customHeight="1">
      <c r="A1120" s="719" t="s">
        <v>307</v>
      </c>
      <c r="B1120" s="765"/>
      <c r="C1120" s="570">
        <v>1.2E-2</v>
      </c>
      <c r="D1120" s="571" t="e">
        <f>D1118*C1120</f>
        <v>#REF!</v>
      </c>
      <c r="E1120" s="825"/>
      <c r="F1120" s="572">
        <f>F1118*C1120</f>
        <v>0</v>
      </c>
      <c r="G1120" s="573">
        <f>G1118*C1120</f>
        <v>0</v>
      </c>
      <c r="H1120" s="573" t="e">
        <f>H1118*C1120</f>
        <v>#REF!</v>
      </c>
      <c r="I1120" s="574" t="e">
        <f>SUM(D1120:H1120)</f>
        <v>#REF!</v>
      </c>
    </row>
    <row r="1121" spans="1:9" ht="12.75" hidden="1" customHeight="1">
      <c r="A1121" s="747" t="s">
        <v>303</v>
      </c>
      <c r="B1121" s="761"/>
      <c r="C1121" s="575">
        <v>3.0000000000000001E-3</v>
      </c>
      <c r="D1121" s="576" t="e">
        <f>D1118*C1121</f>
        <v>#REF!</v>
      </c>
      <c r="E1121" s="505"/>
      <c r="F1121" s="577">
        <f>F1118*C1121</f>
        <v>0</v>
      </c>
      <c r="G1121" s="578">
        <f>G1118*C1121</f>
        <v>0</v>
      </c>
      <c r="H1121" s="578" t="e">
        <f>H1118*C1121</f>
        <v>#REF!</v>
      </c>
      <c r="I1121" s="579" t="e">
        <f t="shared" ref="I1121:I1126" si="136">SUM(D1121:H1121)</f>
        <v>#REF!</v>
      </c>
    </row>
    <row r="1122" spans="1:9" ht="12.75" hidden="1" customHeight="1">
      <c r="A1122" s="766" t="s">
        <v>39</v>
      </c>
      <c r="B1122" s="767"/>
      <c r="C1122" s="580">
        <v>1.2E-2</v>
      </c>
      <c r="D1122" s="581" t="e">
        <f>D1118*C1122</f>
        <v>#REF!</v>
      </c>
      <c r="E1122" s="826"/>
      <c r="F1122" s="582">
        <f>F1118*C1122</f>
        <v>0</v>
      </c>
      <c r="G1122" s="583">
        <f>G1118*C1122</f>
        <v>0</v>
      </c>
      <c r="H1122" s="583" t="e">
        <f>H1118*C1122</f>
        <v>#REF!</v>
      </c>
      <c r="I1122" s="584" t="e">
        <f t="shared" si="136"/>
        <v>#REF!</v>
      </c>
    </row>
    <row r="1123" spans="1:9" ht="12.75" hidden="1" customHeight="1">
      <c r="A1123" s="766" t="s">
        <v>47</v>
      </c>
      <c r="B1123" s="767"/>
      <c r="C1123" s="585">
        <v>2.18E-2</v>
      </c>
      <c r="D1123" s="586" t="e">
        <f>D1117*C1123</f>
        <v>#REF!</v>
      </c>
      <c r="E1123" s="827"/>
      <c r="F1123" s="587">
        <f>F1117*C1123</f>
        <v>0</v>
      </c>
      <c r="G1123" s="588">
        <f>G1117*C1123</f>
        <v>0</v>
      </c>
      <c r="H1123" s="588" t="e">
        <f>H1117*C1123</f>
        <v>#REF!</v>
      </c>
      <c r="I1123" s="584" t="e">
        <f t="shared" si="136"/>
        <v>#REF!</v>
      </c>
    </row>
    <row r="1124" spans="1:9" ht="12.75" hidden="1" customHeight="1">
      <c r="A1124" s="747" t="s">
        <v>45</v>
      </c>
      <c r="B1124" s="761"/>
      <c r="C1124" s="589">
        <v>2.5559999999999999E-2</v>
      </c>
      <c r="D1124" s="590" t="e">
        <f>D1118*C1124</f>
        <v>#REF!</v>
      </c>
      <c r="E1124" s="828"/>
      <c r="F1124" s="591">
        <f>F1118*C1124</f>
        <v>0</v>
      </c>
      <c r="G1124" s="592">
        <f>G1118*C1124</f>
        <v>0</v>
      </c>
      <c r="H1124" s="592" t="e">
        <f>H1118*C1124</f>
        <v>#REF!</v>
      </c>
      <c r="I1124" s="584" t="e">
        <f t="shared" si="136"/>
        <v>#REF!</v>
      </c>
    </row>
    <row r="1125" spans="1:9" ht="12.75" hidden="1" customHeight="1">
      <c r="A1125" s="747" t="s">
        <v>300</v>
      </c>
      <c r="B1125" s="761"/>
      <c r="C1125" s="575">
        <v>1.2E-2</v>
      </c>
      <c r="D1125" s="576" t="e">
        <f>D1117*C1125</f>
        <v>#REF!</v>
      </c>
      <c r="E1125" s="505"/>
      <c r="F1125" s="577">
        <f>F1117*C1125</f>
        <v>0</v>
      </c>
      <c r="G1125" s="578">
        <f>G1117*C1125</f>
        <v>0</v>
      </c>
      <c r="H1125" s="578" t="e">
        <f>H1117*C1125</f>
        <v>#REF!</v>
      </c>
      <c r="I1125" s="579" t="e">
        <f t="shared" si="136"/>
        <v>#REF!</v>
      </c>
    </row>
    <row r="1126" spans="1:9" ht="12.75" hidden="1" customHeight="1" thickBot="1">
      <c r="A1126" s="762" t="s">
        <v>52</v>
      </c>
      <c r="B1126" s="763"/>
      <c r="C1126" s="593">
        <v>1.2E-2</v>
      </c>
      <c r="D1126" s="594" t="e">
        <f>D1118*C1126</f>
        <v>#REF!</v>
      </c>
      <c r="E1126" s="829"/>
      <c r="F1126" s="595">
        <f>F1118*C1126</f>
        <v>0</v>
      </c>
      <c r="G1126" s="596">
        <f>G1118*C1126</f>
        <v>0</v>
      </c>
      <c r="H1126" s="596" t="e">
        <f>H1118*C1126</f>
        <v>#REF!</v>
      </c>
      <c r="I1126" s="597" t="e">
        <f t="shared" si="136"/>
        <v>#REF!</v>
      </c>
    </row>
    <row r="1127" spans="1:9" ht="24" customHeight="1" thickBot="1">
      <c r="A1127" s="598"/>
      <c r="B1127" s="599">
        <v>1</v>
      </c>
      <c r="C1127" s="547" t="s">
        <v>119</v>
      </c>
      <c r="D1127" s="600" t="e">
        <f>'Основная продукция'!#REF!</f>
        <v>#REF!</v>
      </c>
      <c r="E1127" s="830"/>
      <c r="F1127" s="601">
        <f>'Основная продукция'!P401</f>
        <v>0</v>
      </c>
      <c r="G1127" s="602">
        <f>'Основная продукция'!Y401</f>
        <v>0</v>
      </c>
      <c r="H1127" s="603" t="e">
        <f>'Основная продукция'!#REF!</f>
        <v>#REF!</v>
      </c>
      <c r="I1127" s="604"/>
    </row>
    <row r="1128" spans="1:9" ht="12.75" hidden="1" customHeight="1">
      <c r="A1128" s="745" t="s">
        <v>384</v>
      </c>
      <c r="B1128" s="746"/>
      <c r="C1128" s="568">
        <v>3.5000000000000003E-2</v>
      </c>
      <c r="D1128" s="605" t="e">
        <f>C1128*D1127</f>
        <v>#REF!</v>
      </c>
      <c r="E1128" s="831"/>
      <c r="F1128" s="606">
        <f>C1128*F1127</f>
        <v>0</v>
      </c>
      <c r="G1128" s="607">
        <f>C1128*G1127</f>
        <v>0</v>
      </c>
      <c r="H1128" s="607" t="e">
        <f>C1128*H1127</f>
        <v>#REF!</v>
      </c>
      <c r="I1128" s="569" t="e">
        <f>SUM(D1128:H1128)</f>
        <v>#REF!</v>
      </c>
    </row>
    <row r="1129" spans="1:9" ht="12.75" hidden="1" customHeight="1">
      <c r="A1129" s="719" t="s">
        <v>58</v>
      </c>
      <c r="B1129" s="720"/>
      <c r="C1129" s="608">
        <v>0.02</v>
      </c>
      <c r="D1129" s="609" t="e">
        <f>C1129*D1127</f>
        <v>#REF!</v>
      </c>
      <c r="E1129" s="832"/>
      <c r="F1129" s="610">
        <f>C1129*F1127</f>
        <v>0</v>
      </c>
      <c r="G1129" s="611">
        <f>C1129*G1127</f>
        <v>0</v>
      </c>
      <c r="H1129" s="611" t="e">
        <f>C1129*H1127</f>
        <v>#REF!</v>
      </c>
      <c r="I1129" s="612" t="e">
        <f>SUM(D1129:H1129)</f>
        <v>#REF!</v>
      </c>
    </row>
    <row r="1130" spans="1:9" ht="12.75" hidden="1" customHeight="1">
      <c r="A1130" s="729" t="s">
        <v>52</v>
      </c>
      <c r="B1130" s="730"/>
      <c r="C1130" s="613">
        <v>1.2E-2</v>
      </c>
      <c r="D1130" s="614" t="e">
        <f>C1130*D1127</f>
        <v>#REF!</v>
      </c>
      <c r="E1130" s="833"/>
      <c r="F1130" s="615">
        <f>C1130*F1127</f>
        <v>0</v>
      </c>
      <c r="G1130" s="616">
        <f>C1130*G1127</f>
        <v>0</v>
      </c>
      <c r="H1130" s="616" t="e">
        <f>C1130*H1127</f>
        <v>#REF!</v>
      </c>
      <c r="I1130" s="617" t="e">
        <f>SUM(D1130:H1130)</f>
        <v>#REF!</v>
      </c>
    </row>
    <row r="1131" spans="1:9" ht="12.75" hidden="1" customHeight="1">
      <c r="A1131" s="747" t="s">
        <v>45</v>
      </c>
      <c r="B1131" s="748"/>
      <c r="C1131" s="578">
        <v>3.4500000000000003E-2</v>
      </c>
      <c r="D1131" s="618" t="e">
        <f>C1131*D1127</f>
        <v>#REF!</v>
      </c>
      <c r="E1131" s="834"/>
      <c r="F1131" s="619">
        <f>C1131*F1127</f>
        <v>0</v>
      </c>
      <c r="G1131" s="620">
        <f>C1131*G1127</f>
        <v>0</v>
      </c>
      <c r="H1131" s="620" t="e">
        <f>C1131*H1127</f>
        <v>#REF!</v>
      </c>
      <c r="I1131" s="579" t="e">
        <f>SUM(D1131:H1131)</f>
        <v>#REF!</v>
      </c>
    </row>
    <row r="1132" spans="1:9" ht="12.75" hidden="1" customHeight="1" thickBot="1">
      <c r="A1132" s="719" t="s">
        <v>57</v>
      </c>
      <c r="B1132" s="720"/>
      <c r="C1132" s="608">
        <v>0.01</v>
      </c>
      <c r="D1132" s="621" t="e">
        <f>C1132*D1127</f>
        <v>#REF!</v>
      </c>
      <c r="E1132" s="835"/>
      <c r="F1132" s="622">
        <f>C1132*F1127</f>
        <v>0</v>
      </c>
      <c r="G1132" s="623">
        <f>C1132*G1127</f>
        <v>0</v>
      </c>
      <c r="H1132" s="623" t="e">
        <f>C1132*H1127</f>
        <v>#REF!</v>
      </c>
      <c r="I1132" s="612" t="e">
        <f>SUM(D1132:H1132)</f>
        <v>#REF!</v>
      </c>
    </row>
    <row r="1133" spans="1:9" s="526" customFormat="1" ht="24" customHeight="1">
      <c r="A1133" s="735" t="s">
        <v>42</v>
      </c>
      <c r="B1133" s="736"/>
      <c r="C1133" s="624">
        <v>2.4E-2</v>
      </c>
      <c r="D1133" s="625" t="e">
        <f>(D1111+D1113+D1115)*C1133+E1133</f>
        <v>#REF!</v>
      </c>
      <c r="E1133" s="506">
        <v>0.5</v>
      </c>
      <c r="F1133" s="626">
        <f>(F1111+F1113+F1115)*C1133</f>
        <v>0</v>
      </c>
      <c r="G1133" s="627">
        <f>(G1111+G1113+G1115)*C1133</f>
        <v>0</v>
      </c>
      <c r="H1133" s="627">
        <f>(H1111+H1113+H1115)*C1133</f>
        <v>0</v>
      </c>
      <c r="I1133" s="569" t="e">
        <f>D1133+F1133+G1133+H1133</f>
        <v>#REF!</v>
      </c>
    </row>
    <row r="1134" spans="1:9" s="526" customFormat="1" ht="24" customHeight="1">
      <c r="A1134" s="719" t="s">
        <v>299</v>
      </c>
      <c r="B1134" s="720"/>
      <c r="C1134" s="628">
        <v>1.2E-2</v>
      </c>
      <c r="D1134" s="571" t="e">
        <f>((D1110+D1112+D1114)*C1134)+D1166+E1134</f>
        <v>#REF!</v>
      </c>
      <c r="E1134" s="507">
        <v>0.5</v>
      </c>
      <c r="F1134" s="629" t="e">
        <f>((F1110+F1112+F1114)*C1134)+F1166</f>
        <v>#REF!</v>
      </c>
      <c r="G1134" s="573" t="e">
        <f>((G1110+G1112+G1114)*C1134)+G1166</f>
        <v>#REF!</v>
      </c>
      <c r="H1134" s="573" t="e">
        <f>((H1110+H1112+H1114)*C1134)+H1166</f>
        <v>#REF!</v>
      </c>
      <c r="I1134" s="579" t="e">
        <f t="shared" ref="I1134:I1143" si="137">D1134+F1134+G1134+H1134</f>
        <v>#REF!</v>
      </c>
    </row>
    <row r="1135" spans="1:9" s="526" customFormat="1" ht="24" customHeight="1">
      <c r="A1135" s="719" t="s">
        <v>39</v>
      </c>
      <c r="B1135" s="720"/>
      <c r="C1135" s="628">
        <v>1.2E-2</v>
      </c>
      <c r="D1135" s="630" t="e">
        <f>((D1110+D1112+D1114)*C1135)+D1122+D1178+D1160+D1154+E1135</f>
        <v>#REF!</v>
      </c>
      <c r="E1135" s="507"/>
      <c r="F1135" s="631" t="e">
        <f>((F1110+F1112+F1114)*C1135)+F1122+F1178+F1160+F1154</f>
        <v>#REF!</v>
      </c>
      <c r="G1135" s="608" t="e">
        <f>((G1110+G1112+G1114)*C1135)+G1122+G1178+G1160+G1154</f>
        <v>#REF!</v>
      </c>
      <c r="H1135" s="608" t="e">
        <f>((H1110+H1112+H1114)*C1135)+H1122+H1178+H1160+H1154</f>
        <v>#REF!</v>
      </c>
      <c r="I1135" s="579" t="e">
        <f t="shared" si="137"/>
        <v>#REF!</v>
      </c>
    </row>
    <row r="1136" spans="1:9" s="526" customFormat="1" ht="24" customHeight="1">
      <c r="A1136" s="719" t="s">
        <v>47</v>
      </c>
      <c r="B1136" s="720"/>
      <c r="C1136" s="628">
        <v>2.18E-2</v>
      </c>
      <c r="D1136" s="571" t="e">
        <f>D1110*C1136+D1123+D1167+E1136</f>
        <v>#REF!</v>
      </c>
      <c r="E1136" s="507"/>
      <c r="F1136" s="629">
        <f>F1110*C1136+F1123+F1167</f>
        <v>0</v>
      </c>
      <c r="G1136" s="573">
        <f>G1110*C1136+G1123+G1167</f>
        <v>0</v>
      </c>
      <c r="H1136" s="573" t="e">
        <f>H1110*C1136+H1123+H1167</f>
        <v>#REF!</v>
      </c>
      <c r="I1136" s="579" t="e">
        <f t="shared" si="137"/>
        <v>#REF!</v>
      </c>
    </row>
    <row r="1137" spans="1:9" s="526" customFormat="1" ht="24" customHeight="1">
      <c r="A1137" s="719" t="s">
        <v>45</v>
      </c>
      <c r="B1137" s="720"/>
      <c r="C1137" s="628">
        <v>2.5559999999999999E-2</v>
      </c>
      <c r="D1137" s="630" t="e">
        <f>((D1111+D1114+D1115+D1168+D1169)*C1137)+E1137+D1124+D1131+D1179+D1163+D1155</f>
        <v>#REF!</v>
      </c>
      <c r="E1137" s="507"/>
      <c r="F1137" s="631" t="e">
        <f>((F1111+F1114+F1115)*C1137)+F1124+F1131+F1179+F1163+F1155</f>
        <v>#REF!</v>
      </c>
      <c r="G1137" s="608" t="e">
        <f>((G1111+G1114+G1115)*C1137)+G1124+G1131+G1179+G1163+G1155</f>
        <v>#REF!</v>
      </c>
      <c r="H1137" s="608" t="e">
        <f>((H1111+H1114+H1115)*C1137)+H1124+H1131+H1179+H1163+H1155</f>
        <v>#REF!</v>
      </c>
      <c r="I1137" s="579" t="e">
        <f t="shared" si="137"/>
        <v>#REF!</v>
      </c>
    </row>
    <row r="1138" spans="1:9" s="526" customFormat="1" ht="24" customHeight="1">
      <c r="A1138" s="719" t="s">
        <v>300</v>
      </c>
      <c r="B1138" s="720"/>
      <c r="C1138" s="628">
        <v>1.2E-2</v>
      </c>
      <c r="D1138" s="571" t="e">
        <f>(D1111+D1114+D1115+D1168)*C1138+D1125+E1138</f>
        <v>#REF!</v>
      </c>
      <c r="E1138" s="507"/>
      <c r="F1138" s="629">
        <f>(F1111+F1114+F1115)*C1138+F1125</f>
        <v>0</v>
      </c>
      <c r="G1138" s="573">
        <f>(G1111+G1114+G1115)*C1138+G1125</f>
        <v>0</v>
      </c>
      <c r="H1138" s="573" t="e">
        <f>(H1111+H1114+H1115)*C1138+H1125</f>
        <v>#REF!</v>
      </c>
      <c r="I1138" s="579" t="e">
        <f t="shared" si="137"/>
        <v>#REF!</v>
      </c>
    </row>
    <row r="1139" spans="1:9" s="526" customFormat="1" ht="24" customHeight="1">
      <c r="A1139" s="719" t="s">
        <v>301</v>
      </c>
      <c r="B1139" s="720"/>
      <c r="C1139" s="628">
        <v>1.4E-2</v>
      </c>
      <c r="D1139" s="571" t="e">
        <f>(D1110+D1112+D1113)*C1139+E1139</f>
        <v>#REF!</v>
      </c>
      <c r="E1139" s="507"/>
      <c r="F1139" s="629">
        <f>(F1110+F1112+F1113)*C1139</f>
        <v>0</v>
      </c>
      <c r="G1139" s="573">
        <f>(G1110+G1112+G1113)*C1139</f>
        <v>0</v>
      </c>
      <c r="H1139" s="573">
        <f>(H1110+H1112+H1113)*C1139</f>
        <v>0</v>
      </c>
      <c r="I1139" s="579" t="e">
        <f t="shared" si="137"/>
        <v>#REF!</v>
      </c>
    </row>
    <row r="1140" spans="1:9" s="526" customFormat="1" ht="24" customHeight="1">
      <c r="A1140" s="757" t="s">
        <v>302</v>
      </c>
      <c r="B1140" s="758"/>
      <c r="C1140" s="632">
        <v>0.03</v>
      </c>
      <c r="D1140" s="633" t="e">
        <f>D1119+F1119+G1119+E1140</f>
        <v>#REF!</v>
      </c>
      <c r="E1140" s="508"/>
      <c r="F1140" s="634"/>
      <c r="G1140" s="635"/>
      <c r="H1140" s="635"/>
      <c r="I1140" s="584" t="e">
        <f t="shared" si="137"/>
        <v>#REF!</v>
      </c>
    </row>
    <row r="1141" spans="1:9" s="526" customFormat="1" ht="24" customHeight="1">
      <c r="A1141" s="725" t="s">
        <v>385</v>
      </c>
      <c r="B1141" s="726"/>
      <c r="C1141" s="628">
        <v>2.1999999999999999E-2</v>
      </c>
      <c r="D1141" s="636" t="e">
        <f>D1157+F1157+G1157+E1141</f>
        <v>#REF!</v>
      </c>
      <c r="E1141" s="507"/>
      <c r="F1141" s="631"/>
      <c r="G1141" s="608"/>
      <c r="H1141" s="608"/>
      <c r="I1141" s="579" t="e">
        <f t="shared" si="137"/>
        <v>#REF!</v>
      </c>
    </row>
    <row r="1142" spans="1:9" s="526" customFormat="1" ht="24" customHeight="1">
      <c r="A1142" s="725" t="s">
        <v>386</v>
      </c>
      <c r="B1142" s="726"/>
      <c r="C1142" s="628">
        <v>3.0000000000000001E-3</v>
      </c>
      <c r="D1142" s="637" t="e">
        <f>D1121+F1121+G1121+E1142</f>
        <v>#REF!</v>
      </c>
      <c r="E1142" s="507"/>
      <c r="F1142" s="629"/>
      <c r="G1142" s="573"/>
      <c r="H1142" s="573"/>
      <c r="I1142" s="579" t="e">
        <f t="shared" si="137"/>
        <v>#REF!</v>
      </c>
    </row>
    <row r="1143" spans="1:9" s="526" customFormat="1" ht="24" customHeight="1" thickBot="1">
      <c r="A1143" s="759" t="s">
        <v>304</v>
      </c>
      <c r="B1143" s="760"/>
      <c r="C1143" s="638">
        <v>3.5000000000000003E-2</v>
      </c>
      <c r="D1143" s="639" t="e">
        <f>D1128+F1128+G1128+E1143</f>
        <v>#REF!</v>
      </c>
      <c r="E1143" s="509"/>
      <c r="F1143" s="640"/>
      <c r="G1143" s="641"/>
      <c r="H1143" s="641"/>
      <c r="I1143" s="642" t="e">
        <f t="shared" si="137"/>
        <v>#REF!</v>
      </c>
    </row>
    <row r="1144" spans="1:9" ht="7.5" customHeight="1" thickBot="1"/>
    <row r="1145" spans="1:9" ht="24" customHeight="1" thickBot="1">
      <c r="A1145" s="749" t="s">
        <v>92</v>
      </c>
      <c r="B1145" s="750"/>
      <c r="C1145" s="750"/>
      <c r="D1145" s="750"/>
      <c r="E1145" s="816"/>
      <c r="F1145" s="751"/>
      <c r="G1145" s="4152">
        <f>G1</f>
        <v>44606</v>
      </c>
      <c r="H1145" s="4153"/>
      <c r="I1145" s="4154"/>
    </row>
    <row r="1146" spans="1:9" s="526" customFormat="1" ht="24" customHeight="1" thickBot="1">
      <c r="A1146" s="752" t="s">
        <v>387</v>
      </c>
      <c r="B1146" s="753"/>
      <c r="C1146" s="754" t="s">
        <v>9</v>
      </c>
      <c r="D1146" s="643">
        <v>0.22916666666666666</v>
      </c>
      <c r="E1146" s="817" t="s">
        <v>375</v>
      </c>
      <c r="F1146" s="522">
        <v>0.47916666666666669</v>
      </c>
      <c r="G1146" s="523">
        <v>0.66666666666666663</v>
      </c>
      <c r="H1146" s="644">
        <v>0.8125</v>
      </c>
      <c r="I1146" s="645"/>
    </row>
    <row r="1147" spans="1:9" s="526" customFormat="1" ht="24" customHeight="1" thickBot="1">
      <c r="A1147" s="646"/>
      <c r="B1147" s="647">
        <v>1</v>
      </c>
      <c r="C1147" s="755"/>
      <c r="D1147" s="518" t="e">
        <f>'Основная продукция'!#REF!</f>
        <v>#REF!</v>
      </c>
      <c r="E1147" s="837"/>
      <c r="F1147" s="648">
        <f>'Основная продукция'!P412</f>
        <v>0</v>
      </c>
      <c r="G1147" s="649">
        <f>'Основная продукция'!Y412</f>
        <v>0</v>
      </c>
      <c r="H1147" s="650" t="e">
        <f>'Основная продукция'!#REF!</f>
        <v>#REF!</v>
      </c>
      <c r="I1147" s="533"/>
    </row>
    <row r="1148" spans="1:9" s="526" customFormat="1" ht="13.5" hidden="1" customHeight="1">
      <c r="A1148" s="534" t="s">
        <v>0</v>
      </c>
      <c r="B1148" s="651">
        <v>0.36</v>
      </c>
      <c r="C1148" s="755"/>
      <c r="D1148" s="535" t="e">
        <f>B1148*D1147/B1147</f>
        <v>#REF!</v>
      </c>
      <c r="E1148" s="819"/>
      <c r="F1148" s="536">
        <f>B1148*F1147/B1147</f>
        <v>0</v>
      </c>
      <c r="G1148" s="537">
        <f>B1148*G1147/B1147</f>
        <v>0</v>
      </c>
      <c r="H1148" s="537" t="e">
        <f>B1148*H1147/B1147</f>
        <v>#REF!</v>
      </c>
      <c r="I1148" s="533"/>
    </row>
    <row r="1149" spans="1:9" s="526" customFormat="1" ht="13.5" hidden="1" customHeight="1" thickBot="1">
      <c r="A1149" s="652" t="s">
        <v>29</v>
      </c>
      <c r="B1149" s="653">
        <v>0.44</v>
      </c>
      <c r="C1149" s="756"/>
      <c r="D1149" s="654" t="e">
        <f>B1149*D1148/B1148</f>
        <v>#REF!</v>
      </c>
      <c r="E1149" s="838"/>
      <c r="F1149" s="655">
        <f>B1149*F1148/B1148</f>
        <v>0</v>
      </c>
      <c r="G1149" s="656">
        <f>B1149*G1148/B1148</f>
        <v>0</v>
      </c>
      <c r="H1149" s="656" t="e">
        <f>B1149*H1148/B1148</f>
        <v>#REF!</v>
      </c>
      <c r="I1149" s="657"/>
    </row>
    <row r="1150" spans="1:9" ht="24" customHeight="1">
      <c r="A1150" s="739" t="s">
        <v>388</v>
      </c>
      <c r="B1150" s="740"/>
      <c r="C1150" s="741"/>
      <c r="D1150" s="658" t="e">
        <f>'Основная продукция'!#REF!</f>
        <v>#REF!</v>
      </c>
      <c r="E1150" s="839"/>
      <c r="F1150" s="659" t="e">
        <f>'Основная продукция'!#REF!</f>
        <v>#REF!</v>
      </c>
      <c r="G1150" s="660" t="e">
        <f>'Основная продукция'!#REF!</f>
        <v>#REF!</v>
      </c>
      <c r="H1150" s="660" t="e">
        <f>'Основная продукция'!#REF!</f>
        <v>#REF!</v>
      </c>
      <c r="I1150" s="525"/>
    </row>
    <row r="1151" spans="1:9" ht="24" customHeight="1" thickBot="1">
      <c r="A1151" s="742" t="s">
        <v>389</v>
      </c>
      <c r="B1151" s="743"/>
      <c r="C1151" s="744"/>
      <c r="D1151" s="661" t="e">
        <f>'Основная продукция'!#REF!</f>
        <v>#REF!</v>
      </c>
      <c r="E1151" s="840"/>
      <c r="F1151" s="662" t="e">
        <f>'Основная продукция'!#REF!</f>
        <v>#REF!</v>
      </c>
      <c r="G1151" s="662" t="e">
        <f>'Основная продукция'!#REF!</f>
        <v>#REF!</v>
      </c>
      <c r="H1151" s="662" t="e">
        <f>'Основная продукция'!#REF!</f>
        <v>#REF!</v>
      </c>
      <c r="I1151" s="663"/>
    </row>
    <row r="1152" spans="1:9" ht="23.25" customHeight="1">
      <c r="A1152" s="739" t="s">
        <v>337</v>
      </c>
      <c r="B1152" s="740"/>
      <c r="C1152" s="741"/>
      <c r="D1152" s="664" t="e">
        <f>'Основная продукция'!#REF!</f>
        <v>#REF!</v>
      </c>
      <c r="E1152" s="841"/>
      <c r="F1152" s="665">
        <f>'Основная продукция'!P417</f>
        <v>0</v>
      </c>
      <c r="G1152" s="666">
        <f>'Основная продукция'!Y417</f>
        <v>0</v>
      </c>
      <c r="H1152" s="666" t="e">
        <f>'Основная продукция'!#REF!</f>
        <v>#REF!</v>
      </c>
      <c r="I1152" s="667"/>
    </row>
    <row r="1153" spans="1:9" ht="24" customHeight="1" thickBot="1">
      <c r="A1153" s="742" t="s">
        <v>338</v>
      </c>
      <c r="B1153" s="743"/>
      <c r="C1153" s="744"/>
      <c r="D1153" s="661" t="e">
        <f>'Основная продукция'!#REF!</f>
        <v>#REF!</v>
      </c>
      <c r="E1153" s="842"/>
      <c r="F1153" s="662">
        <f>'Основная продукция'!P418</f>
        <v>0</v>
      </c>
      <c r="G1153" s="668">
        <f>'Основная продукция'!Y418</f>
        <v>0</v>
      </c>
      <c r="H1153" s="668" t="e">
        <f>'Основная продукция'!#REF!</f>
        <v>#REF!</v>
      </c>
      <c r="I1153" s="604"/>
    </row>
    <row r="1154" spans="1:9" ht="12.75" hidden="1" customHeight="1">
      <c r="A1154" s="745" t="s">
        <v>39</v>
      </c>
      <c r="B1154" s="746"/>
      <c r="C1154" s="607">
        <v>0.02</v>
      </c>
      <c r="D1154" s="607" t="e">
        <f>(D1152+D1153)*C1154</f>
        <v>#REF!</v>
      </c>
      <c r="E1154" s="843"/>
      <c r="F1154" s="607">
        <f>(F1152+F1153)*C1154</f>
        <v>0</v>
      </c>
      <c r="G1154" s="607">
        <f>(G1152+G1153)*C1154</f>
        <v>0</v>
      </c>
      <c r="H1154" s="607" t="e">
        <f>(H1152+H1153)*C1154</f>
        <v>#REF!</v>
      </c>
      <c r="I1154" s="569" t="e">
        <f t="shared" ref="I1154:I1159" si="138">SUM(D1154:H1154)</f>
        <v>#REF!</v>
      </c>
    </row>
    <row r="1155" spans="1:9" ht="12.75" hidden="1" customHeight="1">
      <c r="A1155" s="747" t="s">
        <v>45</v>
      </c>
      <c r="B1155" s="748"/>
      <c r="C1155" s="669">
        <v>0.04</v>
      </c>
      <c r="D1155" s="669" t="e">
        <f>D1152*C1155</f>
        <v>#REF!</v>
      </c>
      <c r="E1155" s="844"/>
      <c r="F1155" s="669">
        <f>F1152*C1155</f>
        <v>0</v>
      </c>
      <c r="G1155" s="669">
        <f>G1152*C1155</f>
        <v>0</v>
      </c>
      <c r="H1155" s="669" t="e">
        <f>H1152*C1155</f>
        <v>#REF!</v>
      </c>
      <c r="I1155" s="579" t="e">
        <f t="shared" si="138"/>
        <v>#REF!</v>
      </c>
    </row>
    <row r="1156" spans="1:9" ht="12.75" hidden="1" customHeight="1">
      <c r="A1156" s="729" t="s">
        <v>52</v>
      </c>
      <c r="B1156" s="730"/>
      <c r="C1156" s="616">
        <v>2.4E-2</v>
      </c>
      <c r="D1156" s="616" t="e">
        <f>D1152*C1156</f>
        <v>#REF!</v>
      </c>
      <c r="E1156" s="845"/>
      <c r="F1156" s="616">
        <f>F1152*C1156</f>
        <v>0</v>
      </c>
      <c r="G1156" s="616">
        <f>G1152*C1156</f>
        <v>0</v>
      </c>
      <c r="H1156" s="616" t="e">
        <f>H1152*C1156</f>
        <v>#REF!</v>
      </c>
      <c r="I1156" s="617" t="e">
        <f t="shared" si="138"/>
        <v>#REF!</v>
      </c>
    </row>
    <row r="1157" spans="1:9" ht="12.75" hidden="1" customHeight="1">
      <c r="A1157" s="747" t="s">
        <v>385</v>
      </c>
      <c r="B1157" s="748"/>
      <c r="C1157" s="670">
        <v>0.03</v>
      </c>
      <c r="D1157" s="620" t="e">
        <f>D1153*C1157</f>
        <v>#REF!</v>
      </c>
      <c r="E1157" s="846"/>
      <c r="F1157" s="620">
        <f>F1153*C1157</f>
        <v>0</v>
      </c>
      <c r="G1157" s="620">
        <f>G1153*C1157</f>
        <v>0</v>
      </c>
      <c r="H1157" s="620" t="e">
        <f>H1153*C1157</f>
        <v>#REF!</v>
      </c>
      <c r="I1157" s="579" t="e">
        <f t="shared" si="138"/>
        <v>#REF!</v>
      </c>
    </row>
    <row r="1158" spans="1:9" ht="12.75" hidden="1" customHeight="1">
      <c r="A1158" s="719" t="s">
        <v>308</v>
      </c>
      <c r="B1158" s="720"/>
      <c r="C1158" s="671">
        <v>0.03</v>
      </c>
      <c r="D1158" s="623" t="e">
        <f>D1152*C1158</f>
        <v>#REF!</v>
      </c>
      <c r="E1158" s="847"/>
      <c r="F1158" s="623">
        <f>F1152*C1158</f>
        <v>0</v>
      </c>
      <c r="G1158" s="623">
        <f>G1152*C1158</f>
        <v>0</v>
      </c>
      <c r="H1158" s="623" t="e">
        <f>H1152*C1158</f>
        <v>#REF!</v>
      </c>
      <c r="I1158" s="612" t="e">
        <f t="shared" si="138"/>
        <v>#REF!</v>
      </c>
    </row>
    <row r="1159" spans="1:9" ht="12.75" hidden="1" customHeight="1" thickBot="1">
      <c r="A1159" s="721" t="s">
        <v>309</v>
      </c>
      <c r="B1159" s="722"/>
      <c r="C1159" s="672">
        <v>0.02</v>
      </c>
      <c r="D1159" s="673" t="e">
        <f>D1153*C1159</f>
        <v>#REF!</v>
      </c>
      <c r="E1159" s="848"/>
      <c r="F1159" s="673">
        <f>F1153*C1159</f>
        <v>0</v>
      </c>
      <c r="G1159" s="673">
        <f>G1153*C1159</f>
        <v>0</v>
      </c>
      <c r="H1159" s="673" t="e">
        <f>H1153*C1159</f>
        <v>#REF!</v>
      </c>
      <c r="I1159" s="674" t="e">
        <f t="shared" si="138"/>
        <v>#REF!</v>
      </c>
    </row>
    <row r="1160" spans="1:9" ht="12.75" hidden="1" customHeight="1">
      <c r="A1160" s="737" t="s">
        <v>39</v>
      </c>
      <c r="B1160" s="738"/>
      <c r="C1160" s="675">
        <v>0.02</v>
      </c>
      <c r="D1160" s="676" t="e">
        <f>((D1150+D1151)*C1160)+E1160</f>
        <v>#REF!</v>
      </c>
      <c r="E1160" s="849"/>
      <c r="F1160" s="677" t="e">
        <f>(F1150+F1151)*C1160</f>
        <v>#REF!</v>
      </c>
      <c r="G1160" s="678" t="e">
        <f>(G1150+G1151)*C1160</f>
        <v>#REF!</v>
      </c>
      <c r="H1160" s="678" t="e">
        <f>(H1150+H1151)*C1160</f>
        <v>#REF!</v>
      </c>
      <c r="I1160" s="679" t="e">
        <f>SUM(D1160:H1160)</f>
        <v>#REF!</v>
      </c>
    </row>
    <row r="1161" spans="1:9" ht="18.75" hidden="1" customHeight="1">
      <c r="A1161" s="729" t="s">
        <v>305</v>
      </c>
      <c r="B1161" s="730"/>
      <c r="C1161" s="617">
        <v>1.2E-2</v>
      </c>
      <c r="D1161" s="680" t="e">
        <f>(((D1150+D1151+D1169)*C1161)+D1126+F1126+G1126+D1130+F1130+D1156+F1156+G1156)/3+E1161</f>
        <v>#REF!</v>
      </c>
      <c r="E1161" s="850"/>
      <c r="F1161" s="681" t="e">
        <f>D1161</f>
        <v>#REF!</v>
      </c>
      <c r="G1161" s="613" t="e">
        <f>F1161</f>
        <v>#REF!</v>
      </c>
      <c r="H1161" s="613" t="e">
        <f>(H1150+H1151)*C1161+H1126+H1130+H1156</f>
        <v>#REF!</v>
      </c>
      <c r="I1161" s="682" t="e">
        <f t="shared" ref="I1161:I1164" si="139">SUM(D1161:H1161)</f>
        <v>#REF!</v>
      </c>
    </row>
    <row r="1162" spans="1:9" ht="18.75" hidden="1" customHeight="1">
      <c r="A1162" s="729" t="s">
        <v>53</v>
      </c>
      <c r="B1162" s="730"/>
      <c r="C1162" s="617">
        <v>6.0000000000000001E-3</v>
      </c>
      <c r="D1162" s="680" t="e">
        <f>(((D1150+D1151)*C1162)+E1162)</f>
        <v>#REF!</v>
      </c>
      <c r="E1162" s="850"/>
      <c r="F1162" s="681" t="e">
        <f>(F1150+F1151)*C1162</f>
        <v>#REF!</v>
      </c>
      <c r="G1162" s="613" t="e">
        <f>(G1150+G1151)*C1162</f>
        <v>#REF!</v>
      </c>
      <c r="H1162" s="613" t="e">
        <f>(H1150+H1151)*C1162</f>
        <v>#REF!</v>
      </c>
      <c r="I1162" s="682" t="e">
        <f t="shared" si="139"/>
        <v>#REF!</v>
      </c>
    </row>
    <row r="1163" spans="1:9" ht="18.75" hidden="1" customHeight="1">
      <c r="A1163" s="683" t="s">
        <v>45</v>
      </c>
      <c r="B1163" s="684">
        <v>2.5559999999999999E-2</v>
      </c>
      <c r="C1163" s="579">
        <v>3.7777999999999999E-2</v>
      </c>
      <c r="D1163" s="576" t="e">
        <f>(D1150*C1163)+(D1151*B1163)+E1163</f>
        <v>#REF!</v>
      </c>
      <c r="E1163" s="505"/>
      <c r="F1163" s="577" t="e">
        <f>(F1150*C1163)+(F1151*B1163)</f>
        <v>#REF!</v>
      </c>
      <c r="G1163" s="578" t="e">
        <f>(G1150*C1163)+(G1151*B1163)</f>
        <v>#REF!</v>
      </c>
      <c r="H1163" s="578" t="e">
        <f>(H1150*C1163)+(H1151*B1163)</f>
        <v>#REF!</v>
      </c>
      <c r="I1163" s="679" t="e">
        <f t="shared" si="139"/>
        <v>#REF!</v>
      </c>
    </row>
    <row r="1164" spans="1:9" ht="18.75" hidden="1" customHeight="1">
      <c r="A1164" s="729" t="s">
        <v>54</v>
      </c>
      <c r="B1164" s="730"/>
      <c r="C1164" s="617">
        <v>6.7799999999999996E-3</v>
      </c>
      <c r="D1164" s="680" t="e">
        <f>((D1150+D1151)*C1164)+E1164</f>
        <v>#REF!</v>
      </c>
      <c r="E1164" s="850"/>
      <c r="F1164" s="681"/>
      <c r="G1164" s="613"/>
      <c r="H1164" s="613"/>
      <c r="I1164" s="682" t="e">
        <f t="shared" si="139"/>
        <v>#REF!</v>
      </c>
    </row>
    <row r="1165" spans="1:9" ht="18.75" hidden="1" customHeight="1">
      <c r="A1165" s="729" t="s">
        <v>48</v>
      </c>
      <c r="B1165" s="730"/>
      <c r="C1165" s="685">
        <v>3</v>
      </c>
      <c r="D1165" s="686" t="e">
        <f>((D1150+D1151)*C1165)+E1165+D1169</f>
        <v>#REF!</v>
      </c>
      <c r="E1165" s="851"/>
      <c r="F1165" s="687"/>
      <c r="G1165" s="688"/>
      <c r="H1165" s="688" t="e">
        <f>((H1150+H1151)*C1165)</f>
        <v>#REF!</v>
      </c>
      <c r="I1165" s="689" t="e">
        <f>SUM(D1165:H1165)</f>
        <v>#REF!</v>
      </c>
    </row>
    <row r="1166" spans="1:9" ht="12.75" hidden="1" customHeight="1" thickBot="1">
      <c r="A1166" s="731" t="s">
        <v>41</v>
      </c>
      <c r="B1166" s="732"/>
      <c r="C1166" s="690">
        <v>1.2E-2</v>
      </c>
      <c r="D1166" s="691" t="e">
        <f>D1151*C1166+E1166</f>
        <v>#REF!</v>
      </c>
      <c r="E1166" s="852"/>
      <c r="F1166" s="692" t="e">
        <f>F1151*C1166</f>
        <v>#REF!</v>
      </c>
      <c r="G1166" s="693" t="e">
        <f>G1151*C1166</f>
        <v>#REF!</v>
      </c>
      <c r="H1166" s="693" t="e">
        <f>H1151*C1166</f>
        <v>#REF!</v>
      </c>
      <c r="I1166" s="679" t="e">
        <f>SUM(D1166:H1166)</f>
        <v>#REF!</v>
      </c>
    </row>
    <row r="1167" spans="1:9" s="526" customFormat="1" ht="12.75" hidden="1" customHeight="1" thickBot="1">
      <c r="A1167" s="733" t="s">
        <v>47</v>
      </c>
      <c r="B1167" s="734"/>
      <c r="C1167" s="694">
        <v>5.8999999999999997E-2</v>
      </c>
      <c r="D1167" s="695" t="e">
        <f>(D1148+D1149)*C1167</f>
        <v>#REF!</v>
      </c>
      <c r="E1167" s="853"/>
      <c r="F1167" s="696">
        <f>(F1148+F1149)*C1167</f>
        <v>0</v>
      </c>
      <c r="G1167" s="697">
        <f>(G1148+G1149)*C1167</f>
        <v>0</v>
      </c>
      <c r="H1167" s="697" t="e">
        <f>(H1148+H1149)*C1167</f>
        <v>#REF!</v>
      </c>
      <c r="I1167" s="698" t="e">
        <f t="shared" ref="I1167" si="140">SUM(D1167:H1167)</f>
        <v>#REF!</v>
      </c>
    </row>
    <row r="1168" spans="1:9" s="526" customFormat="1" ht="26.25" customHeight="1" thickBot="1">
      <c r="A1168" s="2023" t="s">
        <v>583</v>
      </c>
      <c r="B1168" s="2024"/>
      <c r="C1168" s="2025"/>
      <c r="D1168" s="2027" t="e">
        <f>'Основная продукция'!#REF!+'Основная продукция'!M399+'Основная продукция'!V399</f>
        <v>#REF!</v>
      </c>
      <c r="E1168" s="510"/>
      <c r="F1168" s="2014"/>
      <c r="G1168" s="2015"/>
      <c r="H1168" s="2015"/>
      <c r="I1168" s="2016"/>
    </row>
    <row r="1169" spans="1:9" s="526" customFormat="1" ht="26.25" customHeight="1" thickBot="1">
      <c r="A1169" s="2020" t="s">
        <v>584</v>
      </c>
      <c r="B1169" s="2021"/>
      <c r="C1169" s="2022"/>
      <c r="D1169" s="2027" t="e">
        <f>'Основная продукция'!#REF!+'Основная продукция'!M400+'Основная продукция'!V400</f>
        <v>#REF!</v>
      </c>
      <c r="E1169" s="2010"/>
      <c r="F1169" s="2011"/>
      <c r="G1169" s="2012"/>
      <c r="H1169" s="2012"/>
      <c r="I1169" s="2013"/>
    </row>
    <row r="1170" spans="1:9" s="526" customFormat="1" ht="26.25" hidden="1" customHeight="1" thickBot="1">
      <c r="A1170" s="2023" t="s">
        <v>58</v>
      </c>
      <c r="B1170" s="2024"/>
      <c r="C1170" s="2035">
        <v>1.2E-2</v>
      </c>
      <c r="D1170" s="2037" t="e">
        <f>D1168*C1170</f>
        <v>#REF!</v>
      </c>
      <c r="E1170" s="510"/>
      <c r="F1170" s="2036"/>
      <c r="G1170" s="1489"/>
      <c r="H1170" s="1489"/>
      <c r="I1170" s="703"/>
    </row>
    <row r="1171" spans="1:9" s="526" customFormat="1" ht="24" customHeight="1">
      <c r="A1171" s="735" t="s">
        <v>294</v>
      </c>
      <c r="B1171" s="736"/>
      <c r="C1171" s="699">
        <v>0.03</v>
      </c>
      <c r="D1171" s="700" t="e">
        <f>D1148*C1171+E1171</f>
        <v>#REF!</v>
      </c>
      <c r="E1171" s="510"/>
      <c r="F1171" s="701">
        <f>F1148*C1171</f>
        <v>0</v>
      </c>
      <c r="G1171" s="702">
        <f>G1148*C1171</f>
        <v>0</v>
      </c>
      <c r="H1171" s="702" t="e">
        <f>H1148*C1171</f>
        <v>#REF!</v>
      </c>
      <c r="I1171" s="703" t="e">
        <f>D1171+F1171+G1171+H1171</f>
        <v>#REF!</v>
      </c>
    </row>
    <row r="1172" spans="1:9" s="526" customFormat="1" ht="24" customHeight="1">
      <c r="A1172" s="719" t="s">
        <v>295</v>
      </c>
      <c r="B1172" s="720"/>
      <c r="C1172" s="704">
        <v>0.04</v>
      </c>
      <c r="D1172" s="705" t="e">
        <f>D1149*C1172+E1172</f>
        <v>#REF!</v>
      </c>
      <c r="E1172" s="511"/>
      <c r="F1172" s="706">
        <f>F1149*C1172</f>
        <v>0</v>
      </c>
      <c r="G1172" s="707">
        <f>G1149*C1172</f>
        <v>0</v>
      </c>
      <c r="H1172" s="707" t="e">
        <f>H1149*C1172</f>
        <v>#REF!</v>
      </c>
      <c r="I1172" s="612" t="e">
        <f>D1172+F1172+G1172+H1172</f>
        <v>#REF!</v>
      </c>
    </row>
    <row r="1173" spans="1:9" s="526" customFormat="1" ht="24" customHeight="1">
      <c r="A1173" s="719" t="s">
        <v>307</v>
      </c>
      <c r="B1173" s="720"/>
      <c r="C1173" s="628">
        <v>1.2E-2</v>
      </c>
      <c r="D1173" s="708" t="e">
        <f>D1120+F1120+G1120+E1173</f>
        <v>#REF!</v>
      </c>
      <c r="E1173" s="512"/>
      <c r="F1173" s="622"/>
      <c r="G1173" s="623"/>
      <c r="H1173" s="623"/>
      <c r="I1173" s="612" t="e">
        <f>D1173</f>
        <v>#REF!</v>
      </c>
    </row>
    <row r="1174" spans="1:9" s="526" customFormat="1" ht="24" customHeight="1">
      <c r="A1174" s="2017" t="s">
        <v>587</v>
      </c>
      <c r="B1174" s="2018"/>
      <c r="C1174" s="2019">
        <v>0.03</v>
      </c>
      <c r="D1174" s="708" t="e">
        <f>D1168*C1174+E1174</f>
        <v>#REF!</v>
      </c>
      <c r="E1174" s="512"/>
      <c r="F1174" s="622"/>
      <c r="G1174" s="623"/>
      <c r="H1174" s="623"/>
      <c r="I1174" s="710"/>
    </row>
    <row r="1175" spans="1:9" s="526" customFormat="1" ht="24" customHeight="1">
      <c r="A1175" s="2017" t="s">
        <v>589</v>
      </c>
      <c r="B1175" s="2018"/>
      <c r="C1175" s="2019">
        <v>3.5000000000000003E-2</v>
      </c>
      <c r="D1175" s="708" t="e">
        <f>D1169*C1175+E1175</f>
        <v>#REF!</v>
      </c>
      <c r="E1175" s="512"/>
      <c r="F1175" s="622"/>
      <c r="G1175" s="623"/>
      <c r="H1175" s="623"/>
      <c r="I1175" s="710"/>
    </row>
    <row r="1176" spans="1:9" s="526" customFormat="1" ht="24" customHeight="1">
      <c r="A1176" s="723" t="s">
        <v>308</v>
      </c>
      <c r="B1176" s="724"/>
      <c r="C1176" s="709">
        <v>0.03</v>
      </c>
      <c r="D1176" s="708" t="e">
        <f>D1158+F1158+G1158+E1176</f>
        <v>#REF!</v>
      </c>
      <c r="E1176" s="512"/>
      <c r="F1176" s="622"/>
      <c r="G1176" s="623"/>
      <c r="H1176" s="623"/>
      <c r="I1176" s="710" t="e">
        <f>D1176</f>
        <v>#REF!</v>
      </c>
    </row>
    <row r="1177" spans="1:9" s="526" customFormat="1" ht="24" customHeight="1">
      <c r="A1177" s="725" t="s">
        <v>309</v>
      </c>
      <c r="B1177" s="726"/>
      <c r="C1177" s="628">
        <v>0.02</v>
      </c>
      <c r="D1177" s="705" t="e">
        <f>D1159+F1159+G1159+E1177</f>
        <v>#REF!</v>
      </c>
      <c r="E1177" s="511"/>
      <c r="F1177" s="706"/>
      <c r="G1177" s="707"/>
      <c r="H1177" s="707"/>
      <c r="I1177" s="612" t="e">
        <f>D1177</f>
        <v>#REF!</v>
      </c>
    </row>
    <row r="1178" spans="1:9" s="526" customFormat="1" ht="18.75" hidden="1" customHeight="1">
      <c r="A1178" s="727" t="s">
        <v>39</v>
      </c>
      <c r="B1178" s="728"/>
      <c r="C1178" s="579">
        <v>0.03</v>
      </c>
      <c r="D1178" s="711" t="e">
        <f>D1148*C1178</f>
        <v>#REF!</v>
      </c>
      <c r="E1178" s="505"/>
      <c r="F1178" s="577">
        <f>F1148*C1178</f>
        <v>0</v>
      </c>
      <c r="G1178" s="578">
        <f>G1148*C1178</f>
        <v>0</v>
      </c>
      <c r="H1178" s="578" t="e">
        <f>H1148*C1178</f>
        <v>#REF!</v>
      </c>
      <c r="I1178" s="579" t="e">
        <f t="shared" ref="I1178:I1179" si="141">SUM(D1178:H1178)</f>
        <v>#REF!</v>
      </c>
    </row>
    <row r="1179" spans="1:9" s="526" customFormat="1" ht="18.75" hidden="1" customHeight="1">
      <c r="A1179" s="727" t="s">
        <v>45</v>
      </c>
      <c r="B1179" s="728"/>
      <c r="C1179" s="579">
        <v>2.5559999999999999E-2</v>
      </c>
      <c r="D1179" s="711" t="e">
        <f>D1149*C1179</f>
        <v>#REF!</v>
      </c>
      <c r="E1179" s="505"/>
      <c r="F1179" s="577">
        <f>F1149*C1179</f>
        <v>0</v>
      </c>
      <c r="G1179" s="578">
        <f>G1149*C1179</f>
        <v>0</v>
      </c>
      <c r="H1179" s="578" t="e">
        <f>H1149*C1179</f>
        <v>#REF!</v>
      </c>
      <c r="I1179" s="579" t="e">
        <f t="shared" si="141"/>
        <v>#REF!</v>
      </c>
    </row>
    <row r="1180" spans="1:9" s="526" customFormat="1" ht="24" customHeight="1">
      <c r="A1180" s="719" t="s">
        <v>58</v>
      </c>
      <c r="B1180" s="720"/>
      <c r="C1180" s="612">
        <v>0.02</v>
      </c>
      <c r="D1180" s="636" t="e">
        <f>D1129+F1129+G1129+E1180+D1170</f>
        <v>#REF!</v>
      </c>
      <c r="E1180" s="507"/>
      <c r="F1180" s="712"/>
      <c r="G1180" s="608"/>
      <c r="H1180" s="608"/>
      <c r="I1180" s="612" t="e">
        <f>D1180</f>
        <v>#REF!</v>
      </c>
    </row>
    <row r="1181" spans="1:9" s="526" customFormat="1" ht="24" customHeight="1">
      <c r="A1181" s="719" t="s">
        <v>57</v>
      </c>
      <c r="B1181" s="720"/>
      <c r="C1181" s="612">
        <v>0.01</v>
      </c>
      <c r="D1181" s="636" t="e">
        <f>D1132+F1132+G1132+E1181</f>
        <v>#REF!</v>
      </c>
      <c r="E1181" s="507"/>
      <c r="F1181" s="712"/>
      <c r="G1181" s="608"/>
      <c r="H1181" s="608"/>
      <c r="I1181" s="612" t="e">
        <f>D1181</f>
        <v>#REF!</v>
      </c>
    </row>
    <row r="1182" spans="1:9" ht="24" customHeight="1">
      <c r="A1182" s="719" t="s">
        <v>305</v>
      </c>
      <c r="B1182" s="720"/>
      <c r="C1182" s="713">
        <v>1.2E-2</v>
      </c>
      <c r="D1182" s="571" t="e">
        <f>D1161+E1182</f>
        <v>#REF!</v>
      </c>
      <c r="E1182" s="507">
        <v>0.24</v>
      </c>
      <c r="F1182" s="572" t="e">
        <f t="shared" ref="F1182:H1183" si="142">F1161</f>
        <v>#REF!</v>
      </c>
      <c r="G1182" s="573" t="e">
        <f t="shared" si="142"/>
        <v>#REF!</v>
      </c>
      <c r="H1182" s="573" t="e">
        <f t="shared" si="142"/>
        <v>#REF!</v>
      </c>
      <c r="I1182" s="682" t="e">
        <f>D1182+F1182+G1182+H1182</f>
        <v>#REF!</v>
      </c>
    </row>
    <row r="1183" spans="1:9" ht="24" customHeight="1">
      <c r="A1183" s="719" t="s">
        <v>53</v>
      </c>
      <c r="B1183" s="720"/>
      <c r="C1183" s="713">
        <v>6.0000000000000001E-3</v>
      </c>
      <c r="D1183" s="571" t="e">
        <f>(D1162+E1183)/3</f>
        <v>#REF!</v>
      </c>
      <c r="E1183" s="507"/>
      <c r="F1183" s="572" t="e">
        <f>D1183</f>
        <v>#REF!</v>
      </c>
      <c r="G1183" s="573" t="e">
        <f>D1183</f>
        <v>#REF!</v>
      </c>
      <c r="H1183" s="573" t="e">
        <f t="shared" si="142"/>
        <v>#REF!</v>
      </c>
      <c r="I1183" s="682" t="e">
        <f>D1183+F1183+G1183+H1183</f>
        <v>#REF!</v>
      </c>
    </row>
    <row r="1184" spans="1:9" ht="24" customHeight="1">
      <c r="A1184" s="719" t="s">
        <v>54</v>
      </c>
      <c r="B1184" s="720"/>
      <c r="C1184" s="713">
        <v>6.7799999999999996E-3</v>
      </c>
      <c r="D1184" s="571" t="e">
        <f>D1164+E1184</f>
        <v>#REF!</v>
      </c>
      <c r="E1184" s="507">
        <v>0.5</v>
      </c>
      <c r="F1184" s="572"/>
      <c r="G1184" s="573"/>
      <c r="H1184" s="573"/>
      <c r="I1184" s="682" t="e">
        <f>D1184</f>
        <v>#REF!</v>
      </c>
    </row>
    <row r="1185" spans="1:13" ht="24" customHeight="1" thickBot="1">
      <c r="A1185" s="721" t="s">
        <v>48</v>
      </c>
      <c r="B1185" s="722"/>
      <c r="C1185" s="714">
        <v>3</v>
      </c>
      <c r="D1185" s="715" t="e">
        <f>D1165+E1185</f>
        <v>#REF!</v>
      </c>
      <c r="E1185" s="513">
        <v>55</v>
      </c>
      <c r="F1185" s="716"/>
      <c r="G1185" s="717"/>
      <c r="H1185" s="717" t="e">
        <f>H1165</f>
        <v>#REF!</v>
      </c>
      <c r="I1185" s="718" t="e">
        <f>D1185+H1185</f>
        <v>#REF!</v>
      </c>
    </row>
    <row r="1186" spans="1:13" ht="24" customHeight="1" thickBot="1">
      <c r="A1186" s="749" t="s">
        <v>93</v>
      </c>
      <c r="B1186" s="750"/>
      <c r="C1186" s="750"/>
      <c r="D1186" s="750"/>
      <c r="E1186" s="816"/>
      <c r="F1186" s="751"/>
      <c r="G1186" s="4152">
        <f>G1</f>
        <v>44606</v>
      </c>
      <c r="H1186" s="4153"/>
      <c r="I1186" s="4154"/>
      <c r="K1186" s="4049"/>
      <c r="L1186" s="4049"/>
      <c r="M1186" s="520"/>
    </row>
    <row r="1187" spans="1:13" s="526" customFormat="1" ht="24" customHeight="1">
      <c r="A1187" s="768"/>
      <c r="B1187" s="769"/>
      <c r="C1187" s="754" t="s">
        <v>24</v>
      </c>
      <c r="D1187" s="521">
        <v>0.22916666666666666</v>
      </c>
      <c r="E1187" s="817" t="s">
        <v>375</v>
      </c>
      <c r="F1187" s="522">
        <v>0.47916666666666669</v>
      </c>
      <c r="G1187" s="523">
        <v>0.66666666666666663</v>
      </c>
      <c r="H1187" s="524">
        <v>0.8125</v>
      </c>
      <c r="I1187" s="525"/>
      <c r="K1187" s="4050"/>
      <c r="L1187" s="4050"/>
      <c r="M1187" s="527"/>
    </row>
    <row r="1188" spans="1:13" s="526" customFormat="1" ht="24" customHeight="1" thickBot="1">
      <c r="A1188" s="528"/>
      <c r="B1188" s="529">
        <v>1</v>
      </c>
      <c r="C1188" s="755"/>
      <c r="D1188" s="518" t="e">
        <f>'Основная продукция'!#REF!</f>
        <v>#REF!</v>
      </c>
      <c r="E1188" s="818"/>
      <c r="F1188" s="530">
        <f>'Основная продукция'!P425</f>
        <v>0</v>
      </c>
      <c r="G1188" s="531">
        <f>'Основная продукция'!Y425</f>
        <v>0</v>
      </c>
      <c r="H1188" s="532">
        <f>'Основная продукция'!AG425</f>
        <v>0</v>
      </c>
      <c r="I1188" s="533" t="s">
        <v>153</v>
      </c>
      <c r="K1188" s="4050"/>
      <c r="L1188" s="4050"/>
      <c r="M1188" s="527"/>
    </row>
    <row r="1189" spans="1:13" s="526" customFormat="1" ht="12.75" hidden="1" customHeight="1">
      <c r="A1189" s="534" t="s">
        <v>376</v>
      </c>
      <c r="B1189" s="529">
        <v>0.28000000000000003</v>
      </c>
      <c r="C1189" s="755"/>
      <c r="D1189" s="535" t="e">
        <f>B1189*D1188/B1188</f>
        <v>#REF!</v>
      </c>
      <c r="E1189" s="819"/>
      <c r="F1189" s="536">
        <f t="shared" ref="F1189:F1194" si="143">B1189*F1188/B1188</f>
        <v>0</v>
      </c>
      <c r="G1189" s="537">
        <f>B1189*G1188/B1188</f>
        <v>0</v>
      </c>
      <c r="H1189" s="537">
        <f t="shared" ref="H1189:H1194" si="144">B1189*H1188/B1188</f>
        <v>0</v>
      </c>
      <c r="I1189" s="538"/>
      <c r="K1189" s="4050"/>
      <c r="L1189" s="4050"/>
      <c r="M1189" s="527"/>
    </row>
    <row r="1190" spans="1:13" s="526" customFormat="1" ht="12.75" hidden="1" customHeight="1">
      <c r="A1190" s="534" t="s">
        <v>377</v>
      </c>
      <c r="B1190" s="529">
        <v>0.13</v>
      </c>
      <c r="C1190" s="755"/>
      <c r="D1190" s="535" t="e">
        <f>B1190*D1188/B1188</f>
        <v>#REF!</v>
      </c>
      <c r="E1190" s="819"/>
      <c r="F1190" s="536">
        <f t="shared" si="143"/>
        <v>0</v>
      </c>
      <c r="G1190" s="537">
        <f t="shared" ref="G1190:G1194" si="145">B1190*G1189/B1189</f>
        <v>0</v>
      </c>
      <c r="H1190" s="537">
        <f t="shared" si="144"/>
        <v>0</v>
      </c>
      <c r="I1190" s="538"/>
      <c r="K1190" s="4050"/>
      <c r="L1190" s="4050"/>
      <c r="M1190" s="527"/>
    </row>
    <row r="1191" spans="1:13" s="526" customFormat="1" ht="12.75" hidden="1" customHeight="1">
      <c r="A1191" s="534" t="s">
        <v>378</v>
      </c>
      <c r="B1191" s="529">
        <v>0.32</v>
      </c>
      <c r="C1191" s="755"/>
      <c r="D1191" s="535" t="e">
        <f>B1191*D1188/B1188</f>
        <v>#REF!</v>
      </c>
      <c r="E1191" s="819"/>
      <c r="F1191" s="536">
        <f t="shared" si="143"/>
        <v>0</v>
      </c>
      <c r="G1191" s="537">
        <f t="shared" si="145"/>
        <v>0</v>
      </c>
      <c r="H1191" s="537">
        <f t="shared" si="144"/>
        <v>0</v>
      </c>
      <c r="I1191" s="538"/>
      <c r="K1191" s="4050"/>
      <c r="L1191" s="4050"/>
      <c r="M1191" s="527"/>
    </row>
    <row r="1192" spans="1:13" s="526" customFormat="1" ht="12.75" hidden="1" customHeight="1">
      <c r="A1192" s="534" t="s">
        <v>379</v>
      </c>
      <c r="B1192" s="529">
        <v>0.23</v>
      </c>
      <c r="C1192" s="755"/>
      <c r="D1192" s="535" t="e">
        <f>B1192*D1188/B1188</f>
        <v>#REF!</v>
      </c>
      <c r="E1192" s="819"/>
      <c r="F1192" s="536">
        <f t="shared" si="143"/>
        <v>0</v>
      </c>
      <c r="G1192" s="537">
        <f t="shared" si="145"/>
        <v>0</v>
      </c>
      <c r="H1192" s="537">
        <f t="shared" si="144"/>
        <v>0</v>
      </c>
      <c r="I1192" s="538"/>
      <c r="K1192" s="4050"/>
      <c r="L1192" s="4050"/>
      <c r="M1192" s="527"/>
    </row>
    <row r="1193" spans="1:13" s="526" customFormat="1" ht="12.75" hidden="1" customHeight="1">
      <c r="A1193" s="534" t="s">
        <v>380</v>
      </c>
      <c r="B1193" s="529">
        <v>0.02</v>
      </c>
      <c r="C1193" s="755"/>
      <c r="D1193" s="535" t="e">
        <f>B1193*D1188/B1188</f>
        <v>#REF!</v>
      </c>
      <c r="E1193" s="819"/>
      <c r="F1193" s="536">
        <f t="shared" si="143"/>
        <v>0</v>
      </c>
      <c r="G1193" s="537">
        <f t="shared" si="145"/>
        <v>0</v>
      </c>
      <c r="H1193" s="537">
        <f t="shared" si="144"/>
        <v>0</v>
      </c>
      <c r="I1193" s="538"/>
    </row>
    <row r="1194" spans="1:13" s="526" customFormat="1" ht="12.75" hidden="1" customHeight="1" thickBot="1">
      <c r="A1194" s="539" t="s">
        <v>381</v>
      </c>
      <c r="B1194" s="540">
        <v>0.02</v>
      </c>
      <c r="C1194" s="756"/>
      <c r="D1194" s="541" t="e">
        <f>B1194*D1188/B1188</f>
        <v>#REF!</v>
      </c>
      <c r="E1194" s="820"/>
      <c r="F1194" s="542">
        <f t="shared" si="143"/>
        <v>0</v>
      </c>
      <c r="G1194" s="543">
        <f t="shared" si="145"/>
        <v>0</v>
      </c>
      <c r="H1194" s="543">
        <f t="shared" si="144"/>
        <v>0</v>
      </c>
      <c r="I1194" s="544"/>
    </row>
    <row r="1195" spans="1:13" ht="24" customHeight="1" thickBot="1">
      <c r="A1195" s="545"/>
      <c r="B1195" s="546">
        <v>1</v>
      </c>
      <c r="C1195" s="547" t="s">
        <v>111</v>
      </c>
      <c r="D1195" s="548" t="e">
        <f>'Основная продукция'!#REF!</f>
        <v>#REF!</v>
      </c>
      <c r="E1195" s="821"/>
      <c r="F1195" s="549">
        <f>'Основная продукция'!P426</f>
        <v>0</v>
      </c>
      <c r="G1195" s="550">
        <f>'Основная продукция'!Y426</f>
        <v>0</v>
      </c>
      <c r="H1195" s="551" t="e">
        <f>'Основная продукция'!#REF!</f>
        <v>#REF!</v>
      </c>
      <c r="I1195" s="552" t="s">
        <v>153</v>
      </c>
    </row>
    <row r="1196" spans="1:13" ht="12.75" hidden="1" customHeight="1">
      <c r="A1196" s="553" t="s">
        <v>382</v>
      </c>
      <c r="B1196" s="554">
        <v>0.75</v>
      </c>
      <c r="C1196" s="555"/>
      <c r="D1196" s="556" t="e">
        <f>B1196*D1195/B1195</f>
        <v>#REF!</v>
      </c>
      <c r="E1196" s="822"/>
      <c r="F1196" s="557">
        <f>B1196*F1195/B1195</f>
        <v>0</v>
      </c>
      <c r="G1196" s="558">
        <f>B1196*G1195/B1195</f>
        <v>0</v>
      </c>
      <c r="H1196" s="558" t="e">
        <f>B1196*H1195/B1195</f>
        <v>#REF!</v>
      </c>
      <c r="I1196" s="559"/>
    </row>
    <row r="1197" spans="1:13" ht="12.75" hidden="1" customHeight="1" thickBot="1">
      <c r="A1197" s="534" t="s">
        <v>383</v>
      </c>
      <c r="B1197" s="529">
        <v>0.25</v>
      </c>
      <c r="C1197" s="560"/>
      <c r="D1197" s="561" t="e">
        <f>B1197*D1195/B1195</f>
        <v>#REF!</v>
      </c>
      <c r="E1197" s="823"/>
      <c r="F1197" s="562">
        <f>B1197*F1195/B1195</f>
        <v>0</v>
      </c>
      <c r="G1197" s="563">
        <f>B1197*G1195/B1195</f>
        <v>0</v>
      </c>
      <c r="H1197" s="563" t="e">
        <f>B1197*H1195/B1195</f>
        <v>#REF!</v>
      </c>
      <c r="I1197" s="564"/>
    </row>
    <row r="1198" spans="1:13" ht="12.75" hidden="1" customHeight="1">
      <c r="A1198" s="745" t="s">
        <v>302</v>
      </c>
      <c r="B1198" s="764"/>
      <c r="C1198" s="565">
        <v>0.03</v>
      </c>
      <c r="D1198" s="566" t="e">
        <f>D1196*C1198</f>
        <v>#REF!</v>
      </c>
      <c r="E1198" s="824"/>
      <c r="F1198" s="567">
        <f>F1196*C1198</f>
        <v>0</v>
      </c>
      <c r="G1198" s="568">
        <f>G1196*C1198</f>
        <v>0</v>
      </c>
      <c r="H1198" s="568" t="e">
        <f>H1196*C1198</f>
        <v>#REF!</v>
      </c>
      <c r="I1198" s="569" t="e">
        <f>SUM(D1198:H1198)</f>
        <v>#REF!</v>
      </c>
    </row>
    <row r="1199" spans="1:13" ht="12.75" hidden="1" customHeight="1">
      <c r="A1199" s="719" t="s">
        <v>307</v>
      </c>
      <c r="B1199" s="765"/>
      <c r="C1199" s="570">
        <v>1.2E-2</v>
      </c>
      <c r="D1199" s="571" t="e">
        <f>D1197*C1199</f>
        <v>#REF!</v>
      </c>
      <c r="E1199" s="825"/>
      <c r="F1199" s="572">
        <f>F1197*C1199</f>
        <v>0</v>
      </c>
      <c r="G1199" s="573">
        <f>G1197*C1199</f>
        <v>0</v>
      </c>
      <c r="H1199" s="573" t="e">
        <f>H1197*C1199</f>
        <v>#REF!</v>
      </c>
      <c r="I1199" s="574" t="e">
        <f>SUM(D1199:H1199)</f>
        <v>#REF!</v>
      </c>
    </row>
    <row r="1200" spans="1:13" ht="12.75" hidden="1" customHeight="1">
      <c r="A1200" s="747" t="s">
        <v>303</v>
      </c>
      <c r="B1200" s="761"/>
      <c r="C1200" s="575">
        <v>3.0000000000000001E-3</v>
      </c>
      <c r="D1200" s="576" t="e">
        <f>D1197*C1200</f>
        <v>#REF!</v>
      </c>
      <c r="E1200" s="505"/>
      <c r="F1200" s="577">
        <f>F1197*C1200</f>
        <v>0</v>
      </c>
      <c r="G1200" s="578">
        <f>G1197*C1200</f>
        <v>0</v>
      </c>
      <c r="H1200" s="578" t="e">
        <f>H1197*C1200</f>
        <v>#REF!</v>
      </c>
      <c r="I1200" s="579" t="e">
        <f t="shared" ref="I1200:I1205" si="146">SUM(D1200:H1200)</f>
        <v>#REF!</v>
      </c>
    </row>
    <row r="1201" spans="1:9" ht="12.75" hidden="1" customHeight="1">
      <c r="A1201" s="766" t="s">
        <v>39</v>
      </c>
      <c r="B1201" s="767"/>
      <c r="C1201" s="580">
        <v>1.2E-2</v>
      </c>
      <c r="D1201" s="581" t="e">
        <f>D1197*C1201</f>
        <v>#REF!</v>
      </c>
      <c r="E1201" s="826"/>
      <c r="F1201" s="582">
        <f>F1197*C1201</f>
        <v>0</v>
      </c>
      <c r="G1201" s="583">
        <f>G1197*C1201</f>
        <v>0</v>
      </c>
      <c r="H1201" s="583" t="e">
        <f>H1197*C1201</f>
        <v>#REF!</v>
      </c>
      <c r="I1201" s="584" t="e">
        <f t="shared" si="146"/>
        <v>#REF!</v>
      </c>
    </row>
    <row r="1202" spans="1:9" ht="12.75" hidden="1" customHeight="1">
      <c r="A1202" s="766" t="s">
        <v>47</v>
      </c>
      <c r="B1202" s="767"/>
      <c r="C1202" s="585">
        <v>2.18E-2</v>
      </c>
      <c r="D1202" s="586" t="e">
        <f>D1196*C1202</f>
        <v>#REF!</v>
      </c>
      <c r="E1202" s="827"/>
      <c r="F1202" s="587">
        <f>F1196*C1202</f>
        <v>0</v>
      </c>
      <c r="G1202" s="588">
        <f>G1196*C1202</f>
        <v>0</v>
      </c>
      <c r="H1202" s="588" t="e">
        <f>H1196*C1202</f>
        <v>#REF!</v>
      </c>
      <c r="I1202" s="584" t="e">
        <f t="shared" si="146"/>
        <v>#REF!</v>
      </c>
    </row>
    <row r="1203" spans="1:9" ht="12.75" hidden="1" customHeight="1">
      <c r="A1203" s="747" t="s">
        <v>45</v>
      </c>
      <c r="B1203" s="761"/>
      <c r="C1203" s="589">
        <v>2.5559999999999999E-2</v>
      </c>
      <c r="D1203" s="590" t="e">
        <f>D1197*C1203</f>
        <v>#REF!</v>
      </c>
      <c r="E1203" s="828"/>
      <c r="F1203" s="591">
        <f>F1197*C1203</f>
        <v>0</v>
      </c>
      <c r="G1203" s="592">
        <f>G1197*C1203</f>
        <v>0</v>
      </c>
      <c r="H1203" s="592" t="e">
        <f>H1197*C1203</f>
        <v>#REF!</v>
      </c>
      <c r="I1203" s="584" t="e">
        <f t="shared" si="146"/>
        <v>#REF!</v>
      </c>
    </row>
    <row r="1204" spans="1:9" ht="12.75" hidden="1" customHeight="1">
      <c r="A1204" s="747" t="s">
        <v>300</v>
      </c>
      <c r="B1204" s="761"/>
      <c r="C1204" s="575">
        <v>1.2E-2</v>
      </c>
      <c r="D1204" s="576" t="e">
        <f>D1196*C1204</f>
        <v>#REF!</v>
      </c>
      <c r="E1204" s="505"/>
      <c r="F1204" s="577">
        <f>F1196*C1204</f>
        <v>0</v>
      </c>
      <c r="G1204" s="578">
        <f>G1196*C1204</f>
        <v>0</v>
      </c>
      <c r="H1204" s="578" t="e">
        <f>H1196*C1204</f>
        <v>#REF!</v>
      </c>
      <c r="I1204" s="579" t="e">
        <f t="shared" si="146"/>
        <v>#REF!</v>
      </c>
    </row>
    <row r="1205" spans="1:9" ht="12.75" hidden="1" customHeight="1" thickBot="1">
      <c r="A1205" s="762" t="s">
        <v>52</v>
      </c>
      <c r="B1205" s="763"/>
      <c r="C1205" s="593">
        <v>1.2E-2</v>
      </c>
      <c r="D1205" s="594" t="e">
        <f>D1197*C1205</f>
        <v>#REF!</v>
      </c>
      <c r="E1205" s="829"/>
      <c r="F1205" s="595">
        <f>F1197*C1205</f>
        <v>0</v>
      </c>
      <c r="G1205" s="596">
        <f>G1197*C1205</f>
        <v>0</v>
      </c>
      <c r="H1205" s="596" t="e">
        <f>H1197*C1205</f>
        <v>#REF!</v>
      </c>
      <c r="I1205" s="597" t="e">
        <f t="shared" si="146"/>
        <v>#REF!</v>
      </c>
    </row>
    <row r="1206" spans="1:9" ht="24" customHeight="1" thickBot="1">
      <c r="A1206" s="598"/>
      <c r="B1206" s="599">
        <v>1</v>
      </c>
      <c r="C1206" s="547" t="s">
        <v>119</v>
      </c>
      <c r="D1206" s="600" t="e">
        <f>'Основная продукция'!#REF!</f>
        <v>#REF!</v>
      </c>
      <c r="E1206" s="830"/>
      <c r="F1206" s="601">
        <f>'Основная продукция'!P429</f>
        <v>0</v>
      </c>
      <c r="G1206" s="602">
        <f>'Основная продукция'!Y429</f>
        <v>0</v>
      </c>
      <c r="H1206" s="603" t="e">
        <f>'Основная продукция'!#REF!</f>
        <v>#REF!</v>
      </c>
      <c r="I1206" s="604"/>
    </row>
    <row r="1207" spans="1:9" ht="12.75" hidden="1" customHeight="1">
      <c r="A1207" s="745" t="s">
        <v>384</v>
      </c>
      <c r="B1207" s="746"/>
      <c r="C1207" s="568">
        <v>3.5000000000000003E-2</v>
      </c>
      <c r="D1207" s="605" t="e">
        <f>C1207*D1206</f>
        <v>#REF!</v>
      </c>
      <c r="E1207" s="831"/>
      <c r="F1207" s="606">
        <f>C1207*F1206</f>
        <v>0</v>
      </c>
      <c r="G1207" s="607">
        <f>C1207*G1206</f>
        <v>0</v>
      </c>
      <c r="H1207" s="607" t="e">
        <f>C1207*H1206</f>
        <v>#REF!</v>
      </c>
      <c r="I1207" s="569" t="e">
        <f>SUM(D1207:H1207)</f>
        <v>#REF!</v>
      </c>
    </row>
    <row r="1208" spans="1:9" ht="12.75" hidden="1" customHeight="1">
      <c r="A1208" s="719" t="s">
        <v>58</v>
      </c>
      <c r="B1208" s="720"/>
      <c r="C1208" s="608">
        <v>0.02</v>
      </c>
      <c r="D1208" s="609" t="e">
        <f>C1208*D1206</f>
        <v>#REF!</v>
      </c>
      <c r="E1208" s="832"/>
      <c r="F1208" s="610">
        <f>C1208*F1206</f>
        <v>0</v>
      </c>
      <c r="G1208" s="611">
        <f>C1208*G1206</f>
        <v>0</v>
      </c>
      <c r="H1208" s="611" t="e">
        <f>C1208*H1206</f>
        <v>#REF!</v>
      </c>
      <c r="I1208" s="612" t="e">
        <f>SUM(D1208:H1208)</f>
        <v>#REF!</v>
      </c>
    </row>
    <row r="1209" spans="1:9" ht="12.75" hidden="1" customHeight="1">
      <c r="A1209" s="729" t="s">
        <v>52</v>
      </c>
      <c r="B1209" s="730"/>
      <c r="C1209" s="613">
        <v>1.2E-2</v>
      </c>
      <c r="D1209" s="614" t="e">
        <f>C1209*D1206</f>
        <v>#REF!</v>
      </c>
      <c r="E1209" s="833"/>
      <c r="F1209" s="615">
        <f>C1209*F1206</f>
        <v>0</v>
      </c>
      <c r="G1209" s="616">
        <f>C1209*G1206</f>
        <v>0</v>
      </c>
      <c r="H1209" s="616" t="e">
        <f>C1209*H1206</f>
        <v>#REF!</v>
      </c>
      <c r="I1209" s="617" t="e">
        <f>SUM(D1209:H1209)</f>
        <v>#REF!</v>
      </c>
    </row>
    <row r="1210" spans="1:9" ht="12.75" hidden="1" customHeight="1">
      <c r="A1210" s="747" t="s">
        <v>45</v>
      </c>
      <c r="B1210" s="748"/>
      <c r="C1210" s="578">
        <v>3.4500000000000003E-2</v>
      </c>
      <c r="D1210" s="618" t="e">
        <f>C1210*D1206</f>
        <v>#REF!</v>
      </c>
      <c r="E1210" s="834"/>
      <c r="F1210" s="619">
        <f>C1210*F1206</f>
        <v>0</v>
      </c>
      <c r="G1210" s="620">
        <f>C1210*G1206</f>
        <v>0</v>
      </c>
      <c r="H1210" s="620" t="e">
        <f>C1210*H1206</f>
        <v>#REF!</v>
      </c>
      <c r="I1210" s="579" t="e">
        <f>SUM(D1210:H1210)</f>
        <v>#REF!</v>
      </c>
    </row>
    <row r="1211" spans="1:9" ht="12.75" hidden="1" customHeight="1" thickBot="1">
      <c r="A1211" s="719" t="s">
        <v>57</v>
      </c>
      <c r="B1211" s="720"/>
      <c r="C1211" s="608">
        <v>0.01</v>
      </c>
      <c r="D1211" s="621" t="e">
        <f>C1211*D1206</f>
        <v>#REF!</v>
      </c>
      <c r="E1211" s="835"/>
      <c r="F1211" s="622">
        <f>C1211*F1206</f>
        <v>0</v>
      </c>
      <c r="G1211" s="623">
        <f>C1211*G1206</f>
        <v>0</v>
      </c>
      <c r="H1211" s="623" t="e">
        <f>C1211*H1206</f>
        <v>#REF!</v>
      </c>
      <c r="I1211" s="612" t="e">
        <f>SUM(D1211:H1211)</f>
        <v>#REF!</v>
      </c>
    </row>
    <row r="1212" spans="1:9" s="526" customFormat="1" ht="24" customHeight="1">
      <c r="A1212" s="735" t="s">
        <v>42</v>
      </c>
      <c r="B1212" s="736"/>
      <c r="C1212" s="624">
        <v>2.4E-2</v>
      </c>
      <c r="D1212" s="625" t="e">
        <f>(D1190+D1192+D1194)*C1212+E1212</f>
        <v>#REF!</v>
      </c>
      <c r="E1212" s="506">
        <v>0.5</v>
      </c>
      <c r="F1212" s="626">
        <f>(F1190+F1192+F1194)*C1212</f>
        <v>0</v>
      </c>
      <c r="G1212" s="627">
        <f>(G1190+G1192+G1194)*C1212</f>
        <v>0</v>
      </c>
      <c r="H1212" s="627">
        <f>(H1190+H1192+H1194)*C1212</f>
        <v>0</v>
      </c>
      <c r="I1212" s="569" t="e">
        <f>D1212+F1212+G1212+H1212</f>
        <v>#REF!</v>
      </c>
    </row>
    <row r="1213" spans="1:9" s="526" customFormat="1" ht="24" customHeight="1">
      <c r="A1213" s="719" t="s">
        <v>299</v>
      </c>
      <c r="B1213" s="720"/>
      <c r="C1213" s="628">
        <v>1.2E-2</v>
      </c>
      <c r="D1213" s="571" t="e">
        <f>((D1189+D1191+D1193)*C1213)+D1245+E1213</f>
        <v>#REF!</v>
      </c>
      <c r="E1213" s="507">
        <v>0.5</v>
      </c>
      <c r="F1213" s="629" t="e">
        <f>((F1189+F1191+F1193)*C1213)+F1245</f>
        <v>#REF!</v>
      </c>
      <c r="G1213" s="573" t="e">
        <f>((G1189+G1191+G1193)*C1213)+G1245</f>
        <v>#REF!</v>
      </c>
      <c r="H1213" s="573" t="e">
        <f>((H1189+H1191+H1193)*C1213)+H1245</f>
        <v>#REF!</v>
      </c>
      <c r="I1213" s="579" t="e">
        <f t="shared" ref="I1213:I1222" si="147">D1213+F1213+G1213+H1213</f>
        <v>#REF!</v>
      </c>
    </row>
    <row r="1214" spans="1:9" s="526" customFormat="1" ht="24" customHeight="1">
      <c r="A1214" s="719" t="s">
        <v>39</v>
      </c>
      <c r="B1214" s="720"/>
      <c r="C1214" s="628">
        <v>1.2E-2</v>
      </c>
      <c r="D1214" s="630" t="e">
        <f>((D1189+D1191+D1193)*C1214)+D1201+D1257+D1239+D1233+E1214</f>
        <v>#REF!</v>
      </c>
      <c r="E1214" s="507"/>
      <c r="F1214" s="631" t="e">
        <f>((F1189+F1191+F1193)*C1214)+F1201+F1257+F1239+F1233</f>
        <v>#REF!</v>
      </c>
      <c r="G1214" s="608" t="e">
        <f>((G1189+G1191+G1193)*C1214)+G1201+G1257+G1239+G1233</f>
        <v>#REF!</v>
      </c>
      <c r="H1214" s="608" t="e">
        <f>((H1189+H1191+H1193)*C1214)+H1201+H1257+H1239+H1233</f>
        <v>#REF!</v>
      </c>
      <c r="I1214" s="579" t="e">
        <f t="shared" si="147"/>
        <v>#REF!</v>
      </c>
    </row>
    <row r="1215" spans="1:9" s="526" customFormat="1" ht="24" customHeight="1">
      <c r="A1215" s="719" t="s">
        <v>47</v>
      </c>
      <c r="B1215" s="720"/>
      <c r="C1215" s="628">
        <v>2.18E-2</v>
      </c>
      <c r="D1215" s="571" t="e">
        <f>D1189*C1215+D1202+D1246+E1215</f>
        <v>#REF!</v>
      </c>
      <c r="E1215" s="507">
        <v>0.5</v>
      </c>
      <c r="F1215" s="629">
        <f>F1189*C1215+F1202+F1246</f>
        <v>0</v>
      </c>
      <c r="G1215" s="573">
        <f>G1189*C1215+G1202+G1246</f>
        <v>0</v>
      </c>
      <c r="H1215" s="573" t="e">
        <f>H1189*C1215+H1202+H1246</f>
        <v>#REF!</v>
      </c>
      <c r="I1215" s="579" t="e">
        <f t="shared" si="147"/>
        <v>#REF!</v>
      </c>
    </row>
    <row r="1216" spans="1:9" s="526" customFormat="1" ht="24" customHeight="1">
      <c r="A1216" s="719" t="s">
        <v>45</v>
      </c>
      <c r="B1216" s="720"/>
      <c r="C1216" s="628">
        <v>2.5559999999999999E-2</v>
      </c>
      <c r="D1216" s="630" t="e">
        <f>((D1190+D1193+D1194+D1247+D1248)*C1216)+E1216+D1203+D1210+D1258+D1242+D1234</f>
        <v>#REF!</v>
      </c>
      <c r="E1216" s="507">
        <v>1</v>
      </c>
      <c r="F1216" s="631" t="e">
        <f>((F1190+F1193+F1194)*C1216)+F1203+F1210+F1258+F1242+F1234</f>
        <v>#REF!</v>
      </c>
      <c r="G1216" s="608" t="e">
        <f>((G1190+G1193+G1194)*C1216)+G1203+G1210+G1258+G1242+G1234</f>
        <v>#REF!</v>
      </c>
      <c r="H1216" s="608" t="e">
        <f>((H1190+H1193+H1194)*C1216)+H1203+H1210+H1258+H1242+H1234</f>
        <v>#REF!</v>
      </c>
      <c r="I1216" s="579" t="e">
        <f t="shared" si="147"/>
        <v>#REF!</v>
      </c>
    </row>
    <row r="1217" spans="1:9" s="526" customFormat="1" ht="24" customHeight="1">
      <c r="A1217" s="719" t="s">
        <v>300</v>
      </c>
      <c r="B1217" s="720"/>
      <c r="C1217" s="628">
        <v>1.2E-2</v>
      </c>
      <c r="D1217" s="571" t="e">
        <f>(D1190+D1193+D1194+D1247)*C1217+D1204+E1217</f>
        <v>#REF!</v>
      </c>
      <c r="E1217" s="507"/>
      <c r="F1217" s="629">
        <f>(F1190+F1193+F1194)*C1217+F1204</f>
        <v>0</v>
      </c>
      <c r="G1217" s="573">
        <f>(G1190+G1193+G1194)*C1217+G1204</f>
        <v>0</v>
      </c>
      <c r="H1217" s="573" t="e">
        <f>(H1190+H1193+H1194)*C1217+H1204</f>
        <v>#REF!</v>
      </c>
      <c r="I1217" s="579" t="e">
        <f t="shared" si="147"/>
        <v>#REF!</v>
      </c>
    </row>
    <row r="1218" spans="1:9" s="526" customFormat="1" ht="24" customHeight="1">
      <c r="A1218" s="719" t="s">
        <v>301</v>
      </c>
      <c r="B1218" s="720"/>
      <c r="C1218" s="628">
        <v>1.4E-2</v>
      </c>
      <c r="D1218" s="571" t="e">
        <f>(D1189+D1191+D1192)*C1218+E1218</f>
        <v>#REF!</v>
      </c>
      <c r="E1218" s="507"/>
      <c r="F1218" s="629">
        <f>(F1189+F1191+F1192)*C1218</f>
        <v>0</v>
      </c>
      <c r="G1218" s="573">
        <f>(G1189+G1191+G1192)*C1218</f>
        <v>0</v>
      </c>
      <c r="H1218" s="573">
        <f>(H1189+H1191+H1192)*C1218</f>
        <v>0</v>
      </c>
      <c r="I1218" s="579" t="e">
        <f t="shared" si="147"/>
        <v>#REF!</v>
      </c>
    </row>
    <row r="1219" spans="1:9" s="526" customFormat="1" ht="24" customHeight="1">
      <c r="A1219" s="757" t="s">
        <v>302</v>
      </c>
      <c r="B1219" s="758"/>
      <c r="C1219" s="632">
        <v>0.03</v>
      </c>
      <c r="D1219" s="633" t="e">
        <f>D1198+F1198+G1198+E1219</f>
        <v>#REF!</v>
      </c>
      <c r="E1219" s="508"/>
      <c r="F1219" s="634"/>
      <c r="G1219" s="635"/>
      <c r="H1219" s="635"/>
      <c r="I1219" s="584" t="e">
        <f t="shared" si="147"/>
        <v>#REF!</v>
      </c>
    </row>
    <row r="1220" spans="1:9" s="526" customFormat="1" ht="24" customHeight="1">
      <c r="A1220" s="725" t="s">
        <v>385</v>
      </c>
      <c r="B1220" s="726"/>
      <c r="C1220" s="628">
        <v>2.1999999999999999E-2</v>
      </c>
      <c r="D1220" s="636" t="e">
        <f>D1236+F1236+G1236+E1220</f>
        <v>#REF!</v>
      </c>
      <c r="E1220" s="507"/>
      <c r="F1220" s="631"/>
      <c r="G1220" s="608"/>
      <c r="H1220" s="608"/>
      <c r="I1220" s="579" t="e">
        <f t="shared" si="147"/>
        <v>#REF!</v>
      </c>
    </row>
    <row r="1221" spans="1:9" s="526" customFormat="1" ht="24" customHeight="1">
      <c r="A1221" s="725" t="s">
        <v>386</v>
      </c>
      <c r="B1221" s="726"/>
      <c r="C1221" s="628">
        <v>3.0000000000000001E-3</v>
      </c>
      <c r="D1221" s="637" t="e">
        <f>D1200+F1200+G1200+E1221</f>
        <v>#REF!</v>
      </c>
      <c r="E1221" s="507"/>
      <c r="F1221" s="629"/>
      <c r="G1221" s="573"/>
      <c r="H1221" s="573"/>
      <c r="I1221" s="579" t="e">
        <f t="shared" si="147"/>
        <v>#REF!</v>
      </c>
    </row>
    <row r="1222" spans="1:9" s="526" customFormat="1" ht="24" customHeight="1" thickBot="1">
      <c r="A1222" s="759" t="s">
        <v>304</v>
      </c>
      <c r="B1222" s="760"/>
      <c r="C1222" s="638">
        <v>3.5000000000000003E-2</v>
      </c>
      <c r="D1222" s="639" t="e">
        <f>D1207+F1207+G1207+E1222</f>
        <v>#REF!</v>
      </c>
      <c r="E1222" s="509"/>
      <c r="F1222" s="640"/>
      <c r="G1222" s="641"/>
      <c r="H1222" s="641"/>
      <c r="I1222" s="642" t="e">
        <f t="shared" si="147"/>
        <v>#REF!</v>
      </c>
    </row>
    <row r="1223" spans="1:9" ht="7.5" customHeight="1" thickBot="1"/>
    <row r="1224" spans="1:9" ht="24" customHeight="1" thickBot="1">
      <c r="A1224" s="749" t="s">
        <v>93</v>
      </c>
      <c r="B1224" s="750"/>
      <c r="C1224" s="750"/>
      <c r="D1224" s="750"/>
      <c r="E1224" s="816"/>
      <c r="F1224" s="751"/>
      <c r="G1224" s="4152">
        <f>G1</f>
        <v>44606</v>
      </c>
      <c r="H1224" s="4153"/>
      <c r="I1224" s="4154"/>
    </row>
    <row r="1225" spans="1:9" s="526" customFormat="1" ht="24" customHeight="1" thickBot="1">
      <c r="A1225" s="752" t="s">
        <v>387</v>
      </c>
      <c r="B1225" s="753"/>
      <c r="C1225" s="754" t="s">
        <v>9</v>
      </c>
      <c r="D1225" s="643">
        <v>0.22916666666666666</v>
      </c>
      <c r="E1225" s="817" t="s">
        <v>375</v>
      </c>
      <c r="F1225" s="522">
        <v>0.47916666666666669</v>
      </c>
      <c r="G1225" s="523">
        <v>0.66666666666666663</v>
      </c>
      <c r="H1225" s="644">
        <v>0.8125</v>
      </c>
      <c r="I1225" s="645"/>
    </row>
    <row r="1226" spans="1:9" s="526" customFormat="1" ht="24" customHeight="1" thickBot="1">
      <c r="A1226" s="646"/>
      <c r="B1226" s="647">
        <v>1</v>
      </c>
      <c r="C1226" s="755"/>
      <c r="D1226" s="518" t="e">
        <f>'Основная продукция'!#REF!</f>
        <v>#REF!</v>
      </c>
      <c r="E1226" s="837"/>
      <c r="F1226" s="648">
        <f>'Основная продукция'!P440</f>
        <v>0</v>
      </c>
      <c r="G1226" s="649">
        <f>'Основная продукция'!Y440</f>
        <v>0</v>
      </c>
      <c r="H1226" s="650" t="e">
        <f>'Основная продукция'!#REF!</f>
        <v>#REF!</v>
      </c>
      <c r="I1226" s="533"/>
    </row>
    <row r="1227" spans="1:9" s="526" customFormat="1" ht="13.5" hidden="1" customHeight="1">
      <c r="A1227" s="534" t="s">
        <v>0</v>
      </c>
      <c r="B1227" s="651">
        <v>0.22</v>
      </c>
      <c r="C1227" s="755"/>
      <c r="D1227" s="535" t="e">
        <f>B1227*D1226/B1226</f>
        <v>#REF!</v>
      </c>
      <c r="E1227" s="819"/>
      <c r="F1227" s="536">
        <f>B1227*F1226/B1226</f>
        <v>0</v>
      </c>
      <c r="G1227" s="537">
        <f>B1227*G1226/B1226</f>
        <v>0</v>
      </c>
      <c r="H1227" s="537" t="e">
        <f>B1227*H1226/B1226</f>
        <v>#REF!</v>
      </c>
      <c r="I1227" s="533"/>
    </row>
    <row r="1228" spans="1:9" s="526" customFormat="1" ht="13.5" hidden="1" customHeight="1" thickBot="1">
      <c r="A1228" s="652" t="s">
        <v>29</v>
      </c>
      <c r="B1228" s="653">
        <v>0.43</v>
      </c>
      <c r="C1228" s="756"/>
      <c r="D1228" s="654" t="e">
        <f>B1228*D1227/B1227</f>
        <v>#REF!</v>
      </c>
      <c r="E1228" s="838"/>
      <c r="F1228" s="655">
        <f>B1228*F1227/B1227</f>
        <v>0</v>
      </c>
      <c r="G1228" s="656">
        <f>B1228*G1227/B1227</f>
        <v>0</v>
      </c>
      <c r="H1228" s="656" t="e">
        <f>B1228*H1227/B1227</f>
        <v>#REF!</v>
      </c>
      <c r="I1228" s="657"/>
    </row>
    <row r="1229" spans="1:9" ht="24" customHeight="1">
      <c r="A1229" s="739" t="s">
        <v>388</v>
      </c>
      <c r="B1229" s="740"/>
      <c r="C1229" s="741"/>
      <c r="D1229" s="658" t="e">
        <f>'Основная продукция'!#REF!</f>
        <v>#REF!</v>
      </c>
      <c r="E1229" s="839"/>
      <c r="F1229" s="659" t="e">
        <f>'Основная продукция'!#REF!</f>
        <v>#REF!</v>
      </c>
      <c r="G1229" s="660" t="e">
        <f>'Основная продукция'!#REF!</f>
        <v>#REF!</v>
      </c>
      <c r="H1229" s="660" t="e">
        <f>'Основная продукция'!#REF!</f>
        <v>#REF!</v>
      </c>
      <c r="I1229" s="525"/>
    </row>
    <row r="1230" spans="1:9" ht="24" customHeight="1" thickBot="1">
      <c r="A1230" s="742" t="s">
        <v>389</v>
      </c>
      <c r="B1230" s="743"/>
      <c r="C1230" s="744"/>
      <c r="D1230" s="661" t="e">
        <f>'Основная продукция'!#REF!</f>
        <v>#REF!</v>
      </c>
      <c r="E1230" s="840"/>
      <c r="F1230" s="662" t="e">
        <f>'Основная продукция'!#REF!</f>
        <v>#REF!</v>
      </c>
      <c r="G1230" s="662" t="e">
        <f>'Основная продукция'!#REF!</f>
        <v>#REF!</v>
      </c>
      <c r="H1230" s="662" t="e">
        <f>'Основная продукция'!#REF!</f>
        <v>#REF!</v>
      </c>
      <c r="I1230" s="663"/>
    </row>
    <row r="1231" spans="1:9" ht="23.25" customHeight="1">
      <c r="A1231" s="739" t="s">
        <v>337</v>
      </c>
      <c r="B1231" s="740"/>
      <c r="C1231" s="741"/>
      <c r="D1231" s="664" t="e">
        <f>'Основная продукция'!#REF!</f>
        <v>#REF!</v>
      </c>
      <c r="E1231" s="841"/>
      <c r="F1231" s="665">
        <f>'Основная продукция'!P445</f>
        <v>0</v>
      </c>
      <c r="G1231" s="666">
        <f>'Основная продукция'!Y445</f>
        <v>0</v>
      </c>
      <c r="H1231" s="666" t="e">
        <f>'Основная продукция'!#REF!</f>
        <v>#REF!</v>
      </c>
      <c r="I1231" s="667"/>
    </row>
    <row r="1232" spans="1:9" ht="24" customHeight="1" thickBot="1">
      <c r="A1232" s="742" t="s">
        <v>338</v>
      </c>
      <c r="B1232" s="743"/>
      <c r="C1232" s="744"/>
      <c r="D1232" s="661" t="e">
        <f>'Основная продукция'!#REF!</f>
        <v>#REF!</v>
      </c>
      <c r="E1232" s="842"/>
      <c r="F1232" s="662">
        <f>'Основная продукция'!P446</f>
        <v>0</v>
      </c>
      <c r="G1232" s="668">
        <f>'Основная продукция'!Y446</f>
        <v>0</v>
      </c>
      <c r="H1232" s="668" t="e">
        <f>'Основная продукция'!#REF!</f>
        <v>#REF!</v>
      </c>
      <c r="I1232" s="604"/>
    </row>
    <row r="1233" spans="1:9" ht="12.75" hidden="1" customHeight="1">
      <c r="A1233" s="745" t="s">
        <v>39</v>
      </c>
      <c r="B1233" s="746"/>
      <c r="C1233" s="607">
        <v>0.02</v>
      </c>
      <c r="D1233" s="607" t="e">
        <f>(D1231+D1232)*C1233</f>
        <v>#REF!</v>
      </c>
      <c r="E1233" s="843"/>
      <c r="F1233" s="607">
        <f>(F1231+F1232)*C1233</f>
        <v>0</v>
      </c>
      <c r="G1233" s="607">
        <f>(G1231+G1232)*C1233</f>
        <v>0</v>
      </c>
      <c r="H1233" s="607" t="e">
        <f>(H1231+H1232)*C1233</f>
        <v>#REF!</v>
      </c>
      <c r="I1233" s="569" t="e">
        <f t="shared" ref="I1233:I1238" si="148">SUM(D1233:H1233)</f>
        <v>#REF!</v>
      </c>
    </row>
    <row r="1234" spans="1:9" ht="12.75" hidden="1" customHeight="1">
      <c r="A1234" s="747" t="s">
        <v>45</v>
      </c>
      <c r="B1234" s="748"/>
      <c r="C1234" s="669">
        <v>0.04</v>
      </c>
      <c r="D1234" s="669" t="e">
        <f>D1231*C1234</f>
        <v>#REF!</v>
      </c>
      <c r="E1234" s="844"/>
      <c r="F1234" s="669">
        <f>F1231*C1234</f>
        <v>0</v>
      </c>
      <c r="G1234" s="669">
        <f>G1231*C1234</f>
        <v>0</v>
      </c>
      <c r="H1234" s="669" t="e">
        <f>H1231*C1234</f>
        <v>#REF!</v>
      </c>
      <c r="I1234" s="579" t="e">
        <f t="shared" si="148"/>
        <v>#REF!</v>
      </c>
    </row>
    <row r="1235" spans="1:9" ht="12.75" hidden="1" customHeight="1">
      <c r="A1235" s="729" t="s">
        <v>52</v>
      </c>
      <c r="B1235" s="730"/>
      <c r="C1235" s="616">
        <v>2.4E-2</v>
      </c>
      <c r="D1235" s="616" t="e">
        <f>D1231*C1235</f>
        <v>#REF!</v>
      </c>
      <c r="E1235" s="845"/>
      <c r="F1235" s="616">
        <f>F1231*C1235</f>
        <v>0</v>
      </c>
      <c r="G1235" s="616">
        <f>G1231*C1235</f>
        <v>0</v>
      </c>
      <c r="H1235" s="616" t="e">
        <f>H1231*C1235</f>
        <v>#REF!</v>
      </c>
      <c r="I1235" s="617" t="e">
        <f t="shared" si="148"/>
        <v>#REF!</v>
      </c>
    </row>
    <row r="1236" spans="1:9" ht="12.75" hidden="1" customHeight="1">
      <c r="A1236" s="747" t="s">
        <v>385</v>
      </c>
      <c r="B1236" s="748"/>
      <c r="C1236" s="670">
        <v>0.03</v>
      </c>
      <c r="D1236" s="620" t="e">
        <f>D1232*C1236</f>
        <v>#REF!</v>
      </c>
      <c r="E1236" s="846"/>
      <c r="F1236" s="620">
        <f>F1232*C1236</f>
        <v>0</v>
      </c>
      <c r="G1236" s="620">
        <f>G1232*C1236</f>
        <v>0</v>
      </c>
      <c r="H1236" s="620" t="e">
        <f>H1232*C1236</f>
        <v>#REF!</v>
      </c>
      <c r="I1236" s="579" t="e">
        <f t="shared" si="148"/>
        <v>#REF!</v>
      </c>
    </row>
    <row r="1237" spans="1:9" ht="12.75" hidden="1" customHeight="1">
      <c r="A1237" s="719" t="s">
        <v>308</v>
      </c>
      <c r="B1237" s="720"/>
      <c r="C1237" s="671">
        <v>0.03</v>
      </c>
      <c r="D1237" s="623" t="e">
        <f>D1231*C1237</f>
        <v>#REF!</v>
      </c>
      <c r="E1237" s="847"/>
      <c r="F1237" s="623">
        <f>F1231*C1237</f>
        <v>0</v>
      </c>
      <c r="G1237" s="623">
        <f>G1231*C1237</f>
        <v>0</v>
      </c>
      <c r="H1237" s="623" t="e">
        <f>H1231*C1237</f>
        <v>#REF!</v>
      </c>
      <c r="I1237" s="612" t="e">
        <f t="shared" si="148"/>
        <v>#REF!</v>
      </c>
    </row>
    <row r="1238" spans="1:9" ht="12.75" hidden="1" customHeight="1" thickBot="1">
      <c r="A1238" s="721" t="s">
        <v>309</v>
      </c>
      <c r="B1238" s="722"/>
      <c r="C1238" s="672">
        <v>0.02</v>
      </c>
      <c r="D1238" s="673" t="e">
        <f>D1232*C1238</f>
        <v>#REF!</v>
      </c>
      <c r="E1238" s="848"/>
      <c r="F1238" s="673">
        <f>F1232*C1238</f>
        <v>0</v>
      </c>
      <c r="G1238" s="673">
        <f>G1232*C1238</f>
        <v>0</v>
      </c>
      <c r="H1238" s="673" t="e">
        <f>H1232*C1238</f>
        <v>#REF!</v>
      </c>
      <c r="I1238" s="674" t="e">
        <f t="shared" si="148"/>
        <v>#REF!</v>
      </c>
    </row>
    <row r="1239" spans="1:9" ht="12.75" hidden="1" customHeight="1">
      <c r="A1239" s="737" t="s">
        <v>39</v>
      </c>
      <c r="B1239" s="738"/>
      <c r="C1239" s="675">
        <v>0.02</v>
      </c>
      <c r="D1239" s="676" t="e">
        <f>((D1229+D1230)*C1239)+E1239</f>
        <v>#REF!</v>
      </c>
      <c r="E1239" s="849"/>
      <c r="F1239" s="677" t="e">
        <f>(F1229+F1230)*C1239</f>
        <v>#REF!</v>
      </c>
      <c r="G1239" s="678" t="e">
        <f>(G1229+G1230)*C1239</f>
        <v>#REF!</v>
      </c>
      <c r="H1239" s="678" t="e">
        <f>(H1229+H1230)*C1239</f>
        <v>#REF!</v>
      </c>
      <c r="I1239" s="679" t="e">
        <f>SUM(D1239:H1239)</f>
        <v>#REF!</v>
      </c>
    </row>
    <row r="1240" spans="1:9" ht="18.75" hidden="1" customHeight="1">
      <c r="A1240" s="729" t="s">
        <v>305</v>
      </c>
      <c r="B1240" s="730"/>
      <c r="C1240" s="617">
        <v>1.2E-2</v>
      </c>
      <c r="D1240" s="680" t="e">
        <f>(((D1229+D1230+D1248)*C1240)+D1205+F1205+G1205+D1209+F1209+D1235+F1235+G1235)/3+E1240</f>
        <v>#REF!</v>
      </c>
      <c r="E1240" s="850"/>
      <c r="F1240" s="681" t="e">
        <f>D1240</f>
        <v>#REF!</v>
      </c>
      <c r="G1240" s="613" t="e">
        <f>F1240</f>
        <v>#REF!</v>
      </c>
      <c r="H1240" s="613" t="e">
        <f>(H1229+H1230)*C1240+H1205+H1209+H1235</f>
        <v>#REF!</v>
      </c>
      <c r="I1240" s="682" t="e">
        <f t="shared" ref="I1240:I1243" si="149">SUM(D1240:H1240)</f>
        <v>#REF!</v>
      </c>
    </row>
    <row r="1241" spans="1:9" ht="18.75" hidden="1" customHeight="1">
      <c r="A1241" s="729" t="s">
        <v>53</v>
      </c>
      <c r="B1241" s="730"/>
      <c r="C1241" s="617">
        <v>6.0000000000000001E-3</v>
      </c>
      <c r="D1241" s="680" t="e">
        <f>(((D1229+D1230)*C1241)+E1241)</f>
        <v>#REF!</v>
      </c>
      <c r="E1241" s="850"/>
      <c r="F1241" s="681" t="e">
        <f>(F1229+F1230)*C1241</f>
        <v>#REF!</v>
      </c>
      <c r="G1241" s="613" t="e">
        <f>(G1229+G1230)*C1241</f>
        <v>#REF!</v>
      </c>
      <c r="H1241" s="613" t="e">
        <f>(H1229+H1230)*C1241</f>
        <v>#REF!</v>
      </c>
      <c r="I1241" s="682" t="e">
        <f t="shared" si="149"/>
        <v>#REF!</v>
      </c>
    </row>
    <row r="1242" spans="1:9" ht="18.75" hidden="1" customHeight="1">
      <c r="A1242" s="683" t="s">
        <v>45</v>
      </c>
      <c r="B1242" s="684">
        <v>2.5559999999999999E-2</v>
      </c>
      <c r="C1242" s="579">
        <v>3.7777999999999999E-2</v>
      </c>
      <c r="D1242" s="576" t="e">
        <f>(D1229*C1242)+(D1230*B1242)+E1242</f>
        <v>#REF!</v>
      </c>
      <c r="E1242" s="505"/>
      <c r="F1242" s="577" t="e">
        <f>(F1229*C1242)+(F1230*B1242)</f>
        <v>#REF!</v>
      </c>
      <c r="G1242" s="578" t="e">
        <f>(G1229*C1242)+(G1230*B1242)</f>
        <v>#REF!</v>
      </c>
      <c r="H1242" s="578" t="e">
        <f>(H1229*C1242)+(H1230*B1242)</f>
        <v>#REF!</v>
      </c>
      <c r="I1242" s="679" t="e">
        <f t="shared" si="149"/>
        <v>#REF!</v>
      </c>
    </row>
    <row r="1243" spans="1:9" ht="18.75" hidden="1" customHeight="1">
      <c r="A1243" s="729" t="s">
        <v>54</v>
      </c>
      <c r="B1243" s="730"/>
      <c r="C1243" s="617">
        <v>6.7799999999999996E-3</v>
      </c>
      <c r="D1243" s="680" t="e">
        <f>((D1229+D1230)*C1243)+E1243</f>
        <v>#REF!</v>
      </c>
      <c r="E1243" s="850"/>
      <c r="F1243" s="681"/>
      <c r="G1243" s="613"/>
      <c r="H1243" s="613"/>
      <c r="I1243" s="682" t="e">
        <f t="shared" si="149"/>
        <v>#REF!</v>
      </c>
    </row>
    <row r="1244" spans="1:9" ht="18.75" hidden="1" customHeight="1">
      <c r="A1244" s="729" t="s">
        <v>48</v>
      </c>
      <c r="B1244" s="730"/>
      <c r="C1244" s="685">
        <v>3</v>
      </c>
      <c r="D1244" s="686" t="e">
        <f>((D1229+D1230)*C1244)+E1244+D1248</f>
        <v>#REF!</v>
      </c>
      <c r="E1244" s="851"/>
      <c r="F1244" s="687"/>
      <c r="G1244" s="688"/>
      <c r="H1244" s="688" t="e">
        <f>((H1229+H1230)*C1244)</f>
        <v>#REF!</v>
      </c>
      <c r="I1244" s="689" t="e">
        <f>SUM(D1244:H1244)</f>
        <v>#REF!</v>
      </c>
    </row>
    <row r="1245" spans="1:9" ht="12.75" hidden="1" customHeight="1" thickBot="1">
      <c r="A1245" s="731" t="s">
        <v>41</v>
      </c>
      <c r="B1245" s="732"/>
      <c r="C1245" s="690">
        <v>1.2E-2</v>
      </c>
      <c r="D1245" s="691" t="e">
        <f>D1230*C1245+E1245</f>
        <v>#REF!</v>
      </c>
      <c r="E1245" s="852"/>
      <c r="F1245" s="692" t="e">
        <f>F1230*C1245</f>
        <v>#REF!</v>
      </c>
      <c r="G1245" s="693" t="e">
        <f>G1230*C1245</f>
        <v>#REF!</v>
      </c>
      <c r="H1245" s="693" t="e">
        <f>H1230*C1245</f>
        <v>#REF!</v>
      </c>
      <c r="I1245" s="679" t="e">
        <f>SUM(D1245:H1245)</f>
        <v>#REF!</v>
      </c>
    </row>
    <row r="1246" spans="1:9" s="526" customFormat="1" ht="12.75" hidden="1" customHeight="1" thickBot="1">
      <c r="A1246" s="733" t="s">
        <v>47</v>
      </c>
      <c r="B1246" s="734"/>
      <c r="C1246" s="694">
        <v>5.8999999999999997E-2</v>
      </c>
      <c r="D1246" s="695" t="e">
        <f>(D1227+D1228)*C1246</f>
        <v>#REF!</v>
      </c>
      <c r="E1246" s="853"/>
      <c r="F1246" s="696">
        <f>(F1227+F1228)*C1246</f>
        <v>0</v>
      </c>
      <c r="G1246" s="697">
        <f>(G1227+G1228)*C1246</f>
        <v>0</v>
      </c>
      <c r="H1246" s="697" t="e">
        <f>(H1227+H1228)*C1246</f>
        <v>#REF!</v>
      </c>
      <c r="I1246" s="698" t="e">
        <f t="shared" ref="I1246" si="150">SUM(D1246:H1246)</f>
        <v>#REF!</v>
      </c>
    </row>
    <row r="1247" spans="1:9" s="526" customFormat="1" ht="26.25" customHeight="1" thickBot="1">
      <c r="A1247" s="2023" t="s">
        <v>583</v>
      </c>
      <c r="B1247" s="2024"/>
      <c r="C1247" s="2025"/>
      <c r="D1247" s="2027" t="e">
        <f>'Основная продукция'!#REF!+'Основная продукция'!M427+'Основная продукция'!V427</f>
        <v>#REF!</v>
      </c>
      <c r="E1247" s="510"/>
      <c r="F1247" s="2014"/>
      <c r="G1247" s="2015"/>
      <c r="H1247" s="2015"/>
      <c r="I1247" s="2016"/>
    </row>
    <row r="1248" spans="1:9" s="526" customFormat="1" ht="26.25" customHeight="1" thickBot="1">
      <c r="A1248" s="2020" t="s">
        <v>584</v>
      </c>
      <c r="B1248" s="2021"/>
      <c r="C1248" s="2022"/>
      <c r="D1248" s="2027" t="e">
        <f>'Основная продукция'!#REF!+'Основная продукция'!M428+'Основная продукция'!V428</f>
        <v>#REF!</v>
      </c>
      <c r="E1248" s="2010"/>
      <c r="F1248" s="2011"/>
      <c r="G1248" s="2012"/>
      <c r="H1248" s="2012"/>
      <c r="I1248" s="2013"/>
    </row>
    <row r="1249" spans="1:9" s="526" customFormat="1" ht="26.25" hidden="1" customHeight="1" thickBot="1">
      <c r="A1249" s="2023" t="s">
        <v>58</v>
      </c>
      <c r="B1249" s="2024"/>
      <c r="C1249" s="2035">
        <v>1.2E-2</v>
      </c>
      <c r="D1249" s="2037" t="e">
        <f>D1247*C1249</f>
        <v>#REF!</v>
      </c>
      <c r="E1249" s="510"/>
      <c r="F1249" s="2036"/>
      <c r="G1249" s="1489"/>
      <c r="H1249" s="1489"/>
      <c r="I1249" s="703"/>
    </row>
    <row r="1250" spans="1:9" s="526" customFormat="1" ht="24" customHeight="1">
      <c r="A1250" s="735" t="s">
        <v>294</v>
      </c>
      <c r="B1250" s="736"/>
      <c r="C1250" s="699">
        <v>0.03</v>
      </c>
      <c r="D1250" s="700" t="e">
        <f>D1227*C1250+E1250</f>
        <v>#REF!</v>
      </c>
      <c r="E1250" s="510">
        <v>0.3</v>
      </c>
      <c r="F1250" s="701">
        <f>F1227*C1250</f>
        <v>0</v>
      </c>
      <c r="G1250" s="702">
        <f>G1227*C1250</f>
        <v>0</v>
      </c>
      <c r="H1250" s="702" t="e">
        <f>H1227*C1250</f>
        <v>#REF!</v>
      </c>
      <c r="I1250" s="703" t="e">
        <f>D1250+F1250+G1250+H1250</f>
        <v>#REF!</v>
      </c>
    </row>
    <row r="1251" spans="1:9" s="526" customFormat="1" ht="24" customHeight="1">
      <c r="A1251" s="719" t="s">
        <v>295</v>
      </c>
      <c r="B1251" s="720"/>
      <c r="C1251" s="704">
        <v>0.04</v>
      </c>
      <c r="D1251" s="705" t="e">
        <f>D1228*C1251+E1251</f>
        <v>#REF!</v>
      </c>
      <c r="E1251" s="511">
        <v>0.3</v>
      </c>
      <c r="F1251" s="706">
        <f>F1228*C1251</f>
        <v>0</v>
      </c>
      <c r="G1251" s="707">
        <f>G1228*C1251</f>
        <v>0</v>
      </c>
      <c r="H1251" s="707" t="e">
        <f>H1228*C1251</f>
        <v>#REF!</v>
      </c>
      <c r="I1251" s="612" t="e">
        <f>D1251+F1251+G1251+H1251</f>
        <v>#REF!</v>
      </c>
    </row>
    <row r="1252" spans="1:9" s="526" customFormat="1" ht="24" customHeight="1">
      <c r="A1252" s="719" t="s">
        <v>307</v>
      </c>
      <c r="B1252" s="720"/>
      <c r="C1252" s="628">
        <v>1.2E-2</v>
      </c>
      <c r="D1252" s="708" t="e">
        <f>D1199+F1199+G1199+E1252</f>
        <v>#REF!</v>
      </c>
      <c r="E1252" s="512">
        <v>0.1</v>
      </c>
      <c r="F1252" s="622"/>
      <c r="G1252" s="623"/>
      <c r="H1252" s="623"/>
      <c r="I1252" s="612" t="e">
        <f>D1252</f>
        <v>#REF!</v>
      </c>
    </row>
    <row r="1253" spans="1:9" s="526" customFormat="1" ht="24" customHeight="1">
      <c r="A1253" s="2017" t="s">
        <v>587</v>
      </c>
      <c r="B1253" s="2018"/>
      <c r="C1253" s="2019">
        <v>0.03</v>
      </c>
      <c r="D1253" s="708" t="e">
        <f>D1247*C1253+E1253</f>
        <v>#REF!</v>
      </c>
      <c r="E1253" s="512"/>
      <c r="F1253" s="622"/>
      <c r="G1253" s="623"/>
      <c r="H1253" s="623"/>
      <c r="I1253" s="710"/>
    </row>
    <row r="1254" spans="1:9" s="526" customFormat="1" ht="24" customHeight="1">
      <c r="A1254" s="2017" t="s">
        <v>589</v>
      </c>
      <c r="B1254" s="2018"/>
      <c r="C1254" s="2019">
        <v>3.5000000000000003E-2</v>
      </c>
      <c r="D1254" s="708" t="e">
        <f>D1248*C1254+E1254</f>
        <v>#REF!</v>
      </c>
      <c r="E1254" s="512"/>
      <c r="F1254" s="622"/>
      <c r="G1254" s="623"/>
      <c r="H1254" s="623"/>
      <c r="I1254" s="710"/>
    </row>
    <row r="1255" spans="1:9" s="526" customFormat="1" ht="24" customHeight="1">
      <c r="A1255" s="723" t="s">
        <v>308</v>
      </c>
      <c r="B1255" s="724"/>
      <c r="C1255" s="709">
        <v>0.03</v>
      </c>
      <c r="D1255" s="708" t="e">
        <f>D1237+F1237+G1237+E1255</f>
        <v>#REF!</v>
      </c>
      <c r="E1255" s="512">
        <v>0.3</v>
      </c>
      <c r="F1255" s="622"/>
      <c r="G1255" s="623"/>
      <c r="H1255" s="623"/>
      <c r="I1255" s="710" t="e">
        <f>D1255</f>
        <v>#REF!</v>
      </c>
    </row>
    <row r="1256" spans="1:9" s="526" customFormat="1" ht="24" customHeight="1">
      <c r="A1256" s="725" t="s">
        <v>309</v>
      </c>
      <c r="B1256" s="726"/>
      <c r="C1256" s="628">
        <v>0.02</v>
      </c>
      <c r="D1256" s="705" t="e">
        <f>D1238+F1238+G1238+E1256</f>
        <v>#REF!</v>
      </c>
      <c r="E1256" s="511">
        <v>0.3</v>
      </c>
      <c r="F1256" s="706"/>
      <c r="G1256" s="707"/>
      <c r="H1256" s="707"/>
      <c r="I1256" s="612" t="e">
        <f>D1256</f>
        <v>#REF!</v>
      </c>
    </row>
    <row r="1257" spans="1:9" s="526" customFormat="1" ht="18.75" hidden="1" customHeight="1">
      <c r="A1257" s="727" t="s">
        <v>39</v>
      </c>
      <c r="B1257" s="728"/>
      <c r="C1257" s="579">
        <v>0.03</v>
      </c>
      <c r="D1257" s="711" t="e">
        <f>D1227*C1257</f>
        <v>#REF!</v>
      </c>
      <c r="E1257" s="505"/>
      <c r="F1257" s="577">
        <f>F1227*C1257</f>
        <v>0</v>
      </c>
      <c r="G1257" s="578">
        <f>G1227*C1257</f>
        <v>0</v>
      </c>
      <c r="H1257" s="578" t="e">
        <f>H1227*C1257</f>
        <v>#REF!</v>
      </c>
      <c r="I1257" s="579" t="e">
        <f t="shared" ref="I1257:I1258" si="151">SUM(D1257:H1257)</f>
        <v>#REF!</v>
      </c>
    </row>
    <row r="1258" spans="1:9" s="526" customFormat="1" ht="18.75" hidden="1" customHeight="1">
      <c r="A1258" s="727" t="s">
        <v>45</v>
      </c>
      <c r="B1258" s="728"/>
      <c r="C1258" s="579">
        <v>2.5559999999999999E-2</v>
      </c>
      <c r="D1258" s="711" t="e">
        <f>D1228*C1258</f>
        <v>#REF!</v>
      </c>
      <c r="E1258" s="505"/>
      <c r="F1258" s="577">
        <f>F1228*C1258</f>
        <v>0</v>
      </c>
      <c r="G1258" s="578">
        <f>G1228*C1258</f>
        <v>0</v>
      </c>
      <c r="H1258" s="578" t="e">
        <f>H1228*C1258</f>
        <v>#REF!</v>
      </c>
      <c r="I1258" s="579" t="e">
        <f t="shared" si="151"/>
        <v>#REF!</v>
      </c>
    </row>
    <row r="1259" spans="1:9" s="526" customFormat="1" ht="24" customHeight="1">
      <c r="A1259" s="719" t="s">
        <v>58</v>
      </c>
      <c r="B1259" s="720"/>
      <c r="C1259" s="612">
        <v>0.02</v>
      </c>
      <c r="D1259" s="636" t="e">
        <f>D1208+F1208+G1208+E1259+D1249</f>
        <v>#REF!</v>
      </c>
      <c r="E1259" s="507"/>
      <c r="F1259" s="712"/>
      <c r="G1259" s="608"/>
      <c r="H1259" s="608"/>
      <c r="I1259" s="612" t="e">
        <f>D1259</f>
        <v>#REF!</v>
      </c>
    </row>
    <row r="1260" spans="1:9" s="526" customFormat="1" ht="24" customHeight="1">
      <c r="A1260" s="719" t="s">
        <v>57</v>
      </c>
      <c r="B1260" s="720"/>
      <c r="C1260" s="612">
        <v>0.01</v>
      </c>
      <c r="D1260" s="636" t="e">
        <f>D1211+F1211+G1211+E1260</f>
        <v>#REF!</v>
      </c>
      <c r="E1260" s="507"/>
      <c r="F1260" s="712"/>
      <c r="G1260" s="608"/>
      <c r="H1260" s="608"/>
      <c r="I1260" s="612" t="e">
        <f>D1260</f>
        <v>#REF!</v>
      </c>
    </row>
    <row r="1261" spans="1:9" ht="24" customHeight="1">
      <c r="A1261" s="719" t="s">
        <v>305</v>
      </c>
      <c r="B1261" s="720"/>
      <c r="C1261" s="713">
        <v>1.2E-2</v>
      </c>
      <c r="D1261" s="571" t="e">
        <f>D1240+E1261</f>
        <v>#REF!</v>
      </c>
      <c r="E1261" s="507">
        <v>0.24</v>
      </c>
      <c r="F1261" s="572" t="e">
        <f t="shared" ref="F1261:H1262" si="152">F1240</f>
        <v>#REF!</v>
      </c>
      <c r="G1261" s="573" t="e">
        <f t="shared" si="152"/>
        <v>#REF!</v>
      </c>
      <c r="H1261" s="573" t="e">
        <f t="shared" si="152"/>
        <v>#REF!</v>
      </c>
      <c r="I1261" s="682" t="e">
        <f>D1261+F1261+G1261+H1261</f>
        <v>#REF!</v>
      </c>
    </row>
    <row r="1262" spans="1:9" ht="24" customHeight="1">
      <c r="A1262" s="719" t="s">
        <v>53</v>
      </c>
      <c r="B1262" s="720"/>
      <c r="C1262" s="713">
        <v>6.0000000000000001E-3</v>
      </c>
      <c r="D1262" s="571" t="e">
        <f>(D1241+E1262)/3</f>
        <v>#REF!</v>
      </c>
      <c r="E1262" s="507">
        <v>0.06</v>
      </c>
      <c r="F1262" s="572" t="e">
        <f>D1262</f>
        <v>#REF!</v>
      </c>
      <c r="G1262" s="573" t="e">
        <f>D1262</f>
        <v>#REF!</v>
      </c>
      <c r="H1262" s="573" t="e">
        <f t="shared" si="152"/>
        <v>#REF!</v>
      </c>
      <c r="I1262" s="682" t="e">
        <f>D1262+F1262+G1262+H1262</f>
        <v>#REF!</v>
      </c>
    </row>
    <row r="1263" spans="1:9" ht="24" customHeight="1">
      <c r="A1263" s="719" t="s">
        <v>54</v>
      </c>
      <c r="B1263" s="720"/>
      <c r="C1263" s="713">
        <v>6.7799999999999996E-3</v>
      </c>
      <c r="D1263" s="571" t="e">
        <f>D1243+E1263</f>
        <v>#REF!</v>
      </c>
      <c r="E1263" s="507">
        <v>0.5</v>
      </c>
      <c r="F1263" s="572"/>
      <c r="G1263" s="573"/>
      <c r="H1263" s="573"/>
      <c r="I1263" s="682" t="e">
        <f>D1263</f>
        <v>#REF!</v>
      </c>
    </row>
    <row r="1264" spans="1:9" ht="24" customHeight="1" thickBot="1">
      <c r="A1264" s="721" t="s">
        <v>48</v>
      </c>
      <c r="B1264" s="722"/>
      <c r="C1264" s="714"/>
      <c r="D1264" s="715">
        <v>55</v>
      </c>
      <c r="E1264" s="513"/>
      <c r="F1264" s="716"/>
      <c r="G1264" s="717"/>
      <c r="H1264" s="717" t="e">
        <f>H1244</f>
        <v>#REF!</v>
      </c>
      <c r="I1264" s="718" t="e">
        <f>D1264+H1264</f>
        <v>#REF!</v>
      </c>
    </row>
    <row r="1265" spans="1:13" ht="24" customHeight="1" thickBot="1">
      <c r="A1265" s="749" t="s">
        <v>542</v>
      </c>
      <c r="B1265" s="750"/>
      <c r="C1265" s="750"/>
      <c r="D1265" s="750"/>
      <c r="E1265" s="816"/>
      <c r="F1265" s="751"/>
      <c r="G1265" s="4152">
        <f>G1</f>
        <v>44606</v>
      </c>
      <c r="H1265" s="4153"/>
      <c r="I1265" s="4154"/>
      <c r="K1265" s="4049"/>
      <c r="L1265" s="4049"/>
      <c r="M1265" s="520"/>
    </row>
    <row r="1266" spans="1:13" s="526" customFormat="1" ht="24" customHeight="1">
      <c r="A1266" s="768"/>
      <c r="B1266" s="769"/>
      <c r="C1266" s="754" t="s">
        <v>24</v>
      </c>
      <c r="D1266" s="521">
        <v>0.22916666666666666</v>
      </c>
      <c r="E1266" s="817" t="s">
        <v>375</v>
      </c>
      <c r="F1266" s="522">
        <v>0.47916666666666669</v>
      </c>
      <c r="G1266" s="523">
        <v>0.66666666666666663</v>
      </c>
      <c r="H1266" s="524">
        <v>0.8125</v>
      </c>
      <c r="I1266" s="525"/>
      <c r="K1266" s="4050"/>
      <c r="L1266" s="4050"/>
      <c r="M1266" s="527"/>
    </row>
    <row r="1267" spans="1:13" s="526" customFormat="1" ht="24" customHeight="1" thickBot="1">
      <c r="A1267" s="528"/>
      <c r="B1267" s="529">
        <v>1</v>
      </c>
      <c r="C1267" s="755"/>
      <c r="D1267" s="518">
        <f>'Основная продукция'!F453</f>
        <v>175</v>
      </c>
      <c r="E1267" s="818"/>
      <c r="F1267" s="530">
        <f>'Основная продукция'!M453</f>
        <v>0</v>
      </c>
      <c r="G1267" s="531">
        <f>'Основная продукция'!Y453</f>
        <v>0</v>
      </c>
      <c r="H1267" s="532">
        <f>'Основная продукция'!AG453</f>
        <v>50</v>
      </c>
      <c r="I1267" s="533" t="s">
        <v>153</v>
      </c>
      <c r="K1267" s="4050"/>
      <c r="L1267" s="4050"/>
      <c r="M1267" s="527"/>
    </row>
    <row r="1268" spans="1:13" s="526" customFormat="1" ht="24.75" hidden="1" customHeight="1">
      <c r="A1268" s="534" t="s">
        <v>376</v>
      </c>
      <c r="B1268" s="529">
        <v>0.28000000000000003</v>
      </c>
      <c r="C1268" s="755"/>
      <c r="D1268" s="537">
        <f>B1268*D1267/B1267</f>
        <v>49.000000000000007</v>
      </c>
      <c r="E1268" s="819"/>
      <c r="F1268" s="536">
        <f t="shared" ref="F1268:F1273" si="153">B1268*F1267/B1267</f>
        <v>0</v>
      </c>
      <c r="G1268" s="537">
        <f>B1268*G1267/B1267</f>
        <v>0</v>
      </c>
      <c r="H1268" s="537">
        <f t="shared" ref="H1268:H1273" si="154">B1268*H1267/B1267</f>
        <v>14.000000000000002</v>
      </c>
      <c r="I1268" s="538"/>
      <c r="K1268" s="4050"/>
      <c r="L1268" s="4050"/>
      <c r="M1268" s="527"/>
    </row>
    <row r="1269" spans="1:13" s="526" customFormat="1" ht="24.75" hidden="1" customHeight="1">
      <c r="A1269" s="534" t="s">
        <v>377</v>
      </c>
      <c r="B1269" s="529">
        <v>0.22</v>
      </c>
      <c r="C1269" s="755"/>
      <c r="D1269" s="537">
        <f>B1269*D1267/B1267</f>
        <v>38.5</v>
      </c>
      <c r="E1269" s="819"/>
      <c r="F1269" s="536">
        <f t="shared" si="153"/>
        <v>0</v>
      </c>
      <c r="G1269" s="537">
        <f>B1269*G1267/B1267</f>
        <v>0</v>
      </c>
      <c r="H1269" s="537">
        <f t="shared" si="154"/>
        <v>11</v>
      </c>
      <c r="I1269" s="538"/>
      <c r="K1269" s="4050"/>
      <c r="L1269" s="4050"/>
      <c r="M1269" s="527"/>
    </row>
    <row r="1270" spans="1:13" s="526" customFormat="1" ht="24.75" hidden="1" customHeight="1">
      <c r="A1270" s="534" t="s">
        <v>378</v>
      </c>
      <c r="B1270" s="529">
        <v>0.19</v>
      </c>
      <c r="C1270" s="755"/>
      <c r="D1270" s="537">
        <f>B1270*D1267/B1267</f>
        <v>33.25</v>
      </c>
      <c r="E1270" s="819"/>
      <c r="F1270" s="536">
        <f t="shared" si="153"/>
        <v>0</v>
      </c>
      <c r="G1270" s="537">
        <f>B1270*G1267/B1267</f>
        <v>0</v>
      </c>
      <c r="H1270" s="537">
        <f t="shared" si="154"/>
        <v>9.5</v>
      </c>
      <c r="I1270" s="538"/>
      <c r="K1270" s="4050"/>
      <c r="L1270" s="4050"/>
      <c r="M1270" s="527"/>
    </row>
    <row r="1271" spans="1:13" s="526" customFormat="1" ht="24.75" hidden="1" customHeight="1">
      <c r="A1271" s="534" t="s">
        <v>379</v>
      </c>
      <c r="B1271" s="529">
        <v>0.19</v>
      </c>
      <c r="C1271" s="755"/>
      <c r="D1271" s="537">
        <f>B1271*D1267/B1267</f>
        <v>33.25</v>
      </c>
      <c r="E1271" s="819"/>
      <c r="F1271" s="536">
        <f t="shared" si="153"/>
        <v>0</v>
      </c>
      <c r="G1271" s="537">
        <f>B1271*G1267/B1267</f>
        <v>0</v>
      </c>
      <c r="H1271" s="537">
        <f t="shared" si="154"/>
        <v>9.5</v>
      </c>
      <c r="I1271" s="538"/>
      <c r="K1271" s="4050"/>
      <c r="L1271" s="4050"/>
      <c r="M1271" s="527"/>
    </row>
    <row r="1272" spans="1:13" s="526" customFormat="1" ht="24.75" hidden="1" customHeight="1">
      <c r="A1272" s="534" t="s">
        <v>380</v>
      </c>
      <c r="B1272" s="529">
        <v>0.06</v>
      </c>
      <c r="C1272" s="755"/>
      <c r="D1272" s="537">
        <f>B1272*D1267/B1267</f>
        <v>10.5</v>
      </c>
      <c r="E1272" s="819"/>
      <c r="F1272" s="536">
        <f t="shared" si="153"/>
        <v>0</v>
      </c>
      <c r="G1272" s="537">
        <f>B1272*G1267/B1267</f>
        <v>0</v>
      </c>
      <c r="H1272" s="537">
        <f t="shared" si="154"/>
        <v>2.9999999999999996</v>
      </c>
      <c r="I1272" s="538"/>
    </row>
    <row r="1273" spans="1:13" s="526" customFormat="1" ht="24.75" hidden="1" customHeight="1" thickBot="1">
      <c r="A1273" s="539" t="s">
        <v>381</v>
      </c>
      <c r="B1273" s="540">
        <v>0.06</v>
      </c>
      <c r="C1273" s="756"/>
      <c r="D1273" s="543">
        <f>B1273*D1267/B1267</f>
        <v>10.5</v>
      </c>
      <c r="E1273" s="820"/>
      <c r="F1273" s="542">
        <f t="shared" si="153"/>
        <v>0</v>
      </c>
      <c r="G1273" s="543">
        <f>B1273*G1267/B1267</f>
        <v>0</v>
      </c>
      <c r="H1273" s="543">
        <f t="shared" si="154"/>
        <v>2.9999999999999996</v>
      </c>
      <c r="I1273" s="544"/>
    </row>
    <row r="1274" spans="1:13" ht="24" customHeight="1" thickBot="1">
      <c r="A1274" s="545"/>
      <c r="B1274" s="546">
        <v>1</v>
      </c>
      <c r="C1274" s="547" t="s">
        <v>111</v>
      </c>
      <c r="D1274" s="548" t="e">
        <f>'Основная продукция'!#REF!</f>
        <v>#REF!</v>
      </c>
      <c r="E1274" s="821"/>
      <c r="F1274" s="549">
        <f>'Основная продукция'!M454</f>
        <v>0</v>
      </c>
      <c r="G1274" s="550">
        <f>'Основная продукция'!Y454</f>
        <v>0</v>
      </c>
      <c r="H1274" s="551" t="e">
        <f>'Основная продукция'!#REF!</f>
        <v>#REF!</v>
      </c>
      <c r="I1274" s="552" t="s">
        <v>153</v>
      </c>
    </row>
    <row r="1275" spans="1:13" ht="12.75" hidden="1" customHeight="1">
      <c r="A1275" s="553" t="s">
        <v>382</v>
      </c>
      <c r="B1275" s="554">
        <v>0.5</v>
      </c>
      <c r="C1275" s="555"/>
      <c r="D1275" s="558" t="e">
        <f>B1275*D1274/B1274</f>
        <v>#REF!</v>
      </c>
      <c r="E1275" s="822"/>
      <c r="F1275" s="557">
        <f>B1275*F1274/B1274</f>
        <v>0</v>
      </c>
      <c r="G1275" s="558">
        <f>B1275*G1274/B1274</f>
        <v>0</v>
      </c>
      <c r="H1275" s="558" t="e">
        <f>B1275*H1274/B1274</f>
        <v>#REF!</v>
      </c>
      <c r="I1275" s="559"/>
    </row>
    <row r="1276" spans="1:13" ht="12.75" hidden="1" customHeight="1" thickBot="1">
      <c r="A1276" s="534" t="s">
        <v>383</v>
      </c>
      <c r="B1276" s="529">
        <v>0.5</v>
      </c>
      <c r="C1276" s="560"/>
      <c r="D1276" s="563" t="e">
        <f>B1276*D1274/B1274</f>
        <v>#REF!</v>
      </c>
      <c r="E1276" s="823"/>
      <c r="F1276" s="562">
        <f>B1276*F1274/B1274</f>
        <v>0</v>
      </c>
      <c r="G1276" s="563">
        <f>B1276*G1274/B1274</f>
        <v>0</v>
      </c>
      <c r="H1276" s="563" t="e">
        <f>B1276*H1274/B1274</f>
        <v>#REF!</v>
      </c>
      <c r="I1276" s="564"/>
    </row>
    <row r="1277" spans="1:13" ht="12.75" hidden="1" customHeight="1">
      <c r="A1277" s="745" t="s">
        <v>302</v>
      </c>
      <c r="B1277" s="764"/>
      <c r="C1277" s="565">
        <v>0.03</v>
      </c>
      <c r="D1277" s="568" t="e">
        <f>D1275*C1277</f>
        <v>#REF!</v>
      </c>
      <c r="E1277" s="824"/>
      <c r="F1277" s="567">
        <f>F1275*C1277</f>
        <v>0</v>
      </c>
      <c r="G1277" s="568">
        <f>G1275*C1277</f>
        <v>0</v>
      </c>
      <c r="H1277" s="568" t="e">
        <f>H1275*C1277</f>
        <v>#REF!</v>
      </c>
      <c r="I1277" s="569" t="e">
        <f>SUM(D1277:H1277)</f>
        <v>#REF!</v>
      </c>
    </row>
    <row r="1278" spans="1:13" ht="12.75" hidden="1" customHeight="1">
      <c r="A1278" s="719" t="s">
        <v>307</v>
      </c>
      <c r="B1278" s="765"/>
      <c r="C1278" s="570">
        <v>1.2E-2</v>
      </c>
      <c r="D1278" s="573" t="e">
        <f>D1276*C1278</f>
        <v>#REF!</v>
      </c>
      <c r="E1278" s="825"/>
      <c r="F1278" s="572">
        <f>F1276*C1278</f>
        <v>0</v>
      </c>
      <c r="G1278" s="573">
        <f>G1276*C1278</f>
        <v>0</v>
      </c>
      <c r="H1278" s="573" t="e">
        <f>H1276*C1278</f>
        <v>#REF!</v>
      </c>
      <c r="I1278" s="574" t="e">
        <f>SUM(D1278:H1278)</f>
        <v>#REF!</v>
      </c>
    </row>
    <row r="1279" spans="1:13" ht="12.75" hidden="1" customHeight="1">
      <c r="A1279" s="747" t="s">
        <v>303</v>
      </c>
      <c r="B1279" s="761"/>
      <c r="C1279" s="575">
        <v>3.0000000000000001E-3</v>
      </c>
      <c r="D1279" s="578" t="e">
        <f>D1276*C1279</f>
        <v>#REF!</v>
      </c>
      <c r="E1279" s="505"/>
      <c r="F1279" s="577">
        <f>F1276*C1279</f>
        <v>0</v>
      </c>
      <c r="G1279" s="578">
        <f>G1276*C1279</f>
        <v>0</v>
      </c>
      <c r="H1279" s="578" t="e">
        <f>H1276*C1279</f>
        <v>#REF!</v>
      </c>
      <c r="I1279" s="579" t="e">
        <f t="shared" ref="I1279:I1284" si="155">SUM(D1279:H1279)</f>
        <v>#REF!</v>
      </c>
    </row>
    <row r="1280" spans="1:13" ht="12.75" hidden="1" customHeight="1">
      <c r="A1280" s="766" t="s">
        <v>39</v>
      </c>
      <c r="B1280" s="767"/>
      <c r="C1280" s="580">
        <v>1.2E-2</v>
      </c>
      <c r="D1280" s="583" t="e">
        <f>D1276*C1280</f>
        <v>#REF!</v>
      </c>
      <c r="E1280" s="826"/>
      <c r="F1280" s="582">
        <f>F1276*C1280</f>
        <v>0</v>
      </c>
      <c r="G1280" s="583">
        <f>G1276*C1280</f>
        <v>0</v>
      </c>
      <c r="H1280" s="583" t="e">
        <f>H1276*C1280</f>
        <v>#REF!</v>
      </c>
      <c r="I1280" s="584" t="e">
        <f t="shared" si="155"/>
        <v>#REF!</v>
      </c>
    </row>
    <row r="1281" spans="1:9" ht="12.75" hidden="1" customHeight="1">
      <c r="A1281" s="766" t="s">
        <v>47</v>
      </c>
      <c r="B1281" s="767"/>
      <c r="C1281" s="585">
        <v>2.18E-2</v>
      </c>
      <c r="D1281" s="588" t="e">
        <f>D1275*C1281</f>
        <v>#REF!</v>
      </c>
      <c r="E1281" s="827"/>
      <c r="F1281" s="587">
        <f>F1275*C1281</f>
        <v>0</v>
      </c>
      <c r="G1281" s="588">
        <f>G1275*C1281</f>
        <v>0</v>
      </c>
      <c r="H1281" s="588" t="e">
        <f>H1275*C1281</f>
        <v>#REF!</v>
      </c>
      <c r="I1281" s="584" t="e">
        <f t="shared" si="155"/>
        <v>#REF!</v>
      </c>
    </row>
    <row r="1282" spans="1:9" ht="12.75" hidden="1" customHeight="1">
      <c r="A1282" s="747" t="s">
        <v>45</v>
      </c>
      <c r="B1282" s="761"/>
      <c r="C1282" s="589">
        <v>2.5559999999999999E-2</v>
      </c>
      <c r="D1282" s="592" t="e">
        <f>D1276*C1282</f>
        <v>#REF!</v>
      </c>
      <c r="E1282" s="828"/>
      <c r="F1282" s="591">
        <f>F1276*C1282</f>
        <v>0</v>
      </c>
      <c r="G1282" s="592">
        <f>G1276*C1282</f>
        <v>0</v>
      </c>
      <c r="H1282" s="592" t="e">
        <f>H1276*C1282</f>
        <v>#REF!</v>
      </c>
      <c r="I1282" s="584" t="e">
        <f t="shared" si="155"/>
        <v>#REF!</v>
      </c>
    </row>
    <row r="1283" spans="1:9" ht="12.75" hidden="1" customHeight="1">
      <c r="A1283" s="747" t="s">
        <v>300</v>
      </c>
      <c r="B1283" s="761"/>
      <c r="C1283" s="575">
        <v>1.2E-2</v>
      </c>
      <c r="D1283" s="578" t="e">
        <f>D1275*C1283</f>
        <v>#REF!</v>
      </c>
      <c r="E1283" s="505"/>
      <c r="F1283" s="577">
        <f>F1275*C1283</f>
        <v>0</v>
      </c>
      <c r="G1283" s="578">
        <f>G1275*C1283</f>
        <v>0</v>
      </c>
      <c r="H1283" s="578" t="e">
        <f>H1275*C1283</f>
        <v>#REF!</v>
      </c>
      <c r="I1283" s="579" t="e">
        <f t="shared" si="155"/>
        <v>#REF!</v>
      </c>
    </row>
    <row r="1284" spans="1:9" ht="12.75" hidden="1" customHeight="1" thickBot="1">
      <c r="A1284" s="762" t="s">
        <v>52</v>
      </c>
      <c r="B1284" s="763"/>
      <c r="C1284" s="593">
        <v>1.2E-2</v>
      </c>
      <c r="D1284" s="596" t="e">
        <f>D1276*C1284</f>
        <v>#REF!</v>
      </c>
      <c r="E1284" s="829"/>
      <c r="F1284" s="595">
        <f>F1276*C1284</f>
        <v>0</v>
      </c>
      <c r="G1284" s="596">
        <f>G1276*C1284</f>
        <v>0</v>
      </c>
      <c r="H1284" s="596" t="e">
        <f>H1276*C1284</f>
        <v>#REF!</v>
      </c>
      <c r="I1284" s="597" t="e">
        <f t="shared" si="155"/>
        <v>#REF!</v>
      </c>
    </row>
    <row r="1285" spans="1:9" ht="24" customHeight="1" thickBot="1">
      <c r="A1285" s="598"/>
      <c r="B1285" s="599">
        <v>1</v>
      </c>
      <c r="C1285" s="547" t="s">
        <v>119</v>
      </c>
      <c r="D1285" s="600" t="e">
        <f>'Основная продукция'!#REF!</f>
        <v>#REF!</v>
      </c>
      <c r="E1285" s="830"/>
      <c r="F1285" s="601">
        <f>'Основная продукция'!M457</f>
        <v>0</v>
      </c>
      <c r="G1285" s="602">
        <f>'Основная продукция'!Y457</f>
        <v>0</v>
      </c>
      <c r="H1285" s="603" t="e">
        <f>'Основная продукция'!#REF!</f>
        <v>#REF!</v>
      </c>
      <c r="I1285" s="604"/>
    </row>
    <row r="1286" spans="1:9" ht="12.75" hidden="1" customHeight="1">
      <c r="A1286" s="745" t="s">
        <v>384</v>
      </c>
      <c r="B1286" s="746"/>
      <c r="C1286" s="568">
        <v>3.5000000000000003E-2</v>
      </c>
      <c r="D1286" s="605" t="e">
        <f>C1286*D1285</f>
        <v>#REF!</v>
      </c>
      <c r="E1286" s="831"/>
      <c r="F1286" s="606">
        <f>C1286*F1285</f>
        <v>0</v>
      </c>
      <c r="G1286" s="607">
        <f>C1286*G1285</f>
        <v>0</v>
      </c>
      <c r="H1286" s="607" t="e">
        <f>C1286*H1285</f>
        <v>#REF!</v>
      </c>
      <c r="I1286" s="569" t="e">
        <f>SUM(D1286:H1286)</f>
        <v>#REF!</v>
      </c>
    </row>
    <row r="1287" spans="1:9" ht="12.75" hidden="1" customHeight="1">
      <c r="A1287" s="719" t="s">
        <v>58</v>
      </c>
      <c r="B1287" s="720"/>
      <c r="C1287" s="608">
        <v>0.02</v>
      </c>
      <c r="D1287" s="609" t="e">
        <f>C1287*D1285</f>
        <v>#REF!</v>
      </c>
      <c r="E1287" s="832"/>
      <c r="F1287" s="610">
        <f>C1287*F1285</f>
        <v>0</v>
      </c>
      <c r="G1287" s="611">
        <f>C1287*G1285</f>
        <v>0</v>
      </c>
      <c r="H1287" s="611" t="e">
        <f>C1287*H1285</f>
        <v>#REF!</v>
      </c>
      <c r="I1287" s="612" t="e">
        <f>SUM(D1287:H1287)</f>
        <v>#REF!</v>
      </c>
    </row>
    <row r="1288" spans="1:9" ht="12.75" hidden="1" customHeight="1">
      <c r="A1288" s="729" t="s">
        <v>52</v>
      </c>
      <c r="B1288" s="730"/>
      <c r="C1288" s="613">
        <v>1.2E-2</v>
      </c>
      <c r="D1288" s="614" t="e">
        <f>C1288*D1285</f>
        <v>#REF!</v>
      </c>
      <c r="E1288" s="833"/>
      <c r="F1288" s="615">
        <f>C1288*F1285</f>
        <v>0</v>
      </c>
      <c r="G1288" s="616">
        <f>C1288*G1285</f>
        <v>0</v>
      </c>
      <c r="H1288" s="616" t="e">
        <f>C1288*H1285</f>
        <v>#REF!</v>
      </c>
      <c r="I1288" s="617" t="e">
        <f>SUM(D1288:H1288)</f>
        <v>#REF!</v>
      </c>
    </row>
    <row r="1289" spans="1:9" ht="12.75" hidden="1" customHeight="1">
      <c r="A1289" s="747" t="s">
        <v>45</v>
      </c>
      <c r="B1289" s="748"/>
      <c r="C1289" s="578">
        <v>3.4500000000000003E-2</v>
      </c>
      <c r="D1289" s="618" t="e">
        <f>C1289*D1285</f>
        <v>#REF!</v>
      </c>
      <c r="E1289" s="834"/>
      <c r="F1289" s="619">
        <f>C1289*F1285</f>
        <v>0</v>
      </c>
      <c r="G1289" s="620">
        <f>C1289*G1285</f>
        <v>0</v>
      </c>
      <c r="H1289" s="620" t="e">
        <f>C1289*H1285</f>
        <v>#REF!</v>
      </c>
      <c r="I1289" s="579" t="e">
        <f>SUM(D1289:H1289)</f>
        <v>#REF!</v>
      </c>
    </row>
    <row r="1290" spans="1:9" ht="12.75" hidden="1" customHeight="1" thickBot="1">
      <c r="A1290" s="719" t="s">
        <v>57</v>
      </c>
      <c r="B1290" s="720"/>
      <c r="C1290" s="608">
        <v>0.01</v>
      </c>
      <c r="D1290" s="621" t="e">
        <f>C1290*D1285</f>
        <v>#REF!</v>
      </c>
      <c r="E1290" s="835"/>
      <c r="F1290" s="622">
        <f>C1290*F1285</f>
        <v>0</v>
      </c>
      <c r="G1290" s="623">
        <f>C1290*G1285</f>
        <v>0</v>
      </c>
      <c r="H1290" s="623" t="e">
        <f>C1290*H1285</f>
        <v>#REF!</v>
      </c>
      <c r="I1290" s="612" t="e">
        <f>SUM(D1290:H1290)</f>
        <v>#REF!</v>
      </c>
    </row>
    <row r="1291" spans="1:9" s="526" customFormat="1" ht="24" customHeight="1">
      <c r="A1291" s="735" t="s">
        <v>42</v>
      </c>
      <c r="B1291" s="736"/>
      <c r="C1291" s="624">
        <v>2.4E-2</v>
      </c>
      <c r="D1291" s="625">
        <f>(D1269+D1271+D1273)*C1291+E1291</f>
        <v>2.4740000000000002</v>
      </c>
      <c r="E1291" s="506">
        <v>0.5</v>
      </c>
      <c r="F1291" s="626">
        <f>(F1269+F1271+F1273)*C1291</f>
        <v>0</v>
      </c>
      <c r="G1291" s="627">
        <f>(G1269+G1271+G1273)*C1291</f>
        <v>0</v>
      </c>
      <c r="H1291" s="627">
        <f>(H1269+H1271+H1273)*C1291</f>
        <v>0.56400000000000006</v>
      </c>
      <c r="I1291" s="569">
        <f>D1291+F1291+G1291+H1291</f>
        <v>3.0380000000000003</v>
      </c>
    </row>
    <row r="1292" spans="1:9" s="526" customFormat="1" ht="24" customHeight="1">
      <c r="A1292" s="719" t="s">
        <v>299</v>
      </c>
      <c r="B1292" s="720"/>
      <c r="C1292" s="628">
        <v>1.2E-2</v>
      </c>
      <c r="D1292" s="571" t="e">
        <f>((D1268+D1270+D1272)*C1292)+D1324+E1292</f>
        <v>#REF!</v>
      </c>
      <c r="E1292" s="507">
        <v>0.5</v>
      </c>
      <c r="F1292" s="629" t="e">
        <f>((F1268+F1270+F1272)*C1292)+F1324</f>
        <v>#REF!</v>
      </c>
      <c r="G1292" s="573" t="e">
        <f>((G1268+G1270+G1272)*C1292)+G1324</f>
        <v>#REF!</v>
      </c>
      <c r="H1292" s="573" t="e">
        <f>((H1268+H1270+H1272)*C1292)+H1324</f>
        <v>#REF!</v>
      </c>
      <c r="I1292" s="579" t="e">
        <f t="shared" ref="I1292:I1301" si="156">D1292+F1292+G1292+H1292</f>
        <v>#REF!</v>
      </c>
    </row>
    <row r="1293" spans="1:9" s="526" customFormat="1" ht="24" customHeight="1">
      <c r="A1293" s="719" t="s">
        <v>39</v>
      </c>
      <c r="B1293" s="720"/>
      <c r="C1293" s="628">
        <v>1.2E-2</v>
      </c>
      <c r="D1293" s="630" t="e">
        <f>((D1268+D1270+D1272)*C1293)+D1280+D1336+D1318+D1312+E1293</f>
        <v>#REF!</v>
      </c>
      <c r="E1293" s="507">
        <v>0.5</v>
      </c>
      <c r="F1293" s="631" t="e">
        <f>((F1268+F1270+F1272)*C1293)+F1280+F1336+F1318+F1312+E1293</f>
        <v>#REF!</v>
      </c>
      <c r="G1293" s="608" t="e">
        <f>((G1268+G1270+G1272)*C1293)+G1280+G1336+G1318+G1312</f>
        <v>#REF!</v>
      </c>
      <c r="H1293" s="608" t="e">
        <f>((H1268+H1270+H1272)*C1293)+H1280+H1336+H1318+H1312</f>
        <v>#REF!</v>
      </c>
      <c r="I1293" s="579" t="e">
        <f t="shared" si="156"/>
        <v>#REF!</v>
      </c>
    </row>
    <row r="1294" spans="1:9" s="526" customFormat="1" ht="24" customHeight="1">
      <c r="A1294" s="719" t="s">
        <v>47</v>
      </c>
      <c r="B1294" s="720"/>
      <c r="C1294" s="628">
        <v>2.18E-2</v>
      </c>
      <c r="D1294" s="571" t="e">
        <f>D1268*C1294+D1281+D1325+E1294</f>
        <v>#REF!</v>
      </c>
      <c r="E1294" s="507">
        <v>0.5</v>
      </c>
      <c r="F1294" s="629">
        <f>F1268*C1294+F1281+F1325</f>
        <v>0</v>
      </c>
      <c r="G1294" s="573">
        <f>G1268*C1294+G1281+G1325</f>
        <v>0</v>
      </c>
      <c r="H1294" s="573" t="e">
        <f>H1268*C1294+H1281+H1325</f>
        <v>#REF!</v>
      </c>
      <c r="I1294" s="579" t="e">
        <f t="shared" si="156"/>
        <v>#REF!</v>
      </c>
    </row>
    <row r="1295" spans="1:9" s="526" customFormat="1" ht="24" customHeight="1">
      <c r="A1295" s="719" t="s">
        <v>45</v>
      </c>
      <c r="B1295" s="720"/>
      <c r="C1295" s="628">
        <v>2.5559999999999999E-2</v>
      </c>
      <c r="D1295" s="630" t="e">
        <f>((D1269+D1272+D1273+D1326+D1327)*C1295)+D1282+D1289+D1337+D1321+D1313+E1295</f>
        <v>#REF!</v>
      </c>
      <c r="E1295" s="507">
        <v>0.5</v>
      </c>
      <c r="F1295" s="631" t="e">
        <f>((F1269+F1272+F1273)*C1295)+F1282+F1289+F1337+F1321+F131+E1295</f>
        <v>#REF!</v>
      </c>
      <c r="G1295" s="608" t="e">
        <f>((G1269+G1272+G1273)*C1295)+G1282+G1289+G1337+G1321+G1313</f>
        <v>#REF!</v>
      </c>
      <c r="H1295" s="608" t="e">
        <f>((H1269+H1272+H1273)*C1295)+H1282+H1289+H1337+H1321+H1313</f>
        <v>#REF!</v>
      </c>
      <c r="I1295" s="579" t="e">
        <f t="shared" si="156"/>
        <v>#REF!</v>
      </c>
    </row>
    <row r="1296" spans="1:9" s="526" customFormat="1" ht="24" customHeight="1">
      <c r="A1296" s="719" t="s">
        <v>300</v>
      </c>
      <c r="B1296" s="720"/>
      <c r="C1296" s="628">
        <v>1.2E-2</v>
      </c>
      <c r="D1296" s="571" t="e">
        <f>(D1269+D1272+D1273+D1326)*C1296+D1283+E1296</f>
        <v>#REF!</v>
      </c>
      <c r="E1296" s="507">
        <v>0.2</v>
      </c>
      <c r="F1296" s="629">
        <f>(F1269+F1272+F1273)*C1296+F1283</f>
        <v>0</v>
      </c>
      <c r="G1296" s="573">
        <f>(G1269+G1272+G1273)*C1296+G1283</f>
        <v>0</v>
      </c>
      <c r="H1296" s="573" t="e">
        <f>(H1269+H1272+H1273)*C1296+H1283</f>
        <v>#REF!</v>
      </c>
      <c r="I1296" s="579" t="e">
        <f t="shared" si="156"/>
        <v>#REF!</v>
      </c>
    </row>
    <row r="1297" spans="1:9" s="526" customFormat="1" ht="24" customHeight="1">
      <c r="A1297" s="719" t="s">
        <v>301</v>
      </c>
      <c r="B1297" s="720"/>
      <c r="C1297" s="628">
        <v>1.4E-2</v>
      </c>
      <c r="D1297" s="571">
        <f>(D1268+D1270+D1271)*C1297+E1297</f>
        <v>1.917</v>
      </c>
      <c r="E1297" s="507">
        <v>0.3</v>
      </c>
      <c r="F1297" s="629">
        <f>(F1268+F1270+F1271)*C1297</f>
        <v>0</v>
      </c>
      <c r="G1297" s="573">
        <f>(G1268+G1270+G1271)*C1297</f>
        <v>0</v>
      </c>
      <c r="H1297" s="573">
        <f>(H1268+H1270+H1271)*C1297</f>
        <v>0.46200000000000002</v>
      </c>
      <c r="I1297" s="579">
        <f t="shared" si="156"/>
        <v>2.379</v>
      </c>
    </row>
    <row r="1298" spans="1:9" s="526" customFormat="1" ht="24" customHeight="1">
      <c r="A1298" s="757" t="s">
        <v>302</v>
      </c>
      <c r="B1298" s="758"/>
      <c r="C1298" s="632">
        <v>0.03</v>
      </c>
      <c r="D1298" s="633" t="e">
        <f>D1277+F1277+G1277+E1298</f>
        <v>#REF!</v>
      </c>
      <c r="E1298" s="508">
        <v>0.2</v>
      </c>
      <c r="F1298" s="634">
        <f>F1277+G1277</f>
        <v>0</v>
      </c>
      <c r="G1298" s="635"/>
      <c r="H1298" s="635"/>
      <c r="I1298" s="584" t="e">
        <f t="shared" si="156"/>
        <v>#REF!</v>
      </c>
    </row>
    <row r="1299" spans="1:9" s="526" customFormat="1" ht="24" customHeight="1">
      <c r="A1299" s="725" t="s">
        <v>385</v>
      </c>
      <c r="B1299" s="726"/>
      <c r="C1299" s="628">
        <v>2.1999999999999999E-2</v>
      </c>
      <c r="D1299" s="636" t="e">
        <f>D1315+F1315+G1315+E1299</f>
        <v>#REF!</v>
      </c>
      <c r="E1299" s="507">
        <v>0.3</v>
      </c>
      <c r="F1299" s="631">
        <f>F1315+G1315</f>
        <v>0</v>
      </c>
      <c r="G1299" s="608"/>
      <c r="H1299" s="608"/>
      <c r="I1299" s="579" t="e">
        <f t="shared" si="156"/>
        <v>#REF!</v>
      </c>
    </row>
    <row r="1300" spans="1:9" s="526" customFormat="1" ht="24" customHeight="1">
      <c r="A1300" s="725" t="s">
        <v>386</v>
      </c>
      <c r="B1300" s="726"/>
      <c r="C1300" s="628">
        <v>3.0000000000000001E-3</v>
      </c>
      <c r="D1300" s="637" t="e">
        <f>D1279+F1279+G1279+E1300</f>
        <v>#REF!</v>
      </c>
      <c r="E1300" s="507">
        <v>0.03</v>
      </c>
      <c r="F1300" s="629">
        <f>F1279+G1279</f>
        <v>0</v>
      </c>
      <c r="G1300" s="573"/>
      <c r="H1300" s="573"/>
      <c r="I1300" s="579" t="e">
        <f t="shared" si="156"/>
        <v>#REF!</v>
      </c>
    </row>
    <row r="1301" spans="1:9" s="526" customFormat="1" ht="24" customHeight="1" thickBot="1">
      <c r="A1301" s="759" t="s">
        <v>304</v>
      </c>
      <c r="B1301" s="760"/>
      <c r="C1301" s="638">
        <v>3.5000000000000003E-2</v>
      </c>
      <c r="D1301" s="639" t="e">
        <f>D1286+F1286+G1286+E1301</f>
        <v>#REF!</v>
      </c>
      <c r="E1301" s="509">
        <v>0.3</v>
      </c>
      <c r="F1301" s="640">
        <f>F1286+G1286</f>
        <v>0</v>
      </c>
      <c r="G1301" s="641"/>
      <c r="H1301" s="641"/>
      <c r="I1301" s="642" t="e">
        <f t="shared" si="156"/>
        <v>#REF!</v>
      </c>
    </row>
    <row r="1302" spans="1:9" ht="7.5" customHeight="1" thickBot="1"/>
    <row r="1303" spans="1:9" ht="24" customHeight="1" thickBot="1">
      <c r="A1303" s="749" t="s">
        <v>542</v>
      </c>
      <c r="B1303" s="750"/>
      <c r="C1303" s="750"/>
      <c r="D1303" s="750"/>
      <c r="E1303" s="816"/>
      <c r="F1303" s="751"/>
      <c r="G1303" s="4152">
        <f>G1</f>
        <v>44606</v>
      </c>
      <c r="H1303" s="4153"/>
      <c r="I1303" s="4154"/>
    </row>
    <row r="1304" spans="1:9" s="526" customFormat="1" ht="24" customHeight="1" thickBot="1">
      <c r="A1304" s="752" t="s">
        <v>387</v>
      </c>
      <c r="B1304" s="753"/>
      <c r="C1304" s="754" t="s">
        <v>9</v>
      </c>
      <c r="D1304" s="643">
        <v>0.22916666666666666</v>
      </c>
      <c r="E1304" s="817" t="s">
        <v>375</v>
      </c>
      <c r="F1304" s="522">
        <v>0.47916666666666669</v>
      </c>
      <c r="G1304" s="523">
        <v>0.66666666666666663</v>
      </c>
      <c r="H1304" s="644">
        <v>0.8125</v>
      </c>
      <c r="I1304" s="645"/>
    </row>
    <row r="1305" spans="1:9" s="526" customFormat="1" ht="24" customHeight="1" thickBot="1">
      <c r="A1305" s="646"/>
      <c r="B1305" s="647">
        <v>1</v>
      </c>
      <c r="C1305" s="755"/>
      <c r="D1305" s="518" t="e">
        <f>'Основная продукция'!#REF!</f>
        <v>#REF!</v>
      </c>
      <c r="E1305" s="837"/>
      <c r="F1305" s="648">
        <f>'Основная продукция'!M468</f>
        <v>0</v>
      </c>
      <c r="G1305" s="649">
        <f>'Основная продукция'!Y468</f>
        <v>0</v>
      </c>
      <c r="H1305" s="650" t="e">
        <f>'Основная продукция'!#REF!</f>
        <v>#REF!</v>
      </c>
      <c r="I1305" s="533"/>
    </row>
    <row r="1306" spans="1:9" s="526" customFormat="1" ht="13.5" hidden="1" customHeight="1">
      <c r="A1306" s="534" t="s">
        <v>0</v>
      </c>
      <c r="B1306" s="651">
        <v>0.25</v>
      </c>
      <c r="C1306" s="755"/>
      <c r="D1306" s="535" t="e">
        <f>B1306*D1305/B1305</f>
        <v>#REF!</v>
      </c>
      <c r="E1306" s="819"/>
      <c r="F1306" s="536">
        <f>B1306*F1305/B1305</f>
        <v>0</v>
      </c>
      <c r="G1306" s="537">
        <f>B1306*G1305/B1305</f>
        <v>0</v>
      </c>
      <c r="H1306" s="537" t="e">
        <f>B1306*H1305/B1305</f>
        <v>#REF!</v>
      </c>
      <c r="I1306" s="533"/>
    </row>
    <row r="1307" spans="1:9" s="526" customFormat="1" ht="13.5" hidden="1" customHeight="1" thickBot="1">
      <c r="A1307" s="652" t="s">
        <v>29</v>
      </c>
      <c r="B1307" s="653">
        <v>0.36</v>
      </c>
      <c r="C1307" s="756"/>
      <c r="D1307" s="654" t="e">
        <f>B1307*D1306/B1306</f>
        <v>#REF!</v>
      </c>
      <c r="E1307" s="838"/>
      <c r="F1307" s="655">
        <f>B1307*F1306/B1306</f>
        <v>0</v>
      </c>
      <c r="G1307" s="656">
        <f>B1307*G1306/B1306</f>
        <v>0</v>
      </c>
      <c r="H1307" s="656" t="e">
        <f>B1307*H1306/B1306</f>
        <v>#REF!</v>
      </c>
      <c r="I1307" s="657"/>
    </row>
    <row r="1308" spans="1:9" ht="24" customHeight="1">
      <c r="A1308" s="739" t="s">
        <v>388</v>
      </c>
      <c r="B1308" s="740"/>
      <c r="C1308" s="741"/>
      <c r="D1308" s="658" t="e">
        <f>'Основная продукция'!#REF!</f>
        <v>#REF!</v>
      </c>
      <c r="E1308" s="839"/>
      <c r="F1308" s="659" t="e">
        <f>'Основная продукция'!#REF!</f>
        <v>#REF!</v>
      </c>
      <c r="G1308" s="660" t="e">
        <f>'Основная продукция'!#REF!</f>
        <v>#REF!</v>
      </c>
      <c r="H1308" s="660" t="e">
        <f>'Основная продукция'!#REF!</f>
        <v>#REF!</v>
      </c>
      <c r="I1308" s="525"/>
    </row>
    <row r="1309" spans="1:9" ht="24" customHeight="1" thickBot="1">
      <c r="A1309" s="742" t="s">
        <v>389</v>
      </c>
      <c r="B1309" s="743"/>
      <c r="C1309" s="744"/>
      <c r="D1309" s="661" t="e">
        <f>'Основная продукция'!#REF!</f>
        <v>#REF!</v>
      </c>
      <c r="E1309" s="840"/>
      <c r="F1309" s="662" t="e">
        <f>'Основная продукция'!#REF!</f>
        <v>#REF!</v>
      </c>
      <c r="G1309" s="662" t="e">
        <f>'Основная продукция'!#REF!</f>
        <v>#REF!</v>
      </c>
      <c r="H1309" s="662" t="e">
        <f>'Основная продукция'!#REF!</f>
        <v>#REF!</v>
      </c>
      <c r="I1309" s="663"/>
    </row>
    <row r="1310" spans="1:9" ht="23.25" customHeight="1">
      <c r="A1310" s="739" t="s">
        <v>337</v>
      </c>
      <c r="B1310" s="740"/>
      <c r="C1310" s="741"/>
      <c r="D1310" s="664" t="e">
        <f>'Основная продукция'!#REF!</f>
        <v>#REF!</v>
      </c>
      <c r="E1310" s="841"/>
      <c r="F1310" s="665">
        <f>'Основная продукция'!M473</f>
        <v>0</v>
      </c>
      <c r="G1310" s="666">
        <f>'Основная продукция'!Y473</f>
        <v>0</v>
      </c>
      <c r="H1310" s="666" t="e">
        <f>'Основная продукция'!#REF!</f>
        <v>#REF!</v>
      </c>
      <c r="I1310" s="667"/>
    </row>
    <row r="1311" spans="1:9" ht="24" customHeight="1" thickBot="1">
      <c r="A1311" s="742" t="s">
        <v>338</v>
      </c>
      <c r="B1311" s="743"/>
      <c r="C1311" s="744"/>
      <c r="D1311" s="661" t="e">
        <f>'Основная продукция'!#REF!</f>
        <v>#REF!</v>
      </c>
      <c r="E1311" s="842"/>
      <c r="F1311" s="662">
        <f>'Основная продукция'!M474</f>
        <v>0</v>
      </c>
      <c r="G1311" s="668">
        <f>'Основная продукция'!Y474</f>
        <v>0</v>
      </c>
      <c r="H1311" s="668" t="e">
        <f>'Основная продукция'!#REF!</f>
        <v>#REF!</v>
      </c>
      <c r="I1311" s="604"/>
    </row>
    <row r="1312" spans="1:9" ht="12.75" hidden="1" customHeight="1">
      <c r="A1312" s="745" t="s">
        <v>39</v>
      </c>
      <c r="B1312" s="746"/>
      <c r="C1312" s="607">
        <v>0.02</v>
      </c>
      <c r="D1312" s="607" t="e">
        <f>(D1310+D1311)*C1312</f>
        <v>#REF!</v>
      </c>
      <c r="E1312" s="843"/>
      <c r="F1312" s="607">
        <f>(F1310+F1311)*C1312</f>
        <v>0</v>
      </c>
      <c r="G1312" s="607">
        <f>(G1310+G1311)*C1312</f>
        <v>0</v>
      </c>
      <c r="H1312" s="607" t="e">
        <f>(H1310+H1311)*C1312</f>
        <v>#REF!</v>
      </c>
      <c r="I1312" s="569" t="e">
        <f t="shared" ref="I1312:I1317" si="157">SUM(D1312:H1312)</f>
        <v>#REF!</v>
      </c>
    </row>
    <row r="1313" spans="1:9" ht="12.75" hidden="1" customHeight="1">
      <c r="A1313" s="747" t="s">
        <v>45</v>
      </c>
      <c r="B1313" s="748"/>
      <c r="C1313" s="669">
        <v>0.04</v>
      </c>
      <c r="D1313" s="669" t="e">
        <f>D1310*C1313</f>
        <v>#REF!</v>
      </c>
      <c r="E1313" s="844"/>
      <c r="F1313" s="669">
        <f>F1310*C1313</f>
        <v>0</v>
      </c>
      <c r="G1313" s="669">
        <f>G1310*C1313</f>
        <v>0</v>
      </c>
      <c r="H1313" s="669" t="e">
        <f>H1310*C1313</f>
        <v>#REF!</v>
      </c>
      <c r="I1313" s="579" t="e">
        <f t="shared" si="157"/>
        <v>#REF!</v>
      </c>
    </row>
    <row r="1314" spans="1:9" ht="12.75" hidden="1" customHeight="1">
      <c r="A1314" s="729" t="s">
        <v>52</v>
      </c>
      <c r="B1314" s="730"/>
      <c r="C1314" s="616">
        <v>2.4E-2</v>
      </c>
      <c r="D1314" s="616" t="e">
        <f>D1310*C1314</f>
        <v>#REF!</v>
      </c>
      <c r="E1314" s="845"/>
      <c r="F1314" s="616">
        <f>F1310*C1314</f>
        <v>0</v>
      </c>
      <c r="G1314" s="616">
        <f>G1310*C1314</f>
        <v>0</v>
      </c>
      <c r="H1314" s="616" t="e">
        <f>H1310*C1314</f>
        <v>#REF!</v>
      </c>
      <c r="I1314" s="617" t="e">
        <f t="shared" si="157"/>
        <v>#REF!</v>
      </c>
    </row>
    <row r="1315" spans="1:9" ht="12.75" hidden="1" customHeight="1">
      <c r="A1315" s="747" t="s">
        <v>385</v>
      </c>
      <c r="B1315" s="748"/>
      <c r="C1315" s="670">
        <v>0.03</v>
      </c>
      <c r="D1315" s="620" t="e">
        <f>D1311*C1315</f>
        <v>#REF!</v>
      </c>
      <c r="E1315" s="846"/>
      <c r="F1315" s="620">
        <f>F1311*C1315</f>
        <v>0</v>
      </c>
      <c r="G1315" s="620">
        <f>G1311*C1315</f>
        <v>0</v>
      </c>
      <c r="H1315" s="620" t="e">
        <f>H1311*C1315</f>
        <v>#REF!</v>
      </c>
      <c r="I1315" s="579" t="e">
        <f t="shared" si="157"/>
        <v>#REF!</v>
      </c>
    </row>
    <row r="1316" spans="1:9" ht="12.75" hidden="1" customHeight="1">
      <c r="A1316" s="719" t="s">
        <v>308</v>
      </c>
      <c r="B1316" s="720"/>
      <c r="C1316" s="671">
        <v>0.03</v>
      </c>
      <c r="D1316" s="623" t="e">
        <f>D1310*C1316</f>
        <v>#REF!</v>
      </c>
      <c r="E1316" s="847"/>
      <c r="F1316" s="623">
        <f>F1310*C1316</f>
        <v>0</v>
      </c>
      <c r="G1316" s="623">
        <f>G1310*C1316</f>
        <v>0</v>
      </c>
      <c r="H1316" s="623" t="e">
        <f>H1310*C1316</f>
        <v>#REF!</v>
      </c>
      <c r="I1316" s="612" t="e">
        <f t="shared" si="157"/>
        <v>#REF!</v>
      </c>
    </row>
    <row r="1317" spans="1:9" ht="12.75" hidden="1" customHeight="1" thickBot="1">
      <c r="A1317" s="721" t="s">
        <v>309</v>
      </c>
      <c r="B1317" s="722"/>
      <c r="C1317" s="672">
        <v>0.02</v>
      </c>
      <c r="D1317" s="673" t="e">
        <f>D1311*C1317</f>
        <v>#REF!</v>
      </c>
      <c r="E1317" s="848"/>
      <c r="F1317" s="673">
        <f>F1311*C1317</f>
        <v>0</v>
      </c>
      <c r="G1317" s="673">
        <f>G1311*C1317</f>
        <v>0</v>
      </c>
      <c r="H1317" s="673" t="e">
        <f>H1311*C1317</f>
        <v>#REF!</v>
      </c>
      <c r="I1317" s="674" t="e">
        <f t="shared" si="157"/>
        <v>#REF!</v>
      </c>
    </row>
    <row r="1318" spans="1:9" ht="12.75" hidden="1" customHeight="1">
      <c r="A1318" s="737" t="s">
        <v>39</v>
      </c>
      <c r="B1318" s="738"/>
      <c r="C1318" s="675">
        <v>0.02</v>
      </c>
      <c r="D1318" s="676" t="e">
        <f>((D1308+D1309)*C1318)+E1318</f>
        <v>#REF!</v>
      </c>
      <c r="E1318" s="849"/>
      <c r="F1318" s="677" t="e">
        <f>(F1308+F1309)*C1318</f>
        <v>#REF!</v>
      </c>
      <c r="G1318" s="678" t="e">
        <f>(G1308+G1309)*C1318</f>
        <v>#REF!</v>
      </c>
      <c r="H1318" s="678" t="e">
        <f>(H1308+H1309)*C1318</f>
        <v>#REF!</v>
      </c>
      <c r="I1318" s="679" t="e">
        <f>SUM(D1318:H1318)</f>
        <v>#REF!</v>
      </c>
    </row>
    <row r="1319" spans="1:9" ht="18.75" hidden="1" customHeight="1">
      <c r="A1319" s="729" t="s">
        <v>305</v>
      </c>
      <c r="B1319" s="730"/>
      <c r="C1319" s="617">
        <v>1.2E-2</v>
      </c>
      <c r="D1319" s="680" t="e">
        <f>(((D1308+D1309+D1327)*C1319)+D1284+F1284+G1284+D1288+F1288+D1314+F1314+G1314)/2+E1319</f>
        <v>#REF!</v>
      </c>
      <c r="E1319" s="850"/>
      <c r="F1319" s="681" t="e">
        <f>D1319</f>
        <v>#REF!</v>
      </c>
      <c r="G1319" s="613" t="e">
        <f>F1319</f>
        <v>#REF!</v>
      </c>
      <c r="H1319" s="613" t="e">
        <f>(H1308+H1309)*C1319+H1284+H1288+H1314</f>
        <v>#REF!</v>
      </c>
      <c r="I1319" s="682" t="e">
        <f t="shared" ref="I1319:I1322" si="158">SUM(D1319:H1319)</f>
        <v>#REF!</v>
      </c>
    </row>
    <row r="1320" spans="1:9" ht="18.75" hidden="1" customHeight="1">
      <c r="A1320" s="729" t="s">
        <v>53</v>
      </c>
      <c r="B1320" s="730"/>
      <c r="C1320" s="617">
        <v>6.0000000000000001E-3</v>
      </c>
      <c r="D1320" s="680" t="e">
        <f>(((D1308+D1309)*C1320)+E1320)</f>
        <v>#REF!</v>
      </c>
      <c r="E1320" s="850"/>
      <c r="F1320" s="681" t="e">
        <f>(F1308+F1309)*C1320</f>
        <v>#REF!</v>
      </c>
      <c r="G1320" s="613" t="e">
        <f>(G1308+G1309)*C1320</f>
        <v>#REF!</v>
      </c>
      <c r="H1320" s="613" t="e">
        <f>(H1308+H1309)*C1320</f>
        <v>#REF!</v>
      </c>
      <c r="I1320" s="682" t="e">
        <f t="shared" si="158"/>
        <v>#REF!</v>
      </c>
    </row>
    <row r="1321" spans="1:9" ht="18.75" hidden="1" customHeight="1">
      <c r="A1321" s="683" t="s">
        <v>45</v>
      </c>
      <c r="B1321" s="684">
        <v>2.5559999999999999E-2</v>
      </c>
      <c r="C1321" s="579">
        <v>3.7777999999999999E-2</v>
      </c>
      <c r="D1321" s="576" t="e">
        <f>(D1308*C1321)+(D1309*B1321)+E1321</f>
        <v>#REF!</v>
      </c>
      <c r="E1321" s="505"/>
      <c r="F1321" s="577" t="e">
        <f>(F1308*C1321)+(F1309*B1321)</f>
        <v>#REF!</v>
      </c>
      <c r="G1321" s="578" t="e">
        <f>(G1308*C1321)+(G1309*B1321)</f>
        <v>#REF!</v>
      </c>
      <c r="H1321" s="578" t="e">
        <f>(H1308*C1321)+(H1309*B1321)</f>
        <v>#REF!</v>
      </c>
      <c r="I1321" s="679" t="e">
        <f t="shared" si="158"/>
        <v>#REF!</v>
      </c>
    </row>
    <row r="1322" spans="1:9" ht="18.75" hidden="1" customHeight="1">
      <c r="A1322" s="729" t="s">
        <v>54</v>
      </c>
      <c r="B1322" s="730"/>
      <c r="C1322" s="617">
        <v>6.7799999999999996E-3</v>
      </c>
      <c r="D1322" s="680" t="e">
        <f>((D1308+D1309)*C1322)</f>
        <v>#REF!</v>
      </c>
      <c r="E1322" s="850"/>
      <c r="F1322" s="680" t="e">
        <f>((F1308+F1309)*C1322)</f>
        <v>#REF!</v>
      </c>
      <c r="G1322" s="613"/>
      <c r="H1322" s="613"/>
      <c r="I1322" s="682" t="e">
        <f t="shared" si="158"/>
        <v>#REF!</v>
      </c>
    </row>
    <row r="1323" spans="1:9" ht="18.75" hidden="1" customHeight="1">
      <c r="A1323" s="729" t="s">
        <v>48</v>
      </c>
      <c r="B1323" s="730"/>
      <c r="C1323" s="685">
        <v>3</v>
      </c>
      <c r="D1323" s="686" t="e">
        <f>((D1308+D1309)*C1323)+D1327</f>
        <v>#REF!</v>
      </c>
      <c r="E1323" s="851"/>
      <c r="F1323" s="686" t="e">
        <f>((F1308+F1309)*C1323)</f>
        <v>#REF!</v>
      </c>
      <c r="G1323" s="688"/>
      <c r="H1323" s="688" t="e">
        <f>((H1308+H1309)*C1323)</f>
        <v>#REF!</v>
      </c>
      <c r="I1323" s="689" t="e">
        <f>SUM(D1323:H1323)</f>
        <v>#REF!</v>
      </c>
    </row>
    <row r="1324" spans="1:9" ht="12.75" hidden="1" customHeight="1" thickBot="1">
      <c r="A1324" s="731" t="s">
        <v>41</v>
      </c>
      <c r="B1324" s="732"/>
      <c r="C1324" s="690">
        <v>1.2E-2</v>
      </c>
      <c r="D1324" s="691" t="e">
        <f>D1309*C1324+E1324</f>
        <v>#REF!</v>
      </c>
      <c r="E1324" s="852"/>
      <c r="F1324" s="692" t="e">
        <f>F1309*C1324</f>
        <v>#REF!</v>
      </c>
      <c r="G1324" s="693" t="e">
        <f>G1309*C1324</f>
        <v>#REF!</v>
      </c>
      <c r="H1324" s="693" t="e">
        <f>H1309*C1324</f>
        <v>#REF!</v>
      </c>
      <c r="I1324" s="679" t="e">
        <f>SUM(D1324:H1324)</f>
        <v>#REF!</v>
      </c>
    </row>
    <row r="1325" spans="1:9" s="526" customFormat="1" ht="12.75" hidden="1" customHeight="1" thickBot="1">
      <c r="A1325" s="733" t="s">
        <v>47</v>
      </c>
      <c r="B1325" s="734"/>
      <c r="C1325" s="694">
        <v>5.8999999999999997E-2</v>
      </c>
      <c r="D1325" s="695" t="e">
        <f>(D1306+D1307)*C1325</f>
        <v>#REF!</v>
      </c>
      <c r="E1325" s="853"/>
      <c r="F1325" s="696">
        <f>(F1306+F1307)*C1325</f>
        <v>0</v>
      </c>
      <c r="G1325" s="697">
        <f>(G1306+G1307)*C1325</f>
        <v>0</v>
      </c>
      <c r="H1325" s="697" t="e">
        <f>(H1306+H1307)*C1325</f>
        <v>#REF!</v>
      </c>
      <c r="I1325" s="698" t="e">
        <f t="shared" ref="I1325" si="159">SUM(D1325:H1325)</f>
        <v>#REF!</v>
      </c>
    </row>
    <row r="1326" spans="1:9" s="526" customFormat="1" ht="27.75" customHeight="1" thickBot="1">
      <c r="A1326" s="2023" t="s">
        <v>583</v>
      </c>
      <c r="B1326" s="2024"/>
      <c r="C1326" s="2025"/>
      <c r="D1326" s="2027" t="e">
        <f>'Основная продукция'!#REF!+'Основная продукция'!M455+'Основная продукция'!V455</f>
        <v>#REF!</v>
      </c>
      <c r="E1326" s="510"/>
      <c r="F1326" s="2014"/>
      <c r="G1326" s="2015"/>
      <c r="H1326" s="2015"/>
      <c r="I1326" s="2016"/>
    </row>
    <row r="1327" spans="1:9" s="526" customFormat="1" ht="27.75" customHeight="1" thickBot="1">
      <c r="A1327" s="2020" t="s">
        <v>584</v>
      </c>
      <c r="B1327" s="2021"/>
      <c r="C1327" s="2022"/>
      <c r="D1327" s="2027" t="e">
        <f>'Основная продукция'!#REF!+'Основная продукция'!M456+'Основная продукция'!V456</f>
        <v>#REF!</v>
      </c>
      <c r="E1327" s="2010"/>
      <c r="F1327" s="2011"/>
      <c r="G1327" s="2012"/>
      <c r="H1327" s="2012"/>
      <c r="I1327" s="2013"/>
    </row>
    <row r="1328" spans="1:9" s="526" customFormat="1" ht="27.75" hidden="1" customHeight="1" thickBot="1">
      <c r="A1328" s="2023" t="s">
        <v>58</v>
      </c>
      <c r="B1328" s="2024"/>
      <c r="C1328" s="2035">
        <v>1.2E-2</v>
      </c>
      <c r="D1328" s="2037" t="e">
        <f>D1326*C1328</f>
        <v>#REF!</v>
      </c>
      <c r="E1328" s="510"/>
      <c r="F1328" s="2036"/>
      <c r="G1328" s="1489"/>
      <c r="H1328" s="1489"/>
      <c r="I1328" s="703"/>
    </row>
    <row r="1329" spans="1:13" s="526" customFormat="1" ht="24" customHeight="1">
      <c r="A1329" s="735" t="s">
        <v>294</v>
      </c>
      <c r="B1329" s="736"/>
      <c r="C1329" s="699">
        <v>0.03</v>
      </c>
      <c r="D1329" s="700" t="e">
        <f>D1306*C1329+E1329</f>
        <v>#REF!</v>
      </c>
      <c r="E1329" s="510">
        <v>0.3</v>
      </c>
      <c r="F1329" s="701">
        <f>F1306*C1329</f>
        <v>0</v>
      </c>
      <c r="G1329" s="702">
        <f>G1306*C1329</f>
        <v>0</v>
      </c>
      <c r="H1329" s="702" t="e">
        <f>H1306*C1329</f>
        <v>#REF!</v>
      </c>
      <c r="I1329" s="703" t="e">
        <f>D1329+F1329+G1329+H1329</f>
        <v>#REF!</v>
      </c>
    </row>
    <row r="1330" spans="1:13" s="526" customFormat="1" ht="24" customHeight="1">
      <c r="A1330" s="719" t="s">
        <v>295</v>
      </c>
      <c r="B1330" s="720"/>
      <c r="C1330" s="704">
        <v>0.04</v>
      </c>
      <c r="D1330" s="705" t="e">
        <f>D1307*C1330+E1330</f>
        <v>#REF!</v>
      </c>
      <c r="E1330" s="511">
        <v>0.3</v>
      </c>
      <c r="F1330" s="706">
        <f>F1307*C1330</f>
        <v>0</v>
      </c>
      <c r="G1330" s="707">
        <f>G1307*C1330</f>
        <v>0</v>
      </c>
      <c r="H1330" s="707" t="e">
        <f>H1307*C1330</f>
        <v>#REF!</v>
      </c>
      <c r="I1330" s="612" t="e">
        <f>D1330+F1330+G1330+H1330</f>
        <v>#REF!</v>
      </c>
    </row>
    <row r="1331" spans="1:13" s="526" customFormat="1" ht="24" customHeight="1">
      <c r="A1331" s="719" t="s">
        <v>307</v>
      </c>
      <c r="B1331" s="720"/>
      <c r="C1331" s="628">
        <v>1.2E-2</v>
      </c>
      <c r="D1331" s="708" t="e">
        <f>D1278+F1278+G1278+E1331</f>
        <v>#REF!</v>
      </c>
      <c r="E1331" s="512">
        <v>0.1</v>
      </c>
      <c r="F1331" s="622">
        <f>F1278+G1278</f>
        <v>0</v>
      </c>
      <c r="G1331" s="623"/>
      <c r="H1331" s="623"/>
      <c r="I1331" s="612" t="e">
        <f>D1331</f>
        <v>#REF!</v>
      </c>
    </row>
    <row r="1332" spans="1:13" s="526" customFormat="1" ht="24" customHeight="1">
      <c r="A1332" s="2017" t="s">
        <v>587</v>
      </c>
      <c r="B1332" s="2018"/>
      <c r="C1332" s="2019">
        <v>0.03</v>
      </c>
      <c r="D1332" s="708" t="e">
        <f>D1326*C1332+E1332</f>
        <v>#REF!</v>
      </c>
      <c r="E1332" s="512"/>
      <c r="F1332" s="622"/>
      <c r="G1332" s="623"/>
      <c r="H1332" s="623"/>
      <c r="I1332" s="710"/>
    </row>
    <row r="1333" spans="1:13" s="526" customFormat="1" ht="24" customHeight="1">
      <c r="A1333" s="2017" t="s">
        <v>589</v>
      </c>
      <c r="B1333" s="2018"/>
      <c r="C1333" s="2019">
        <v>3.5000000000000003E-2</v>
      </c>
      <c r="D1333" s="708" t="e">
        <f>D1327*C1333+E1333</f>
        <v>#REF!</v>
      </c>
      <c r="E1333" s="512"/>
      <c r="F1333" s="622"/>
      <c r="G1333" s="623"/>
      <c r="H1333" s="623"/>
      <c r="I1333" s="710"/>
    </row>
    <row r="1334" spans="1:13" s="526" customFormat="1" ht="24" customHeight="1">
      <c r="A1334" s="723" t="s">
        <v>308</v>
      </c>
      <c r="B1334" s="724"/>
      <c r="C1334" s="709">
        <v>0.03</v>
      </c>
      <c r="D1334" s="708" t="e">
        <f>D1316+F1316+G1316+E1334</f>
        <v>#REF!</v>
      </c>
      <c r="E1334" s="512">
        <v>0.3</v>
      </c>
      <c r="F1334" s="622">
        <f>F1316+G1316</f>
        <v>0</v>
      </c>
      <c r="G1334" s="623"/>
      <c r="H1334" s="623"/>
      <c r="I1334" s="710" t="e">
        <f>D1334</f>
        <v>#REF!</v>
      </c>
    </row>
    <row r="1335" spans="1:13" s="526" customFormat="1" ht="24" customHeight="1">
      <c r="A1335" s="725" t="s">
        <v>309</v>
      </c>
      <c r="B1335" s="726"/>
      <c r="C1335" s="628">
        <v>0.02</v>
      </c>
      <c r="D1335" s="705" t="e">
        <f>D1317+F1317+G1317+E1335</f>
        <v>#REF!</v>
      </c>
      <c r="E1335" s="511">
        <v>0.3</v>
      </c>
      <c r="F1335" s="706">
        <f>F1317+G1317</f>
        <v>0</v>
      </c>
      <c r="G1335" s="707"/>
      <c r="H1335" s="707"/>
      <c r="I1335" s="612" t="e">
        <f>D1335</f>
        <v>#REF!</v>
      </c>
    </row>
    <row r="1336" spans="1:13" s="526" customFormat="1" ht="18.75" hidden="1" customHeight="1">
      <c r="A1336" s="727" t="s">
        <v>39</v>
      </c>
      <c r="B1336" s="728"/>
      <c r="C1336" s="579">
        <v>0.03</v>
      </c>
      <c r="D1336" s="711" t="e">
        <f>D1306*C1336</f>
        <v>#REF!</v>
      </c>
      <c r="E1336" s="505"/>
      <c r="F1336" s="577">
        <f>F1306*C1336</f>
        <v>0</v>
      </c>
      <c r="G1336" s="578">
        <f>G1306*C1336</f>
        <v>0</v>
      </c>
      <c r="H1336" s="578" t="e">
        <f>H1306*C1336</f>
        <v>#REF!</v>
      </c>
      <c r="I1336" s="579" t="e">
        <f t="shared" ref="I1336:I1337" si="160">SUM(D1336:H1336)</f>
        <v>#REF!</v>
      </c>
    </row>
    <row r="1337" spans="1:13" s="526" customFormat="1" ht="18.75" hidden="1" customHeight="1">
      <c r="A1337" s="727" t="s">
        <v>45</v>
      </c>
      <c r="B1337" s="728"/>
      <c r="C1337" s="579">
        <v>2.5559999999999999E-2</v>
      </c>
      <c r="D1337" s="711" t="e">
        <f>D1307*C1337</f>
        <v>#REF!</v>
      </c>
      <c r="E1337" s="505"/>
      <c r="F1337" s="577">
        <f>F1307*C1337</f>
        <v>0</v>
      </c>
      <c r="G1337" s="578">
        <f>G1307*C1337</f>
        <v>0</v>
      </c>
      <c r="H1337" s="578" t="e">
        <f>H1307*C1337</f>
        <v>#REF!</v>
      </c>
      <c r="I1337" s="579" t="e">
        <f t="shared" si="160"/>
        <v>#REF!</v>
      </c>
    </row>
    <row r="1338" spans="1:13" s="526" customFormat="1" ht="24" customHeight="1">
      <c r="A1338" s="719" t="s">
        <v>58</v>
      </c>
      <c r="B1338" s="720"/>
      <c r="C1338" s="612">
        <v>0.02</v>
      </c>
      <c r="D1338" s="636" t="e">
        <f>D1287+F1287+G1287+E1338+D1328</f>
        <v>#REF!</v>
      </c>
      <c r="E1338" s="507">
        <v>0.1</v>
      </c>
      <c r="F1338" s="712">
        <f>F1287+G1287</f>
        <v>0</v>
      </c>
      <c r="G1338" s="608"/>
      <c r="H1338" s="608"/>
      <c r="I1338" s="612" t="e">
        <f>D1338</f>
        <v>#REF!</v>
      </c>
    </row>
    <row r="1339" spans="1:13" s="526" customFormat="1" ht="24" customHeight="1">
      <c r="A1339" s="719" t="s">
        <v>57</v>
      </c>
      <c r="B1339" s="720"/>
      <c r="C1339" s="612">
        <v>0.01</v>
      </c>
      <c r="D1339" s="636" t="e">
        <f>D1290+F1290+G1290+E1339</f>
        <v>#REF!</v>
      </c>
      <c r="E1339" s="507"/>
      <c r="F1339" s="712">
        <f>F1290+G1290</f>
        <v>0</v>
      </c>
      <c r="G1339" s="608"/>
      <c r="H1339" s="608"/>
      <c r="I1339" s="612" t="e">
        <f>D1339</f>
        <v>#REF!</v>
      </c>
    </row>
    <row r="1340" spans="1:13" ht="24" customHeight="1">
      <c r="A1340" s="719" t="s">
        <v>305</v>
      </c>
      <c r="B1340" s="720"/>
      <c r="C1340" s="713">
        <v>1.2E-2</v>
      </c>
      <c r="D1340" s="571" t="e">
        <f>D1319+E1340</f>
        <v>#REF!</v>
      </c>
      <c r="E1340" s="507"/>
      <c r="F1340" s="572" t="e">
        <f>F1319-0.2</f>
        <v>#REF!</v>
      </c>
      <c r="G1340" s="573" t="e">
        <f>G1319-0.2</f>
        <v>#REF!</v>
      </c>
      <c r="H1340" s="573" t="e">
        <f t="shared" ref="H1340:H1341" si="161">H1319</f>
        <v>#REF!</v>
      </c>
      <c r="I1340" s="682" t="e">
        <f>D1340+F1340+G1340+H1340</f>
        <v>#REF!</v>
      </c>
    </row>
    <row r="1341" spans="1:13" ht="24" customHeight="1">
      <c r="A1341" s="719" t="s">
        <v>53</v>
      </c>
      <c r="B1341" s="720"/>
      <c r="C1341" s="713">
        <v>6.0000000000000001E-3</v>
      </c>
      <c r="D1341" s="571" t="e">
        <f>(D1320+E1341)/3</f>
        <v>#REF!</v>
      </c>
      <c r="E1341" s="507">
        <v>0.06</v>
      </c>
      <c r="F1341" s="572" t="e">
        <f>D1341</f>
        <v>#REF!</v>
      </c>
      <c r="G1341" s="573" t="e">
        <f>D1341</f>
        <v>#REF!</v>
      </c>
      <c r="H1341" s="573" t="e">
        <f t="shared" si="161"/>
        <v>#REF!</v>
      </c>
      <c r="I1341" s="682" t="e">
        <f>D1341+F1341+G1341+H1341</f>
        <v>#REF!</v>
      </c>
    </row>
    <row r="1342" spans="1:13" ht="24" customHeight="1">
      <c r="A1342" s="719" t="s">
        <v>54</v>
      </c>
      <c r="B1342" s="720"/>
      <c r="C1342" s="713">
        <v>6.7799999999999996E-3</v>
      </c>
      <c r="D1342" s="571" t="e">
        <f>D1322+E1342</f>
        <v>#REF!</v>
      </c>
      <c r="E1342" s="507">
        <v>0.5</v>
      </c>
      <c r="F1342" s="572" t="e">
        <f>F1322</f>
        <v>#REF!</v>
      </c>
      <c r="G1342" s="573"/>
      <c r="H1342" s="573"/>
      <c r="I1342" s="682" t="e">
        <f>D1342</f>
        <v>#REF!</v>
      </c>
    </row>
    <row r="1343" spans="1:13" ht="24" customHeight="1" thickBot="1">
      <c r="A1343" s="721" t="s">
        <v>48</v>
      </c>
      <c r="B1343" s="722"/>
      <c r="C1343" s="714">
        <v>3</v>
      </c>
      <c r="D1343" s="715" t="e">
        <f>D1323+E1343</f>
        <v>#REF!</v>
      </c>
      <c r="E1343" s="513">
        <v>55</v>
      </c>
      <c r="F1343" s="716" t="e">
        <f>F1323</f>
        <v>#REF!</v>
      </c>
      <c r="G1343" s="717"/>
      <c r="H1343" s="717" t="e">
        <f>H1323</f>
        <v>#REF!</v>
      </c>
      <c r="I1343" s="718" t="e">
        <f>D1343+H1343</f>
        <v>#REF!</v>
      </c>
    </row>
    <row r="1344" spans="1:13" ht="24" customHeight="1" thickBot="1">
      <c r="A1344" s="749" t="s">
        <v>124</v>
      </c>
      <c r="B1344" s="750"/>
      <c r="C1344" s="750"/>
      <c r="D1344" s="750"/>
      <c r="E1344" s="816"/>
      <c r="F1344" s="751"/>
      <c r="G1344" s="4152">
        <f>G1</f>
        <v>44606</v>
      </c>
      <c r="H1344" s="4153"/>
      <c r="I1344" s="4154"/>
      <c r="K1344" s="4049"/>
      <c r="L1344" s="4049"/>
      <c r="M1344" s="520"/>
    </row>
    <row r="1345" spans="1:13" s="526" customFormat="1" ht="24" customHeight="1">
      <c r="A1345" s="768"/>
      <c r="B1345" s="769"/>
      <c r="C1345" s="754" t="s">
        <v>24</v>
      </c>
      <c r="D1345" s="521">
        <v>0.22916666666666666</v>
      </c>
      <c r="E1345" s="817" t="s">
        <v>375</v>
      </c>
      <c r="F1345" s="522">
        <v>0.47916666666666669</v>
      </c>
      <c r="G1345" s="523">
        <v>0.66666666666666663</v>
      </c>
      <c r="H1345" s="524">
        <v>0.8125</v>
      </c>
      <c r="I1345" s="525"/>
      <c r="K1345" s="4050"/>
      <c r="L1345" s="4050"/>
      <c r="M1345" s="527"/>
    </row>
    <row r="1346" spans="1:13" s="526" customFormat="1" ht="24" customHeight="1" thickBot="1">
      <c r="A1346" s="528"/>
      <c r="B1346" s="529">
        <v>1</v>
      </c>
      <c r="C1346" s="755"/>
      <c r="D1346" s="518" t="e">
        <f>'Основная продукция'!#REF!</f>
        <v>#REF!</v>
      </c>
      <c r="E1346" s="818"/>
      <c r="F1346" s="530"/>
      <c r="G1346" s="531"/>
      <c r="H1346" s="532"/>
      <c r="I1346" s="533" t="s">
        <v>153</v>
      </c>
      <c r="K1346" s="4050"/>
      <c r="L1346" s="4050"/>
      <c r="M1346" s="527"/>
    </row>
    <row r="1347" spans="1:13" s="526" customFormat="1" ht="12.75" hidden="1" customHeight="1">
      <c r="A1347" s="534" t="s">
        <v>376</v>
      </c>
      <c r="B1347" s="529">
        <v>0.31</v>
      </c>
      <c r="C1347" s="755"/>
      <c r="D1347" s="535" t="e">
        <f>B1347*D1346/B1346</f>
        <v>#REF!</v>
      </c>
      <c r="E1347" s="819"/>
      <c r="F1347" s="536"/>
      <c r="G1347" s="537"/>
      <c r="H1347" s="537"/>
      <c r="I1347" s="538"/>
      <c r="K1347" s="4050"/>
      <c r="L1347" s="4050"/>
      <c r="M1347" s="527"/>
    </row>
    <row r="1348" spans="1:13" s="526" customFormat="1" ht="12.75" hidden="1" customHeight="1">
      <c r="A1348" s="534" t="s">
        <v>377</v>
      </c>
      <c r="B1348" s="529">
        <v>0.24</v>
      </c>
      <c r="C1348" s="755"/>
      <c r="D1348" s="535" t="e">
        <f>B1348*D1346/B1346</f>
        <v>#REF!</v>
      </c>
      <c r="E1348" s="819"/>
      <c r="F1348" s="536"/>
      <c r="G1348" s="537"/>
      <c r="H1348" s="537"/>
      <c r="I1348" s="538"/>
      <c r="K1348" s="4050"/>
      <c r="L1348" s="4050"/>
      <c r="M1348" s="527"/>
    </row>
    <row r="1349" spans="1:13" s="526" customFormat="1" ht="12.75" hidden="1" customHeight="1">
      <c r="A1349" s="534" t="s">
        <v>378</v>
      </c>
      <c r="B1349" s="529">
        <v>0.16</v>
      </c>
      <c r="C1349" s="755"/>
      <c r="D1349" s="535" t="e">
        <f>B1349*D1346/B1346</f>
        <v>#REF!</v>
      </c>
      <c r="E1349" s="819"/>
      <c r="F1349" s="536"/>
      <c r="G1349" s="537"/>
      <c r="H1349" s="537"/>
      <c r="I1349" s="538"/>
      <c r="K1349" s="4050"/>
      <c r="L1349" s="4050"/>
      <c r="M1349" s="527"/>
    </row>
    <row r="1350" spans="1:13" s="526" customFormat="1" ht="12.75" hidden="1" customHeight="1">
      <c r="A1350" s="534" t="s">
        <v>379</v>
      </c>
      <c r="B1350" s="529">
        <v>0.1</v>
      </c>
      <c r="C1350" s="755"/>
      <c r="D1350" s="535" t="e">
        <f>B1350*D1346/B1346</f>
        <v>#REF!</v>
      </c>
      <c r="E1350" s="819"/>
      <c r="F1350" s="536"/>
      <c r="G1350" s="537"/>
      <c r="H1350" s="537"/>
      <c r="I1350" s="538"/>
      <c r="K1350" s="4050"/>
      <c r="L1350" s="4050"/>
      <c r="M1350" s="527"/>
    </row>
    <row r="1351" spans="1:13" s="526" customFormat="1" ht="12.75" hidden="1" customHeight="1">
      <c r="A1351" s="534" t="s">
        <v>380</v>
      </c>
      <c r="B1351" s="529">
        <v>0.13</v>
      </c>
      <c r="C1351" s="755"/>
      <c r="D1351" s="535" t="e">
        <f>B1351*D1346/B1346</f>
        <v>#REF!</v>
      </c>
      <c r="E1351" s="819"/>
      <c r="F1351" s="536"/>
      <c r="G1351" s="537"/>
      <c r="H1351" s="537"/>
      <c r="I1351" s="538"/>
    </row>
    <row r="1352" spans="1:13" s="526" customFormat="1" ht="12.75" hidden="1" customHeight="1" thickBot="1">
      <c r="A1352" s="539" t="s">
        <v>381</v>
      </c>
      <c r="B1352" s="540">
        <v>0.06</v>
      </c>
      <c r="C1352" s="756"/>
      <c r="D1352" s="541" t="e">
        <f>B1352*D1346/B1346</f>
        <v>#REF!</v>
      </c>
      <c r="E1352" s="820"/>
      <c r="F1352" s="542"/>
      <c r="G1352" s="543"/>
      <c r="H1352" s="543"/>
      <c r="I1352" s="544"/>
    </row>
    <row r="1353" spans="1:13" ht="24" customHeight="1" thickBot="1">
      <c r="A1353" s="545"/>
      <c r="B1353" s="546">
        <v>1</v>
      </c>
      <c r="C1353" s="547" t="s">
        <v>111</v>
      </c>
      <c r="D1353" s="548" t="e">
        <f>'Основная продукция'!#REF!</f>
        <v>#REF!</v>
      </c>
      <c r="E1353" s="821"/>
      <c r="F1353" s="549"/>
      <c r="G1353" s="550"/>
      <c r="H1353" s="551"/>
      <c r="I1353" s="552" t="s">
        <v>153</v>
      </c>
    </row>
    <row r="1354" spans="1:13" ht="12.75" hidden="1" customHeight="1">
      <c r="A1354" s="553" t="s">
        <v>382</v>
      </c>
      <c r="B1354" s="554">
        <v>0.5</v>
      </c>
      <c r="C1354" s="555"/>
      <c r="D1354" s="556" t="e">
        <f>B1354*D1353/B1353</f>
        <v>#REF!</v>
      </c>
      <c r="E1354" s="822"/>
      <c r="F1354" s="557"/>
      <c r="G1354" s="558"/>
      <c r="H1354" s="558"/>
      <c r="I1354" s="559"/>
    </row>
    <row r="1355" spans="1:13" ht="12.75" hidden="1" customHeight="1" thickBot="1">
      <c r="A1355" s="534" t="s">
        <v>383</v>
      </c>
      <c r="B1355" s="529">
        <v>0.5</v>
      </c>
      <c r="C1355" s="560"/>
      <c r="D1355" s="561" t="e">
        <f>B1355*D1353/B1353</f>
        <v>#REF!</v>
      </c>
      <c r="E1355" s="823"/>
      <c r="F1355" s="562"/>
      <c r="G1355" s="563"/>
      <c r="H1355" s="563"/>
      <c r="I1355" s="564"/>
    </row>
    <row r="1356" spans="1:13" ht="12.75" hidden="1" customHeight="1">
      <c r="A1356" s="745" t="s">
        <v>302</v>
      </c>
      <c r="B1356" s="764"/>
      <c r="C1356" s="565">
        <v>0.03</v>
      </c>
      <c r="D1356" s="566" t="e">
        <f>D1354*C1356</f>
        <v>#REF!</v>
      </c>
      <c r="E1356" s="824"/>
      <c r="F1356" s="567"/>
      <c r="G1356" s="568"/>
      <c r="H1356" s="568"/>
      <c r="I1356" s="569" t="e">
        <f>SUM(D1356:H1356)</f>
        <v>#REF!</v>
      </c>
    </row>
    <row r="1357" spans="1:13" ht="12.75" hidden="1" customHeight="1">
      <c r="A1357" s="719" t="s">
        <v>307</v>
      </c>
      <c r="B1357" s="765"/>
      <c r="C1357" s="570">
        <v>1.2E-2</v>
      </c>
      <c r="D1357" s="571" t="e">
        <f>D1355*C1357</f>
        <v>#REF!</v>
      </c>
      <c r="E1357" s="825"/>
      <c r="F1357" s="572"/>
      <c r="G1357" s="573"/>
      <c r="H1357" s="573"/>
      <c r="I1357" s="574" t="e">
        <f>SUM(D1357:H1357)</f>
        <v>#REF!</v>
      </c>
    </row>
    <row r="1358" spans="1:13" ht="12.75" hidden="1" customHeight="1">
      <c r="A1358" s="747" t="s">
        <v>303</v>
      </c>
      <c r="B1358" s="761"/>
      <c r="C1358" s="575">
        <v>3.0000000000000001E-3</v>
      </c>
      <c r="D1358" s="576" t="e">
        <f>D1355*C1358</f>
        <v>#REF!</v>
      </c>
      <c r="E1358" s="505"/>
      <c r="F1358" s="577"/>
      <c r="G1358" s="578"/>
      <c r="H1358" s="578"/>
      <c r="I1358" s="579" t="e">
        <f t="shared" ref="I1358:I1363" si="162">SUM(D1358:H1358)</f>
        <v>#REF!</v>
      </c>
    </row>
    <row r="1359" spans="1:13" ht="12.75" hidden="1" customHeight="1">
      <c r="A1359" s="766" t="s">
        <v>39</v>
      </c>
      <c r="B1359" s="767"/>
      <c r="C1359" s="580">
        <v>1.2E-2</v>
      </c>
      <c r="D1359" s="581" t="e">
        <f>D1355*C1359</f>
        <v>#REF!</v>
      </c>
      <c r="E1359" s="826"/>
      <c r="F1359" s="582"/>
      <c r="G1359" s="583"/>
      <c r="H1359" s="583"/>
      <c r="I1359" s="584" t="e">
        <f t="shared" si="162"/>
        <v>#REF!</v>
      </c>
    </row>
    <row r="1360" spans="1:13" ht="12.75" hidden="1" customHeight="1">
      <c r="A1360" s="766" t="s">
        <v>47</v>
      </c>
      <c r="B1360" s="767"/>
      <c r="C1360" s="585">
        <v>2.18E-2</v>
      </c>
      <c r="D1360" s="586" t="e">
        <f>D1354*C1360</f>
        <v>#REF!</v>
      </c>
      <c r="E1360" s="827"/>
      <c r="F1360" s="587"/>
      <c r="G1360" s="588"/>
      <c r="H1360" s="588"/>
      <c r="I1360" s="584" t="e">
        <f t="shared" si="162"/>
        <v>#REF!</v>
      </c>
    </row>
    <row r="1361" spans="1:9" ht="12.75" hidden="1" customHeight="1">
      <c r="A1361" s="747" t="s">
        <v>45</v>
      </c>
      <c r="B1361" s="761"/>
      <c r="C1361" s="589">
        <v>2.5559999999999999E-2</v>
      </c>
      <c r="D1361" s="590" t="e">
        <f>D1355*C1361</f>
        <v>#REF!</v>
      </c>
      <c r="E1361" s="828"/>
      <c r="F1361" s="591"/>
      <c r="G1361" s="592"/>
      <c r="H1361" s="592"/>
      <c r="I1361" s="584" t="e">
        <f t="shared" si="162"/>
        <v>#REF!</v>
      </c>
    </row>
    <row r="1362" spans="1:9" ht="12.75" hidden="1" customHeight="1">
      <c r="A1362" s="747" t="s">
        <v>300</v>
      </c>
      <c r="B1362" s="761"/>
      <c r="C1362" s="575">
        <v>1.2E-2</v>
      </c>
      <c r="D1362" s="576" t="e">
        <f>D1354*C1362</f>
        <v>#REF!</v>
      </c>
      <c r="E1362" s="505"/>
      <c r="F1362" s="577"/>
      <c r="G1362" s="578"/>
      <c r="H1362" s="578"/>
      <c r="I1362" s="579" t="e">
        <f t="shared" si="162"/>
        <v>#REF!</v>
      </c>
    </row>
    <row r="1363" spans="1:9" ht="12.75" hidden="1" customHeight="1" thickBot="1">
      <c r="A1363" s="762" t="s">
        <v>52</v>
      </c>
      <c r="B1363" s="763"/>
      <c r="C1363" s="593">
        <v>1.2E-2</v>
      </c>
      <c r="D1363" s="594" t="e">
        <f>D1355*C1363</f>
        <v>#REF!</v>
      </c>
      <c r="E1363" s="829"/>
      <c r="F1363" s="595"/>
      <c r="G1363" s="596"/>
      <c r="H1363" s="596"/>
      <c r="I1363" s="597" t="e">
        <f t="shared" si="162"/>
        <v>#REF!</v>
      </c>
    </row>
    <row r="1364" spans="1:9" ht="24" customHeight="1" thickBot="1">
      <c r="A1364" s="598"/>
      <c r="B1364" s="599">
        <v>1</v>
      </c>
      <c r="C1364" s="547" t="s">
        <v>119</v>
      </c>
      <c r="D1364" s="600" t="e">
        <f>'Основная продукция'!#REF!</f>
        <v>#REF!</v>
      </c>
      <c r="E1364" s="830"/>
      <c r="F1364" s="601"/>
      <c r="G1364" s="602"/>
      <c r="H1364" s="603"/>
      <c r="I1364" s="604"/>
    </row>
    <row r="1365" spans="1:9" ht="12.75" hidden="1" customHeight="1">
      <c r="A1365" s="745" t="s">
        <v>384</v>
      </c>
      <c r="B1365" s="746"/>
      <c r="C1365" s="568">
        <v>3.5000000000000003E-2</v>
      </c>
      <c r="D1365" s="605" t="e">
        <f>C1365*D1364</f>
        <v>#REF!</v>
      </c>
      <c r="E1365" s="831"/>
      <c r="F1365" s="606">
        <f>C1365*F1364</f>
        <v>0</v>
      </c>
      <c r="G1365" s="607">
        <f>C1365*G1364</f>
        <v>0</v>
      </c>
      <c r="H1365" s="607">
        <f>C1365*H1364</f>
        <v>0</v>
      </c>
      <c r="I1365" s="569" t="e">
        <f>SUM(D1365:H1365)</f>
        <v>#REF!</v>
      </c>
    </row>
    <row r="1366" spans="1:9" ht="12.75" hidden="1" customHeight="1">
      <c r="A1366" s="719" t="s">
        <v>58</v>
      </c>
      <c r="B1366" s="720"/>
      <c r="C1366" s="608">
        <v>0.02</v>
      </c>
      <c r="D1366" s="609" t="e">
        <f>C1366*D1364</f>
        <v>#REF!</v>
      </c>
      <c r="E1366" s="832"/>
      <c r="F1366" s="610">
        <f>C1366*F1364</f>
        <v>0</v>
      </c>
      <c r="G1366" s="611">
        <f>C1366*G1364</f>
        <v>0</v>
      </c>
      <c r="H1366" s="611">
        <f>C1366*H1364</f>
        <v>0</v>
      </c>
      <c r="I1366" s="612" t="e">
        <f>SUM(D1366:H1366)</f>
        <v>#REF!</v>
      </c>
    </row>
    <row r="1367" spans="1:9" ht="12.75" hidden="1" customHeight="1">
      <c r="A1367" s="729" t="s">
        <v>52</v>
      </c>
      <c r="B1367" s="730"/>
      <c r="C1367" s="613">
        <v>1.2E-2</v>
      </c>
      <c r="D1367" s="614" t="e">
        <f>C1367*D1364</f>
        <v>#REF!</v>
      </c>
      <c r="E1367" s="833"/>
      <c r="F1367" s="615">
        <f>C1367*F1364</f>
        <v>0</v>
      </c>
      <c r="G1367" s="616">
        <f>C1367*G1364</f>
        <v>0</v>
      </c>
      <c r="H1367" s="616">
        <f>C1367*H1364</f>
        <v>0</v>
      </c>
      <c r="I1367" s="617" t="e">
        <f>SUM(D1367:H1367)</f>
        <v>#REF!</v>
      </c>
    </row>
    <row r="1368" spans="1:9" ht="12.75" hidden="1" customHeight="1">
      <c r="A1368" s="747" t="s">
        <v>45</v>
      </c>
      <c r="B1368" s="748"/>
      <c r="C1368" s="578">
        <v>3.4500000000000003E-2</v>
      </c>
      <c r="D1368" s="618" t="e">
        <f>C1368*D1364</f>
        <v>#REF!</v>
      </c>
      <c r="E1368" s="834"/>
      <c r="F1368" s="619">
        <f>C1368*F1364</f>
        <v>0</v>
      </c>
      <c r="G1368" s="620">
        <f>C1368*G1364</f>
        <v>0</v>
      </c>
      <c r="H1368" s="620">
        <f>C1368*H1364</f>
        <v>0</v>
      </c>
      <c r="I1368" s="579" t="e">
        <f>SUM(D1368:H1368)</f>
        <v>#REF!</v>
      </c>
    </row>
    <row r="1369" spans="1:9" ht="12.75" hidden="1" customHeight="1" thickBot="1">
      <c r="A1369" s="719" t="s">
        <v>57</v>
      </c>
      <c r="B1369" s="720"/>
      <c r="C1369" s="608">
        <v>0.01</v>
      </c>
      <c r="D1369" s="621" t="e">
        <f>C1369*D1364</f>
        <v>#REF!</v>
      </c>
      <c r="E1369" s="835"/>
      <c r="F1369" s="622">
        <f>C1369*F1364</f>
        <v>0</v>
      </c>
      <c r="G1369" s="623">
        <f>C1369*G1364</f>
        <v>0</v>
      </c>
      <c r="H1369" s="623">
        <f>C1369*H1364</f>
        <v>0</v>
      </c>
      <c r="I1369" s="612" t="e">
        <f>SUM(D1369:H1369)</f>
        <v>#REF!</v>
      </c>
    </row>
    <row r="1370" spans="1:9" s="526" customFormat="1" ht="24" customHeight="1">
      <c r="A1370" s="735" t="s">
        <v>42</v>
      </c>
      <c r="B1370" s="736"/>
      <c r="C1370" s="624">
        <v>2.4E-2</v>
      </c>
      <c r="D1370" s="625" t="e">
        <f>(D1348+D1350+D1352)*C1370+E1370</f>
        <v>#REF!</v>
      </c>
      <c r="E1370" s="506"/>
      <c r="F1370" s="626">
        <f>(F1348+F1350+F1352)*C1370</f>
        <v>0</v>
      </c>
      <c r="G1370" s="627">
        <f>(G1348+G1350+G1352)*C1370</f>
        <v>0</v>
      </c>
      <c r="H1370" s="627">
        <f>(H1348+H1350+H1352)*C1370</f>
        <v>0</v>
      </c>
      <c r="I1370" s="569" t="e">
        <f>D1370+F1370+G1370+H1370</f>
        <v>#REF!</v>
      </c>
    </row>
    <row r="1371" spans="1:9" s="526" customFormat="1" ht="24" customHeight="1">
      <c r="A1371" s="719" t="s">
        <v>299</v>
      </c>
      <c r="B1371" s="720"/>
      <c r="C1371" s="628">
        <v>1.2E-2</v>
      </c>
      <c r="D1371" s="571" t="e">
        <f>((D1347+D1349+D1351)*C1371)+D1403+E1371</f>
        <v>#REF!</v>
      </c>
      <c r="E1371" s="507"/>
      <c r="F1371" s="629">
        <f>((F1347+F1349+F1351)*C1371)+F1403</f>
        <v>0</v>
      </c>
      <c r="G1371" s="573">
        <f>((G1347+G1349+G1351)*C1371)+G1403</f>
        <v>0</v>
      </c>
      <c r="H1371" s="573">
        <f>((H1347+H1349+H1351)*C1371)+H1403</f>
        <v>0</v>
      </c>
      <c r="I1371" s="579" t="e">
        <f t="shared" ref="I1371:I1380" si="163">D1371+F1371+G1371+H1371</f>
        <v>#REF!</v>
      </c>
    </row>
    <row r="1372" spans="1:9" s="526" customFormat="1" ht="24" customHeight="1">
      <c r="A1372" s="719" t="s">
        <v>39</v>
      </c>
      <c r="B1372" s="720"/>
      <c r="C1372" s="628">
        <v>1.2E-2</v>
      </c>
      <c r="D1372" s="630" t="e">
        <f>((D1347+D1349+D1351)*C1372)+D1359+D1415+D1397+D1391+E1372</f>
        <v>#REF!</v>
      </c>
      <c r="E1372" s="507"/>
      <c r="F1372" s="631">
        <f>((F1347+F1349+F1351)*C1372)+F1359+F1415+F1397+F1391</f>
        <v>0</v>
      </c>
      <c r="G1372" s="608">
        <f>((G1347+G1349+G1351)*C1372)+G1359+G1415+G1397+G1391</f>
        <v>0</v>
      </c>
      <c r="H1372" s="608">
        <f>((H1347+H1349+H1351)*C1372)+H1359+H1415+H1397+H1391</f>
        <v>0</v>
      </c>
      <c r="I1372" s="579" t="e">
        <f t="shared" si="163"/>
        <v>#REF!</v>
      </c>
    </row>
    <row r="1373" spans="1:9" s="526" customFormat="1" ht="24" customHeight="1">
      <c r="A1373" s="719" t="s">
        <v>47</v>
      </c>
      <c r="B1373" s="720"/>
      <c r="C1373" s="628">
        <v>2.18E-2</v>
      </c>
      <c r="D1373" s="571" t="e">
        <f>D1347*C1373+D1360+D1404+E1373</f>
        <v>#REF!</v>
      </c>
      <c r="E1373" s="507"/>
      <c r="F1373" s="629">
        <f>F1347*C1373+F1360+F1404</f>
        <v>0</v>
      </c>
      <c r="G1373" s="573">
        <f>G1347*C1373+G1360+G1404</f>
        <v>0</v>
      </c>
      <c r="H1373" s="573">
        <f>H1347*C1373+H1360+H1404</f>
        <v>0</v>
      </c>
      <c r="I1373" s="579" t="e">
        <f t="shared" si="163"/>
        <v>#REF!</v>
      </c>
    </row>
    <row r="1374" spans="1:9" s="526" customFormat="1" ht="24" customHeight="1">
      <c r="A1374" s="719" t="s">
        <v>45</v>
      </c>
      <c r="B1374" s="720"/>
      <c r="C1374" s="628">
        <v>2.5559999999999999E-2</v>
      </c>
      <c r="D1374" s="630" t="e">
        <f>((D1348+D1351+D1352+D1405+D1406)*C1374)+E1374+D1361+D1368+D1416+D1400+D1392</f>
        <v>#REF!</v>
      </c>
      <c r="E1374" s="507"/>
      <c r="F1374" s="631">
        <f>((F1348+F1351+F1352)*C1374)+F1361+F1368+F1416+F1400+F1392</f>
        <v>0</v>
      </c>
      <c r="G1374" s="608">
        <f>((G1348+G1351+G1352)*C1374)+G1361+G1368+G1416+G1400+G1392</f>
        <v>0</v>
      </c>
      <c r="H1374" s="608">
        <f>((H1348+H1351+H1352)*C1374)+H1361+H1368+H1416+H1400+H1392</f>
        <v>0</v>
      </c>
      <c r="I1374" s="579" t="e">
        <f t="shared" si="163"/>
        <v>#REF!</v>
      </c>
    </row>
    <row r="1375" spans="1:9" s="526" customFormat="1" ht="24" customHeight="1">
      <c r="A1375" s="719" t="s">
        <v>300</v>
      </c>
      <c r="B1375" s="720"/>
      <c r="C1375" s="628">
        <v>1.2E-2</v>
      </c>
      <c r="D1375" s="571" t="e">
        <f>(D1348+D1351+D1352+D1405)*C1375+D1362+E1375</f>
        <v>#REF!</v>
      </c>
      <c r="E1375" s="507"/>
      <c r="F1375" s="629">
        <f>(F1348+F1351+F1352)*C1375+F1362</f>
        <v>0</v>
      </c>
      <c r="G1375" s="573">
        <f>(G1348+G1351+G1352)*C1375+G1362</f>
        <v>0</v>
      </c>
      <c r="H1375" s="573">
        <f>(H1348+H1351+H1352)*C1375+H1362</f>
        <v>0</v>
      </c>
      <c r="I1375" s="579" t="e">
        <f t="shared" si="163"/>
        <v>#REF!</v>
      </c>
    </row>
    <row r="1376" spans="1:9" s="526" customFormat="1" ht="24" customHeight="1">
      <c r="A1376" s="719" t="s">
        <v>301</v>
      </c>
      <c r="B1376" s="720"/>
      <c r="C1376" s="628">
        <v>1.4E-2</v>
      </c>
      <c r="D1376" s="571" t="e">
        <f>(D1347+D1349+D1350)*C1376+E1376</f>
        <v>#REF!</v>
      </c>
      <c r="E1376" s="507"/>
      <c r="F1376" s="629">
        <f>(F1347+F1349+F1350)*C1376</f>
        <v>0</v>
      </c>
      <c r="G1376" s="573">
        <f>(G1347+G1349+G1350)*C1376</f>
        <v>0</v>
      </c>
      <c r="H1376" s="573">
        <f>(H1347+H1349+H1350)*C1376</f>
        <v>0</v>
      </c>
      <c r="I1376" s="579" t="e">
        <f t="shared" si="163"/>
        <v>#REF!</v>
      </c>
    </row>
    <row r="1377" spans="1:9" s="526" customFormat="1" ht="24" customHeight="1">
      <c r="A1377" s="757" t="s">
        <v>302</v>
      </c>
      <c r="B1377" s="758"/>
      <c r="C1377" s="632">
        <v>0.03</v>
      </c>
      <c r="D1377" s="633" t="e">
        <f>D1356+F1356+G1356+E1377</f>
        <v>#REF!</v>
      </c>
      <c r="E1377" s="508"/>
      <c r="F1377" s="634"/>
      <c r="G1377" s="635"/>
      <c r="H1377" s="635"/>
      <c r="I1377" s="584" t="e">
        <f t="shared" si="163"/>
        <v>#REF!</v>
      </c>
    </row>
    <row r="1378" spans="1:9" s="526" customFormat="1" ht="24" customHeight="1">
      <c r="A1378" s="725" t="s">
        <v>385</v>
      </c>
      <c r="B1378" s="726"/>
      <c r="C1378" s="628">
        <v>2.1999999999999999E-2</v>
      </c>
      <c r="D1378" s="636" t="e">
        <f>D1394+F1394+G1394+E1378</f>
        <v>#REF!</v>
      </c>
      <c r="E1378" s="507"/>
      <c r="F1378" s="631"/>
      <c r="G1378" s="608"/>
      <c r="H1378" s="608"/>
      <c r="I1378" s="579" t="e">
        <f t="shared" si="163"/>
        <v>#REF!</v>
      </c>
    </row>
    <row r="1379" spans="1:9" s="526" customFormat="1" ht="24" customHeight="1">
      <c r="A1379" s="725" t="s">
        <v>386</v>
      </c>
      <c r="B1379" s="726"/>
      <c r="C1379" s="628">
        <v>3.0000000000000001E-3</v>
      </c>
      <c r="D1379" s="637" t="e">
        <f>D1358+F1358+G1358+E1379</f>
        <v>#REF!</v>
      </c>
      <c r="E1379" s="507"/>
      <c r="F1379" s="629"/>
      <c r="G1379" s="573"/>
      <c r="H1379" s="573"/>
      <c r="I1379" s="579" t="e">
        <f t="shared" si="163"/>
        <v>#REF!</v>
      </c>
    </row>
    <row r="1380" spans="1:9" s="526" customFormat="1" ht="24" customHeight="1" thickBot="1">
      <c r="A1380" s="759" t="s">
        <v>304</v>
      </c>
      <c r="B1380" s="760"/>
      <c r="C1380" s="638">
        <v>3.5000000000000003E-2</v>
      </c>
      <c r="D1380" s="639" t="e">
        <f>D1365+F1365+G1365+E1380</f>
        <v>#REF!</v>
      </c>
      <c r="E1380" s="509"/>
      <c r="F1380" s="640"/>
      <c r="G1380" s="641"/>
      <c r="H1380" s="641"/>
      <c r="I1380" s="642" t="e">
        <f t="shared" si="163"/>
        <v>#REF!</v>
      </c>
    </row>
    <row r="1381" spans="1:9" ht="7.5" customHeight="1" thickBot="1"/>
    <row r="1382" spans="1:9" ht="24" customHeight="1" thickBot="1">
      <c r="A1382" s="749" t="s">
        <v>124</v>
      </c>
      <c r="B1382" s="750"/>
      <c r="C1382" s="750"/>
      <c r="D1382" s="750"/>
      <c r="E1382" s="816"/>
      <c r="F1382" s="751"/>
      <c r="G1382" s="4152">
        <f>G1</f>
        <v>44606</v>
      </c>
      <c r="H1382" s="4153"/>
      <c r="I1382" s="4154"/>
    </row>
    <row r="1383" spans="1:9" s="526" customFormat="1" ht="24" customHeight="1" thickBot="1">
      <c r="A1383" s="752" t="s">
        <v>387</v>
      </c>
      <c r="B1383" s="753"/>
      <c r="C1383" s="754" t="s">
        <v>9</v>
      </c>
      <c r="D1383" s="643">
        <v>0.22916666666666666</v>
      </c>
      <c r="E1383" s="817" t="s">
        <v>375</v>
      </c>
      <c r="F1383" s="522">
        <v>0.47916666666666669</v>
      </c>
      <c r="G1383" s="523">
        <v>0.66666666666666663</v>
      </c>
      <c r="H1383" s="644">
        <v>0.8125</v>
      </c>
      <c r="I1383" s="645"/>
    </row>
    <row r="1384" spans="1:9" s="526" customFormat="1" ht="24" customHeight="1" thickBot="1">
      <c r="A1384" s="646"/>
      <c r="B1384" s="647">
        <v>1</v>
      </c>
      <c r="C1384" s="755"/>
      <c r="D1384" s="518" t="e">
        <f>'Основная продукция'!#REF!</f>
        <v>#REF!</v>
      </c>
      <c r="E1384" s="837"/>
      <c r="F1384" s="648"/>
      <c r="G1384" s="649"/>
      <c r="H1384" s="650"/>
      <c r="I1384" s="533"/>
    </row>
    <row r="1385" spans="1:9" s="526" customFormat="1" ht="13.5" hidden="1" customHeight="1">
      <c r="A1385" s="534" t="s">
        <v>0</v>
      </c>
      <c r="B1385" s="651">
        <v>0.56999999999999995</v>
      </c>
      <c r="C1385" s="755"/>
      <c r="D1385" s="535" t="e">
        <f>B1385*D1384/B1384</f>
        <v>#REF!</v>
      </c>
      <c r="E1385" s="819"/>
      <c r="F1385" s="536"/>
      <c r="G1385" s="537"/>
      <c r="H1385" s="537"/>
      <c r="I1385" s="533"/>
    </row>
    <row r="1386" spans="1:9" s="526" customFormat="1" ht="13.5" hidden="1" customHeight="1" thickBot="1">
      <c r="A1386" s="652" t="s">
        <v>29</v>
      </c>
      <c r="B1386" s="653">
        <v>0.43</v>
      </c>
      <c r="C1386" s="756"/>
      <c r="D1386" s="654" t="e">
        <f>B1386*D1385/B1385</f>
        <v>#REF!</v>
      </c>
      <c r="E1386" s="838"/>
      <c r="F1386" s="655"/>
      <c r="G1386" s="656"/>
      <c r="H1386" s="656"/>
      <c r="I1386" s="657"/>
    </row>
    <row r="1387" spans="1:9" ht="24" customHeight="1">
      <c r="A1387" s="739" t="s">
        <v>388</v>
      </c>
      <c r="B1387" s="740"/>
      <c r="C1387" s="741"/>
      <c r="D1387" s="658" t="e">
        <f>'Основная продукция'!#REF!</f>
        <v>#REF!</v>
      </c>
      <c r="E1387" s="839"/>
      <c r="F1387" s="659"/>
      <c r="G1387" s="660"/>
      <c r="H1387" s="660"/>
      <c r="I1387" s="525"/>
    </row>
    <row r="1388" spans="1:9" ht="24" customHeight="1" thickBot="1">
      <c r="A1388" s="742" t="s">
        <v>389</v>
      </c>
      <c r="B1388" s="743"/>
      <c r="C1388" s="744"/>
      <c r="D1388" s="661" t="e">
        <f>'Основная продукция'!#REF!</f>
        <v>#REF!</v>
      </c>
      <c r="E1388" s="840"/>
      <c r="F1388" s="662"/>
      <c r="G1388" s="662"/>
      <c r="H1388" s="662"/>
      <c r="I1388" s="663"/>
    </row>
    <row r="1389" spans="1:9" ht="23.25" customHeight="1">
      <c r="A1389" s="739" t="s">
        <v>337</v>
      </c>
      <c r="B1389" s="740"/>
      <c r="C1389" s="741"/>
      <c r="D1389" s="664" t="e">
        <f>'Основная продукция'!#REF!</f>
        <v>#REF!</v>
      </c>
      <c r="E1389" s="841"/>
      <c r="F1389" s="665"/>
      <c r="G1389" s="666"/>
      <c r="H1389" s="666"/>
      <c r="I1389" s="667"/>
    </row>
    <row r="1390" spans="1:9" ht="24" customHeight="1" thickBot="1">
      <c r="A1390" s="742" t="s">
        <v>338</v>
      </c>
      <c r="B1390" s="743"/>
      <c r="C1390" s="744"/>
      <c r="D1390" s="661" t="e">
        <f>'Основная продукция'!#REF!</f>
        <v>#REF!</v>
      </c>
      <c r="E1390" s="842"/>
      <c r="F1390" s="662"/>
      <c r="G1390" s="668"/>
      <c r="H1390" s="668"/>
      <c r="I1390" s="604"/>
    </row>
    <row r="1391" spans="1:9" ht="12.75" hidden="1" customHeight="1">
      <c r="A1391" s="745" t="s">
        <v>39</v>
      </c>
      <c r="B1391" s="746"/>
      <c r="C1391" s="607">
        <v>0.02</v>
      </c>
      <c r="D1391" s="607" t="e">
        <f>(D1389+D1390)*C1391</f>
        <v>#REF!</v>
      </c>
      <c r="E1391" s="843"/>
      <c r="F1391" s="607">
        <f>(F1389+F1390)*C1391</f>
        <v>0</v>
      </c>
      <c r="G1391" s="607">
        <f>(G1389+G1390)*C1391</f>
        <v>0</v>
      </c>
      <c r="H1391" s="607">
        <f>(H1389+H1390)*C1391</f>
        <v>0</v>
      </c>
      <c r="I1391" s="569" t="e">
        <f t="shared" ref="I1391:I1396" si="164">SUM(D1391:H1391)</f>
        <v>#REF!</v>
      </c>
    </row>
    <row r="1392" spans="1:9" ht="12.75" hidden="1" customHeight="1">
      <c r="A1392" s="747" t="s">
        <v>45</v>
      </c>
      <c r="B1392" s="748"/>
      <c r="C1392" s="669">
        <v>0.04</v>
      </c>
      <c r="D1392" s="669" t="e">
        <f>D1389*C1392</f>
        <v>#REF!</v>
      </c>
      <c r="E1392" s="844"/>
      <c r="F1392" s="669">
        <f>F1389*C1392</f>
        <v>0</v>
      </c>
      <c r="G1392" s="669">
        <f>G1389*C1392</f>
        <v>0</v>
      </c>
      <c r="H1392" s="669">
        <f>H1389*C1392</f>
        <v>0</v>
      </c>
      <c r="I1392" s="579" t="e">
        <f t="shared" si="164"/>
        <v>#REF!</v>
      </c>
    </row>
    <row r="1393" spans="1:9" ht="12.75" hidden="1" customHeight="1">
      <c r="A1393" s="729" t="s">
        <v>52</v>
      </c>
      <c r="B1393" s="730"/>
      <c r="C1393" s="616">
        <v>2.4E-2</v>
      </c>
      <c r="D1393" s="616" t="e">
        <f>D1389*C1393</f>
        <v>#REF!</v>
      </c>
      <c r="E1393" s="845"/>
      <c r="F1393" s="616">
        <f>F1389*C1393</f>
        <v>0</v>
      </c>
      <c r="G1393" s="616">
        <f>G1389*C1393</f>
        <v>0</v>
      </c>
      <c r="H1393" s="616">
        <f>H1389*C1393</f>
        <v>0</v>
      </c>
      <c r="I1393" s="617" t="e">
        <f t="shared" si="164"/>
        <v>#REF!</v>
      </c>
    </row>
    <row r="1394" spans="1:9" ht="12.75" hidden="1" customHeight="1">
      <c r="A1394" s="747" t="s">
        <v>385</v>
      </c>
      <c r="B1394" s="748"/>
      <c r="C1394" s="670">
        <v>0.03</v>
      </c>
      <c r="D1394" s="620" t="e">
        <f>D1390*C1394</f>
        <v>#REF!</v>
      </c>
      <c r="E1394" s="846"/>
      <c r="F1394" s="620">
        <f>F1390*C1394</f>
        <v>0</v>
      </c>
      <c r="G1394" s="620">
        <f>G1390*C1394</f>
        <v>0</v>
      </c>
      <c r="H1394" s="620">
        <f>H1390*C1394</f>
        <v>0</v>
      </c>
      <c r="I1394" s="579" t="e">
        <f t="shared" si="164"/>
        <v>#REF!</v>
      </c>
    </row>
    <row r="1395" spans="1:9" ht="12.75" hidden="1" customHeight="1">
      <c r="A1395" s="719" t="s">
        <v>308</v>
      </c>
      <c r="B1395" s="720"/>
      <c r="C1395" s="671">
        <v>0.03</v>
      </c>
      <c r="D1395" s="623" t="e">
        <f>D1389*C1395</f>
        <v>#REF!</v>
      </c>
      <c r="E1395" s="847"/>
      <c r="F1395" s="623">
        <f>F1389*C1395</f>
        <v>0</v>
      </c>
      <c r="G1395" s="623">
        <f>G1389*C1395</f>
        <v>0</v>
      </c>
      <c r="H1395" s="623">
        <f>H1389*C1395</f>
        <v>0</v>
      </c>
      <c r="I1395" s="612" t="e">
        <f t="shared" si="164"/>
        <v>#REF!</v>
      </c>
    </row>
    <row r="1396" spans="1:9" ht="12.75" hidden="1" customHeight="1" thickBot="1">
      <c r="A1396" s="721" t="s">
        <v>309</v>
      </c>
      <c r="B1396" s="722"/>
      <c r="C1396" s="672">
        <v>0.02</v>
      </c>
      <c r="D1396" s="673" t="e">
        <f>D1390*C1396</f>
        <v>#REF!</v>
      </c>
      <c r="E1396" s="848"/>
      <c r="F1396" s="673">
        <f>F1390*C1396</f>
        <v>0</v>
      </c>
      <c r="G1396" s="673">
        <f>G1390*C1396</f>
        <v>0</v>
      </c>
      <c r="H1396" s="673">
        <f>H1390*C1396</f>
        <v>0</v>
      </c>
      <c r="I1396" s="674" t="e">
        <f t="shared" si="164"/>
        <v>#REF!</v>
      </c>
    </row>
    <row r="1397" spans="1:9" ht="12.75" hidden="1" customHeight="1">
      <c r="A1397" s="737" t="s">
        <v>39</v>
      </c>
      <c r="B1397" s="738"/>
      <c r="C1397" s="675">
        <v>0.02</v>
      </c>
      <c r="D1397" s="676" t="e">
        <f>((D1387+D1388)*C1397)+E1397</f>
        <v>#REF!</v>
      </c>
      <c r="E1397" s="849"/>
      <c r="F1397" s="677">
        <f>(F1387+F1388)*C1397</f>
        <v>0</v>
      </c>
      <c r="G1397" s="678">
        <f>(G1387+G1388)*C1397</f>
        <v>0</v>
      </c>
      <c r="H1397" s="678">
        <f>(H1387+H1388)*C1397</f>
        <v>0</v>
      </c>
      <c r="I1397" s="679" t="e">
        <f>SUM(D1397:H1397)</f>
        <v>#REF!</v>
      </c>
    </row>
    <row r="1398" spans="1:9" ht="18.75" hidden="1" customHeight="1">
      <c r="A1398" s="729" t="s">
        <v>305</v>
      </c>
      <c r="B1398" s="730"/>
      <c r="C1398" s="617">
        <v>1.2E-2</v>
      </c>
      <c r="D1398" s="680" t="e">
        <f>(((D1387+D1388+D1406)*C1398)+D1363+F1363+G1363+D1367+F1367+D1393+F1393+G1393)+E1398</f>
        <v>#REF!</v>
      </c>
      <c r="E1398" s="850"/>
      <c r="F1398" s="681"/>
      <c r="G1398" s="613"/>
      <c r="H1398" s="613">
        <f>(H1387+H1388)*C1398+H1363+H1367+H1393</f>
        <v>0</v>
      </c>
      <c r="I1398" s="682" t="e">
        <f t="shared" ref="I1398:I1401" si="165">SUM(D1398:H1398)</f>
        <v>#REF!</v>
      </c>
    </row>
    <row r="1399" spans="1:9" ht="18.75" hidden="1" customHeight="1">
      <c r="A1399" s="729" t="s">
        <v>53</v>
      </c>
      <c r="B1399" s="730"/>
      <c r="C1399" s="617">
        <v>6.0000000000000001E-3</v>
      </c>
      <c r="D1399" s="680" t="e">
        <f>(((D1387+D1388)*C1399)+E1399)</f>
        <v>#REF!</v>
      </c>
      <c r="E1399" s="850"/>
      <c r="F1399" s="681">
        <f>(F1387+F1388)*C1399</f>
        <v>0</v>
      </c>
      <c r="G1399" s="613">
        <f>(G1387+G1388)*C1399</f>
        <v>0</v>
      </c>
      <c r="H1399" s="613">
        <f>(H1387+H1388)*C1399</f>
        <v>0</v>
      </c>
      <c r="I1399" s="682" t="e">
        <f t="shared" si="165"/>
        <v>#REF!</v>
      </c>
    </row>
    <row r="1400" spans="1:9" ht="18.75" hidden="1" customHeight="1">
      <c r="A1400" s="683" t="s">
        <v>45</v>
      </c>
      <c r="B1400" s="684">
        <v>2.5559999999999999E-2</v>
      </c>
      <c r="C1400" s="579">
        <v>3.7777999999999999E-2</v>
      </c>
      <c r="D1400" s="576" t="e">
        <f>(D1387*C1400)+(D1388*B1400)+E1400</f>
        <v>#REF!</v>
      </c>
      <c r="E1400" s="505"/>
      <c r="F1400" s="577">
        <f>(F1387*C1400)+(F1388*B1400)</f>
        <v>0</v>
      </c>
      <c r="G1400" s="578">
        <f>(G1387*C1400)+(G1388*B1400)</f>
        <v>0</v>
      </c>
      <c r="H1400" s="578">
        <f>(H1387*C1400)+(H1388*B1400)</f>
        <v>0</v>
      </c>
      <c r="I1400" s="679" t="e">
        <f t="shared" si="165"/>
        <v>#REF!</v>
      </c>
    </row>
    <row r="1401" spans="1:9" ht="18.75" hidden="1" customHeight="1">
      <c r="A1401" s="729" t="s">
        <v>54</v>
      </c>
      <c r="B1401" s="730"/>
      <c r="C1401" s="617">
        <v>6.7799999999999996E-3</v>
      </c>
      <c r="D1401" s="680" t="e">
        <f>((D1387+D1388)*C1401)+E1401</f>
        <v>#REF!</v>
      </c>
      <c r="E1401" s="850"/>
      <c r="F1401" s="681"/>
      <c r="G1401" s="613"/>
      <c r="H1401" s="613"/>
      <c r="I1401" s="682" t="e">
        <f t="shared" si="165"/>
        <v>#REF!</v>
      </c>
    </row>
    <row r="1402" spans="1:9" ht="18.75" hidden="1" customHeight="1">
      <c r="A1402" s="729" t="s">
        <v>48</v>
      </c>
      <c r="B1402" s="730"/>
      <c r="C1402" s="685">
        <v>3</v>
      </c>
      <c r="D1402" s="686" t="e">
        <f>((D1387+D1388)*C1402)+E1402+D1406</f>
        <v>#REF!</v>
      </c>
      <c r="E1402" s="851"/>
      <c r="F1402" s="687"/>
      <c r="G1402" s="688"/>
      <c r="H1402" s="688">
        <f>((H1387+H1388)*C1402)</f>
        <v>0</v>
      </c>
      <c r="I1402" s="689" t="e">
        <f>SUM(D1402:H1402)</f>
        <v>#REF!</v>
      </c>
    </row>
    <row r="1403" spans="1:9" ht="12.75" hidden="1" customHeight="1" thickBot="1">
      <c r="A1403" s="731" t="s">
        <v>41</v>
      </c>
      <c r="B1403" s="732"/>
      <c r="C1403" s="690">
        <v>1.2E-2</v>
      </c>
      <c r="D1403" s="691" t="e">
        <f>D1388*C1403+E1403</f>
        <v>#REF!</v>
      </c>
      <c r="E1403" s="852"/>
      <c r="F1403" s="692">
        <f>F1388*C1403</f>
        <v>0</v>
      </c>
      <c r="G1403" s="693">
        <f>G1388*C1403</f>
        <v>0</v>
      </c>
      <c r="H1403" s="693">
        <f>H1388*C1403</f>
        <v>0</v>
      </c>
      <c r="I1403" s="679" t="e">
        <f>SUM(D1403:H1403)</f>
        <v>#REF!</v>
      </c>
    </row>
    <row r="1404" spans="1:9" s="526" customFormat="1" ht="12.75" hidden="1" customHeight="1" thickBot="1">
      <c r="A1404" s="733" t="s">
        <v>47</v>
      </c>
      <c r="B1404" s="734"/>
      <c r="C1404" s="694">
        <v>5.8999999999999997E-2</v>
      </c>
      <c r="D1404" s="695" t="e">
        <f>(D1385+D1386)*C1404</f>
        <v>#REF!</v>
      </c>
      <c r="E1404" s="853"/>
      <c r="F1404" s="696">
        <f>(F1385+F1386)*C1404</f>
        <v>0</v>
      </c>
      <c r="G1404" s="697">
        <f>(G1385+G1386)*C1404</f>
        <v>0</v>
      </c>
      <c r="H1404" s="697">
        <f>(H1385+H1386)*C1404</f>
        <v>0</v>
      </c>
      <c r="I1404" s="698" t="e">
        <f t="shared" ref="I1404" si="166">SUM(D1404:H1404)</f>
        <v>#REF!</v>
      </c>
    </row>
    <row r="1405" spans="1:9" s="526" customFormat="1" ht="26.25" customHeight="1" thickBot="1">
      <c r="A1405" s="2023" t="s">
        <v>583</v>
      </c>
      <c r="B1405" s="2024"/>
      <c r="C1405" s="2025"/>
      <c r="D1405" s="2027" t="e">
        <f>'Основная продукция'!#REF!</f>
        <v>#REF!</v>
      </c>
      <c r="E1405" s="510"/>
      <c r="F1405" s="2014"/>
      <c r="G1405" s="2015"/>
      <c r="H1405" s="2015"/>
      <c r="I1405" s="2016"/>
    </row>
    <row r="1406" spans="1:9" s="526" customFormat="1" ht="26.25" customHeight="1" thickBot="1">
      <c r="A1406" s="2020" t="s">
        <v>584</v>
      </c>
      <c r="B1406" s="2021"/>
      <c r="C1406" s="2022"/>
      <c r="D1406" s="2027" t="e">
        <f>'Основная продукция'!#REF!</f>
        <v>#REF!</v>
      </c>
      <c r="E1406" s="2010"/>
      <c r="F1406" s="2011"/>
      <c r="G1406" s="2012"/>
      <c r="H1406" s="2012"/>
      <c r="I1406" s="2013"/>
    </row>
    <row r="1407" spans="1:9" s="526" customFormat="1" ht="26.25" hidden="1" customHeight="1" thickBot="1">
      <c r="A1407" s="2023" t="s">
        <v>58</v>
      </c>
      <c r="B1407" s="2024"/>
      <c r="C1407" s="2035">
        <v>1.2E-2</v>
      </c>
      <c r="D1407" s="2037" t="e">
        <f>D1405*C1407</f>
        <v>#REF!</v>
      </c>
      <c r="E1407" s="510"/>
      <c r="F1407" s="2036"/>
      <c r="G1407" s="1489"/>
      <c r="H1407" s="1489"/>
      <c r="I1407" s="703"/>
    </row>
    <row r="1408" spans="1:9" s="526" customFormat="1" ht="24" customHeight="1">
      <c r="A1408" s="735" t="s">
        <v>294</v>
      </c>
      <c r="B1408" s="736"/>
      <c r="C1408" s="699">
        <v>0.03</v>
      </c>
      <c r="D1408" s="700" t="e">
        <f>D1385*C1408+E1408</f>
        <v>#REF!</v>
      </c>
      <c r="E1408" s="510"/>
      <c r="F1408" s="701">
        <f>F1385*C1408</f>
        <v>0</v>
      </c>
      <c r="G1408" s="702">
        <f>G1385*C1408</f>
        <v>0</v>
      </c>
      <c r="H1408" s="702">
        <f>H1385*C1408</f>
        <v>0</v>
      </c>
      <c r="I1408" s="703" t="e">
        <f>D1408+F1408+G1408+H1408</f>
        <v>#REF!</v>
      </c>
    </row>
    <row r="1409" spans="1:13" s="526" customFormat="1" ht="24" customHeight="1">
      <c r="A1409" s="719" t="s">
        <v>295</v>
      </c>
      <c r="B1409" s="720"/>
      <c r="C1409" s="704">
        <v>0.04</v>
      </c>
      <c r="D1409" s="705" t="e">
        <f>D1386*C1409+E1409</f>
        <v>#REF!</v>
      </c>
      <c r="E1409" s="511"/>
      <c r="F1409" s="706">
        <f>F1386*C1409</f>
        <v>0</v>
      </c>
      <c r="G1409" s="707">
        <f>G1386*C1409</f>
        <v>0</v>
      </c>
      <c r="H1409" s="707">
        <f>H1386*C1409</f>
        <v>0</v>
      </c>
      <c r="I1409" s="612" t="e">
        <f>D1409+F1409+G1409+H1409</f>
        <v>#REF!</v>
      </c>
    </row>
    <row r="1410" spans="1:13" s="526" customFormat="1" ht="24" customHeight="1">
      <c r="A1410" s="719" t="s">
        <v>307</v>
      </c>
      <c r="B1410" s="720"/>
      <c r="C1410" s="628">
        <v>1.2E-2</v>
      </c>
      <c r="D1410" s="708" t="e">
        <f>D1357+F1357+G1357+E1410</f>
        <v>#REF!</v>
      </c>
      <c r="E1410" s="512"/>
      <c r="F1410" s="622"/>
      <c r="G1410" s="623"/>
      <c r="H1410" s="623"/>
      <c r="I1410" s="612" t="e">
        <f>D1410</f>
        <v>#REF!</v>
      </c>
    </row>
    <row r="1411" spans="1:13" s="526" customFormat="1" ht="24" customHeight="1">
      <c r="A1411" s="2017" t="s">
        <v>587</v>
      </c>
      <c r="B1411" s="2018"/>
      <c r="C1411" s="2019">
        <v>0.03</v>
      </c>
      <c r="D1411" s="708" t="e">
        <f>D1405*C1411+E1411</f>
        <v>#REF!</v>
      </c>
      <c r="E1411" s="512"/>
      <c r="F1411" s="622"/>
      <c r="G1411" s="623"/>
      <c r="H1411" s="623"/>
      <c r="I1411" s="710"/>
    </row>
    <row r="1412" spans="1:13" s="526" customFormat="1" ht="24" customHeight="1">
      <c r="A1412" s="2017" t="s">
        <v>589</v>
      </c>
      <c r="B1412" s="2018"/>
      <c r="C1412" s="2019">
        <v>3.5000000000000003E-2</v>
      </c>
      <c r="D1412" s="708" t="e">
        <f>D1406*C1412+E1412</f>
        <v>#REF!</v>
      </c>
      <c r="E1412" s="512"/>
      <c r="F1412" s="622"/>
      <c r="G1412" s="623"/>
      <c r="H1412" s="623"/>
      <c r="I1412" s="710"/>
    </row>
    <row r="1413" spans="1:13" s="526" customFormat="1" ht="24" customHeight="1">
      <c r="A1413" s="723" t="s">
        <v>308</v>
      </c>
      <c r="B1413" s="724"/>
      <c r="C1413" s="709">
        <v>0.03</v>
      </c>
      <c r="D1413" s="708" t="e">
        <f>D1395+F1395+G1395+E1413</f>
        <v>#REF!</v>
      </c>
      <c r="E1413" s="512"/>
      <c r="F1413" s="622"/>
      <c r="G1413" s="623"/>
      <c r="H1413" s="623"/>
      <c r="I1413" s="710" t="e">
        <f>D1413</f>
        <v>#REF!</v>
      </c>
    </row>
    <row r="1414" spans="1:13" s="526" customFormat="1" ht="24" customHeight="1">
      <c r="A1414" s="725" t="s">
        <v>309</v>
      </c>
      <c r="B1414" s="726"/>
      <c r="C1414" s="628">
        <v>0.02</v>
      </c>
      <c r="D1414" s="705" t="e">
        <f>D1396+F1396+G1396+E1414</f>
        <v>#REF!</v>
      </c>
      <c r="E1414" s="511"/>
      <c r="F1414" s="706"/>
      <c r="G1414" s="707"/>
      <c r="H1414" s="707"/>
      <c r="I1414" s="612" t="e">
        <f>D1414</f>
        <v>#REF!</v>
      </c>
    </row>
    <row r="1415" spans="1:13" s="526" customFormat="1" ht="18.75" hidden="1" customHeight="1">
      <c r="A1415" s="727" t="s">
        <v>39</v>
      </c>
      <c r="B1415" s="728"/>
      <c r="C1415" s="579">
        <v>0.03</v>
      </c>
      <c r="D1415" s="711" t="e">
        <f>D1385*C1415</f>
        <v>#REF!</v>
      </c>
      <c r="E1415" s="505"/>
      <c r="F1415" s="577">
        <f>F1385*C1415</f>
        <v>0</v>
      </c>
      <c r="G1415" s="578">
        <f>G1385*C1415</f>
        <v>0</v>
      </c>
      <c r="H1415" s="578">
        <f>H1385*C1415</f>
        <v>0</v>
      </c>
      <c r="I1415" s="579" t="e">
        <f t="shared" ref="I1415:I1416" si="167">SUM(D1415:H1415)</f>
        <v>#REF!</v>
      </c>
    </row>
    <row r="1416" spans="1:13" s="526" customFormat="1" ht="18.75" hidden="1" customHeight="1">
      <c r="A1416" s="727" t="s">
        <v>45</v>
      </c>
      <c r="B1416" s="728"/>
      <c r="C1416" s="579">
        <v>2.5559999999999999E-2</v>
      </c>
      <c r="D1416" s="711" t="e">
        <f>D1386*C1416</f>
        <v>#REF!</v>
      </c>
      <c r="E1416" s="505"/>
      <c r="F1416" s="577">
        <f>F1386*C1416</f>
        <v>0</v>
      </c>
      <c r="G1416" s="578">
        <f>G1386*C1416</f>
        <v>0</v>
      </c>
      <c r="H1416" s="578">
        <f>H1386*C1416</f>
        <v>0</v>
      </c>
      <c r="I1416" s="579" t="e">
        <f t="shared" si="167"/>
        <v>#REF!</v>
      </c>
    </row>
    <row r="1417" spans="1:13" s="526" customFormat="1" ht="24" customHeight="1">
      <c r="A1417" s="719" t="s">
        <v>58</v>
      </c>
      <c r="B1417" s="720"/>
      <c r="C1417" s="612">
        <v>0.02</v>
      </c>
      <c r="D1417" s="636" t="e">
        <f>D1366+F1366+G1366+E1417+D1407</f>
        <v>#REF!</v>
      </c>
      <c r="E1417" s="507"/>
      <c r="F1417" s="712"/>
      <c r="G1417" s="608"/>
      <c r="H1417" s="608"/>
      <c r="I1417" s="612" t="e">
        <f>D1417</f>
        <v>#REF!</v>
      </c>
    </row>
    <row r="1418" spans="1:13" s="526" customFormat="1" ht="24" customHeight="1">
      <c r="A1418" s="719" t="s">
        <v>57</v>
      </c>
      <c r="B1418" s="720"/>
      <c r="C1418" s="612">
        <v>0.01</v>
      </c>
      <c r="D1418" s="636" t="e">
        <f>D1369+F1369+G1369+E1418</f>
        <v>#REF!</v>
      </c>
      <c r="E1418" s="507"/>
      <c r="F1418" s="712"/>
      <c r="G1418" s="608"/>
      <c r="H1418" s="608"/>
      <c r="I1418" s="612" t="e">
        <f>D1418</f>
        <v>#REF!</v>
      </c>
    </row>
    <row r="1419" spans="1:13" ht="24" customHeight="1">
      <c r="A1419" s="719" t="s">
        <v>305</v>
      </c>
      <c r="B1419" s="720"/>
      <c r="C1419" s="713">
        <v>1.2E-2</v>
      </c>
      <c r="D1419" s="571" t="e">
        <f>D1398+E1419</f>
        <v>#REF!</v>
      </c>
      <c r="E1419" s="507"/>
      <c r="F1419" s="572">
        <f t="shared" ref="F1419:H1420" si="168">F1398</f>
        <v>0</v>
      </c>
      <c r="G1419" s="573">
        <f t="shared" si="168"/>
        <v>0</v>
      </c>
      <c r="H1419" s="573">
        <f t="shared" si="168"/>
        <v>0</v>
      </c>
      <c r="I1419" s="682" t="e">
        <f>D1419+F1419+G1419+H1419</f>
        <v>#REF!</v>
      </c>
    </row>
    <row r="1420" spans="1:13" ht="24" customHeight="1">
      <c r="A1420" s="719" t="s">
        <v>53</v>
      </c>
      <c r="B1420" s="720"/>
      <c r="C1420" s="713">
        <v>6.0000000000000001E-3</v>
      </c>
      <c r="D1420" s="571" t="e">
        <f>D1399+E1420</f>
        <v>#REF!</v>
      </c>
      <c r="E1420" s="507"/>
      <c r="F1420" s="572">
        <f t="shared" si="168"/>
        <v>0</v>
      </c>
      <c r="G1420" s="573">
        <f t="shared" si="168"/>
        <v>0</v>
      </c>
      <c r="H1420" s="573">
        <f t="shared" si="168"/>
        <v>0</v>
      </c>
      <c r="I1420" s="682" t="e">
        <f>D1420+F1420+G1420+H1420</f>
        <v>#REF!</v>
      </c>
    </row>
    <row r="1421" spans="1:13" ht="24" customHeight="1">
      <c r="A1421" s="719" t="s">
        <v>54</v>
      </c>
      <c r="B1421" s="720"/>
      <c r="C1421" s="713">
        <v>6.7799999999999996E-3</v>
      </c>
      <c r="D1421" s="571" t="e">
        <f>D1401+E1421</f>
        <v>#REF!</v>
      </c>
      <c r="E1421" s="507"/>
      <c r="F1421" s="572"/>
      <c r="G1421" s="573"/>
      <c r="H1421" s="573"/>
      <c r="I1421" s="682" t="e">
        <f>D1421</f>
        <v>#REF!</v>
      </c>
    </row>
    <row r="1422" spans="1:13" ht="24" customHeight="1" thickBot="1">
      <c r="A1422" s="721" t="s">
        <v>48</v>
      </c>
      <c r="B1422" s="722"/>
      <c r="C1422" s="714">
        <v>3</v>
      </c>
      <c r="D1422" s="715" t="e">
        <f>D1402+E1422</f>
        <v>#REF!</v>
      </c>
      <c r="E1422" s="513"/>
      <c r="F1422" s="716"/>
      <c r="G1422" s="717"/>
      <c r="H1422" s="717">
        <f>H1402</f>
        <v>0</v>
      </c>
      <c r="I1422" s="718" t="e">
        <f>D1422+H1422</f>
        <v>#REF!</v>
      </c>
    </row>
    <row r="1423" spans="1:13" ht="24" customHeight="1" thickBot="1">
      <c r="A1423" s="749" t="s">
        <v>94</v>
      </c>
      <c r="B1423" s="750"/>
      <c r="C1423" s="750"/>
      <c r="D1423" s="750"/>
      <c r="E1423" s="816"/>
      <c r="F1423" s="751"/>
      <c r="G1423" s="4152">
        <f>G1</f>
        <v>44606</v>
      </c>
      <c r="H1423" s="4153"/>
      <c r="I1423" s="4154"/>
      <c r="K1423" s="4049"/>
      <c r="L1423" s="4049"/>
      <c r="M1423" s="520"/>
    </row>
    <row r="1424" spans="1:13" s="526" customFormat="1" ht="24" customHeight="1">
      <c r="A1424" s="768"/>
      <c r="B1424" s="769"/>
      <c r="C1424" s="754" t="s">
        <v>24</v>
      </c>
      <c r="D1424" s="521">
        <v>0.22916666666666666</v>
      </c>
      <c r="E1424" s="817" t="s">
        <v>375</v>
      </c>
      <c r="F1424" s="522">
        <v>0.47916666666666669</v>
      </c>
      <c r="G1424" s="523">
        <v>0.66666666666666663</v>
      </c>
      <c r="H1424" s="524">
        <v>0.8125</v>
      </c>
      <c r="I1424" s="525"/>
      <c r="K1424" s="4050"/>
      <c r="L1424" s="4050"/>
      <c r="M1424" s="527"/>
    </row>
    <row r="1425" spans="1:13" s="526" customFormat="1" ht="24" customHeight="1" thickBot="1">
      <c r="A1425" s="528"/>
      <c r="B1425" s="529">
        <v>1</v>
      </c>
      <c r="C1425" s="755"/>
      <c r="D1425" s="518" t="e">
        <f>'Основная продукция'!#REF!</f>
        <v>#REF!</v>
      </c>
      <c r="E1425" s="818"/>
      <c r="F1425" s="530"/>
      <c r="G1425" s="531"/>
      <c r="H1425" s="532"/>
      <c r="I1425" s="533" t="s">
        <v>153</v>
      </c>
      <c r="K1425" s="4050"/>
      <c r="L1425" s="4050"/>
      <c r="M1425" s="527"/>
    </row>
    <row r="1426" spans="1:13" s="526" customFormat="1" ht="12.75" hidden="1" customHeight="1">
      <c r="A1426" s="534" t="s">
        <v>376</v>
      </c>
      <c r="B1426" s="529">
        <v>0.31</v>
      </c>
      <c r="C1426" s="755"/>
      <c r="D1426" s="535" t="e">
        <f>B1426*D1425/B1425</f>
        <v>#REF!</v>
      </c>
      <c r="E1426" s="819"/>
      <c r="F1426" s="536"/>
      <c r="G1426" s="537"/>
      <c r="H1426" s="537"/>
      <c r="I1426" s="538"/>
      <c r="K1426" s="4050"/>
      <c r="L1426" s="4050"/>
      <c r="M1426" s="527"/>
    </row>
    <row r="1427" spans="1:13" s="526" customFormat="1" ht="12.75" hidden="1" customHeight="1">
      <c r="A1427" s="534" t="s">
        <v>377</v>
      </c>
      <c r="B1427" s="529">
        <v>0.27</v>
      </c>
      <c r="C1427" s="755"/>
      <c r="D1427" s="535" t="e">
        <f>B1427*D1425/B1425</f>
        <v>#REF!</v>
      </c>
      <c r="E1427" s="819"/>
      <c r="F1427" s="536"/>
      <c r="G1427" s="537"/>
      <c r="H1427" s="537"/>
      <c r="I1427" s="538"/>
      <c r="K1427" s="4050"/>
      <c r="L1427" s="4050"/>
      <c r="M1427" s="527"/>
    </row>
    <row r="1428" spans="1:13" s="526" customFormat="1" ht="12.75" hidden="1" customHeight="1">
      <c r="A1428" s="534" t="s">
        <v>378</v>
      </c>
      <c r="B1428" s="529">
        <v>0.13</v>
      </c>
      <c r="C1428" s="755"/>
      <c r="D1428" s="535" t="e">
        <f>B1428*D1425/B1425</f>
        <v>#REF!</v>
      </c>
      <c r="E1428" s="819"/>
      <c r="F1428" s="536"/>
      <c r="G1428" s="537"/>
      <c r="H1428" s="537"/>
      <c r="I1428" s="538"/>
      <c r="K1428" s="4050"/>
      <c r="L1428" s="4050"/>
      <c r="M1428" s="527"/>
    </row>
    <row r="1429" spans="1:13" s="526" customFormat="1" ht="12.75" hidden="1" customHeight="1">
      <c r="A1429" s="534" t="s">
        <v>379</v>
      </c>
      <c r="B1429" s="529">
        <v>0.09</v>
      </c>
      <c r="C1429" s="755"/>
      <c r="D1429" s="535" t="e">
        <f>B1429*D1425/B1425</f>
        <v>#REF!</v>
      </c>
      <c r="E1429" s="819"/>
      <c r="F1429" s="536"/>
      <c r="G1429" s="537"/>
      <c r="H1429" s="537"/>
      <c r="I1429" s="538"/>
      <c r="K1429" s="4050"/>
      <c r="L1429" s="4050"/>
      <c r="M1429" s="527"/>
    </row>
    <row r="1430" spans="1:13" s="526" customFormat="1" ht="12.75" hidden="1" customHeight="1">
      <c r="A1430" s="534" t="s">
        <v>380</v>
      </c>
      <c r="B1430" s="529">
        <v>0.12</v>
      </c>
      <c r="C1430" s="755"/>
      <c r="D1430" s="535" t="e">
        <f>B1430*D1425/B1425</f>
        <v>#REF!</v>
      </c>
      <c r="E1430" s="819"/>
      <c r="F1430" s="536"/>
      <c r="G1430" s="537"/>
      <c r="H1430" s="537"/>
      <c r="I1430" s="538"/>
    </row>
    <row r="1431" spans="1:13" s="526" customFormat="1" ht="12.75" hidden="1" customHeight="1" thickBot="1">
      <c r="A1431" s="539" t="s">
        <v>381</v>
      </c>
      <c r="B1431" s="540">
        <v>7.0000000000000007E-2</v>
      </c>
      <c r="C1431" s="756"/>
      <c r="D1431" s="541" t="e">
        <f>B1431*D1425/B1425</f>
        <v>#REF!</v>
      </c>
      <c r="E1431" s="820"/>
      <c r="F1431" s="542"/>
      <c r="G1431" s="543"/>
      <c r="H1431" s="543"/>
      <c r="I1431" s="544"/>
    </row>
    <row r="1432" spans="1:13" ht="24" customHeight="1" thickBot="1">
      <c r="A1432" s="545"/>
      <c r="B1432" s="546">
        <v>1</v>
      </c>
      <c r="C1432" s="547" t="s">
        <v>111</v>
      </c>
      <c r="D1432" s="548" t="e">
        <f>'Основная продукция'!#REF!</f>
        <v>#REF!</v>
      </c>
      <c r="E1432" s="821"/>
      <c r="F1432" s="549"/>
      <c r="G1432" s="550"/>
      <c r="H1432" s="551"/>
      <c r="I1432" s="552" t="s">
        <v>153</v>
      </c>
    </row>
    <row r="1433" spans="1:13" ht="12.75" hidden="1" customHeight="1">
      <c r="A1433" s="553" t="s">
        <v>382</v>
      </c>
      <c r="B1433" s="554">
        <v>0.5</v>
      </c>
      <c r="C1433" s="555"/>
      <c r="D1433" s="556" t="e">
        <f>B1433*D1432/B1432</f>
        <v>#REF!</v>
      </c>
      <c r="E1433" s="822"/>
      <c r="F1433" s="557"/>
      <c r="G1433" s="558"/>
      <c r="H1433" s="558"/>
      <c r="I1433" s="559"/>
    </row>
    <row r="1434" spans="1:13" ht="12.75" hidden="1" customHeight="1" thickBot="1">
      <c r="A1434" s="534" t="s">
        <v>383</v>
      </c>
      <c r="B1434" s="529">
        <v>0.5</v>
      </c>
      <c r="C1434" s="560"/>
      <c r="D1434" s="561" t="e">
        <f>B1434*D1432/B1432</f>
        <v>#REF!</v>
      </c>
      <c r="E1434" s="823"/>
      <c r="F1434" s="562"/>
      <c r="G1434" s="563"/>
      <c r="H1434" s="563"/>
      <c r="I1434" s="564"/>
    </row>
    <row r="1435" spans="1:13" ht="12.75" hidden="1" customHeight="1">
      <c r="A1435" s="745" t="s">
        <v>302</v>
      </c>
      <c r="B1435" s="764"/>
      <c r="C1435" s="565">
        <v>0.03</v>
      </c>
      <c r="D1435" s="566" t="e">
        <f>D1433*C1435</f>
        <v>#REF!</v>
      </c>
      <c r="E1435" s="824"/>
      <c r="F1435" s="567"/>
      <c r="G1435" s="568"/>
      <c r="H1435" s="568"/>
      <c r="I1435" s="569" t="e">
        <f>SUM(D1435:H1435)</f>
        <v>#REF!</v>
      </c>
    </row>
    <row r="1436" spans="1:13" ht="12.75" hidden="1" customHeight="1">
      <c r="A1436" s="719" t="s">
        <v>307</v>
      </c>
      <c r="B1436" s="765"/>
      <c r="C1436" s="570">
        <v>1.2E-2</v>
      </c>
      <c r="D1436" s="571" t="e">
        <f>D1434*C1436</f>
        <v>#REF!</v>
      </c>
      <c r="E1436" s="825"/>
      <c r="F1436" s="572"/>
      <c r="G1436" s="573"/>
      <c r="H1436" s="573"/>
      <c r="I1436" s="574" t="e">
        <f>SUM(D1436:H1436)</f>
        <v>#REF!</v>
      </c>
    </row>
    <row r="1437" spans="1:13" ht="12.75" hidden="1" customHeight="1">
      <c r="A1437" s="747" t="s">
        <v>303</v>
      </c>
      <c r="B1437" s="761"/>
      <c r="C1437" s="575">
        <v>3.0000000000000001E-3</v>
      </c>
      <c r="D1437" s="576" t="e">
        <f>D1434*C1437</f>
        <v>#REF!</v>
      </c>
      <c r="E1437" s="505"/>
      <c r="F1437" s="577"/>
      <c r="G1437" s="578"/>
      <c r="H1437" s="578"/>
      <c r="I1437" s="579" t="e">
        <f t="shared" ref="I1437:I1442" si="169">SUM(D1437:H1437)</f>
        <v>#REF!</v>
      </c>
    </row>
    <row r="1438" spans="1:13" ht="12.75" hidden="1" customHeight="1">
      <c r="A1438" s="766" t="s">
        <v>39</v>
      </c>
      <c r="B1438" s="767"/>
      <c r="C1438" s="580">
        <v>1.2E-2</v>
      </c>
      <c r="D1438" s="581" t="e">
        <f>D1434*C1438</f>
        <v>#REF!</v>
      </c>
      <c r="E1438" s="826"/>
      <c r="F1438" s="582"/>
      <c r="G1438" s="583"/>
      <c r="H1438" s="583"/>
      <c r="I1438" s="584" t="e">
        <f t="shared" si="169"/>
        <v>#REF!</v>
      </c>
    </row>
    <row r="1439" spans="1:13" ht="12.75" hidden="1" customHeight="1">
      <c r="A1439" s="766" t="s">
        <v>47</v>
      </c>
      <c r="B1439" s="767"/>
      <c r="C1439" s="585">
        <v>2.18E-2</v>
      </c>
      <c r="D1439" s="586" t="e">
        <f>D1433*C1439</f>
        <v>#REF!</v>
      </c>
      <c r="E1439" s="827"/>
      <c r="F1439" s="587"/>
      <c r="G1439" s="588"/>
      <c r="H1439" s="588"/>
      <c r="I1439" s="584" t="e">
        <f t="shared" si="169"/>
        <v>#REF!</v>
      </c>
    </row>
    <row r="1440" spans="1:13" ht="12.75" hidden="1" customHeight="1">
      <c r="A1440" s="747" t="s">
        <v>45</v>
      </c>
      <c r="B1440" s="761"/>
      <c r="C1440" s="589">
        <v>2.5559999999999999E-2</v>
      </c>
      <c r="D1440" s="590" t="e">
        <f>D1434*C1440</f>
        <v>#REF!</v>
      </c>
      <c r="E1440" s="828"/>
      <c r="F1440" s="591"/>
      <c r="G1440" s="592"/>
      <c r="H1440" s="592"/>
      <c r="I1440" s="584" t="e">
        <f t="shared" si="169"/>
        <v>#REF!</v>
      </c>
    </row>
    <row r="1441" spans="1:9" ht="12.75" hidden="1" customHeight="1">
      <c r="A1441" s="747" t="s">
        <v>300</v>
      </c>
      <c r="B1441" s="761"/>
      <c r="C1441" s="575">
        <v>1.2E-2</v>
      </c>
      <c r="D1441" s="576" t="e">
        <f>D1433*C1441</f>
        <v>#REF!</v>
      </c>
      <c r="E1441" s="505"/>
      <c r="F1441" s="577"/>
      <c r="G1441" s="578"/>
      <c r="H1441" s="578"/>
      <c r="I1441" s="579" t="e">
        <f t="shared" si="169"/>
        <v>#REF!</v>
      </c>
    </row>
    <row r="1442" spans="1:9" ht="12.75" hidden="1" customHeight="1" thickBot="1">
      <c r="A1442" s="762" t="s">
        <v>52</v>
      </c>
      <c r="B1442" s="763"/>
      <c r="C1442" s="593">
        <v>1.2E-2</v>
      </c>
      <c r="D1442" s="594" t="e">
        <f>D1434*C1442</f>
        <v>#REF!</v>
      </c>
      <c r="E1442" s="829"/>
      <c r="F1442" s="595"/>
      <c r="G1442" s="596"/>
      <c r="H1442" s="596"/>
      <c r="I1442" s="597" t="e">
        <f t="shared" si="169"/>
        <v>#REF!</v>
      </c>
    </row>
    <row r="1443" spans="1:9" ht="24" customHeight="1" thickBot="1">
      <c r="A1443" s="598"/>
      <c r="B1443" s="599">
        <v>1</v>
      </c>
      <c r="C1443" s="547" t="s">
        <v>119</v>
      </c>
      <c r="D1443" s="600" t="e">
        <f>'Основная продукция'!#REF!</f>
        <v>#REF!</v>
      </c>
      <c r="E1443" s="830"/>
      <c r="F1443" s="601"/>
      <c r="G1443" s="602"/>
      <c r="H1443" s="603"/>
      <c r="I1443" s="604"/>
    </row>
    <row r="1444" spans="1:9" ht="12.75" hidden="1" customHeight="1">
      <c r="A1444" s="745" t="s">
        <v>384</v>
      </c>
      <c r="B1444" s="746"/>
      <c r="C1444" s="568">
        <v>3.5000000000000003E-2</v>
      </c>
      <c r="D1444" s="605" t="e">
        <f>C1444*D1443</f>
        <v>#REF!</v>
      </c>
      <c r="E1444" s="831"/>
      <c r="F1444" s="606">
        <f>C1444*F1443</f>
        <v>0</v>
      </c>
      <c r="G1444" s="607">
        <f>C1444*G1443</f>
        <v>0</v>
      </c>
      <c r="H1444" s="607">
        <f>C1444*H1443</f>
        <v>0</v>
      </c>
      <c r="I1444" s="569" t="e">
        <f>SUM(D1444:H1444)</f>
        <v>#REF!</v>
      </c>
    </row>
    <row r="1445" spans="1:9" ht="12.75" hidden="1" customHeight="1">
      <c r="A1445" s="719" t="s">
        <v>58</v>
      </c>
      <c r="B1445" s="720"/>
      <c r="C1445" s="608">
        <v>0.02</v>
      </c>
      <c r="D1445" s="609" t="e">
        <f>C1445*D1443</f>
        <v>#REF!</v>
      </c>
      <c r="E1445" s="832"/>
      <c r="F1445" s="610">
        <f>C1445*F1443</f>
        <v>0</v>
      </c>
      <c r="G1445" s="611">
        <f>C1445*G1443</f>
        <v>0</v>
      </c>
      <c r="H1445" s="611">
        <f>C1445*H1443</f>
        <v>0</v>
      </c>
      <c r="I1445" s="612" t="e">
        <f>SUM(D1445:H1445)</f>
        <v>#REF!</v>
      </c>
    </row>
    <row r="1446" spans="1:9" ht="12.75" hidden="1" customHeight="1">
      <c r="A1446" s="729" t="s">
        <v>52</v>
      </c>
      <c r="B1446" s="730"/>
      <c r="C1446" s="613">
        <v>1.2E-2</v>
      </c>
      <c r="D1446" s="614" t="e">
        <f>C1446*D1443</f>
        <v>#REF!</v>
      </c>
      <c r="E1446" s="833"/>
      <c r="F1446" s="615">
        <f>C1446*F1443</f>
        <v>0</v>
      </c>
      <c r="G1446" s="616">
        <f>C1446*G1443</f>
        <v>0</v>
      </c>
      <c r="H1446" s="616">
        <f>C1446*H1443</f>
        <v>0</v>
      </c>
      <c r="I1446" s="617" t="e">
        <f>SUM(D1446:H1446)</f>
        <v>#REF!</v>
      </c>
    </row>
    <row r="1447" spans="1:9" ht="12.75" hidden="1" customHeight="1">
      <c r="A1447" s="747" t="s">
        <v>45</v>
      </c>
      <c r="B1447" s="748"/>
      <c r="C1447" s="578">
        <v>3.4500000000000003E-2</v>
      </c>
      <c r="D1447" s="618" t="e">
        <f>C1447*D1443</f>
        <v>#REF!</v>
      </c>
      <c r="E1447" s="834"/>
      <c r="F1447" s="619">
        <f>C1447*F1443</f>
        <v>0</v>
      </c>
      <c r="G1447" s="620">
        <f>C1447*G1443</f>
        <v>0</v>
      </c>
      <c r="H1447" s="620">
        <f>C1447*H1443</f>
        <v>0</v>
      </c>
      <c r="I1447" s="579" t="e">
        <f>SUM(D1447:H1447)</f>
        <v>#REF!</v>
      </c>
    </row>
    <row r="1448" spans="1:9" ht="12.75" hidden="1" customHeight="1" thickBot="1">
      <c r="A1448" s="719" t="s">
        <v>57</v>
      </c>
      <c r="B1448" s="720"/>
      <c r="C1448" s="608">
        <v>0.01</v>
      </c>
      <c r="D1448" s="621" t="e">
        <f>C1448*D1443</f>
        <v>#REF!</v>
      </c>
      <c r="E1448" s="835"/>
      <c r="F1448" s="622">
        <f>C1448*F1443</f>
        <v>0</v>
      </c>
      <c r="G1448" s="623">
        <f>C1448*G1443</f>
        <v>0</v>
      </c>
      <c r="H1448" s="623">
        <f>C1448*H1443</f>
        <v>0</v>
      </c>
      <c r="I1448" s="612" t="e">
        <f>SUM(D1448:H1448)</f>
        <v>#REF!</v>
      </c>
    </row>
    <row r="1449" spans="1:9" s="526" customFormat="1" ht="24" customHeight="1">
      <c r="A1449" s="735" t="s">
        <v>42</v>
      </c>
      <c r="B1449" s="736"/>
      <c r="C1449" s="624">
        <v>2.4E-2</v>
      </c>
      <c r="D1449" s="625" t="e">
        <f>(D1427+D1429+D1431)*C1449+E1449</f>
        <v>#REF!</v>
      </c>
      <c r="E1449" s="506"/>
      <c r="F1449" s="626">
        <f>(F1427+F1429+F1431)*C1449</f>
        <v>0</v>
      </c>
      <c r="G1449" s="627">
        <f>(G1427+G1429+G1431)*C1449</f>
        <v>0</v>
      </c>
      <c r="H1449" s="627">
        <f>(H1427+H1429+H1431)*C1449</f>
        <v>0</v>
      </c>
      <c r="I1449" s="569" t="e">
        <f>D1449+F1449+G1449+H1449</f>
        <v>#REF!</v>
      </c>
    </row>
    <row r="1450" spans="1:9" s="526" customFormat="1" ht="24" customHeight="1">
      <c r="A1450" s="719" t="s">
        <v>299</v>
      </c>
      <c r="B1450" s="720"/>
      <c r="C1450" s="628">
        <v>1.2E-2</v>
      </c>
      <c r="D1450" s="571" t="e">
        <f>((D1426+D1428+D1430)*C1450)+D1482+E1450</f>
        <v>#REF!</v>
      </c>
      <c r="E1450" s="507"/>
      <c r="F1450" s="629">
        <f>((F1426+F1428+F1430)*C1450)+F1482</f>
        <v>0</v>
      </c>
      <c r="G1450" s="573">
        <f>((G1426+G1428+G1430)*C1450)+G1482</f>
        <v>0</v>
      </c>
      <c r="H1450" s="573">
        <f>((H1426+H1428+H1430)*C1450)+H1482</f>
        <v>0</v>
      </c>
      <c r="I1450" s="579" t="e">
        <f t="shared" ref="I1450:I1459" si="170">D1450+F1450+G1450+H1450</f>
        <v>#REF!</v>
      </c>
    </row>
    <row r="1451" spans="1:9" s="526" customFormat="1" ht="24" customHeight="1">
      <c r="A1451" s="719" t="s">
        <v>39</v>
      </c>
      <c r="B1451" s="720"/>
      <c r="C1451" s="628">
        <v>1.2E-2</v>
      </c>
      <c r="D1451" s="630" t="e">
        <f>((D1426+D1428+D1430)*C1451)+D1438+D1494+D1476+D1470+E1451</f>
        <v>#REF!</v>
      </c>
      <c r="E1451" s="507"/>
      <c r="F1451" s="631">
        <f>((F1426+F1428+F1430)*C1451)+F1438+F1494+F1476+F1470</f>
        <v>0</v>
      </c>
      <c r="G1451" s="608">
        <f>((G1426+G1428+G1430)*C1451)+G1438+G1494+G1476+G1470</f>
        <v>0</v>
      </c>
      <c r="H1451" s="608">
        <f>((H1426+H1428+H1430)*C1451)+H1438+H1494+H1476+H1470</f>
        <v>0</v>
      </c>
      <c r="I1451" s="579" t="e">
        <f t="shared" si="170"/>
        <v>#REF!</v>
      </c>
    </row>
    <row r="1452" spans="1:9" s="526" customFormat="1" ht="24" customHeight="1">
      <c r="A1452" s="719" t="s">
        <v>47</v>
      </c>
      <c r="B1452" s="720"/>
      <c r="C1452" s="628">
        <v>2.18E-2</v>
      </c>
      <c r="D1452" s="571" t="e">
        <f>D1426*C1452+D1439+D1483+E1452</f>
        <v>#REF!</v>
      </c>
      <c r="E1452" s="507"/>
      <c r="F1452" s="629">
        <f>F1426*C1452+F1439+F1483</f>
        <v>0</v>
      </c>
      <c r="G1452" s="573">
        <f>G1426*C1452+G1439+G1483</f>
        <v>0</v>
      </c>
      <c r="H1452" s="573">
        <f>H1426*C1452+H1439+H1483</f>
        <v>0</v>
      </c>
      <c r="I1452" s="579" t="e">
        <f t="shared" si="170"/>
        <v>#REF!</v>
      </c>
    </row>
    <row r="1453" spans="1:9" s="526" customFormat="1" ht="24" customHeight="1">
      <c r="A1453" s="719" t="s">
        <v>45</v>
      </c>
      <c r="B1453" s="720"/>
      <c r="C1453" s="628">
        <v>2.5559999999999999E-2</v>
      </c>
      <c r="D1453" s="630" t="e">
        <f>((D1427+D1430+D1431+D1484+D1485)*C1453)+E1453+D1440+D1447+D1495+D1479+D1471</f>
        <v>#REF!</v>
      </c>
      <c r="E1453" s="507"/>
      <c r="F1453" s="631">
        <f>((F1427+F1430+F1431)*C1453)+F1440+F1447+F1495+F1479+F1471</f>
        <v>0</v>
      </c>
      <c r="G1453" s="608">
        <f>((G1427+G1430+G1431)*C1453)+G1440+G1447+G1495+G1479+G1471</f>
        <v>0</v>
      </c>
      <c r="H1453" s="608">
        <f>((H1427+H1430+H1431)*C1453)+H1440+H1447+H1495+H1479+H1471</f>
        <v>0</v>
      </c>
      <c r="I1453" s="579" t="e">
        <f t="shared" si="170"/>
        <v>#REF!</v>
      </c>
    </row>
    <row r="1454" spans="1:9" s="526" customFormat="1" ht="24" customHeight="1">
      <c r="A1454" s="719" t="s">
        <v>300</v>
      </c>
      <c r="B1454" s="720"/>
      <c r="C1454" s="628">
        <v>1.2E-2</v>
      </c>
      <c r="D1454" s="571" t="e">
        <f>(D1427+D1430+D1431+D1484)*C1454+D1441+E1454</f>
        <v>#REF!</v>
      </c>
      <c r="E1454" s="507"/>
      <c r="F1454" s="629">
        <f>(F1427+F1430+F1431)*C1454+F1441</f>
        <v>0</v>
      </c>
      <c r="G1454" s="573">
        <f>(G1427+G1430+G1431)*C1454+G1441</f>
        <v>0</v>
      </c>
      <c r="H1454" s="573">
        <f>(H1427+H1430+H1431)*C1454+H1441</f>
        <v>0</v>
      </c>
      <c r="I1454" s="579" t="e">
        <f t="shared" si="170"/>
        <v>#REF!</v>
      </c>
    </row>
    <row r="1455" spans="1:9" s="526" customFormat="1" ht="24" customHeight="1">
      <c r="A1455" s="719" t="s">
        <v>301</v>
      </c>
      <c r="B1455" s="720"/>
      <c r="C1455" s="628">
        <v>1.4E-2</v>
      </c>
      <c r="D1455" s="571" t="e">
        <f>(D1426+D1428+D1429)*C1455+E1455</f>
        <v>#REF!</v>
      </c>
      <c r="E1455" s="507"/>
      <c r="F1455" s="629">
        <f>(F1426+F1428+F1429)*C1455</f>
        <v>0</v>
      </c>
      <c r="G1455" s="573">
        <f>(G1426+G1428+G1429)*C1455</f>
        <v>0</v>
      </c>
      <c r="H1455" s="573">
        <f>(H1426+H1428+H1429)*C1455</f>
        <v>0</v>
      </c>
      <c r="I1455" s="579" t="e">
        <f t="shared" si="170"/>
        <v>#REF!</v>
      </c>
    </row>
    <row r="1456" spans="1:9" s="526" customFormat="1" ht="24" customHeight="1">
      <c r="A1456" s="757" t="s">
        <v>302</v>
      </c>
      <c r="B1456" s="758"/>
      <c r="C1456" s="632">
        <v>0.03</v>
      </c>
      <c r="D1456" s="633" t="e">
        <f>D1435+F1435+G1435+E1456</f>
        <v>#REF!</v>
      </c>
      <c r="E1456" s="508"/>
      <c r="F1456" s="634"/>
      <c r="G1456" s="635"/>
      <c r="H1456" s="635"/>
      <c r="I1456" s="584" t="e">
        <f t="shared" si="170"/>
        <v>#REF!</v>
      </c>
    </row>
    <row r="1457" spans="1:9" s="526" customFormat="1" ht="24" customHeight="1">
      <c r="A1457" s="725" t="s">
        <v>385</v>
      </c>
      <c r="B1457" s="726"/>
      <c r="C1457" s="628">
        <v>2.1999999999999999E-2</v>
      </c>
      <c r="D1457" s="636" t="e">
        <f>D1473+F1473+G1473+E1457</f>
        <v>#REF!</v>
      </c>
      <c r="E1457" s="507"/>
      <c r="F1457" s="631"/>
      <c r="G1457" s="608"/>
      <c r="H1457" s="608"/>
      <c r="I1457" s="579" t="e">
        <f t="shared" si="170"/>
        <v>#REF!</v>
      </c>
    </row>
    <row r="1458" spans="1:9" s="526" customFormat="1" ht="24" customHeight="1">
      <c r="A1458" s="725" t="s">
        <v>386</v>
      </c>
      <c r="B1458" s="726"/>
      <c r="C1458" s="628">
        <v>3.0000000000000001E-3</v>
      </c>
      <c r="D1458" s="637" t="e">
        <f>D1437+F1437+G1437+E1458</f>
        <v>#REF!</v>
      </c>
      <c r="E1458" s="507"/>
      <c r="F1458" s="629"/>
      <c r="G1458" s="573"/>
      <c r="H1458" s="573"/>
      <c r="I1458" s="579" t="e">
        <f t="shared" si="170"/>
        <v>#REF!</v>
      </c>
    </row>
    <row r="1459" spans="1:9" s="526" customFormat="1" ht="24" customHeight="1" thickBot="1">
      <c r="A1459" s="759" t="s">
        <v>304</v>
      </c>
      <c r="B1459" s="760"/>
      <c r="C1459" s="638">
        <v>3.5000000000000003E-2</v>
      </c>
      <c r="D1459" s="639" t="e">
        <f>D1444+F1444+G1444+E1459</f>
        <v>#REF!</v>
      </c>
      <c r="E1459" s="509"/>
      <c r="F1459" s="640"/>
      <c r="G1459" s="641"/>
      <c r="H1459" s="641"/>
      <c r="I1459" s="642" t="e">
        <f t="shared" si="170"/>
        <v>#REF!</v>
      </c>
    </row>
    <row r="1460" spans="1:9" ht="7.5" customHeight="1" thickBot="1"/>
    <row r="1461" spans="1:9" ht="24" customHeight="1" thickBot="1">
      <c r="A1461" s="749" t="s">
        <v>94</v>
      </c>
      <c r="B1461" s="750"/>
      <c r="C1461" s="750"/>
      <c r="D1461" s="750"/>
      <c r="E1461" s="816"/>
      <c r="F1461" s="751"/>
      <c r="G1461" s="4152">
        <f>G1</f>
        <v>44606</v>
      </c>
      <c r="H1461" s="4153"/>
      <c r="I1461" s="4154"/>
    </row>
    <row r="1462" spans="1:9" s="526" customFormat="1" ht="24" customHeight="1" thickBot="1">
      <c r="A1462" s="752" t="s">
        <v>387</v>
      </c>
      <c r="B1462" s="753"/>
      <c r="C1462" s="754" t="s">
        <v>9</v>
      </c>
      <c r="D1462" s="643">
        <v>0.22916666666666666</v>
      </c>
      <c r="E1462" s="817" t="s">
        <v>375</v>
      </c>
      <c r="F1462" s="522">
        <v>0.47916666666666669</v>
      </c>
      <c r="G1462" s="523">
        <v>0.66666666666666663</v>
      </c>
      <c r="H1462" s="644">
        <v>0.8125</v>
      </c>
      <c r="I1462" s="645"/>
    </row>
    <row r="1463" spans="1:9" s="526" customFormat="1" ht="24" customHeight="1" thickBot="1">
      <c r="A1463" s="646"/>
      <c r="B1463" s="647">
        <v>1</v>
      </c>
      <c r="C1463" s="755"/>
      <c r="D1463" s="518" t="e">
        <f>'Основная продукция'!#REF!</f>
        <v>#REF!</v>
      </c>
      <c r="E1463" s="837"/>
      <c r="F1463" s="648"/>
      <c r="G1463" s="649"/>
      <c r="H1463" s="650"/>
      <c r="I1463" s="533"/>
    </row>
    <row r="1464" spans="1:9" s="526" customFormat="1" ht="13.5" hidden="1" customHeight="1">
      <c r="A1464" s="534" t="s">
        <v>0</v>
      </c>
      <c r="B1464" s="651">
        <v>0.52</v>
      </c>
      <c r="C1464" s="755"/>
      <c r="D1464" s="535" t="e">
        <f>B1464*D1463/B1463</f>
        <v>#REF!</v>
      </c>
      <c r="E1464" s="819"/>
      <c r="F1464" s="536"/>
      <c r="G1464" s="537"/>
      <c r="H1464" s="537"/>
      <c r="I1464" s="533"/>
    </row>
    <row r="1465" spans="1:9" s="526" customFormat="1" ht="13.5" hidden="1" customHeight="1" thickBot="1">
      <c r="A1465" s="652" t="s">
        <v>29</v>
      </c>
      <c r="B1465" s="653">
        <v>0.48</v>
      </c>
      <c r="C1465" s="756"/>
      <c r="D1465" s="654" t="e">
        <f>B1465*D1464/B1464</f>
        <v>#REF!</v>
      </c>
      <c r="E1465" s="838"/>
      <c r="F1465" s="655"/>
      <c r="G1465" s="656"/>
      <c r="H1465" s="656"/>
      <c r="I1465" s="657"/>
    </row>
    <row r="1466" spans="1:9" ht="24" customHeight="1">
      <c r="A1466" s="739" t="s">
        <v>388</v>
      </c>
      <c r="B1466" s="740"/>
      <c r="C1466" s="741"/>
      <c r="D1466" s="658" t="e">
        <f>'Основная продукция'!#REF!</f>
        <v>#REF!</v>
      </c>
      <c r="E1466" s="839"/>
      <c r="F1466" s="659"/>
      <c r="G1466" s="660"/>
      <c r="H1466" s="660"/>
      <c r="I1466" s="525"/>
    </row>
    <row r="1467" spans="1:9" ht="24" customHeight="1" thickBot="1">
      <c r="A1467" s="742" t="s">
        <v>389</v>
      </c>
      <c r="B1467" s="743"/>
      <c r="C1467" s="744"/>
      <c r="D1467" s="661" t="e">
        <f>'Основная продукция'!#REF!</f>
        <v>#REF!</v>
      </c>
      <c r="E1467" s="840"/>
      <c r="F1467" s="662"/>
      <c r="G1467" s="662"/>
      <c r="H1467" s="662"/>
      <c r="I1467" s="663"/>
    </row>
    <row r="1468" spans="1:9" ht="23.25" customHeight="1">
      <c r="A1468" s="739" t="s">
        <v>337</v>
      </c>
      <c r="B1468" s="740"/>
      <c r="C1468" s="741"/>
      <c r="D1468" s="664" t="e">
        <f>'Основная продукция'!#REF!</f>
        <v>#REF!</v>
      </c>
      <c r="E1468" s="841"/>
      <c r="F1468" s="665"/>
      <c r="G1468" s="666"/>
      <c r="H1468" s="666"/>
      <c r="I1468" s="667"/>
    </row>
    <row r="1469" spans="1:9" ht="24" customHeight="1" thickBot="1">
      <c r="A1469" s="742" t="s">
        <v>338</v>
      </c>
      <c r="B1469" s="743"/>
      <c r="C1469" s="744"/>
      <c r="D1469" s="661" t="e">
        <f>'Основная продукция'!#REF!</f>
        <v>#REF!</v>
      </c>
      <c r="E1469" s="842"/>
      <c r="F1469" s="662"/>
      <c r="G1469" s="668"/>
      <c r="H1469" s="668"/>
      <c r="I1469" s="604"/>
    </row>
    <row r="1470" spans="1:9" ht="12.75" hidden="1" customHeight="1">
      <c r="A1470" s="745" t="s">
        <v>39</v>
      </c>
      <c r="B1470" s="746"/>
      <c r="C1470" s="607">
        <v>0.02</v>
      </c>
      <c r="D1470" s="607" t="e">
        <f>(D1468+D1469)*C1470</f>
        <v>#REF!</v>
      </c>
      <c r="E1470" s="843"/>
      <c r="F1470" s="607">
        <f>(F1468+F1469)*C1470</f>
        <v>0</v>
      </c>
      <c r="G1470" s="607">
        <f>(G1468+G1469)*C1470</f>
        <v>0</v>
      </c>
      <c r="H1470" s="607">
        <f>(H1468+H1469)*C1470</f>
        <v>0</v>
      </c>
      <c r="I1470" s="569" t="e">
        <f t="shared" ref="I1470:I1475" si="171">SUM(D1470:H1470)</f>
        <v>#REF!</v>
      </c>
    </row>
    <row r="1471" spans="1:9" ht="12.75" hidden="1" customHeight="1">
      <c r="A1471" s="747" t="s">
        <v>45</v>
      </c>
      <c r="B1471" s="748"/>
      <c r="C1471" s="669">
        <v>0.04</v>
      </c>
      <c r="D1471" s="669" t="e">
        <f>D1468*C1471</f>
        <v>#REF!</v>
      </c>
      <c r="E1471" s="844"/>
      <c r="F1471" s="669">
        <f>F1468*C1471</f>
        <v>0</v>
      </c>
      <c r="G1471" s="669">
        <f>G1468*C1471</f>
        <v>0</v>
      </c>
      <c r="H1471" s="669">
        <f>H1468*C1471</f>
        <v>0</v>
      </c>
      <c r="I1471" s="579" t="e">
        <f t="shared" si="171"/>
        <v>#REF!</v>
      </c>
    </row>
    <row r="1472" spans="1:9" ht="12.75" hidden="1" customHeight="1">
      <c r="A1472" s="729" t="s">
        <v>52</v>
      </c>
      <c r="B1472" s="730"/>
      <c r="C1472" s="616">
        <v>2.4E-2</v>
      </c>
      <c r="D1472" s="616" t="e">
        <f>D1468*C1472</f>
        <v>#REF!</v>
      </c>
      <c r="E1472" s="845"/>
      <c r="F1472" s="616">
        <f>F1468*C1472</f>
        <v>0</v>
      </c>
      <c r="G1472" s="616">
        <f>G1468*C1472</f>
        <v>0</v>
      </c>
      <c r="H1472" s="616">
        <f>H1468*C1472</f>
        <v>0</v>
      </c>
      <c r="I1472" s="617" t="e">
        <f t="shared" si="171"/>
        <v>#REF!</v>
      </c>
    </row>
    <row r="1473" spans="1:9" ht="12.75" hidden="1" customHeight="1">
      <c r="A1473" s="747" t="s">
        <v>385</v>
      </c>
      <c r="B1473" s="748"/>
      <c r="C1473" s="670">
        <v>0.03</v>
      </c>
      <c r="D1473" s="620" t="e">
        <f>D1469*C1473</f>
        <v>#REF!</v>
      </c>
      <c r="E1473" s="846"/>
      <c r="F1473" s="620">
        <f>F1469*C1473</f>
        <v>0</v>
      </c>
      <c r="G1473" s="620">
        <f>G1469*C1473</f>
        <v>0</v>
      </c>
      <c r="H1473" s="620">
        <f>H1469*C1473</f>
        <v>0</v>
      </c>
      <c r="I1473" s="579" t="e">
        <f t="shared" si="171"/>
        <v>#REF!</v>
      </c>
    </row>
    <row r="1474" spans="1:9" ht="12.75" hidden="1" customHeight="1">
      <c r="A1474" s="719" t="s">
        <v>308</v>
      </c>
      <c r="B1474" s="720"/>
      <c r="C1474" s="671">
        <v>0.03</v>
      </c>
      <c r="D1474" s="623" t="e">
        <f>D1468*C1474</f>
        <v>#REF!</v>
      </c>
      <c r="E1474" s="847"/>
      <c r="F1474" s="623">
        <f>F1468*C1474</f>
        <v>0</v>
      </c>
      <c r="G1474" s="623">
        <f>G1468*C1474</f>
        <v>0</v>
      </c>
      <c r="H1474" s="623">
        <f>H1468*C1474</f>
        <v>0</v>
      </c>
      <c r="I1474" s="612" t="e">
        <f t="shared" si="171"/>
        <v>#REF!</v>
      </c>
    </row>
    <row r="1475" spans="1:9" ht="12.75" hidden="1" customHeight="1" thickBot="1">
      <c r="A1475" s="721" t="s">
        <v>309</v>
      </c>
      <c r="B1475" s="722"/>
      <c r="C1475" s="672">
        <v>0.02</v>
      </c>
      <c r="D1475" s="673" t="e">
        <f>D1469*C1475</f>
        <v>#REF!</v>
      </c>
      <c r="E1475" s="848"/>
      <c r="F1475" s="673">
        <f>F1469*C1475</f>
        <v>0</v>
      </c>
      <c r="G1475" s="673">
        <f>G1469*C1475</f>
        <v>0</v>
      </c>
      <c r="H1475" s="673">
        <f>H1469*C1475</f>
        <v>0</v>
      </c>
      <c r="I1475" s="674" t="e">
        <f t="shared" si="171"/>
        <v>#REF!</v>
      </c>
    </row>
    <row r="1476" spans="1:9" ht="12.75" hidden="1" customHeight="1">
      <c r="A1476" s="737" t="s">
        <v>39</v>
      </c>
      <c r="B1476" s="738"/>
      <c r="C1476" s="675">
        <v>0.02</v>
      </c>
      <c r="D1476" s="676" t="e">
        <f>((D1466+D1467)*C1476)+E1476</f>
        <v>#REF!</v>
      </c>
      <c r="E1476" s="849"/>
      <c r="F1476" s="677">
        <f>(F1466+F1467)*C1476</f>
        <v>0</v>
      </c>
      <c r="G1476" s="678">
        <f>(G1466+G1467)*C1476</f>
        <v>0</v>
      </c>
      <c r="H1476" s="678">
        <f>(H1466+H1467)*C1476</f>
        <v>0</v>
      </c>
      <c r="I1476" s="679" t="e">
        <f>SUM(D1476:H1476)</f>
        <v>#REF!</v>
      </c>
    </row>
    <row r="1477" spans="1:9" ht="18.75" hidden="1" customHeight="1">
      <c r="A1477" s="729" t="s">
        <v>305</v>
      </c>
      <c r="B1477" s="730"/>
      <c r="C1477" s="617">
        <v>1.2E-2</v>
      </c>
      <c r="D1477" s="680" t="e">
        <f>(((D1466+D1467+D1485)*C1477)+D1442+F1442+G1442+D1446+F1446+D1472+F1472+G1472)+E1477</f>
        <v>#REF!</v>
      </c>
      <c r="E1477" s="850"/>
      <c r="F1477" s="681"/>
      <c r="G1477" s="613"/>
      <c r="H1477" s="613">
        <f>(H1466+H1467)*C1477+H1442+H1446+H1472</f>
        <v>0</v>
      </c>
      <c r="I1477" s="682" t="e">
        <f t="shared" ref="I1477:I1480" si="172">SUM(D1477:H1477)</f>
        <v>#REF!</v>
      </c>
    </row>
    <row r="1478" spans="1:9" ht="18.75" hidden="1" customHeight="1">
      <c r="A1478" s="729" t="s">
        <v>53</v>
      </c>
      <c r="B1478" s="730"/>
      <c r="C1478" s="617">
        <v>6.0000000000000001E-3</v>
      </c>
      <c r="D1478" s="680" t="e">
        <f>(((D1466+D1467)*C1478)+E1478)</f>
        <v>#REF!</v>
      </c>
      <c r="E1478" s="850"/>
      <c r="F1478" s="681">
        <f>(F1466+F1467)*C1478</f>
        <v>0</v>
      </c>
      <c r="G1478" s="613">
        <f>(G1466+G1467)*C1478</f>
        <v>0</v>
      </c>
      <c r="H1478" s="613">
        <f>(H1466+H1467)*C1478</f>
        <v>0</v>
      </c>
      <c r="I1478" s="682" t="e">
        <f t="shared" si="172"/>
        <v>#REF!</v>
      </c>
    </row>
    <row r="1479" spans="1:9" ht="18.75" hidden="1" customHeight="1">
      <c r="A1479" s="683" t="s">
        <v>45</v>
      </c>
      <c r="B1479" s="684">
        <v>2.5559999999999999E-2</v>
      </c>
      <c r="C1479" s="579">
        <v>3.7777999999999999E-2</v>
      </c>
      <c r="D1479" s="576" t="e">
        <f>(D1466*C1479)+(D1467*B1479)+E1479</f>
        <v>#REF!</v>
      </c>
      <c r="E1479" s="505"/>
      <c r="F1479" s="577">
        <f>(F1466*C1479)+(F1467*B1479)</f>
        <v>0</v>
      </c>
      <c r="G1479" s="578">
        <f>(G1466*C1479)+(G1467*B1479)</f>
        <v>0</v>
      </c>
      <c r="H1479" s="578">
        <f>(H1466*C1479)+(H1467*B1479)</f>
        <v>0</v>
      </c>
      <c r="I1479" s="679" t="e">
        <f t="shared" si="172"/>
        <v>#REF!</v>
      </c>
    </row>
    <row r="1480" spans="1:9" ht="18.75" hidden="1" customHeight="1">
      <c r="A1480" s="729" t="s">
        <v>54</v>
      </c>
      <c r="B1480" s="730"/>
      <c r="C1480" s="617">
        <v>6.7799999999999996E-3</v>
      </c>
      <c r="D1480" s="680" t="e">
        <f>((D1466+D1467)*C1480)+E1480</f>
        <v>#REF!</v>
      </c>
      <c r="E1480" s="850"/>
      <c r="F1480" s="681"/>
      <c r="G1480" s="613"/>
      <c r="H1480" s="613"/>
      <c r="I1480" s="682" t="e">
        <f t="shared" si="172"/>
        <v>#REF!</v>
      </c>
    </row>
    <row r="1481" spans="1:9" ht="18.75" hidden="1" customHeight="1">
      <c r="A1481" s="729" t="s">
        <v>48</v>
      </c>
      <c r="B1481" s="730"/>
      <c r="C1481" s="685">
        <v>3</v>
      </c>
      <c r="D1481" s="686" t="e">
        <f>((D1466+D1467)*C1481)+E1481+D1485</f>
        <v>#REF!</v>
      </c>
      <c r="E1481" s="851"/>
      <c r="F1481" s="687"/>
      <c r="G1481" s="688"/>
      <c r="H1481" s="688">
        <f>((H1466+H1467)*C1481)</f>
        <v>0</v>
      </c>
      <c r="I1481" s="689" t="e">
        <f>SUM(D1481:H1481)</f>
        <v>#REF!</v>
      </c>
    </row>
    <row r="1482" spans="1:9" ht="12.75" hidden="1" customHeight="1" thickBot="1">
      <c r="A1482" s="731" t="s">
        <v>41</v>
      </c>
      <c r="B1482" s="732"/>
      <c r="C1482" s="690">
        <v>1.2E-2</v>
      </c>
      <c r="D1482" s="691" t="e">
        <f>D1467*C1482+E1482</f>
        <v>#REF!</v>
      </c>
      <c r="E1482" s="852"/>
      <c r="F1482" s="692">
        <f>F1467*C1482</f>
        <v>0</v>
      </c>
      <c r="G1482" s="693">
        <f>G1467*C1482</f>
        <v>0</v>
      </c>
      <c r="H1482" s="693">
        <f>H1467*C1482</f>
        <v>0</v>
      </c>
      <c r="I1482" s="679" t="e">
        <f>SUM(D1482:H1482)</f>
        <v>#REF!</v>
      </c>
    </row>
    <row r="1483" spans="1:9" s="526" customFormat="1" ht="12.75" hidden="1" customHeight="1" thickBot="1">
      <c r="A1483" s="733" t="s">
        <v>47</v>
      </c>
      <c r="B1483" s="734"/>
      <c r="C1483" s="694">
        <v>5.8999999999999997E-2</v>
      </c>
      <c r="D1483" s="695" t="e">
        <f>(D1464+D1465)*C1483</f>
        <v>#REF!</v>
      </c>
      <c r="E1483" s="853"/>
      <c r="F1483" s="696">
        <f>(F1464+F1465)*C1483</f>
        <v>0</v>
      </c>
      <c r="G1483" s="697">
        <f>(G1464+G1465)*C1483</f>
        <v>0</v>
      </c>
      <c r="H1483" s="697">
        <f>(H1464+H1465)*C1483</f>
        <v>0</v>
      </c>
      <c r="I1483" s="698" t="e">
        <f t="shared" ref="I1483" si="173">SUM(D1483:H1483)</f>
        <v>#REF!</v>
      </c>
    </row>
    <row r="1484" spans="1:9" s="526" customFormat="1" ht="28.5" customHeight="1" thickBot="1">
      <c r="A1484" s="2023" t="s">
        <v>583</v>
      </c>
      <c r="B1484" s="2024"/>
      <c r="C1484" s="2025"/>
      <c r="D1484" s="2027" t="e">
        <f>'Основная продукция'!#REF!</f>
        <v>#REF!</v>
      </c>
      <c r="E1484" s="510"/>
      <c r="F1484" s="2014"/>
      <c r="G1484" s="2015"/>
      <c r="H1484" s="2015"/>
      <c r="I1484" s="2016"/>
    </row>
    <row r="1485" spans="1:9" s="526" customFormat="1" ht="28.5" customHeight="1" thickBot="1">
      <c r="A1485" s="2020" t="s">
        <v>584</v>
      </c>
      <c r="B1485" s="2021"/>
      <c r="C1485" s="2022"/>
      <c r="D1485" s="2027" t="e">
        <f>'Основная продукция'!#REF!</f>
        <v>#REF!</v>
      </c>
      <c r="E1485" s="2010"/>
      <c r="F1485" s="2011"/>
      <c r="G1485" s="2012"/>
      <c r="H1485" s="2012"/>
      <c r="I1485" s="2013"/>
    </row>
    <row r="1486" spans="1:9" s="526" customFormat="1" ht="28.5" hidden="1" customHeight="1" thickBot="1">
      <c r="A1486" s="2023" t="s">
        <v>58</v>
      </c>
      <c r="B1486" s="2024"/>
      <c r="C1486" s="2035">
        <v>1.2E-2</v>
      </c>
      <c r="D1486" s="2037" t="e">
        <f>D1484*C1486</f>
        <v>#REF!</v>
      </c>
      <c r="E1486" s="510"/>
      <c r="F1486" s="2036"/>
      <c r="G1486" s="1489"/>
      <c r="H1486" s="1489"/>
      <c r="I1486" s="703"/>
    </row>
    <row r="1487" spans="1:9" s="526" customFormat="1" ht="24" customHeight="1">
      <c r="A1487" s="735" t="s">
        <v>294</v>
      </c>
      <c r="B1487" s="736"/>
      <c r="C1487" s="699">
        <v>0.03</v>
      </c>
      <c r="D1487" s="700" t="e">
        <f>D1464*C1487+E1487</f>
        <v>#REF!</v>
      </c>
      <c r="E1487" s="510"/>
      <c r="F1487" s="701">
        <f>F1464*C1487</f>
        <v>0</v>
      </c>
      <c r="G1487" s="702">
        <f>G1464*C1487</f>
        <v>0</v>
      </c>
      <c r="H1487" s="702">
        <f>H1464*C1487</f>
        <v>0</v>
      </c>
      <c r="I1487" s="703" t="e">
        <f>D1487+F1487+G1487+H1487</f>
        <v>#REF!</v>
      </c>
    </row>
    <row r="1488" spans="1:9" s="526" customFormat="1" ht="24" customHeight="1">
      <c r="A1488" s="719" t="s">
        <v>295</v>
      </c>
      <c r="B1488" s="720"/>
      <c r="C1488" s="704">
        <v>0.04</v>
      </c>
      <c r="D1488" s="705" t="e">
        <f>D1465*C1488+E1488</f>
        <v>#REF!</v>
      </c>
      <c r="E1488" s="511"/>
      <c r="F1488" s="706">
        <f>F1465*C1488</f>
        <v>0</v>
      </c>
      <c r="G1488" s="707">
        <f>G1465*C1488</f>
        <v>0</v>
      </c>
      <c r="H1488" s="707">
        <f>H1465*C1488</f>
        <v>0</v>
      </c>
      <c r="I1488" s="612" t="e">
        <f>D1488+F1488+G1488+H1488</f>
        <v>#REF!</v>
      </c>
    </row>
    <row r="1489" spans="1:13" s="526" customFormat="1" ht="24" customHeight="1">
      <c r="A1489" s="719" t="s">
        <v>307</v>
      </c>
      <c r="B1489" s="720"/>
      <c r="C1489" s="628">
        <v>1.2E-2</v>
      </c>
      <c r="D1489" s="708" t="e">
        <f>D1436+F1436+G1436+E1489</f>
        <v>#REF!</v>
      </c>
      <c r="E1489" s="512"/>
      <c r="F1489" s="622"/>
      <c r="G1489" s="623"/>
      <c r="H1489" s="623"/>
      <c r="I1489" s="612" t="e">
        <f>D1489</f>
        <v>#REF!</v>
      </c>
    </row>
    <row r="1490" spans="1:13" s="526" customFormat="1" ht="24" customHeight="1">
      <c r="A1490" s="2017" t="s">
        <v>587</v>
      </c>
      <c r="B1490" s="2018"/>
      <c r="C1490" s="2019">
        <v>0.03</v>
      </c>
      <c r="D1490" s="708" t="e">
        <f>D1484*C1490+E1490</f>
        <v>#REF!</v>
      </c>
      <c r="E1490" s="512"/>
      <c r="F1490" s="622"/>
      <c r="G1490" s="623"/>
      <c r="H1490" s="623"/>
      <c r="I1490" s="710"/>
    </row>
    <row r="1491" spans="1:13" s="526" customFormat="1" ht="24" customHeight="1">
      <c r="A1491" s="2017" t="s">
        <v>589</v>
      </c>
      <c r="B1491" s="2018"/>
      <c r="C1491" s="2019">
        <v>3.5000000000000003E-2</v>
      </c>
      <c r="D1491" s="708" t="e">
        <f>D1485*C1491+E1491</f>
        <v>#REF!</v>
      </c>
      <c r="E1491" s="512"/>
      <c r="F1491" s="622"/>
      <c r="G1491" s="623"/>
      <c r="H1491" s="623"/>
      <c r="I1491" s="710"/>
    </row>
    <row r="1492" spans="1:13" s="526" customFormat="1" ht="24" customHeight="1">
      <c r="A1492" s="723" t="s">
        <v>308</v>
      </c>
      <c r="B1492" s="724"/>
      <c r="C1492" s="709">
        <v>0.03</v>
      </c>
      <c r="D1492" s="708" t="e">
        <f>D1474+F1474+G1474+E1492</f>
        <v>#REF!</v>
      </c>
      <c r="E1492" s="512"/>
      <c r="F1492" s="622"/>
      <c r="G1492" s="623"/>
      <c r="H1492" s="623"/>
      <c r="I1492" s="710" t="e">
        <f>D1492</f>
        <v>#REF!</v>
      </c>
    </row>
    <row r="1493" spans="1:13" s="526" customFormat="1" ht="24" customHeight="1">
      <c r="A1493" s="725" t="s">
        <v>309</v>
      </c>
      <c r="B1493" s="726"/>
      <c r="C1493" s="628">
        <v>0.02</v>
      </c>
      <c r="D1493" s="705" t="e">
        <f>D1475+F1475+G1475+E1493</f>
        <v>#REF!</v>
      </c>
      <c r="E1493" s="511"/>
      <c r="F1493" s="706"/>
      <c r="G1493" s="707"/>
      <c r="H1493" s="707"/>
      <c r="I1493" s="612" t="e">
        <f>D1493</f>
        <v>#REF!</v>
      </c>
    </row>
    <row r="1494" spans="1:13" s="526" customFormat="1" ht="18.75" hidden="1" customHeight="1">
      <c r="A1494" s="727" t="s">
        <v>39</v>
      </c>
      <c r="B1494" s="728"/>
      <c r="C1494" s="579">
        <v>0.03</v>
      </c>
      <c r="D1494" s="711" t="e">
        <f>D1464*C1494</f>
        <v>#REF!</v>
      </c>
      <c r="E1494" s="505"/>
      <c r="F1494" s="577">
        <f>F1464*C1494</f>
        <v>0</v>
      </c>
      <c r="G1494" s="578">
        <f>G1464*C1494</f>
        <v>0</v>
      </c>
      <c r="H1494" s="578">
        <f>H1464*C1494</f>
        <v>0</v>
      </c>
      <c r="I1494" s="579" t="e">
        <f t="shared" ref="I1494:I1495" si="174">SUM(D1494:H1494)</f>
        <v>#REF!</v>
      </c>
    </row>
    <row r="1495" spans="1:13" s="526" customFormat="1" ht="18.75" hidden="1" customHeight="1">
      <c r="A1495" s="727" t="s">
        <v>45</v>
      </c>
      <c r="B1495" s="728"/>
      <c r="C1495" s="579">
        <v>2.5559999999999999E-2</v>
      </c>
      <c r="D1495" s="711" t="e">
        <f>D1465*C1495</f>
        <v>#REF!</v>
      </c>
      <c r="E1495" s="505"/>
      <c r="F1495" s="577">
        <f>F1465*C1495</f>
        <v>0</v>
      </c>
      <c r="G1495" s="578">
        <f>G1465*C1495</f>
        <v>0</v>
      </c>
      <c r="H1495" s="578">
        <f>H1465*C1495</f>
        <v>0</v>
      </c>
      <c r="I1495" s="579" t="e">
        <f t="shared" si="174"/>
        <v>#REF!</v>
      </c>
    </row>
    <row r="1496" spans="1:13" s="526" customFormat="1" ht="24" customHeight="1">
      <c r="A1496" s="719" t="s">
        <v>58</v>
      </c>
      <c r="B1496" s="720"/>
      <c r="C1496" s="612">
        <v>0.02</v>
      </c>
      <c r="D1496" s="636" t="e">
        <f>D1445+F1445+G1445+E1496+D1486</f>
        <v>#REF!</v>
      </c>
      <c r="E1496" s="507"/>
      <c r="F1496" s="712"/>
      <c r="G1496" s="608"/>
      <c r="H1496" s="608"/>
      <c r="I1496" s="612" t="e">
        <f>D1496</f>
        <v>#REF!</v>
      </c>
    </row>
    <row r="1497" spans="1:13" s="526" customFormat="1" ht="24" customHeight="1">
      <c r="A1497" s="719" t="s">
        <v>57</v>
      </c>
      <c r="B1497" s="720"/>
      <c r="C1497" s="612">
        <v>0.01</v>
      </c>
      <c r="D1497" s="636" t="e">
        <f>D1448+F1448+G1448+E1497</f>
        <v>#REF!</v>
      </c>
      <c r="E1497" s="507"/>
      <c r="F1497" s="712"/>
      <c r="G1497" s="608"/>
      <c r="H1497" s="608"/>
      <c r="I1497" s="612" t="e">
        <f>D1497</f>
        <v>#REF!</v>
      </c>
    </row>
    <row r="1498" spans="1:13" ht="24" customHeight="1">
      <c r="A1498" s="719" t="s">
        <v>305</v>
      </c>
      <c r="B1498" s="720"/>
      <c r="C1498" s="713">
        <v>1.2E-2</v>
      </c>
      <c r="D1498" s="571" t="e">
        <f>D1477+E1498</f>
        <v>#REF!</v>
      </c>
      <c r="E1498" s="507"/>
      <c r="F1498" s="572">
        <f t="shared" ref="F1498:H1499" si="175">F1477</f>
        <v>0</v>
      </c>
      <c r="G1498" s="573">
        <f t="shared" si="175"/>
        <v>0</v>
      </c>
      <c r="H1498" s="573">
        <f t="shared" si="175"/>
        <v>0</v>
      </c>
      <c r="I1498" s="682" t="e">
        <f>D1498+F1498+G1498+H1498</f>
        <v>#REF!</v>
      </c>
    </row>
    <row r="1499" spans="1:13" ht="24" customHeight="1">
      <c r="A1499" s="719" t="s">
        <v>53</v>
      </c>
      <c r="B1499" s="720"/>
      <c r="C1499" s="713">
        <v>6.0000000000000001E-3</v>
      </c>
      <c r="D1499" s="571" t="e">
        <f>D1478+E1499</f>
        <v>#REF!</v>
      </c>
      <c r="E1499" s="507"/>
      <c r="F1499" s="572">
        <f t="shared" si="175"/>
        <v>0</v>
      </c>
      <c r="G1499" s="573">
        <f t="shared" si="175"/>
        <v>0</v>
      </c>
      <c r="H1499" s="573">
        <f t="shared" si="175"/>
        <v>0</v>
      </c>
      <c r="I1499" s="682" t="e">
        <f>D1499+F1499+G1499+H1499</f>
        <v>#REF!</v>
      </c>
    </row>
    <row r="1500" spans="1:13" ht="24" customHeight="1">
      <c r="A1500" s="719" t="s">
        <v>54</v>
      </c>
      <c r="B1500" s="720"/>
      <c r="C1500" s="713">
        <v>6.7799999999999996E-3</v>
      </c>
      <c r="D1500" s="571" t="e">
        <f>D1480+E1500</f>
        <v>#REF!</v>
      </c>
      <c r="E1500" s="507"/>
      <c r="F1500" s="572"/>
      <c r="G1500" s="573"/>
      <c r="H1500" s="573"/>
      <c r="I1500" s="682" t="e">
        <f>D1500</f>
        <v>#REF!</v>
      </c>
    </row>
    <row r="1501" spans="1:13" ht="24" customHeight="1" thickBot="1">
      <c r="A1501" s="721" t="s">
        <v>48</v>
      </c>
      <c r="B1501" s="722"/>
      <c r="C1501" s="714">
        <v>3</v>
      </c>
      <c r="D1501" s="715" t="e">
        <f>D1481+E1501</f>
        <v>#REF!</v>
      </c>
      <c r="E1501" s="513"/>
      <c r="F1501" s="716"/>
      <c r="G1501" s="717"/>
      <c r="H1501" s="717">
        <f>H1481</f>
        <v>0</v>
      </c>
      <c r="I1501" s="718" t="e">
        <f>D1501+H1501</f>
        <v>#REF!</v>
      </c>
    </row>
    <row r="1502" spans="1:13" ht="24" customHeight="1" thickBot="1">
      <c r="A1502" s="749" t="s">
        <v>95</v>
      </c>
      <c r="B1502" s="750"/>
      <c r="C1502" s="750"/>
      <c r="D1502" s="750"/>
      <c r="E1502" s="816"/>
      <c r="F1502" s="751"/>
      <c r="G1502" s="4152">
        <f>G1</f>
        <v>44606</v>
      </c>
      <c r="H1502" s="4153"/>
      <c r="I1502" s="4154"/>
      <c r="K1502" s="4049"/>
      <c r="L1502" s="4049"/>
      <c r="M1502" s="520"/>
    </row>
    <row r="1503" spans="1:13" s="526" customFormat="1" ht="24" customHeight="1">
      <c r="A1503" s="768"/>
      <c r="B1503" s="769"/>
      <c r="C1503" s="754" t="s">
        <v>24</v>
      </c>
      <c r="D1503" s="521">
        <v>0.22916666666666666</v>
      </c>
      <c r="E1503" s="817" t="s">
        <v>375</v>
      </c>
      <c r="F1503" s="522">
        <v>0.47916666666666669</v>
      </c>
      <c r="G1503" s="523">
        <v>0.66666666666666663</v>
      </c>
      <c r="H1503" s="524">
        <v>0.8125</v>
      </c>
      <c r="I1503" s="525"/>
      <c r="K1503" s="4050"/>
      <c r="L1503" s="4050"/>
      <c r="M1503" s="527"/>
    </row>
    <row r="1504" spans="1:13" s="526" customFormat="1" ht="24" customHeight="1" thickBot="1">
      <c r="A1504" s="528"/>
      <c r="B1504" s="529">
        <v>1</v>
      </c>
      <c r="C1504" s="755"/>
      <c r="D1504" s="518" t="e">
        <f>'Основная продукция'!#REF!</f>
        <v>#REF!</v>
      </c>
      <c r="E1504" s="818"/>
      <c r="F1504" s="530"/>
      <c r="G1504" s="531"/>
      <c r="H1504" s="532"/>
      <c r="I1504" s="533" t="s">
        <v>153</v>
      </c>
      <c r="K1504" s="4050"/>
      <c r="L1504" s="4050"/>
      <c r="M1504" s="527"/>
    </row>
    <row r="1505" spans="1:13" s="526" customFormat="1" ht="12.75" hidden="1" customHeight="1">
      <c r="A1505" s="534" t="s">
        <v>376</v>
      </c>
      <c r="B1505" s="529">
        <v>0.4</v>
      </c>
      <c r="C1505" s="755"/>
      <c r="D1505" s="535" t="e">
        <f>B1505*D1504/B1504</f>
        <v>#REF!</v>
      </c>
      <c r="E1505" s="819"/>
      <c r="F1505" s="536"/>
      <c r="G1505" s="537"/>
      <c r="H1505" s="537"/>
      <c r="I1505" s="538"/>
      <c r="K1505" s="4050"/>
      <c r="L1505" s="4050"/>
      <c r="M1505" s="527"/>
    </row>
    <row r="1506" spans="1:13" s="526" customFormat="1" ht="12.75" hidden="1" customHeight="1">
      <c r="A1506" s="534" t="s">
        <v>377</v>
      </c>
      <c r="B1506" s="529">
        <v>0.27</v>
      </c>
      <c r="C1506" s="755"/>
      <c r="D1506" s="535" t="e">
        <f>B1506*D1504/B1504</f>
        <v>#REF!</v>
      </c>
      <c r="E1506" s="819"/>
      <c r="F1506" s="536"/>
      <c r="G1506" s="537"/>
      <c r="H1506" s="537"/>
      <c r="I1506" s="538"/>
      <c r="K1506" s="4050"/>
      <c r="L1506" s="4050"/>
      <c r="M1506" s="527"/>
    </row>
    <row r="1507" spans="1:13" s="526" customFormat="1" ht="12.75" hidden="1" customHeight="1">
      <c r="A1507" s="534" t="s">
        <v>378</v>
      </c>
      <c r="B1507" s="529">
        <v>0.18</v>
      </c>
      <c r="C1507" s="755"/>
      <c r="D1507" s="535" t="e">
        <f>B1507*D1504/B1504</f>
        <v>#REF!</v>
      </c>
      <c r="E1507" s="819"/>
      <c r="F1507" s="536"/>
      <c r="G1507" s="537"/>
      <c r="H1507" s="537"/>
      <c r="I1507" s="538"/>
      <c r="K1507" s="4050"/>
      <c r="L1507" s="4050"/>
      <c r="M1507" s="527"/>
    </row>
    <row r="1508" spans="1:13" s="526" customFormat="1" ht="12.75" hidden="1" customHeight="1">
      <c r="A1508" s="534" t="s">
        <v>379</v>
      </c>
      <c r="B1508" s="529">
        <v>0.09</v>
      </c>
      <c r="C1508" s="755"/>
      <c r="D1508" s="535" t="e">
        <f>B1508*D1504/B1504</f>
        <v>#REF!</v>
      </c>
      <c r="E1508" s="819"/>
      <c r="F1508" s="536"/>
      <c r="G1508" s="537"/>
      <c r="H1508" s="537"/>
      <c r="I1508" s="538"/>
      <c r="K1508" s="4050"/>
      <c r="L1508" s="4050"/>
      <c r="M1508" s="527"/>
    </row>
    <row r="1509" spans="1:13" s="526" customFormat="1" ht="12.75" hidden="1" customHeight="1">
      <c r="A1509" s="534" t="s">
        <v>380</v>
      </c>
      <c r="B1509" s="529">
        <v>0.04</v>
      </c>
      <c r="C1509" s="755"/>
      <c r="D1509" s="535" t="e">
        <f>B1509*D1504/B1504</f>
        <v>#REF!</v>
      </c>
      <c r="E1509" s="819"/>
      <c r="F1509" s="536"/>
      <c r="G1509" s="537"/>
      <c r="H1509" s="537"/>
      <c r="I1509" s="538"/>
    </row>
    <row r="1510" spans="1:13" s="526" customFormat="1" ht="12.75" hidden="1" customHeight="1" thickBot="1">
      <c r="A1510" s="539" t="s">
        <v>381</v>
      </c>
      <c r="B1510" s="540">
        <v>0.02</v>
      </c>
      <c r="C1510" s="756"/>
      <c r="D1510" s="541" t="e">
        <f>B1510*D1504/B1504</f>
        <v>#REF!</v>
      </c>
      <c r="E1510" s="820"/>
      <c r="F1510" s="542"/>
      <c r="G1510" s="543"/>
      <c r="H1510" s="543"/>
      <c r="I1510" s="544"/>
    </row>
    <row r="1511" spans="1:13" ht="24" customHeight="1" thickBot="1">
      <c r="A1511" s="545"/>
      <c r="B1511" s="546">
        <v>1</v>
      </c>
      <c r="C1511" s="547" t="s">
        <v>111</v>
      </c>
      <c r="D1511" s="548" t="e">
        <f>'Основная продукция'!#REF!</f>
        <v>#REF!</v>
      </c>
      <c r="E1511" s="821"/>
      <c r="F1511" s="549"/>
      <c r="G1511" s="550"/>
      <c r="H1511" s="551"/>
      <c r="I1511" s="552" t="s">
        <v>153</v>
      </c>
    </row>
    <row r="1512" spans="1:13" ht="12.75" hidden="1" customHeight="1">
      <c r="A1512" s="553" t="s">
        <v>382</v>
      </c>
      <c r="B1512" s="554">
        <v>0.5</v>
      </c>
      <c r="C1512" s="555"/>
      <c r="D1512" s="556" t="e">
        <f>B1512*D1511/B1511</f>
        <v>#REF!</v>
      </c>
      <c r="E1512" s="822"/>
      <c r="F1512" s="557"/>
      <c r="G1512" s="558"/>
      <c r="H1512" s="558"/>
      <c r="I1512" s="559"/>
    </row>
    <row r="1513" spans="1:13" ht="12.75" hidden="1" customHeight="1" thickBot="1">
      <c r="A1513" s="534" t="s">
        <v>383</v>
      </c>
      <c r="B1513" s="529">
        <v>0.5</v>
      </c>
      <c r="C1513" s="560"/>
      <c r="D1513" s="561" t="e">
        <f>B1513*D1511/B1511</f>
        <v>#REF!</v>
      </c>
      <c r="E1513" s="823"/>
      <c r="F1513" s="562"/>
      <c r="G1513" s="563"/>
      <c r="H1513" s="563"/>
      <c r="I1513" s="564"/>
    </row>
    <row r="1514" spans="1:13" ht="12.75" hidden="1" customHeight="1">
      <c r="A1514" s="745" t="s">
        <v>302</v>
      </c>
      <c r="B1514" s="764"/>
      <c r="C1514" s="565">
        <v>0.03</v>
      </c>
      <c r="D1514" s="566" t="e">
        <f>D1512*C1514</f>
        <v>#REF!</v>
      </c>
      <c r="E1514" s="824"/>
      <c r="F1514" s="567"/>
      <c r="G1514" s="568"/>
      <c r="H1514" s="568"/>
      <c r="I1514" s="569" t="e">
        <f>SUM(D1514:H1514)</f>
        <v>#REF!</v>
      </c>
    </row>
    <row r="1515" spans="1:13" ht="12.75" hidden="1" customHeight="1">
      <c r="A1515" s="719" t="s">
        <v>307</v>
      </c>
      <c r="B1515" s="765"/>
      <c r="C1515" s="570">
        <v>1.2E-2</v>
      </c>
      <c r="D1515" s="571" t="e">
        <f>D1513*C1515</f>
        <v>#REF!</v>
      </c>
      <c r="E1515" s="825"/>
      <c r="F1515" s="572"/>
      <c r="G1515" s="573"/>
      <c r="H1515" s="573"/>
      <c r="I1515" s="574" t="e">
        <f>SUM(D1515:H1515)</f>
        <v>#REF!</v>
      </c>
    </row>
    <row r="1516" spans="1:13" ht="12.75" hidden="1" customHeight="1">
      <c r="A1516" s="747" t="s">
        <v>303</v>
      </c>
      <c r="B1516" s="761"/>
      <c r="C1516" s="575">
        <v>3.0000000000000001E-3</v>
      </c>
      <c r="D1516" s="576" t="e">
        <f>D1513*C1516</f>
        <v>#REF!</v>
      </c>
      <c r="E1516" s="505"/>
      <c r="F1516" s="577"/>
      <c r="G1516" s="578"/>
      <c r="H1516" s="578"/>
      <c r="I1516" s="579" t="e">
        <f t="shared" ref="I1516:I1521" si="176">SUM(D1516:H1516)</f>
        <v>#REF!</v>
      </c>
    </row>
    <row r="1517" spans="1:13" ht="12.75" hidden="1" customHeight="1">
      <c r="A1517" s="766" t="s">
        <v>39</v>
      </c>
      <c r="B1517" s="767"/>
      <c r="C1517" s="580">
        <v>1.2E-2</v>
      </c>
      <c r="D1517" s="581" t="e">
        <f>D1513*C1517</f>
        <v>#REF!</v>
      </c>
      <c r="E1517" s="826"/>
      <c r="F1517" s="582"/>
      <c r="G1517" s="583"/>
      <c r="H1517" s="583"/>
      <c r="I1517" s="584" t="e">
        <f t="shared" si="176"/>
        <v>#REF!</v>
      </c>
    </row>
    <row r="1518" spans="1:13" ht="12.75" hidden="1" customHeight="1">
      <c r="A1518" s="766" t="s">
        <v>47</v>
      </c>
      <c r="B1518" s="767"/>
      <c r="C1518" s="585">
        <v>2.18E-2</v>
      </c>
      <c r="D1518" s="586" t="e">
        <f>D1512*C1518</f>
        <v>#REF!</v>
      </c>
      <c r="E1518" s="827"/>
      <c r="F1518" s="587"/>
      <c r="G1518" s="588"/>
      <c r="H1518" s="588"/>
      <c r="I1518" s="584" t="e">
        <f t="shared" si="176"/>
        <v>#REF!</v>
      </c>
    </row>
    <row r="1519" spans="1:13" ht="12.75" hidden="1" customHeight="1">
      <c r="A1519" s="747" t="s">
        <v>45</v>
      </c>
      <c r="B1519" s="761"/>
      <c r="C1519" s="589">
        <v>2.5559999999999999E-2</v>
      </c>
      <c r="D1519" s="590" t="e">
        <f>D1513*C1519</f>
        <v>#REF!</v>
      </c>
      <c r="E1519" s="828"/>
      <c r="F1519" s="591"/>
      <c r="G1519" s="592"/>
      <c r="H1519" s="592"/>
      <c r="I1519" s="584" t="e">
        <f t="shared" si="176"/>
        <v>#REF!</v>
      </c>
    </row>
    <row r="1520" spans="1:13" ht="12.75" hidden="1" customHeight="1">
      <c r="A1520" s="747" t="s">
        <v>300</v>
      </c>
      <c r="B1520" s="761"/>
      <c r="C1520" s="575">
        <v>1.2E-2</v>
      </c>
      <c r="D1520" s="576" t="e">
        <f>D1512*C1520</f>
        <v>#REF!</v>
      </c>
      <c r="E1520" s="505"/>
      <c r="F1520" s="577"/>
      <c r="G1520" s="578"/>
      <c r="H1520" s="578"/>
      <c r="I1520" s="579" t="e">
        <f t="shared" si="176"/>
        <v>#REF!</v>
      </c>
    </row>
    <row r="1521" spans="1:9" ht="12.75" hidden="1" customHeight="1" thickBot="1">
      <c r="A1521" s="762" t="s">
        <v>52</v>
      </c>
      <c r="B1521" s="763"/>
      <c r="C1521" s="593">
        <v>1.2E-2</v>
      </c>
      <c r="D1521" s="594" t="e">
        <f>D1513*C1521</f>
        <v>#REF!</v>
      </c>
      <c r="E1521" s="829"/>
      <c r="F1521" s="595"/>
      <c r="G1521" s="596"/>
      <c r="H1521" s="596"/>
      <c r="I1521" s="597" t="e">
        <f t="shared" si="176"/>
        <v>#REF!</v>
      </c>
    </row>
    <row r="1522" spans="1:9" ht="24" customHeight="1" thickBot="1">
      <c r="A1522" s="598"/>
      <c r="B1522" s="599">
        <v>1</v>
      </c>
      <c r="C1522" s="547" t="s">
        <v>119</v>
      </c>
      <c r="D1522" s="600" t="e">
        <f>'Основная продукция'!#REF!</f>
        <v>#REF!</v>
      </c>
      <c r="E1522" s="830"/>
      <c r="F1522" s="601"/>
      <c r="G1522" s="602"/>
      <c r="H1522" s="603"/>
      <c r="I1522" s="604"/>
    </row>
    <row r="1523" spans="1:9" ht="12.75" hidden="1" customHeight="1">
      <c r="A1523" s="745" t="s">
        <v>384</v>
      </c>
      <c r="B1523" s="746"/>
      <c r="C1523" s="568">
        <v>3.5000000000000003E-2</v>
      </c>
      <c r="D1523" s="605" t="e">
        <f>C1523*D1522</f>
        <v>#REF!</v>
      </c>
      <c r="E1523" s="831"/>
      <c r="F1523" s="606">
        <f>C1523*F1522</f>
        <v>0</v>
      </c>
      <c r="G1523" s="607">
        <f>C1523*G1522</f>
        <v>0</v>
      </c>
      <c r="H1523" s="607">
        <f>C1523*H1522</f>
        <v>0</v>
      </c>
      <c r="I1523" s="569" t="e">
        <f>SUM(D1523:H1523)</f>
        <v>#REF!</v>
      </c>
    </row>
    <row r="1524" spans="1:9" ht="12.75" hidden="1" customHeight="1">
      <c r="A1524" s="719" t="s">
        <v>58</v>
      </c>
      <c r="B1524" s="720"/>
      <c r="C1524" s="608">
        <v>0.02</v>
      </c>
      <c r="D1524" s="609" t="e">
        <f>C1524*D1522</f>
        <v>#REF!</v>
      </c>
      <c r="E1524" s="832"/>
      <c r="F1524" s="610">
        <f>C1524*F1522</f>
        <v>0</v>
      </c>
      <c r="G1524" s="611">
        <f>C1524*G1522</f>
        <v>0</v>
      </c>
      <c r="H1524" s="611">
        <f>C1524*H1522</f>
        <v>0</v>
      </c>
      <c r="I1524" s="612" t="e">
        <f>SUM(D1524:H1524)</f>
        <v>#REF!</v>
      </c>
    </row>
    <row r="1525" spans="1:9" ht="12.75" hidden="1" customHeight="1">
      <c r="A1525" s="729" t="s">
        <v>52</v>
      </c>
      <c r="B1525" s="730"/>
      <c r="C1525" s="613">
        <v>1.2E-2</v>
      </c>
      <c r="D1525" s="614" t="e">
        <f>C1525*D1522</f>
        <v>#REF!</v>
      </c>
      <c r="E1525" s="833"/>
      <c r="F1525" s="615">
        <f>C1525*F1522</f>
        <v>0</v>
      </c>
      <c r="G1525" s="616">
        <f>C1525*G1522</f>
        <v>0</v>
      </c>
      <c r="H1525" s="616">
        <f>C1525*H1522</f>
        <v>0</v>
      </c>
      <c r="I1525" s="617" t="e">
        <f>SUM(D1525:H1525)</f>
        <v>#REF!</v>
      </c>
    </row>
    <row r="1526" spans="1:9" ht="12.75" hidden="1" customHeight="1">
      <c r="A1526" s="747" t="s">
        <v>45</v>
      </c>
      <c r="B1526" s="748"/>
      <c r="C1526" s="578">
        <v>3.4500000000000003E-2</v>
      </c>
      <c r="D1526" s="618" t="e">
        <f>C1526*D1522</f>
        <v>#REF!</v>
      </c>
      <c r="E1526" s="834"/>
      <c r="F1526" s="619">
        <f>C1526*F1522</f>
        <v>0</v>
      </c>
      <c r="G1526" s="620">
        <f>C1526*G1522</f>
        <v>0</v>
      </c>
      <c r="H1526" s="620">
        <f>C1526*H1522</f>
        <v>0</v>
      </c>
      <c r="I1526" s="579" t="e">
        <f>SUM(D1526:H1526)</f>
        <v>#REF!</v>
      </c>
    </row>
    <row r="1527" spans="1:9" ht="12.75" hidden="1" customHeight="1" thickBot="1">
      <c r="A1527" s="719" t="s">
        <v>57</v>
      </c>
      <c r="B1527" s="720"/>
      <c r="C1527" s="608">
        <v>0.01</v>
      </c>
      <c r="D1527" s="621" t="e">
        <f>C1527*D1522</f>
        <v>#REF!</v>
      </c>
      <c r="E1527" s="835"/>
      <c r="F1527" s="622">
        <f>C1527*F1522</f>
        <v>0</v>
      </c>
      <c r="G1527" s="623">
        <f>C1527*G1522</f>
        <v>0</v>
      </c>
      <c r="H1527" s="623">
        <f>C1527*H1522</f>
        <v>0</v>
      </c>
      <c r="I1527" s="612" t="e">
        <f>SUM(D1527:H1527)</f>
        <v>#REF!</v>
      </c>
    </row>
    <row r="1528" spans="1:9" s="526" customFormat="1" ht="24" customHeight="1">
      <c r="A1528" s="735" t="s">
        <v>42</v>
      </c>
      <c r="B1528" s="736"/>
      <c r="C1528" s="624">
        <v>2.4E-2</v>
      </c>
      <c r="D1528" s="625" t="e">
        <f>(D1506+D1508+D1510)*C1528+E1528</f>
        <v>#REF!</v>
      </c>
      <c r="E1528" s="506"/>
      <c r="F1528" s="626">
        <f>(F1506+F1508+F1510)*C1528</f>
        <v>0</v>
      </c>
      <c r="G1528" s="627">
        <f>(G1506+G1508+G1510)*C1528</f>
        <v>0</v>
      </c>
      <c r="H1528" s="627">
        <f>(H1506+H1508+H1510)*C1528</f>
        <v>0</v>
      </c>
      <c r="I1528" s="569" t="e">
        <f>D1528+F1528+G1528+H1528</f>
        <v>#REF!</v>
      </c>
    </row>
    <row r="1529" spans="1:9" s="526" customFormat="1" ht="24" customHeight="1">
      <c r="A1529" s="719" t="s">
        <v>299</v>
      </c>
      <c r="B1529" s="720"/>
      <c r="C1529" s="628">
        <v>1.2E-2</v>
      </c>
      <c r="D1529" s="571" t="e">
        <f>((D1505+D1507+D1509)*C1529)+D1561+E1529</f>
        <v>#REF!</v>
      </c>
      <c r="E1529" s="507"/>
      <c r="F1529" s="629">
        <f>((F1505+F1507+F1509)*C1529)+F1561</f>
        <v>0</v>
      </c>
      <c r="G1529" s="573">
        <f>((G1505+G1507+G1509)*C1529)+G1561</f>
        <v>0</v>
      </c>
      <c r="H1529" s="573">
        <f>((H1505+H1507+H1509)*C1529)+H1561</f>
        <v>0</v>
      </c>
      <c r="I1529" s="579" t="e">
        <f t="shared" ref="I1529:I1538" si="177">D1529+F1529+G1529+H1529</f>
        <v>#REF!</v>
      </c>
    </row>
    <row r="1530" spans="1:9" s="526" customFormat="1" ht="24" customHeight="1">
      <c r="A1530" s="719" t="s">
        <v>39</v>
      </c>
      <c r="B1530" s="720"/>
      <c r="C1530" s="628">
        <v>1.2E-2</v>
      </c>
      <c r="D1530" s="630" t="e">
        <f>((D1505+D1507+D1509)*C1530)+D1517+D1573+D1555+D1549+E1530</f>
        <v>#REF!</v>
      </c>
      <c r="E1530" s="507"/>
      <c r="F1530" s="631">
        <f>((F1505+F1507+F1509)*C1530)+F1517+F1573+F1555+F1549</f>
        <v>0</v>
      </c>
      <c r="G1530" s="608">
        <f>((G1505+G1507+G1509)*C1530)+G1517+G1573+G1555+G1549</f>
        <v>0</v>
      </c>
      <c r="H1530" s="608">
        <f>((H1505+H1507+H1509)*C1530)+H1517+H1573+H1555+H1549</f>
        <v>0</v>
      </c>
      <c r="I1530" s="579" t="e">
        <f t="shared" si="177"/>
        <v>#REF!</v>
      </c>
    </row>
    <row r="1531" spans="1:9" s="526" customFormat="1" ht="24" customHeight="1">
      <c r="A1531" s="719" t="s">
        <v>47</v>
      </c>
      <c r="B1531" s="720"/>
      <c r="C1531" s="628">
        <v>2.18E-2</v>
      </c>
      <c r="D1531" s="571" t="e">
        <f>D1505*C1531+D1518+D1562+E1531</f>
        <v>#REF!</v>
      </c>
      <c r="E1531" s="507"/>
      <c r="F1531" s="629">
        <f>F1505*C1531+F1518+F1562</f>
        <v>0</v>
      </c>
      <c r="G1531" s="573">
        <f>G1505*C1531+G1518+G1562</f>
        <v>0</v>
      </c>
      <c r="H1531" s="573">
        <f>H1505*C1531+H1518+H1562</f>
        <v>0</v>
      </c>
      <c r="I1531" s="579" t="e">
        <f t="shared" si="177"/>
        <v>#REF!</v>
      </c>
    </row>
    <row r="1532" spans="1:9" s="526" customFormat="1" ht="24" customHeight="1">
      <c r="A1532" s="719" t="s">
        <v>45</v>
      </c>
      <c r="B1532" s="720"/>
      <c r="C1532" s="628">
        <v>2.5559999999999999E-2</v>
      </c>
      <c r="D1532" s="630" t="e">
        <f>((D1506+D1509+D1510+D1563+D1564)*C1532)+E1532+D1519+D1526+D1574+D1558+D1550</f>
        <v>#REF!</v>
      </c>
      <c r="E1532" s="507"/>
      <c r="F1532" s="631">
        <f>((F1506+F1509+F1510)*C1532)+F1519+F1526+F1574+F1558+F1550</f>
        <v>0</v>
      </c>
      <c r="G1532" s="608">
        <f>((G1506+G1509+G1510)*C1532)+G1519+G1526+G1574+G1558+G1550</f>
        <v>0</v>
      </c>
      <c r="H1532" s="608">
        <f>((H1506+H1509+H1510)*C1532)+H1519+H1526+H1574+H1558+H1550</f>
        <v>0</v>
      </c>
      <c r="I1532" s="579" t="e">
        <f t="shared" si="177"/>
        <v>#REF!</v>
      </c>
    </row>
    <row r="1533" spans="1:9" s="526" customFormat="1" ht="24" customHeight="1">
      <c r="A1533" s="719" t="s">
        <v>300</v>
      </c>
      <c r="B1533" s="720"/>
      <c r="C1533" s="628">
        <v>1.2E-2</v>
      </c>
      <c r="D1533" s="571" t="e">
        <f>(D1506+D1509+D1510+D1563)*C1533+D1520+E1533</f>
        <v>#REF!</v>
      </c>
      <c r="E1533" s="507"/>
      <c r="F1533" s="629">
        <f>(F1506+F1509+F1510)*C1533+F1520</f>
        <v>0</v>
      </c>
      <c r="G1533" s="573">
        <f>(G1506+G1509+G1510)*C1533+G1520</f>
        <v>0</v>
      </c>
      <c r="H1533" s="573">
        <f>(H1506+H1509+H1510)*C1533+H1520</f>
        <v>0</v>
      </c>
      <c r="I1533" s="579" t="e">
        <f t="shared" si="177"/>
        <v>#REF!</v>
      </c>
    </row>
    <row r="1534" spans="1:9" s="526" customFormat="1" ht="24" customHeight="1">
      <c r="A1534" s="719" t="s">
        <v>301</v>
      </c>
      <c r="B1534" s="720"/>
      <c r="C1534" s="628">
        <v>1.4E-2</v>
      </c>
      <c r="D1534" s="571" t="e">
        <f>(D1505+D1507+D1508)*C1534+E1534</f>
        <v>#REF!</v>
      </c>
      <c r="E1534" s="507"/>
      <c r="F1534" s="629">
        <f>(F1505+F1507+F1508)*C1534</f>
        <v>0</v>
      </c>
      <c r="G1534" s="573">
        <f>(G1505+G1507+G1508)*C1534</f>
        <v>0</v>
      </c>
      <c r="H1534" s="573">
        <f>(H1505+H1507+H1508)*C1534</f>
        <v>0</v>
      </c>
      <c r="I1534" s="579" t="e">
        <f t="shared" si="177"/>
        <v>#REF!</v>
      </c>
    </row>
    <row r="1535" spans="1:9" s="526" customFormat="1" ht="24" customHeight="1">
      <c r="A1535" s="757" t="s">
        <v>302</v>
      </c>
      <c r="B1535" s="758"/>
      <c r="C1535" s="632">
        <v>0.03</v>
      </c>
      <c r="D1535" s="633" t="e">
        <f>D1514+F1514+G1514+E1535</f>
        <v>#REF!</v>
      </c>
      <c r="E1535" s="508"/>
      <c r="F1535" s="634"/>
      <c r="G1535" s="635"/>
      <c r="H1535" s="635"/>
      <c r="I1535" s="584" t="e">
        <f t="shared" si="177"/>
        <v>#REF!</v>
      </c>
    </row>
    <row r="1536" spans="1:9" s="526" customFormat="1" ht="24" customHeight="1">
      <c r="A1536" s="725" t="s">
        <v>385</v>
      </c>
      <c r="B1536" s="726"/>
      <c r="C1536" s="628">
        <v>2.1999999999999999E-2</v>
      </c>
      <c r="D1536" s="636" t="e">
        <f>D1552+F1552+G1552+E1536</f>
        <v>#REF!</v>
      </c>
      <c r="E1536" s="507"/>
      <c r="F1536" s="631"/>
      <c r="G1536" s="608"/>
      <c r="H1536" s="608"/>
      <c r="I1536" s="579" t="e">
        <f t="shared" si="177"/>
        <v>#REF!</v>
      </c>
    </row>
    <row r="1537" spans="1:9" s="526" customFormat="1" ht="24" customHeight="1">
      <c r="A1537" s="725" t="s">
        <v>386</v>
      </c>
      <c r="B1537" s="726"/>
      <c r="C1537" s="628">
        <v>3.0000000000000001E-3</v>
      </c>
      <c r="D1537" s="637" t="e">
        <f>D1516+F1516+G1516+E1537</f>
        <v>#REF!</v>
      </c>
      <c r="E1537" s="507"/>
      <c r="F1537" s="629"/>
      <c r="G1537" s="573"/>
      <c r="H1537" s="573"/>
      <c r="I1537" s="579" t="e">
        <f t="shared" si="177"/>
        <v>#REF!</v>
      </c>
    </row>
    <row r="1538" spans="1:9" s="526" customFormat="1" ht="24" customHeight="1" thickBot="1">
      <c r="A1538" s="759" t="s">
        <v>304</v>
      </c>
      <c r="B1538" s="760"/>
      <c r="C1538" s="638">
        <v>3.5000000000000003E-2</v>
      </c>
      <c r="D1538" s="639" t="e">
        <f>D1523+F1523+G1523+E1538</f>
        <v>#REF!</v>
      </c>
      <c r="E1538" s="509"/>
      <c r="F1538" s="640"/>
      <c r="G1538" s="641"/>
      <c r="H1538" s="641"/>
      <c r="I1538" s="642" t="e">
        <f t="shared" si="177"/>
        <v>#REF!</v>
      </c>
    </row>
    <row r="1539" spans="1:9" ht="7.5" customHeight="1" thickBot="1"/>
    <row r="1540" spans="1:9" ht="24" customHeight="1" thickBot="1">
      <c r="A1540" s="749" t="s">
        <v>95</v>
      </c>
      <c r="B1540" s="750"/>
      <c r="C1540" s="750"/>
      <c r="D1540" s="750"/>
      <c r="E1540" s="816"/>
      <c r="F1540" s="751"/>
      <c r="G1540" s="4152">
        <f>G1</f>
        <v>44606</v>
      </c>
      <c r="H1540" s="4153"/>
      <c r="I1540" s="4154"/>
    </row>
    <row r="1541" spans="1:9" s="526" customFormat="1" ht="24" customHeight="1" thickBot="1">
      <c r="A1541" s="752" t="s">
        <v>387</v>
      </c>
      <c r="B1541" s="753"/>
      <c r="C1541" s="754" t="s">
        <v>9</v>
      </c>
      <c r="D1541" s="643">
        <v>0.22916666666666666</v>
      </c>
      <c r="E1541" s="817" t="s">
        <v>375</v>
      </c>
      <c r="F1541" s="522">
        <v>0.47916666666666669</v>
      </c>
      <c r="G1541" s="523">
        <v>0.66666666666666663</v>
      </c>
      <c r="H1541" s="644">
        <v>0.8125</v>
      </c>
      <c r="I1541" s="645"/>
    </row>
    <row r="1542" spans="1:9" s="526" customFormat="1" ht="24" customHeight="1" thickBot="1">
      <c r="A1542" s="646"/>
      <c r="B1542" s="647">
        <v>1</v>
      </c>
      <c r="C1542" s="755"/>
      <c r="D1542" s="518" t="e">
        <f>'Основная продукция'!#REF!</f>
        <v>#REF!</v>
      </c>
      <c r="E1542" s="837"/>
      <c r="F1542" s="648"/>
      <c r="G1542" s="649"/>
      <c r="H1542" s="650"/>
      <c r="I1542" s="533"/>
    </row>
    <row r="1543" spans="1:9" s="526" customFormat="1" ht="13.5" hidden="1" customHeight="1">
      <c r="A1543" s="534" t="s">
        <v>0</v>
      </c>
      <c r="B1543" s="651">
        <v>0.52</v>
      </c>
      <c r="C1543" s="755"/>
      <c r="D1543" s="535" t="e">
        <f>B1543*D1542/B1542</f>
        <v>#REF!</v>
      </c>
      <c r="E1543" s="819"/>
      <c r="F1543" s="536"/>
      <c r="G1543" s="537"/>
      <c r="H1543" s="537"/>
      <c r="I1543" s="533"/>
    </row>
    <row r="1544" spans="1:9" s="526" customFormat="1" ht="13.5" hidden="1" customHeight="1" thickBot="1">
      <c r="A1544" s="652" t="s">
        <v>29</v>
      </c>
      <c r="B1544" s="653">
        <v>0.48</v>
      </c>
      <c r="C1544" s="756"/>
      <c r="D1544" s="654" t="e">
        <f>B1544*D1543/B1543</f>
        <v>#REF!</v>
      </c>
      <c r="E1544" s="838"/>
      <c r="F1544" s="655"/>
      <c r="G1544" s="656"/>
      <c r="H1544" s="656"/>
      <c r="I1544" s="657"/>
    </row>
    <row r="1545" spans="1:9" ht="24" customHeight="1">
      <c r="A1545" s="739" t="s">
        <v>388</v>
      </c>
      <c r="B1545" s="740"/>
      <c r="C1545" s="741"/>
      <c r="D1545" s="658" t="e">
        <f>'Основная продукция'!#REF!</f>
        <v>#REF!</v>
      </c>
      <c r="E1545" s="839"/>
      <c r="F1545" s="659"/>
      <c r="G1545" s="660"/>
      <c r="H1545" s="660"/>
      <c r="I1545" s="525"/>
    </row>
    <row r="1546" spans="1:9" ht="24" customHeight="1" thickBot="1">
      <c r="A1546" s="742" t="s">
        <v>389</v>
      </c>
      <c r="B1546" s="743"/>
      <c r="C1546" s="744"/>
      <c r="D1546" s="661" t="e">
        <f>'Основная продукция'!#REF!</f>
        <v>#REF!</v>
      </c>
      <c r="E1546" s="840"/>
      <c r="F1546" s="662"/>
      <c r="G1546" s="662"/>
      <c r="H1546" s="662"/>
      <c r="I1546" s="663"/>
    </row>
    <row r="1547" spans="1:9" ht="23.25" customHeight="1">
      <c r="A1547" s="739" t="s">
        <v>337</v>
      </c>
      <c r="B1547" s="740"/>
      <c r="C1547" s="741"/>
      <c r="D1547" s="664" t="e">
        <f>'Основная продукция'!#REF!</f>
        <v>#REF!</v>
      </c>
      <c r="E1547" s="841"/>
      <c r="F1547" s="665"/>
      <c r="G1547" s="666"/>
      <c r="H1547" s="666"/>
      <c r="I1547" s="667"/>
    </row>
    <row r="1548" spans="1:9" ht="24" customHeight="1" thickBot="1">
      <c r="A1548" s="742" t="s">
        <v>338</v>
      </c>
      <c r="B1548" s="743"/>
      <c r="C1548" s="744"/>
      <c r="D1548" s="661" t="e">
        <f>'Основная продукция'!#REF!</f>
        <v>#REF!</v>
      </c>
      <c r="E1548" s="842"/>
      <c r="F1548" s="662"/>
      <c r="G1548" s="668"/>
      <c r="H1548" s="668"/>
      <c r="I1548" s="604"/>
    </row>
    <row r="1549" spans="1:9" ht="12.75" hidden="1" customHeight="1">
      <c r="A1549" s="745" t="s">
        <v>39</v>
      </c>
      <c r="B1549" s="746"/>
      <c r="C1549" s="607">
        <v>0.02</v>
      </c>
      <c r="D1549" s="607" t="e">
        <f>(D1547+D1548)*C1549</f>
        <v>#REF!</v>
      </c>
      <c r="E1549" s="843"/>
      <c r="F1549" s="607">
        <f>(F1547+F1548)*C1549</f>
        <v>0</v>
      </c>
      <c r="G1549" s="607">
        <f>(G1547+G1548)*C1549</f>
        <v>0</v>
      </c>
      <c r="H1549" s="607">
        <f>(H1547+H1548)*C1549</f>
        <v>0</v>
      </c>
      <c r="I1549" s="569" t="e">
        <f t="shared" ref="I1549:I1554" si="178">SUM(D1549:H1549)</f>
        <v>#REF!</v>
      </c>
    </row>
    <row r="1550" spans="1:9" ht="12.75" hidden="1" customHeight="1">
      <c r="A1550" s="747" t="s">
        <v>45</v>
      </c>
      <c r="B1550" s="748"/>
      <c r="C1550" s="669">
        <v>0.04</v>
      </c>
      <c r="D1550" s="669" t="e">
        <f>D1547*C1550</f>
        <v>#REF!</v>
      </c>
      <c r="E1550" s="844"/>
      <c r="F1550" s="669">
        <f>F1547*C1550</f>
        <v>0</v>
      </c>
      <c r="G1550" s="669">
        <f>G1547*C1550</f>
        <v>0</v>
      </c>
      <c r="H1550" s="669">
        <f>H1547*C1550</f>
        <v>0</v>
      </c>
      <c r="I1550" s="579" t="e">
        <f t="shared" si="178"/>
        <v>#REF!</v>
      </c>
    </row>
    <row r="1551" spans="1:9" ht="12.75" hidden="1" customHeight="1">
      <c r="A1551" s="729" t="s">
        <v>52</v>
      </c>
      <c r="B1551" s="730"/>
      <c r="C1551" s="616">
        <v>2.4E-2</v>
      </c>
      <c r="D1551" s="616" t="e">
        <f>D1547*C1551</f>
        <v>#REF!</v>
      </c>
      <c r="E1551" s="845"/>
      <c r="F1551" s="616">
        <f>F1547*C1551</f>
        <v>0</v>
      </c>
      <c r="G1551" s="616">
        <f>G1547*C1551</f>
        <v>0</v>
      </c>
      <c r="H1551" s="616">
        <f>H1547*C1551</f>
        <v>0</v>
      </c>
      <c r="I1551" s="617" t="e">
        <f t="shared" si="178"/>
        <v>#REF!</v>
      </c>
    </row>
    <row r="1552" spans="1:9" ht="12.75" hidden="1" customHeight="1">
      <c r="A1552" s="747" t="s">
        <v>385</v>
      </c>
      <c r="B1552" s="748"/>
      <c r="C1552" s="670">
        <v>0.03</v>
      </c>
      <c r="D1552" s="620" t="e">
        <f>D1548*C1552</f>
        <v>#REF!</v>
      </c>
      <c r="E1552" s="846"/>
      <c r="F1552" s="620">
        <f>F1548*C1552</f>
        <v>0</v>
      </c>
      <c r="G1552" s="620">
        <f>G1548*C1552</f>
        <v>0</v>
      </c>
      <c r="H1552" s="620">
        <f>H1548*C1552</f>
        <v>0</v>
      </c>
      <c r="I1552" s="579" t="e">
        <f t="shared" si="178"/>
        <v>#REF!</v>
      </c>
    </row>
    <row r="1553" spans="1:9" ht="12.75" hidden="1" customHeight="1">
      <c r="A1553" s="719" t="s">
        <v>308</v>
      </c>
      <c r="B1553" s="720"/>
      <c r="C1553" s="671">
        <v>0.03</v>
      </c>
      <c r="D1553" s="623" t="e">
        <f>D1547*C1553</f>
        <v>#REF!</v>
      </c>
      <c r="E1553" s="847"/>
      <c r="F1553" s="623">
        <f>F1547*C1553</f>
        <v>0</v>
      </c>
      <c r="G1553" s="623">
        <f>G1547*C1553</f>
        <v>0</v>
      </c>
      <c r="H1553" s="623">
        <f>H1547*C1553</f>
        <v>0</v>
      </c>
      <c r="I1553" s="612" t="e">
        <f t="shared" si="178"/>
        <v>#REF!</v>
      </c>
    </row>
    <row r="1554" spans="1:9" ht="12.75" hidden="1" customHeight="1" thickBot="1">
      <c r="A1554" s="721" t="s">
        <v>309</v>
      </c>
      <c r="B1554" s="722"/>
      <c r="C1554" s="672">
        <v>0.02</v>
      </c>
      <c r="D1554" s="673" t="e">
        <f>D1548*C1554</f>
        <v>#REF!</v>
      </c>
      <c r="E1554" s="848"/>
      <c r="F1554" s="673">
        <f>F1548*C1554</f>
        <v>0</v>
      </c>
      <c r="G1554" s="673">
        <f>G1548*C1554</f>
        <v>0</v>
      </c>
      <c r="H1554" s="673">
        <f>H1548*C1554</f>
        <v>0</v>
      </c>
      <c r="I1554" s="674" t="e">
        <f t="shared" si="178"/>
        <v>#REF!</v>
      </c>
    </row>
    <row r="1555" spans="1:9" ht="12.75" hidden="1" customHeight="1">
      <c r="A1555" s="737" t="s">
        <v>39</v>
      </c>
      <c r="B1555" s="738"/>
      <c r="C1555" s="675">
        <v>0.02</v>
      </c>
      <c r="D1555" s="676" t="e">
        <f>((D1545+D1546)*C1555)+E1555</f>
        <v>#REF!</v>
      </c>
      <c r="E1555" s="849"/>
      <c r="F1555" s="677">
        <f>(F1545+F1546)*C1555</f>
        <v>0</v>
      </c>
      <c r="G1555" s="678">
        <f>(G1545+G1546)*C1555</f>
        <v>0</v>
      </c>
      <c r="H1555" s="678">
        <f>(H1545+H1546)*C1555</f>
        <v>0</v>
      </c>
      <c r="I1555" s="679" t="e">
        <f>SUM(D1555:H1555)</f>
        <v>#REF!</v>
      </c>
    </row>
    <row r="1556" spans="1:9" ht="18.75" hidden="1" customHeight="1">
      <c r="A1556" s="729" t="s">
        <v>305</v>
      </c>
      <c r="B1556" s="730"/>
      <c r="C1556" s="617">
        <v>1.2E-2</v>
      </c>
      <c r="D1556" s="680" t="e">
        <f>(((D1545+D1546+D1564)*C1556)+D1521+F1521+G1521+D1525+F1525+D1551+F1551+G1551)+E1556</f>
        <v>#REF!</v>
      </c>
      <c r="E1556" s="850"/>
      <c r="F1556" s="681"/>
      <c r="G1556" s="613"/>
      <c r="H1556" s="613">
        <f>(H1545+H1546)*C1556+H1521+H1525+H1551</f>
        <v>0</v>
      </c>
      <c r="I1556" s="682" t="e">
        <f t="shared" ref="I1556:I1559" si="179">SUM(D1556:H1556)</f>
        <v>#REF!</v>
      </c>
    </row>
    <row r="1557" spans="1:9" ht="18.75" hidden="1" customHeight="1">
      <c r="A1557" s="729" t="s">
        <v>53</v>
      </c>
      <c r="B1557" s="730"/>
      <c r="C1557" s="617">
        <v>6.0000000000000001E-3</v>
      </c>
      <c r="D1557" s="680" t="e">
        <f>(((D1545+D1546)*C1557)+E1557)</f>
        <v>#REF!</v>
      </c>
      <c r="E1557" s="850"/>
      <c r="F1557" s="681">
        <f>(F1545+F1546)*C1557</f>
        <v>0</v>
      </c>
      <c r="G1557" s="613">
        <f>(G1545+G1546)*C1557</f>
        <v>0</v>
      </c>
      <c r="H1557" s="613">
        <f>(H1545+H1546)*C1557</f>
        <v>0</v>
      </c>
      <c r="I1557" s="682" t="e">
        <f t="shared" si="179"/>
        <v>#REF!</v>
      </c>
    </row>
    <row r="1558" spans="1:9" ht="18.75" hidden="1" customHeight="1">
      <c r="A1558" s="683" t="s">
        <v>45</v>
      </c>
      <c r="B1558" s="684">
        <v>2.5559999999999999E-2</v>
      </c>
      <c r="C1558" s="579">
        <v>3.7777999999999999E-2</v>
      </c>
      <c r="D1558" s="576" t="e">
        <f>(D1545*C1558)+(D1546*B1558)+E1558</f>
        <v>#REF!</v>
      </c>
      <c r="E1558" s="505"/>
      <c r="F1558" s="577">
        <f>(F1545*C1558)+(F1546*B1558)</f>
        <v>0</v>
      </c>
      <c r="G1558" s="578">
        <f>(G1545*C1558)+(G1546*B1558)</f>
        <v>0</v>
      </c>
      <c r="H1558" s="578">
        <f>(H1545*C1558)+(H1546*B1558)</f>
        <v>0</v>
      </c>
      <c r="I1558" s="679" t="e">
        <f t="shared" si="179"/>
        <v>#REF!</v>
      </c>
    </row>
    <row r="1559" spans="1:9" ht="18.75" hidden="1" customHeight="1">
      <c r="A1559" s="729" t="s">
        <v>54</v>
      </c>
      <c r="B1559" s="730"/>
      <c r="C1559" s="617">
        <v>6.7799999999999996E-3</v>
      </c>
      <c r="D1559" s="680" t="e">
        <f>((D1545+D1546)*C1559)+E1559</f>
        <v>#REF!</v>
      </c>
      <c r="E1559" s="850"/>
      <c r="F1559" s="681"/>
      <c r="G1559" s="613"/>
      <c r="H1559" s="613"/>
      <c r="I1559" s="682" t="e">
        <f t="shared" si="179"/>
        <v>#REF!</v>
      </c>
    </row>
    <row r="1560" spans="1:9" ht="18.75" hidden="1" customHeight="1">
      <c r="A1560" s="729" t="s">
        <v>48</v>
      </c>
      <c r="B1560" s="730"/>
      <c r="C1560" s="685">
        <v>3</v>
      </c>
      <c r="D1560" s="686" t="e">
        <f>((D1545+D1546)*C1560)+E1560+D1564</f>
        <v>#REF!</v>
      </c>
      <c r="E1560" s="851"/>
      <c r="F1560" s="687"/>
      <c r="G1560" s="688"/>
      <c r="H1560" s="688">
        <f>((H1545+H1546)*C1560)</f>
        <v>0</v>
      </c>
      <c r="I1560" s="689" t="e">
        <f>SUM(D1560:H1560)</f>
        <v>#REF!</v>
      </c>
    </row>
    <row r="1561" spans="1:9" ht="12.75" hidden="1" customHeight="1" thickBot="1">
      <c r="A1561" s="731" t="s">
        <v>41</v>
      </c>
      <c r="B1561" s="732"/>
      <c r="C1561" s="690">
        <v>1.2E-2</v>
      </c>
      <c r="D1561" s="691" t="e">
        <f>D1546*C1561+E1561</f>
        <v>#REF!</v>
      </c>
      <c r="E1561" s="852"/>
      <c r="F1561" s="692">
        <f>F1546*C1561</f>
        <v>0</v>
      </c>
      <c r="G1561" s="693">
        <f>G1546*C1561</f>
        <v>0</v>
      </c>
      <c r="H1561" s="693">
        <f>H1546*C1561</f>
        <v>0</v>
      </c>
      <c r="I1561" s="679" t="e">
        <f>SUM(D1561:H1561)</f>
        <v>#REF!</v>
      </c>
    </row>
    <row r="1562" spans="1:9" s="526" customFormat="1" ht="12.75" hidden="1" customHeight="1" thickBot="1">
      <c r="A1562" s="733" t="s">
        <v>47</v>
      </c>
      <c r="B1562" s="734"/>
      <c r="C1562" s="694">
        <v>5.8999999999999997E-2</v>
      </c>
      <c r="D1562" s="695" t="e">
        <f>(D1543+D1544)*C1562</f>
        <v>#REF!</v>
      </c>
      <c r="E1562" s="853"/>
      <c r="F1562" s="696">
        <f>(F1543+F1544)*C1562</f>
        <v>0</v>
      </c>
      <c r="G1562" s="697">
        <f>(G1543+G1544)*C1562</f>
        <v>0</v>
      </c>
      <c r="H1562" s="697">
        <f>(H1543+H1544)*C1562</f>
        <v>0</v>
      </c>
      <c r="I1562" s="698" t="e">
        <f t="shared" ref="I1562" si="180">SUM(D1562:H1562)</f>
        <v>#REF!</v>
      </c>
    </row>
    <row r="1563" spans="1:9" s="526" customFormat="1" ht="26.25" customHeight="1" thickBot="1">
      <c r="A1563" s="2023" t="s">
        <v>583</v>
      </c>
      <c r="B1563" s="2024"/>
      <c r="C1563" s="2025"/>
      <c r="D1563" s="2027" t="e">
        <f>'Основная продукция'!#REF!</f>
        <v>#REF!</v>
      </c>
      <c r="E1563" s="510"/>
      <c r="F1563" s="2014"/>
      <c r="G1563" s="2015"/>
      <c r="H1563" s="2015"/>
      <c r="I1563" s="2016"/>
    </row>
    <row r="1564" spans="1:9" s="526" customFormat="1" ht="26.25" customHeight="1" thickBot="1">
      <c r="A1564" s="2020" t="s">
        <v>584</v>
      </c>
      <c r="B1564" s="2021"/>
      <c r="C1564" s="2022"/>
      <c r="D1564" s="2027" t="e">
        <f>'Основная продукция'!#REF!</f>
        <v>#REF!</v>
      </c>
      <c r="E1564" s="2010"/>
      <c r="F1564" s="2011"/>
      <c r="G1564" s="2012"/>
      <c r="H1564" s="2012"/>
      <c r="I1564" s="2013"/>
    </row>
    <row r="1565" spans="1:9" s="526" customFormat="1" ht="26.25" hidden="1" customHeight="1" thickBot="1">
      <c r="A1565" s="2023" t="s">
        <v>58</v>
      </c>
      <c r="B1565" s="2024"/>
      <c r="C1565" s="2035">
        <v>1.2E-2</v>
      </c>
      <c r="D1565" s="2037" t="e">
        <f>D1563*C1565</f>
        <v>#REF!</v>
      </c>
      <c r="E1565" s="510"/>
      <c r="F1565" s="2036"/>
      <c r="G1565" s="1489"/>
      <c r="H1565" s="1489"/>
      <c r="I1565" s="703"/>
    </row>
    <row r="1566" spans="1:9" s="526" customFormat="1" ht="24" customHeight="1">
      <c r="A1566" s="735" t="s">
        <v>294</v>
      </c>
      <c r="B1566" s="736"/>
      <c r="C1566" s="699">
        <v>0.03</v>
      </c>
      <c r="D1566" s="700" t="e">
        <f>D1543*C1566+E1566</f>
        <v>#REF!</v>
      </c>
      <c r="E1566" s="510"/>
      <c r="F1566" s="701">
        <f>F1543*C1566</f>
        <v>0</v>
      </c>
      <c r="G1566" s="702">
        <f>G1543*C1566</f>
        <v>0</v>
      </c>
      <c r="H1566" s="702">
        <f>H1543*C1566</f>
        <v>0</v>
      </c>
      <c r="I1566" s="703" t="e">
        <f>D1566+F1566+G1566+H1566</f>
        <v>#REF!</v>
      </c>
    </row>
    <row r="1567" spans="1:9" s="526" customFormat="1" ht="24" customHeight="1">
      <c r="A1567" s="719" t="s">
        <v>295</v>
      </c>
      <c r="B1567" s="720"/>
      <c r="C1567" s="704">
        <v>0.04</v>
      </c>
      <c r="D1567" s="705" t="e">
        <f>D1544*C1567+E1567</f>
        <v>#REF!</v>
      </c>
      <c r="E1567" s="511"/>
      <c r="F1567" s="706">
        <f>F1544*C1567</f>
        <v>0</v>
      </c>
      <c r="G1567" s="707">
        <f>G1544*C1567</f>
        <v>0</v>
      </c>
      <c r="H1567" s="707">
        <f>H1544*C1567</f>
        <v>0</v>
      </c>
      <c r="I1567" s="612" t="e">
        <f>D1567+F1567+G1567+H1567</f>
        <v>#REF!</v>
      </c>
    </row>
    <row r="1568" spans="1:9" s="526" customFormat="1" ht="24" customHeight="1">
      <c r="A1568" s="719" t="s">
        <v>307</v>
      </c>
      <c r="B1568" s="720"/>
      <c r="C1568" s="628">
        <v>1.2E-2</v>
      </c>
      <c r="D1568" s="708" t="e">
        <f>D1515+F1515+G1515+E1568</f>
        <v>#REF!</v>
      </c>
      <c r="E1568" s="512"/>
      <c r="F1568" s="622"/>
      <c r="G1568" s="623"/>
      <c r="H1568" s="623"/>
      <c r="I1568" s="612" t="e">
        <f>D1568</f>
        <v>#REF!</v>
      </c>
    </row>
    <row r="1569" spans="1:13" s="526" customFormat="1" ht="24" customHeight="1">
      <c r="A1569" s="2017" t="s">
        <v>587</v>
      </c>
      <c r="B1569" s="2018"/>
      <c r="C1569" s="2019">
        <v>0.03</v>
      </c>
      <c r="D1569" s="708" t="e">
        <f>D1563*C1569+E1569</f>
        <v>#REF!</v>
      </c>
      <c r="E1569" s="512"/>
      <c r="F1569" s="622"/>
      <c r="G1569" s="623"/>
      <c r="H1569" s="623"/>
      <c r="I1569" s="710"/>
    </row>
    <row r="1570" spans="1:13" s="526" customFormat="1" ht="24" customHeight="1">
      <c r="A1570" s="2017" t="s">
        <v>589</v>
      </c>
      <c r="B1570" s="2018"/>
      <c r="C1570" s="2019">
        <v>3.5000000000000003E-2</v>
      </c>
      <c r="D1570" s="708" t="e">
        <f>D1564*C1570+E1570</f>
        <v>#REF!</v>
      </c>
      <c r="E1570" s="512"/>
      <c r="F1570" s="622"/>
      <c r="G1570" s="623"/>
      <c r="H1570" s="623"/>
      <c r="I1570" s="710"/>
    </row>
    <row r="1571" spans="1:13" s="526" customFormat="1" ht="24" customHeight="1">
      <c r="A1571" s="723" t="s">
        <v>308</v>
      </c>
      <c r="B1571" s="724"/>
      <c r="C1571" s="709">
        <v>0.03</v>
      </c>
      <c r="D1571" s="708" t="e">
        <f>D1553+F1553+G1553+E1571</f>
        <v>#REF!</v>
      </c>
      <c r="E1571" s="512"/>
      <c r="F1571" s="622"/>
      <c r="G1571" s="623"/>
      <c r="H1571" s="623"/>
      <c r="I1571" s="710" t="e">
        <f>D1571</f>
        <v>#REF!</v>
      </c>
    </row>
    <row r="1572" spans="1:13" s="526" customFormat="1" ht="24" customHeight="1">
      <c r="A1572" s="725" t="s">
        <v>309</v>
      </c>
      <c r="B1572" s="726"/>
      <c r="C1572" s="628">
        <v>0.02</v>
      </c>
      <c r="D1572" s="705" t="e">
        <f>D1554+F1554+G1554+E1572</f>
        <v>#REF!</v>
      </c>
      <c r="E1572" s="511"/>
      <c r="F1572" s="706"/>
      <c r="G1572" s="707"/>
      <c r="H1572" s="707"/>
      <c r="I1572" s="612" t="e">
        <f>D1572</f>
        <v>#REF!</v>
      </c>
    </row>
    <row r="1573" spans="1:13" s="526" customFormat="1" ht="18.75" hidden="1" customHeight="1">
      <c r="A1573" s="727" t="s">
        <v>39</v>
      </c>
      <c r="B1573" s="728"/>
      <c r="C1573" s="579">
        <v>0.03</v>
      </c>
      <c r="D1573" s="711" t="e">
        <f>D1543*C1573</f>
        <v>#REF!</v>
      </c>
      <c r="E1573" s="505"/>
      <c r="F1573" s="577">
        <f>F1543*C1573</f>
        <v>0</v>
      </c>
      <c r="G1573" s="578">
        <f>G1543*C1573</f>
        <v>0</v>
      </c>
      <c r="H1573" s="578">
        <f>H1543*C1573</f>
        <v>0</v>
      </c>
      <c r="I1573" s="579" t="e">
        <f t="shared" ref="I1573:I1574" si="181">SUM(D1573:H1573)</f>
        <v>#REF!</v>
      </c>
    </row>
    <row r="1574" spans="1:13" s="526" customFormat="1" ht="18.75" hidden="1" customHeight="1">
      <c r="A1574" s="727" t="s">
        <v>45</v>
      </c>
      <c r="B1574" s="728"/>
      <c r="C1574" s="579">
        <v>2.5559999999999999E-2</v>
      </c>
      <c r="D1574" s="711" t="e">
        <f>D1544*C1574</f>
        <v>#REF!</v>
      </c>
      <c r="E1574" s="505"/>
      <c r="F1574" s="577">
        <f>F1544*C1574</f>
        <v>0</v>
      </c>
      <c r="G1574" s="578">
        <f>G1544*C1574</f>
        <v>0</v>
      </c>
      <c r="H1574" s="578">
        <f>H1544*C1574</f>
        <v>0</v>
      </c>
      <c r="I1574" s="579" t="e">
        <f t="shared" si="181"/>
        <v>#REF!</v>
      </c>
    </row>
    <row r="1575" spans="1:13" s="526" customFormat="1" ht="24" customHeight="1">
      <c r="A1575" s="719" t="s">
        <v>58</v>
      </c>
      <c r="B1575" s="720"/>
      <c r="C1575" s="612">
        <v>0.02</v>
      </c>
      <c r="D1575" s="636" t="e">
        <f>D1524+F1524+G1524+E1575+D1565</f>
        <v>#REF!</v>
      </c>
      <c r="E1575" s="507"/>
      <c r="F1575" s="712"/>
      <c r="G1575" s="608"/>
      <c r="H1575" s="608"/>
      <c r="I1575" s="612" t="e">
        <f>D1575</f>
        <v>#REF!</v>
      </c>
    </row>
    <row r="1576" spans="1:13" s="526" customFormat="1" ht="24" customHeight="1">
      <c r="A1576" s="719" t="s">
        <v>57</v>
      </c>
      <c r="B1576" s="720"/>
      <c r="C1576" s="612">
        <v>0.01</v>
      </c>
      <c r="D1576" s="636" t="e">
        <f>D1527+F1527+G1527+E1576</f>
        <v>#REF!</v>
      </c>
      <c r="E1576" s="507"/>
      <c r="F1576" s="712"/>
      <c r="G1576" s="608"/>
      <c r="H1576" s="608"/>
      <c r="I1576" s="612" t="e">
        <f>D1576</f>
        <v>#REF!</v>
      </c>
    </row>
    <row r="1577" spans="1:13" ht="24" customHeight="1">
      <c r="A1577" s="719" t="s">
        <v>305</v>
      </c>
      <c r="B1577" s="720"/>
      <c r="C1577" s="713">
        <v>1.2E-2</v>
      </c>
      <c r="D1577" s="571" t="e">
        <f>D1556+E1577</f>
        <v>#REF!</v>
      </c>
      <c r="E1577" s="507"/>
      <c r="F1577" s="572">
        <f t="shared" ref="F1577:H1578" si="182">F1556</f>
        <v>0</v>
      </c>
      <c r="G1577" s="573">
        <f t="shared" si="182"/>
        <v>0</v>
      </c>
      <c r="H1577" s="573">
        <f t="shared" si="182"/>
        <v>0</v>
      </c>
      <c r="I1577" s="682" t="e">
        <f>D1577+F1577+G1577+H1577</f>
        <v>#REF!</v>
      </c>
    </row>
    <row r="1578" spans="1:13" ht="24" customHeight="1">
      <c r="A1578" s="719" t="s">
        <v>53</v>
      </c>
      <c r="B1578" s="720"/>
      <c r="C1578" s="713">
        <v>6.0000000000000001E-3</v>
      </c>
      <c r="D1578" s="571" t="e">
        <f>D1557+E1578</f>
        <v>#REF!</v>
      </c>
      <c r="E1578" s="507"/>
      <c r="F1578" s="572">
        <f t="shared" si="182"/>
        <v>0</v>
      </c>
      <c r="G1578" s="573">
        <f t="shared" si="182"/>
        <v>0</v>
      </c>
      <c r="H1578" s="573">
        <f t="shared" si="182"/>
        <v>0</v>
      </c>
      <c r="I1578" s="682" t="e">
        <f>D1578+F1578+G1578+H1578</f>
        <v>#REF!</v>
      </c>
    </row>
    <row r="1579" spans="1:13" ht="24" customHeight="1">
      <c r="A1579" s="719" t="s">
        <v>54</v>
      </c>
      <c r="B1579" s="720"/>
      <c r="C1579" s="713">
        <v>6.7799999999999996E-3</v>
      </c>
      <c r="D1579" s="571" t="e">
        <f>D1559+E1579</f>
        <v>#REF!</v>
      </c>
      <c r="E1579" s="507"/>
      <c r="F1579" s="572"/>
      <c r="G1579" s="573"/>
      <c r="H1579" s="573"/>
      <c r="I1579" s="682" t="e">
        <f>D1579</f>
        <v>#REF!</v>
      </c>
    </row>
    <row r="1580" spans="1:13" ht="24" customHeight="1" thickBot="1">
      <c r="A1580" s="721" t="s">
        <v>48</v>
      </c>
      <c r="B1580" s="722"/>
      <c r="C1580" s="714">
        <v>3</v>
      </c>
      <c r="D1580" s="715" t="e">
        <f>D1560+E1580</f>
        <v>#REF!</v>
      </c>
      <c r="E1580" s="513"/>
      <c r="F1580" s="716"/>
      <c r="G1580" s="717"/>
      <c r="H1580" s="717">
        <f>H1560</f>
        <v>0</v>
      </c>
      <c r="I1580" s="718" t="e">
        <f>D1580+H1580</f>
        <v>#REF!</v>
      </c>
    </row>
    <row r="1581" spans="1:13" ht="24" hidden="1" customHeight="1" thickBot="1">
      <c r="A1581" s="749" t="s">
        <v>333</v>
      </c>
      <c r="B1581" s="750"/>
      <c r="C1581" s="750"/>
      <c r="D1581" s="750"/>
      <c r="E1581" s="816"/>
      <c r="F1581" s="751"/>
      <c r="G1581" s="4152">
        <f>G1</f>
        <v>44606</v>
      </c>
      <c r="H1581" s="4153"/>
      <c r="I1581" s="4154"/>
      <c r="K1581" s="4049"/>
      <c r="L1581" s="4049"/>
      <c r="M1581" s="520"/>
    </row>
    <row r="1582" spans="1:13" s="526" customFormat="1" ht="24" hidden="1" customHeight="1">
      <c r="A1582" s="768"/>
      <c r="B1582" s="769"/>
      <c r="C1582" s="754" t="s">
        <v>24</v>
      </c>
      <c r="D1582" s="521">
        <v>0.22916666666666666</v>
      </c>
      <c r="E1582" s="817" t="s">
        <v>375</v>
      </c>
      <c r="F1582" s="522">
        <v>0.47916666666666669</v>
      </c>
      <c r="G1582" s="523">
        <v>0.66666666666666663</v>
      </c>
      <c r="H1582" s="524">
        <v>0.8125</v>
      </c>
      <c r="I1582" s="525"/>
      <c r="K1582" s="4050"/>
      <c r="L1582" s="4050"/>
      <c r="M1582" s="527"/>
    </row>
    <row r="1583" spans="1:13" s="526" customFormat="1" ht="24" hidden="1" customHeight="1" thickBot="1">
      <c r="A1583" s="528"/>
      <c r="B1583" s="529">
        <v>1</v>
      </c>
      <c r="C1583" s="755"/>
      <c r="D1583" s="518">
        <f>'Основная продукция'!F481</f>
        <v>0</v>
      </c>
      <c r="E1583" s="818"/>
      <c r="F1583" s="530"/>
      <c r="G1583" s="531"/>
      <c r="H1583" s="532"/>
      <c r="I1583" s="533" t="s">
        <v>153</v>
      </c>
      <c r="K1583" s="4050"/>
      <c r="L1583" s="4050"/>
      <c r="M1583" s="527"/>
    </row>
    <row r="1584" spans="1:13" s="526" customFormat="1" ht="12.75" hidden="1" customHeight="1">
      <c r="A1584" s="534" t="s">
        <v>376</v>
      </c>
      <c r="B1584" s="529">
        <v>0.4</v>
      </c>
      <c r="C1584" s="755"/>
      <c r="D1584" s="535">
        <f>B1584*D1583/B1583</f>
        <v>0</v>
      </c>
      <c r="E1584" s="819"/>
      <c r="F1584" s="536"/>
      <c r="G1584" s="537"/>
      <c r="H1584" s="537"/>
      <c r="I1584" s="538"/>
      <c r="K1584" s="4050"/>
      <c r="L1584" s="4050"/>
      <c r="M1584" s="527"/>
    </row>
    <row r="1585" spans="1:13" s="526" customFormat="1" ht="12.75" hidden="1" customHeight="1">
      <c r="A1585" s="534" t="s">
        <v>377</v>
      </c>
      <c r="B1585" s="529">
        <v>0.15</v>
      </c>
      <c r="C1585" s="755"/>
      <c r="D1585" s="535">
        <f>B1585*D1583/B1583</f>
        <v>0</v>
      </c>
      <c r="E1585" s="819"/>
      <c r="F1585" s="536"/>
      <c r="G1585" s="537"/>
      <c r="H1585" s="537"/>
      <c r="I1585" s="538"/>
      <c r="K1585" s="4050"/>
      <c r="L1585" s="4050"/>
      <c r="M1585" s="527"/>
    </row>
    <row r="1586" spans="1:13" s="526" customFormat="1" ht="12.75" hidden="1" customHeight="1">
      <c r="A1586" s="534" t="s">
        <v>378</v>
      </c>
      <c r="B1586" s="529">
        <v>0.28000000000000003</v>
      </c>
      <c r="C1586" s="755"/>
      <c r="D1586" s="535">
        <f>B1586*D1583/B1583</f>
        <v>0</v>
      </c>
      <c r="E1586" s="819"/>
      <c r="F1586" s="536"/>
      <c r="G1586" s="537"/>
      <c r="H1586" s="537"/>
      <c r="I1586" s="538"/>
      <c r="K1586" s="4050"/>
      <c r="L1586" s="4050"/>
      <c r="M1586" s="527"/>
    </row>
    <row r="1587" spans="1:13" s="526" customFormat="1" ht="12.75" hidden="1" customHeight="1">
      <c r="A1587" s="534" t="s">
        <v>379</v>
      </c>
      <c r="B1587" s="529">
        <v>0.15</v>
      </c>
      <c r="C1587" s="755"/>
      <c r="D1587" s="535">
        <f>B1587*D1583/B1583</f>
        <v>0</v>
      </c>
      <c r="E1587" s="819"/>
      <c r="F1587" s="536"/>
      <c r="G1587" s="537"/>
      <c r="H1587" s="537"/>
      <c r="I1587" s="538"/>
      <c r="K1587" s="4050"/>
      <c r="L1587" s="4050"/>
      <c r="M1587" s="527"/>
    </row>
    <row r="1588" spans="1:13" s="526" customFormat="1" ht="12.75" hidden="1" customHeight="1">
      <c r="A1588" s="534" t="s">
        <v>380</v>
      </c>
      <c r="B1588" s="529">
        <v>0.01</v>
      </c>
      <c r="C1588" s="755"/>
      <c r="D1588" s="535">
        <f>B1588*D1583/B1583</f>
        <v>0</v>
      </c>
      <c r="E1588" s="819"/>
      <c r="F1588" s="536"/>
      <c r="G1588" s="537"/>
      <c r="H1588" s="537"/>
      <c r="I1588" s="538"/>
    </row>
    <row r="1589" spans="1:13" s="526" customFormat="1" ht="12.75" hidden="1" customHeight="1" thickBot="1">
      <c r="A1589" s="539" t="s">
        <v>381</v>
      </c>
      <c r="B1589" s="540">
        <v>0.01</v>
      </c>
      <c r="C1589" s="756"/>
      <c r="D1589" s="541">
        <f>B1589*D1583/B1583</f>
        <v>0</v>
      </c>
      <c r="E1589" s="820"/>
      <c r="F1589" s="542"/>
      <c r="G1589" s="543"/>
      <c r="H1589" s="543"/>
      <c r="I1589" s="544"/>
    </row>
    <row r="1590" spans="1:13" ht="24" hidden="1" customHeight="1" thickBot="1">
      <c r="A1590" s="545"/>
      <c r="B1590" s="546">
        <v>1</v>
      </c>
      <c r="C1590" s="547" t="s">
        <v>111</v>
      </c>
      <c r="D1590" s="548">
        <f>'Основная продукция'!F482</f>
        <v>0</v>
      </c>
      <c r="E1590" s="821"/>
      <c r="F1590" s="549"/>
      <c r="G1590" s="550"/>
      <c r="H1590" s="551"/>
      <c r="I1590" s="552" t="s">
        <v>153</v>
      </c>
    </row>
    <row r="1591" spans="1:13" ht="12.75" hidden="1" customHeight="1">
      <c r="A1591" s="553" t="s">
        <v>382</v>
      </c>
      <c r="B1591" s="554">
        <v>0.75</v>
      </c>
      <c r="C1591" s="555"/>
      <c r="D1591" s="556">
        <f>B1591*D1590/B1590</f>
        <v>0</v>
      </c>
      <c r="E1591" s="822"/>
      <c r="F1591" s="557"/>
      <c r="G1591" s="558"/>
      <c r="H1591" s="558"/>
      <c r="I1591" s="559"/>
    </row>
    <row r="1592" spans="1:13" ht="12.75" hidden="1" customHeight="1" thickBot="1">
      <c r="A1592" s="534" t="s">
        <v>383</v>
      </c>
      <c r="B1592" s="529">
        <v>0.25</v>
      </c>
      <c r="C1592" s="560"/>
      <c r="D1592" s="561">
        <f>B1592*D1590/B1590</f>
        <v>0</v>
      </c>
      <c r="E1592" s="823"/>
      <c r="F1592" s="562"/>
      <c r="G1592" s="563"/>
      <c r="H1592" s="563"/>
      <c r="I1592" s="564"/>
    </row>
    <row r="1593" spans="1:13" ht="12.75" hidden="1" customHeight="1">
      <c r="A1593" s="745" t="s">
        <v>302</v>
      </c>
      <c r="B1593" s="764"/>
      <c r="C1593" s="565">
        <v>0.03</v>
      </c>
      <c r="D1593" s="566">
        <f>D1591*C1593</f>
        <v>0</v>
      </c>
      <c r="E1593" s="824"/>
      <c r="F1593" s="567"/>
      <c r="G1593" s="568"/>
      <c r="H1593" s="568"/>
      <c r="I1593" s="569">
        <f>SUM(D1593:H1593)</f>
        <v>0</v>
      </c>
    </row>
    <row r="1594" spans="1:13" ht="12.75" hidden="1" customHeight="1">
      <c r="A1594" s="719" t="s">
        <v>307</v>
      </c>
      <c r="B1594" s="765"/>
      <c r="C1594" s="570">
        <v>1.2E-2</v>
      </c>
      <c r="D1594" s="571">
        <f>D1592*C1594</f>
        <v>0</v>
      </c>
      <c r="E1594" s="825"/>
      <c r="F1594" s="572"/>
      <c r="G1594" s="573"/>
      <c r="H1594" s="573"/>
      <c r="I1594" s="574">
        <f>SUM(D1594:H1594)</f>
        <v>0</v>
      </c>
    </row>
    <row r="1595" spans="1:13" ht="12.75" hidden="1" customHeight="1">
      <c r="A1595" s="747" t="s">
        <v>303</v>
      </c>
      <c r="B1595" s="761"/>
      <c r="C1595" s="575">
        <v>3.0000000000000001E-3</v>
      </c>
      <c r="D1595" s="576">
        <f>D1592*C1595</f>
        <v>0</v>
      </c>
      <c r="E1595" s="505"/>
      <c r="F1595" s="577"/>
      <c r="G1595" s="578"/>
      <c r="H1595" s="578"/>
      <c r="I1595" s="579">
        <f t="shared" ref="I1595:I1600" si="183">SUM(D1595:H1595)</f>
        <v>0</v>
      </c>
    </row>
    <row r="1596" spans="1:13" ht="12.75" hidden="1" customHeight="1">
      <c r="A1596" s="766" t="s">
        <v>39</v>
      </c>
      <c r="B1596" s="767"/>
      <c r="C1596" s="580">
        <v>1.2E-2</v>
      </c>
      <c r="D1596" s="581">
        <f>D1592*C1596</f>
        <v>0</v>
      </c>
      <c r="E1596" s="826"/>
      <c r="F1596" s="582"/>
      <c r="G1596" s="583"/>
      <c r="H1596" s="583"/>
      <c r="I1596" s="584">
        <f t="shared" si="183"/>
        <v>0</v>
      </c>
    </row>
    <row r="1597" spans="1:13" ht="12.75" hidden="1" customHeight="1">
      <c r="A1597" s="766" t="s">
        <v>47</v>
      </c>
      <c r="B1597" s="767"/>
      <c r="C1597" s="585">
        <v>2.18E-2</v>
      </c>
      <c r="D1597" s="586">
        <f>D1591*C1597</f>
        <v>0</v>
      </c>
      <c r="E1597" s="827"/>
      <c r="F1597" s="587"/>
      <c r="G1597" s="588"/>
      <c r="H1597" s="588"/>
      <c r="I1597" s="584">
        <f t="shared" si="183"/>
        <v>0</v>
      </c>
    </row>
    <row r="1598" spans="1:13" ht="12.75" hidden="1" customHeight="1">
      <c r="A1598" s="747" t="s">
        <v>45</v>
      </c>
      <c r="B1598" s="761"/>
      <c r="C1598" s="589">
        <v>2.5559999999999999E-2</v>
      </c>
      <c r="D1598" s="590">
        <f>D1592*C1598</f>
        <v>0</v>
      </c>
      <c r="E1598" s="828"/>
      <c r="F1598" s="591"/>
      <c r="G1598" s="592"/>
      <c r="H1598" s="592"/>
      <c r="I1598" s="584">
        <f t="shared" si="183"/>
        <v>0</v>
      </c>
    </row>
    <row r="1599" spans="1:13" ht="12.75" hidden="1" customHeight="1">
      <c r="A1599" s="747" t="s">
        <v>300</v>
      </c>
      <c r="B1599" s="761"/>
      <c r="C1599" s="575">
        <v>1.2E-2</v>
      </c>
      <c r="D1599" s="576">
        <f>D1591*C1599</f>
        <v>0</v>
      </c>
      <c r="E1599" s="505"/>
      <c r="F1599" s="577"/>
      <c r="G1599" s="578"/>
      <c r="H1599" s="578"/>
      <c r="I1599" s="579">
        <f t="shared" si="183"/>
        <v>0</v>
      </c>
    </row>
    <row r="1600" spans="1:13" ht="12.75" hidden="1" customHeight="1" thickBot="1">
      <c r="A1600" s="762" t="s">
        <v>52</v>
      </c>
      <c r="B1600" s="763"/>
      <c r="C1600" s="593">
        <v>1.2E-2</v>
      </c>
      <c r="D1600" s="594">
        <f>D1592*C1600</f>
        <v>0</v>
      </c>
      <c r="E1600" s="829"/>
      <c r="F1600" s="595"/>
      <c r="G1600" s="596"/>
      <c r="H1600" s="596"/>
      <c r="I1600" s="597">
        <f t="shared" si="183"/>
        <v>0</v>
      </c>
    </row>
    <row r="1601" spans="1:9" ht="24" hidden="1" customHeight="1" thickBot="1">
      <c r="A1601" s="598"/>
      <c r="B1601" s="599">
        <v>1</v>
      </c>
      <c r="C1601" s="547" t="s">
        <v>119</v>
      </c>
      <c r="D1601" s="600">
        <f>'Основная продукция'!F485</f>
        <v>0</v>
      </c>
      <c r="E1601" s="830"/>
      <c r="F1601" s="601"/>
      <c r="G1601" s="602"/>
      <c r="H1601" s="603"/>
      <c r="I1601" s="604"/>
    </row>
    <row r="1602" spans="1:9" ht="12.75" hidden="1" customHeight="1">
      <c r="A1602" s="745" t="s">
        <v>384</v>
      </c>
      <c r="B1602" s="746"/>
      <c r="C1602" s="568">
        <v>3.5000000000000003E-2</v>
      </c>
      <c r="D1602" s="605">
        <f>C1602*D1601</f>
        <v>0</v>
      </c>
      <c r="E1602" s="831"/>
      <c r="F1602" s="606">
        <f>C1602*F1601</f>
        <v>0</v>
      </c>
      <c r="G1602" s="607">
        <f>C1602*G1601</f>
        <v>0</v>
      </c>
      <c r="H1602" s="607">
        <f>C1602*H1601</f>
        <v>0</v>
      </c>
      <c r="I1602" s="569">
        <f>SUM(D1602:H1602)</f>
        <v>0</v>
      </c>
    </row>
    <row r="1603" spans="1:9" ht="12.75" hidden="1" customHeight="1">
      <c r="A1603" s="719" t="s">
        <v>58</v>
      </c>
      <c r="B1603" s="720"/>
      <c r="C1603" s="608">
        <v>0.02</v>
      </c>
      <c r="D1603" s="609">
        <f>C1603*D1601</f>
        <v>0</v>
      </c>
      <c r="E1603" s="832"/>
      <c r="F1603" s="610">
        <f>C1603*F1601</f>
        <v>0</v>
      </c>
      <c r="G1603" s="611">
        <f>C1603*G1601</f>
        <v>0</v>
      </c>
      <c r="H1603" s="611">
        <f>C1603*H1601</f>
        <v>0</v>
      </c>
      <c r="I1603" s="612">
        <f>SUM(D1603:H1603)</f>
        <v>0</v>
      </c>
    </row>
    <row r="1604" spans="1:9" ht="12.75" hidden="1" customHeight="1">
      <c r="A1604" s="729" t="s">
        <v>52</v>
      </c>
      <c r="B1604" s="730"/>
      <c r="C1604" s="613">
        <v>1.2E-2</v>
      </c>
      <c r="D1604" s="614">
        <f>C1604*D1601</f>
        <v>0</v>
      </c>
      <c r="E1604" s="833"/>
      <c r="F1604" s="615">
        <f>C1604*F1601</f>
        <v>0</v>
      </c>
      <c r="G1604" s="616">
        <f>C1604*G1601</f>
        <v>0</v>
      </c>
      <c r="H1604" s="616">
        <f>C1604*H1601</f>
        <v>0</v>
      </c>
      <c r="I1604" s="617">
        <f>SUM(D1604:H1604)</f>
        <v>0</v>
      </c>
    </row>
    <row r="1605" spans="1:9" ht="12.75" hidden="1" customHeight="1">
      <c r="A1605" s="747" t="s">
        <v>45</v>
      </c>
      <c r="B1605" s="748"/>
      <c r="C1605" s="578">
        <v>3.4500000000000003E-2</v>
      </c>
      <c r="D1605" s="618">
        <f>C1605*D1601</f>
        <v>0</v>
      </c>
      <c r="E1605" s="834"/>
      <c r="F1605" s="619">
        <f>C1605*F1601</f>
        <v>0</v>
      </c>
      <c r="G1605" s="620">
        <f>C1605*G1601</f>
        <v>0</v>
      </c>
      <c r="H1605" s="620">
        <f>C1605*H1601</f>
        <v>0</v>
      </c>
      <c r="I1605" s="579">
        <f>SUM(D1605:H1605)</f>
        <v>0</v>
      </c>
    </row>
    <row r="1606" spans="1:9" ht="12.75" hidden="1" customHeight="1" thickBot="1">
      <c r="A1606" s="719" t="s">
        <v>57</v>
      </c>
      <c r="B1606" s="720"/>
      <c r="C1606" s="608">
        <v>0.01</v>
      </c>
      <c r="D1606" s="621">
        <f>C1606*D1601</f>
        <v>0</v>
      </c>
      <c r="E1606" s="835"/>
      <c r="F1606" s="622">
        <f>C1606*F1601</f>
        <v>0</v>
      </c>
      <c r="G1606" s="623">
        <f>C1606*G1601</f>
        <v>0</v>
      </c>
      <c r="H1606" s="623">
        <f>C1606*H1601</f>
        <v>0</v>
      </c>
      <c r="I1606" s="612">
        <f>SUM(D1606:H1606)</f>
        <v>0</v>
      </c>
    </row>
    <row r="1607" spans="1:9" s="526" customFormat="1" ht="24" hidden="1" customHeight="1">
      <c r="A1607" s="735" t="s">
        <v>42</v>
      </c>
      <c r="B1607" s="736"/>
      <c r="C1607" s="624">
        <v>2.4E-2</v>
      </c>
      <c r="D1607" s="625">
        <f>(D1585+D1587+D1589)*C1607+E1607</f>
        <v>0</v>
      </c>
      <c r="E1607" s="506"/>
      <c r="F1607" s="626">
        <f>(F1585+F1587+F1589)*C1607</f>
        <v>0</v>
      </c>
      <c r="G1607" s="627">
        <f>(G1585+G1587+G1589)*C1607</f>
        <v>0</v>
      </c>
      <c r="H1607" s="627">
        <f>(H1585+H1587+H1589)*C1607</f>
        <v>0</v>
      </c>
      <c r="I1607" s="569">
        <f t="shared" ref="I1607:I1617" si="184">D1607+F1607+G1607+H1607</f>
        <v>0</v>
      </c>
    </row>
    <row r="1608" spans="1:9" s="526" customFormat="1" ht="24" hidden="1" customHeight="1">
      <c r="A1608" s="719" t="s">
        <v>299</v>
      </c>
      <c r="B1608" s="720"/>
      <c r="C1608" s="628">
        <v>1.2E-2</v>
      </c>
      <c r="D1608" s="571">
        <f>((D1584+D1586+D1588)*C1608)+D1640+E1608</f>
        <v>0</v>
      </c>
      <c r="E1608" s="507"/>
      <c r="F1608" s="629">
        <f>((F1584+F1586+F1588)*C1608)+F1640</f>
        <v>0</v>
      </c>
      <c r="G1608" s="573">
        <f>((G1584+G1586+G1588)*C1608)+G1640</f>
        <v>0</v>
      </c>
      <c r="H1608" s="573">
        <f>((H1584+H1586+H1588)*C1608)+H1640</f>
        <v>0</v>
      </c>
      <c r="I1608" s="579">
        <f t="shared" si="184"/>
        <v>0</v>
      </c>
    </row>
    <row r="1609" spans="1:9" s="526" customFormat="1" ht="24" hidden="1" customHeight="1">
      <c r="A1609" s="719" t="s">
        <v>39</v>
      </c>
      <c r="B1609" s="720"/>
      <c r="C1609" s="628">
        <v>1.2E-2</v>
      </c>
      <c r="D1609" s="630">
        <f>((D1584+D1586+D1588)*C1609)+D1596+D1652+D1634+D1628+E1609</f>
        <v>0</v>
      </c>
      <c r="E1609" s="507"/>
      <c r="F1609" s="631">
        <f>((F1584+F1586+F1588)*C1609)+F1596+F1652+F1634+F1628</f>
        <v>0</v>
      </c>
      <c r="G1609" s="608">
        <f>((G1584+G1586+G1588)*C1609)+G1596+G1652+G1634+G1628</f>
        <v>0</v>
      </c>
      <c r="H1609" s="608">
        <f>((H1584+H1586+H1588)*C1609)+H1596+H1652+H1634+H1628</f>
        <v>0</v>
      </c>
      <c r="I1609" s="579">
        <f t="shared" si="184"/>
        <v>0</v>
      </c>
    </row>
    <row r="1610" spans="1:9" s="526" customFormat="1" ht="24" hidden="1" customHeight="1">
      <c r="A1610" s="719" t="s">
        <v>47</v>
      </c>
      <c r="B1610" s="720"/>
      <c r="C1610" s="628">
        <v>2.18E-2</v>
      </c>
      <c r="D1610" s="571">
        <f>D1584*C1610+D1597+D1641+E1610</f>
        <v>0</v>
      </c>
      <c r="E1610" s="507">
        <v>0</v>
      </c>
      <c r="F1610" s="629">
        <f>F1584*C1610+F1597+F1641</f>
        <v>0</v>
      </c>
      <c r="G1610" s="573">
        <f>G1584*C1610+G1597+G1641</f>
        <v>0</v>
      </c>
      <c r="H1610" s="573">
        <f>H1584*C1610+H1597+H1641</f>
        <v>0</v>
      </c>
      <c r="I1610" s="579">
        <f t="shared" si="184"/>
        <v>0</v>
      </c>
    </row>
    <row r="1611" spans="1:9" s="526" customFormat="1" ht="24" hidden="1" customHeight="1">
      <c r="A1611" s="719" t="s">
        <v>45</v>
      </c>
      <c r="B1611" s="720"/>
      <c r="C1611" s="628">
        <v>2.5559999999999999E-2</v>
      </c>
      <c r="D1611" s="630" t="e">
        <f>((D1585+D1588+D1589+D1642+D1643)*C1611)+E1611+D1598+D1605+D1653+D1637+D1629</f>
        <v>#REF!</v>
      </c>
      <c r="E1611" s="507"/>
      <c r="F1611" s="631">
        <f>((F1585+F1588+F1589)*C1611)+F1598+F1605+F1653+F1637+F1629</f>
        <v>0</v>
      </c>
      <c r="G1611" s="608">
        <f>((G1585+G1588+G1589)*C1611)+G1598+G1605+G1653+G1637+G1629</f>
        <v>0</v>
      </c>
      <c r="H1611" s="608">
        <f>((H1585+H1588+H1589)*C1611)+H1598+H1605+H1653+H1637+H1629</f>
        <v>0</v>
      </c>
      <c r="I1611" s="579" t="e">
        <f t="shared" si="184"/>
        <v>#REF!</v>
      </c>
    </row>
    <row r="1612" spans="1:9" s="526" customFormat="1" ht="24" hidden="1" customHeight="1">
      <c r="A1612" s="719" t="s">
        <v>300</v>
      </c>
      <c r="B1612" s="720"/>
      <c r="C1612" s="628">
        <v>1.2E-2</v>
      </c>
      <c r="D1612" s="571" t="e">
        <f>(D1585+D1588+D1589+D1642)*C1612+D1599+E1612</f>
        <v>#REF!</v>
      </c>
      <c r="E1612" s="507"/>
      <c r="F1612" s="629">
        <f>(F1585+F1588+F1589)*C1612+F1599</f>
        <v>0</v>
      </c>
      <c r="G1612" s="573">
        <f>(G1585+G1588+G1589)*C1612+G1599</f>
        <v>0</v>
      </c>
      <c r="H1612" s="573">
        <f>(H1585+H1588+H1589)*C1612+H1599</f>
        <v>0</v>
      </c>
      <c r="I1612" s="579" t="e">
        <f t="shared" si="184"/>
        <v>#REF!</v>
      </c>
    </row>
    <row r="1613" spans="1:9" s="526" customFormat="1" ht="24" hidden="1" customHeight="1">
      <c r="A1613" s="719" t="s">
        <v>301</v>
      </c>
      <c r="B1613" s="720"/>
      <c r="C1613" s="628">
        <v>1.4E-2</v>
      </c>
      <c r="D1613" s="571">
        <f>(D1584+D1586+D1587)*C1613+E1613</f>
        <v>0</v>
      </c>
      <c r="E1613" s="507"/>
      <c r="F1613" s="629">
        <f>(F1584+F1586+F1587)*C1613</f>
        <v>0</v>
      </c>
      <c r="G1613" s="573">
        <f>(G1584+G1586+G1587)*C1613</f>
        <v>0</v>
      </c>
      <c r="H1613" s="573">
        <f>(H1584+H1586+H1587)*C1613</f>
        <v>0</v>
      </c>
      <c r="I1613" s="579">
        <f t="shared" si="184"/>
        <v>0</v>
      </c>
    </row>
    <row r="1614" spans="1:9" s="526" customFormat="1" ht="24" hidden="1" customHeight="1">
      <c r="A1614" s="757" t="s">
        <v>302</v>
      </c>
      <c r="B1614" s="758"/>
      <c r="C1614" s="632">
        <v>0.03</v>
      </c>
      <c r="D1614" s="633">
        <f>D1593+F1593+G1593+E1614</f>
        <v>0</v>
      </c>
      <c r="E1614" s="508"/>
      <c r="F1614" s="634"/>
      <c r="G1614" s="635"/>
      <c r="H1614" s="635"/>
      <c r="I1614" s="584">
        <f t="shared" si="184"/>
        <v>0</v>
      </c>
    </row>
    <row r="1615" spans="1:9" s="526" customFormat="1" ht="24" hidden="1" customHeight="1">
      <c r="A1615" s="725" t="s">
        <v>385</v>
      </c>
      <c r="B1615" s="726"/>
      <c r="C1615" s="628">
        <v>2.1999999999999999E-2</v>
      </c>
      <c r="D1615" s="636">
        <f>D1631+F1631+G1631+E1615</f>
        <v>0</v>
      </c>
      <c r="E1615" s="507"/>
      <c r="F1615" s="631"/>
      <c r="G1615" s="608"/>
      <c r="H1615" s="608"/>
      <c r="I1615" s="579">
        <f t="shared" si="184"/>
        <v>0</v>
      </c>
    </row>
    <row r="1616" spans="1:9" s="526" customFormat="1" ht="24" hidden="1" customHeight="1">
      <c r="A1616" s="725" t="s">
        <v>386</v>
      </c>
      <c r="B1616" s="726"/>
      <c r="C1616" s="628">
        <v>3.0000000000000001E-3</v>
      </c>
      <c r="D1616" s="637">
        <f>D1595+F1595+G1595+E1616</f>
        <v>0</v>
      </c>
      <c r="E1616" s="507"/>
      <c r="F1616" s="629"/>
      <c r="G1616" s="573"/>
      <c r="H1616" s="573"/>
      <c r="I1616" s="579">
        <f t="shared" si="184"/>
        <v>0</v>
      </c>
    </row>
    <row r="1617" spans="1:9" s="526" customFormat="1" ht="24" hidden="1" customHeight="1" thickBot="1">
      <c r="A1617" s="759" t="s">
        <v>304</v>
      </c>
      <c r="B1617" s="760"/>
      <c r="C1617" s="638">
        <v>3.5000000000000003E-2</v>
      </c>
      <c r="D1617" s="639">
        <f>D1602+F1602+G1602+E1617</f>
        <v>0</v>
      </c>
      <c r="E1617" s="509"/>
      <c r="F1617" s="640"/>
      <c r="G1617" s="641"/>
      <c r="H1617" s="641"/>
      <c r="I1617" s="642">
        <f t="shared" si="184"/>
        <v>0</v>
      </c>
    </row>
    <row r="1618" spans="1:9" ht="7.5" hidden="1" customHeight="1" thickBot="1"/>
    <row r="1619" spans="1:9" ht="24" hidden="1" customHeight="1" thickBot="1">
      <c r="A1619" s="749" t="s">
        <v>333</v>
      </c>
      <c r="B1619" s="750"/>
      <c r="C1619" s="750"/>
      <c r="D1619" s="750"/>
      <c r="E1619" s="816"/>
      <c r="F1619" s="751"/>
      <c r="G1619" s="4152">
        <f>G1</f>
        <v>44606</v>
      </c>
      <c r="H1619" s="4153"/>
      <c r="I1619" s="4154"/>
    </row>
    <row r="1620" spans="1:9" s="526" customFormat="1" ht="24" hidden="1" customHeight="1" thickBot="1">
      <c r="A1620" s="752" t="s">
        <v>387</v>
      </c>
      <c r="B1620" s="753"/>
      <c r="C1620" s="754" t="s">
        <v>9</v>
      </c>
      <c r="D1620" s="643">
        <v>0.22916666666666666</v>
      </c>
      <c r="E1620" s="817" t="s">
        <v>375</v>
      </c>
      <c r="F1620" s="522">
        <v>0.47916666666666669</v>
      </c>
      <c r="G1620" s="523">
        <v>0.66666666666666663</v>
      </c>
      <c r="H1620" s="644">
        <v>0.8125</v>
      </c>
      <c r="I1620" s="645"/>
    </row>
    <row r="1621" spans="1:9" s="526" customFormat="1" ht="24" hidden="1" customHeight="1" thickBot="1">
      <c r="A1621" s="646"/>
      <c r="B1621" s="647">
        <v>1</v>
      </c>
      <c r="C1621" s="755"/>
      <c r="D1621" s="518">
        <f>'Основная продукция'!F494</f>
        <v>0</v>
      </c>
      <c r="E1621" s="837"/>
      <c r="F1621" s="648"/>
      <c r="G1621" s="649"/>
      <c r="H1621" s="650"/>
      <c r="I1621" s="533"/>
    </row>
    <row r="1622" spans="1:9" s="526" customFormat="1" ht="13.5" hidden="1" customHeight="1">
      <c r="A1622" s="534" t="s">
        <v>0</v>
      </c>
      <c r="B1622" s="651">
        <v>0.26</v>
      </c>
      <c r="C1622" s="755"/>
      <c r="D1622" s="535">
        <f>B1622*D1621/B1621</f>
        <v>0</v>
      </c>
      <c r="E1622" s="819"/>
      <c r="F1622" s="536"/>
      <c r="G1622" s="537"/>
      <c r="H1622" s="537"/>
      <c r="I1622" s="533"/>
    </row>
    <row r="1623" spans="1:9" s="526" customFormat="1" ht="13.5" hidden="1" customHeight="1" thickBot="1">
      <c r="A1623" s="652" t="s">
        <v>29</v>
      </c>
      <c r="B1623" s="653">
        <v>0.3</v>
      </c>
      <c r="C1623" s="756"/>
      <c r="D1623" s="654">
        <f>B1623*D1622/B1622</f>
        <v>0</v>
      </c>
      <c r="E1623" s="838"/>
      <c r="F1623" s="655"/>
      <c r="G1623" s="656"/>
      <c r="H1623" s="656"/>
      <c r="I1623" s="657"/>
    </row>
    <row r="1624" spans="1:9" ht="24" hidden="1" customHeight="1">
      <c r="A1624" s="739" t="s">
        <v>388</v>
      </c>
      <c r="B1624" s="740"/>
      <c r="C1624" s="741"/>
      <c r="D1624" s="658">
        <f>'Основная продукция'!F495</f>
        <v>0</v>
      </c>
      <c r="E1624" s="839"/>
      <c r="F1624" s="659"/>
      <c r="G1624" s="660"/>
      <c r="H1624" s="660"/>
      <c r="I1624" s="525"/>
    </row>
    <row r="1625" spans="1:9" ht="24" hidden="1" customHeight="1" thickBot="1">
      <c r="A1625" s="742" t="s">
        <v>389</v>
      </c>
      <c r="B1625" s="743"/>
      <c r="C1625" s="744"/>
      <c r="D1625" s="661">
        <f>'Основная продукция'!F496</f>
        <v>0</v>
      </c>
      <c r="E1625" s="840"/>
      <c r="F1625" s="662"/>
      <c r="G1625" s="662"/>
      <c r="H1625" s="662"/>
      <c r="I1625" s="663"/>
    </row>
    <row r="1626" spans="1:9" ht="23.25" hidden="1" customHeight="1">
      <c r="A1626" s="739" t="s">
        <v>337</v>
      </c>
      <c r="B1626" s="740"/>
      <c r="C1626" s="741"/>
      <c r="D1626" s="664">
        <f>'Основная продукция'!F497</f>
        <v>0</v>
      </c>
      <c r="E1626" s="841"/>
      <c r="F1626" s="665"/>
      <c r="G1626" s="666"/>
      <c r="H1626" s="666"/>
      <c r="I1626" s="667"/>
    </row>
    <row r="1627" spans="1:9" ht="24" hidden="1" customHeight="1" thickBot="1">
      <c r="A1627" s="742" t="s">
        <v>338</v>
      </c>
      <c r="B1627" s="743"/>
      <c r="C1627" s="744"/>
      <c r="D1627" s="661">
        <f>'Основная продукция'!F498</f>
        <v>0</v>
      </c>
      <c r="E1627" s="842"/>
      <c r="F1627" s="662"/>
      <c r="G1627" s="668"/>
      <c r="H1627" s="668"/>
      <c r="I1627" s="604"/>
    </row>
    <row r="1628" spans="1:9" ht="12.75" hidden="1" customHeight="1">
      <c r="A1628" s="745" t="s">
        <v>39</v>
      </c>
      <c r="B1628" s="746"/>
      <c r="C1628" s="607">
        <v>0.02</v>
      </c>
      <c r="D1628" s="607">
        <f>(D1626+D1627)*C1628</f>
        <v>0</v>
      </c>
      <c r="E1628" s="843"/>
      <c r="F1628" s="607">
        <f>(F1626+F1627)*C1628</f>
        <v>0</v>
      </c>
      <c r="G1628" s="607">
        <f>(G1626+G1627)*C1628</f>
        <v>0</v>
      </c>
      <c r="H1628" s="607">
        <f>(H1626+H1627)*C1628</f>
        <v>0</v>
      </c>
      <c r="I1628" s="569">
        <f t="shared" ref="I1628:I1633" si="185">SUM(D1628:H1628)</f>
        <v>0</v>
      </c>
    </row>
    <row r="1629" spans="1:9" ht="12.75" hidden="1" customHeight="1">
      <c r="A1629" s="747" t="s">
        <v>45</v>
      </c>
      <c r="B1629" s="748"/>
      <c r="C1629" s="669">
        <v>0.04</v>
      </c>
      <c r="D1629" s="669">
        <f>D1626*C1629</f>
        <v>0</v>
      </c>
      <c r="E1629" s="844"/>
      <c r="F1629" s="669">
        <f>F1626*C1629</f>
        <v>0</v>
      </c>
      <c r="G1629" s="669">
        <f>G1626*C1629</f>
        <v>0</v>
      </c>
      <c r="H1629" s="669">
        <f>H1626*C1629</f>
        <v>0</v>
      </c>
      <c r="I1629" s="579">
        <f t="shared" si="185"/>
        <v>0</v>
      </c>
    </row>
    <row r="1630" spans="1:9" ht="12.75" hidden="1" customHeight="1">
      <c r="A1630" s="729" t="s">
        <v>52</v>
      </c>
      <c r="B1630" s="730"/>
      <c r="C1630" s="616">
        <v>2.4E-2</v>
      </c>
      <c r="D1630" s="616">
        <f>D1626*C1630</f>
        <v>0</v>
      </c>
      <c r="E1630" s="845"/>
      <c r="F1630" s="616">
        <f>F1626*C1630</f>
        <v>0</v>
      </c>
      <c r="G1630" s="616">
        <f>G1626*C1630</f>
        <v>0</v>
      </c>
      <c r="H1630" s="616">
        <f>H1626*C1630</f>
        <v>0</v>
      </c>
      <c r="I1630" s="617">
        <f t="shared" si="185"/>
        <v>0</v>
      </c>
    </row>
    <row r="1631" spans="1:9" ht="12.75" hidden="1" customHeight="1">
      <c r="A1631" s="747" t="s">
        <v>385</v>
      </c>
      <c r="B1631" s="748"/>
      <c r="C1631" s="670">
        <v>0.03</v>
      </c>
      <c r="D1631" s="620">
        <f>D1627*C1631</f>
        <v>0</v>
      </c>
      <c r="E1631" s="846"/>
      <c r="F1631" s="620">
        <f>F1627*C1631</f>
        <v>0</v>
      </c>
      <c r="G1631" s="620">
        <f>G1627*C1631</f>
        <v>0</v>
      </c>
      <c r="H1631" s="620">
        <f>H1627*C1631</f>
        <v>0</v>
      </c>
      <c r="I1631" s="579">
        <f t="shared" si="185"/>
        <v>0</v>
      </c>
    </row>
    <row r="1632" spans="1:9" ht="12.75" hidden="1" customHeight="1">
      <c r="A1632" s="719" t="s">
        <v>308</v>
      </c>
      <c r="B1632" s="720"/>
      <c r="C1632" s="671">
        <v>0.03</v>
      </c>
      <c r="D1632" s="623">
        <f>D1626*C1632</f>
        <v>0</v>
      </c>
      <c r="E1632" s="847"/>
      <c r="F1632" s="623">
        <f>F1626*C1632</f>
        <v>0</v>
      </c>
      <c r="G1632" s="623">
        <f>G1626*C1632</f>
        <v>0</v>
      </c>
      <c r="H1632" s="623">
        <f>H1626*C1632</f>
        <v>0</v>
      </c>
      <c r="I1632" s="612">
        <f t="shared" si="185"/>
        <v>0</v>
      </c>
    </row>
    <row r="1633" spans="1:9" ht="12.75" hidden="1" customHeight="1" thickBot="1">
      <c r="A1633" s="721" t="s">
        <v>309</v>
      </c>
      <c r="B1633" s="722"/>
      <c r="C1633" s="672">
        <v>0.02</v>
      </c>
      <c r="D1633" s="673">
        <f>D1627*C1633</f>
        <v>0</v>
      </c>
      <c r="E1633" s="848"/>
      <c r="F1633" s="673">
        <f>F1627*C1633</f>
        <v>0</v>
      </c>
      <c r="G1633" s="673">
        <f>G1627*C1633</f>
        <v>0</v>
      </c>
      <c r="H1633" s="673">
        <f>H1627*C1633</f>
        <v>0</v>
      </c>
      <c r="I1633" s="674">
        <f t="shared" si="185"/>
        <v>0</v>
      </c>
    </row>
    <row r="1634" spans="1:9" ht="12.75" hidden="1" customHeight="1">
      <c r="A1634" s="737" t="s">
        <v>39</v>
      </c>
      <c r="B1634" s="738"/>
      <c r="C1634" s="675">
        <v>0.02</v>
      </c>
      <c r="D1634" s="676">
        <f>((D1624+D1625)*C1634)+E1634</f>
        <v>0</v>
      </c>
      <c r="E1634" s="849"/>
      <c r="F1634" s="677">
        <f>(F1624+F1625)*C1634</f>
        <v>0</v>
      </c>
      <c r="G1634" s="678">
        <f>(G1624+G1625)*C1634</f>
        <v>0</v>
      </c>
      <c r="H1634" s="678">
        <f>(H1624+H1625)*C1634</f>
        <v>0</v>
      </c>
      <c r="I1634" s="679">
        <f>SUM(D1634:H1634)</f>
        <v>0</v>
      </c>
    </row>
    <row r="1635" spans="1:9" ht="18.75" hidden="1" customHeight="1">
      <c r="A1635" s="729" t="s">
        <v>305</v>
      </c>
      <c r="B1635" s="730"/>
      <c r="C1635" s="617">
        <v>1.2E-2</v>
      </c>
      <c r="D1635" s="680" t="e">
        <f>(((D1624+D1625+D1643)*C1635)+D1600+F1600+G1600+D1604+F1604+D1630+F1630+G1630)+E1635</f>
        <v>#REF!</v>
      </c>
      <c r="E1635" s="850"/>
      <c r="F1635" s="681"/>
      <c r="G1635" s="613"/>
      <c r="H1635" s="613">
        <f>(H1624+H1625)*C1635+H1600+H1604+H1630</f>
        <v>0</v>
      </c>
      <c r="I1635" s="682" t="e">
        <f t="shared" ref="I1635:I1638" si="186">SUM(D1635:H1635)</f>
        <v>#REF!</v>
      </c>
    </row>
    <row r="1636" spans="1:9" ht="18.75" hidden="1" customHeight="1">
      <c r="A1636" s="729" t="s">
        <v>53</v>
      </c>
      <c r="B1636" s="730"/>
      <c r="C1636" s="617">
        <v>6.0000000000000001E-3</v>
      </c>
      <c r="D1636" s="680">
        <f>(((D1624+D1625)*C1636)+E1636)</f>
        <v>0</v>
      </c>
      <c r="E1636" s="850"/>
      <c r="F1636" s="681">
        <f>(F1624+F1625)*C1636</f>
        <v>0</v>
      </c>
      <c r="G1636" s="613">
        <f>(G1624+G1625)*C1636</f>
        <v>0</v>
      </c>
      <c r="H1636" s="613">
        <f>(H1624+H1625)*C1636</f>
        <v>0</v>
      </c>
      <c r="I1636" s="682">
        <f t="shared" si="186"/>
        <v>0</v>
      </c>
    </row>
    <row r="1637" spans="1:9" ht="18.75" hidden="1" customHeight="1">
      <c r="A1637" s="683" t="s">
        <v>45</v>
      </c>
      <c r="B1637" s="684">
        <v>2.5559999999999999E-2</v>
      </c>
      <c r="C1637" s="579">
        <v>3.7777999999999999E-2</v>
      </c>
      <c r="D1637" s="576">
        <f>(D1624*C1637)+(D1625*B1637)+E1637</f>
        <v>0</v>
      </c>
      <c r="E1637" s="505"/>
      <c r="F1637" s="577">
        <f>(F1624*C1637)+(F1625*B1637)</f>
        <v>0</v>
      </c>
      <c r="G1637" s="578">
        <f>(G1624*C1637)+(G1625*B1637)</f>
        <v>0</v>
      </c>
      <c r="H1637" s="578">
        <f>(H1624*C1637)+(H1625*B1637)</f>
        <v>0</v>
      </c>
      <c r="I1637" s="679">
        <f t="shared" si="186"/>
        <v>0</v>
      </c>
    </row>
    <row r="1638" spans="1:9" ht="18.75" hidden="1" customHeight="1">
      <c r="A1638" s="729" t="s">
        <v>54</v>
      </c>
      <c r="B1638" s="730"/>
      <c r="C1638" s="617">
        <v>6.7799999999999996E-3</v>
      </c>
      <c r="D1638" s="680">
        <f>((D1624+D1625)*C1638)+E1638</f>
        <v>0</v>
      </c>
      <c r="E1638" s="850"/>
      <c r="F1638" s="681"/>
      <c r="G1638" s="613"/>
      <c r="H1638" s="613"/>
      <c r="I1638" s="682">
        <f t="shared" si="186"/>
        <v>0</v>
      </c>
    </row>
    <row r="1639" spans="1:9" ht="18.75" hidden="1" customHeight="1">
      <c r="A1639" s="729" t="s">
        <v>48</v>
      </c>
      <c r="B1639" s="730"/>
      <c r="C1639" s="685">
        <v>3</v>
      </c>
      <c r="D1639" s="686" t="e">
        <f>((D1624+D1625)*C1639)+E1639+D1643</f>
        <v>#REF!</v>
      </c>
      <c r="E1639" s="851"/>
      <c r="F1639" s="687"/>
      <c r="G1639" s="688"/>
      <c r="H1639" s="688">
        <f>((H1624+H1625)*C1639)</f>
        <v>0</v>
      </c>
      <c r="I1639" s="689" t="e">
        <f>SUM(D1639:H1639)</f>
        <v>#REF!</v>
      </c>
    </row>
    <row r="1640" spans="1:9" ht="12.75" hidden="1" customHeight="1" thickBot="1">
      <c r="A1640" s="731" t="s">
        <v>41</v>
      </c>
      <c r="B1640" s="732"/>
      <c r="C1640" s="690">
        <v>1.2E-2</v>
      </c>
      <c r="D1640" s="691">
        <f>D1625*C1640+E1640</f>
        <v>0</v>
      </c>
      <c r="E1640" s="852"/>
      <c r="F1640" s="692">
        <f>F1625*C1640</f>
        <v>0</v>
      </c>
      <c r="G1640" s="693">
        <f>G1625*C1640</f>
        <v>0</v>
      </c>
      <c r="H1640" s="693">
        <f>H1625*C1640</f>
        <v>0</v>
      </c>
      <c r="I1640" s="679">
        <f>SUM(D1640:H1640)</f>
        <v>0</v>
      </c>
    </row>
    <row r="1641" spans="1:9" s="526" customFormat="1" ht="12.75" hidden="1" customHeight="1" thickBot="1">
      <c r="A1641" s="733" t="s">
        <v>47</v>
      </c>
      <c r="B1641" s="734"/>
      <c r="C1641" s="694">
        <v>5.8999999999999997E-2</v>
      </c>
      <c r="D1641" s="695">
        <f>(D1622+D1623)*C1641</f>
        <v>0</v>
      </c>
      <c r="E1641" s="853"/>
      <c r="F1641" s="696">
        <f>(F1622+F1623)*C1641</f>
        <v>0</v>
      </c>
      <c r="G1641" s="697">
        <f>(G1622+G1623)*C1641</f>
        <v>0</v>
      </c>
      <c r="H1641" s="697">
        <f>(H1622+H1623)*C1641</f>
        <v>0</v>
      </c>
      <c r="I1641" s="698">
        <f t="shared" ref="I1641" si="187">SUM(D1641:H1641)</f>
        <v>0</v>
      </c>
    </row>
    <row r="1642" spans="1:9" s="526" customFormat="1" ht="27.75" hidden="1" customHeight="1" thickBot="1">
      <c r="A1642" s="2023" t="s">
        <v>583</v>
      </c>
      <c r="B1642" s="2024"/>
      <c r="C1642" s="2025"/>
      <c r="D1642" s="2027" t="e">
        <f>'Основная продукция'!#REF!+'Основная продукция'!M483+'Основная продукция'!V483</f>
        <v>#REF!</v>
      </c>
      <c r="E1642" s="510"/>
      <c r="F1642" s="2014"/>
      <c r="G1642" s="2015"/>
      <c r="H1642" s="2015"/>
      <c r="I1642" s="2016"/>
    </row>
    <row r="1643" spans="1:9" s="526" customFormat="1" ht="27.75" hidden="1" customHeight="1" thickBot="1">
      <c r="A1643" s="2020" t="s">
        <v>584</v>
      </c>
      <c r="B1643" s="2021"/>
      <c r="C1643" s="2022"/>
      <c r="D1643" s="2027" t="e">
        <f>'Основная продукция'!#REF!+'Основная продукция'!M484+'Основная продукция'!V484</f>
        <v>#REF!</v>
      </c>
      <c r="E1643" s="2010"/>
      <c r="F1643" s="2011"/>
      <c r="G1643" s="2012"/>
      <c r="H1643" s="2012"/>
      <c r="I1643" s="2013"/>
    </row>
    <row r="1644" spans="1:9" s="526" customFormat="1" ht="27.75" hidden="1" customHeight="1" thickBot="1">
      <c r="A1644" s="2023" t="s">
        <v>58</v>
      </c>
      <c r="B1644" s="2024"/>
      <c r="C1644" s="2035">
        <v>1.2E-2</v>
      </c>
      <c r="D1644" s="2037" t="e">
        <f>D1642*C1644</f>
        <v>#REF!</v>
      </c>
      <c r="E1644" s="510"/>
      <c r="F1644" s="2036"/>
      <c r="G1644" s="1489"/>
      <c r="H1644" s="1489"/>
      <c r="I1644" s="703"/>
    </row>
    <row r="1645" spans="1:9" s="526" customFormat="1" ht="24" hidden="1" customHeight="1">
      <c r="A1645" s="735" t="s">
        <v>294</v>
      </c>
      <c r="B1645" s="736"/>
      <c r="C1645" s="699">
        <v>0.03</v>
      </c>
      <c r="D1645" s="700">
        <f>D1622*C1645+E1645</f>
        <v>0</v>
      </c>
      <c r="E1645" s="510"/>
      <c r="F1645" s="701">
        <f>F1622*C1645</f>
        <v>0</v>
      </c>
      <c r="G1645" s="702">
        <f>G1622*C1645</f>
        <v>0</v>
      </c>
      <c r="H1645" s="702">
        <f>H1622*C1645</f>
        <v>0</v>
      </c>
      <c r="I1645" s="703">
        <f>D1645+F1645+G1645+H1645</f>
        <v>0</v>
      </c>
    </row>
    <row r="1646" spans="1:9" s="526" customFormat="1" ht="24" hidden="1" customHeight="1">
      <c r="A1646" s="719" t="s">
        <v>295</v>
      </c>
      <c r="B1646" s="720"/>
      <c r="C1646" s="704">
        <v>0.04</v>
      </c>
      <c r="D1646" s="705">
        <f>D1623*C1646+E1646</f>
        <v>0</v>
      </c>
      <c r="E1646" s="511"/>
      <c r="F1646" s="706">
        <f>F1623*C1646</f>
        <v>0</v>
      </c>
      <c r="G1646" s="707">
        <f>G1623*C1646</f>
        <v>0</v>
      </c>
      <c r="H1646" s="707">
        <f>H1623*C1646</f>
        <v>0</v>
      </c>
      <c r="I1646" s="612">
        <f>D1646+F1646+G1646+H1646</f>
        <v>0</v>
      </c>
    </row>
    <row r="1647" spans="1:9" s="526" customFormat="1" ht="24" hidden="1" customHeight="1">
      <c r="A1647" s="719" t="s">
        <v>307</v>
      </c>
      <c r="B1647" s="720"/>
      <c r="C1647" s="628">
        <v>1.2E-2</v>
      </c>
      <c r="D1647" s="708">
        <f>D1594+F1594+G1594+E1647</f>
        <v>0</v>
      </c>
      <c r="E1647" s="512"/>
      <c r="F1647" s="622"/>
      <c r="G1647" s="623"/>
      <c r="H1647" s="623"/>
      <c r="I1647" s="612">
        <f>D1647</f>
        <v>0</v>
      </c>
    </row>
    <row r="1648" spans="1:9" s="526" customFormat="1" ht="24" hidden="1" customHeight="1">
      <c r="A1648" s="2017" t="s">
        <v>587</v>
      </c>
      <c r="B1648" s="2018"/>
      <c r="C1648" s="2019">
        <v>0.03</v>
      </c>
      <c r="D1648" s="708" t="e">
        <f>D1642*C1648+E1648</f>
        <v>#REF!</v>
      </c>
      <c r="E1648" s="512"/>
      <c r="F1648" s="622"/>
      <c r="G1648" s="623"/>
      <c r="H1648" s="623"/>
      <c r="I1648" s="710"/>
    </row>
    <row r="1649" spans="1:13" s="526" customFormat="1" ht="24" hidden="1" customHeight="1">
      <c r="A1649" s="2017" t="s">
        <v>589</v>
      </c>
      <c r="B1649" s="2018"/>
      <c r="C1649" s="2019">
        <v>3.5000000000000003E-2</v>
      </c>
      <c r="D1649" s="708" t="e">
        <f>D1643*C1649+E1649</f>
        <v>#REF!</v>
      </c>
      <c r="E1649" s="512"/>
      <c r="F1649" s="622"/>
      <c r="G1649" s="623"/>
      <c r="H1649" s="623"/>
      <c r="I1649" s="710"/>
    </row>
    <row r="1650" spans="1:13" s="526" customFormat="1" ht="24" hidden="1" customHeight="1">
      <c r="A1650" s="723" t="s">
        <v>308</v>
      </c>
      <c r="B1650" s="724"/>
      <c r="C1650" s="709">
        <v>0.03</v>
      </c>
      <c r="D1650" s="708">
        <f>D1632+F1632+G1632+E1650</f>
        <v>0</v>
      </c>
      <c r="E1650" s="512"/>
      <c r="F1650" s="622"/>
      <c r="G1650" s="623"/>
      <c r="H1650" s="623"/>
      <c r="I1650" s="710">
        <f>D1650</f>
        <v>0</v>
      </c>
    </row>
    <row r="1651" spans="1:13" s="526" customFormat="1" ht="24" hidden="1" customHeight="1">
      <c r="A1651" s="725" t="s">
        <v>309</v>
      </c>
      <c r="B1651" s="726"/>
      <c r="C1651" s="628">
        <v>0.02</v>
      </c>
      <c r="D1651" s="705">
        <f>D1633+F1633+G1633+E1651</f>
        <v>0</v>
      </c>
      <c r="E1651" s="511"/>
      <c r="F1651" s="706"/>
      <c r="G1651" s="707"/>
      <c r="H1651" s="707"/>
      <c r="I1651" s="612">
        <f>D1651</f>
        <v>0</v>
      </c>
    </row>
    <row r="1652" spans="1:13" s="526" customFormat="1" ht="18.75" hidden="1" customHeight="1">
      <c r="A1652" s="727" t="s">
        <v>39</v>
      </c>
      <c r="B1652" s="728"/>
      <c r="C1652" s="579">
        <v>0.03</v>
      </c>
      <c r="D1652" s="711">
        <f>D1622*C1652</f>
        <v>0</v>
      </c>
      <c r="E1652" s="505"/>
      <c r="F1652" s="577">
        <f>F1622*C1652</f>
        <v>0</v>
      </c>
      <c r="G1652" s="578">
        <f>G1622*C1652</f>
        <v>0</v>
      </c>
      <c r="H1652" s="578">
        <f>H1622*C1652</f>
        <v>0</v>
      </c>
      <c r="I1652" s="579">
        <f t="shared" ref="I1652:I1653" si="188">SUM(D1652:H1652)</f>
        <v>0</v>
      </c>
    </row>
    <row r="1653" spans="1:13" s="526" customFormat="1" ht="18.75" hidden="1" customHeight="1">
      <c r="A1653" s="727" t="s">
        <v>45</v>
      </c>
      <c r="B1653" s="728"/>
      <c r="C1653" s="579">
        <v>2.5559999999999999E-2</v>
      </c>
      <c r="D1653" s="711">
        <f>D1623*C1653</f>
        <v>0</v>
      </c>
      <c r="E1653" s="505"/>
      <c r="F1653" s="577">
        <f>F1623*C1653</f>
        <v>0</v>
      </c>
      <c r="G1653" s="578">
        <f>G1623*C1653</f>
        <v>0</v>
      </c>
      <c r="H1653" s="578">
        <f>H1623*C1653</f>
        <v>0</v>
      </c>
      <c r="I1653" s="579">
        <f t="shared" si="188"/>
        <v>0</v>
      </c>
    </row>
    <row r="1654" spans="1:13" s="526" customFormat="1" ht="24" hidden="1" customHeight="1">
      <c r="A1654" s="719" t="s">
        <v>58</v>
      </c>
      <c r="B1654" s="720"/>
      <c r="C1654" s="612">
        <v>0.02</v>
      </c>
      <c r="D1654" s="636" t="e">
        <f>D1603+F1603+G1603+E1654+D1644</f>
        <v>#REF!</v>
      </c>
      <c r="E1654" s="507">
        <v>0</v>
      </c>
      <c r="F1654" s="712"/>
      <c r="G1654" s="608"/>
      <c r="H1654" s="608"/>
      <c r="I1654" s="612" t="e">
        <f>D1654</f>
        <v>#REF!</v>
      </c>
    </row>
    <row r="1655" spans="1:13" s="526" customFormat="1" ht="24" hidden="1" customHeight="1">
      <c r="A1655" s="719" t="s">
        <v>57</v>
      </c>
      <c r="B1655" s="720"/>
      <c r="C1655" s="612">
        <v>0.01</v>
      </c>
      <c r="D1655" s="636">
        <f>D1606+F1606+G1606+E1655</f>
        <v>0</v>
      </c>
      <c r="E1655" s="507"/>
      <c r="F1655" s="712"/>
      <c r="G1655" s="608"/>
      <c r="H1655" s="608"/>
      <c r="I1655" s="612">
        <f>D1655</f>
        <v>0</v>
      </c>
    </row>
    <row r="1656" spans="1:13" ht="24" hidden="1" customHeight="1">
      <c r="A1656" s="719" t="s">
        <v>305</v>
      </c>
      <c r="B1656" s="720"/>
      <c r="C1656" s="713">
        <v>1.2E-2</v>
      </c>
      <c r="D1656" s="571" t="e">
        <f>D1635+E1656</f>
        <v>#REF!</v>
      </c>
      <c r="E1656" s="507"/>
      <c r="F1656" s="572">
        <f t="shared" ref="F1656:H1657" si="189">F1635</f>
        <v>0</v>
      </c>
      <c r="G1656" s="573">
        <f t="shared" si="189"/>
        <v>0</v>
      </c>
      <c r="H1656" s="573">
        <f t="shared" si="189"/>
        <v>0</v>
      </c>
      <c r="I1656" s="682" t="e">
        <f>D1656+F1656+G1656+H1656</f>
        <v>#REF!</v>
      </c>
    </row>
    <row r="1657" spans="1:13" ht="24" hidden="1" customHeight="1">
      <c r="A1657" s="719" t="s">
        <v>53</v>
      </c>
      <c r="B1657" s="720"/>
      <c r="C1657" s="713">
        <v>6.0000000000000001E-3</v>
      </c>
      <c r="D1657" s="571">
        <f>D1636+E1657</f>
        <v>0</v>
      </c>
      <c r="E1657" s="507"/>
      <c r="F1657" s="572">
        <f t="shared" si="189"/>
        <v>0</v>
      </c>
      <c r="G1657" s="573">
        <f t="shared" si="189"/>
        <v>0</v>
      </c>
      <c r="H1657" s="573">
        <f t="shared" si="189"/>
        <v>0</v>
      </c>
      <c r="I1657" s="682">
        <f>D1657+F1657+G1657+H1657</f>
        <v>0</v>
      </c>
    </row>
    <row r="1658" spans="1:13" ht="24" hidden="1" customHeight="1">
      <c r="A1658" s="719" t="s">
        <v>54</v>
      </c>
      <c r="B1658" s="720"/>
      <c r="C1658" s="713">
        <v>6.7799999999999996E-3</v>
      </c>
      <c r="D1658" s="571">
        <f>D1638+E1658</f>
        <v>0</v>
      </c>
      <c r="E1658" s="507">
        <v>0</v>
      </c>
      <c r="F1658" s="572"/>
      <c r="G1658" s="573"/>
      <c r="H1658" s="573"/>
      <c r="I1658" s="682">
        <f>D1658</f>
        <v>0</v>
      </c>
    </row>
    <row r="1659" spans="1:13" ht="24" hidden="1" customHeight="1" thickBot="1">
      <c r="A1659" s="721" t="s">
        <v>48</v>
      </c>
      <c r="B1659" s="722"/>
      <c r="C1659" s="714">
        <v>3</v>
      </c>
      <c r="D1659" s="715" t="e">
        <f>D1639+E1659</f>
        <v>#REF!</v>
      </c>
      <c r="E1659" s="513"/>
      <c r="F1659" s="716"/>
      <c r="G1659" s="717"/>
      <c r="H1659" s="717">
        <f>H1639</f>
        <v>0</v>
      </c>
      <c r="I1659" s="718" t="e">
        <f>D1659+H1659</f>
        <v>#REF!</v>
      </c>
    </row>
    <row r="1660" spans="1:13" ht="24" customHeight="1" thickBot="1">
      <c r="A1660" s="749" t="s">
        <v>610</v>
      </c>
      <c r="B1660" s="750"/>
      <c r="C1660" s="750"/>
      <c r="D1660" s="750"/>
      <c r="E1660" s="816"/>
      <c r="F1660" s="751"/>
      <c r="G1660" s="4152">
        <f>G1</f>
        <v>44606</v>
      </c>
      <c r="H1660" s="4153"/>
      <c r="I1660" s="4154"/>
      <c r="K1660" s="4049"/>
      <c r="L1660" s="4049"/>
      <c r="M1660" s="520"/>
    </row>
    <row r="1661" spans="1:13" s="526" customFormat="1" ht="24" customHeight="1">
      <c r="A1661" s="768"/>
      <c r="B1661" s="769"/>
      <c r="C1661" s="754" t="s">
        <v>24</v>
      </c>
      <c r="D1661" s="521">
        <v>0.22916666666666666</v>
      </c>
      <c r="E1661" s="817" t="s">
        <v>375</v>
      </c>
      <c r="F1661" s="522">
        <v>0.47916666666666669</v>
      </c>
      <c r="G1661" s="523">
        <v>0.66666666666666663</v>
      </c>
      <c r="H1661" s="524">
        <v>0.8125</v>
      </c>
      <c r="I1661" s="525"/>
      <c r="K1661" s="4050"/>
      <c r="L1661" s="4050"/>
      <c r="M1661" s="527"/>
    </row>
    <row r="1662" spans="1:13" s="526" customFormat="1" ht="24" customHeight="1" thickBot="1">
      <c r="A1662" s="528"/>
      <c r="B1662" s="529">
        <v>1</v>
      </c>
      <c r="C1662" s="755"/>
      <c r="D1662" s="518" t="e">
        <f>'Основная продукция'!#REF!</f>
        <v>#REF!</v>
      </c>
      <c r="E1662" s="818"/>
      <c r="F1662" s="530">
        <f>'Основная продукция'!P509</f>
        <v>0</v>
      </c>
      <c r="G1662" s="531">
        <f>'Основная продукция'!Y509</f>
        <v>0</v>
      </c>
      <c r="H1662" s="532">
        <f>'Основная продукция'!AG509</f>
        <v>0</v>
      </c>
      <c r="I1662" s="533" t="s">
        <v>153</v>
      </c>
      <c r="K1662" s="4050"/>
      <c r="L1662" s="4050"/>
      <c r="M1662" s="527"/>
    </row>
    <row r="1663" spans="1:13" s="526" customFormat="1" ht="12.75" hidden="1" customHeight="1">
      <c r="A1663" s="534" t="s">
        <v>376</v>
      </c>
      <c r="B1663" s="529">
        <v>0.28000000000000003</v>
      </c>
      <c r="C1663" s="755"/>
      <c r="D1663" s="535" t="e">
        <f>B1663*D1662/B1662</f>
        <v>#REF!</v>
      </c>
      <c r="E1663" s="819"/>
      <c r="F1663" s="536">
        <f t="shared" ref="F1663:F1668" si="190">B1663*F1662/B1662</f>
        <v>0</v>
      </c>
      <c r="G1663" s="537">
        <f>B1663*G1662/B1662</f>
        <v>0</v>
      </c>
      <c r="H1663" s="537">
        <f t="shared" ref="H1663:H1668" si="191">B1663*H1662/B1662</f>
        <v>0</v>
      </c>
      <c r="I1663" s="538"/>
      <c r="K1663" s="4050"/>
      <c r="L1663" s="4050"/>
      <c r="M1663" s="527"/>
    </row>
    <row r="1664" spans="1:13" s="526" customFormat="1" ht="12.75" hidden="1" customHeight="1">
      <c r="A1664" s="534" t="s">
        <v>377</v>
      </c>
      <c r="B1664" s="529">
        <v>0.22</v>
      </c>
      <c r="C1664" s="755"/>
      <c r="D1664" s="535" t="e">
        <f>B1664*D1662/B1662</f>
        <v>#REF!</v>
      </c>
      <c r="E1664" s="819"/>
      <c r="F1664" s="536">
        <f t="shared" si="190"/>
        <v>0</v>
      </c>
      <c r="G1664" s="537">
        <f t="shared" ref="G1664:G1668" si="192">B1664*G1663/B1663</f>
        <v>0</v>
      </c>
      <c r="H1664" s="537">
        <f t="shared" si="191"/>
        <v>0</v>
      </c>
      <c r="I1664" s="538"/>
      <c r="K1664" s="4050"/>
      <c r="L1664" s="4050"/>
      <c r="M1664" s="527"/>
    </row>
    <row r="1665" spans="1:13" s="526" customFormat="1" ht="12.75" hidden="1" customHeight="1">
      <c r="A1665" s="534" t="s">
        <v>378</v>
      </c>
      <c r="B1665" s="529">
        <v>0.19</v>
      </c>
      <c r="C1665" s="755"/>
      <c r="D1665" s="535" t="e">
        <f>B1665*D1662/B1662</f>
        <v>#REF!</v>
      </c>
      <c r="E1665" s="819"/>
      <c r="F1665" s="536">
        <f t="shared" si="190"/>
        <v>0</v>
      </c>
      <c r="G1665" s="537">
        <f t="shared" si="192"/>
        <v>0</v>
      </c>
      <c r="H1665" s="537">
        <f t="shared" si="191"/>
        <v>0</v>
      </c>
      <c r="I1665" s="538"/>
      <c r="K1665" s="4050"/>
      <c r="L1665" s="4050"/>
      <c r="M1665" s="527"/>
    </row>
    <row r="1666" spans="1:13" s="526" customFormat="1" ht="12.75" hidden="1" customHeight="1">
      <c r="A1666" s="534" t="s">
        <v>379</v>
      </c>
      <c r="B1666" s="529">
        <v>0.19</v>
      </c>
      <c r="C1666" s="755"/>
      <c r="D1666" s="535" t="e">
        <f>B1666*D1662/B1662</f>
        <v>#REF!</v>
      </c>
      <c r="E1666" s="819"/>
      <c r="F1666" s="536">
        <f t="shared" si="190"/>
        <v>0</v>
      </c>
      <c r="G1666" s="537">
        <f t="shared" si="192"/>
        <v>0</v>
      </c>
      <c r="H1666" s="537">
        <f t="shared" si="191"/>
        <v>0</v>
      </c>
      <c r="I1666" s="538"/>
      <c r="K1666" s="4050"/>
      <c r="L1666" s="4050"/>
      <c r="M1666" s="527"/>
    </row>
    <row r="1667" spans="1:13" s="526" customFormat="1" ht="12.75" hidden="1" customHeight="1">
      <c r="A1667" s="534" t="s">
        <v>380</v>
      </c>
      <c r="B1667" s="529">
        <v>0.06</v>
      </c>
      <c r="C1667" s="755"/>
      <c r="D1667" s="535" t="e">
        <f>B1667*D1662/B1662</f>
        <v>#REF!</v>
      </c>
      <c r="E1667" s="819"/>
      <c r="F1667" s="536">
        <f t="shared" si="190"/>
        <v>0</v>
      </c>
      <c r="G1667" s="537">
        <f t="shared" si="192"/>
        <v>0</v>
      </c>
      <c r="H1667" s="537">
        <f t="shared" si="191"/>
        <v>0</v>
      </c>
      <c r="I1667" s="538"/>
    </row>
    <row r="1668" spans="1:13" s="526" customFormat="1" ht="12.75" hidden="1" customHeight="1" thickBot="1">
      <c r="A1668" s="539" t="s">
        <v>381</v>
      </c>
      <c r="B1668" s="540">
        <v>0.06</v>
      </c>
      <c r="C1668" s="756"/>
      <c r="D1668" s="541" t="e">
        <f>B1668*D1662/B1662</f>
        <v>#REF!</v>
      </c>
      <c r="E1668" s="820"/>
      <c r="F1668" s="542">
        <f t="shared" si="190"/>
        <v>0</v>
      </c>
      <c r="G1668" s="543">
        <f t="shared" si="192"/>
        <v>0</v>
      </c>
      <c r="H1668" s="543">
        <f t="shared" si="191"/>
        <v>0</v>
      </c>
      <c r="I1668" s="544"/>
    </row>
    <row r="1669" spans="1:13" ht="24" customHeight="1" thickBot="1">
      <c r="A1669" s="545"/>
      <c r="B1669" s="546">
        <v>1</v>
      </c>
      <c r="C1669" s="547" t="s">
        <v>111</v>
      </c>
      <c r="D1669" s="548" t="e">
        <f>'Основная продукция'!#REF!</f>
        <v>#REF!</v>
      </c>
      <c r="E1669" s="821"/>
      <c r="F1669" s="549">
        <f>'Основная продукция'!P510</f>
        <v>0</v>
      </c>
      <c r="G1669" s="550">
        <f>'Основная продукция'!Y510</f>
        <v>0</v>
      </c>
      <c r="H1669" s="551" t="e">
        <f>'Основная продукция'!#REF!</f>
        <v>#REF!</v>
      </c>
      <c r="I1669" s="552" t="s">
        <v>153</v>
      </c>
    </row>
    <row r="1670" spans="1:13" ht="12.75" hidden="1" customHeight="1">
      <c r="A1670" s="553" t="s">
        <v>382</v>
      </c>
      <c r="B1670" s="554">
        <v>0.5</v>
      </c>
      <c r="C1670" s="555"/>
      <c r="D1670" s="556" t="e">
        <f>B1670*D1669/B1669</f>
        <v>#REF!</v>
      </c>
      <c r="E1670" s="822"/>
      <c r="F1670" s="557">
        <f>B1670*F1669/B1669</f>
        <v>0</v>
      </c>
      <c r="G1670" s="558">
        <f>B1670*G1669/B1669</f>
        <v>0</v>
      </c>
      <c r="H1670" s="558" t="e">
        <f>B1670*H1669/B1669</f>
        <v>#REF!</v>
      </c>
      <c r="I1670" s="559"/>
    </row>
    <row r="1671" spans="1:13" ht="12.75" hidden="1" customHeight="1" thickBot="1">
      <c r="A1671" s="534" t="s">
        <v>383</v>
      </c>
      <c r="B1671" s="529">
        <v>0.5</v>
      </c>
      <c r="C1671" s="560"/>
      <c r="D1671" s="561" t="e">
        <f>B1671*D1669/B1669</f>
        <v>#REF!</v>
      </c>
      <c r="E1671" s="823"/>
      <c r="F1671" s="562">
        <f>B1671*F1669/B1669</f>
        <v>0</v>
      </c>
      <c r="G1671" s="563">
        <f>B1671*G1669/B1669</f>
        <v>0</v>
      </c>
      <c r="H1671" s="563" t="e">
        <f>B1671*H1669/B1669</f>
        <v>#REF!</v>
      </c>
      <c r="I1671" s="564"/>
    </row>
    <row r="1672" spans="1:13" ht="12.75" hidden="1" customHeight="1">
      <c r="A1672" s="745" t="s">
        <v>302</v>
      </c>
      <c r="B1672" s="764"/>
      <c r="C1672" s="565">
        <v>0.03</v>
      </c>
      <c r="D1672" s="566" t="e">
        <f>D1670*C1672</f>
        <v>#REF!</v>
      </c>
      <c r="E1672" s="824"/>
      <c r="F1672" s="567">
        <f>F1670*C1672</f>
        <v>0</v>
      </c>
      <c r="G1672" s="568">
        <f>G1670*C1672</f>
        <v>0</v>
      </c>
      <c r="H1672" s="568" t="e">
        <f>H1670*C1672</f>
        <v>#REF!</v>
      </c>
      <c r="I1672" s="569" t="e">
        <f>SUM(D1672:H1672)</f>
        <v>#REF!</v>
      </c>
    </row>
    <row r="1673" spans="1:13" ht="12.75" hidden="1" customHeight="1">
      <c r="A1673" s="719" t="s">
        <v>307</v>
      </c>
      <c r="B1673" s="765"/>
      <c r="C1673" s="570">
        <v>1.2E-2</v>
      </c>
      <c r="D1673" s="571" t="e">
        <f>D1671*C1673</f>
        <v>#REF!</v>
      </c>
      <c r="E1673" s="825"/>
      <c r="F1673" s="572">
        <f>F1671*C1673</f>
        <v>0</v>
      </c>
      <c r="G1673" s="573">
        <f>G1671*C1673</f>
        <v>0</v>
      </c>
      <c r="H1673" s="573" t="e">
        <f>H1671*C1673</f>
        <v>#REF!</v>
      </c>
      <c r="I1673" s="574" t="e">
        <f>SUM(D1673:H1673)</f>
        <v>#REF!</v>
      </c>
    </row>
    <row r="1674" spans="1:13" ht="12.75" hidden="1" customHeight="1">
      <c r="A1674" s="747" t="s">
        <v>303</v>
      </c>
      <c r="B1674" s="761"/>
      <c r="C1674" s="575">
        <v>3.0000000000000001E-3</v>
      </c>
      <c r="D1674" s="576" t="e">
        <f>D1671*C1674</f>
        <v>#REF!</v>
      </c>
      <c r="E1674" s="505"/>
      <c r="F1674" s="577">
        <f>F1671*C1674</f>
        <v>0</v>
      </c>
      <c r="G1674" s="578">
        <f>G1671*C1674</f>
        <v>0</v>
      </c>
      <c r="H1674" s="578" t="e">
        <f>H1671*C1674</f>
        <v>#REF!</v>
      </c>
      <c r="I1674" s="579" t="e">
        <f t="shared" ref="I1674:I1679" si="193">SUM(D1674:H1674)</f>
        <v>#REF!</v>
      </c>
    </row>
    <row r="1675" spans="1:13" ht="12.75" hidden="1" customHeight="1">
      <c r="A1675" s="766" t="s">
        <v>39</v>
      </c>
      <c r="B1675" s="767"/>
      <c r="C1675" s="580">
        <v>1.2E-2</v>
      </c>
      <c r="D1675" s="581" t="e">
        <f>D1671*C1675</f>
        <v>#REF!</v>
      </c>
      <c r="E1675" s="826"/>
      <c r="F1675" s="582">
        <f>F1671*C1675</f>
        <v>0</v>
      </c>
      <c r="G1675" s="583">
        <f>G1671*C1675</f>
        <v>0</v>
      </c>
      <c r="H1675" s="583" t="e">
        <f>H1671*C1675</f>
        <v>#REF!</v>
      </c>
      <c r="I1675" s="584" t="e">
        <f t="shared" si="193"/>
        <v>#REF!</v>
      </c>
    </row>
    <row r="1676" spans="1:13" ht="12.75" hidden="1" customHeight="1">
      <c r="A1676" s="766" t="s">
        <v>47</v>
      </c>
      <c r="B1676" s="767"/>
      <c r="C1676" s="585">
        <v>2.18E-2</v>
      </c>
      <c r="D1676" s="586" t="e">
        <f>D1670*C1676</f>
        <v>#REF!</v>
      </c>
      <c r="E1676" s="827"/>
      <c r="F1676" s="587">
        <f>F1670*C1676</f>
        <v>0</v>
      </c>
      <c r="G1676" s="588">
        <f>G1670*C1676</f>
        <v>0</v>
      </c>
      <c r="H1676" s="588" t="e">
        <f>H1670*C1676</f>
        <v>#REF!</v>
      </c>
      <c r="I1676" s="584" t="e">
        <f t="shared" si="193"/>
        <v>#REF!</v>
      </c>
    </row>
    <row r="1677" spans="1:13" ht="12.75" hidden="1" customHeight="1">
      <c r="A1677" s="747" t="s">
        <v>45</v>
      </c>
      <c r="B1677" s="761"/>
      <c r="C1677" s="589">
        <v>2.5559999999999999E-2</v>
      </c>
      <c r="D1677" s="590" t="e">
        <f>D1671*C1677</f>
        <v>#REF!</v>
      </c>
      <c r="E1677" s="828"/>
      <c r="F1677" s="591">
        <f>F1671*C1677</f>
        <v>0</v>
      </c>
      <c r="G1677" s="592">
        <f>G1671*C1677</f>
        <v>0</v>
      </c>
      <c r="H1677" s="592" t="e">
        <f>H1671*C1677</f>
        <v>#REF!</v>
      </c>
      <c r="I1677" s="584" t="e">
        <f t="shared" si="193"/>
        <v>#REF!</v>
      </c>
    </row>
    <row r="1678" spans="1:13" ht="12.75" hidden="1" customHeight="1">
      <c r="A1678" s="747" t="s">
        <v>300</v>
      </c>
      <c r="B1678" s="761"/>
      <c r="C1678" s="575">
        <v>1.2E-2</v>
      </c>
      <c r="D1678" s="576" t="e">
        <f>D1670*C1678</f>
        <v>#REF!</v>
      </c>
      <c r="E1678" s="505"/>
      <c r="F1678" s="577">
        <f>F1670*C1678</f>
        <v>0</v>
      </c>
      <c r="G1678" s="578">
        <f>G1670*C1678</f>
        <v>0</v>
      </c>
      <c r="H1678" s="578" t="e">
        <f>H1670*C1678</f>
        <v>#REF!</v>
      </c>
      <c r="I1678" s="579" t="e">
        <f t="shared" si="193"/>
        <v>#REF!</v>
      </c>
    </row>
    <row r="1679" spans="1:13" ht="12.75" hidden="1" customHeight="1" thickBot="1">
      <c r="A1679" s="762" t="s">
        <v>52</v>
      </c>
      <c r="B1679" s="763"/>
      <c r="C1679" s="593">
        <v>1.2E-2</v>
      </c>
      <c r="D1679" s="594" t="e">
        <f>D1671*C1679</f>
        <v>#REF!</v>
      </c>
      <c r="E1679" s="829"/>
      <c r="F1679" s="595">
        <f>F1671*C1679</f>
        <v>0</v>
      </c>
      <c r="G1679" s="596">
        <f>G1671*C1679</f>
        <v>0</v>
      </c>
      <c r="H1679" s="596" t="e">
        <f>H1671*C1679</f>
        <v>#REF!</v>
      </c>
      <c r="I1679" s="597" t="e">
        <f t="shared" si="193"/>
        <v>#REF!</v>
      </c>
    </row>
    <row r="1680" spans="1:13" ht="24" customHeight="1" thickBot="1">
      <c r="A1680" s="598"/>
      <c r="B1680" s="599">
        <v>1</v>
      </c>
      <c r="C1680" s="547" t="s">
        <v>119</v>
      </c>
      <c r="D1680" s="600" t="e">
        <f>'Основная продукция'!#REF!</f>
        <v>#REF!</v>
      </c>
      <c r="E1680" s="830"/>
      <c r="F1680" s="601">
        <f>'Основная продукция'!P513</f>
        <v>0</v>
      </c>
      <c r="G1680" s="602">
        <f>'Основная продукция'!Y513</f>
        <v>0</v>
      </c>
      <c r="H1680" s="603" t="e">
        <f>'Основная продукция'!#REF!</f>
        <v>#REF!</v>
      </c>
      <c r="I1680" s="604"/>
    </row>
    <row r="1681" spans="1:9" ht="12.75" hidden="1" customHeight="1">
      <c r="A1681" s="745" t="s">
        <v>384</v>
      </c>
      <c r="B1681" s="746"/>
      <c r="C1681" s="568">
        <v>3.5000000000000003E-2</v>
      </c>
      <c r="D1681" s="605" t="e">
        <f>C1681*D1680</f>
        <v>#REF!</v>
      </c>
      <c r="E1681" s="831"/>
      <c r="F1681" s="606">
        <f>C1681*F1680</f>
        <v>0</v>
      </c>
      <c r="G1681" s="607">
        <f>C1681*G1680</f>
        <v>0</v>
      </c>
      <c r="H1681" s="607" t="e">
        <f>C1681*H1680</f>
        <v>#REF!</v>
      </c>
      <c r="I1681" s="569" t="e">
        <f>SUM(D1681:H1681)</f>
        <v>#REF!</v>
      </c>
    </row>
    <row r="1682" spans="1:9" ht="12.75" hidden="1" customHeight="1">
      <c r="A1682" s="719" t="s">
        <v>58</v>
      </c>
      <c r="B1682" s="720"/>
      <c r="C1682" s="608">
        <v>0.02</v>
      </c>
      <c r="D1682" s="609" t="e">
        <f>C1682*D1680</f>
        <v>#REF!</v>
      </c>
      <c r="E1682" s="832"/>
      <c r="F1682" s="610">
        <f>C1682*F1680</f>
        <v>0</v>
      </c>
      <c r="G1682" s="611">
        <f>C1682*G1680</f>
        <v>0</v>
      </c>
      <c r="H1682" s="611" t="e">
        <f>C1682*H1680</f>
        <v>#REF!</v>
      </c>
      <c r="I1682" s="612" t="e">
        <f>SUM(D1682:H1682)</f>
        <v>#REF!</v>
      </c>
    </row>
    <row r="1683" spans="1:9" ht="12.75" hidden="1" customHeight="1">
      <c r="A1683" s="729" t="s">
        <v>52</v>
      </c>
      <c r="B1683" s="730"/>
      <c r="C1683" s="613">
        <v>1.2E-2</v>
      </c>
      <c r="D1683" s="614" t="e">
        <f>C1683*D1680</f>
        <v>#REF!</v>
      </c>
      <c r="E1683" s="833"/>
      <c r="F1683" s="615">
        <f>C1683*F1680</f>
        <v>0</v>
      </c>
      <c r="G1683" s="616">
        <f>C1683*G1680</f>
        <v>0</v>
      </c>
      <c r="H1683" s="616" t="e">
        <f>C1683*H1680</f>
        <v>#REF!</v>
      </c>
      <c r="I1683" s="617" t="e">
        <f>SUM(D1683:H1683)</f>
        <v>#REF!</v>
      </c>
    </row>
    <row r="1684" spans="1:9" ht="12.75" hidden="1" customHeight="1">
      <c r="A1684" s="747" t="s">
        <v>45</v>
      </c>
      <c r="B1684" s="748"/>
      <c r="C1684" s="578">
        <v>3.4500000000000003E-2</v>
      </c>
      <c r="D1684" s="618" t="e">
        <f>C1684*D1680</f>
        <v>#REF!</v>
      </c>
      <c r="E1684" s="834"/>
      <c r="F1684" s="619">
        <f>C1684*F1680</f>
        <v>0</v>
      </c>
      <c r="G1684" s="620">
        <f>C1684*G1680</f>
        <v>0</v>
      </c>
      <c r="H1684" s="620" t="e">
        <f>C1684*H1680</f>
        <v>#REF!</v>
      </c>
      <c r="I1684" s="579" t="e">
        <f>SUM(D1684:H1684)</f>
        <v>#REF!</v>
      </c>
    </row>
    <row r="1685" spans="1:9" ht="12.75" hidden="1" customHeight="1" thickBot="1">
      <c r="A1685" s="719" t="s">
        <v>57</v>
      </c>
      <c r="B1685" s="720"/>
      <c r="C1685" s="608">
        <v>0.01</v>
      </c>
      <c r="D1685" s="621" t="e">
        <f>C1685*D1680</f>
        <v>#REF!</v>
      </c>
      <c r="E1685" s="835"/>
      <c r="F1685" s="622">
        <f>C1685*F1680</f>
        <v>0</v>
      </c>
      <c r="G1685" s="623">
        <f>C1685*G1680</f>
        <v>0</v>
      </c>
      <c r="H1685" s="623" t="e">
        <f>C1685*H1680</f>
        <v>#REF!</v>
      </c>
      <c r="I1685" s="612" t="e">
        <f>SUM(D1685:H1685)</f>
        <v>#REF!</v>
      </c>
    </row>
    <row r="1686" spans="1:9" s="526" customFormat="1" ht="24" customHeight="1">
      <c r="A1686" s="735" t="s">
        <v>42</v>
      </c>
      <c r="B1686" s="736"/>
      <c r="C1686" s="624">
        <v>2.4E-2</v>
      </c>
      <c r="D1686" s="625" t="e">
        <f>(D1664+D1666+D1668)*C1686+E1686</f>
        <v>#REF!</v>
      </c>
      <c r="E1686" s="506"/>
      <c r="F1686" s="626">
        <f>(F1664+F1666+F1668)*C1686</f>
        <v>0</v>
      </c>
      <c r="G1686" s="627">
        <f>(G1664+G1666+G1668)*C1686</f>
        <v>0</v>
      </c>
      <c r="H1686" s="627">
        <f>(H1664+H1666+H1668)*C1686</f>
        <v>0</v>
      </c>
      <c r="I1686" s="569" t="e">
        <f>D1686+F1686+G1686+H1686</f>
        <v>#REF!</v>
      </c>
    </row>
    <row r="1687" spans="1:9" s="526" customFormat="1" ht="24" customHeight="1">
      <c r="A1687" s="719" t="s">
        <v>299</v>
      </c>
      <c r="B1687" s="720"/>
      <c r="C1687" s="628">
        <v>1.2E-2</v>
      </c>
      <c r="D1687" s="571" t="e">
        <f>((D1663+D1665+D1667)*C1687)+D1719+E1687</f>
        <v>#REF!</v>
      </c>
      <c r="E1687" s="507"/>
      <c r="F1687" s="629" t="e">
        <f>((F1663+F1665+F1667)*C1687)+F1719</f>
        <v>#REF!</v>
      </c>
      <c r="G1687" s="573" t="e">
        <f>((G1663+G1665+G1667)*C1687)+G1719</f>
        <v>#REF!</v>
      </c>
      <c r="H1687" s="573" t="e">
        <f>((H1663+H1665+H1667)*C1687)+H1719</f>
        <v>#REF!</v>
      </c>
      <c r="I1687" s="579" t="e">
        <f t="shared" ref="I1687:I1696" si="194">D1687+F1687+G1687+H1687</f>
        <v>#REF!</v>
      </c>
    </row>
    <row r="1688" spans="1:9" s="526" customFormat="1" ht="24" customHeight="1">
      <c r="A1688" s="719" t="s">
        <v>39</v>
      </c>
      <c r="B1688" s="720"/>
      <c r="C1688" s="628">
        <v>1.2E-2</v>
      </c>
      <c r="D1688" s="630" t="e">
        <f>((D1663+D1665+D1667)*C1688)+D1675+D1731+D1713+D1707+E1688</f>
        <v>#REF!</v>
      </c>
      <c r="E1688" s="507"/>
      <c r="F1688" s="631" t="e">
        <f>((F1663+F1665+F1667)*C1688)+F1675+F1731+F1713+F1707</f>
        <v>#REF!</v>
      </c>
      <c r="G1688" s="608" t="e">
        <f>((G1663+G1665+G1667)*C1688)+G1675+G1731+G1713+G1707</f>
        <v>#REF!</v>
      </c>
      <c r="H1688" s="608" t="e">
        <f>((H1663+H1665+H1667)*C1688)+H1675+H1731+H1713+H1707</f>
        <v>#REF!</v>
      </c>
      <c r="I1688" s="579" t="e">
        <f t="shared" si="194"/>
        <v>#REF!</v>
      </c>
    </row>
    <row r="1689" spans="1:9" s="526" customFormat="1" ht="24" customHeight="1">
      <c r="A1689" s="719" t="s">
        <v>47</v>
      </c>
      <c r="B1689" s="720"/>
      <c r="C1689" s="628">
        <v>2.18E-2</v>
      </c>
      <c r="D1689" s="571" t="e">
        <f>D1663*C1689+D1676+D1720+E1689</f>
        <v>#REF!</v>
      </c>
      <c r="E1689" s="507"/>
      <c r="F1689" s="629">
        <f>F1663*C1689+F1676+F1720</f>
        <v>0</v>
      </c>
      <c r="G1689" s="573">
        <f>G1663*C1689+G1676+G1720</f>
        <v>0</v>
      </c>
      <c r="H1689" s="573" t="e">
        <f>H1663*C1689+H1676+H1720</f>
        <v>#REF!</v>
      </c>
      <c r="I1689" s="579" t="e">
        <f t="shared" si="194"/>
        <v>#REF!</v>
      </c>
    </row>
    <row r="1690" spans="1:9" s="526" customFormat="1" ht="24" customHeight="1">
      <c r="A1690" s="719" t="s">
        <v>45</v>
      </c>
      <c r="B1690" s="720"/>
      <c r="C1690" s="628">
        <v>2.5559999999999999E-2</v>
      </c>
      <c r="D1690" s="630" t="e">
        <f>((D1664+D1667+D1668+D1721+D1722)*C1690)+E1690+D1677+D1684+D1732+D1716+D1708</f>
        <v>#REF!</v>
      </c>
      <c r="E1690" s="507"/>
      <c r="F1690" s="631" t="e">
        <f>((F1664+F1667+F1668)*C1690)+F1677+F1684+F1732+F1716+F1708</f>
        <v>#REF!</v>
      </c>
      <c r="G1690" s="608" t="e">
        <f>((G1664+G1667+G1668)*C1690)+G1677+G1684+G1732+G1716+G1708</f>
        <v>#REF!</v>
      </c>
      <c r="H1690" s="608" t="e">
        <f>((H1664+H1667+H1668)*C1690)+H1677+H1684+H1732+H1716+H1708</f>
        <v>#REF!</v>
      </c>
      <c r="I1690" s="579" t="e">
        <f t="shared" si="194"/>
        <v>#REF!</v>
      </c>
    </row>
    <row r="1691" spans="1:9" s="526" customFormat="1" ht="24" customHeight="1">
      <c r="A1691" s="719" t="s">
        <v>300</v>
      </c>
      <c r="B1691" s="720"/>
      <c r="C1691" s="628">
        <v>1.2E-2</v>
      </c>
      <c r="D1691" s="571" t="e">
        <f>(D1664+D1667+D1668+D1721)*C1691+D1678+E1691</f>
        <v>#REF!</v>
      </c>
      <c r="E1691" s="507"/>
      <c r="F1691" s="629">
        <f>(F1664+F1667+F1668)*C1691+F1678</f>
        <v>0</v>
      </c>
      <c r="G1691" s="573">
        <f>(G1664+G1667+G1668)*C1691+G1678</f>
        <v>0</v>
      </c>
      <c r="H1691" s="573" t="e">
        <f>(H1664+H1667+H1668)*C1691+H1678</f>
        <v>#REF!</v>
      </c>
      <c r="I1691" s="579" t="e">
        <f t="shared" si="194"/>
        <v>#REF!</v>
      </c>
    </row>
    <row r="1692" spans="1:9" s="526" customFormat="1" ht="24" customHeight="1">
      <c r="A1692" s="719" t="s">
        <v>301</v>
      </c>
      <c r="B1692" s="720"/>
      <c r="C1692" s="628">
        <v>1.4E-2</v>
      </c>
      <c r="D1692" s="571" t="e">
        <f>(D1663+D1665+D1666)*C1692+E1692</f>
        <v>#REF!</v>
      </c>
      <c r="E1692" s="507"/>
      <c r="F1692" s="629">
        <f>(F1663+F1665+F1666)*C1692</f>
        <v>0</v>
      </c>
      <c r="G1692" s="573">
        <f>(G1663+G1665+G1666)*C1692</f>
        <v>0</v>
      </c>
      <c r="H1692" s="573">
        <f>(H1663+H1665+H1666)*C1692</f>
        <v>0</v>
      </c>
      <c r="I1692" s="579" t="e">
        <f t="shared" si="194"/>
        <v>#REF!</v>
      </c>
    </row>
    <row r="1693" spans="1:9" s="526" customFormat="1" ht="24" customHeight="1">
      <c r="A1693" s="757" t="s">
        <v>302</v>
      </c>
      <c r="B1693" s="758"/>
      <c r="C1693" s="632">
        <v>0.03</v>
      </c>
      <c r="D1693" s="633">
        <v>0</v>
      </c>
      <c r="E1693" s="508"/>
      <c r="F1693" s="634"/>
      <c r="G1693" s="635"/>
      <c r="H1693" s="635"/>
      <c r="I1693" s="584">
        <f t="shared" si="194"/>
        <v>0</v>
      </c>
    </row>
    <row r="1694" spans="1:9" s="526" customFormat="1" ht="24" customHeight="1">
      <c r="A1694" s="725" t="s">
        <v>385</v>
      </c>
      <c r="B1694" s="726"/>
      <c r="C1694" s="628">
        <v>2.1999999999999999E-2</v>
      </c>
      <c r="D1694" s="636">
        <v>0</v>
      </c>
      <c r="E1694" s="507"/>
      <c r="F1694" s="631"/>
      <c r="G1694" s="608"/>
      <c r="H1694" s="608"/>
      <c r="I1694" s="579">
        <f t="shared" si="194"/>
        <v>0</v>
      </c>
    </row>
    <row r="1695" spans="1:9" s="526" customFormat="1" ht="24" customHeight="1">
      <c r="A1695" s="725" t="s">
        <v>386</v>
      </c>
      <c r="B1695" s="726"/>
      <c r="C1695" s="628">
        <v>3.0000000000000001E-3</v>
      </c>
      <c r="D1695" s="637">
        <v>0</v>
      </c>
      <c r="E1695" s="507"/>
      <c r="F1695" s="629"/>
      <c r="G1695" s="573"/>
      <c r="H1695" s="573"/>
      <c r="I1695" s="579">
        <f t="shared" si="194"/>
        <v>0</v>
      </c>
    </row>
    <row r="1696" spans="1:9" s="526" customFormat="1" ht="24" customHeight="1" thickBot="1">
      <c r="A1696" s="759" t="s">
        <v>304</v>
      </c>
      <c r="B1696" s="760"/>
      <c r="C1696" s="638">
        <v>3.5000000000000003E-2</v>
      </c>
      <c r="D1696" s="639">
        <v>0</v>
      </c>
      <c r="E1696" s="509"/>
      <c r="F1696" s="640"/>
      <c r="G1696" s="641"/>
      <c r="H1696" s="641"/>
      <c r="I1696" s="642">
        <f t="shared" si="194"/>
        <v>0</v>
      </c>
    </row>
    <row r="1697" spans="1:9" ht="7.5" customHeight="1" thickBot="1"/>
    <row r="1698" spans="1:9" ht="24" customHeight="1" thickBot="1">
      <c r="A1698" s="749" t="s">
        <v>610</v>
      </c>
      <c r="B1698" s="750"/>
      <c r="C1698" s="750"/>
      <c r="D1698" s="750"/>
      <c r="E1698" s="816"/>
      <c r="F1698" s="751"/>
      <c r="G1698" s="4152">
        <f>G1</f>
        <v>44606</v>
      </c>
      <c r="H1698" s="4153"/>
      <c r="I1698" s="4154"/>
    </row>
    <row r="1699" spans="1:9" s="526" customFormat="1" ht="24" customHeight="1" thickBot="1">
      <c r="A1699" s="752" t="s">
        <v>387</v>
      </c>
      <c r="B1699" s="753"/>
      <c r="C1699" s="754" t="s">
        <v>9</v>
      </c>
      <c r="D1699" s="643">
        <v>0.22916666666666666</v>
      </c>
      <c r="E1699" s="817" t="s">
        <v>375</v>
      </c>
      <c r="F1699" s="522">
        <v>0.47916666666666669</v>
      </c>
      <c r="G1699" s="523">
        <v>0.66666666666666663</v>
      </c>
      <c r="H1699" s="644">
        <v>0.8125</v>
      </c>
      <c r="I1699" s="645"/>
    </row>
    <row r="1700" spans="1:9" s="526" customFormat="1" ht="24" customHeight="1" thickBot="1">
      <c r="A1700" s="646"/>
      <c r="B1700" s="647">
        <v>1</v>
      </c>
      <c r="C1700" s="755"/>
      <c r="D1700" s="518" t="e">
        <f>'Основная продукция'!#REF!</f>
        <v>#REF!</v>
      </c>
      <c r="E1700" s="837"/>
      <c r="F1700" s="648">
        <f>'Основная продукция'!P524</f>
        <v>0</v>
      </c>
      <c r="G1700" s="649">
        <f>'Основная продукция'!Y524</f>
        <v>0</v>
      </c>
      <c r="H1700" s="650">
        <f>'Основная продукция'!AG523</f>
        <v>0</v>
      </c>
      <c r="I1700" s="533"/>
    </row>
    <row r="1701" spans="1:9" s="526" customFormat="1" ht="13.5" hidden="1" customHeight="1">
      <c r="A1701" s="534" t="s">
        <v>0</v>
      </c>
      <c r="B1701" s="651">
        <v>0.25</v>
      </c>
      <c r="C1701" s="755"/>
      <c r="D1701" s="535" t="e">
        <f>B1701*D1700/B1700</f>
        <v>#REF!</v>
      </c>
      <c r="E1701" s="819"/>
      <c r="F1701" s="536">
        <f>B1701*F1700/B1700</f>
        <v>0</v>
      </c>
      <c r="G1701" s="537">
        <f>B1701*G1700/B1700</f>
        <v>0</v>
      </c>
      <c r="H1701" s="537">
        <f>B1701*H1700/B1700</f>
        <v>0</v>
      </c>
      <c r="I1701" s="533"/>
    </row>
    <row r="1702" spans="1:9" s="526" customFormat="1" ht="13.5" hidden="1" customHeight="1" thickBot="1">
      <c r="A1702" s="652" t="s">
        <v>29</v>
      </c>
      <c r="B1702" s="653">
        <v>0.36</v>
      </c>
      <c r="C1702" s="756"/>
      <c r="D1702" s="654" t="e">
        <f>B1702*D1701/B1701</f>
        <v>#REF!</v>
      </c>
      <c r="E1702" s="838"/>
      <c r="F1702" s="655">
        <f>B1702*F1701/B1701</f>
        <v>0</v>
      </c>
      <c r="G1702" s="656">
        <f>B1702*G1701/B1701</f>
        <v>0</v>
      </c>
      <c r="H1702" s="656">
        <f>B1702*H1701/B1701</f>
        <v>0</v>
      </c>
      <c r="I1702" s="657"/>
    </row>
    <row r="1703" spans="1:9" ht="24" customHeight="1">
      <c r="A1703" s="739" t="s">
        <v>388</v>
      </c>
      <c r="B1703" s="740"/>
      <c r="C1703" s="741"/>
      <c r="D1703" s="658" t="e">
        <f>'Основная продукция'!#REF!</f>
        <v>#REF!</v>
      </c>
      <c r="E1703" s="839"/>
      <c r="F1703" s="659" t="e">
        <f>'Основная продукция'!#REF!</f>
        <v>#REF!</v>
      </c>
      <c r="G1703" s="660" t="e">
        <f>'Основная продукция'!#REF!</f>
        <v>#REF!</v>
      </c>
      <c r="H1703" s="660" t="e">
        <f>'Основная продукция'!#REF!</f>
        <v>#REF!</v>
      </c>
      <c r="I1703" s="525"/>
    </row>
    <row r="1704" spans="1:9" ht="24" customHeight="1" thickBot="1">
      <c r="A1704" s="742" t="s">
        <v>389</v>
      </c>
      <c r="B1704" s="743"/>
      <c r="C1704" s="744"/>
      <c r="D1704" s="661" t="e">
        <f>'Основная продукция'!#REF!</f>
        <v>#REF!</v>
      </c>
      <c r="E1704" s="840"/>
      <c r="F1704" s="662" t="e">
        <f>'Основная продукция'!#REF!</f>
        <v>#REF!</v>
      </c>
      <c r="G1704" s="662" t="e">
        <f>'Основная продукция'!#REF!</f>
        <v>#REF!</v>
      </c>
      <c r="H1704" s="662" t="e">
        <f>'Основная продукция'!#REF!</f>
        <v>#REF!</v>
      </c>
      <c r="I1704" s="663"/>
    </row>
    <row r="1705" spans="1:9" ht="23.25" customHeight="1">
      <c r="A1705" s="739" t="s">
        <v>337</v>
      </c>
      <c r="B1705" s="740"/>
      <c r="C1705" s="741"/>
      <c r="D1705" s="664" t="e">
        <f>'Основная продукция'!#REF!</f>
        <v>#REF!</v>
      </c>
      <c r="E1705" s="841"/>
      <c r="F1705" s="665">
        <f>'Основная продукция'!P529</f>
        <v>0</v>
      </c>
      <c r="G1705" s="666">
        <f>'Основная продукция'!Y529</f>
        <v>0</v>
      </c>
      <c r="H1705" s="666">
        <f>'Основная продукция'!AG525</f>
        <v>0</v>
      </c>
      <c r="I1705" s="667"/>
    </row>
    <row r="1706" spans="1:9" ht="24" customHeight="1" thickBot="1">
      <c r="A1706" s="742" t="s">
        <v>338</v>
      </c>
      <c r="B1706" s="743"/>
      <c r="C1706" s="744"/>
      <c r="D1706" s="661" t="e">
        <f>'Основная продукция'!#REF!</f>
        <v>#REF!</v>
      </c>
      <c r="E1706" s="842"/>
      <c r="F1706" s="662">
        <f>'Основная продукция'!P530</f>
        <v>0</v>
      </c>
      <c r="G1706" s="668">
        <f>'Основная продукция'!Y530</f>
        <v>0</v>
      </c>
      <c r="H1706" s="668">
        <f>'Основная продукция'!AG526</f>
        <v>0</v>
      </c>
      <c r="I1706" s="604"/>
    </row>
    <row r="1707" spans="1:9" ht="12.75" hidden="1" customHeight="1">
      <c r="A1707" s="745" t="s">
        <v>39</v>
      </c>
      <c r="B1707" s="746"/>
      <c r="C1707" s="607">
        <v>0.02</v>
      </c>
      <c r="D1707" s="607" t="e">
        <f>(D1705+D1706)*C1707</f>
        <v>#REF!</v>
      </c>
      <c r="E1707" s="843"/>
      <c r="F1707" s="607">
        <f>(F1705+F1706)*C1707</f>
        <v>0</v>
      </c>
      <c r="G1707" s="607">
        <f>(G1705+G1706)*C1707</f>
        <v>0</v>
      </c>
      <c r="H1707" s="607">
        <f>(H1705+H1706)*C1707</f>
        <v>0</v>
      </c>
      <c r="I1707" s="569" t="e">
        <f t="shared" ref="I1707:I1712" si="195">SUM(D1707:H1707)</f>
        <v>#REF!</v>
      </c>
    </row>
    <row r="1708" spans="1:9" ht="12.75" hidden="1" customHeight="1">
      <c r="A1708" s="747" t="s">
        <v>45</v>
      </c>
      <c r="B1708" s="748"/>
      <c r="C1708" s="669">
        <v>0.04</v>
      </c>
      <c r="D1708" s="669" t="e">
        <f>D1705*C1708</f>
        <v>#REF!</v>
      </c>
      <c r="E1708" s="844"/>
      <c r="F1708" s="669">
        <f>F1705*C1708</f>
        <v>0</v>
      </c>
      <c r="G1708" s="669">
        <f>G1705*C1708</f>
        <v>0</v>
      </c>
      <c r="H1708" s="669">
        <f>H1705*C1708</f>
        <v>0</v>
      </c>
      <c r="I1708" s="579" t="e">
        <f t="shared" si="195"/>
        <v>#REF!</v>
      </c>
    </row>
    <row r="1709" spans="1:9" ht="12.75" hidden="1" customHeight="1">
      <c r="A1709" s="729" t="s">
        <v>52</v>
      </c>
      <c r="B1709" s="730"/>
      <c r="C1709" s="616">
        <v>2.4E-2</v>
      </c>
      <c r="D1709" s="616" t="e">
        <f>D1705*C1709</f>
        <v>#REF!</v>
      </c>
      <c r="E1709" s="845"/>
      <c r="F1709" s="616">
        <f>F1705*C1709</f>
        <v>0</v>
      </c>
      <c r="G1709" s="616">
        <f>G1705*C1709</f>
        <v>0</v>
      </c>
      <c r="H1709" s="616">
        <f>H1705*C1709</f>
        <v>0</v>
      </c>
      <c r="I1709" s="617" t="e">
        <f t="shared" si="195"/>
        <v>#REF!</v>
      </c>
    </row>
    <row r="1710" spans="1:9" ht="12.75" hidden="1" customHeight="1">
      <c r="A1710" s="747" t="s">
        <v>385</v>
      </c>
      <c r="B1710" s="748"/>
      <c r="C1710" s="670">
        <v>0.03</v>
      </c>
      <c r="D1710" s="620" t="e">
        <f>D1706*C1710</f>
        <v>#REF!</v>
      </c>
      <c r="E1710" s="846"/>
      <c r="F1710" s="620">
        <f>F1706*C1710</f>
        <v>0</v>
      </c>
      <c r="G1710" s="620">
        <f>G1706*C1710</f>
        <v>0</v>
      </c>
      <c r="H1710" s="620">
        <f>H1706*C1710</f>
        <v>0</v>
      </c>
      <c r="I1710" s="579" t="e">
        <f t="shared" si="195"/>
        <v>#REF!</v>
      </c>
    </row>
    <row r="1711" spans="1:9" ht="12.75" hidden="1" customHeight="1">
      <c r="A1711" s="719" t="s">
        <v>308</v>
      </c>
      <c r="B1711" s="720"/>
      <c r="C1711" s="671">
        <v>0.03</v>
      </c>
      <c r="D1711" s="623" t="e">
        <f>D1705*C1711</f>
        <v>#REF!</v>
      </c>
      <c r="E1711" s="847"/>
      <c r="F1711" s="623">
        <f>F1705*C1711</f>
        <v>0</v>
      </c>
      <c r="G1711" s="623">
        <f>G1705*C1711</f>
        <v>0</v>
      </c>
      <c r="H1711" s="623">
        <f>H1705*C1711</f>
        <v>0</v>
      </c>
      <c r="I1711" s="612" t="e">
        <f t="shared" si="195"/>
        <v>#REF!</v>
      </c>
    </row>
    <row r="1712" spans="1:9" ht="12.75" hidden="1" customHeight="1" thickBot="1">
      <c r="A1712" s="721" t="s">
        <v>309</v>
      </c>
      <c r="B1712" s="722"/>
      <c r="C1712" s="672">
        <v>0.02</v>
      </c>
      <c r="D1712" s="673" t="e">
        <f>D1706*C1712</f>
        <v>#REF!</v>
      </c>
      <c r="E1712" s="848"/>
      <c r="F1712" s="673">
        <f>F1706*C1712</f>
        <v>0</v>
      </c>
      <c r="G1712" s="673">
        <f>G1706*C1712</f>
        <v>0</v>
      </c>
      <c r="H1712" s="673">
        <f>H1706*C1712</f>
        <v>0</v>
      </c>
      <c r="I1712" s="674" t="e">
        <f t="shared" si="195"/>
        <v>#REF!</v>
      </c>
    </row>
    <row r="1713" spans="1:9" ht="12.75" hidden="1" customHeight="1">
      <c r="A1713" s="737" t="s">
        <v>39</v>
      </c>
      <c r="B1713" s="738"/>
      <c r="C1713" s="675">
        <v>0.02</v>
      </c>
      <c r="D1713" s="676" t="e">
        <f>((D1703+D1704)*C1713)+E1713</f>
        <v>#REF!</v>
      </c>
      <c r="E1713" s="849"/>
      <c r="F1713" s="677" t="e">
        <f>(F1703+F1704)*C1713</f>
        <v>#REF!</v>
      </c>
      <c r="G1713" s="678" t="e">
        <f>(G1703+G1704)*C1713</f>
        <v>#REF!</v>
      </c>
      <c r="H1713" s="678" t="e">
        <f>(H1703+H1704)*C1713</f>
        <v>#REF!</v>
      </c>
      <c r="I1713" s="679" t="e">
        <f>SUM(D1713:H1713)</f>
        <v>#REF!</v>
      </c>
    </row>
    <row r="1714" spans="1:9" ht="18.75" hidden="1" customHeight="1">
      <c r="A1714" s="729" t="s">
        <v>305</v>
      </c>
      <c r="B1714" s="730"/>
      <c r="C1714" s="617">
        <v>1.2E-2</v>
      </c>
      <c r="D1714" s="680" t="e">
        <f>(((D1703+D1704+D1722)*C1714)+D1679+F1679+G1679+D1683+F1683+D1709+F1709+G1709)/3+E1714</f>
        <v>#REF!</v>
      </c>
      <c r="E1714" s="850"/>
      <c r="F1714" s="681" t="e">
        <f>D1714</f>
        <v>#REF!</v>
      </c>
      <c r="G1714" s="613" t="e">
        <f>F1714</f>
        <v>#REF!</v>
      </c>
      <c r="H1714" s="613" t="e">
        <f>(H1703+H1704)*C1714+H1679+H1683+H1709</f>
        <v>#REF!</v>
      </c>
      <c r="I1714" s="682" t="e">
        <f t="shared" ref="I1714:I1717" si="196">SUM(D1714:H1714)</f>
        <v>#REF!</v>
      </c>
    </row>
    <row r="1715" spans="1:9" ht="18.75" hidden="1" customHeight="1">
      <c r="A1715" s="729" t="s">
        <v>53</v>
      </c>
      <c r="B1715" s="730"/>
      <c r="C1715" s="617">
        <v>6.0000000000000001E-3</v>
      </c>
      <c r="D1715" s="680" t="e">
        <f>(((D1703+D1704)*C1715)+E1715)</f>
        <v>#REF!</v>
      </c>
      <c r="E1715" s="850"/>
      <c r="F1715" s="681" t="e">
        <f>(F1703+F1704)*C1715</f>
        <v>#REF!</v>
      </c>
      <c r="G1715" s="613" t="e">
        <f>(G1703+G1704)*C1715</f>
        <v>#REF!</v>
      </c>
      <c r="H1715" s="613" t="e">
        <f>(H1703+H1704)*C1715</f>
        <v>#REF!</v>
      </c>
      <c r="I1715" s="682" t="e">
        <f t="shared" si="196"/>
        <v>#REF!</v>
      </c>
    </row>
    <row r="1716" spans="1:9" ht="18.75" hidden="1" customHeight="1">
      <c r="A1716" s="683" t="s">
        <v>45</v>
      </c>
      <c r="B1716" s="684">
        <v>2.5559999999999999E-2</v>
      </c>
      <c r="C1716" s="579">
        <v>3.7777999999999999E-2</v>
      </c>
      <c r="D1716" s="576" t="e">
        <f>(D1703*C1716)+(D1704*B1716)+E1716</f>
        <v>#REF!</v>
      </c>
      <c r="E1716" s="505"/>
      <c r="F1716" s="577" t="e">
        <f>(F1703*C1716)+(F1704*B1716)</f>
        <v>#REF!</v>
      </c>
      <c r="G1716" s="578" t="e">
        <f>(G1703*C1716)+(G1704*B1716)</f>
        <v>#REF!</v>
      </c>
      <c r="H1716" s="578" t="e">
        <f>(H1703*C1716)+(H1704*B1716)</f>
        <v>#REF!</v>
      </c>
      <c r="I1716" s="679" t="e">
        <f t="shared" si="196"/>
        <v>#REF!</v>
      </c>
    </row>
    <row r="1717" spans="1:9" ht="18.75" hidden="1" customHeight="1">
      <c r="A1717" s="729" t="s">
        <v>54</v>
      </c>
      <c r="B1717" s="730"/>
      <c r="C1717" s="617">
        <v>6.7799999999999996E-3</v>
      </c>
      <c r="D1717" s="680" t="e">
        <f>((D1703+D1704)*C1717)+E1717</f>
        <v>#REF!</v>
      </c>
      <c r="E1717" s="850"/>
      <c r="F1717" s="681"/>
      <c r="G1717" s="613"/>
      <c r="H1717" s="613"/>
      <c r="I1717" s="682" t="e">
        <f t="shared" si="196"/>
        <v>#REF!</v>
      </c>
    </row>
    <row r="1718" spans="1:9" ht="18.75" hidden="1" customHeight="1">
      <c r="A1718" s="729" t="s">
        <v>48</v>
      </c>
      <c r="B1718" s="730"/>
      <c r="C1718" s="685">
        <v>3</v>
      </c>
      <c r="D1718" s="686" t="e">
        <f>((D1703+D1704)*C1718)+E1718+D1722</f>
        <v>#REF!</v>
      </c>
      <c r="E1718" s="851"/>
      <c r="F1718" s="687"/>
      <c r="G1718" s="688"/>
      <c r="H1718" s="688" t="e">
        <f>((H1703+H1704)*C1718)</f>
        <v>#REF!</v>
      </c>
      <c r="I1718" s="689" t="e">
        <f>SUM(D1718:H1718)</f>
        <v>#REF!</v>
      </c>
    </row>
    <row r="1719" spans="1:9" ht="12.75" hidden="1" customHeight="1" thickBot="1">
      <c r="A1719" s="731" t="s">
        <v>41</v>
      </c>
      <c r="B1719" s="732"/>
      <c r="C1719" s="690">
        <v>1.2E-2</v>
      </c>
      <c r="D1719" s="691" t="e">
        <f>D1704*C1719+E1719</f>
        <v>#REF!</v>
      </c>
      <c r="E1719" s="852"/>
      <c r="F1719" s="692" t="e">
        <f>F1704*C1719</f>
        <v>#REF!</v>
      </c>
      <c r="G1719" s="693" t="e">
        <f>G1704*C1719</f>
        <v>#REF!</v>
      </c>
      <c r="H1719" s="693" t="e">
        <f>H1704*C1719</f>
        <v>#REF!</v>
      </c>
      <c r="I1719" s="679" t="e">
        <f>SUM(D1719:H1719)</f>
        <v>#REF!</v>
      </c>
    </row>
    <row r="1720" spans="1:9" s="526" customFormat="1" ht="12.75" hidden="1" customHeight="1" thickBot="1">
      <c r="A1720" s="733" t="s">
        <v>47</v>
      </c>
      <c r="B1720" s="734"/>
      <c r="C1720" s="694">
        <v>5.8999999999999997E-2</v>
      </c>
      <c r="D1720" s="695" t="e">
        <f>(D1701+D1702)*C1720</f>
        <v>#REF!</v>
      </c>
      <c r="E1720" s="853"/>
      <c r="F1720" s="696">
        <f>(F1701+F1702)*C1720</f>
        <v>0</v>
      </c>
      <c r="G1720" s="697">
        <f>(G1701+G1702)*C1720</f>
        <v>0</v>
      </c>
      <c r="H1720" s="697">
        <f>(H1701+H1702)*C1720</f>
        <v>0</v>
      </c>
      <c r="I1720" s="698" t="e">
        <f t="shared" ref="I1720" si="197">SUM(D1720:H1720)</f>
        <v>#REF!</v>
      </c>
    </row>
    <row r="1721" spans="1:9" s="526" customFormat="1" ht="27.75" customHeight="1" thickBot="1">
      <c r="A1721" s="2023" t="s">
        <v>583</v>
      </c>
      <c r="B1721" s="2024"/>
      <c r="C1721" s="2025"/>
      <c r="D1721" s="2027" t="e">
        <f>'Основная продукция'!#REF!+'Основная продукция'!M511+'Основная продукция'!V511</f>
        <v>#REF!</v>
      </c>
      <c r="E1721" s="510"/>
      <c r="F1721" s="2014"/>
      <c r="G1721" s="2015"/>
      <c r="H1721" s="2015"/>
      <c r="I1721" s="2016"/>
    </row>
    <row r="1722" spans="1:9" s="526" customFormat="1" ht="27.75" customHeight="1" thickBot="1">
      <c r="A1722" s="2020" t="s">
        <v>584</v>
      </c>
      <c r="B1722" s="2021"/>
      <c r="C1722" s="2022"/>
      <c r="D1722" s="2027" t="e">
        <f>'Основная продукция'!#REF!+'Основная продукция'!M512+'Основная продукция'!V512</f>
        <v>#REF!</v>
      </c>
      <c r="E1722" s="2010"/>
      <c r="F1722" s="2011"/>
      <c r="G1722" s="2012"/>
      <c r="H1722" s="2012"/>
      <c r="I1722" s="2013"/>
    </row>
    <row r="1723" spans="1:9" s="526" customFormat="1" ht="27.75" hidden="1" customHeight="1" thickBot="1">
      <c r="A1723" s="2023" t="s">
        <v>58</v>
      </c>
      <c r="B1723" s="2024"/>
      <c r="C1723" s="2035">
        <v>1.2E-2</v>
      </c>
      <c r="D1723" s="2037" t="e">
        <f>D1721*C1723</f>
        <v>#REF!</v>
      </c>
      <c r="E1723" s="510"/>
      <c r="F1723" s="2036"/>
      <c r="G1723" s="1489"/>
      <c r="H1723" s="1489"/>
      <c r="I1723" s="703"/>
    </row>
    <row r="1724" spans="1:9" s="526" customFormat="1" ht="24" customHeight="1">
      <c r="A1724" s="735" t="s">
        <v>294</v>
      </c>
      <c r="B1724" s="736"/>
      <c r="C1724" s="699">
        <v>0.03</v>
      </c>
      <c r="D1724" s="700">
        <v>0</v>
      </c>
      <c r="E1724" s="510"/>
      <c r="F1724" s="701">
        <f>F1701*C1724</f>
        <v>0</v>
      </c>
      <c r="G1724" s="702">
        <f>G1701*C1724</f>
        <v>0</v>
      </c>
      <c r="H1724" s="702">
        <f>H1701*C1724</f>
        <v>0</v>
      </c>
      <c r="I1724" s="703">
        <f>D1724+F1724+G1724+H1724</f>
        <v>0</v>
      </c>
    </row>
    <row r="1725" spans="1:9" s="526" customFormat="1" ht="24" customHeight="1">
      <c r="A1725" s="719" t="s">
        <v>295</v>
      </c>
      <c r="B1725" s="720"/>
      <c r="C1725" s="704">
        <v>0.04</v>
      </c>
      <c r="D1725" s="705">
        <v>0</v>
      </c>
      <c r="E1725" s="511"/>
      <c r="F1725" s="706">
        <f>F1702*C1725</f>
        <v>0</v>
      </c>
      <c r="G1725" s="707">
        <f>G1702*C1725</f>
        <v>0</v>
      </c>
      <c r="H1725" s="707">
        <f>H1702*C1725</f>
        <v>0</v>
      </c>
      <c r="I1725" s="612">
        <f>D1725+F1725+G1725+H1725</f>
        <v>0</v>
      </c>
    </row>
    <row r="1726" spans="1:9" s="526" customFormat="1" ht="24" customHeight="1">
      <c r="A1726" s="719" t="s">
        <v>307</v>
      </c>
      <c r="B1726" s="720"/>
      <c r="C1726" s="628">
        <v>1.2E-2</v>
      </c>
      <c r="D1726" s="708">
        <v>0</v>
      </c>
      <c r="E1726" s="512">
        <v>0.2</v>
      </c>
      <c r="F1726" s="622"/>
      <c r="G1726" s="623"/>
      <c r="H1726" s="623"/>
      <c r="I1726" s="612">
        <f>D1726</f>
        <v>0</v>
      </c>
    </row>
    <row r="1727" spans="1:9" s="526" customFormat="1" ht="24" customHeight="1">
      <c r="A1727" s="2017" t="s">
        <v>587</v>
      </c>
      <c r="B1727" s="2018"/>
      <c r="C1727" s="2019">
        <v>0.03</v>
      </c>
      <c r="D1727" s="708" t="e">
        <f>D1721*C1727+E1727</f>
        <v>#REF!</v>
      </c>
      <c r="E1727" s="512"/>
      <c r="F1727" s="622"/>
      <c r="G1727" s="623"/>
      <c r="H1727" s="623"/>
      <c r="I1727" s="710"/>
    </row>
    <row r="1728" spans="1:9" s="526" customFormat="1" ht="24" customHeight="1">
      <c r="A1728" s="2017" t="s">
        <v>589</v>
      </c>
      <c r="B1728" s="2018"/>
      <c r="C1728" s="2019">
        <v>3.5000000000000003E-2</v>
      </c>
      <c r="D1728" s="708" t="e">
        <f>D1722*C1728+E1728</f>
        <v>#REF!</v>
      </c>
      <c r="E1728" s="512"/>
      <c r="F1728" s="622"/>
      <c r="G1728" s="623"/>
      <c r="H1728" s="623"/>
      <c r="I1728" s="710"/>
    </row>
    <row r="1729" spans="1:13" s="526" customFormat="1" ht="24" customHeight="1">
      <c r="A1729" s="723" t="s">
        <v>308</v>
      </c>
      <c r="B1729" s="724"/>
      <c r="C1729" s="709">
        <v>0.03</v>
      </c>
      <c r="D1729" s="708">
        <v>0</v>
      </c>
      <c r="E1729" s="512"/>
      <c r="F1729" s="622"/>
      <c r="G1729" s="623"/>
      <c r="H1729" s="623"/>
      <c r="I1729" s="710">
        <f>D1729</f>
        <v>0</v>
      </c>
    </row>
    <row r="1730" spans="1:13" s="526" customFormat="1" ht="24" customHeight="1">
      <c r="A1730" s="725" t="s">
        <v>309</v>
      </c>
      <c r="B1730" s="726"/>
      <c r="C1730" s="628">
        <v>0.02</v>
      </c>
      <c r="D1730" s="705">
        <v>0</v>
      </c>
      <c r="E1730" s="511">
        <v>0.3</v>
      </c>
      <c r="F1730" s="706"/>
      <c r="G1730" s="707"/>
      <c r="H1730" s="707"/>
      <c r="I1730" s="612">
        <f>D1730</f>
        <v>0</v>
      </c>
    </row>
    <row r="1731" spans="1:13" s="526" customFormat="1" ht="18.75" hidden="1" customHeight="1">
      <c r="A1731" s="727" t="s">
        <v>39</v>
      </c>
      <c r="B1731" s="728"/>
      <c r="C1731" s="579">
        <v>0.03</v>
      </c>
      <c r="D1731" s="711" t="e">
        <f>D1701*C1731</f>
        <v>#REF!</v>
      </c>
      <c r="E1731" s="505"/>
      <c r="F1731" s="577">
        <f>F1701*C1731</f>
        <v>0</v>
      </c>
      <c r="G1731" s="578">
        <f>G1701*C1731</f>
        <v>0</v>
      </c>
      <c r="H1731" s="578">
        <f>H1701*C1731</f>
        <v>0</v>
      </c>
      <c r="I1731" s="579" t="e">
        <f t="shared" ref="I1731:I1732" si="198">SUM(D1731:H1731)</f>
        <v>#REF!</v>
      </c>
    </row>
    <row r="1732" spans="1:13" s="526" customFormat="1" ht="18.75" hidden="1" customHeight="1">
      <c r="A1732" s="727" t="s">
        <v>45</v>
      </c>
      <c r="B1732" s="728"/>
      <c r="C1732" s="579">
        <v>2.5559999999999999E-2</v>
      </c>
      <c r="D1732" s="711" t="e">
        <f>D1702*C1732</f>
        <v>#REF!</v>
      </c>
      <c r="E1732" s="505"/>
      <c r="F1732" s="577">
        <f>F1702*C1732</f>
        <v>0</v>
      </c>
      <c r="G1732" s="578">
        <f>G1702*C1732</f>
        <v>0</v>
      </c>
      <c r="H1732" s="578">
        <f>H1702*C1732</f>
        <v>0</v>
      </c>
      <c r="I1732" s="579" t="e">
        <f t="shared" si="198"/>
        <v>#REF!</v>
      </c>
    </row>
    <row r="1733" spans="1:13" s="526" customFormat="1" ht="24" customHeight="1">
      <c r="A1733" s="719" t="s">
        <v>58</v>
      </c>
      <c r="B1733" s="720"/>
      <c r="C1733" s="612">
        <v>0.02</v>
      </c>
      <c r="D1733" s="636" t="e">
        <f>D1682+F1682+G1682+E1733+D1723</f>
        <v>#REF!</v>
      </c>
      <c r="E1733" s="507"/>
      <c r="F1733" s="712"/>
      <c r="G1733" s="608"/>
      <c r="H1733" s="608"/>
      <c r="I1733" s="612" t="e">
        <f>D1733</f>
        <v>#REF!</v>
      </c>
    </row>
    <row r="1734" spans="1:13" s="526" customFormat="1" ht="24" customHeight="1">
      <c r="A1734" s="719" t="s">
        <v>57</v>
      </c>
      <c r="B1734" s="720"/>
      <c r="C1734" s="612">
        <v>0.01</v>
      </c>
      <c r="D1734" s="636">
        <v>0</v>
      </c>
      <c r="E1734" s="507">
        <v>0.2</v>
      </c>
      <c r="F1734" s="712"/>
      <c r="G1734" s="608"/>
      <c r="H1734" s="608"/>
      <c r="I1734" s="612">
        <f>D1734</f>
        <v>0</v>
      </c>
    </row>
    <row r="1735" spans="1:13" ht="24" customHeight="1">
      <c r="A1735" s="719" t="s">
        <v>305</v>
      </c>
      <c r="B1735" s="720"/>
      <c r="C1735" s="713">
        <v>1.2E-2</v>
      </c>
      <c r="D1735" s="571" t="e">
        <f>D1714+E1735</f>
        <v>#REF!</v>
      </c>
      <c r="E1735" s="507"/>
      <c r="F1735" s="572">
        <v>0</v>
      </c>
      <c r="G1735" s="573">
        <v>0</v>
      </c>
      <c r="H1735" s="573">
        <v>0</v>
      </c>
      <c r="I1735" s="682" t="e">
        <f>D1735+F1735+G1735+H1735</f>
        <v>#REF!</v>
      </c>
    </row>
    <row r="1736" spans="1:13" ht="24" customHeight="1">
      <c r="A1736" s="719" t="s">
        <v>53</v>
      </c>
      <c r="B1736" s="720"/>
      <c r="C1736" s="713">
        <v>6.0000000000000001E-3</v>
      </c>
      <c r="D1736" s="571" t="e">
        <f>(D1715+E1736)/3</f>
        <v>#REF!</v>
      </c>
      <c r="E1736" s="507"/>
      <c r="F1736" s="572" t="e">
        <f>D1736</f>
        <v>#REF!</v>
      </c>
      <c r="G1736" s="573" t="e">
        <f>D1736</f>
        <v>#REF!</v>
      </c>
      <c r="H1736" s="573">
        <v>0</v>
      </c>
      <c r="I1736" s="682" t="e">
        <f>D1736+F1736+G1736+H1736</f>
        <v>#REF!</v>
      </c>
    </row>
    <row r="1737" spans="1:13" ht="24" customHeight="1">
      <c r="A1737" s="719" t="s">
        <v>54</v>
      </c>
      <c r="B1737" s="720"/>
      <c r="C1737" s="713">
        <v>6.7799999999999996E-3</v>
      </c>
      <c r="D1737" s="571" t="e">
        <f>D1717+E1737</f>
        <v>#REF!</v>
      </c>
      <c r="E1737" s="507"/>
      <c r="F1737" s="572"/>
      <c r="G1737" s="573"/>
      <c r="H1737" s="573"/>
      <c r="I1737" s="682" t="e">
        <f>D1737</f>
        <v>#REF!</v>
      </c>
    </row>
    <row r="1738" spans="1:13" ht="24" customHeight="1" thickBot="1">
      <c r="A1738" s="721" t="s">
        <v>48</v>
      </c>
      <c r="B1738" s="722"/>
      <c r="C1738" s="714">
        <v>3</v>
      </c>
      <c r="D1738" s="715" t="e">
        <f>D1718+E1738</f>
        <v>#REF!</v>
      </c>
      <c r="E1738" s="513"/>
      <c r="F1738" s="716"/>
      <c r="G1738" s="717"/>
      <c r="H1738" s="717" t="e">
        <f>H1718</f>
        <v>#REF!</v>
      </c>
      <c r="I1738" s="718" t="e">
        <f>D1738+H1738</f>
        <v>#REF!</v>
      </c>
    </row>
    <row r="1739" spans="1:13" ht="24" customHeight="1" thickBot="1">
      <c r="A1739" s="749" t="s">
        <v>352</v>
      </c>
      <c r="B1739" s="750"/>
      <c r="C1739" s="750"/>
      <c r="D1739" s="750"/>
      <c r="E1739" s="816"/>
      <c r="F1739" s="751"/>
      <c r="G1739" s="4152">
        <f>G1</f>
        <v>44606</v>
      </c>
      <c r="H1739" s="4153"/>
      <c r="I1739" s="4154"/>
      <c r="K1739" s="4049"/>
      <c r="L1739" s="4049"/>
      <c r="M1739" s="520"/>
    </row>
    <row r="1740" spans="1:13" s="526" customFormat="1" ht="24" customHeight="1">
      <c r="A1740" s="768"/>
      <c r="B1740" s="769"/>
      <c r="C1740" s="754" t="s">
        <v>24</v>
      </c>
      <c r="D1740" s="521">
        <v>0.22916666666666666</v>
      </c>
      <c r="E1740" s="817" t="s">
        <v>375</v>
      </c>
      <c r="F1740" s="522">
        <v>0.47916666666666669</v>
      </c>
      <c r="G1740" s="523">
        <v>0.66666666666666663</v>
      </c>
      <c r="H1740" s="524">
        <v>0.8125</v>
      </c>
      <c r="I1740" s="525"/>
      <c r="K1740" s="4050"/>
      <c r="L1740" s="4050"/>
      <c r="M1740" s="527"/>
    </row>
    <row r="1741" spans="1:13" s="526" customFormat="1" ht="24" customHeight="1" thickBot="1">
      <c r="A1741" s="528"/>
      <c r="B1741" s="529">
        <v>1</v>
      </c>
      <c r="C1741" s="755"/>
      <c r="D1741" s="518" t="e">
        <f>'Основная продукция'!#REF!</f>
        <v>#REF!</v>
      </c>
      <c r="E1741" s="818"/>
      <c r="F1741" s="530" t="e">
        <f>'Основная продукция'!#REF!</f>
        <v>#REF!</v>
      </c>
      <c r="G1741" s="531" t="e">
        <f>'Основная продукция'!#REF!</f>
        <v>#REF!</v>
      </c>
      <c r="H1741" s="532" t="e">
        <f>'Основная продукция'!#REF!</f>
        <v>#REF!</v>
      </c>
      <c r="I1741" s="533" t="s">
        <v>153</v>
      </c>
      <c r="K1741" s="4050"/>
      <c r="L1741" s="4050"/>
      <c r="M1741" s="527"/>
    </row>
    <row r="1742" spans="1:13" s="526" customFormat="1" ht="12.75" hidden="1" customHeight="1">
      <c r="A1742" s="534" t="s">
        <v>376</v>
      </c>
      <c r="B1742" s="529">
        <v>0.28000000000000003</v>
      </c>
      <c r="C1742" s="755"/>
      <c r="D1742" s="535" t="e">
        <f>B1742*D1741/B1741</f>
        <v>#REF!</v>
      </c>
      <c r="E1742" s="819"/>
      <c r="F1742" s="536" t="e">
        <f t="shared" ref="F1742:F1747" si="199">B1742*F1741/B1741</f>
        <v>#REF!</v>
      </c>
      <c r="G1742" s="537" t="e">
        <f>B1742*G1741/B1741</f>
        <v>#REF!</v>
      </c>
      <c r="H1742" s="537" t="e">
        <f t="shared" ref="H1742:H1747" si="200">B1742*H1741/B1741</f>
        <v>#REF!</v>
      </c>
      <c r="I1742" s="538"/>
      <c r="K1742" s="4050"/>
      <c r="L1742" s="4050"/>
      <c r="M1742" s="527"/>
    </row>
    <row r="1743" spans="1:13" s="526" customFormat="1" ht="12.75" hidden="1" customHeight="1">
      <c r="A1743" s="534" t="s">
        <v>377</v>
      </c>
      <c r="B1743" s="529">
        <v>0.22</v>
      </c>
      <c r="C1743" s="755"/>
      <c r="D1743" s="535" t="e">
        <f>B1743*D1741/B1741</f>
        <v>#REF!</v>
      </c>
      <c r="E1743" s="819"/>
      <c r="F1743" s="536" t="e">
        <f t="shared" si="199"/>
        <v>#REF!</v>
      </c>
      <c r="G1743" s="537" t="e">
        <f t="shared" ref="G1743:G1747" si="201">B1743*G1742/B1742</f>
        <v>#REF!</v>
      </c>
      <c r="H1743" s="537" t="e">
        <f t="shared" si="200"/>
        <v>#REF!</v>
      </c>
      <c r="I1743" s="538"/>
      <c r="K1743" s="4050"/>
      <c r="L1743" s="4050"/>
      <c r="M1743" s="527"/>
    </row>
    <row r="1744" spans="1:13" s="526" customFormat="1" ht="12.75" hidden="1" customHeight="1">
      <c r="A1744" s="534" t="s">
        <v>378</v>
      </c>
      <c r="B1744" s="529">
        <v>0.19</v>
      </c>
      <c r="C1744" s="755"/>
      <c r="D1744" s="535" t="e">
        <f>B1744*D1741/B1741</f>
        <v>#REF!</v>
      </c>
      <c r="E1744" s="819"/>
      <c r="F1744" s="536" t="e">
        <f t="shared" si="199"/>
        <v>#REF!</v>
      </c>
      <c r="G1744" s="537" t="e">
        <f t="shared" si="201"/>
        <v>#REF!</v>
      </c>
      <c r="H1744" s="537" t="e">
        <f t="shared" si="200"/>
        <v>#REF!</v>
      </c>
      <c r="I1744" s="538"/>
      <c r="K1744" s="4050"/>
      <c r="L1744" s="4050"/>
      <c r="M1744" s="527"/>
    </row>
    <row r="1745" spans="1:13" s="526" customFormat="1" ht="12.75" hidden="1" customHeight="1">
      <c r="A1745" s="534" t="s">
        <v>379</v>
      </c>
      <c r="B1745" s="529">
        <v>0.19</v>
      </c>
      <c r="C1745" s="755"/>
      <c r="D1745" s="535" t="e">
        <f>B1745*D1741/B1741</f>
        <v>#REF!</v>
      </c>
      <c r="E1745" s="819"/>
      <c r="F1745" s="536" t="e">
        <f t="shared" si="199"/>
        <v>#REF!</v>
      </c>
      <c r="G1745" s="537" t="e">
        <f t="shared" si="201"/>
        <v>#REF!</v>
      </c>
      <c r="H1745" s="537" t="e">
        <f t="shared" si="200"/>
        <v>#REF!</v>
      </c>
      <c r="I1745" s="538"/>
      <c r="K1745" s="4050"/>
      <c r="L1745" s="4050"/>
      <c r="M1745" s="527"/>
    </row>
    <row r="1746" spans="1:13" s="526" customFormat="1" ht="12.75" hidden="1" customHeight="1">
      <c r="A1746" s="534" t="s">
        <v>380</v>
      </c>
      <c r="B1746" s="529">
        <v>0.06</v>
      </c>
      <c r="C1746" s="755"/>
      <c r="D1746" s="535" t="e">
        <f>B1746*D1741/B1741</f>
        <v>#REF!</v>
      </c>
      <c r="E1746" s="819"/>
      <c r="F1746" s="536" t="e">
        <f t="shared" si="199"/>
        <v>#REF!</v>
      </c>
      <c r="G1746" s="537" t="e">
        <f t="shared" si="201"/>
        <v>#REF!</v>
      </c>
      <c r="H1746" s="537" t="e">
        <f t="shared" si="200"/>
        <v>#REF!</v>
      </c>
      <c r="I1746" s="538"/>
    </row>
    <row r="1747" spans="1:13" s="526" customFormat="1" ht="12.75" hidden="1" customHeight="1" thickBot="1">
      <c r="A1747" s="539" t="s">
        <v>381</v>
      </c>
      <c r="B1747" s="540">
        <v>0.06</v>
      </c>
      <c r="C1747" s="756"/>
      <c r="D1747" s="541" t="e">
        <f>B1747*D1741/B1741</f>
        <v>#REF!</v>
      </c>
      <c r="E1747" s="820"/>
      <c r="F1747" s="542" t="e">
        <f t="shared" si="199"/>
        <v>#REF!</v>
      </c>
      <c r="G1747" s="543" t="e">
        <f t="shared" si="201"/>
        <v>#REF!</v>
      </c>
      <c r="H1747" s="543" t="e">
        <f t="shared" si="200"/>
        <v>#REF!</v>
      </c>
      <c r="I1747" s="544"/>
    </row>
    <row r="1748" spans="1:13" ht="24" customHeight="1" thickBot="1">
      <c r="A1748" s="545"/>
      <c r="B1748" s="546">
        <v>1</v>
      </c>
      <c r="C1748" s="547" t="s">
        <v>111</v>
      </c>
      <c r="D1748" s="548" t="e">
        <f>'Основная продукция'!#REF!</f>
        <v>#REF!</v>
      </c>
      <c r="E1748" s="821"/>
      <c r="F1748" s="549" t="e">
        <f>'Основная продукция'!#REF!</f>
        <v>#REF!</v>
      </c>
      <c r="G1748" s="550" t="e">
        <f>'Основная продукция'!#REF!</f>
        <v>#REF!</v>
      </c>
      <c r="H1748" s="551" t="e">
        <f>'Основная продукция'!#REF!</f>
        <v>#REF!</v>
      </c>
      <c r="I1748" s="552" t="s">
        <v>153</v>
      </c>
    </row>
    <row r="1749" spans="1:13" ht="12.75" hidden="1" customHeight="1">
      <c r="A1749" s="553" t="s">
        <v>382</v>
      </c>
      <c r="B1749" s="554">
        <v>0.5</v>
      </c>
      <c r="C1749" s="555"/>
      <c r="D1749" s="556" t="e">
        <f>B1749*D1748/B1748</f>
        <v>#REF!</v>
      </c>
      <c r="E1749" s="822"/>
      <c r="F1749" s="557" t="e">
        <f>B1749*F1748/B1748</f>
        <v>#REF!</v>
      </c>
      <c r="G1749" s="558" t="e">
        <f>B1749*G1748/B1748</f>
        <v>#REF!</v>
      </c>
      <c r="H1749" s="558" t="e">
        <f>B1749*H1748/B1748</f>
        <v>#REF!</v>
      </c>
      <c r="I1749" s="559"/>
    </row>
    <row r="1750" spans="1:13" ht="12.75" hidden="1" customHeight="1" thickBot="1">
      <c r="A1750" s="534" t="s">
        <v>383</v>
      </c>
      <c r="B1750" s="529">
        <v>0.5</v>
      </c>
      <c r="C1750" s="560"/>
      <c r="D1750" s="561" t="e">
        <f>B1750*D1748/B1748</f>
        <v>#REF!</v>
      </c>
      <c r="E1750" s="823"/>
      <c r="F1750" s="562" t="e">
        <f>B1750*F1748/B1748</f>
        <v>#REF!</v>
      </c>
      <c r="G1750" s="563" t="e">
        <f>B1750*G1748/B1748</f>
        <v>#REF!</v>
      </c>
      <c r="H1750" s="563" t="e">
        <f>B1750*H1748/B1748</f>
        <v>#REF!</v>
      </c>
      <c r="I1750" s="564"/>
    </row>
    <row r="1751" spans="1:13" ht="12.75" hidden="1" customHeight="1">
      <c r="A1751" s="745" t="s">
        <v>302</v>
      </c>
      <c r="B1751" s="764"/>
      <c r="C1751" s="565">
        <v>0.03</v>
      </c>
      <c r="D1751" s="566" t="e">
        <f>D1749*C1751</f>
        <v>#REF!</v>
      </c>
      <c r="E1751" s="824"/>
      <c r="F1751" s="567" t="e">
        <f>F1749*C1751</f>
        <v>#REF!</v>
      </c>
      <c r="G1751" s="568" t="e">
        <f>G1749*C1751</f>
        <v>#REF!</v>
      </c>
      <c r="H1751" s="568" t="e">
        <f>H1749*C1751</f>
        <v>#REF!</v>
      </c>
      <c r="I1751" s="569" t="e">
        <f>SUM(D1751:H1751)</f>
        <v>#REF!</v>
      </c>
    </row>
    <row r="1752" spans="1:13" ht="12.75" hidden="1" customHeight="1">
      <c r="A1752" s="719" t="s">
        <v>307</v>
      </c>
      <c r="B1752" s="765"/>
      <c r="C1752" s="570">
        <v>1.2E-2</v>
      </c>
      <c r="D1752" s="571" t="e">
        <f>D1750*C1752</f>
        <v>#REF!</v>
      </c>
      <c r="E1752" s="825"/>
      <c r="F1752" s="572" t="e">
        <f>F1750*C1752</f>
        <v>#REF!</v>
      </c>
      <c r="G1752" s="573" t="e">
        <f>G1750*C1752</f>
        <v>#REF!</v>
      </c>
      <c r="H1752" s="573" t="e">
        <f>H1750*C1752</f>
        <v>#REF!</v>
      </c>
      <c r="I1752" s="574" t="e">
        <f>SUM(D1752:H1752)</f>
        <v>#REF!</v>
      </c>
    </row>
    <row r="1753" spans="1:13" ht="12.75" hidden="1" customHeight="1">
      <c r="A1753" s="747" t="s">
        <v>303</v>
      </c>
      <c r="B1753" s="761"/>
      <c r="C1753" s="575">
        <v>3.0000000000000001E-3</v>
      </c>
      <c r="D1753" s="576" t="e">
        <f>D1750*C1753</f>
        <v>#REF!</v>
      </c>
      <c r="E1753" s="505"/>
      <c r="F1753" s="577" t="e">
        <f>F1750*C1753</f>
        <v>#REF!</v>
      </c>
      <c r="G1753" s="578" t="e">
        <f>G1750*C1753</f>
        <v>#REF!</v>
      </c>
      <c r="H1753" s="578" t="e">
        <f>H1750*C1753</f>
        <v>#REF!</v>
      </c>
      <c r="I1753" s="579" t="e">
        <f t="shared" ref="I1753:I1758" si="202">SUM(D1753:H1753)</f>
        <v>#REF!</v>
      </c>
    </row>
    <row r="1754" spans="1:13" ht="12.75" hidden="1" customHeight="1">
      <c r="A1754" s="766" t="s">
        <v>39</v>
      </c>
      <c r="B1754" s="767"/>
      <c r="C1754" s="580">
        <v>1.2E-2</v>
      </c>
      <c r="D1754" s="581" t="e">
        <f>D1750*C1754</f>
        <v>#REF!</v>
      </c>
      <c r="E1754" s="826"/>
      <c r="F1754" s="582" t="e">
        <f>F1750*C1754</f>
        <v>#REF!</v>
      </c>
      <c r="G1754" s="583" t="e">
        <f>G1750*C1754</f>
        <v>#REF!</v>
      </c>
      <c r="H1754" s="583" t="e">
        <f>H1750*C1754</f>
        <v>#REF!</v>
      </c>
      <c r="I1754" s="584" t="e">
        <f t="shared" si="202"/>
        <v>#REF!</v>
      </c>
    </row>
    <row r="1755" spans="1:13" ht="12.75" hidden="1" customHeight="1">
      <c r="A1755" s="766" t="s">
        <v>47</v>
      </c>
      <c r="B1755" s="767"/>
      <c r="C1755" s="585">
        <v>2.18E-2</v>
      </c>
      <c r="D1755" s="586" t="e">
        <f>D1749*C1755</f>
        <v>#REF!</v>
      </c>
      <c r="E1755" s="827"/>
      <c r="F1755" s="587" t="e">
        <f>F1749*C1755</f>
        <v>#REF!</v>
      </c>
      <c r="G1755" s="588" t="e">
        <f>G1749*C1755</f>
        <v>#REF!</v>
      </c>
      <c r="H1755" s="588" t="e">
        <f>H1749*C1755</f>
        <v>#REF!</v>
      </c>
      <c r="I1755" s="584" t="e">
        <f t="shared" si="202"/>
        <v>#REF!</v>
      </c>
    </row>
    <row r="1756" spans="1:13" ht="12.75" hidden="1" customHeight="1">
      <c r="A1756" s="747" t="s">
        <v>45</v>
      </c>
      <c r="B1756" s="761"/>
      <c r="C1756" s="589">
        <v>2.5559999999999999E-2</v>
      </c>
      <c r="D1756" s="590" t="e">
        <f>D1750*C1756</f>
        <v>#REF!</v>
      </c>
      <c r="E1756" s="828"/>
      <c r="F1756" s="591" t="e">
        <f>F1750*C1756</f>
        <v>#REF!</v>
      </c>
      <c r="G1756" s="592" t="e">
        <f>G1750*C1756</f>
        <v>#REF!</v>
      </c>
      <c r="H1756" s="592" t="e">
        <f>H1750*C1756</f>
        <v>#REF!</v>
      </c>
      <c r="I1756" s="584" t="e">
        <f t="shared" si="202"/>
        <v>#REF!</v>
      </c>
    </row>
    <row r="1757" spans="1:13" ht="12.75" hidden="1" customHeight="1">
      <c r="A1757" s="747" t="s">
        <v>300</v>
      </c>
      <c r="B1757" s="761"/>
      <c r="C1757" s="575">
        <v>1.2E-2</v>
      </c>
      <c r="D1757" s="576" t="e">
        <f>D1749*C1757</f>
        <v>#REF!</v>
      </c>
      <c r="E1757" s="505"/>
      <c r="F1757" s="577" t="e">
        <f>F1749*C1757</f>
        <v>#REF!</v>
      </c>
      <c r="G1757" s="578" t="e">
        <f>G1749*C1757</f>
        <v>#REF!</v>
      </c>
      <c r="H1757" s="578" t="e">
        <f>H1749*C1757</f>
        <v>#REF!</v>
      </c>
      <c r="I1757" s="579" t="e">
        <f t="shared" si="202"/>
        <v>#REF!</v>
      </c>
    </row>
    <row r="1758" spans="1:13" ht="12.75" hidden="1" customHeight="1" thickBot="1">
      <c r="A1758" s="762" t="s">
        <v>52</v>
      </c>
      <c r="B1758" s="763"/>
      <c r="C1758" s="593">
        <v>1.2E-2</v>
      </c>
      <c r="D1758" s="594" t="e">
        <f>D1750*C1758</f>
        <v>#REF!</v>
      </c>
      <c r="E1758" s="829"/>
      <c r="F1758" s="595" t="e">
        <f>F1750*C1758</f>
        <v>#REF!</v>
      </c>
      <c r="G1758" s="596" t="e">
        <f>G1750*C1758</f>
        <v>#REF!</v>
      </c>
      <c r="H1758" s="596" t="e">
        <f>H1750*C1758</f>
        <v>#REF!</v>
      </c>
      <c r="I1758" s="597" t="e">
        <f t="shared" si="202"/>
        <v>#REF!</v>
      </c>
    </row>
    <row r="1759" spans="1:13" ht="24" customHeight="1" thickBot="1">
      <c r="A1759" s="598"/>
      <c r="B1759" s="599">
        <v>1</v>
      </c>
      <c r="C1759" s="547" t="s">
        <v>119</v>
      </c>
      <c r="D1759" s="600" t="e">
        <f>'Основная продукция'!#REF!</f>
        <v>#REF!</v>
      </c>
      <c r="E1759" s="830"/>
      <c r="F1759" s="601" t="e">
        <f>'Основная продукция'!#REF!</f>
        <v>#REF!</v>
      </c>
      <c r="G1759" s="602" t="e">
        <f>'Основная продукция'!#REF!</f>
        <v>#REF!</v>
      </c>
      <c r="H1759" s="603" t="e">
        <f>'Основная продукция'!#REF!</f>
        <v>#REF!</v>
      </c>
      <c r="I1759" s="604"/>
    </row>
    <row r="1760" spans="1:13" ht="12.75" hidden="1" customHeight="1">
      <c r="A1760" s="745" t="s">
        <v>384</v>
      </c>
      <c r="B1760" s="746"/>
      <c r="C1760" s="568">
        <v>3.5000000000000003E-2</v>
      </c>
      <c r="D1760" s="605" t="e">
        <f>C1760*D1759</f>
        <v>#REF!</v>
      </c>
      <c r="E1760" s="831"/>
      <c r="F1760" s="606" t="e">
        <f>C1760*F1759</f>
        <v>#REF!</v>
      </c>
      <c r="G1760" s="607" t="e">
        <f>C1760*G1759</f>
        <v>#REF!</v>
      </c>
      <c r="H1760" s="607" t="e">
        <f>C1760*H1759</f>
        <v>#REF!</v>
      </c>
      <c r="I1760" s="569" t="e">
        <f>SUM(D1760:H1760)</f>
        <v>#REF!</v>
      </c>
    </row>
    <row r="1761" spans="1:9" ht="12.75" hidden="1" customHeight="1">
      <c r="A1761" s="719" t="s">
        <v>58</v>
      </c>
      <c r="B1761" s="720"/>
      <c r="C1761" s="608">
        <v>0.02</v>
      </c>
      <c r="D1761" s="609" t="e">
        <f>C1761*D1759</f>
        <v>#REF!</v>
      </c>
      <c r="E1761" s="832"/>
      <c r="F1761" s="610" t="e">
        <f>C1761*F1759</f>
        <v>#REF!</v>
      </c>
      <c r="G1761" s="611" t="e">
        <f>C1761*G1759</f>
        <v>#REF!</v>
      </c>
      <c r="H1761" s="611" t="e">
        <f>C1761*H1759</f>
        <v>#REF!</v>
      </c>
      <c r="I1761" s="612" t="e">
        <f>SUM(D1761:H1761)</f>
        <v>#REF!</v>
      </c>
    </row>
    <row r="1762" spans="1:9" ht="12.75" hidden="1" customHeight="1">
      <c r="A1762" s="729" t="s">
        <v>52</v>
      </c>
      <c r="B1762" s="730"/>
      <c r="C1762" s="613">
        <v>1.2E-2</v>
      </c>
      <c r="D1762" s="614" t="e">
        <f>C1762*D1759</f>
        <v>#REF!</v>
      </c>
      <c r="E1762" s="833"/>
      <c r="F1762" s="615" t="e">
        <f>C1762*F1759</f>
        <v>#REF!</v>
      </c>
      <c r="G1762" s="616" t="e">
        <f>C1762*G1759</f>
        <v>#REF!</v>
      </c>
      <c r="H1762" s="616" t="e">
        <f>C1762*H1759</f>
        <v>#REF!</v>
      </c>
      <c r="I1762" s="617" t="e">
        <f>SUM(D1762:H1762)</f>
        <v>#REF!</v>
      </c>
    </row>
    <row r="1763" spans="1:9" ht="12.75" hidden="1" customHeight="1">
      <c r="A1763" s="747" t="s">
        <v>45</v>
      </c>
      <c r="B1763" s="748"/>
      <c r="C1763" s="578">
        <v>3.4500000000000003E-2</v>
      </c>
      <c r="D1763" s="618" t="e">
        <f>C1763*D1759</f>
        <v>#REF!</v>
      </c>
      <c r="E1763" s="834"/>
      <c r="F1763" s="619" t="e">
        <f>C1763*F1759</f>
        <v>#REF!</v>
      </c>
      <c r="G1763" s="620" t="e">
        <f>C1763*G1759</f>
        <v>#REF!</v>
      </c>
      <c r="H1763" s="620" t="e">
        <f>C1763*H1759</f>
        <v>#REF!</v>
      </c>
      <c r="I1763" s="579" t="e">
        <f>SUM(D1763:H1763)</f>
        <v>#REF!</v>
      </c>
    </row>
    <row r="1764" spans="1:9" ht="12.75" hidden="1" customHeight="1" thickBot="1">
      <c r="A1764" s="719" t="s">
        <v>57</v>
      </c>
      <c r="B1764" s="720"/>
      <c r="C1764" s="608">
        <v>0.01</v>
      </c>
      <c r="D1764" s="621" t="e">
        <f>C1764*D1759</f>
        <v>#REF!</v>
      </c>
      <c r="E1764" s="835"/>
      <c r="F1764" s="622" t="e">
        <f>C1764*F1759</f>
        <v>#REF!</v>
      </c>
      <c r="G1764" s="623" t="e">
        <f>C1764*G1759</f>
        <v>#REF!</v>
      </c>
      <c r="H1764" s="623" t="e">
        <f>C1764*H1759</f>
        <v>#REF!</v>
      </c>
      <c r="I1764" s="612" t="e">
        <f>SUM(D1764:H1764)</f>
        <v>#REF!</v>
      </c>
    </row>
    <row r="1765" spans="1:9" s="526" customFormat="1" ht="24" customHeight="1">
      <c r="A1765" s="735" t="s">
        <v>42</v>
      </c>
      <c r="B1765" s="736"/>
      <c r="C1765" s="624">
        <v>2.4E-2</v>
      </c>
      <c r="D1765" s="625" t="e">
        <f>(D1743+D1745+D1747)*C1765+E1765</f>
        <v>#REF!</v>
      </c>
      <c r="E1765" s="506"/>
      <c r="F1765" s="626" t="e">
        <f>(F1743+F1745+F1747)*C1765</f>
        <v>#REF!</v>
      </c>
      <c r="G1765" s="627" t="e">
        <f>(G1743+G1745+G1747)*C1765</f>
        <v>#REF!</v>
      </c>
      <c r="H1765" s="627" t="e">
        <f>(H1743+H1745+H1747)*C1765</f>
        <v>#REF!</v>
      </c>
      <c r="I1765" s="569" t="e">
        <f>D1765+F1765+G1765+H1765</f>
        <v>#REF!</v>
      </c>
    </row>
    <row r="1766" spans="1:9" s="526" customFormat="1" ht="24" customHeight="1">
      <c r="A1766" s="719" t="s">
        <v>299</v>
      </c>
      <c r="B1766" s="720"/>
      <c r="C1766" s="628">
        <v>1.2E-2</v>
      </c>
      <c r="D1766" s="571" t="e">
        <f>((D1742+D1744+D1746)*C1766)+D1798+E1766</f>
        <v>#REF!</v>
      </c>
      <c r="E1766" s="507"/>
      <c r="F1766" s="629" t="e">
        <f>((F1742+F1744+F1746)*C1766)+F1798</f>
        <v>#REF!</v>
      </c>
      <c r="G1766" s="573" t="e">
        <f>((G1742+G1744+G1746)*C1766)+G1798</f>
        <v>#REF!</v>
      </c>
      <c r="H1766" s="573" t="e">
        <f>((H1742+H1744+H1746)*C1766)+H1798</f>
        <v>#REF!</v>
      </c>
      <c r="I1766" s="579" t="e">
        <f t="shared" ref="I1766:I1775" si="203">D1766+F1766+G1766+H1766</f>
        <v>#REF!</v>
      </c>
    </row>
    <row r="1767" spans="1:9" s="526" customFormat="1" ht="24" customHeight="1">
      <c r="A1767" s="719" t="s">
        <v>39</v>
      </c>
      <c r="B1767" s="720"/>
      <c r="C1767" s="628">
        <v>1.2E-2</v>
      </c>
      <c r="D1767" s="630" t="e">
        <f>((D1742+D1744+D1746)*C1767)+D1754+D1810+D1792+D1786+E1767</f>
        <v>#REF!</v>
      </c>
      <c r="E1767" s="507"/>
      <c r="F1767" s="631" t="e">
        <f>((F1742+F1744+F1746)*C1767)+F1754+F1810+F1792+F1786</f>
        <v>#REF!</v>
      </c>
      <c r="G1767" s="608" t="e">
        <f>((G1742+G1744+G1746)*C1767)+G1754+G1810+G1792+G1786</f>
        <v>#REF!</v>
      </c>
      <c r="H1767" s="608" t="e">
        <f>((H1742+H1744+H1746)*C1767)+H1754+H1810+H1792+H1786</f>
        <v>#REF!</v>
      </c>
      <c r="I1767" s="579" t="e">
        <f t="shared" si="203"/>
        <v>#REF!</v>
      </c>
    </row>
    <row r="1768" spans="1:9" s="526" customFormat="1" ht="24" customHeight="1">
      <c r="A1768" s="719" t="s">
        <v>47</v>
      </c>
      <c r="B1768" s="720"/>
      <c r="C1768" s="628">
        <v>2.18E-2</v>
      </c>
      <c r="D1768" s="571" t="e">
        <f>D1742*C1768+D1755+D1799+E1768</f>
        <v>#REF!</v>
      </c>
      <c r="E1768" s="507"/>
      <c r="F1768" s="629" t="e">
        <f>F1742*C1768+F1755+F1799</f>
        <v>#REF!</v>
      </c>
      <c r="G1768" s="573" t="e">
        <f>G1742*C1768+G1755+G1799</f>
        <v>#REF!</v>
      </c>
      <c r="H1768" s="573" t="e">
        <f>H1742*C1768+H1755+H1799</f>
        <v>#REF!</v>
      </c>
      <c r="I1768" s="579" t="e">
        <f t="shared" si="203"/>
        <v>#REF!</v>
      </c>
    </row>
    <row r="1769" spans="1:9" s="526" customFormat="1" ht="24" customHeight="1">
      <c r="A1769" s="719" t="s">
        <v>45</v>
      </c>
      <c r="B1769" s="720"/>
      <c r="C1769" s="628">
        <v>2.5559999999999999E-2</v>
      </c>
      <c r="D1769" s="630" t="e">
        <f>((D1743+D1746+D1747+D1800+D1801)*C1769)+E1769+D1756+D1763+D1811+D1795+D1787</f>
        <v>#REF!</v>
      </c>
      <c r="E1769" s="507"/>
      <c r="F1769" s="631" t="e">
        <f>((F1743+F1746+F1747)*C1769)+F1756+F1763+F1811+F1795+F1787</f>
        <v>#REF!</v>
      </c>
      <c r="G1769" s="608" t="e">
        <f>((G1743+G1746+G1747)*C1769)+G1756+G1763+G1811+G1795+G1787</f>
        <v>#REF!</v>
      </c>
      <c r="H1769" s="608" t="e">
        <f>((H1743+H1746+H1747)*C1769)+H1756+H1763+H1811+H1795+H1787</f>
        <v>#REF!</v>
      </c>
      <c r="I1769" s="579" t="e">
        <f t="shared" si="203"/>
        <v>#REF!</v>
      </c>
    </row>
    <row r="1770" spans="1:9" s="526" customFormat="1" ht="24" customHeight="1">
      <c r="A1770" s="719" t="s">
        <v>300</v>
      </c>
      <c r="B1770" s="720"/>
      <c r="C1770" s="628">
        <v>1.2E-2</v>
      </c>
      <c r="D1770" s="571" t="e">
        <f>(D1743+D1746+D1747+D1800)*C1770+D1757+E1770</f>
        <v>#REF!</v>
      </c>
      <c r="E1770" s="507"/>
      <c r="F1770" s="629" t="e">
        <f>(F1743+F1746+F1747)*C1770+F1757</f>
        <v>#REF!</v>
      </c>
      <c r="G1770" s="573" t="e">
        <f>(G1743+G1746+G1747)*C1770+G1757</f>
        <v>#REF!</v>
      </c>
      <c r="H1770" s="573" t="e">
        <f>(H1743+H1746+H1747)*C1770+H1757</f>
        <v>#REF!</v>
      </c>
      <c r="I1770" s="579" t="e">
        <f t="shared" si="203"/>
        <v>#REF!</v>
      </c>
    </row>
    <row r="1771" spans="1:9" s="526" customFormat="1" ht="24" customHeight="1">
      <c r="A1771" s="719" t="s">
        <v>301</v>
      </c>
      <c r="B1771" s="720"/>
      <c r="C1771" s="628">
        <v>1.4E-2</v>
      </c>
      <c r="D1771" s="571" t="e">
        <f>(D1742+D1744+D1745)*C1771+E1771</f>
        <v>#REF!</v>
      </c>
      <c r="E1771" s="507"/>
      <c r="F1771" s="629" t="e">
        <f>(F1742+F1744+F1745)*C1771</f>
        <v>#REF!</v>
      </c>
      <c r="G1771" s="573" t="e">
        <f>(G1742+G1744+G1745)*C1771</f>
        <v>#REF!</v>
      </c>
      <c r="H1771" s="573" t="e">
        <f>(H1742+H1744+H1745)*C1771</f>
        <v>#REF!</v>
      </c>
      <c r="I1771" s="579" t="e">
        <f t="shared" si="203"/>
        <v>#REF!</v>
      </c>
    </row>
    <row r="1772" spans="1:9" s="526" customFormat="1" ht="24" customHeight="1">
      <c r="A1772" s="757" t="s">
        <v>302</v>
      </c>
      <c r="B1772" s="758"/>
      <c r="C1772" s="632">
        <v>0.03</v>
      </c>
      <c r="D1772" s="633" t="e">
        <f>D1751+F1751+G1751+E1772</f>
        <v>#REF!</v>
      </c>
      <c r="E1772" s="508"/>
      <c r="F1772" s="634"/>
      <c r="G1772" s="635"/>
      <c r="H1772" s="635"/>
      <c r="I1772" s="584" t="e">
        <f t="shared" si="203"/>
        <v>#REF!</v>
      </c>
    </row>
    <row r="1773" spans="1:9" s="526" customFormat="1" ht="24" customHeight="1">
      <c r="A1773" s="725" t="s">
        <v>385</v>
      </c>
      <c r="B1773" s="726"/>
      <c r="C1773" s="628">
        <v>2.1999999999999999E-2</v>
      </c>
      <c r="D1773" s="636" t="e">
        <f>D1789+F1789+G1789+E1773</f>
        <v>#REF!</v>
      </c>
      <c r="E1773" s="507"/>
      <c r="F1773" s="631"/>
      <c r="G1773" s="608"/>
      <c r="H1773" s="608"/>
      <c r="I1773" s="579" t="e">
        <f t="shared" si="203"/>
        <v>#REF!</v>
      </c>
    </row>
    <row r="1774" spans="1:9" s="526" customFormat="1" ht="24" customHeight="1">
      <c r="A1774" s="725" t="s">
        <v>386</v>
      </c>
      <c r="B1774" s="726"/>
      <c r="C1774" s="628">
        <v>3.0000000000000001E-3</v>
      </c>
      <c r="D1774" s="637" t="e">
        <f>D1753+F1753+G1753+E1774</f>
        <v>#REF!</v>
      </c>
      <c r="E1774" s="507"/>
      <c r="F1774" s="629"/>
      <c r="G1774" s="573"/>
      <c r="H1774" s="573"/>
      <c r="I1774" s="579" t="e">
        <f t="shared" si="203"/>
        <v>#REF!</v>
      </c>
    </row>
    <row r="1775" spans="1:9" s="526" customFormat="1" ht="24" customHeight="1" thickBot="1">
      <c r="A1775" s="759" t="s">
        <v>304</v>
      </c>
      <c r="B1775" s="760"/>
      <c r="C1775" s="638">
        <v>3.5000000000000003E-2</v>
      </c>
      <c r="D1775" s="639" t="e">
        <f>D1760+F1760+G1760+E1775</f>
        <v>#REF!</v>
      </c>
      <c r="E1775" s="509"/>
      <c r="F1775" s="640"/>
      <c r="G1775" s="641"/>
      <c r="H1775" s="641"/>
      <c r="I1775" s="642" t="e">
        <f t="shared" si="203"/>
        <v>#REF!</v>
      </c>
    </row>
    <row r="1776" spans="1:9" ht="7.5" customHeight="1" thickBot="1"/>
    <row r="1777" spans="1:9" ht="24" customHeight="1" thickBot="1">
      <c r="A1777" s="749" t="s">
        <v>352</v>
      </c>
      <c r="B1777" s="750"/>
      <c r="C1777" s="750"/>
      <c r="D1777" s="750"/>
      <c r="E1777" s="816"/>
      <c r="F1777" s="751"/>
      <c r="G1777" s="4152">
        <f>G1</f>
        <v>44606</v>
      </c>
      <c r="H1777" s="4153"/>
      <c r="I1777" s="4154"/>
    </row>
    <row r="1778" spans="1:9" s="526" customFormat="1" ht="24" customHeight="1" thickBot="1">
      <c r="A1778" s="752" t="s">
        <v>387</v>
      </c>
      <c r="B1778" s="753"/>
      <c r="C1778" s="754" t="s">
        <v>9</v>
      </c>
      <c r="D1778" s="643">
        <v>0.22916666666666666</v>
      </c>
      <c r="E1778" s="817" t="s">
        <v>375</v>
      </c>
      <c r="F1778" s="522">
        <v>0.47916666666666669</v>
      </c>
      <c r="G1778" s="523">
        <v>0.66666666666666663</v>
      </c>
      <c r="H1778" s="644">
        <v>0.8125</v>
      </c>
      <c r="I1778" s="645"/>
    </row>
    <row r="1779" spans="1:9" s="526" customFormat="1" ht="24" customHeight="1" thickBot="1">
      <c r="A1779" s="646"/>
      <c r="B1779" s="647">
        <v>1</v>
      </c>
      <c r="C1779" s="755"/>
      <c r="D1779" s="518" t="e">
        <f>'Основная продукция'!#REF!</f>
        <v>#REF!</v>
      </c>
      <c r="E1779" s="837"/>
      <c r="F1779" s="648" t="e">
        <f>'Основная продукция'!#REF!</f>
        <v>#REF!</v>
      </c>
      <c r="G1779" s="649" t="e">
        <f>'Основная продукция'!#REF!</f>
        <v>#REF!</v>
      </c>
      <c r="H1779" s="650" t="e">
        <f>'Основная продукция'!#REF!</f>
        <v>#REF!</v>
      </c>
      <c r="I1779" s="533"/>
    </row>
    <row r="1780" spans="1:9" s="526" customFormat="1" ht="13.5" hidden="1" customHeight="1">
      <c r="A1780" s="534" t="s">
        <v>0</v>
      </c>
      <c r="B1780" s="651">
        <v>0.25</v>
      </c>
      <c r="C1780" s="755"/>
      <c r="D1780" s="535" t="e">
        <f>B1780*D1779/B1779</f>
        <v>#REF!</v>
      </c>
      <c r="E1780" s="819"/>
      <c r="F1780" s="536" t="e">
        <f>B1780*F1779/B1779</f>
        <v>#REF!</v>
      </c>
      <c r="G1780" s="537" t="e">
        <f>B1780*G1779/B1779</f>
        <v>#REF!</v>
      </c>
      <c r="H1780" s="537" t="e">
        <f>B1780*H1779/B1779</f>
        <v>#REF!</v>
      </c>
      <c r="I1780" s="533"/>
    </row>
    <row r="1781" spans="1:9" s="526" customFormat="1" ht="13.5" hidden="1" customHeight="1" thickBot="1">
      <c r="A1781" s="652" t="s">
        <v>29</v>
      </c>
      <c r="B1781" s="653">
        <v>0.36</v>
      </c>
      <c r="C1781" s="756"/>
      <c r="D1781" s="654" t="e">
        <f>B1781*D1780/B1780</f>
        <v>#REF!</v>
      </c>
      <c r="E1781" s="838"/>
      <c r="F1781" s="655" t="e">
        <f>B1781*F1780/B1780</f>
        <v>#REF!</v>
      </c>
      <c r="G1781" s="656" t="e">
        <f>B1781*G1780/B1780</f>
        <v>#REF!</v>
      </c>
      <c r="H1781" s="656" t="e">
        <f>B1781*H1780/B1780</f>
        <v>#REF!</v>
      </c>
      <c r="I1781" s="657"/>
    </row>
    <row r="1782" spans="1:9" ht="24" customHeight="1">
      <c r="A1782" s="739" t="s">
        <v>388</v>
      </c>
      <c r="B1782" s="740"/>
      <c r="C1782" s="741"/>
      <c r="D1782" s="658" t="e">
        <f>'Основная продукция'!#REF!</f>
        <v>#REF!</v>
      </c>
      <c r="E1782" s="839"/>
      <c r="F1782" s="659" t="e">
        <f>'Основная продукция'!#REF!</f>
        <v>#REF!</v>
      </c>
      <c r="G1782" s="660" t="e">
        <f>'Основная продукция'!#REF!</f>
        <v>#REF!</v>
      </c>
      <c r="H1782" s="660" t="e">
        <f>'Основная продукция'!#REF!</f>
        <v>#REF!</v>
      </c>
      <c r="I1782" s="525"/>
    </row>
    <row r="1783" spans="1:9" ht="24" customHeight="1" thickBot="1">
      <c r="A1783" s="742" t="s">
        <v>389</v>
      </c>
      <c r="B1783" s="743"/>
      <c r="C1783" s="744"/>
      <c r="D1783" s="661" t="e">
        <f>'Основная продукция'!#REF!</f>
        <v>#REF!</v>
      </c>
      <c r="E1783" s="840"/>
      <c r="F1783" s="662" t="e">
        <f>'Основная продукция'!#REF!</f>
        <v>#REF!</v>
      </c>
      <c r="G1783" s="662" t="e">
        <f>'Основная продукция'!#REF!</f>
        <v>#REF!</v>
      </c>
      <c r="H1783" s="662" t="e">
        <f>'Основная продукция'!#REF!</f>
        <v>#REF!</v>
      </c>
      <c r="I1783" s="663"/>
    </row>
    <row r="1784" spans="1:9" ht="23.25" customHeight="1">
      <c r="A1784" s="739" t="s">
        <v>337</v>
      </c>
      <c r="B1784" s="740"/>
      <c r="C1784" s="741"/>
      <c r="D1784" s="664" t="e">
        <f>'Основная продукция'!#REF!</f>
        <v>#REF!</v>
      </c>
      <c r="E1784" s="841"/>
      <c r="F1784" s="665" t="e">
        <f>'Основная продукция'!#REF!</f>
        <v>#REF!</v>
      </c>
      <c r="G1784" s="666" t="e">
        <f>'Основная продукция'!#REF!</f>
        <v>#REF!</v>
      </c>
      <c r="H1784" s="666" t="e">
        <f>'Основная продукция'!#REF!</f>
        <v>#REF!</v>
      </c>
      <c r="I1784" s="667"/>
    </row>
    <row r="1785" spans="1:9" ht="24" customHeight="1" thickBot="1">
      <c r="A1785" s="742" t="s">
        <v>338</v>
      </c>
      <c r="B1785" s="743"/>
      <c r="C1785" s="744"/>
      <c r="D1785" s="661" t="e">
        <f>'Основная продукция'!#REF!</f>
        <v>#REF!</v>
      </c>
      <c r="E1785" s="842"/>
      <c r="F1785" s="662" t="e">
        <f>'Основная продукция'!#REF!</f>
        <v>#REF!</v>
      </c>
      <c r="G1785" s="668" t="e">
        <f>'Основная продукция'!#REF!</f>
        <v>#REF!</v>
      </c>
      <c r="H1785" s="668" t="e">
        <f>'Основная продукция'!#REF!</f>
        <v>#REF!</v>
      </c>
      <c r="I1785" s="604"/>
    </row>
    <row r="1786" spans="1:9" ht="12.75" hidden="1" customHeight="1">
      <c r="A1786" s="745" t="s">
        <v>39</v>
      </c>
      <c r="B1786" s="746"/>
      <c r="C1786" s="607">
        <v>0.02</v>
      </c>
      <c r="D1786" s="607" t="e">
        <f>(D1784+D1785)*C1786</f>
        <v>#REF!</v>
      </c>
      <c r="E1786" s="843"/>
      <c r="F1786" s="607" t="e">
        <f>(F1784+F1785)*C1786</f>
        <v>#REF!</v>
      </c>
      <c r="G1786" s="607" t="e">
        <f>(G1784+G1785)*C1786</f>
        <v>#REF!</v>
      </c>
      <c r="H1786" s="607" t="e">
        <f>(H1784+H1785)*C1786</f>
        <v>#REF!</v>
      </c>
      <c r="I1786" s="569" t="e">
        <f t="shared" ref="I1786:I1791" si="204">SUM(D1786:H1786)</f>
        <v>#REF!</v>
      </c>
    </row>
    <row r="1787" spans="1:9" ht="12.75" hidden="1" customHeight="1">
      <c r="A1787" s="747" t="s">
        <v>45</v>
      </c>
      <c r="B1787" s="748"/>
      <c r="C1787" s="669">
        <v>0.04</v>
      </c>
      <c r="D1787" s="669" t="e">
        <f>D1784*C1787</f>
        <v>#REF!</v>
      </c>
      <c r="E1787" s="844"/>
      <c r="F1787" s="669" t="e">
        <f>F1784*C1787</f>
        <v>#REF!</v>
      </c>
      <c r="G1787" s="669" t="e">
        <f>G1784*C1787</f>
        <v>#REF!</v>
      </c>
      <c r="H1787" s="669" t="e">
        <f>H1784*C1787</f>
        <v>#REF!</v>
      </c>
      <c r="I1787" s="579" t="e">
        <f t="shared" si="204"/>
        <v>#REF!</v>
      </c>
    </row>
    <row r="1788" spans="1:9" ht="12.75" hidden="1" customHeight="1">
      <c r="A1788" s="729" t="s">
        <v>52</v>
      </c>
      <c r="B1788" s="730"/>
      <c r="C1788" s="616">
        <v>2.4E-2</v>
      </c>
      <c r="D1788" s="616" t="e">
        <f>D1784*C1788</f>
        <v>#REF!</v>
      </c>
      <c r="E1788" s="845"/>
      <c r="F1788" s="616" t="e">
        <f>F1784*C1788</f>
        <v>#REF!</v>
      </c>
      <c r="G1788" s="616" t="e">
        <f>G1784*C1788</f>
        <v>#REF!</v>
      </c>
      <c r="H1788" s="616" t="e">
        <f>H1784*C1788</f>
        <v>#REF!</v>
      </c>
      <c r="I1788" s="617" t="e">
        <f t="shared" si="204"/>
        <v>#REF!</v>
      </c>
    </row>
    <row r="1789" spans="1:9" ht="12.75" hidden="1" customHeight="1">
      <c r="A1789" s="747" t="s">
        <v>385</v>
      </c>
      <c r="B1789" s="748"/>
      <c r="C1789" s="670">
        <v>0.03</v>
      </c>
      <c r="D1789" s="620" t="e">
        <f>D1785*C1789</f>
        <v>#REF!</v>
      </c>
      <c r="E1789" s="846"/>
      <c r="F1789" s="620" t="e">
        <f>F1785*C1789</f>
        <v>#REF!</v>
      </c>
      <c r="G1789" s="620" t="e">
        <f>G1785*C1789</f>
        <v>#REF!</v>
      </c>
      <c r="H1789" s="620" t="e">
        <f>H1785*C1789</f>
        <v>#REF!</v>
      </c>
      <c r="I1789" s="579" t="e">
        <f t="shared" si="204"/>
        <v>#REF!</v>
      </c>
    </row>
    <row r="1790" spans="1:9" ht="12.75" hidden="1" customHeight="1">
      <c r="A1790" s="719" t="s">
        <v>308</v>
      </c>
      <c r="B1790" s="720"/>
      <c r="C1790" s="671">
        <v>0.03</v>
      </c>
      <c r="D1790" s="623" t="e">
        <f>D1784*C1790</f>
        <v>#REF!</v>
      </c>
      <c r="E1790" s="847"/>
      <c r="F1790" s="623" t="e">
        <f>F1784*C1790</f>
        <v>#REF!</v>
      </c>
      <c r="G1790" s="623" t="e">
        <f>G1784*C1790</f>
        <v>#REF!</v>
      </c>
      <c r="H1790" s="623" t="e">
        <f>H1784*C1790</f>
        <v>#REF!</v>
      </c>
      <c r="I1790" s="612" t="e">
        <f t="shared" si="204"/>
        <v>#REF!</v>
      </c>
    </row>
    <row r="1791" spans="1:9" ht="12.75" hidden="1" customHeight="1" thickBot="1">
      <c r="A1791" s="721" t="s">
        <v>309</v>
      </c>
      <c r="B1791" s="722"/>
      <c r="C1791" s="672">
        <v>0.02</v>
      </c>
      <c r="D1791" s="673" t="e">
        <f>D1785*C1791</f>
        <v>#REF!</v>
      </c>
      <c r="E1791" s="848"/>
      <c r="F1791" s="673" t="e">
        <f>F1785*C1791</f>
        <v>#REF!</v>
      </c>
      <c r="G1791" s="673" t="e">
        <f>G1785*C1791</f>
        <v>#REF!</v>
      </c>
      <c r="H1791" s="673" t="e">
        <f>H1785*C1791</f>
        <v>#REF!</v>
      </c>
      <c r="I1791" s="674" t="e">
        <f t="shared" si="204"/>
        <v>#REF!</v>
      </c>
    </row>
    <row r="1792" spans="1:9" ht="12.75" hidden="1" customHeight="1">
      <c r="A1792" s="737" t="s">
        <v>39</v>
      </c>
      <c r="B1792" s="738"/>
      <c r="C1792" s="675">
        <v>0.02</v>
      </c>
      <c r="D1792" s="676" t="e">
        <f>((D1782+D1783)*C1792)+E1792</f>
        <v>#REF!</v>
      </c>
      <c r="E1792" s="849"/>
      <c r="F1792" s="677" t="e">
        <f>(F1782+F1783)*C1792</f>
        <v>#REF!</v>
      </c>
      <c r="G1792" s="678" t="e">
        <f>(G1782+G1783)*C1792</f>
        <v>#REF!</v>
      </c>
      <c r="H1792" s="678" t="e">
        <f>(H1782+H1783)*C1792</f>
        <v>#REF!</v>
      </c>
      <c r="I1792" s="679" t="e">
        <f>SUM(D1792:H1792)</f>
        <v>#REF!</v>
      </c>
    </row>
    <row r="1793" spans="1:9" ht="18.75" hidden="1" customHeight="1">
      <c r="A1793" s="729" t="s">
        <v>305</v>
      </c>
      <c r="B1793" s="730"/>
      <c r="C1793" s="617">
        <v>1.2E-2</v>
      </c>
      <c r="D1793" s="680" t="e">
        <f>(((D1782+D1783+D1801)*C1793)+D1758+F1758+G1758+D1762+F1762+D1788+F1788+G1788)/3+E1793</f>
        <v>#REF!</v>
      </c>
      <c r="E1793" s="850"/>
      <c r="F1793" s="681" t="e">
        <f>D1793</f>
        <v>#REF!</v>
      </c>
      <c r="G1793" s="613" t="e">
        <f>F1793</f>
        <v>#REF!</v>
      </c>
      <c r="H1793" s="613" t="e">
        <f>(H1782+H1783)*C1793+H1758+H1762+H1788</f>
        <v>#REF!</v>
      </c>
      <c r="I1793" s="682" t="e">
        <f t="shared" ref="I1793:I1796" si="205">SUM(D1793:H1793)</f>
        <v>#REF!</v>
      </c>
    </row>
    <row r="1794" spans="1:9" ht="18.75" hidden="1" customHeight="1">
      <c r="A1794" s="729" t="s">
        <v>53</v>
      </c>
      <c r="B1794" s="730"/>
      <c r="C1794" s="617">
        <v>6.0000000000000001E-3</v>
      </c>
      <c r="D1794" s="680" t="e">
        <f>(((D1782+D1783)*C1794)+E1794)</f>
        <v>#REF!</v>
      </c>
      <c r="E1794" s="850"/>
      <c r="F1794" s="681" t="e">
        <f>(F1782+F1783)*C1794</f>
        <v>#REF!</v>
      </c>
      <c r="G1794" s="613" t="e">
        <f>(G1782+G1783)*C1794</f>
        <v>#REF!</v>
      </c>
      <c r="H1794" s="613" t="e">
        <f>(H1782+H1783)*C1794</f>
        <v>#REF!</v>
      </c>
      <c r="I1794" s="682" t="e">
        <f t="shared" si="205"/>
        <v>#REF!</v>
      </c>
    </row>
    <row r="1795" spans="1:9" ht="18.75" hidden="1" customHeight="1">
      <c r="A1795" s="683" t="s">
        <v>45</v>
      </c>
      <c r="B1795" s="684">
        <v>2.5559999999999999E-2</v>
      </c>
      <c r="C1795" s="579">
        <v>3.7777999999999999E-2</v>
      </c>
      <c r="D1795" s="576" t="e">
        <f>(D1782*C1795)+(D1783*B1795)+E1795</f>
        <v>#REF!</v>
      </c>
      <c r="E1795" s="505"/>
      <c r="F1795" s="577" t="e">
        <f>(F1782*C1795)+(F1783*B1795)</f>
        <v>#REF!</v>
      </c>
      <c r="G1795" s="578" t="e">
        <f>(G1782*C1795)+(G1783*B1795)</f>
        <v>#REF!</v>
      </c>
      <c r="H1795" s="578" t="e">
        <f>(H1782*C1795)+(H1783*B1795)</f>
        <v>#REF!</v>
      </c>
      <c r="I1795" s="679" t="e">
        <f t="shared" si="205"/>
        <v>#REF!</v>
      </c>
    </row>
    <row r="1796" spans="1:9" ht="18.75" hidden="1" customHeight="1">
      <c r="A1796" s="729" t="s">
        <v>54</v>
      </c>
      <c r="B1796" s="730"/>
      <c r="C1796" s="617">
        <v>6.7799999999999996E-3</v>
      </c>
      <c r="D1796" s="680" t="e">
        <f>((D1782+D1783)*C1796)+E1796</f>
        <v>#REF!</v>
      </c>
      <c r="E1796" s="850"/>
      <c r="F1796" s="681"/>
      <c r="G1796" s="613"/>
      <c r="H1796" s="613"/>
      <c r="I1796" s="682" t="e">
        <f t="shared" si="205"/>
        <v>#REF!</v>
      </c>
    </row>
    <row r="1797" spans="1:9" ht="18.75" hidden="1" customHeight="1">
      <c r="A1797" s="729" t="s">
        <v>48</v>
      </c>
      <c r="B1797" s="730"/>
      <c r="C1797" s="685">
        <v>3</v>
      </c>
      <c r="D1797" s="686" t="e">
        <f>((D1782+D1783)*C1797)+E1797+D1801</f>
        <v>#REF!</v>
      </c>
      <c r="E1797" s="851"/>
      <c r="F1797" s="687"/>
      <c r="G1797" s="688"/>
      <c r="H1797" s="688" t="e">
        <f>((H1782+H1783)*C1797)</f>
        <v>#REF!</v>
      </c>
      <c r="I1797" s="689" t="e">
        <f>SUM(D1797:H1797)</f>
        <v>#REF!</v>
      </c>
    </row>
    <row r="1798" spans="1:9" ht="12.75" hidden="1" customHeight="1" thickBot="1">
      <c r="A1798" s="731" t="s">
        <v>41</v>
      </c>
      <c r="B1798" s="732"/>
      <c r="C1798" s="690">
        <v>1.2E-2</v>
      </c>
      <c r="D1798" s="691" t="e">
        <f>D1783*C1798+E1798</f>
        <v>#REF!</v>
      </c>
      <c r="E1798" s="852"/>
      <c r="F1798" s="692" t="e">
        <f>F1783*C1798</f>
        <v>#REF!</v>
      </c>
      <c r="G1798" s="693" t="e">
        <f>G1783*C1798</f>
        <v>#REF!</v>
      </c>
      <c r="H1798" s="693" t="e">
        <f>H1783*C1798</f>
        <v>#REF!</v>
      </c>
      <c r="I1798" s="679" t="e">
        <f>SUM(D1798:H1798)</f>
        <v>#REF!</v>
      </c>
    </row>
    <row r="1799" spans="1:9" s="526" customFormat="1" ht="12.75" hidden="1" customHeight="1" thickBot="1">
      <c r="A1799" s="733" t="s">
        <v>47</v>
      </c>
      <c r="B1799" s="734"/>
      <c r="C1799" s="694">
        <v>5.8999999999999997E-2</v>
      </c>
      <c r="D1799" s="695" t="e">
        <f>(D1780+D1781)*C1799</f>
        <v>#REF!</v>
      </c>
      <c r="E1799" s="853"/>
      <c r="F1799" s="696" t="e">
        <f>(F1780+F1781)*C1799</f>
        <v>#REF!</v>
      </c>
      <c r="G1799" s="697" t="e">
        <f>(G1780+G1781)*C1799</f>
        <v>#REF!</v>
      </c>
      <c r="H1799" s="697" t="e">
        <f>(H1780+H1781)*C1799</f>
        <v>#REF!</v>
      </c>
      <c r="I1799" s="698" t="e">
        <f t="shared" ref="I1799" si="206">SUM(D1799:H1799)</f>
        <v>#REF!</v>
      </c>
    </row>
    <row r="1800" spans="1:9" s="526" customFormat="1" ht="27.75" customHeight="1" thickBot="1">
      <c r="A1800" s="2023" t="s">
        <v>583</v>
      </c>
      <c r="B1800" s="2024"/>
      <c r="C1800" s="2025"/>
      <c r="D1800" s="2027" t="e">
        <f>'Основная продукция'!#REF!+'Основная продукция'!#REF!+'Основная продукция'!#REF!</f>
        <v>#REF!</v>
      </c>
      <c r="E1800" s="510"/>
      <c r="F1800" s="2014"/>
      <c r="G1800" s="2015"/>
      <c r="H1800" s="2015"/>
      <c r="I1800" s="2016"/>
    </row>
    <row r="1801" spans="1:9" s="526" customFormat="1" ht="27.75" customHeight="1" thickBot="1">
      <c r="A1801" s="2020" t="s">
        <v>584</v>
      </c>
      <c r="B1801" s="2021"/>
      <c r="C1801" s="2022"/>
      <c r="D1801" s="2027" t="e">
        <f>'Основная продукция'!#REF!+'Основная продукция'!#REF!+'Основная продукция'!#REF!</f>
        <v>#REF!</v>
      </c>
      <c r="E1801" s="2010"/>
      <c r="F1801" s="2011"/>
      <c r="G1801" s="2012"/>
      <c r="H1801" s="2012"/>
      <c r="I1801" s="2013"/>
    </row>
    <row r="1802" spans="1:9" s="526" customFormat="1" ht="27.75" hidden="1" customHeight="1" thickBot="1">
      <c r="A1802" s="2023" t="s">
        <v>58</v>
      </c>
      <c r="B1802" s="2024"/>
      <c r="C1802" s="2035">
        <v>1.2E-2</v>
      </c>
      <c r="D1802" s="2037" t="e">
        <f>D1800*C1802</f>
        <v>#REF!</v>
      </c>
      <c r="E1802" s="510"/>
      <c r="F1802" s="2036"/>
      <c r="G1802" s="1489"/>
      <c r="H1802" s="1489"/>
      <c r="I1802" s="703"/>
    </row>
    <row r="1803" spans="1:9" s="526" customFormat="1" ht="24" customHeight="1">
      <c r="A1803" s="735" t="s">
        <v>294</v>
      </c>
      <c r="B1803" s="736"/>
      <c r="C1803" s="699">
        <v>0.03</v>
      </c>
      <c r="D1803" s="700" t="e">
        <f>D1780*C1803+E1803</f>
        <v>#REF!</v>
      </c>
      <c r="E1803" s="510"/>
      <c r="F1803" s="701" t="e">
        <f>F1780*C1803</f>
        <v>#REF!</v>
      </c>
      <c r="G1803" s="702" t="e">
        <f>G1780*C1803</f>
        <v>#REF!</v>
      </c>
      <c r="H1803" s="702" t="e">
        <f>H1780*C1803</f>
        <v>#REF!</v>
      </c>
      <c r="I1803" s="703" t="e">
        <f>D1803+F1803+G1803+H1803</f>
        <v>#REF!</v>
      </c>
    </row>
    <row r="1804" spans="1:9" s="526" customFormat="1" ht="24" customHeight="1">
      <c r="A1804" s="719" t="s">
        <v>295</v>
      </c>
      <c r="B1804" s="720"/>
      <c r="C1804" s="704">
        <v>0.04</v>
      </c>
      <c r="D1804" s="705" t="e">
        <f>D1781*C1804+E1804</f>
        <v>#REF!</v>
      </c>
      <c r="E1804" s="511"/>
      <c r="F1804" s="706" t="e">
        <f>F1781*C1804</f>
        <v>#REF!</v>
      </c>
      <c r="G1804" s="707" t="e">
        <f>G1781*C1804</f>
        <v>#REF!</v>
      </c>
      <c r="H1804" s="707" t="e">
        <f>H1781*C1804</f>
        <v>#REF!</v>
      </c>
      <c r="I1804" s="612" t="e">
        <f>D1804+F1804+G1804+H1804</f>
        <v>#REF!</v>
      </c>
    </row>
    <row r="1805" spans="1:9" s="526" customFormat="1" ht="24" customHeight="1">
      <c r="A1805" s="719" t="s">
        <v>307</v>
      </c>
      <c r="B1805" s="720"/>
      <c r="C1805" s="628">
        <v>1.2E-2</v>
      </c>
      <c r="D1805" s="708" t="e">
        <f>D1752+F1752+G1752+E1805</f>
        <v>#REF!</v>
      </c>
      <c r="E1805" s="512"/>
      <c r="F1805" s="622"/>
      <c r="G1805" s="623"/>
      <c r="H1805" s="623"/>
      <c r="I1805" s="612" t="e">
        <f>D1805</f>
        <v>#REF!</v>
      </c>
    </row>
    <row r="1806" spans="1:9" s="526" customFormat="1" ht="24" customHeight="1">
      <c r="A1806" s="2017" t="s">
        <v>587</v>
      </c>
      <c r="B1806" s="2018"/>
      <c r="C1806" s="2019">
        <v>0.03</v>
      </c>
      <c r="D1806" s="708" t="e">
        <f>D1800*C1806+E1806</f>
        <v>#REF!</v>
      </c>
      <c r="E1806" s="512"/>
      <c r="F1806" s="622"/>
      <c r="G1806" s="623"/>
      <c r="H1806" s="623"/>
      <c r="I1806" s="710"/>
    </row>
    <row r="1807" spans="1:9" s="526" customFormat="1" ht="24" customHeight="1">
      <c r="A1807" s="2017" t="s">
        <v>589</v>
      </c>
      <c r="B1807" s="2018"/>
      <c r="C1807" s="2019">
        <v>3.5000000000000003E-2</v>
      </c>
      <c r="D1807" s="708" t="e">
        <f>D1801*C1807+E1807</f>
        <v>#REF!</v>
      </c>
      <c r="E1807" s="512"/>
      <c r="F1807" s="622"/>
      <c r="G1807" s="623"/>
      <c r="H1807" s="623"/>
      <c r="I1807" s="710"/>
    </row>
    <row r="1808" spans="1:9" s="526" customFormat="1" ht="24" customHeight="1">
      <c r="A1808" s="723" t="s">
        <v>308</v>
      </c>
      <c r="B1808" s="724"/>
      <c r="C1808" s="709">
        <v>0.03</v>
      </c>
      <c r="D1808" s="708" t="e">
        <f>D1790+F1790+G1790+E1808</f>
        <v>#REF!</v>
      </c>
      <c r="E1808" s="512"/>
      <c r="F1808" s="622"/>
      <c r="G1808" s="623"/>
      <c r="H1808" s="623"/>
      <c r="I1808" s="710" t="e">
        <f>D1808</f>
        <v>#REF!</v>
      </c>
    </row>
    <row r="1809" spans="1:13" s="526" customFormat="1" ht="24" customHeight="1">
      <c r="A1809" s="725" t="s">
        <v>309</v>
      </c>
      <c r="B1809" s="726"/>
      <c r="C1809" s="628">
        <v>0.02</v>
      </c>
      <c r="D1809" s="705" t="e">
        <f>D1791+F1791+G1791+E1809</f>
        <v>#REF!</v>
      </c>
      <c r="E1809" s="511"/>
      <c r="F1809" s="706"/>
      <c r="G1809" s="707"/>
      <c r="H1809" s="707"/>
      <c r="I1809" s="612" t="e">
        <f>D1809</f>
        <v>#REF!</v>
      </c>
    </row>
    <row r="1810" spans="1:13" s="526" customFormat="1" ht="18.75" hidden="1" customHeight="1">
      <c r="A1810" s="727" t="s">
        <v>39</v>
      </c>
      <c r="B1810" s="728"/>
      <c r="C1810" s="579">
        <v>0.03</v>
      </c>
      <c r="D1810" s="711" t="e">
        <f>D1780*C1810</f>
        <v>#REF!</v>
      </c>
      <c r="E1810" s="505"/>
      <c r="F1810" s="577" t="e">
        <f>F1780*C1810</f>
        <v>#REF!</v>
      </c>
      <c r="G1810" s="578" t="e">
        <f>G1780*C1810</f>
        <v>#REF!</v>
      </c>
      <c r="H1810" s="578" t="e">
        <f>H1780*C1810</f>
        <v>#REF!</v>
      </c>
      <c r="I1810" s="579" t="e">
        <f t="shared" ref="I1810:I1811" si="207">SUM(D1810:H1810)</f>
        <v>#REF!</v>
      </c>
    </row>
    <row r="1811" spans="1:13" s="526" customFormat="1" ht="18.75" hidden="1" customHeight="1">
      <c r="A1811" s="727" t="s">
        <v>45</v>
      </c>
      <c r="B1811" s="728"/>
      <c r="C1811" s="579">
        <v>2.5559999999999999E-2</v>
      </c>
      <c r="D1811" s="711" t="e">
        <f>D1781*C1811</f>
        <v>#REF!</v>
      </c>
      <c r="E1811" s="505"/>
      <c r="F1811" s="577" t="e">
        <f>F1781*C1811</f>
        <v>#REF!</v>
      </c>
      <c r="G1811" s="578" t="e">
        <f>G1781*C1811</f>
        <v>#REF!</v>
      </c>
      <c r="H1811" s="578" t="e">
        <f>H1781*C1811</f>
        <v>#REF!</v>
      </c>
      <c r="I1811" s="579" t="e">
        <f t="shared" si="207"/>
        <v>#REF!</v>
      </c>
    </row>
    <row r="1812" spans="1:13" s="526" customFormat="1" ht="24" customHeight="1">
      <c r="A1812" s="719" t="s">
        <v>58</v>
      </c>
      <c r="B1812" s="720"/>
      <c r="C1812" s="612">
        <v>0.02</v>
      </c>
      <c r="D1812" s="636" t="e">
        <f>D1761+F1761+G1761+E1812+D1802</f>
        <v>#REF!</v>
      </c>
      <c r="E1812" s="507"/>
      <c r="F1812" s="712"/>
      <c r="G1812" s="608"/>
      <c r="H1812" s="608"/>
      <c r="I1812" s="612" t="e">
        <f>D1812</f>
        <v>#REF!</v>
      </c>
    </row>
    <row r="1813" spans="1:13" s="526" customFormat="1" ht="24" customHeight="1">
      <c r="A1813" s="719" t="s">
        <v>57</v>
      </c>
      <c r="B1813" s="720"/>
      <c r="C1813" s="612">
        <v>0.01</v>
      </c>
      <c r="D1813" s="636" t="e">
        <f>D1764+F1764+G1764+E1813</f>
        <v>#REF!</v>
      </c>
      <c r="E1813" s="507"/>
      <c r="F1813" s="712"/>
      <c r="G1813" s="608"/>
      <c r="H1813" s="608"/>
      <c r="I1813" s="612" t="e">
        <f>D1813</f>
        <v>#REF!</v>
      </c>
    </row>
    <row r="1814" spans="1:13" ht="24" customHeight="1">
      <c r="A1814" s="719" t="s">
        <v>305</v>
      </c>
      <c r="B1814" s="720"/>
      <c r="C1814" s="713">
        <v>1.2E-2</v>
      </c>
      <c r="D1814" s="571" t="e">
        <f>D1793+E1814</f>
        <v>#REF!</v>
      </c>
      <c r="E1814" s="507"/>
      <c r="F1814" s="572" t="e">
        <f t="shared" ref="F1814:H1815" si="208">F1793</f>
        <v>#REF!</v>
      </c>
      <c r="G1814" s="573" t="e">
        <f t="shared" si="208"/>
        <v>#REF!</v>
      </c>
      <c r="H1814" s="573" t="e">
        <f t="shared" si="208"/>
        <v>#REF!</v>
      </c>
      <c r="I1814" s="682" t="e">
        <f>D1814+F1814+G1814+H1814</f>
        <v>#REF!</v>
      </c>
    </row>
    <row r="1815" spans="1:13" ht="24" customHeight="1">
      <c r="A1815" s="719" t="s">
        <v>53</v>
      </c>
      <c r="B1815" s="720"/>
      <c r="C1815" s="713">
        <v>6.0000000000000001E-3</v>
      </c>
      <c r="D1815" s="571" t="e">
        <f>(D1794+E1815)</f>
        <v>#REF!</v>
      </c>
      <c r="E1815" s="507"/>
      <c r="F1815" s="572"/>
      <c r="G1815" s="573"/>
      <c r="H1815" s="573" t="e">
        <f t="shared" si="208"/>
        <v>#REF!</v>
      </c>
      <c r="I1815" s="682" t="e">
        <f>D1815+F1815+G1815+H1815</f>
        <v>#REF!</v>
      </c>
    </row>
    <row r="1816" spans="1:13" ht="24" customHeight="1">
      <c r="A1816" s="719" t="s">
        <v>54</v>
      </c>
      <c r="B1816" s="720"/>
      <c r="C1816" s="713">
        <v>6.7799999999999996E-3</v>
      </c>
      <c r="D1816" s="571" t="e">
        <f>D1796+E1816</f>
        <v>#REF!</v>
      </c>
      <c r="E1816" s="507"/>
      <c r="F1816" s="572"/>
      <c r="G1816" s="573"/>
      <c r="H1816" s="573"/>
      <c r="I1816" s="682" t="e">
        <f>D1816</f>
        <v>#REF!</v>
      </c>
    </row>
    <row r="1817" spans="1:13" ht="24" customHeight="1" thickBot="1">
      <c r="A1817" s="721" t="s">
        <v>48</v>
      </c>
      <c r="B1817" s="722"/>
      <c r="C1817" s="714">
        <v>3</v>
      </c>
      <c r="D1817" s="715" t="e">
        <f>D1797+E1817</f>
        <v>#REF!</v>
      </c>
      <c r="E1817" s="513"/>
      <c r="F1817" s="716"/>
      <c r="G1817" s="717"/>
      <c r="H1817" s="717" t="e">
        <f>H1797</f>
        <v>#REF!</v>
      </c>
      <c r="I1817" s="718" t="e">
        <f>D1817+H1817</f>
        <v>#REF!</v>
      </c>
    </row>
    <row r="1818" spans="1:13" ht="24" customHeight="1" thickBot="1">
      <c r="A1818" s="749" t="s">
        <v>392</v>
      </c>
      <c r="B1818" s="750"/>
      <c r="C1818" s="750"/>
      <c r="D1818" s="750"/>
      <c r="E1818" s="816"/>
      <c r="F1818" s="751"/>
      <c r="G1818" s="4152">
        <f>G1</f>
        <v>44606</v>
      </c>
      <c r="H1818" s="4153"/>
      <c r="I1818" s="4154"/>
      <c r="K1818" s="4049"/>
      <c r="L1818" s="4049"/>
      <c r="M1818" s="520"/>
    </row>
    <row r="1819" spans="1:13" s="526" customFormat="1" ht="24" customHeight="1">
      <c r="A1819" s="768"/>
      <c r="B1819" s="769"/>
      <c r="C1819" s="754" t="s">
        <v>24</v>
      </c>
      <c r="D1819" s="521" t="e">
        <f>'Основная продукция'!#REF!</f>
        <v>#REF!</v>
      </c>
      <c r="E1819" s="817" t="s">
        <v>375</v>
      </c>
      <c r="F1819" s="522">
        <f>'Основная продукция'!E533</f>
        <v>0</v>
      </c>
      <c r="G1819" s="523">
        <f>'Основная продукция'!F533</f>
        <v>0</v>
      </c>
      <c r="H1819" s="524"/>
      <c r="I1819" s="525"/>
      <c r="K1819" s="4050"/>
      <c r="L1819" s="4050"/>
      <c r="M1819" s="527"/>
    </row>
    <row r="1820" spans="1:13" s="526" customFormat="1" ht="24" customHeight="1" thickBot="1">
      <c r="A1820" s="528"/>
      <c r="B1820" s="529">
        <v>1</v>
      </c>
      <c r="C1820" s="755"/>
      <c r="D1820" s="518" t="e">
        <f>'Основная продукция'!#REF!</f>
        <v>#REF!</v>
      </c>
      <c r="E1820" s="818"/>
      <c r="F1820" s="530" t="str">
        <f>'Основная продукция'!E534</f>
        <v>Время:</v>
      </c>
      <c r="G1820" s="531">
        <f>'Основная продукция'!F534</f>
        <v>0</v>
      </c>
      <c r="H1820" s="532"/>
      <c r="I1820" s="533" t="s">
        <v>153</v>
      </c>
      <c r="K1820" s="4050"/>
      <c r="L1820" s="4050"/>
      <c r="M1820" s="527"/>
    </row>
    <row r="1821" spans="1:13" s="526" customFormat="1" ht="12.75" hidden="1" customHeight="1">
      <c r="A1821" s="534" t="s">
        <v>376</v>
      </c>
      <c r="B1821" s="529">
        <v>0.25</v>
      </c>
      <c r="C1821" s="755"/>
      <c r="D1821" s="535" t="e">
        <f>B1821*D1820/B1820</f>
        <v>#REF!</v>
      </c>
      <c r="E1821" s="819"/>
      <c r="F1821" s="536"/>
      <c r="G1821" s="537"/>
      <c r="H1821" s="537"/>
      <c r="I1821" s="538"/>
      <c r="K1821" s="4050"/>
      <c r="L1821" s="4050"/>
      <c r="M1821" s="527"/>
    </row>
    <row r="1822" spans="1:13" s="526" customFormat="1" ht="12.75" hidden="1" customHeight="1">
      <c r="A1822" s="534" t="s">
        <v>377</v>
      </c>
      <c r="B1822" s="529">
        <v>0.25</v>
      </c>
      <c r="C1822" s="755"/>
      <c r="D1822" s="535" t="e">
        <f>B1822*D1820/B1820</f>
        <v>#REF!</v>
      </c>
      <c r="E1822" s="819"/>
      <c r="F1822" s="536"/>
      <c r="G1822" s="537"/>
      <c r="H1822" s="537"/>
      <c r="I1822" s="538"/>
      <c r="K1822" s="4050"/>
      <c r="L1822" s="4050"/>
      <c r="M1822" s="527"/>
    </row>
    <row r="1823" spans="1:13" s="526" customFormat="1" ht="12.75" hidden="1" customHeight="1">
      <c r="A1823" s="534" t="s">
        <v>378</v>
      </c>
      <c r="B1823" s="529">
        <v>0.15</v>
      </c>
      <c r="C1823" s="755"/>
      <c r="D1823" s="535" t="e">
        <f>B1823*D1820/B1820</f>
        <v>#REF!</v>
      </c>
      <c r="E1823" s="819"/>
      <c r="F1823" s="536"/>
      <c r="G1823" s="537"/>
      <c r="H1823" s="537"/>
      <c r="I1823" s="538"/>
      <c r="K1823" s="4050"/>
      <c r="L1823" s="4050"/>
      <c r="M1823" s="527"/>
    </row>
    <row r="1824" spans="1:13" s="526" customFormat="1" ht="12.75" hidden="1" customHeight="1">
      <c r="A1824" s="534" t="s">
        <v>379</v>
      </c>
      <c r="B1824" s="529">
        <v>0.15</v>
      </c>
      <c r="C1824" s="755"/>
      <c r="D1824" s="535" t="e">
        <f>B1824*D1820/B1820</f>
        <v>#REF!</v>
      </c>
      <c r="E1824" s="819"/>
      <c r="F1824" s="536"/>
      <c r="G1824" s="537"/>
      <c r="H1824" s="537"/>
      <c r="I1824" s="538"/>
      <c r="K1824" s="4050"/>
      <c r="L1824" s="4050"/>
      <c r="M1824" s="527"/>
    </row>
    <row r="1825" spans="1:9" s="526" customFormat="1" ht="12.75" hidden="1" customHeight="1">
      <c r="A1825" s="534" t="s">
        <v>380</v>
      </c>
      <c r="B1825" s="529">
        <v>0.1</v>
      </c>
      <c r="C1825" s="755"/>
      <c r="D1825" s="535" t="e">
        <f>B1825*D1820/B1820</f>
        <v>#REF!</v>
      </c>
      <c r="E1825" s="819"/>
      <c r="F1825" s="536"/>
      <c r="G1825" s="537"/>
      <c r="H1825" s="537"/>
      <c r="I1825" s="538"/>
    </row>
    <row r="1826" spans="1:9" s="526" customFormat="1" ht="12.75" hidden="1" customHeight="1" thickBot="1">
      <c r="A1826" s="539" t="s">
        <v>381</v>
      </c>
      <c r="B1826" s="540">
        <v>0.1</v>
      </c>
      <c r="C1826" s="756"/>
      <c r="D1826" s="541" t="e">
        <f>B1826*D1820/B1820</f>
        <v>#REF!</v>
      </c>
      <c r="E1826" s="820"/>
      <c r="F1826" s="542"/>
      <c r="G1826" s="543"/>
      <c r="H1826" s="543"/>
      <c r="I1826" s="544"/>
    </row>
    <row r="1827" spans="1:9" ht="24" customHeight="1" thickBot="1">
      <c r="A1827" s="545"/>
      <c r="B1827" s="546">
        <v>1</v>
      </c>
      <c r="C1827" s="547" t="s">
        <v>111</v>
      </c>
      <c r="D1827" s="548" t="e">
        <f>'Основная продукция'!#REF!</f>
        <v>#REF!</v>
      </c>
      <c r="E1827" s="821"/>
      <c r="F1827" s="549" t="e">
        <f>'Основная продукция'!#REF!</f>
        <v>#REF!</v>
      </c>
      <c r="G1827" s="550" t="str">
        <f>'Основная продукция'!D535</f>
        <v>Стажёры</v>
      </c>
      <c r="H1827" s="550"/>
      <c r="I1827" s="552" t="s">
        <v>153</v>
      </c>
    </row>
    <row r="1828" spans="1:9" ht="12.75" hidden="1" customHeight="1">
      <c r="A1828" s="553" t="s">
        <v>382</v>
      </c>
      <c r="B1828" s="554">
        <v>0.5</v>
      </c>
      <c r="C1828" s="555"/>
      <c r="D1828" s="556" t="e">
        <f>B1828*D1827/B1827</f>
        <v>#REF!</v>
      </c>
      <c r="E1828" s="822"/>
      <c r="F1828" s="557"/>
      <c r="G1828" s="558"/>
      <c r="H1828" s="558"/>
      <c r="I1828" s="559"/>
    </row>
    <row r="1829" spans="1:9" ht="12.75" hidden="1" customHeight="1" thickBot="1">
      <c r="A1829" s="534" t="s">
        <v>383</v>
      </c>
      <c r="B1829" s="529">
        <v>0.5</v>
      </c>
      <c r="C1829" s="560"/>
      <c r="D1829" s="561" t="e">
        <f>B1829*D1827/B1827</f>
        <v>#REF!</v>
      </c>
      <c r="E1829" s="823"/>
      <c r="F1829" s="562"/>
      <c r="G1829" s="563"/>
      <c r="H1829" s="563"/>
      <c r="I1829" s="564"/>
    </row>
    <row r="1830" spans="1:9" ht="12.75" hidden="1" customHeight="1">
      <c r="A1830" s="745" t="s">
        <v>302</v>
      </c>
      <c r="B1830" s="764"/>
      <c r="C1830" s="565">
        <v>0.03</v>
      </c>
      <c r="D1830" s="566" t="e">
        <f>D1828*C1830</f>
        <v>#REF!</v>
      </c>
      <c r="E1830" s="824"/>
      <c r="F1830" s="567"/>
      <c r="G1830" s="568"/>
      <c r="H1830" s="568"/>
      <c r="I1830" s="569" t="e">
        <f>SUM(D1830:H1830)</f>
        <v>#REF!</v>
      </c>
    </row>
    <row r="1831" spans="1:9" ht="12.75" hidden="1" customHeight="1">
      <c r="A1831" s="719" t="s">
        <v>307</v>
      </c>
      <c r="B1831" s="765"/>
      <c r="C1831" s="570">
        <v>1.2E-2</v>
      </c>
      <c r="D1831" s="571" t="e">
        <f>D1829*C1831</f>
        <v>#REF!</v>
      </c>
      <c r="E1831" s="825"/>
      <c r="F1831" s="572"/>
      <c r="G1831" s="573"/>
      <c r="H1831" s="573"/>
      <c r="I1831" s="574" t="e">
        <f>SUM(D1831:H1831)</f>
        <v>#REF!</v>
      </c>
    </row>
    <row r="1832" spans="1:9" ht="12.75" hidden="1" customHeight="1">
      <c r="A1832" s="747" t="s">
        <v>303</v>
      </c>
      <c r="B1832" s="761"/>
      <c r="C1832" s="575">
        <v>3.0000000000000001E-3</v>
      </c>
      <c r="D1832" s="576" t="e">
        <f>D1829*C1832</f>
        <v>#REF!</v>
      </c>
      <c r="E1832" s="505"/>
      <c r="F1832" s="577"/>
      <c r="G1832" s="578"/>
      <c r="H1832" s="578"/>
      <c r="I1832" s="579" t="e">
        <f t="shared" ref="I1832:I1837" si="209">SUM(D1832:H1832)</f>
        <v>#REF!</v>
      </c>
    </row>
    <row r="1833" spans="1:9" ht="12.75" hidden="1" customHeight="1">
      <c r="A1833" s="766" t="s">
        <v>39</v>
      </c>
      <c r="B1833" s="767"/>
      <c r="C1833" s="580">
        <v>1.2E-2</v>
      </c>
      <c r="D1833" s="581" t="e">
        <f>D1829*C1833</f>
        <v>#REF!</v>
      </c>
      <c r="E1833" s="826"/>
      <c r="F1833" s="582"/>
      <c r="G1833" s="583"/>
      <c r="H1833" s="583"/>
      <c r="I1833" s="584" t="e">
        <f t="shared" si="209"/>
        <v>#REF!</v>
      </c>
    </row>
    <row r="1834" spans="1:9" ht="12.75" hidden="1" customHeight="1">
      <c r="A1834" s="766" t="s">
        <v>47</v>
      </c>
      <c r="B1834" s="767"/>
      <c r="C1834" s="585">
        <v>2.18E-2</v>
      </c>
      <c r="D1834" s="586" t="e">
        <f>D1828*C1834</f>
        <v>#REF!</v>
      </c>
      <c r="E1834" s="827"/>
      <c r="F1834" s="587"/>
      <c r="G1834" s="588"/>
      <c r="H1834" s="588"/>
      <c r="I1834" s="584" t="e">
        <f t="shared" si="209"/>
        <v>#REF!</v>
      </c>
    </row>
    <row r="1835" spans="1:9" ht="12.75" hidden="1" customHeight="1">
      <c r="A1835" s="747" t="s">
        <v>45</v>
      </c>
      <c r="B1835" s="761"/>
      <c r="C1835" s="589">
        <v>2.5559999999999999E-2</v>
      </c>
      <c r="D1835" s="590" t="e">
        <f>D1829*C1835</f>
        <v>#REF!</v>
      </c>
      <c r="E1835" s="828"/>
      <c r="F1835" s="591"/>
      <c r="G1835" s="592"/>
      <c r="H1835" s="592"/>
      <c r="I1835" s="584" t="e">
        <f t="shared" si="209"/>
        <v>#REF!</v>
      </c>
    </row>
    <row r="1836" spans="1:9" ht="12.75" hidden="1" customHeight="1">
      <c r="A1836" s="747" t="s">
        <v>300</v>
      </c>
      <c r="B1836" s="761"/>
      <c r="C1836" s="575">
        <v>1.2E-2</v>
      </c>
      <c r="D1836" s="576" t="e">
        <f>D1828*C1836</f>
        <v>#REF!</v>
      </c>
      <c r="E1836" s="505"/>
      <c r="F1836" s="577"/>
      <c r="G1836" s="578"/>
      <c r="H1836" s="578"/>
      <c r="I1836" s="579" t="e">
        <f t="shared" si="209"/>
        <v>#REF!</v>
      </c>
    </row>
    <row r="1837" spans="1:9" ht="12.75" hidden="1" customHeight="1" thickBot="1">
      <c r="A1837" s="762" t="s">
        <v>52</v>
      </c>
      <c r="B1837" s="763"/>
      <c r="C1837" s="593">
        <v>1.2E-2</v>
      </c>
      <c r="D1837" s="594" t="e">
        <f>D1829*C1837</f>
        <v>#REF!</v>
      </c>
      <c r="E1837" s="829"/>
      <c r="F1837" s="595"/>
      <c r="G1837" s="596"/>
      <c r="H1837" s="596"/>
      <c r="I1837" s="597" t="e">
        <f t="shared" si="209"/>
        <v>#REF!</v>
      </c>
    </row>
    <row r="1838" spans="1:9" ht="24" customHeight="1" thickBot="1">
      <c r="A1838" s="598"/>
      <c r="B1838" s="599">
        <v>1</v>
      </c>
      <c r="C1838" s="547" t="s">
        <v>119</v>
      </c>
      <c r="D1838" s="600" t="e">
        <f>'Основная продукция'!#REF!</f>
        <v>#REF!</v>
      </c>
      <c r="E1838" s="830"/>
      <c r="F1838" s="601" t="e">
        <f>'Основная продукция'!#REF!</f>
        <v>#REF!</v>
      </c>
      <c r="G1838" s="602" t="e">
        <f>'Основная продукция'!#REF!</f>
        <v>#REF!</v>
      </c>
      <c r="H1838" s="603"/>
      <c r="I1838" s="604"/>
    </row>
    <row r="1839" spans="1:9" ht="12.75" hidden="1" customHeight="1">
      <c r="A1839" s="745" t="s">
        <v>384</v>
      </c>
      <c r="B1839" s="746"/>
      <c r="C1839" s="568">
        <v>3.5000000000000003E-2</v>
      </c>
      <c r="D1839" s="605" t="e">
        <f>C1839*D1838</f>
        <v>#REF!</v>
      </c>
      <c r="E1839" s="831"/>
      <c r="F1839" s="606" t="e">
        <f>C1839*F1838</f>
        <v>#REF!</v>
      </c>
      <c r="G1839" s="607" t="e">
        <f>C1839*G1838</f>
        <v>#REF!</v>
      </c>
      <c r="H1839" s="607"/>
      <c r="I1839" s="569" t="e">
        <f>SUM(D1839:H1839)</f>
        <v>#REF!</v>
      </c>
    </row>
    <row r="1840" spans="1:9" ht="12.75" hidden="1" customHeight="1">
      <c r="A1840" s="719" t="s">
        <v>58</v>
      </c>
      <c r="B1840" s="720"/>
      <c r="C1840" s="608">
        <v>0.02</v>
      </c>
      <c r="D1840" s="609" t="e">
        <f>C1840*D1838</f>
        <v>#REF!</v>
      </c>
      <c r="E1840" s="832"/>
      <c r="F1840" s="610" t="e">
        <f>C1840*F1838</f>
        <v>#REF!</v>
      </c>
      <c r="G1840" s="611" t="e">
        <f>C1840*G1838</f>
        <v>#REF!</v>
      </c>
      <c r="H1840" s="611"/>
      <c r="I1840" s="612" t="e">
        <f>SUM(D1840:H1840)</f>
        <v>#REF!</v>
      </c>
    </row>
    <row r="1841" spans="1:9" ht="12.75" hidden="1" customHeight="1">
      <c r="A1841" s="729" t="s">
        <v>52</v>
      </c>
      <c r="B1841" s="730"/>
      <c r="C1841" s="613">
        <v>1.2E-2</v>
      </c>
      <c r="D1841" s="614" t="e">
        <f>C1841*D1838</f>
        <v>#REF!</v>
      </c>
      <c r="E1841" s="833"/>
      <c r="F1841" s="615" t="e">
        <f>C1841*F1838</f>
        <v>#REF!</v>
      </c>
      <c r="G1841" s="616" t="e">
        <f>C1841*G1838</f>
        <v>#REF!</v>
      </c>
      <c r="H1841" s="616"/>
      <c r="I1841" s="617" t="e">
        <f>SUM(D1841:H1841)</f>
        <v>#REF!</v>
      </c>
    </row>
    <row r="1842" spans="1:9" ht="12.75" hidden="1" customHeight="1">
      <c r="A1842" s="747" t="s">
        <v>45</v>
      </c>
      <c r="B1842" s="748"/>
      <c r="C1842" s="578">
        <v>3.4500000000000003E-2</v>
      </c>
      <c r="D1842" s="618" t="e">
        <f>C1842*D1838</f>
        <v>#REF!</v>
      </c>
      <c r="E1842" s="834"/>
      <c r="F1842" s="619" t="e">
        <f>C1842*F1838</f>
        <v>#REF!</v>
      </c>
      <c r="G1842" s="620" t="e">
        <f>C1842*G1838</f>
        <v>#REF!</v>
      </c>
      <c r="H1842" s="620"/>
      <c r="I1842" s="579" t="e">
        <f>SUM(D1842:H1842)</f>
        <v>#REF!</v>
      </c>
    </row>
    <row r="1843" spans="1:9" ht="12.75" hidden="1" customHeight="1" thickBot="1">
      <c r="A1843" s="719" t="s">
        <v>57</v>
      </c>
      <c r="B1843" s="720"/>
      <c r="C1843" s="608">
        <v>0.01</v>
      </c>
      <c r="D1843" s="621" t="e">
        <f>C1843*D1838</f>
        <v>#REF!</v>
      </c>
      <c r="E1843" s="835"/>
      <c r="F1843" s="622" t="e">
        <f>C1843*F1838</f>
        <v>#REF!</v>
      </c>
      <c r="G1843" s="623" t="e">
        <f>C1843*G1838</f>
        <v>#REF!</v>
      </c>
      <c r="H1843" s="623"/>
      <c r="I1843" s="612" t="e">
        <f>SUM(D1843:H1843)</f>
        <v>#REF!</v>
      </c>
    </row>
    <row r="1844" spans="1:9" s="526" customFormat="1" ht="24" customHeight="1">
      <c r="A1844" s="735" t="s">
        <v>42</v>
      </c>
      <c r="B1844" s="736"/>
      <c r="C1844" s="624">
        <v>2.4E-2</v>
      </c>
      <c r="D1844" s="625" t="e">
        <f>(D1822+D1824+D1826)*C1844+E1844</f>
        <v>#REF!</v>
      </c>
      <c r="E1844" s="506"/>
      <c r="F1844" s="626" t="e">
        <f t="shared" ref="F1844:F1854" si="210">D1844</f>
        <v>#REF!</v>
      </c>
      <c r="G1844" s="627" t="e">
        <f t="shared" ref="G1844:G1854" si="211">D1844</f>
        <v>#REF!</v>
      </c>
      <c r="H1844" s="627"/>
      <c r="I1844" s="569" t="e">
        <f>D1844+F1844+G1844+H1844</f>
        <v>#REF!</v>
      </c>
    </row>
    <row r="1845" spans="1:9" s="526" customFormat="1" ht="24" customHeight="1">
      <c r="A1845" s="719" t="s">
        <v>299</v>
      </c>
      <c r="B1845" s="720"/>
      <c r="C1845" s="628">
        <v>1.2E-2</v>
      </c>
      <c r="D1845" s="571" t="e">
        <f>((D1821+D1823+D1825)*C1845)+D1877+E1845</f>
        <v>#REF!</v>
      </c>
      <c r="E1845" s="507"/>
      <c r="F1845" s="629" t="e">
        <f t="shared" si="210"/>
        <v>#REF!</v>
      </c>
      <c r="G1845" s="573" t="e">
        <f t="shared" si="211"/>
        <v>#REF!</v>
      </c>
      <c r="H1845" s="573"/>
      <c r="I1845" s="579" t="e">
        <f t="shared" ref="I1845:I1854" si="212">D1845+F1845+G1845+H1845</f>
        <v>#REF!</v>
      </c>
    </row>
    <row r="1846" spans="1:9" s="526" customFormat="1" ht="24" customHeight="1">
      <c r="A1846" s="719" t="s">
        <v>39</v>
      </c>
      <c r="B1846" s="720"/>
      <c r="C1846" s="628">
        <v>1.2E-2</v>
      </c>
      <c r="D1846" s="630" t="e">
        <f>((D1821+D1823+D1825)*C1846)+D1833+D1889+D1871+D1865+E1846</f>
        <v>#REF!</v>
      </c>
      <c r="E1846" s="507"/>
      <c r="F1846" s="631" t="e">
        <f t="shared" si="210"/>
        <v>#REF!</v>
      </c>
      <c r="G1846" s="608" t="e">
        <f t="shared" si="211"/>
        <v>#REF!</v>
      </c>
      <c r="H1846" s="608"/>
      <c r="I1846" s="579" t="e">
        <f t="shared" si="212"/>
        <v>#REF!</v>
      </c>
    </row>
    <row r="1847" spans="1:9" s="526" customFormat="1" ht="24" customHeight="1">
      <c r="A1847" s="719" t="s">
        <v>47</v>
      </c>
      <c r="B1847" s="720"/>
      <c r="C1847" s="628">
        <v>2.18E-2</v>
      </c>
      <c r="D1847" s="571" t="e">
        <f>D1821*C1847+D1834+D1878+E1847</f>
        <v>#REF!</v>
      </c>
      <c r="E1847" s="507"/>
      <c r="F1847" s="629" t="e">
        <f t="shared" si="210"/>
        <v>#REF!</v>
      </c>
      <c r="G1847" s="573" t="e">
        <f t="shared" si="211"/>
        <v>#REF!</v>
      </c>
      <c r="H1847" s="573"/>
      <c r="I1847" s="579" t="e">
        <f t="shared" si="212"/>
        <v>#REF!</v>
      </c>
    </row>
    <row r="1848" spans="1:9" s="526" customFormat="1" ht="24" customHeight="1">
      <c r="A1848" s="719" t="s">
        <v>45</v>
      </c>
      <c r="B1848" s="720"/>
      <c r="C1848" s="628">
        <v>2.5559999999999999E-2</v>
      </c>
      <c r="D1848" s="630" t="e">
        <f>((D1822+D1825+D1826+D1879+D1880)*C1848)+E1848+D1835+D1842+D1890+D1874+D1866</f>
        <v>#REF!</v>
      </c>
      <c r="E1848" s="507"/>
      <c r="F1848" s="631" t="e">
        <f t="shared" si="210"/>
        <v>#REF!</v>
      </c>
      <c r="G1848" s="608" t="e">
        <f t="shared" si="211"/>
        <v>#REF!</v>
      </c>
      <c r="H1848" s="608"/>
      <c r="I1848" s="579" t="e">
        <f t="shared" si="212"/>
        <v>#REF!</v>
      </c>
    </row>
    <row r="1849" spans="1:9" s="526" customFormat="1" ht="24" customHeight="1">
      <c r="A1849" s="719" t="s">
        <v>300</v>
      </c>
      <c r="B1849" s="720"/>
      <c r="C1849" s="628">
        <v>1.2E-2</v>
      </c>
      <c r="D1849" s="571" t="e">
        <f>(D1822+D1825+D1826+D1879)*C1849+D1836+E1849</f>
        <v>#REF!</v>
      </c>
      <c r="E1849" s="507"/>
      <c r="F1849" s="629" t="e">
        <f t="shared" si="210"/>
        <v>#REF!</v>
      </c>
      <c r="G1849" s="573" t="e">
        <f t="shared" si="211"/>
        <v>#REF!</v>
      </c>
      <c r="H1849" s="573"/>
      <c r="I1849" s="579" t="e">
        <f t="shared" si="212"/>
        <v>#REF!</v>
      </c>
    </row>
    <row r="1850" spans="1:9" s="526" customFormat="1" ht="24" customHeight="1">
      <c r="A1850" s="719" t="s">
        <v>301</v>
      </c>
      <c r="B1850" s="720"/>
      <c r="C1850" s="628">
        <v>1.4E-2</v>
      </c>
      <c r="D1850" s="571" t="e">
        <f>(D1821+D1823+D1824)*C1850+E1850</f>
        <v>#REF!</v>
      </c>
      <c r="E1850" s="507"/>
      <c r="F1850" s="629" t="e">
        <f t="shared" si="210"/>
        <v>#REF!</v>
      </c>
      <c r="G1850" s="573" t="e">
        <f t="shared" si="211"/>
        <v>#REF!</v>
      </c>
      <c r="H1850" s="573"/>
      <c r="I1850" s="579" t="e">
        <f t="shared" si="212"/>
        <v>#REF!</v>
      </c>
    </row>
    <row r="1851" spans="1:9" s="526" customFormat="1" ht="24" customHeight="1">
      <c r="A1851" s="757" t="s">
        <v>302</v>
      </c>
      <c r="B1851" s="758"/>
      <c r="C1851" s="632">
        <v>0.03</v>
      </c>
      <c r="D1851" s="633" t="e">
        <f>D1830+F1830+G1830+E1851</f>
        <v>#REF!</v>
      </c>
      <c r="E1851" s="508"/>
      <c r="F1851" s="634" t="e">
        <f t="shared" si="210"/>
        <v>#REF!</v>
      </c>
      <c r="G1851" s="635" t="e">
        <f t="shared" si="211"/>
        <v>#REF!</v>
      </c>
      <c r="H1851" s="635"/>
      <c r="I1851" s="584" t="e">
        <f t="shared" si="212"/>
        <v>#REF!</v>
      </c>
    </row>
    <row r="1852" spans="1:9" s="526" customFormat="1" ht="24" customHeight="1">
      <c r="A1852" s="725" t="s">
        <v>385</v>
      </c>
      <c r="B1852" s="726"/>
      <c r="C1852" s="628">
        <v>2.1999999999999999E-2</v>
      </c>
      <c r="D1852" s="636" t="e">
        <f>D1868+F1868+G1868+E1852</f>
        <v>#REF!</v>
      </c>
      <c r="E1852" s="507"/>
      <c r="F1852" s="631" t="e">
        <f t="shared" si="210"/>
        <v>#REF!</v>
      </c>
      <c r="G1852" s="608" t="e">
        <f t="shared" si="211"/>
        <v>#REF!</v>
      </c>
      <c r="H1852" s="608"/>
      <c r="I1852" s="579" t="e">
        <f t="shared" si="212"/>
        <v>#REF!</v>
      </c>
    </row>
    <row r="1853" spans="1:9" s="526" customFormat="1" ht="24" customHeight="1">
      <c r="A1853" s="725" t="s">
        <v>386</v>
      </c>
      <c r="B1853" s="726"/>
      <c r="C1853" s="628">
        <v>3.0000000000000001E-3</v>
      </c>
      <c r="D1853" s="637" t="e">
        <f>D1832+F1832+G1832+E1853</f>
        <v>#REF!</v>
      </c>
      <c r="E1853" s="507"/>
      <c r="F1853" s="629" t="e">
        <f t="shared" si="210"/>
        <v>#REF!</v>
      </c>
      <c r="G1853" s="573" t="e">
        <f t="shared" si="211"/>
        <v>#REF!</v>
      </c>
      <c r="H1853" s="573"/>
      <c r="I1853" s="579" t="e">
        <f t="shared" si="212"/>
        <v>#REF!</v>
      </c>
    </row>
    <row r="1854" spans="1:9" s="526" customFormat="1" ht="24" customHeight="1" thickBot="1">
      <c r="A1854" s="759" t="s">
        <v>304</v>
      </c>
      <c r="B1854" s="760"/>
      <c r="C1854" s="638">
        <v>3.5000000000000003E-2</v>
      </c>
      <c r="D1854" s="639" t="e">
        <f>D1839+F1839+G1839+E1854</f>
        <v>#REF!</v>
      </c>
      <c r="E1854" s="509"/>
      <c r="F1854" s="640" t="e">
        <f t="shared" si="210"/>
        <v>#REF!</v>
      </c>
      <c r="G1854" s="641" t="e">
        <f t="shared" si="211"/>
        <v>#REF!</v>
      </c>
      <c r="H1854" s="641"/>
      <c r="I1854" s="642" t="e">
        <f t="shared" si="212"/>
        <v>#REF!</v>
      </c>
    </row>
    <row r="1855" spans="1:9" ht="7.5" customHeight="1" thickBot="1"/>
    <row r="1856" spans="1:9" ht="24" customHeight="1" thickBot="1">
      <c r="A1856" s="749" t="s">
        <v>392</v>
      </c>
      <c r="B1856" s="750"/>
      <c r="C1856" s="750"/>
      <c r="D1856" s="750"/>
      <c r="E1856" s="816"/>
      <c r="F1856" s="751"/>
      <c r="G1856" s="4152">
        <f>G1</f>
        <v>44606</v>
      </c>
      <c r="H1856" s="4153"/>
      <c r="I1856" s="4154"/>
    </row>
    <row r="1857" spans="1:9" s="526" customFormat="1" ht="24" customHeight="1" thickBot="1">
      <c r="A1857" s="752" t="s">
        <v>387</v>
      </c>
      <c r="B1857" s="753"/>
      <c r="C1857" s="754" t="s">
        <v>9</v>
      </c>
      <c r="D1857" s="643" t="e">
        <f>D1819</f>
        <v>#REF!</v>
      </c>
      <c r="E1857" s="817" t="s">
        <v>375</v>
      </c>
      <c r="F1857" s="522">
        <f>F1819</f>
        <v>0</v>
      </c>
      <c r="G1857" s="523">
        <f>G1819</f>
        <v>0</v>
      </c>
      <c r="H1857" s="644"/>
      <c r="I1857" s="645"/>
    </row>
    <row r="1858" spans="1:9" s="526" customFormat="1" ht="24" customHeight="1" thickBot="1">
      <c r="A1858" s="646"/>
      <c r="B1858" s="647">
        <v>1</v>
      </c>
      <c r="C1858" s="755"/>
      <c r="D1858" s="518" t="e">
        <f>'Основная продукция'!#REF!</f>
        <v>#REF!</v>
      </c>
      <c r="E1858" s="837"/>
      <c r="F1858" s="648">
        <f>'Основная продукция'!E547</f>
        <v>0</v>
      </c>
      <c r="G1858" s="649">
        <f>'Основная продукция'!F547</f>
        <v>0</v>
      </c>
      <c r="H1858" s="650"/>
      <c r="I1858" s="533"/>
    </row>
    <row r="1859" spans="1:9" s="526" customFormat="1" ht="13.5" hidden="1" customHeight="1">
      <c r="A1859" s="534" t="s">
        <v>0</v>
      </c>
      <c r="B1859" s="651">
        <v>0.45</v>
      </c>
      <c r="C1859" s="755"/>
      <c r="D1859" s="535" t="e">
        <f>B1859*D1858/B1858</f>
        <v>#REF!</v>
      </c>
      <c r="E1859" s="819"/>
      <c r="F1859" s="536"/>
      <c r="G1859" s="537"/>
      <c r="H1859" s="537"/>
      <c r="I1859" s="533"/>
    </row>
    <row r="1860" spans="1:9" s="526" customFormat="1" ht="13.5" hidden="1" customHeight="1" thickBot="1">
      <c r="A1860" s="652" t="s">
        <v>29</v>
      </c>
      <c r="B1860" s="653">
        <v>0.55000000000000004</v>
      </c>
      <c r="C1860" s="756"/>
      <c r="D1860" s="654" t="e">
        <f>B1860*D1859/B1859</f>
        <v>#REF!</v>
      </c>
      <c r="E1860" s="838"/>
      <c r="F1860" s="655"/>
      <c r="G1860" s="656"/>
      <c r="H1860" s="656"/>
      <c r="I1860" s="657"/>
    </row>
    <row r="1861" spans="1:9" ht="24" customHeight="1">
      <c r="A1861" s="739" t="s">
        <v>388</v>
      </c>
      <c r="B1861" s="740"/>
      <c r="C1861" s="741"/>
      <c r="D1861" s="658" t="e">
        <f>'Основная продукция'!#REF!</f>
        <v>#REF!</v>
      </c>
      <c r="E1861" s="839"/>
      <c r="F1861" s="659" t="e">
        <f>'Основная продукция'!#REF!</f>
        <v>#REF!</v>
      </c>
      <c r="G1861" s="660" t="e">
        <f>'Основная продукция'!#REF!</f>
        <v>#REF!</v>
      </c>
      <c r="H1861" s="660"/>
      <c r="I1861" s="525"/>
    </row>
    <row r="1862" spans="1:9" ht="24" customHeight="1" thickBot="1">
      <c r="A1862" s="742" t="s">
        <v>389</v>
      </c>
      <c r="B1862" s="743"/>
      <c r="C1862" s="744"/>
      <c r="D1862" s="661" t="e">
        <f>'Основная продукция'!#REF!</f>
        <v>#REF!</v>
      </c>
      <c r="E1862" s="840"/>
      <c r="F1862" s="662" t="e">
        <f>'Основная продукция'!#REF!</f>
        <v>#REF!</v>
      </c>
      <c r="G1862" s="662" t="e">
        <f>'Основная продукция'!#REF!</f>
        <v>#REF!</v>
      </c>
      <c r="H1862" s="662"/>
      <c r="I1862" s="663"/>
    </row>
    <row r="1863" spans="1:9" ht="23.25" customHeight="1">
      <c r="A1863" s="739" t="s">
        <v>337</v>
      </c>
      <c r="B1863" s="740"/>
      <c r="C1863" s="741"/>
      <c r="D1863" s="664" t="e">
        <f>'Основная продукция'!#REF!</f>
        <v>#REF!</v>
      </c>
      <c r="E1863" s="841"/>
      <c r="F1863" s="665">
        <f>'Основная продукция'!E551</f>
        <v>0</v>
      </c>
      <c r="G1863" s="666">
        <f>'Основная продукция'!F551</f>
        <v>0</v>
      </c>
      <c r="H1863" s="666"/>
      <c r="I1863" s="667"/>
    </row>
    <row r="1864" spans="1:9" ht="24" customHeight="1" thickBot="1">
      <c r="A1864" s="742" t="s">
        <v>338</v>
      </c>
      <c r="B1864" s="743"/>
      <c r="C1864" s="744"/>
      <c r="D1864" s="661" t="e">
        <f>'Основная продукция'!#REF!</f>
        <v>#REF!</v>
      </c>
      <c r="E1864" s="842"/>
      <c r="F1864" s="662">
        <f>'Основная продукция'!E552</f>
        <v>0</v>
      </c>
      <c r="G1864" s="668">
        <f>'Основная продукция'!F552</f>
        <v>0</v>
      </c>
      <c r="H1864" s="668"/>
      <c r="I1864" s="604"/>
    </row>
    <row r="1865" spans="1:9" ht="12.75" hidden="1" customHeight="1">
      <c r="A1865" s="745" t="s">
        <v>39</v>
      </c>
      <c r="B1865" s="746"/>
      <c r="C1865" s="607">
        <v>0.02</v>
      </c>
      <c r="D1865" s="607" t="e">
        <f>(D1863+D1864)*C1865</f>
        <v>#REF!</v>
      </c>
      <c r="E1865" s="843"/>
      <c r="F1865" s="607">
        <f>(F1863+F1864)*C1865</f>
        <v>0</v>
      </c>
      <c r="G1865" s="607">
        <f>(G1863+G1864)*C1865</f>
        <v>0</v>
      </c>
      <c r="H1865" s="607"/>
      <c r="I1865" s="569" t="e">
        <f t="shared" ref="I1865:I1870" si="213">SUM(D1865:H1865)</f>
        <v>#REF!</v>
      </c>
    </row>
    <row r="1866" spans="1:9" ht="12.75" hidden="1" customHeight="1">
      <c r="A1866" s="747" t="s">
        <v>45</v>
      </c>
      <c r="B1866" s="748"/>
      <c r="C1866" s="669">
        <v>0.04</v>
      </c>
      <c r="D1866" s="669" t="e">
        <f>D1863*C1866</f>
        <v>#REF!</v>
      </c>
      <c r="E1866" s="844"/>
      <c r="F1866" s="669">
        <f>F1863*C1866</f>
        <v>0</v>
      </c>
      <c r="G1866" s="669">
        <f>G1863*C1866</f>
        <v>0</v>
      </c>
      <c r="H1866" s="669"/>
      <c r="I1866" s="579" t="e">
        <f t="shared" si="213"/>
        <v>#REF!</v>
      </c>
    </row>
    <row r="1867" spans="1:9" ht="12.75" hidden="1" customHeight="1">
      <c r="A1867" s="729" t="s">
        <v>52</v>
      </c>
      <c r="B1867" s="730"/>
      <c r="C1867" s="616">
        <v>2.4E-2</v>
      </c>
      <c r="D1867" s="616" t="e">
        <f>D1863*C1867</f>
        <v>#REF!</v>
      </c>
      <c r="E1867" s="845"/>
      <c r="F1867" s="616">
        <f>F1863*C1867</f>
        <v>0</v>
      </c>
      <c r="G1867" s="616">
        <f>G1863*C1867</f>
        <v>0</v>
      </c>
      <c r="H1867" s="616"/>
      <c r="I1867" s="617" t="e">
        <f t="shared" si="213"/>
        <v>#REF!</v>
      </c>
    </row>
    <row r="1868" spans="1:9" ht="12.75" hidden="1" customHeight="1">
      <c r="A1868" s="747" t="s">
        <v>385</v>
      </c>
      <c r="B1868" s="748"/>
      <c r="C1868" s="670">
        <v>0.03</v>
      </c>
      <c r="D1868" s="620" t="e">
        <f>D1864*C1868</f>
        <v>#REF!</v>
      </c>
      <c r="E1868" s="846"/>
      <c r="F1868" s="620">
        <f>F1864*C1868</f>
        <v>0</v>
      </c>
      <c r="G1868" s="620">
        <f>G1864*C1868</f>
        <v>0</v>
      </c>
      <c r="H1868" s="620"/>
      <c r="I1868" s="579" t="e">
        <f t="shared" si="213"/>
        <v>#REF!</v>
      </c>
    </row>
    <row r="1869" spans="1:9" ht="12.75" hidden="1" customHeight="1">
      <c r="A1869" s="719" t="s">
        <v>308</v>
      </c>
      <c r="B1869" s="720"/>
      <c r="C1869" s="671">
        <v>0.03</v>
      </c>
      <c r="D1869" s="623" t="e">
        <f>D1863*C1869</f>
        <v>#REF!</v>
      </c>
      <c r="E1869" s="847"/>
      <c r="F1869" s="623">
        <f>F1863*C1869</f>
        <v>0</v>
      </c>
      <c r="G1869" s="623">
        <f>G1863*C1869</f>
        <v>0</v>
      </c>
      <c r="H1869" s="623"/>
      <c r="I1869" s="612" t="e">
        <f t="shared" si="213"/>
        <v>#REF!</v>
      </c>
    </row>
    <row r="1870" spans="1:9" ht="12.75" hidden="1" customHeight="1" thickBot="1">
      <c r="A1870" s="721" t="s">
        <v>309</v>
      </c>
      <c r="B1870" s="722"/>
      <c r="C1870" s="672">
        <v>0.02</v>
      </c>
      <c r="D1870" s="673" t="e">
        <f>D1864*C1870</f>
        <v>#REF!</v>
      </c>
      <c r="E1870" s="848"/>
      <c r="F1870" s="673">
        <f>F1864*C1870</f>
        <v>0</v>
      </c>
      <c r="G1870" s="673">
        <f>G1864*C1870</f>
        <v>0</v>
      </c>
      <c r="H1870" s="673"/>
      <c r="I1870" s="674" t="e">
        <f t="shared" si="213"/>
        <v>#REF!</v>
      </c>
    </row>
    <row r="1871" spans="1:9" ht="12.75" hidden="1" customHeight="1">
      <c r="A1871" s="737" t="s">
        <v>39</v>
      </c>
      <c r="B1871" s="738"/>
      <c r="C1871" s="675">
        <v>0.02</v>
      </c>
      <c r="D1871" s="676" t="e">
        <f>((D1861+D1862)*C1871)+E1871</f>
        <v>#REF!</v>
      </c>
      <c r="E1871" s="849"/>
      <c r="F1871" s="677" t="e">
        <f>(F1861+F1862)*C1871</f>
        <v>#REF!</v>
      </c>
      <c r="G1871" s="678" t="e">
        <f>(G1861+G1862)*C1871</f>
        <v>#REF!</v>
      </c>
      <c r="H1871" s="678"/>
      <c r="I1871" s="679" t="e">
        <f>SUM(D1871:H1871)</f>
        <v>#REF!</v>
      </c>
    </row>
    <row r="1872" spans="1:9" ht="18.75" hidden="1" customHeight="1">
      <c r="A1872" s="729" t="s">
        <v>305</v>
      </c>
      <c r="B1872" s="730"/>
      <c r="C1872" s="617">
        <v>1.2E-2</v>
      </c>
      <c r="D1872" s="680" t="e">
        <f>(((D1861+D1862+D1880)*C1872)+D1837+F1837+G1837+D1841+F1841+D1867+F1867+G1867)+E1872</f>
        <v>#REF!</v>
      </c>
      <c r="E1872" s="850"/>
      <c r="F1872" s="680"/>
      <c r="G1872" s="613"/>
      <c r="H1872" s="613"/>
      <c r="I1872" s="682" t="e">
        <f t="shared" ref="I1872:I1875" si="214">SUM(D1872:H1872)</f>
        <v>#REF!</v>
      </c>
    </row>
    <row r="1873" spans="1:9" ht="18.75" hidden="1" customHeight="1">
      <c r="A1873" s="729" t="s">
        <v>53</v>
      </c>
      <c r="B1873" s="730"/>
      <c r="C1873" s="617">
        <v>6.0000000000000001E-3</v>
      </c>
      <c r="D1873" s="680" t="e">
        <f>(((D1861+D1862)*C1873)+E1873)</f>
        <v>#REF!</v>
      </c>
      <c r="E1873" s="850"/>
      <c r="F1873" s="681" t="e">
        <f>(F1861+F1862)*C1873</f>
        <v>#REF!</v>
      </c>
      <c r="G1873" s="613" t="e">
        <f>(G1861+G1862)*C1873</f>
        <v>#REF!</v>
      </c>
      <c r="H1873" s="613"/>
      <c r="I1873" s="682" t="e">
        <f t="shared" si="214"/>
        <v>#REF!</v>
      </c>
    </row>
    <row r="1874" spans="1:9" ht="18.75" hidden="1" customHeight="1">
      <c r="A1874" s="683" t="s">
        <v>45</v>
      </c>
      <c r="B1874" s="684">
        <v>2.5559999999999999E-2</v>
      </c>
      <c r="C1874" s="579">
        <v>3.7777999999999999E-2</v>
      </c>
      <c r="D1874" s="576" t="e">
        <f>(D1861*C1874)+(D1862*B1874)+E1874</f>
        <v>#REF!</v>
      </c>
      <c r="E1874" s="505"/>
      <c r="F1874" s="577" t="e">
        <f>(F1861*C1874)+(F1862*B1874)</f>
        <v>#REF!</v>
      </c>
      <c r="G1874" s="578" t="e">
        <f>(G1861*C1874)+(G1862*B1874)</f>
        <v>#REF!</v>
      </c>
      <c r="H1874" s="578"/>
      <c r="I1874" s="679" t="e">
        <f t="shared" si="214"/>
        <v>#REF!</v>
      </c>
    </row>
    <row r="1875" spans="1:9" ht="18.75" hidden="1" customHeight="1">
      <c r="A1875" s="729" t="s">
        <v>54</v>
      </c>
      <c r="B1875" s="730"/>
      <c r="C1875" s="617">
        <v>6.7799999999999996E-3</v>
      </c>
      <c r="D1875" s="680" t="e">
        <f>((D1861+D1862)*C1875)+E1875</f>
        <v>#REF!</v>
      </c>
      <c r="E1875" s="850"/>
      <c r="F1875" s="681"/>
      <c r="G1875" s="613"/>
      <c r="H1875" s="613"/>
      <c r="I1875" s="682" t="e">
        <f t="shared" si="214"/>
        <v>#REF!</v>
      </c>
    </row>
    <row r="1876" spans="1:9" ht="18.75" hidden="1" customHeight="1">
      <c r="A1876" s="729" t="s">
        <v>48</v>
      </c>
      <c r="B1876" s="730"/>
      <c r="C1876" s="685">
        <v>3</v>
      </c>
      <c r="D1876" s="686" t="e">
        <f>((D1861+D1862)*C1876)+E1876+D1880</f>
        <v>#REF!</v>
      </c>
      <c r="E1876" s="851"/>
      <c r="F1876" s="687"/>
      <c r="G1876" s="688"/>
      <c r="H1876" s="688"/>
      <c r="I1876" s="689" t="e">
        <f>SUM(D1876:H1876)</f>
        <v>#REF!</v>
      </c>
    </row>
    <row r="1877" spans="1:9" ht="12.75" hidden="1" customHeight="1" thickBot="1">
      <c r="A1877" s="731" t="s">
        <v>41</v>
      </c>
      <c r="B1877" s="732"/>
      <c r="C1877" s="690">
        <v>1.2E-2</v>
      </c>
      <c r="D1877" s="691" t="e">
        <f>D1862*C1877+E1877</f>
        <v>#REF!</v>
      </c>
      <c r="E1877" s="852"/>
      <c r="F1877" s="692" t="e">
        <f>F1862*C1877</f>
        <v>#REF!</v>
      </c>
      <c r="G1877" s="693" t="e">
        <f>G1862*C1877</f>
        <v>#REF!</v>
      </c>
      <c r="H1877" s="693"/>
      <c r="I1877" s="679" t="e">
        <f>SUM(D1877:H1877)</f>
        <v>#REF!</v>
      </c>
    </row>
    <row r="1878" spans="1:9" s="526" customFormat="1" ht="12.75" hidden="1" customHeight="1" thickBot="1">
      <c r="A1878" s="733" t="s">
        <v>47</v>
      </c>
      <c r="B1878" s="734"/>
      <c r="C1878" s="694">
        <v>5.8999999999999997E-2</v>
      </c>
      <c r="D1878" s="695" t="e">
        <f>(D1859+D1860)*C1878</f>
        <v>#REF!</v>
      </c>
      <c r="E1878" s="853"/>
      <c r="F1878" s="696">
        <f>(F1859+F1860)*C1878</f>
        <v>0</v>
      </c>
      <c r="G1878" s="697">
        <f>(G1859+G1860)*C1878</f>
        <v>0</v>
      </c>
      <c r="H1878" s="697"/>
      <c r="I1878" s="698" t="e">
        <f t="shared" ref="I1878" si="215">SUM(D1878:H1878)</f>
        <v>#REF!</v>
      </c>
    </row>
    <row r="1879" spans="1:9" s="526" customFormat="1" ht="26.25" customHeight="1" thickBot="1">
      <c r="A1879" s="2023" t="s">
        <v>583</v>
      </c>
      <c r="B1879" s="2024"/>
      <c r="C1879" s="2025"/>
      <c r="D1879" s="2027" t="e">
        <f>'Основная продукция'!#REF!+'Основная продукция'!E536+'Основная продукция'!F536</f>
        <v>#REF!</v>
      </c>
      <c r="E1879" s="510"/>
      <c r="F1879" s="2014"/>
      <c r="G1879" s="2015"/>
      <c r="H1879" s="2015"/>
      <c r="I1879" s="2016"/>
    </row>
    <row r="1880" spans="1:9" s="526" customFormat="1" ht="26.25" customHeight="1" thickBot="1">
      <c r="A1880" s="2020" t="s">
        <v>584</v>
      </c>
      <c r="B1880" s="2021"/>
      <c r="C1880" s="2022"/>
      <c r="D1880" s="2027" t="e">
        <f>'Основная продукция'!#REF!+'Основная продукция'!E537+'Основная продукция'!F537</f>
        <v>#REF!</v>
      </c>
      <c r="E1880" s="2010"/>
      <c r="F1880" s="2011"/>
      <c r="G1880" s="2012"/>
      <c r="H1880" s="2012"/>
      <c r="I1880" s="2013"/>
    </row>
    <row r="1881" spans="1:9" s="526" customFormat="1" ht="26.25" hidden="1" customHeight="1" thickBot="1">
      <c r="A1881" s="2023" t="s">
        <v>58</v>
      </c>
      <c r="B1881" s="2024"/>
      <c r="C1881" s="2035">
        <v>1.2E-2</v>
      </c>
      <c r="D1881" s="2037" t="e">
        <f>D1879*C1881</f>
        <v>#REF!</v>
      </c>
      <c r="E1881" s="510"/>
      <c r="F1881" s="2036"/>
      <c r="G1881" s="1489"/>
      <c r="H1881" s="1489"/>
      <c r="I1881" s="703"/>
    </row>
    <row r="1882" spans="1:9" s="526" customFormat="1" ht="24" customHeight="1">
      <c r="A1882" s="735" t="s">
        <v>294</v>
      </c>
      <c r="B1882" s="736"/>
      <c r="C1882" s="699">
        <v>0.03</v>
      </c>
      <c r="D1882" s="700" t="e">
        <f>D1859*C1882+E1882</f>
        <v>#REF!</v>
      </c>
      <c r="E1882" s="510"/>
      <c r="F1882" s="701" t="e">
        <f>D1882</f>
        <v>#REF!</v>
      </c>
      <c r="G1882" s="702" t="e">
        <f>D1882</f>
        <v>#REF!</v>
      </c>
      <c r="H1882" s="702"/>
      <c r="I1882" s="703" t="e">
        <f>D1882+F1882+G1882+H1882</f>
        <v>#REF!</v>
      </c>
    </row>
    <row r="1883" spans="1:9" s="526" customFormat="1" ht="24" customHeight="1">
      <c r="A1883" s="719" t="s">
        <v>295</v>
      </c>
      <c r="B1883" s="720"/>
      <c r="C1883" s="704">
        <v>0.04</v>
      </c>
      <c r="D1883" s="705" t="e">
        <f>D1860*C1883+E1883</f>
        <v>#REF!</v>
      </c>
      <c r="E1883" s="511"/>
      <c r="F1883" s="706" t="e">
        <f>D1883</f>
        <v>#REF!</v>
      </c>
      <c r="G1883" s="707" t="e">
        <f>D1883</f>
        <v>#REF!</v>
      </c>
      <c r="H1883" s="707"/>
      <c r="I1883" s="612" t="e">
        <f>D1883+F1883+G1883+H1883</f>
        <v>#REF!</v>
      </c>
    </row>
    <row r="1884" spans="1:9" s="526" customFormat="1" ht="24" customHeight="1">
      <c r="A1884" s="719" t="s">
        <v>307</v>
      </c>
      <c r="B1884" s="720"/>
      <c r="C1884" s="628">
        <v>1.2E-2</v>
      </c>
      <c r="D1884" s="708" t="e">
        <f>D1831+F1831+G1831+E1884</f>
        <v>#REF!</v>
      </c>
      <c r="E1884" s="512"/>
      <c r="F1884" s="622" t="e">
        <f>D1884</f>
        <v>#REF!</v>
      </c>
      <c r="G1884" s="623" t="e">
        <f>D1884</f>
        <v>#REF!</v>
      </c>
      <c r="H1884" s="623"/>
      <c r="I1884" s="612" t="e">
        <f>D1884</f>
        <v>#REF!</v>
      </c>
    </row>
    <row r="1885" spans="1:9" s="526" customFormat="1" ht="24" customHeight="1">
      <c r="A1885" s="2017" t="s">
        <v>587</v>
      </c>
      <c r="B1885" s="2018"/>
      <c r="C1885" s="2019">
        <v>0.03</v>
      </c>
      <c r="D1885" s="708" t="e">
        <f>D1879*C1885+E1885</f>
        <v>#REF!</v>
      </c>
      <c r="E1885" s="512"/>
      <c r="F1885" s="622"/>
      <c r="G1885" s="623"/>
      <c r="H1885" s="623"/>
      <c r="I1885" s="710"/>
    </row>
    <row r="1886" spans="1:9" s="526" customFormat="1" ht="24" customHeight="1">
      <c r="A1886" s="2017" t="s">
        <v>589</v>
      </c>
      <c r="B1886" s="2018"/>
      <c r="C1886" s="2019">
        <v>3.5000000000000003E-2</v>
      </c>
      <c r="D1886" s="708" t="e">
        <f>D1880*C1886+E1886</f>
        <v>#REF!</v>
      </c>
      <c r="E1886" s="512"/>
      <c r="F1886" s="622"/>
      <c r="G1886" s="623"/>
      <c r="H1886" s="623"/>
      <c r="I1886" s="710"/>
    </row>
    <row r="1887" spans="1:9" s="526" customFormat="1" ht="24" customHeight="1">
      <c r="A1887" s="723" t="s">
        <v>308</v>
      </c>
      <c r="B1887" s="724"/>
      <c r="C1887" s="709">
        <v>0.03</v>
      </c>
      <c r="D1887" s="708" t="e">
        <f>D1869+F1869+G1869+E1887</f>
        <v>#REF!</v>
      </c>
      <c r="E1887" s="512"/>
      <c r="F1887" s="622" t="e">
        <f>D1887</f>
        <v>#REF!</v>
      </c>
      <c r="G1887" s="623" t="e">
        <f>D1887</f>
        <v>#REF!</v>
      </c>
      <c r="H1887" s="623"/>
      <c r="I1887" s="710" t="e">
        <f>D1887</f>
        <v>#REF!</v>
      </c>
    </row>
    <row r="1888" spans="1:9" s="526" customFormat="1" ht="24" customHeight="1">
      <c r="A1888" s="725" t="s">
        <v>309</v>
      </c>
      <c r="B1888" s="726"/>
      <c r="C1888" s="628">
        <v>0.02</v>
      </c>
      <c r="D1888" s="705" t="e">
        <f>D1870+F1870+G1870+E1888</f>
        <v>#REF!</v>
      </c>
      <c r="E1888" s="511"/>
      <c r="F1888" s="706" t="e">
        <f>D1888</f>
        <v>#REF!</v>
      </c>
      <c r="G1888" s="707" t="e">
        <f>D1888</f>
        <v>#REF!</v>
      </c>
      <c r="H1888" s="707"/>
      <c r="I1888" s="612" t="e">
        <f>D1888</f>
        <v>#REF!</v>
      </c>
    </row>
    <row r="1889" spans="1:9" s="526" customFormat="1" ht="18.75" hidden="1" customHeight="1">
      <c r="A1889" s="727" t="s">
        <v>39</v>
      </c>
      <c r="B1889" s="728"/>
      <c r="C1889" s="579">
        <v>0.03</v>
      </c>
      <c r="D1889" s="711" t="e">
        <f>D1859*C1889</f>
        <v>#REF!</v>
      </c>
      <c r="E1889" s="505"/>
      <c r="F1889" s="577">
        <f>F1859*C1889</f>
        <v>0</v>
      </c>
      <c r="G1889" s="578">
        <f>G1859*C1889</f>
        <v>0</v>
      </c>
      <c r="H1889" s="578"/>
      <c r="I1889" s="579" t="e">
        <f t="shared" ref="I1889:I1890" si="216">SUM(D1889:H1889)</f>
        <v>#REF!</v>
      </c>
    </row>
    <row r="1890" spans="1:9" s="526" customFormat="1" ht="18.75" hidden="1" customHeight="1">
      <c r="A1890" s="727" t="s">
        <v>45</v>
      </c>
      <c r="B1890" s="728"/>
      <c r="C1890" s="579">
        <v>2.5559999999999999E-2</v>
      </c>
      <c r="D1890" s="711" t="e">
        <f>D1860*C1890</f>
        <v>#REF!</v>
      </c>
      <c r="E1890" s="505"/>
      <c r="F1890" s="577">
        <f>F1860*C1890</f>
        <v>0</v>
      </c>
      <c r="G1890" s="578">
        <f>G1860*C1890</f>
        <v>0</v>
      </c>
      <c r="H1890" s="578"/>
      <c r="I1890" s="579" t="e">
        <f t="shared" si="216"/>
        <v>#REF!</v>
      </c>
    </row>
    <row r="1891" spans="1:9" s="526" customFormat="1" ht="24" customHeight="1">
      <c r="A1891" s="719" t="s">
        <v>58</v>
      </c>
      <c r="B1891" s="720"/>
      <c r="C1891" s="612">
        <v>0.02</v>
      </c>
      <c r="D1891" s="636" t="e">
        <f>D1840+F1840+G1840+E1891+D1881</f>
        <v>#REF!</v>
      </c>
      <c r="E1891" s="507"/>
      <c r="F1891" s="712" t="e">
        <f t="shared" ref="F1891:F1896" si="217">D1891</f>
        <v>#REF!</v>
      </c>
      <c r="G1891" s="608" t="e">
        <f t="shared" ref="G1891:G1896" si="218">D1891</f>
        <v>#REF!</v>
      </c>
      <c r="H1891" s="608"/>
      <c r="I1891" s="612" t="e">
        <f>D1891</f>
        <v>#REF!</v>
      </c>
    </row>
    <row r="1892" spans="1:9" s="526" customFormat="1" ht="24" customHeight="1">
      <c r="A1892" s="719" t="s">
        <v>57</v>
      </c>
      <c r="B1892" s="720"/>
      <c r="C1892" s="612">
        <v>0.01</v>
      </c>
      <c r="D1892" s="636" t="e">
        <f>D1843+F1843+G1843+E1892</f>
        <v>#REF!</v>
      </c>
      <c r="E1892" s="507"/>
      <c r="F1892" s="712" t="e">
        <f t="shared" si="217"/>
        <v>#REF!</v>
      </c>
      <c r="G1892" s="608" t="e">
        <f t="shared" si="218"/>
        <v>#REF!</v>
      </c>
      <c r="H1892" s="608"/>
      <c r="I1892" s="612" t="e">
        <f>D1892</f>
        <v>#REF!</v>
      </c>
    </row>
    <row r="1893" spans="1:9" ht="24" customHeight="1">
      <c r="A1893" s="719" t="s">
        <v>305</v>
      </c>
      <c r="B1893" s="720"/>
      <c r="C1893" s="713">
        <v>1.2E-2</v>
      </c>
      <c r="D1893" s="571" t="e">
        <f>D1872+E1893</f>
        <v>#REF!</v>
      </c>
      <c r="E1893" s="507"/>
      <c r="F1893" s="572" t="e">
        <f t="shared" si="217"/>
        <v>#REF!</v>
      </c>
      <c r="G1893" s="573" t="e">
        <f t="shared" si="218"/>
        <v>#REF!</v>
      </c>
      <c r="H1893" s="573"/>
      <c r="I1893" s="682" t="e">
        <f>D1893+F1893+G1893+H1893</f>
        <v>#REF!</v>
      </c>
    </row>
    <row r="1894" spans="1:9" ht="24" customHeight="1">
      <c r="A1894" s="719" t="s">
        <v>53</v>
      </c>
      <c r="B1894" s="720"/>
      <c r="C1894" s="713">
        <v>6.0000000000000001E-3</v>
      </c>
      <c r="D1894" s="571" t="e">
        <f>D1873+E1894</f>
        <v>#REF!</v>
      </c>
      <c r="E1894" s="507"/>
      <c r="F1894" s="572" t="e">
        <f t="shared" si="217"/>
        <v>#REF!</v>
      </c>
      <c r="G1894" s="573" t="e">
        <f t="shared" si="218"/>
        <v>#REF!</v>
      </c>
      <c r="H1894" s="573"/>
      <c r="I1894" s="682" t="e">
        <f>D1894+F1894+G1894+H1894</f>
        <v>#REF!</v>
      </c>
    </row>
    <row r="1895" spans="1:9" ht="24" customHeight="1">
      <c r="A1895" s="719" t="s">
        <v>54</v>
      </c>
      <c r="B1895" s="720"/>
      <c r="C1895" s="713">
        <v>6.7799999999999996E-3</v>
      </c>
      <c r="D1895" s="571" t="e">
        <f>D1875+E1895</f>
        <v>#REF!</v>
      </c>
      <c r="E1895" s="507"/>
      <c r="F1895" s="572" t="e">
        <f t="shared" si="217"/>
        <v>#REF!</v>
      </c>
      <c r="G1895" s="573" t="e">
        <f t="shared" si="218"/>
        <v>#REF!</v>
      </c>
      <c r="H1895" s="573"/>
      <c r="I1895" s="682" t="e">
        <f>D1895</f>
        <v>#REF!</v>
      </c>
    </row>
    <row r="1896" spans="1:9" ht="24" customHeight="1" thickBot="1">
      <c r="A1896" s="721" t="s">
        <v>48</v>
      </c>
      <c r="B1896" s="722"/>
      <c r="C1896" s="714">
        <v>3</v>
      </c>
      <c r="D1896" s="715" t="e">
        <f>D1876+E1896</f>
        <v>#REF!</v>
      </c>
      <c r="E1896" s="513"/>
      <c r="F1896" s="716" t="e">
        <f t="shared" si="217"/>
        <v>#REF!</v>
      </c>
      <c r="G1896" s="717" t="e">
        <f t="shared" si="218"/>
        <v>#REF!</v>
      </c>
      <c r="H1896" s="717"/>
      <c r="I1896" s="718" t="e">
        <f>D1896+H1896</f>
        <v>#REF!</v>
      </c>
    </row>
  </sheetData>
  <mergeCells count="216">
    <mergeCell ref="G1856:I1856"/>
    <mergeCell ref="K1818:L1818"/>
    <mergeCell ref="K1819:L1819"/>
    <mergeCell ref="K1820:L1820"/>
    <mergeCell ref="K1821:L1821"/>
    <mergeCell ref="K1822:L1822"/>
    <mergeCell ref="K1823:L1823"/>
    <mergeCell ref="K1824:L1824"/>
    <mergeCell ref="G1818:I1818"/>
    <mergeCell ref="G1777:I1777"/>
    <mergeCell ref="K1739:L1739"/>
    <mergeCell ref="K1740:L1740"/>
    <mergeCell ref="K1741:L1741"/>
    <mergeCell ref="K1742:L1742"/>
    <mergeCell ref="K1743:L1743"/>
    <mergeCell ref="K1744:L1744"/>
    <mergeCell ref="K1745:L1745"/>
    <mergeCell ref="G1739:I1739"/>
    <mergeCell ref="G1698:I1698"/>
    <mergeCell ref="K1660:L1660"/>
    <mergeCell ref="K1661:L1661"/>
    <mergeCell ref="K1662:L1662"/>
    <mergeCell ref="K1663:L1663"/>
    <mergeCell ref="K1664:L1664"/>
    <mergeCell ref="K1665:L1665"/>
    <mergeCell ref="K1666:L1666"/>
    <mergeCell ref="G1660:I1660"/>
    <mergeCell ref="G1619:I1619"/>
    <mergeCell ref="K1581:L1581"/>
    <mergeCell ref="K1582:L1582"/>
    <mergeCell ref="K1583:L1583"/>
    <mergeCell ref="K1584:L1584"/>
    <mergeCell ref="K1585:L1585"/>
    <mergeCell ref="K1586:L1586"/>
    <mergeCell ref="K1587:L1587"/>
    <mergeCell ref="G1581:I1581"/>
    <mergeCell ref="G1540:I1540"/>
    <mergeCell ref="K1502:L1502"/>
    <mergeCell ref="K1503:L1503"/>
    <mergeCell ref="K1504:L1504"/>
    <mergeCell ref="K1505:L1505"/>
    <mergeCell ref="K1506:L1506"/>
    <mergeCell ref="K1507:L1507"/>
    <mergeCell ref="K1508:L1508"/>
    <mergeCell ref="G1502:I1502"/>
    <mergeCell ref="G1461:I1461"/>
    <mergeCell ref="K1423:L1423"/>
    <mergeCell ref="K1424:L1424"/>
    <mergeCell ref="K1425:L1425"/>
    <mergeCell ref="K1426:L1426"/>
    <mergeCell ref="K1427:L1427"/>
    <mergeCell ref="K1428:L1428"/>
    <mergeCell ref="K1429:L1429"/>
    <mergeCell ref="G1423:I1423"/>
    <mergeCell ref="G1382:I1382"/>
    <mergeCell ref="K1344:L1344"/>
    <mergeCell ref="K1345:L1345"/>
    <mergeCell ref="K1346:L1346"/>
    <mergeCell ref="K1347:L1347"/>
    <mergeCell ref="K1348:L1348"/>
    <mergeCell ref="K1349:L1349"/>
    <mergeCell ref="K1350:L1350"/>
    <mergeCell ref="G1344:I1344"/>
    <mergeCell ref="G1303:I1303"/>
    <mergeCell ref="K1265:L1265"/>
    <mergeCell ref="K1266:L1266"/>
    <mergeCell ref="K1267:L1267"/>
    <mergeCell ref="K1268:L1268"/>
    <mergeCell ref="K1269:L1269"/>
    <mergeCell ref="K1270:L1270"/>
    <mergeCell ref="K1271:L1271"/>
    <mergeCell ref="G1265:I1265"/>
    <mergeCell ref="G1224:I1224"/>
    <mergeCell ref="K1186:L1186"/>
    <mergeCell ref="K1187:L1187"/>
    <mergeCell ref="K1188:L1188"/>
    <mergeCell ref="K1189:L1189"/>
    <mergeCell ref="K1190:L1190"/>
    <mergeCell ref="K1191:L1191"/>
    <mergeCell ref="K1192:L1192"/>
    <mergeCell ref="G1186:I1186"/>
    <mergeCell ref="G1145:I1145"/>
    <mergeCell ref="K1107:L1107"/>
    <mergeCell ref="K1108:L1108"/>
    <mergeCell ref="K1109:L1109"/>
    <mergeCell ref="K1110:L1110"/>
    <mergeCell ref="K1111:L1111"/>
    <mergeCell ref="K1112:L1112"/>
    <mergeCell ref="K1113:L1113"/>
    <mergeCell ref="G1107:I1107"/>
    <mergeCell ref="G1066:I1066"/>
    <mergeCell ref="K1028:L1028"/>
    <mergeCell ref="K1029:L1029"/>
    <mergeCell ref="K1030:L1030"/>
    <mergeCell ref="K1031:L1031"/>
    <mergeCell ref="K1032:L1032"/>
    <mergeCell ref="K1033:L1033"/>
    <mergeCell ref="K1034:L1034"/>
    <mergeCell ref="G1028:I1028"/>
    <mergeCell ref="G987:I987"/>
    <mergeCell ref="K949:L949"/>
    <mergeCell ref="K950:L950"/>
    <mergeCell ref="K951:L951"/>
    <mergeCell ref="K952:L952"/>
    <mergeCell ref="K953:L953"/>
    <mergeCell ref="K954:L954"/>
    <mergeCell ref="K955:L955"/>
    <mergeCell ref="G949:I949"/>
    <mergeCell ref="G908:I908"/>
    <mergeCell ref="K870:L870"/>
    <mergeCell ref="K871:L871"/>
    <mergeCell ref="K872:L872"/>
    <mergeCell ref="K873:L873"/>
    <mergeCell ref="K874:L874"/>
    <mergeCell ref="K875:L875"/>
    <mergeCell ref="K876:L876"/>
    <mergeCell ref="G870:I870"/>
    <mergeCell ref="G829:I829"/>
    <mergeCell ref="K791:L791"/>
    <mergeCell ref="K792:L792"/>
    <mergeCell ref="K793:L793"/>
    <mergeCell ref="K794:L794"/>
    <mergeCell ref="K795:L795"/>
    <mergeCell ref="K796:L796"/>
    <mergeCell ref="K797:L797"/>
    <mergeCell ref="G791:I791"/>
    <mergeCell ref="G750:I750"/>
    <mergeCell ref="K712:L712"/>
    <mergeCell ref="K713:L713"/>
    <mergeCell ref="K714:L714"/>
    <mergeCell ref="K715:L715"/>
    <mergeCell ref="K716:L716"/>
    <mergeCell ref="K717:L717"/>
    <mergeCell ref="K718:L718"/>
    <mergeCell ref="G712:I712"/>
    <mergeCell ref="G671:I671"/>
    <mergeCell ref="K633:L633"/>
    <mergeCell ref="K634:L634"/>
    <mergeCell ref="K635:L635"/>
    <mergeCell ref="K636:L636"/>
    <mergeCell ref="K637:L637"/>
    <mergeCell ref="K638:L638"/>
    <mergeCell ref="K639:L639"/>
    <mergeCell ref="G633:I633"/>
    <mergeCell ref="G592:I592"/>
    <mergeCell ref="K554:L554"/>
    <mergeCell ref="K555:L555"/>
    <mergeCell ref="K556:L556"/>
    <mergeCell ref="K557:L557"/>
    <mergeCell ref="K558:L558"/>
    <mergeCell ref="K559:L559"/>
    <mergeCell ref="K560:L560"/>
    <mergeCell ref="G554:I554"/>
    <mergeCell ref="G513:I513"/>
    <mergeCell ref="K475:L475"/>
    <mergeCell ref="K476:L476"/>
    <mergeCell ref="K477:L477"/>
    <mergeCell ref="K478:L478"/>
    <mergeCell ref="K479:L479"/>
    <mergeCell ref="K480:L480"/>
    <mergeCell ref="K481:L481"/>
    <mergeCell ref="G475:I475"/>
    <mergeCell ref="G434:I434"/>
    <mergeCell ref="K396:L396"/>
    <mergeCell ref="K397:L397"/>
    <mergeCell ref="K398:L398"/>
    <mergeCell ref="K399:L399"/>
    <mergeCell ref="K400:L400"/>
    <mergeCell ref="K401:L401"/>
    <mergeCell ref="K402:L402"/>
    <mergeCell ref="G396:I396"/>
    <mergeCell ref="G355:I355"/>
    <mergeCell ref="K317:L317"/>
    <mergeCell ref="K318:L318"/>
    <mergeCell ref="K319:L319"/>
    <mergeCell ref="K320:L320"/>
    <mergeCell ref="K321:L321"/>
    <mergeCell ref="K322:L322"/>
    <mergeCell ref="K323:L323"/>
    <mergeCell ref="G317:I317"/>
    <mergeCell ref="G276:I276"/>
    <mergeCell ref="K238:L238"/>
    <mergeCell ref="K239:L239"/>
    <mergeCell ref="K240:L240"/>
    <mergeCell ref="K241:L241"/>
    <mergeCell ref="K242:L242"/>
    <mergeCell ref="K243:L243"/>
    <mergeCell ref="K244:L244"/>
    <mergeCell ref="G238:I238"/>
    <mergeCell ref="G197:I197"/>
    <mergeCell ref="K159:L159"/>
    <mergeCell ref="K160:L160"/>
    <mergeCell ref="K161:L161"/>
    <mergeCell ref="K162:L162"/>
    <mergeCell ref="K163:L163"/>
    <mergeCell ref="K164:L164"/>
    <mergeCell ref="K165:L165"/>
    <mergeCell ref="G159:I159"/>
    <mergeCell ref="G118:I118"/>
    <mergeCell ref="G80:I80"/>
    <mergeCell ref="K80:L80"/>
    <mergeCell ref="K81:L81"/>
    <mergeCell ref="K82:L82"/>
    <mergeCell ref="K83:L83"/>
    <mergeCell ref="K84:L84"/>
    <mergeCell ref="K85:L85"/>
    <mergeCell ref="K86:L86"/>
    <mergeCell ref="G39:I39"/>
    <mergeCell ref="K7:L7"/>
    <mergeCell ref="G1:I1"/>
    <mergeCell ref="K1:L1"/>
    <mergeCell ref="K2:L2"/>
    <mergeCell ref="K3:L3"/>
    <mergeCell ref="K4:L4"/>
    <mergeCell ref="K5:L5"/>
    <mergeCell ref="K6:L6"/>
  </mergeCells>
  <pageMargins left="0" right="0" top="0" bottom="0" header="0" footer="0"/>
  <pageSetup paperSize="9" scale="101" fitToWidth="0" fitToHeight="0" orientation="portrait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0">
    <tabColor rgb="FFFF0000"/>
  </sheetPr>
  <dimension ref="A1:Z367"/>
  <sheetViews>
    <sheetView view="pageLayout" topLeftCell="A307" zoomScale="80" zoomScaleNormal="83" zoomScalePageLayoutView="80" workbookViewId="0">
      <selection activeCell="X320" sqref="X320"/>
    </sheetView>
  </sheetViews>
  <sheetFormatPr defaultColWidth="9.140625" defaultRowHeight="12.75"/>
  <cols>
    <col min="1" max="1" width="14.85546875" style="785" customWidth="1"/>
    <col min="2" max="2" width="4.7109375" style="785" customWidth="1"/>
    <col min="3" max="3" width="4.85546875" style="785" hidden="1" customWidth="1"/>
    <col min="4" max="4" width="4.5703125" style="785" hidden="1" customWidth="1"/>
    <col min="5" max="5" width="4.5703125" style="785" customWidth="1"/>
    <col min="6" max="6" width="9" style="785" customWidth="1"/>
    <col min="7" max="7" width="7.5703125" style="785" customWidth="1"/>
    <col min="8" max="8" width="8.28515625" style="785" bestFit="1" customWidth="1"/>
    <col min="9" max="9" width="1.140625" style="785" customWidth="1"/>
    <col min="10" max="10" width="14.85546875" style="785" customWidth="1"/>
    <col min="11" max="11" width="4.7109375" style="785" customWidth="1"/>
    <col min="12" max="12" width="4.85546875" style="785" hidden="1" customWidth="1"/>
    <col min="13" max="13" width="4.7109375" style="785" hidden="1" customWidth="1"/>
    <col min="14" max="14" width="4.5703125" style="785" customWidth="1"/>
    <col min="15" max="15" width="9.140625" style="785" customWidth="1"/>
    <col min="16" max="16" width="7.85546875" style="785" customWidth="1"/>
    <col min="17" max="17" width="8.28515625" style="785" customWidth="1"/>
    <col min="18" max="18" width="1.140625" style="785" customWidth="1"/>
    <col min="19" max="19" width="14.5703125" style="785" customWidth="1"/>
    <col min="20" max="20" width="4.7109375" style="785" customWidth="1"/>
    <col min="21" max="21" width="4.85546875" style="785" hidden="1" customWidth="1"/>
    <col min="22" max="22" width="4.42578125" style="785" hidden="1" customWidth="1"/>
    <col min="23" max="23" width="4.5703125" style="785" customWidth="1"/>
    <col min="24" max="24" width="9" style="785" customWidth="1"/>
    <col min="25" max="26" width="8.28515625" style="785" customWidth="1"/>
    <col min="27" max="16384" width="9.140625" style="785"/>
  </cols>
  <sheetData>
    <row r="1" spans="1:26" ht="24.75" customHeight="1" thickBot="1">
      <c r="A1" s="854" t="s">
        <v>317</v>
      </c>
      <c r="B1" s="855"/>
      <c r="C1" s="855"/>
      <c r="D1" s="855"/>
      <c r="E1" s="855"/>
      <c r="F1" s="855"/>
      <c r="G1" s="4051" t="s">
        <v>80</v>
      </c>
      <c r="H1" s="4053"/>
      <c r="J1" s="4170" t="s">
        <v>321</v>
      </c>
      <c r="K1" s="4171"/>
      <c r="L1" s="4171"/>
      <c r="M1" s="4171"/>
      <c r="N1" s="4171"/>
      <c r="O1" s="4171"/>
      <c r="P1" s="4159" t="s">
        <v>522</v>
      </c>
      <c r="Q1" s="4160"/>
      <c r="S1" s="4056" t="s">
        <v>320</v>
      </c>
      <c r="T1" s="4057"/>
      <c r="U1" s="4057"/>
      <c r="V1" s="4057"/>
      <c r="W1" s="4057"/>
      <c r="X1" s="4058"/>
      <c r="Y1" s="4051" t="s">
        <v>245</v>
      </c>
      <c r="Z1" s="4053"/>
    </row>
    <row r="2" spans="1:26" ht="24.75" customHeight="1" thickBot="1">
      <c r="A2" s="856" t="s">
        <v>61</v>
      </c>
      <c r="B2" s="4059">
        <f>'Основная продукция'!B2</f>
        <v>44606</v>
      </c>
      <c r="C2" s="4060"/>
      <c r="D2" s="4060"/>
      <c r="E2" s="4060"/>
      <c r="F2" s="4061"/>
      <c r="G2" s="1730" t="s">
        <v>62</v>
      </c>
      <c r="H2" s="3903">
        <f>'Основная продукция'!F2</f>
        <v>0.41666666666666669</v>
      </c>
      <c r="J2" s="856" t="s">
        <v>61</v>
      </c>
      <c r="K2" s="4059">
        <f>B2</f>
        <v>44606</v>
      </c>
      <c r="L2" s="4060"/>
      <c r="M2" s="4060"/>
      <c r="N2" s="4060"/>
      <c r="O2" s="4061"/>
      <c r="P2" s="1730" t="s">
        <v>62</v>
      </c>
      <c r="Q2" s="3904">
        <f>H2</f>
        <v>0.41666666666666669</v>
      </c>
      <c r="S2" s="856" t="s">
        <v>61</v>
      </c>
      <c r="T2" s="4059">
        <f>K2</f>
        <v>44606</v>
      </c>
      <c r="U2" s="4060"/>
      <c r="V2" s="4060"/>
      <c r="W2" s="4060"/>
      <c r="X2" s="4061"/>
      <c r="Y2" s="1730" t="s">
        <v>62</v>
      </c>
      <c r="Z2" s="3904">
        <f>Q2</f>
        <v>0.41666666666666669</v>
      </c>
    </row>
    <row r="3" spans="1:26" ht="24.75" customHeight="1">
      <c r="A3" s="4077" t="s">
        <v>21</v>
      </c>
      <c r="B3" s="4078"/>
      <c r="C3" s="3878"/>
      <c r="D3" s="3878"/>
      <c r="E3" s="4085" t="s">
        <v>396</v>
      </c>
      <c r="F3" s="4081" t="s">
        <v>395</v>
      </c>
      <c r="G3" s="4081" t="s">
        <v>22</v>
      </c>
      <c r="H3" s="4155" t="s">
        <v>563</v>
      </c>
      <c r="J3" s="4077" t="s">
        <v>21</v>
      </c>
      <c r="K3" s="4078"/>
      <c r="L3" s="3878"/>
      <c r="M3" s="3878"/>
      <c r="N3" s="4085" t="s">
        <v>396</v>
      </c>
      <c r="O3" s="4081" t="s">
        <v>395</v>
      </c>
      <c r="P3" s="4081" t="s">
        <v>22</v>
      </c>
      <c r="Q3" s="4155" t="s">
        <v>563</v>
      </c>
      <c r="S3" s="4077" t="s">
        <v>21</v>
      </c>
      <c r="T3" s="4078"/>
      <c r="U3" s="3878"/>
      <c r="V3" s="3878"/>
      <c r="W3" s="4085" t="s">
        <v>396</v>
      </c>
      <c r="X3" s="4081" t="s">
        <v>395</v>
      </c>
      <c r="Y3" s="4081" t="s">
        <v>22</v>
      </c>
      <c r="Z3" s="4155" t="s">
        <v>563</v>
      </c>
    </row>
    <row r="4" spans="1:26" ht="24.75" customHeight="1" thickBot="1">
      <c r="A4" s="4079"/>
      <c r="B4" s="4080"/>
      <c r="C4" s="3879"/>
      <c r="D4" s="3879"/>
      <c r="E4" s="4086"/>
      <c r="F4" s="4082"/>
      <c r="G4" s="4082"/>
      <c r="H4" s="4156"/>
      <c r="J4" s="4079"/>
      <c r="K4" s="4080"/>
      <c r="L4" s="3879"/>
      <c r="M4" s="3879"/>
      <c r="N4" s="4086"/>
      <c r="O4" s="4082"/>
      <c r="P4" s="4082"/>
      <c r="Q4" s="4156"/>
      <c r="S4" s="4079"/>
      <c r="T4" s="4080"/>
      <c r="U4" s="3879"/>
      <c r="V4" s="3879"/>
      <c r="W4" s="4086"/>
      <c r="X4" s="4082"/>
      <c r="Y4" s="4082"/>
      <c r="Z4" s="4156"/>
    </row>
    <row r="5" spans="1:26" s="864" customFormat="1" ht="24.75" customHeight="1">
      <c r="A5" s="3887" t="s">
        <v>24</v>
      </c>
      <c r="B5" s="3888" t="s">
        <v>25</v>
      </c>
      <c r="C5" s="3888"/>
      <c r="D5" s="3888"/>
      <c r="E5" s="3888" t="s">
        <v>397</v>
      </c>
      <c r="F5" s="860">
        <f>'Основная продукция'!F5</f>
        <v>0</v>
      </c>
      <c r="G5" s="861"/>
      <c r="H5" s="863"/>
      <c r="J5" s="3887" t="s">
        <v>24</v>
      </c>
      <c r="K5" s="3888" t="s">
        <v>25</v>
      </c>
      <c r="L5" s="3888"/>
      <c r="M5" s="3888"/>
      <c r="N5" s="3888" t="s">
        <v>397</v>
      </c>
      <c r="O5" s="860">
        <f>'Основная продукция'!F33</f>
        <v>0</v>
      </c>
      <c r="P5" s="861"/>
      <c r="Q5" s="863"/>
      <c r="S5" s="3887" t="s">
        <v>24</v>
      </c>
      <c r="T5" s="3888" t="s">
        <v>25</v>
      </c>
      <c r="U5" s="3888"/>
      <c r="V5" s="3888"/>
      <c r="W5" s="3888" t="s">
        <v>397</v>
      </c>
      <c r="X5" s="860">
        <f>'Основная продукция'!F61</f>
        <v>75</v>
      </c>
      <c r="Y5" s="861"/>
      <c r="Z5" s="863"/>
    </row>
    <row r="6" spans="1:26" s="864" customFormat="1" ht="24.75" customHeight="1" thickBot="1">
      <c r="A6" s="1845" t="s">
        <v>764</v>
      </c>
      <c r="B6" s="926" t="s">
        <v>25</v>
      </c>
      <c r="C6" s="926"/>
      <c r="D6" s="926"/>
      <c r="E6" s="926" t="s">
        <v>397</v>
      </c>
      <c r="F6" s="1846">
        <f>'Основная продукция'!F6</f>
        <v>0</v>
      </c>
      <c r="G6" s="2939"/>
      <c r="H6" s="2576"/>
      <c r="J6" s="1845" t="s">
        <v>764</v>
      </c>
      <c r="K6" s="926" t="s">
        <v>25</v>
      </c>
      <c r="L6" s="872"/>
      <c r="M6" s="872"/>
      <c r="N6" s="926" t="s">
        <v>397</v>
      </c>
      <c r="O6" s="930">
        <f>'Основная продукция'!F34</f>
        <v>0</v>
      </c>
      <c r="P6" s="2939"/>
      <c r="Q6" s="2576"/>
      <c r="S6" s="1845" t="s">
        <v>764</v>
      </c>
      <c r="T6" s="926" t="s">
        <v>25</v>
      </c>
      <c r="U6" s="926"/>
      <c r="V6" s="926"/>
      <c r="W6" s="926" t="s">
        <v>397</v>
      </c>
      <c r="X6" s="1846">
        <f>'Основная продукция'!F62</f>
        <v>20</v>
      </c>
      <c r="Y6" s="2939"/>
      <c r="Z6" s="2576"/>
    </row>
    <row r="7" spans="1:26" s="864" customFormat="1" ht="24.75" customHeight="1">
      <c r="A7" s="3887" t="s">
        <v>0</v>
      </c>
      <c r="B7" s="3888" t="s">
        <v>25</v>
      </c>
      <c r="C7" s="3888"/>
      <c r="D7" s="3888"/>
      <c r="E7" s="3888" t="s">
        <v>397</v>
      </c>
      <c r="F7" s="860">
        <f>'Основная продукция'!F7</f>
        <v>0</v>
      </c>
      <c r="G7" s="876"/>
      <c r="H7" s="1829"/>
      <c r="J7" s="3887" t="s">
        <v>0</v>
      </c>
      <c r="K7" s="3888" t="s">
        <v>25</v>
      </c>
      <c r="L7" s="3888"/>
      <c r="M7" s="3888"/>
      <c r="N7" s="3888" t="s">
        <v>397</v>
      </c>
      <c r="O7" s="860">
        <f>'Основная продукция'!F35</f>
        <v>0</v>
      </c>
      <c r="P7" s="876"/>
      <c r="Q7" s="1829"/>
      <c r="S7" s="3887" t="s">
        <v>0</v>
      </c>
      <c r="T7" s="3888" t="s">
        <v>25</v>
      </c>
      <c r="U7" s="3888"/>
      <c r="V7" s="3888"/>
      <c r="W7" s="3888" t="s">
        <v>397</v>
      </c>
      <c r="X7" s="860">
        <f>'Основная продукция'!F63</f>
        <v>54</v>
      </c>
      <c r="Y7" s="876"/>
      <c r="Z7" s="1826"/>
    </row>
    <row r="8" spans="1:26" s="864" customFormat="1" ht="24.75" customHeight="1">
      <c r="A8" s="865" t="s">
        <v>28</v>
      </c>
      <c r="B8" s="866" t="s">
        <v>25</v>
      </c>
      <c r="C8" s="866"/>
      <c r="D8" s="866"/>
      <c r="E8" s="866" t="s">
        <v>397</v>
      </c>
      <c r="F8" s="881">
        <f>'Основная продукция'!F8</f>
        <v>0</v>
      </c>
      <c r="G8" s="877"/>
      <c r="H8" s="1828"/>
      <c r="J8" s="865" t="s">
        <v>28</v>
      </c>
      <c r="K8" s="866" t="s">
        <v>25</v>
      </c>
      <c r="L8" s="866"/>
      <c r="M8" s="866"/>
      <c r="N8" s="866" t="s">
        <v>397</v>
      </c>
      <c r="O8" s="881">
        <f>'Основная продукция'!F36</f>
        <v>0</v>
      </c>
      <c r="P8" s="877"/>
      <c r="Q8" s="1828"/>
      <c r="S8" s="865" t="s">
        <v>28</v>
      </c>
      <c r="T8" s="866" t="s">
        <v>25</v>
      </c>
      <c r="U8" s="866"/>
      <c r="V8" s="866"/>
      <c r="W8" s="866" t="s">
        <v>397</v>
      </c>
      <c r="X8" s="881">
        <f>'Основная продукция'!F64</f>
        <v>16</v>
      </c>
      <c r="Y8" s="877"/>
      <c r="Z8" s="1828"/>
    </row>
    <row r="9" spans="1:26" s="864" customFormat="1" ht="24.75" customHeight="1">
      <c r="A9" s="865" t="s">
        <v>29</v>
      </c>
      <c r="B9" s="866" t="s">
        <v>25</v>
      </c>
      <c r="C9" s="866"/>
      <c r="D9" s="866"/>
      <c r="E9" s="866" t="s">
        <v>397</v>
      </c>
      <c r="F9" s="881">
        <f>'Основная продукция'!F9</f>
        <v>0</v>
      </c>
      <c r="G9" s="877"/>
      <c r="H9" s="2577"/>
      <c r="J9" s="865" t="s">
        <v>29</v>
      </c>
      <c r="K9" s="866" t="s">
        <v>25</v>
      </c>
      <c r="L9" s="866"/>
      <c r="M9" s="866"/>
      <c r="N9" s="866" t="s">
        <v>397</v>
      </c>
      <c r="O9" s="881">
        <f>'Основная продукция'!F37</f>
        <v>0</v>
      </c>
      <c r="P9" s="877"/>
      <c r="Q9" s="2577"/>
      <c r="S9" s="865" t="s">
        <v>29</v>
      </c>
      <c r="T9" s="866" t="s">
        <v>25</v>
      </c>
      <c r="U9" s="866"/>
      <c r="V9" s="866"/>
      <c r="W9" s="866" t="s">
        <v>397</v>
      </c>
      <c r="X9" s="881">
        <f>'Основная продукция'!F65</f>
        <v>36</v>
      </c>
      <c r="Y9" s="877"/>
      <c r="Z9" s="1828"/>
    </row>
    <row r="10" spans="1:26" s="864" customFormat="1" ht="24.75" customHeight="1">
      <c r="A10" s="865" t="s">
        <v>879</v>
      </c>
      <c r="B10" s="866" t="s">
        <v>25</v>
      </c>
      <c r="C10" s="866"/>
      <c r="D10" s="866"/>
      <c r="E10" s="866" t="s">
        <v>397</v>
      </c>
      <c r="F10" s="881">
        <f>'Основная продукция'!F10</f>
        <v>0</v>
      </c>
      <c r="G10" s="877"/>
      <c r="H10" s="2577"/>
      <c r="J10" s="865" t="s">
        <v>879</v>
      </c>
      <c r="K10" s="866" t="s">
        <v>25</v>
      </c>
      <c r="L10" s="866"/>
      <c r="M10" s="866"/>
      <c r="N10" s="866" t="s">
        <v>397</v>
      </c>
      <c r="O10" s="881">
        <f>'Основная продукция'!F38</f>
        <v>0</v>
      </c>
      <c r="P10" s="877"/>
      <c r="Q10" s="2577"/>
      <c r="S10" s="865" t="s">
        <v>879</v>
      </c>
      <c r="T10" s="866" t="s">
        <v>25</v>
      </c>
      <c r="U10" s="866"/>
      <c r="V10" s="866"/>
      <c r="W10" s="866" t="s">
        <v>397</v>
      </c>
      <c r="X10" s="881">
        <f>'Основная продукция'!F66</f>
        <v>5</v>
      </c>
      <c r="Y10" s="877"/>
      <c r="Z10" s="1828"/>
    </row>
    <row r="11" spans="1:26" s="864" customFormat="1" ht="24.75" customHeight="1" thickBot="1">
      <c r="A11" s="2928" t="s">
        <v>719</v>
      </c>
      <c r="B11" s="926" t="s">
        <v>25</v>
      </c>
      <c r="C11" s="926"/>
      <c r="D11" s="926"/>
      <c r="E11" s="926" t="s">
        <v>397</v>
      </c>
      <c r="F11" s="1846">
        <f>'Основная продукция'!F11</f>
        <v>0</v>
      </c>
      <c r="G11" s="1841"/>
      <c r="H11" s="2929"/>
      <c r="J11" s="2928" t="s">
        <v>719</v>
      </c>
      <c r="K11" s="926" t="s">
        <v>25</v>
      </c>
      <c r="L11" s="926"/>
      <c r="M11" s="926"/>
      <c r="N11" s="926" t="s">
        <v>397</v>
      </c>
      <c r="O11" s="1846">
        <f>'Основная продукция'!F39</f>
        <v>0</v>
      </c>
      <c r="P11" s="1841"/>
      <c r="Q11" s="2929"/>
      <c r="S11" s="2928" t="s">
        <v>719</v>
      </c>
      <c r="T11" s="926" t="s">
        <v>25</v>
      </c>
      <c r="U11" s="926"/>
      <c r="V11" s="926"/>
      <c r="W11" s="926" t="s">
        <v>397</v>
      </c>
      <c r="X11" s="1846">
        <f>'Основная продукция'!F67</f>
        <v>0</v>
      </c>
      <c r="Y11" s="931"/>
      <c r="Z11" s="933"/>
    </row>
    <row r="12" spans="1:26" s="864" customFormat="1" ht="24.75" customHeight="1">
      <c r="A12" s="3887" t="s">
        <v>30</v>
      </c>
      <c r="B12" s="3888" t="s">
        <v>25</v>
      </c>
      <c r="C12" s="3888"/>
      <c r="D12" s="3888"/>
      <c r="E12" s="3888" t="s">
        <v>397</v>
      </c>
      <c r="F12" s="860">
        <f>'Основная продукция'!F12</f>
        <v>0</v>
      </c>
      <c r="G12" s="876"/>
      <c r="H12" s="863"/>
      <c r="J12" s="3887" t="s">
        <v>30</v>
      </c>
      <c r="K12" s="3888" t="s">
        <v>25</v>
      </c>
      <c r="L12" s="3888"/>
      <c r="M12" s="3888"/>
      <c r="N12" s="3888" t="s">
        <v>397</v>
      </c>
      <c r="O12" s="860">
        <f>'Основная продукция'!F40</f>
        <v>0</v>
      </c>
      <c r="P12" s="876"/>
      <c r="Q12" s="863"/>
      <c r="S12" s="3887" t="s">
        <v>30</v>
      </c>
      <c r="T12" s="3888" t="s">
        <v>25</v>
      </c>
      <c r="U12" s="3888"/>
      <c r="V12" s="3888"/>
      <c r="W12" s="3888" t="s">
        <v>397</v>
      </c>
      <c r="X12" s="860">
        <f>'Основная продукция'!F68</f>
        <v>70</v>
      </c>
      <c r="Y12" s="876"/>
      <c r="Z12" s="863"/>
    </row>
    <row r="13" spans="1:26" s="864" customFormat="1" ht="24.75" customHeight="1" thickBot="1">
      <c r="A13" s="3889" t="s">
        <v>31</v>
      </c>
      <c r="B13" s="3890" t="s">
        <v>25</v>
      </c>
      <c r="C13" s="3890"/>
      <c r="D13" s="3890"/>
      <c r="E13" s="3890" t="s">
        <v>397</v>
      </c>
      <c r="F13" s="928">
        <f>'Основная продукция'!F13</f>
        <v>0</v>
      </c>
      <c r="G13" s="878"/>
      <c r="H13" s="875"/>
      <c r="J13" s="3889" t="s">
        <v>31</v>
      </c>
      <c r="K13" s="3890" t="s">
        <v>25</v>
      </c>
      <c r="L13" s="3890"/>
      <c r="M13" s="3890"/>
      <c r="N13" s="3890" t="s">
        <v>397</v>
      </c>
      <c r="O13" s="928">
        <f>'Основная продукция'!F41</f>
        <v>0</v>
      </c>
      <c r="P13" s="878"/>
      <c r="Q13" s="875"/>
      <c r="S13" s="3889" t="s">
        <v>31</v>
      </c>
      <c r="T13" s="3890" t="s">
        <v>25</v>
      </c>
      <c r="U13" s="3890"/>
      <c r="V13" s="3890"/>
      <c r="W13" s="3890" t="s">
        <v>397</v>
      </c>
      <c r="X13" s="928">
        <f>'Основная продукция'!F69</f>
        <v>14</v>
      </c>
      <c r="Y13" s="878"/>
      <c r="Z13" s="875"/>
    </row>
    <row r="14" spans="1:26" s="864" customFormat="1" ht="24.75" customHeight="1" thickBot="1">
      <c r="A14" s="3889" t="s">
        <v>768</v>
      </c>
      <c r="B14" s="3890" t="s">
        <v>25</v>
      </c>
      <c r="C14" s="3890"/>
      <c r="D14" s="3890"/>
      <c r="E14" s="3890" t="s">
        <v>397</v>
      </c>
      <c r="F14" s="928">
        <f>'Основная продукция'!F14</f>
        <v>0</v>
      </c>
      <c r="G14" s="878"/>
      <c r="H14" s="875"/>
      <c r="J14" s="3889" t="s">
        <v>768</v>
      </c>
      <c r="K14" s="3890" t="s">
        <v>25</v>
      </c>
      <c r="L14" s="3890"/>
      <c r="M14" s="3890"/>
      <c r="N14" s="3890" t="s">
        <v>397</v>
      </c>
      <c r="O14" s="928">
        <f>'Основная продукция'!F42</f>
        <v>0</v>
      </c>
      <c r="P14" s="878"/>
      <c r="Q14" s="875"/>
      <c r="S14" s="3889" t="s">
        <v>768</v>
      </c>
      <c r="T14" s="3890" t="s">
        <v>25</v>
      </c>
      <c r="U14" s="3890"/>
      <c r="V14" s="3890"/>
      <c r="W14" s="3890" t="s">
        <v>397</v>
      </c>
      <c r="X14" s="928">
        <f>'Основная продукция'!F70</f>
        <v>2</v>
      </c>
      <c r="Y14" s="878"/>
      <c r="Z14" s="875"/>
    </row>
    <row r="15" spans="1:26" s="864" customFormat="1" ht="24.75" customHeight="1">
      <c r="A15" s="879" t="s">
        <v>878</v>
      </c>
      <c r="B15" s="3888" t="s">
        <v>25</v>
      </c>
      <c r="C15" s="3888"/>
      <c r="D15" s="3888"/>
      <c r="E15" s="3888" t="s">
        <v>397</v>
      </c>
      <c r="F15" s="889">
        <f>'Основная продукция'!F15</f>
        <v>0</v>
      </c>
      <c r="G15" s="876"/>
      <c r="H15" s="863"/>
      <c r="J15" s="879" t="s">
        <v>878</v>
      </c>
      <c r="K15" s="3888" t="s">
        <v>25</v>
      </c>
      <c r="L15" s="3888"/>
      <c r="M15" s="3888"/>
      <c r="N15" s="3888" t="s">
        <v>397</v>
      </c>
      <c r="O15" s="889">
        <f>'Основная продукция'!F43</f>
        <v>0</v>
      </c>
      <c r="P15" s="876"/>
      <c r="Q15" s="863"/>
      <c r="S15" s="879" t="s">
        <v>878</v>
      </c>
      <c r="T15" s="3888" t="s">
        <v>25</v>
      </c>
      <c r="U15" s="3888"/>
      <c r="V15" s="3888"/>
      <c r="W15" s="3888" t="s">
        <v>397</v>
      </c>
      <c r="X15" s="889">
        <f>'Основная продукция'!F71</f>
        <v>32</v>
      </c>
      <c r="Y15" s="876"/>
      <c r="Z15" s="863"/>
    </row>
    <row r="16" spans="1:26" s="864" customFormat="1" ht="24.75" customHeight="1">
      <c r="A16" s="880" t="s">
        <v>33</v>
      </c>
      <c r="B16" s="866" t="s">
        <v>25</v>
      </c>
      <c r="C16" s="866"/>
      <c r="D16" s="866"/>
      <c r="E16" s="866" t="s">
        <v>397</v>
      </c>
      <c r="F16" s="945">
        <f>'Основная продукция'!F16</f>
        <v>0</v>
      </c>
      <c r="G16" s="877"/>
      <c r="H16" s="870"/>
      <c r="J16" s="880" t="s">
        <v>33</v>
      </c>
      <c r="K16" s="866" t="s">
        <v>25</v>
      </c>
      <c r="L16" s="866"/>
      <c r="M16" s="866"/>
      <c r="N16" s="866" t="s">
        <v>397</v>
      </c>
      <c r="O16" s="945">
        <f>'Основная продукция'!F44</f>
        <v>0</v>
      </c>
      <c r="P16" s="877"/>
      <c r="Q16" s="870"/>
      <c r="S16" s="880" t="s">
        <v>33</v>
      </c>
      <c r="T16" s="866" t="s">
        <v>25</v>
      </c>
      <c r="U16" s="866"/>
      <c r="V16" s="866"/>
      <c r="W16" s="866" t="s">
        <v>397</v>
      </c>
      <c r="X16" s="945">
        <f>'Основная продукция'!F72</f>
        <v>12</v>
      </c>
      <c r="Y16" s="877"/>
      <c r="Z16" s="870"/>
    </row>
    <row r="17" spans="1:26" s="864" customFormat="1" ht="24.75" customHeight="1" thickBot="1">
      <c r="A17" s="871" t="s">
        <v>34</v>
      </c>
      <c r="B17" s="3890" t="s">
        <v>25</v>
      </c>
      <c r="C17" s="3890"/>
      <c r="D17" s="3890"/>
      <c r="E17" s="3890" t="s">
        <v>397</v>
      </c>
      <c r="F17" s="946">
        <f>'Основная продукция'!F17</f>
        <v>0</v>
      </c>
      <c r="G17" s="878"/>
      <c r="H17" s="875"/>
      <c r="J17" s="871" t="s">
        <v>34</v>
      </c>
      <c r="K17" s="3890" t="s">
        <v>25</v>
      </c>
      <c r="L17" s="3890"/>
      <c r="M17" s="3890"/>
      <c r="N17" s="3890" t="s">
        <v>397</v>
      </c>
      <c r="O17" s="946">
        <f>'Основная продукция'!F45</f>
        <v>0</v>
      </c>
      <c r="P17" s="878"/>
      <c r="Q17" s="875"/>
      <c r="S17" s="871" t="s">
        <v>34</v>
      </c>
      <c r="T17" s="3890" t="s">
        <v>25</v>
      </c>
      <c r="U17" s="3890"/>
      <c r="V17" s="3890"/>
      <c r="W17" s="3890" t="s">
        <v>397</v>
      </c>
      <c r="X17" s="946">
        <f>'Основная продукция'!F73</f>
        <v>22</v>
      </c>
      <c r="Y17" s="878"/>
      <c r="Z17" s="875"/>
    </row>
    <row r="18" spans="1:26" s="864" customFormat="1" ht="24.75" customHeight="1" thickBot="1">
      <c r="A18" s="929" t="s">
        <v>455</v>
      </c>
      <c r="B18" s="867" t="s">
        <v>25</v>
      </c>
      <c r="C18" s="867"/>
      <c r="D18" s="867"/>
      <c r="E18" s="867" t="s">
        <v>397</v>
      </c>
      <c r="F18" s="930">
        <f>'Основная продукция'!F18</f>
        <v>0</v>
      </c>
      <c r="G18" s="931"/>
      <c r="H18" s="933"/>
      <c r="J18" s="929" t="s">
        <v>455</v>
      </c>
      <c r="K18" s="867" t="s">
        <v>25</v>
      </c>
      <c r="L18" s="867"/>
      <c r="M18" s="867"/>
      <c r="N18" s="867" t="s">
        <v>397</v>
      </c>
      <c r="O18" s="930">
        <f>'Основная продукция'!F46</f>
        <v>0</v>
      </c>
      <c r="P18" s="931"/>
      <c r="Q18" s="933"/>
      <c r="S18" s="929" t="s">
        <v>455</v>
      </c>
      <c r="T18" s="867" t="s">
        <v>25</v>
      </c>
      <c r="U18" s="867"/>
      <c r="V18" s="867"/>
      <c r="W18" s="867" t="s">
        <v>397</v>
      </c>
      <c r="X18" s="930">
        <f>'Основная продукция'!F74</f>
        <v>20</v>
      </c>
      <c r="Y18" s="931"/>
      <c r="Z18" s="933"/>
    </row>
    <row r="19" spans="1:26" s="864" customFormat="1" ht="24.75" customHeight="1">
      <c r="A19" s="879" t="s">
        <v>331</v>
      </c>
      <c r="B19" s="925" t="s">
        <v>25</v>
      </c>
      <c r="C19" s="3888"/>
      <c r="D19" s="3888"/>
      <c r="E19" s="3888" t="s">
        <v>397</v>
      </c>
      <c r="F19" s="889">
        <f>'Основная продукция'!F19</f>
        <v>0</v>
      </c>
      <c r="G19" s="876"/>
      <c r="H19" s="863"/>
      <c r="J19" s="879" t="s">
        <v>331</v>
      </c>
      <c r="K19" s="925" t="s">
        <v>25</v>
      </c>
      <c r="L19" s="3888"/>
      <c r="M19" s="3888"/>
      <c r="N19" s="3888" t="s">
        <v>397</v>
      </c>
      <c r="O19" s="889">
        <f>'Основная продукция'!F47</f>
        <v>0</v>
      </c>
      <c r="P19" s="876"/>
      <c r="Q19" s="863"/>
      <c r="S19" s="879" t="s">
        <v>331</v>
      </c>
      <c r="T19" s="925" t="s">
        <v>25</v>
      </c>
      <c r="U19" s="3888"/>
      <c r="V19" s="3888"/>
      <c r="W19" s="3888" t="s">
        <v>397</v>
      </c>
      <c r="X19" s="889">
        <f>'Основная продукция'!F75</f>
        <v>5</v>
      </c>
      <c r="Y19" s="876"/>
      <c r="Z19" s="863"/>
    </row>
    <row r="20" spans="1:26" s="864" customFormat="1" ht="24.75" customHeight="1" thickBot="1">
      <c r="A20" s="871" t="s">
        <v>330</v>
      </c>
      <c r="B20" s="3890" t="s">
        <v>25</v>
      </c>
      <c r="C20" s="3890"/>
      <c r="D20" s="3890"/>
      <c r="E20" s="3890" t="s">
        <v>397</v>
      </c>
      <c r="F20" s="946">
        <f>'Основная продукция'!F20</f>
        <v>0</v>
      </c>
      <c r="G20" s="878"/>
      <c r="H20" s="875"/>
      <c r="J20" s="871" t="s">
        <v>566</v>
      </c>
      <c r="K20" s="3890" t="s">
        <v>25</v>
      </c>
      <c r="L20" s="3890"/>
      <c r="M20" s="3890"/>
      <c r="N20" s="3890" t="s">
        <v>397</v>
      </c>
      <c r="O20" s="1840">
        <f>'Основная продукция'!F48</f>
        <v>0</v>
      </c>
      <c r="P20" s="1841"/>
      <c r="Q20" s="2576"/>
      <c r="S20" s="871" t="s">
        <v>566</v>
      </c>
      <c r="T20" s="3890" t="s">
        <v>25</v>
      </c>
      <c r="U20" s="3890"/>
      <c r="V20" s="3890"/>
      <c r="W20" s="3890" t="s">
        <v>397</v>
      </c>
      <c r="X20" s="1840">
        <f>'Основная продукция'!F76</f>
        <v>0</v>
      </c>
      <c r="Y20" s="1841"/>
      <c r="Z20" s="2576"/>
    </row>
    <row r="21" spans="1:26" s="864" customFormat="1" ht="24.75" customHeight="1">
      <c r="A21" s="880" t="s">
        <v>37</v>
      </c>
      <c r="B21" s="866" t="s">
        <v>25</v>
      </c>
      <c r="C21" s="866"/>
      <c r="D21" s="866"/>
      <c r="E21" s="866" t="s">
        <v>397</v>
      </c>
      <c r="F21" s="945">
        <f>'Основная продукция'!F21</f>
        <v>0</v>
      </c>
      <c r="G21" s="877"/>
      <c r="H21" s="870"/>
      <c r="J21" s="880" t="s">
        <v>37</v>
      </c>
      <c r="K21" s="866" t="s">
        <v>25</v>
      </c>
      <c r="L21" s="866"/>
      <c r="M21" s="866"/>
      <c r="N21" s="866" t="s">
        <v>397</v>
      </c>
      <c r="O21" s="945">
        <f>'Основная продукция'!F49</f>
        <v>0</v>
      </c>
      <c r="P21" s="877"/>
      <c r="Q21" s="870"/>
      <c r="S21" s="880" t="s">
        <v>37</v>
      </c>
      <c r="T21" s="866" t="s">
        <v>25</v>
      </c>
      <c r="U21" s="866"/>
      <c r="V21" s="866"/>
      <c r="W21" s="866" t="s">
        <v>397</v>
      </c>
      <c r="X21" s="945">
        <f>'Основная продукция'!F77</f>
        <v>44</v>
      </c>
      <c r="Y21" s="877"/>
      <c r="Z21" s="870"/>
    </row>
    <row r="22" spans="1:26" s="864" customFormat="1" ht="24.75" customHeight="1">
      <c r="A22" s="940" t="s">
        <v>38</v>
      </c>
      <c r="B22" s="882" t="s">
        <v>25</v>
      </c>
      <c r="C22" s="882"/>
      <c r="D22" s="882"/>
      <c r="E22" s="882" t="s">
        <v>397</v>
      </c>
      <c r="F22" s="3611">
        <f>'Основная продукция'!F22</f>
        <v>0</v>
      </c>
      <c r="G22" s="936"/>
      <c r="H22" s="938"/>
      <c r="J22" s="940" t="s">
        <v>38</v>
      </c>
      <c r="K22" s="882" t="s">
        <v>25</v>
      </c>
      <c r="L22" s="882"/>
      <c r="M22" s="882"/>
      <c r="N22" s="882" t="s">
        <v>397</v>
      </c>
      <c r="O22" s="3611">
        <f>'Основная продукция'!F50</f>
        <v>0</v>
      </c>
      <c r="P22" s="936"/>
      <c r="Q22" s="938"/>
      <c r="S22" s="940" t="s">
        <v>38</v>
      </c>
      <c r="T22" s="882" t="s">
        <v>25</v>
      </c>
      <c r="U22" s="882"/>
      <c r="V22" s="882"/>
      <c r="W22" s="882" t="s">
        <v>397</v>
      </c>
      <c r="X22" s="3611">
        <f>'Основная продукция'!F78</f>
        <v>8</v>
      </c>
      <c r="Y22" s="936"/>
      <c r="Z22" s="938"/>
    </row>
    <row r="23" spans="1:26" s="864" customFormat="1" ht="24.75" customHeight="1">
      <c r="A23" s="880" t="s">
        <v>814</v>
      </c>
      <c r="B23" s="866" t="s">
        <v>25</v>
      </c>
      <c r="C23" s="866"/>
      <c r="D23" s="866"/>
      <c r="E23" s="866" t="s">
        <v>397</v>
      </c>
      <c r="F23" s="945">
        <f>'Основная продукция'!F23</f>
        <v>0</v>
      </c>
      <c r="G23" s="877"/>
      <c r="H23" s="870"/>
      <c r="J23" s="880" t="s">
        <v>814</v>
      </c>
      <c r="K23" s="866" t="s">
        <v>25</v>
      </c>
      <c r="L23" s="866"/>
      <c r="M23" s="866"/>
      <c r="N23" s="866" t="s">
        <v>397</v>
      </c>
      <c r="O23" s="945">
        <f>'Основная продукция'!F51</f>
        <v>0</v>
      </c>
      <c r="P23" s="877"/>
      <c r="Q23" s="870"/>
      <c r="S23" s="880" t="s">
        <v>814</v>
      </c>
      <c r="T23" s="866" t="s">
        <v>25</v>
      </c>
      <c r="U23" s="866"/>
      <c r="V23" s="866"/>
      <c r="W23" s="866" t="s">
        <v>397</v>
      </c>
      <c r="X23" s="945">
        <f>'Основная продукция'!F79</f>
        <v>5</v>
      </c>
      <c r="Y23" s="877"/>
      <c r="Z23" s="870"/>
    </row>
    <row r="24" spans="1:26" s="864" customFormat="1" ht="24.75" customHeight="1" thickBot="1">
      <c r="A24" s="940" t="s">
        <v>523</v>
      </c>
      <c r="B24" s="882" t="s">
        <v>25</v>
      </c>
      <c r="C24" s="882"/>
      <c r="D24" s="882"/>
      <c r="E24" s="882" t="s">
        <v>397</v>
      </c>
      <c r="F24" s="3611">
        <f>'Основная продукция'!F24</f>
        <v>0</v>
      </c>
      <c r="G24" s="936"/>
      <c r="H24" s="938"/>
      <c r="J24" s="940" t="s">
        <v>523</v>
      </c>
      <c r="K24" s="882" t="s">
        <v>25</v>
      </c>
      <c r="L24" s="882"/>
      <c r="M24" s="882"/>
      <c r="N24" s="882" t="s">
        <v>397</v>
      </c>
      <c r="O24" s="3611">
        <f>'Основная продукция'!F52</f>
        <v>0</v>
      </c>
      <c r="P24" s="936"/>
      <c r="Q24" s="938"/>
      <c r="S24" s="940" t="s">
        <v>523</v>
      </c>
      <c r="T24" s="882" t="s">
        <v>25</v>
      </c>
      <c r="U24" s="882"/>
      <c r="V24" s="882"/>
      <c r="W24" s="882" t="s">
        <v>397</v>
      </c>
      <c r="X24" s="3611">
        <f>'Основная продукция'!F80</f>
        <v>5</v>
      </c>
      <c r="Y24" s="936"/>
      <c r="Z24" s="938"/>
    </row>
    <row r="25" spans="1:26" s="864" customFormat="1" ht="24.75" customHeight="1">
      <c r="A25" s="3612" t="s">
        <v>917</v>
      </c>
      <c r="B25" s="3613" t="s">
        <v>25</v>
      </c>
      <c r="C25" s="3614"/>
      <c r="D25" s="3614"/>
      <c r="E25" s="3614" t="s">
        <v>397</v>
      </c>
      <c r="F25" s="3615">
        <f>'Основная продукция'!F25</f>
        <v>0</v>
      </c>
      <c r="G25" s="3616"/>
      <c r="H25" s="3617"/>
      <c r="J25" s="3612" t="s">
        <v>917</v>
      </c>
      <c r="K25" s="3614" t="s">
        <v>25</v>
      </c>
      <c r="L25" s="3614"/>
      <c r="M25" s="3614"/>
      <c r="N25" s="3614" t="s">
        <v>397</v>
      </c>
      <c r="O25" s="3615">
        <f>'Основная продукция'!F53</f>
        <v>0</v>
      </c>
      <c r="P25" s="3616"/>
      <c r="Q25" s="3617"/>
      <c r="S25" s="3612" t="s">
        <v>917</v>
      </c>
      <c r="T25" s="3614" t="s">
        <v>25</v>
      </c>
      <c r="U25" s="3614"/>
      <c r="V25" s="3614"/>
      <c r="W25" s="3614" t="s">
        <v>397</v>
      </c>
      <c r="X25" s="3615">
        <f>'Основная продукция'!F81</f>
        <v>10</v>
      </c>
      <c r="Y25" s="3616"/>
      <c r="Z25" s="3617"/>
    </row>
    <row r="26" spans="1:26" s="864" customFormat="1" ht="24.75" customHeight="1">
      <c r="A26" s="3618" t="s">
        <v>918</v>
      </c>
      <c r="B26" s="3619" t="s">
        <v>25</v>
      </c>
      <c r="C26" s="3620"/>
      <c r="D26" s="3620"/>
      <c r="E26" s="3620" t="s">
        <v>397</v>
      </c>
      <c r="F26" s="3621">
        <f>'Основная продукция'!F26</f>
        <v>0</v>
      </c>
      <c r="G26" s="3622"/>
      <c r="H26" s="3623"/>
      <c r="J26" s="3618" t="s">
        <v>918</v>
      </c>
      <c r="K26" s="3620" t="s">
        <v>25</v>
      </c>
      <c r="L26" s="3620"/>
      <c r="M26" s="3620"/>
      <c r="N26" s="3620" t="s">
        <v>397</v>
      </c>
      <c r="O26" s="3621">
        <f>'Основная продукция'!F54</f>
        <v>0</v>
      </c>
      <c r="P26" s="3622"/>
      <c r="Q26" s="3623"/>
      <c r="S26" s="3618" t="s">
        <v>918</v>
      </c>
      <c r="T26" s="3620" t="s">
        <v>25</v>
      </c>
      <c r="U26" s="3620"/>
      <c r="V26" s="3620"/>
      <c r="W26" s="3620" t="s">
        <v>397</v>
      </c>
      <c r="X26" s="3621">
        <f>'Основная продукция'!F82</f>
        <v>5</v>
      </c>
      <c r="Y26" s="3622"/>
      <c r="Z26" s="3623"/>
    </row>
    <row r="27" spans="1:26" s="864" customFormat="1" ht="24.75" customHeight="1">
      <c r="A27" s="3618" t="s">
        <v>919</v>
      </c>
      <c r="B27" s="3619" t="s">
        <v>25</v>
      </c>
      <c r="C27" s="3620"/>
      <c r="D27" s="3620"/>
      <c r="E27" s="3620" t="s">
        <v>397</v>
      </c>
      <c r="F27" s="3621">
        <f>'Основная продукция'!F27</f>
        <v>0</v>
      </c>
      <c r="G27" s="3622"/>
      <c r="H27" s="3623"/>
      <c r="J27" s="3618" t="s">
        <v>919</v>
      </c>
      <c r="K27" s="3620" t="s">
        <v>25</v>
      </c>
      <c r="L27" s="3620"/>
      <c r="M27" s="3620"/>
      <c r="N27" s="3620" t="s">
        <v>397</v>
      </c>
      <c r="O27" s="3621">
        <f>'Основная продукция'!F55</f>
        <v>0</v>
      </c>
      <c r="P27" s="3622"/>
      <c r="Q27" s="3623"/>
      <c r="S27" s="3618" t="s">
        <v>919</v>
      </c>
      <c r="T27" s="3620" t="s">
        <v>25</v>
      </c>
      <c r="U27" s="3620"/>
      <c r="V27" s="3620"/>
      <c r="W27" s="3620" t="s">
        <v>397</v>
      </c>
      <c r="X27" s="3621">
        <f>'Основная продукция'!F83</f>
        <v>19</v>
      </c>
      <c r="Y27" s="3622"/>
      <c r="Z27" s="3623"/>
    </row>
    <row r="28" spans="1:26" s="864" customFormat="1" ht="24.75" customHeight="1" thickBot="1">
      <c r="A28" s="3624" t="s">
        <v>920</v>
      </c>
      <c r="B28" s="3625" t="s">
        <v>25</v>
      </c>
      <c r="C28" s="3626"/>
      <c r="D28" s="3626"/>
      <c r="E28" s="3626" t="s">
        <v>397</v>
      </c>
      <c r="F28" s="3627">
        <f>'Основная продукция'!F28</f>
        <v>0</v>
      </c>
      <c r="G28" s="3628"/>
      <c r="H28" s="3629"/>
      <c r="J28" s="3624" t="s">
        <v>920</v>
      </c>
      <c r="K28" s="3626" t="s">
        <v>25</v>
      </c>
      <c r="L28" s="3626"/>
      <c r="M28" s="3626"/>
      <c r="N28" s="3626" t="s">
        <v>397</v>
      </c>
      <c r="O28" s="3627">
        <f>'Основная продукция'!F56</f>
        <v>0</v>
      </c>
      <c r="P28" s="3628"/>
      <c r="Q28" s="3629"/>
      <c r="S28" s="3624" t="s">
        <v>920</v>
      </c>
      <c r="T28" s="3626" t="s">
        <v>25</v>
      </c>
      <c r="U28" s="3626"/>
      <c r="V28" s="3626"/>
      <c r="W28" s="3626" t="s">
        <v>397</v>
      </c>
      <c r="X28" s="3627">
        <f>'Основная продукция'!F84</f>
        <v>15</v>
      </c>
      <c r="Y28" s="3628"/>
      <c r="Z28" s="3629"/>
    </row>
    <row r="29" spans="1:26" s="864" customFormat="1" ht="21.75" customHeight="1">
      <c r="A29" s="890" t="s">
        <v>42</v>
      </c>
      <c r="B29" s="906" t="s">
        <v>398</v>
      </c>
      <c r="C29" s="906"/>
      <c r="D29" s="3630"/>
      <c r="E29" s="906">
        <f>ROUNDUP(D29,0)+'Основная продукция'!I5</f>
        <v>0</v>
      </c>
      <c r="F29" s="1266">
        <f>E29*0.5</f>
        <v>0</v>
      </c>
      <c r="G29" s="876"/>
      <c r="H29" s="863"/>
      <c r="J29" s="1273" t="s">
        <v>42</v>
      </c>
      <c r="K29" s="1274" t="s">
        <v>398</v>
      </c>
      <c r="L29" s="1274"/>
      <c r="M29" s="1274"/>
      <c r="N29" s="1274">
        <f>ROUNDUP(M29,0)+'Основная продукция'!I33</f>
        <v>0</v>
      </c>
      <c r="O29" s="1275">
        <f>N29*0.5</f>
        <v>0</v>
      </c>
      <c r="P29" s="931"/>
      <c r="Q29" s="933"/>
      <c r="S29" s="1273" t="s">
        <v>42</v>
      </c>
      <c r="T29" s="1274" t="s">
        <v>398</v>
      </c>
      <c r="U29" s="1274"/>
      <c r="V29" s="1274"/>
      <c r="W29" s="1274">
        <f>ROUNDUP(V29,0)+'Основная продукция'!I61</f>
        <v>2</v>
      </c>
      <c r="X29" s="1275">
        <f>W29*0.5</f>
        <v>1</v>
      </c>
      <c r="Y29" s="931"/>
      <c r="Z29" s="933"/>
    </row>
    <row r="30" spans="1:26" s="864" customFormat="1" ht="21.75" customHeight="1">
      <c r="A30" s="893" t="s">
        <v>41</v>
      </c>
      <c r="B30" s="891" t="s">
        <v>398</v>
      </c>
      <c r="C30" s="891"/>
      <c r="D30" s="2580"/>
      <c r="E30" s="891">
        <f>ROUNDUP(D30,0)+'Основная продукция'!I6</f>
        <v>0</v>
      </c>
      <c r="F30" s="892">
        <f>E30*0.5</f>
        <v>0</v>
      </c>
      <c r="G30" s="894"/>
      <c r="H30" s="896"/>
      <c r="J30" s="893" t="s">
        <v>41</v>
      </c>
      <c r="K30" s="891" t="s">
        <v>398</v>
      </c>
      <c r="L30" s="891"/>
      <c r="M30" s="891"/>
      <c r="N30" s="891">
        <f>ROUNDUP(M30,0)+'Основная продукция'!I34</f>
        <v>0</v>
      </c>
      <c r="O30" s="892">
        <f>N30*0.5</f>
        <v>0</v>
      </c>
      <c r="P30" s="894"/>
      <c r="Q30" s="896"/>
      <c r="S30" s="893" t="s">
        <v>41</v>
      </c>
      <c r="T30" s="891" t="s">
        <v>398</v>
      </c>
      <c r="U30" s="891"/>
      <c r="V30" s="891"/>
      <c r="W30" s="891">
        <f>ROUNDUP(V30,0)+'Основная продукция'!I62</f>
        <v>0</v>
      </c>
      <c r="X30" s="892">
        <f>W30*0.5</f>
        <v>0</v>
      </c>
      <c r="Y30" s="894"/>
      <c r="Z30" s="896"/>
    </row>
    <row r="31" spans="1:26" s="864" customFormat="1" ht="21.75" customHeight="1">
      <c r="A31" s="1273" t="s">
        <v>39</v>
      </c>
      <c r="B31" s="867" t="s">
        <v>398</v>
      </c>
      <c r="C31" s="891"/>
      <c r="D31" s="2580"/>
      <c r="E31" s="891">
        <f>ROUNDUP(D31,0)+'Основная продукция'!I7</f>
        <v>0</v>
      </c>
      <c r="F31" s="892">
        <f>E31*0.5</f>
        <v>0</v>
      </c>
      <c r="G31" s="894"/>
      <c r="H31" s="896"/>
      <c r="J31" s="1273" t="s">
        <v>39</v>
      </c>
      <c r="K31" s="867" t="s">
        <v>398</v>
      </c>
      <c r="L31" s="891"/>
      <c r="M31" s="891"/>
      <c r="N31" s="891">
        <f>ROUNDUP(M31,0)+'Основная продукция'!I35</f>
        <v>0</v>
      </c>
      <c r="O31" s="892">
        <f>N31*0.5</f>
        <v>0</v>
      </c>
      <c r="P31" s="894"/>
      <c r="Q31" s="896"/>
      <c r="S31" s="1273" t="s">
        <v>39</v>
      </c>
      <c r="T31" s="867" t="s">
        <v>398</v>
      </c>
      <c r="U31" s="891"/>
      <c r="V31" s="891"/>
      <c r="W31" s="891">
        <f>ROUNDUP(V31,0)+'Основная продукция'!I63</f>
        <v>2</v>
      </c>
      <c r="X31" s="892">
        <f>W31*0.5</f>
        <v>1</v>
      </c>
      <c r="Y31" s="894"/>
      <c r="Z31" s="896"/>
    </row>
    <row r="32" spans="1:26" s="864" customFormat="1" ht="21.75" customHeight="1">
      <c r="A32" s="893" t="s">
        <v>47</v>
      </c>
      <c r="B32" s="891" t="s">
        <v>398</v>
      </c>
      <c r="C32" s="891"/>
      <c r="D32" s="2580"/>
      <c r="E32" s="891">
        <f>ROUNDUP(D32,0)+'Основная продукция'!I8</f>
        <v>0</v>
      </c>
      <c r="F32" s="898">
        <f>E32*0.58</f>
        <v>0</v>
      </c>
      <c r="G32" s="894"/>
      <c r="H32" s="896"/>
      <c r="J32" s="893" t="s">
        <v>47</v>
      </c>
      <c r="K32" s="891" t="s">
        <v>398</v>
      </c>
      <c r="L32" s="891"/>
      <c r="M32" s="891"/>
      <c r="N32" s="891">
        <f>ROUNDUP(M32,0)+'Основная продукция'!I36</f>
        <v>0</v>
      </c>
      <c r="O32" s="898">
        <f>N32*0.58</f>
        <v>0</v>
      </c>
      <c r="P32" s="894"/>
      <c r="Q32" s="896"/>
      <c r="S32" s="893" t="s">
        <v>47</v>
      </c>
      <c r="T32" s="891" t="s">
        <v>398</v>
      </c>
      <c r="U32" s="891"/>
      <c r="V32" s="891"/>
      <c r="W32" s="891">
        <f>ROUNDUP(V32,0)+'Основная продукция'!I64</f>
        <v>3</v>
      </c>
      <c r="X32" s="898">
        <f>W32*0.58</f>
        <v>1.7399999999999998</v>
      </c>
      <c r="Y32" s="894"/>
      <c r="Z32" s="896"/>
    </row>
    <row r="33" spans="1:26" s="864" customFormat="1" ht="21.75" customHeight="1">
      <c r="A33" s="893" t="s">
        <v>45</v>
      </c>
      <c r="B33" s="891" t="s">
        <v>398</v>
      </c>
      <c r="C33" s="891"/>
      <c r="D33" s="2580"/>
      <c r="E33" s="891">
        <f>ROUNDUP(D33,0)+'Основная продукция'!I9</f>
        <v>0</v>
      </c>
      <c r="F33" s="892"/>
      <c r="G33" s="894"/>
      <c r="H33" s="896"/>
      <c r="J33" s="893" t="s">
        <v>45</v>
      </c>
      <c r="K33" s="891" t="s">
        <v>398</v>
      </c>
      <c r="L33" s="891"/>
      <c r="M33" s="891"/>
      <c r="N33" s="891">
        <f>ROUNDUP(M33,0)+'Основная продукция'!I37</f>
        <v>0</v>
      </c>
      <c r="O33" s="892"/>
      <c r="P33" s="894"/>
      <c r="Q33" s="896"/>
      <c r="S33" s="893" t="s">
        <v>45</v>
      </c>
      <c r="T33" s="891" t="s">
        <v>398</v>
      </c>
      <c r="U33" s="891"/>
      <c r="V33" s="891"/>
      <c r="W33" s="891">
        <f>ROUNDUP(V33,0)+'Основная продукция'!I65</f>
        <v>1</v>
      </c>
      <c r="X33" s="892"/>
      <c r="Y33" s="894"/>
      <c r="Z33" s="896"/>
    </row>
    <row r="34" spans="1:26" s="864" customFormat="1" ht="21.75" customHeight="1">
      <c r="A34" s="893" t="s">
        <v>44</v>
      </c>
      <c r="B34" s="891" t="s">
        <v>398</v>
      </c>
      <c r="C34" s="891"/>
      <c r="D34" s="2580"/>
      <c r="E34" s="891">
        <f>ROUNDUP(D34,0)+'Основная продукция'!I10</f>
        <v>0</v>
      </c>
      <c r="F34" s="892">
        <f>E34*0.2</f>
        <v>0</v>
      </c>
      <c r="G34" s="894"/>
      <c r="H34" s="896"/>
      <c r="J34" s="893" t="s">
        <v>44</v>
      </c>
      <c r="K34" s="891" t="s">
        <v>398</v>
      </c>
      <c r="L34" s="891"/>
      <c r="M34" s="891"/>
      <c r="N34" s="891">
        <f>ROUNDUP(M34,0)+'Основная продукция'!I38</f>
        <v>0</v>
      </c>
      <c r="O34" s="892">
        <f>N34*0.2</f>
        <v>0</v>
      </c>
      <c r="P34" s="894"/>
      <c r="Q34" s="896"/>
      <c r="S34" s="893" t="s">
        <v>44</v>
      </c>
      <c r="T34" s="891" t="s">
        <v>398</v>
      </c>
      <c r="U34" s="891"/>
      <c r="V34" s="891"/>
      <c r="W34" s="891">
        <f>ROUNDUP(V34,0)+'Основная продукция'!I66</f>
        <v>5</v>
      </c>
      <c r="X34" s="892">
        <f>W34*0.2</f>
        <v>1</v>
      </c>
      <c r="Y34" s="894"/>
      <c r="Z34" s="896"/>
    </row>
    <row r="35" spans="1:26" s="864" customFormat="1" ht="21.75" customHeight="1">
      <c r="A35" s="893" t="s">
        <v>43</v>
      </c>
      <c r="B35" s="891" t="s">
        <v>398</v>
      </c>
      <c r="C35" s="891"/>
      <c r="D35" s="2580"/>
      <c r="E35" s="891">
        <f>ROUNDUP(D35,0)+'Основная продукция'!I11</f>
        <v>0</v>
      </c>
      <c r="F35" s="892">
        <f>E35*0.5</f>
        <v>0</v>
      </c>
      <c r="G35" s="894"/>
      <c r="H35" s="896"/>
      <c r="J35" s="893" t="s">
        <v>43</v>
      </c>
      <c r="K35" s="891" t="s">
        <v>398</v>
      </c>
      <c r="L35" s="891"/>
      <c r="M35" s="891"/>
      <c r="N35" s="891">
        <f>ROUNDUP(M35,0)+'Основная продукция'!I39</f>
        <v>0</v>
      </c>
      <c r="O35" s="892">
        <f>N35*0.5</f>
        <v>0</v>
      </c>
      <c r="P35" s="894"/>
      <c r="Q35" s="896"/>
      <c r="S35" s="893" t="s">
        <v>43</v>
      </c>
      <c r="T35" s="891" t="s">
        <v>398</v>
      </c>
      <c r="U35" s="891"/>
      <c r="V35" s="891"/>
      <c r="W35" s="891">
        <f>ROUNDUP(V35,0)+'Основная продукция'!I67</f>
        <v>3</v>
      </c>
      <c r="X35" s="892">
        <f>W35*0.5</f>
        <v>1.5</v>
      </c>
      <c r="Y35" s="894"/>
      <c r="Z35" s="896"/>
    </row>
    <row r="36" spans="1:26" s="864" customFormat="1" ht="21.75" customHeight="1">
      <c r="A36" s="893" t="s">
        <v>282</v>
      </c>
      <c r="B36" s="891" t="s">
        <v>398</v>
      </c>
      <c r="C36" s="891"/>
      <c r="D36" s="2580"/>
      <c r="E36" s="891">
        <f>ROUNDUP(D36,0)+'Основная продукция'!I12</f>
        <v>0</v>
      </c>
      <c r="F36" s="892">
        <f>E36*0.5</f>
        <v>0</v>
      </c>
      <c r="G36" s="894"/>
      <c r="H36" s="896"/>
      <c r="J36" s="893" t="s">
        <v>282</v>
      </c>
      <c r="K36" s="891" t="s">
        <v>398</v>
      </c>
      <c r="L36" s="891"/>
      <c r="M36" s="891"/>
      <c r="N36" s="891">
        <f>ROUNDUP(M36,0)+'Основная продукция'!I40</f>
        <v>0</v>
      </c>
      <c r="O36" s="892">
        <f>N36*0.5</f>
        <v>0</v>
      </c>
      <c r="P36" s="894"/>
      <c r="Q36" s="896"/>
      <c r="S36" s="893" t="s">
        <v>282</v>
      </c>
      <c r="T36" s="891" t="s">
        <v>398</v>
      </c>
      <c r="U36" s="891"/>
      <c r="V36" s="891"/>
      <c r="W36" s="891">
        <f>ROUNDUP(V36,0)+'Основная продукция'!I68</f>
        <v>1</v>
      </c>
      <c r="X36" s="892">
        <f>W36*0.5</f>
        <v>0.5</v>
      </c>
      <c r="Y36" s="894"/>
      <c r="Z36" s="896"/>
    </row>
    <row r="37" spans="1:26" s="864" customFormat="1" ht="21.75" customHeight="1">
      <c r="A37" s="893" t="s">
        <v>315</v>
      </c>
      <c r="B37" s="891" t="s">
        <v>398</v>
      </c>
      <c r="C37" s="891"/>
      <c r="D37" s="2580"/>
      <c r="E37" s="891">
        <f>ROUNDUP(D37,0)+'Основная продукция'!I13</f>
        <v>0</v>
      </c>
      <c r="F37" s="892">
        <f>E37*0.1</f>
        <v>0</v>
      </c>
      <c r="G37" s="894"/>
      <c r="H37" s="896"/>
      <c r="J37" s="893" t="s">
        <v>315</v>
      </c>
      <c r="K37" s="891" t="s">
        <v>398</v>
      </c>
      <c r="L37" s="891"/>
      <c r="M37" s="891"/>
      <c r="N37" s="891">
        <f>ROUNDUP(M37,0)+'Основная продукция'!I41</f>
        <v>0</v>
      </c>
      <c r="O37" s="892">
        <f>N37*0.1</f>
        <v>0</v>
      </c>
      <c r="P37" s="894"/>
      <c r="Q37" s="896"/>
      <c r="S37" s="893" t="s">
        <v>315</v>
      </c>
      <c r="T37" s="891" t="s">
        <v>398</v>
      </c>
      <c r="U37" s="891"/>
      <c r="V37" s="891"/>
      <c r="W37" s="891">
        <f>ROUNDUP(V37,0)+'Основная продукция'!I69</f>
        <v>0</v>
      </c>
      <c r="X37" s="892">
        <f>W37*0.1</f>
        <v>0</v>
      </c>
      <c r="Y37" s="894"/>
      <c r="Z37" s="896"/>
    </row>
    <row r="38" spans="1:26" s="864" customFormat="1" ht="21.75" customHeight="1">
      <c r="A38" s="893" t="s">
        <v>923</v>
      </c>
      <c r="B38" s="900" t="s">
        <v>398</v>
      </c>
      <c r="C38" s="900"/>
      <c r="D38" s="2580"/>
      <c r="E38" s="891">
        <f>ROUNDUP(D38,0)+'Основная продукция'!I14</f>
        <v>0</v>
      </c>
      <c r="F38" s="898">
        <f>E38*0.35</f>
        <v>0</v>
      </c>
      <c r="G38" s="901"/>
      <c r="H38" s="903"/>
      <c r="J38" s="893" t="s">
        <v>923</v>
      </c>
      <c r="K38" s="900" t="s">
        <v>398</v>
      </c>
      <c r="L38" s="900"/>
      <c r="M38" s="891"/>
      <c r="N38" s="891">
        <f>ROUNDUP(M38,0)+'Основная продукция'!I42</f>
        <v>0</v>
      </c>
      <c r="O38" s="898">
        <f>N38*0.35</f>
        <v>0</v>
      </c>
      <c r="P38" s="901"/>
      <c r="Q38" s="903"/>
      <c r="S38" s="893" t="s">
        <v>923</v>
      </c>
      <c r="T38" s="900" t="s">
        <v>398</v>
      </c>
      <c r="U38" s="900"/>
      <c r="V38" s="891"/>
      <c r="W38" s="891">
        <f>ROUNDUP(V38,0)+'Основная продукция'!I70</f>
        <v>1</v>
      </c>
      <c r="X38" s="898">
        <f>W38*0.35</f>
        <v>0.35</v>
      </c>
      <c r="Y38" s="901"/>
      <c r="Z38" s="903"/>
    </row>
    <row r="39" spans="1:26" s="864" customFormat="1" ht="21.75" customHeight="1">
      <c r="A39" s="893" t="s">
        <v>52</v>
      </c>
      <c r="B39" s="891" t="s">
        <v>398</v>
      </c>
      <c r="C39" s="891"/>
      <c r="D39" s="2580"/>
      <c r="E39" s="891">
        <f>ROUNDUP(D39,0)+'Основная продукция'!I15</f>
        <v>0</v>
      </c>
      <c r="F39" s="898">
        <f>E39*0.24</f>
        <v>0</v>
      </c>
      <c r="G39" s="894"/>
      <c r="H39" s="896"/>
      <c r="J39" s="893" t="s">
        <v>52</v>
      </c>
      <c r="K39" s="891" t="s">
        <v>398</v>
      </c>
      <c r="L39" s="891"/>
      <c r="M39" s="891"/>
      <c r="N39" s="891">
        <f>ROUNDUP(M39,0)+'Основная продукция'!I43</f>
        <v>0</v>
      </c>
      <c r="O39" s="898">
        <f>N39*0.24</f>
        <v>0</v>
      </c>
      <c r="P39" s="894"/>
      <c r="Q39" s="896"/>
      <c r="S39" s="893" t="s">
        <v>52</v>
      </c>
      <c r="T39" s="891" t="s">
        <v>398</v>
      </c>
      <c r="U39" s="891"/>
      <c r="V39" s="891"/>
      <c r="W39" s="891">
        <f>ROUNDUP(V39,0)+'Основная продукция'!I71</f>
        <v>2</v>
      </c>
      <c r="X39" s="898">
        <f>W39*0.24</f>
        <v>0.48</v>
      </c>
      <c r="Y39" s="894"/>
      <c r="Z39" s="896"/>
    </row>
    <row r="40" spans="1:26" s="864" customFormat="1" ht="21.75" customHeight="1">
      <c r="A40" s="893" t="s">
        <v>53</v>
      </c>
      <c r="B40" s="891" t="s">
        <v>25</v>
      </c>
      <c r="C40" s="891"/>
      <c r="D40" s="2580"/>
      <c r="E40" s="891">
        <f>ROUNDUP(D40,0)+'Основная продукция'!I16</f>
        <v>0</v>
      </c>
      <c r="F40" s="898"/>
      <c r="G40" s="894"/>
      <c r="H40" s="896"/>
      <c r="J40" s="893" t="s">
        <v>53</v>
      </c>
      <c r="K40" s="891" t="s">
        <v>25</v>
      </c>
      <c r="L40" s="891"/>
      <c r="M40" s="891"/>
      <c r="N40" s="891">
        <f>ROUNDUP(M40,0)+'Основная продукция'!I44</f>
        <v>0</v>
      </c>
      <c r="O40" s="898"/>
      <c r="P40" s="894"/>
      <c r="Q40" s="896"/>
      <c r="S40" s="893" t="s">
        <v>53</v>
      </c>
      <c r="T40" s="891" t="s">
        <v>25</v>
      </c>
      <c r="U40" s="891"/>
      <c r="V40" s="891"/>
      <c r="W40" s="891">
        <f>ROUNDUP(V40,0)+'Основная продукция'!I72</f>
        <v>1</v>
      </c>
      <c r="X40" s="898"/>
      <c r="Y40" s="894"/>
      <c r="Z40" s="896"/>
    </row>
    <row r="41" spans="1:26" s="864" customFormat="1" ht="21.75" customHeight="1">
      <c r="A41" s="893" t="s">
        <v>54</v>
      </c>
      <c r="B41" s="891" t="s">
        <v>398</v>
      </c>
      <c r="C41" s="891"/>
      <c r="D41" s="2580"/>
      <c r="E41" s="891">
        <f>ROUNDUP(D41,0)+'Основная продукция'!I17</f>
        <v>0</v>
      </c>
      <c r="F41" s="892">
        <f>E41*1</f>
        <v>0</v>
      </c>
      <c r="G41" s="1276"/>
      <c r="H41" s="1278"/>
      <c r="J41" s="893" t="s">
        <v>54</v>
      </c>
      <c r="K41" s="891" t="s">
        <v>398</v>
      </c>
      <c r="L41" s="891"/>
      <c r="M41" s="891"/>
      <c r="N41" s="891">
        <f>ROUNDUP(M41,0)+'Основная продукция'!I45</f>
        <v>0</v>
      </c>
      <c r="O41" s="892">
        <f>N41*1</f>
        <v>0</v>
      </c>
      <c r="P41" s="1276"/>
      <c r="Q41" s="1278"/>
      <c r="S41" s="893" t="s">
        <v>54</v>
      </c>
      <c r="T41" s="891" t="s">
        <v>398</v>
      </c>
      <c r="U41" s="891"/>
      <c r="V41" s="891"/>
      <c r="W41" s="891">
        <f>ROUNDUP(V41,0)+'Основная продукция'!I73</f>
        <v>1</v>
      </c>
      <c r="X41" s="892">
        <f>W41*1</f>
        <v>1</v>
      </c>
      <c r="Y41" s="1276"/>
      <c r="Z41" s="1278"/>
    </row>
    <row r="42" spans="1:26" s="864" customFormat="1" ht="21.75" customHeight="1">
      <c r="A42" s="893" t="s">
        <v>48</v>
      </c>
      <c r="B42" s="891" t="s">
        <v>399</v>
      </c>
      <c r="C42" s="891"/>
      <c r="D42" s="2580"/>
      <c r="E42" s="891">
        <f>ROUNDUP(D42,0)+'Основная продукция'!I18</f>
        <v>0</v>
      </c>
      <c r="F42" s="899">
        <f>E42*55</f>
        <v>0</v>
      </c>
      <c r="G42" s="894"/>
      <c r="H42" s="896"/>
      <c r="J42" s="893" t="s">
        <v>48</v>
      </c>
      <c r="K42" s="891" t="s">
        <v>399</v>
      </c>
      <c r="L42" s="891"/>
      <c r="M42" s="891"/>
      <c r="N42" s="891">
        <f>ROUNDUP(M42,0)+'Основная продукция'!I46</f>
        <v>0</v>
      </c>
      <c r="O42" s="899">
        <f>N42*55</f>
        <v>0</v>
      </c>
      <c r="P42" s="894"/>
      <c r="Q42" s="896"/>
      <c r="S42" s="893" t="s">
        <v>48</v>
      </c>
      <c r="T42" s="891" t="s">
        <v>399</v>
      </c>
      <c r="U42" s="891"/>
      <c r="V42" s="891"/>
      <c r="W42" s="891">
        <f>ROUNDUP(V42,0)+'Основная продукция'!I74</f>
        <v>3</v>
      </c>
      <c r="X42" s="899">
        <f>W42*55</f>
        <v>165</v>
      </c>
      <c r="Y42" s="894"/>
      <c r="Z42" s="896"/>
    </row>
    <row r="43" spans="1:26" s="864" customFormat="1" ht="21.75" customHeight="1">
      <c r="A43" s="3631" t="s">
        <v>927</v>
      </c>
      <c r="B43" s="3632" t="s">
        <v>398</v>
      </c>
      <c r="C43" s="3633"/>
      <c r="D43" s="3634"/>
      <c r="E43" s="3635">
        <f>ROUNDUP(D43,0)+'Основная продукция'!I19</f>
        <v>0</v>
      </c>
      <c r="F43" s="3636">
        <f>E43*0.5</f>
        <v>0</v>
      </c>
      <c r="G43" s="3637"/>
      <c r="H43" s="3638"/>
      <c r="J43" s="3631" t="s">
        <v>927</v>
      </c>
      <c r="K43" s="3632" t="s">
        <v>398</v>
      </c>
      <c r="L43" s="3633"/>
      <c r="M43" s="3632"/>
      <c r="N43" s="3635">
        <f>ROUNDUP(M43,0)+'Основная продукция'!I47</f>
        <v>0</v>
      </c>
      <c r="O43" s="3636">
        <f>N43*0.5</f>
        <v>0</v>
      </c>
      <c r="P43" s="3637"/>
      <c r="Q43" s="3638"/>
      <c r="S43" s="3631" t="s">
        <v>927</v>
      </c>
      <c r="T43" s="3632" t="s">
        <v>398</v>
      </c>
      <c r="U43" s="3633"/>
      <c r="V43" s="3632"/>
      <c r="W43" s="3635">
        <f>ROUNDUP(V43,0)+'Основная продукция'!I75</f>
        <v>2</v>
      </c>
      <c r="X43" s="3636">
        <f>W43*0.5</f>
        <v>1</v>
      </c>
      <c r="Y43" s="3637"/>
      <c r="Z43" s="3638"/>
    </row>
    <row r="44" spans="1:26" s="864" customFormat="1" ht="21.75" customHeight="1">
      <c r="A44" s="3631" t="s">
        <v>928</v>
      </c>
      <c r="B44" s="3635" t="s">
        <v>398</v>
      </c>
      <c r="C44" s="3639"/>
      <c r="D44" s="3640"/>
      <c r="E44" s="3635">
        <f>ROUNDUP(D44,0)+'Основная продукция'!I20</f>
        <v>0</v>
      </c>
      <c r="F44" s="3641">
        <f>E44*0.5</f>
        <v>0</v>
      </c>
      <c r="G44" s="3642"/>
      <c r="H44" s="3643"/>
      <c r="J44" s="3631" t="s">
        <v>928</v>
      </c>
      <c r="K44" s="3635" t="s">
        <v>398</v>
      </c>
      <c r="L44" s="3639"/>
      <c r="M44" s="3635"/>
      <c r="N44" s="3635">
        <f>ROUNDUP(M44,0)+'Основная продукция'!I48</f>
        <v>0</v>
      </c>
      <c r="O44" s="3641">
        <f>N44*0.5</f>
        <v>0</v>
      </c>
      <c r="P44" s="3642"/>
      <c r="Q44" s="3643"/>
      <c r="S44" s="3631" t="s">
        <v>928</v>
      </c>
      <c r="T44" s="3635" t="s">
        <v>398</v>
      </c>
      <c r="U44" s="3639"/>
      <c r="V44" s="3635"/>
      <c r="W44" s="3635">
        <f>ROUNDUP(V44,0)+'Основная продукция'!I76</f>
        <v>0</v>
      </c>
      <c r="X44" s="3641">
        <f>W44*0.5</f>
        <v>0</v>
      </c>
      <c r="Y44" s="3642"/>
      <c r="Z44" s="3643"/>
    </row>
    <row r="45" spans="1:26" s="864" customFormat="1" ht="21.75" customHeight="1">
      <c r="A45" s="893" t="s">
        <v>51</v>
      </c>
      <c r="B45" s="891" t="s">
        <v>398</v>
      </c>
      <c r="C45" s="911"/>
      <c r="D45" s="2580"/>
      <c r="E45" s="891">
        <f>ROUNDUP(D45,0)+'Основная продукция'!I21</f>
        <v>0</v>
      </c>
      <c r="F45" s="892">
        <f>E45*0.5</f>
        <v>0</v>
      </c>
      <c r="G45" s="894"/>
      <c r="H45" s="896"/>
      <c r="J45" s="893" t="s">
        <v>51</v>
      </c>
      <c r="K45" s="891" t="s">
        <v>398</v>
      </c>
      <c r="L45" s="911"/>
      <c r="M45" s="891"/>
      <c r="N45" s="891">
        <f>ROUNDUP(M45,0)+'Основная продукция'!I49</f>
        <v>0</v>
      </c>
      <c r="O45" s="892">
        <f>N45*0.5</f>
        <v>0</v>
      </c>
      <c r="P45" s="894"/>
      <c r="Q45" s="896"/>
      <c r="S45" s="893" t="s">
        <v>51</v>
      </c>
      <c r="T45" s="891" t="s">
        <v>398</v>
      </c>
      <c r="U45" s="911"/>
      <c r="V45" s="891"/>
      <c r="W45" s="891">
        <f>ROUNDUP(V45,0)+'Основная продукция'!I77</f>
        <v>2</v>
      </c>
      <c r="X45" s="892">
        <f>W45*0.5</f>
        <v>1</v>
      </c>
      <c r="Y45" s="894"/>
      <c r="Z45" s="896"/>
    </row>
    <row r="46" spans="1:26" s="864" customFormat="1" ht="21.75" customHeight="1">
      <c r="A46" s="1273" t="s">
        <v>922</v>
      </c>
      <c r="B46" s="1274" t="s">
        <v>398</v>
      </c>
      <c r="C46" s="1972"/>
      <c r="D46" s="2581"/>
      <c r="E46" s="891">
        <f>ROUNDUP(D46,0)+'Основная продукция'!I22</f>
        <v>0</v>
      </c>
      <c r="F46" s="1275">
        <f>E46*0.2</f>
        <v>0</v>
      </c>
      <c r="G46" s="894"/>
      <c r="H46" s="896"/>
      <c r="J46" s="1273" t="s">
        <v>922</v>
      </c>
      <c r="K46" s="1274" t="s">
        <v>398</v>
      </c>
      <c r="L46" s="1972"/>
      <c r="M46" s="1274"/>
      <c r="N46" s="891">
        <f>ROUNDUP(M46,0)+'Основная продукция'!I50</f>
        <v>0</v>
      </c>
      <c r="O46" s="1275">
        <f>N46*0.2</f>
        <v>0</v>
      </c>
      <c r="P46" s="894"/>
      <c r="Q46" s="896"/>
      <c r="S46" s="1273" t="s">
        <v>922</v>
      </c>
      <c r="T46" s="1274" t="s">
        <v>398</v>
      </c>
      <c r="U46" s="1972"/>
      <c r="V46" s="1274"/>
      <c r="W46" s="891">
        <f>ROUNDUP(V46,0)+'Основная продукция'!I78</f>
        <v>0</v>
      </c>
      <c r="X46" s="1275">
        <f>W46*0.2</f>
        <v>0</v>
      </c>
      <c r="Y46" s="894"/>
      <c r="Z46" s="896"/>
    </row>
    <row r="47" spans="1:26" s="864" customFormat="1" ht="21.75" customHeight="1">
      <c r="A47" s="893" t="s">
        <v>58</v>
      </c>
      <c r="B47" s="891" t="s">
        <v>25</v>
      </c>
      <c r="C47" s="891"/>
      <c r="D47" s="2580"/>
      <c r="E47" s="891">
        <f>ROUNDUP(D47,0)+'Основная продукция'!I23</f>
        <v>0</v>
      </c>
      <c r="F47" s="894"/>
      <c r="G47" s="894"/>
      <c r="H47" s="896"/>
      <c r="J47" s="893" t="s">
        <v>58</v>
      </c>
      <c r="K47" s="891" t="s">
        <v>25</v>
      </c>
      <c r="L47" s="891"/>
      <c r="M47" s="891"/>
      <c r="N47" s="891">
        <f>ROUNDUP(M47,0)+'Основная продукция'!I51</f>
        <v>0</v>
      </c>
      <c r="O47" s="894"/>
      <c r="P47" s="894"/>
      <c r="Q47" s="896"/>
      <c r="S47" s="893" t="s">
        <v>58</v>
      </c>
      <c r="T47" s="891" t="s">
        <v>25</v>
      </c>
      <c r="U47" s="891"/>
      <c r="V47" s="891"/>
      <c r="W47" s="891">
        <f>ROUNDUP(V47,0)+'Основная продукция'!I79</f>
        <v>2</v>
      </c>
      <c r="X47" s="894"/>
      <c r="Y47" s="894"/>
      <c r="Z47" s="896"/>
    </row>
    <row r="48" spans="1:26" s="864" customFormat="1" ht="21.75" customHeight="1">
      <c r="A48" s="3644" t="s">
        <v>57</v>
      </c>
      <c r="B48" s="1274" t="s">
        <v>398</v>
      </c>
      <c r="C48" s="1274"/>
      <c r="D48" s="2581"/>
      <c r="E48" s="891">
        <f>ROUNDUP(D48,0)+'Основная продукция'!I24</f>
        <v>0</v>
      </c>
      <c r="F48" s="1275">
        <f>E48*0.2</f>
        <v>0</v>
      </c>
      <c r="G48" s="894"/>
      <c r="H48" s="896"/>
      <c r="J48" s="3644" t="s">
        <v>57</v>
      </c>
      <c r="K48" s="1274" t="s">
        <v>398</v>
      </c>
      <c r="L48" s="1274"/>
      <c r="M48" s="1274"/>
      <c r="N48" s="891">
        <f>ROUNDUP(M48,0)+'Основная продукция'!I52</f>
        <v>0</v>
      </c>
      <c r="O48" s="1275">
        <f>N48*0.2</f>
        <v>0</v>
      </c>
      <c r="P48" s="894"/>
      <c r="Q48" s="896"/>
      <c r="S48" s="3644" t="s">
        <v>57</v>
      </c>
      <c r="T48" s="1274" t="s">
        <v>398</v>
      </c>
      <c r="U48" s="1274"/>
      <c r="V48" s="1274"/>
      <c r="W48" s="891">
        <f>ROUNDUP(V48,0)+'Основная продукция'!I80</f>
        <v>0</v>
      </c>
      <c r="X48" s="1275">
        <f>W48*0.2</f>
        <v>0</v>
      </c>
      <c r="Y48" s="894"/>
      <c r="Z48" s="896"/>
    </row>
    <row r="49" spans="1:26" s="864" customFormat="1" ht="21.75" customHeight="1">
      <c r="A49" s="893" t="s">
        <v>725</v>
      </c>
      <c r="B49" s="891" t="s">
        <v>398</v>
      </c>
      <c r="C49" s="911"/>
      <c r="D49" s="2580"/>
      <c r="E49" s="891">
        <f>ROUNDUP(D49,0)+'Основная продукция'!I25</f>
        <v>0</v>
      </c>
      <c r="F49" s="892">
        <f>E49*0.5</f>
        <v>0</v>
      </c>
      <c r="G49" s="894"/>
      <c r="H49" s="896"/>
      <c r="J49" s="893" t="s">
        <v>725</v>
      </c>
      <c r="K49" s="891" t="s">
        <v>398</v>
      </c>
      <c r="L49" s="911"/>
      <c r="M49" s="891"/>
      <c r="N49" s="891">
        <f>ROUNDUP(M49,0)+'Основная продукция'!I53</f>
        <v>0</v>
      </c>
      <c r="O49" s="892">
        <f>N49*0.5</f>
        <v>0</v>
      </c>
      <c r="P49" s="894"/>
      <c r="Q49" s="896"/>
      <c r="S49" s="893" t="s">
        <v>725</v>
      </c>
      <c r="T49" s="891" t="s">
        <v>398</v>
      </c>
      <c r="U49" s="911"/>
      <c r="V49" s="891"/>
      <c r="W49" s="891">
        <f>ROUNDUP(V49,0)+'Основная продукция'!I81</f>
        <v>1</v>
      </c>
      <c r="X49" s="892">
        <f>W49*0.5</f>
        <v>0.5</v>
      </c>
      <c r="Y49" s="894"/>
      <c r="Z49" s="896"/>
    </row>
    <row r="50" spans="1:26" s="864" customFormat="1" ht="21.75" customHeight="1" thickBot="1">
      <c r="A50" s="912" t="s">
        <v>747</v>
      </c>
      <c r="B50" s="913" t="s">
        <v>398</v>
      </c>
      <c r="C50" s="1980"/>
      <c r="D50" s="3295"/>
      <c r="E50" s="913">
        <f>ROUNDUP(D50,0)+'Основная продукция'!I26</f>
        <v>0</v>
      </c>
      <c r="F50" s="1981">
        <f>E50*0.5</f>
        <v>0</v>
      </c>
      <c r="G50" s="914"/>
      <c r="H50" s="916"/>
      <c r="J50" s="1975" t="s">
        <v>747</v>
      </c>
      <c r="K50" s="1973" t="s">
        <v>398</v>
      </c>
      <c r="L50" s="1976"/>
      <c r="M50" s="1973"/>
      <c r="N50" s="1973">
        <f>ROUNDUP(M50,0)+'Основная продукция'!I54</f>
        <v>0</v>
      </c>
      <c r="O50" s="1974">
        <f>N50*0.5</f>
        <v>0</v>
      </c>
      <c r="P50" s="1977"/>
      <c r="Q50" s="1979"/>
      <c r="S50" s="1975" t="s">
        <v>747</v>
      </c>
      <c r="T50" s="1973" t="s">
        <v>398</v>
      </c>
      <c r="U50" s="1976"/>
      <c r="V50" s="1973"/>
      <c r="W50" s="1973">
        <f>ROUNDUP(V50,0)+'Основная продукция'!I82</f>
        <v>2</v>
      </c>
      <c r="X50" s="1974">
        <f>W50*0.5</f>
        <v>1</v>
      </c>
      <c r="Y50" s="1977"/>
      <c r="Z50" s="1979"/>
    </row>
    <row r="51" spans="1:26" s="864" customFormat="1" ht="21.75" customHeight="1">
      <c r="A51" s="3880" t="s">
        <v>939</v>
      </c>
      <c r="B51" s="3881"/>
      <c r="C51" s="3881"/>
      <c r="D51" s="3881"/>
      <c r="E51" s="3881"/>
      <c r="F51" s="3881"/>
      <c r="G51" s="3881"/>
      <c r="H51" s="3882"/>
      <c r="I51" s="785"/>
      <c r="J51" s="3880" t="s">
        <v>939</v>
      </c>
      <c r="K51" s="3881"/>
      <c r="L51" s="3881"/>
      <c r="M51" s="3881"/>
      <c r="N51" s="3881"/>
      <c r="O51" s="3881"/>
      <c r="P51" s="3881"/>
      <c r="Q51" s="3882"/>
      <c r="R51" s="785"/>
      <c r="S51" s="3880" t="s">
        <v>939</v>
      </c>
      <c r="T51" s="3881"/>
      <c r="U51" s="3881"/>
      <c r="V51" s="3881"/>
      <c r="W51" s="3881"/>
      <c r="X51" s="3881"/>
      <c r="Y51" s="3881"/>
      <c r="Z51" s="3882"/>
    </row>
    <row r="52" spans="1:26" ht="21.75" customHeight="1" thickBot="1">
      <c r="A52" s="795"/>
      <c r="B52" s="796"/>
      <c r="C52" s="796"/>
      <c r="D52" s="796"/>
      <c r="E52" s="796"/>
      <c r="F52" s="796"/>
      <c r="G52" s="796"/>
      <c r="H52" s="917"/>
      <c r="J52" s="795"/>
      <c r="K52" s="796"/>
      <c r="L52" s="796"/>
      <c r="M52" s="796"/>
      <c r="N52" s="796"/>
      <c r="O52" s="796"/>
      <c r="P52" s="796"/>
      <c r="Q52" s="917"/>
      <c r="S52" s="795"/>
      <c r="T52" s="796"/>
      <c r="U52" s="796"/>
      <c r="V52" s="796"/>
      <c r="W52" s="796"/>
      <c r="X52" s="796"/>
      <c r="Y52" s="796"/>
      <c r="Z52" s="917"/>
    </row>
    <row r="53" spans="1:26" ht="24.75" customHeight="1" thickBot="1">
      <c r="A53" s="854" t="s">
        <v>317</v>
      </c>
      <c r="B53" s="855"/>
      <c r="C53" s="855"/>
      <c r="D53" s="855"/>
      <c r="E53" s="855"/>
      <c r="F53" s="855"/>
      <c r="G53" s="4051" t="s">
        <v>244</v>
      </c>
      <c r="H53" s="4053"/>
      <c r="J53" s="854" t="s">
        <v>317</v>
      </c>
      <c r="K53" s="855"/>
      <c r="L53" s="855"/>
      <c r="M53" s="855"/>
      <c r="N53" s="855"/>
      <c r="O53" s="855"/>
      <c r="P53" s="4051" t="s">
        <v>246</v>
      </c>
      <c r="Q53" s="4053"/>
      <c r="S53" s="854" t="s">
        <v>318</v>
      </c>
      <c r="T53" s="855"/>
      <c r="U53" s="855"/>
      <c r="V53" s="855"/>
      <c r="W53" s="855"/>
      <c r="X53" s="855"/>
      <c r="Y53" s="4051" t="s">
        <v>122</v>
      </c>
      <c r="Z53" s="4053"/>
    </row>
    <row r="54" spans="1:26" ht="24.75" customHeight="1" thickBot="1">
      <c r="A54" s="856" t="s">
        <v>61</v>
      </c>
      <c r="B54" s="4059">
        <f>B2</f>
        <v>44606</v>
      </c>
      <c r="C54" s="4060"/>
      <c r="D54" s="4060"/>
      <c r="E54" s="4060"/>
      <c r="F54" s="4061"/>
      <c r="G54" s="1730" t="s">
        <v>62</v>
      </c>
      <c r="H54" s="3903">
        <f>H2</f>
        <v>0.41666666666666669</v>
      </c>
      <c r="J54" s="856" t="s">
        <v>61</v>
      </c>
      <c r="K54" s="4059">
        <f>K2</f>
        <v>44606</v>
      </c>
      <c r="L54" s="4060"/>
      <c r="M54" s="4060"/>
      <c r="N54" s="4060"/>
      <c r="O54" s="4061"/>
      <c r="P54" s="1730" t="s">
        <v>62</v>
      </c>
      <c r="Q54" s="3903">
        <f>Q2</f>
        <v>0.41666666666666669</v>
      </c>
      <c r="S54" s="856" t="s">
        <v>61</v>
      </c>
      <c r="T54" s="4059">
        <f>T2</f>
        <v>44606</v>
      </c>
      <c r="U54" s="4060"/>
      <c r="V54" s="4060"/>
      <c r="W54" s="4060"/>
      <c r="X54" s="4061"/>
      <c r="Y54" s="1730" t="s">
        <v>62</v>
      </c>
      <c r="Z54" s="3903">
        <f>Z2</f>
        <v>0.41666666666666669</v>
      </c>
    </row>
    <row r="55" spans="1:26" ht="24.75" customHeight="1">
      <c r="A55" s="4077" t="s">
        <v>21</v>
      </c>
      <c r="B55" s="4078"/>
      <c r="C55" s="3878"/>
      <c r="D55" s="3878"/>
      <c r="E55" s="4085" t="s">
        <v>396</v>
      </c>
      <c r="F55" s="4081" t="s">
        <v>395</v>
      </c>
      <c r="G55" s="4081" t="s">
        <v>22</v>
      </c>
      <c r="H55" s="4155" t="s">
        <v>563</v>
      </c>
      <c r="J55" s="4077" t="s">
        <v>21</v>
      </c>
      <c r="K55" s="4078"/>
      <c r="L55" s="3878"/>
      <c r="M55" s="3878"/>
      <c r="N55" s="4085" t="s">
        <v>396</v>
      </c>
      <c r="O55" s="4081" t="s">
        <v>395</v>
      </c>
      <c r="P55" s="4081" t="s">
        <v>22</v>
      </c>
      <c r="Q55" s="4155" t="s">
        <v>563</v>
      </c>
      <c r="S55" s="4077" t="s">
        <v>21</v>
      </c>
      <c r="T55" s="4078"/>
      <c r="U55" s="3878"/>
      <c r="V55" s="3878"/>
      <c r="W55" s="4085" t="s">
        <v>396</v>
      </c>
      <c r="X55" s="4081" t="s">
        <v>395</v>
      </c>
      <c r="Y55" s="4081" t="s">
        <v>22</v>
      </c>
      <c r="Z55" s="4155" t="s">
        <v>563</v>
      </c>
    </row>
    <row r="56" spans="1:26" ht="24.75" customHeight="1" thickBot="1">
      <c r="A56" s="4079"/>
      <c r="B56" s="4080"/>
      <c r="C56" s="3879"/>
      <c r="D56" s="3879"/>
      <c r="E56" s="4086"/>
      <c r="F56" s="4082"/>
      <c r="G56" s="4082"/>
      <c r="H56" s="4156"/>
      <c r="J56" s="4079"/>
      <c r="K56" s="4080"/>
      <c r="L56" s="3879"/>
      <c r="M56" s="3879"/>
      <c r="N56" s="4086"/>
      <c r="O56" s="4082"/>
      <c r="P56" s="4082"/>
      <c r="Q56" s="4156"/>
      <c r="S56" s="4079"/>
      <c r="T56" s="4080"/>
      <c r="U56" s="3879"/>
      <c r="V56" s="3879"/>
      <c r="W56" s="4086"/>
      <c r="X56" s="4082"/>
      <c r="Y56" s="4082"/>
      <c r="Z56" s="4156"/>
    </row>
    <row r="57" spans="1:26" s="864" customFormat="1" ht="24.75" customHeight="1">
      <c r="A57" s="3887" t="s">
        <v>24</v>
      </c>
      <c r="B57" s="3888" t="s">
        <v>25</v>
      </c>
      <c r="C57" s="3888"/>
      <c r="D57" s="3888"/>
      <c r="E57" s="3888" t="s">
        <v>397</v>
      </c>
      <c r="F57" s="860">
        <f>'Основная продукция'!F89</f>
        <v>25</v>
      </c>
      <c r="G57" s="861"/>
      <c r="H57" s="863"/>
      <c r="J57" s="3887" t="s">
        <v>24</v>
      </c>
      <c r="K57" s="3888" t="s">
        <v>25</v>
      </c>
      <c r="L57" s="3888"/>
      <c r="M57" s="3888"/>
      <c r="N57" s="3888" t="s">
        <v>397</v>
      </c>
      <c r="O57" s="860">
        <f>'Основная продукция'!F117</f>
        <v>150</v>
      </c>
      <c r="P57" s="861"/>
      <c r="Q57" s="863"/>
      <c r="S57" s="3887" t="s">
        <v>24</v>
      </c>
      <c r="T57" s="3888" t="s">
        <v>25</v>
      </c>
      <c r="U57" s="3888"/>
      <c r="V57" s="3888"/>
      <c r="W57" s="3888" t="s">
        <v>397</v>
      </c>
      <c r="X57" s="860">
        <f>'Основная продукция'!F145</f>
        <v>175</v>
      </c>
      <c r="Y57" s="861"/>
      <c r="Z57" s="863"/>
    </row>
    <row r="58" spans="1:26" s="864" customFormat="1" ht="24.75" customHeight="1" thickBot="1">
      <c r="A58" s="1845" t="s">
        <v>764</v>
      </c>
      <c r="B58" s="926" t="s">
        <v>25</v>
      </c>
      <c r="C58" s="926"/>
      <c r="D58" s="926"/>
      <c r="E58" s="926" t="s">
        <v>397</v>
      </c>
      <c r="F58" s="1846">
        <f>'Основная продукция'!F90</f>
        <v>10</v>
      </c>
      <c r="G58" s="2939"/>
      <c r="H58" s="2576"/>
      <c r="J58" s="1845" t="s">
        <v>764</v>
      </c>
      <c r="K58" s="926" t="s">
        <v>25</v>
      </c>
      <c r="L58" s="926"/>
      <c r="M58" s="926"/>
      <c r="N58" s="926" t="s">
        <v>397</v>
      </c>
      <c r="O58" s="1846">
        <f>'Основная продукция'!F118</f>
        <v>25</v>
      </c>
      <c r="P58" s="2939"/>
      <c r="Q58" s="2576"/>
      <c r="S58" s="1845" t="s">
        <v>764</v>
      </c>
      <c r="T58" s="926" t="s">
        <v>25</v>
      </c>
      <c r="U58" s="926"/>
      <c r="V58" s="926"/>
      <c r="W58" s="926" t="s">
        <v>397</v>
      </c>
      <c r="X58" s="1846">
        <f>'Основная продукция'!F146</f>
        <v>45</v>
      </c>
      <c r="Y58" s="2939"/>
      <c r="Z58" s="2576"/>
    </row>
    <row r="59" spans="1:26" s="864" customFormat="1" ht="24.75" customHeight="1">
      <c r="A59" s="3887" t="s">
        <v>0</v>
      </c>
      <c r="B59" s="3888" t="s">
        <v>25</v>
      </c>
      <c r="C59" s="3888"/>
      <c r="D59" s="3888"/>
      <c r="E59" s="3888" t="s">
        <v>397</v>
      </c>
      <c r="F59" s="860">
        <f>'Основная продукция'!F91</f>
        <v>0</v>
      </c>
      <c r="G59" s="876"/>
      <c r="H59" s="1829"/>
      <c r="J59" s="3887" t="s">
        <v>0</v>
      </c>
      <c r="K59" s="3888" t="s">
        <v>25</v>
      </c>
      <c r="L59" s="3888"/>
      <c r="M59" s="3888"/>
      <c r="N59" s="3888" t="s">
        <v>397</v>
      </c>
      <c r="O59" s="860">
        <f>'Основная продукция'!F119</f>
        <v>126</v>
      </c>
      <c r="P59" s="876"/>
      <c r="Q59" s="1829"/>
      <c r="S59" s="3887" t="s">
        <v>0</v>
      </c>
      <c r="T59" s="3888" t="s">
        <v>25</v>
      </c>
      <c r="U59" s="3888"/>
      <c r="V59" s="3888"/>
      <c r="W59" s="3888" t="s">
        <v>397</v>
      </c>
      <c r="X59" s="860">
        <f>'Основная продукция'!F147</f>
        <v>108</v>
      </c>
      <c r="Y59" s="876"/>
      <c r="Z59" s="1829"/>
    </row>
    <row r="60" spans="1:26" s="864" customFormat="1" ht="24.75" customHeight="1">
      <c r="A60" s="865" t="s">
        <v>28</v>
      </c>
      <c r="B60" s="866" t="s">
        <v>25</v>
      </c>
      <c r="C60" s="866"/>
      <c r="D60" s="866"/>
      <c r="E60" s="866" t="s">
        <v>397</v>
      </c>
      <c r="F60" s="881">
        <f>'Основная продукция'!F92</f>
        <v>0</v>
      </c>
      <c r="G60" s="877"/>
      <c r="H60" s="1828"/>
      <c r="J60" s="865" t="s">
        <v>28</v>
      </c>
      <c r="K60" s="866" t="s">
        <v>25</v>
      </c>
      <c r="L60" s="866"/>
      <c r="M60" s="866"/>
      <c r="N60" s="866" t="s">
        <v>397</v>
      </c>
      <c r="O60" s="881">
        <f>'Основная продукция'!F120</f>
        <v>12</v>
      </c>
      <c r="P60" s="877"/>
      <c r="Q60" s="1828"/>
      <c r="S60" s="865" t="s">
        <v>28</v>
      </c>
      <c r="T60" s="866" t="s">
        <v>25</v>
      </c>
      <c r="U60" s="866"/>
      <c r="V60" s="866"/>
      <c r="W60" s="866" t="s">
        <v>397</v>
      </c>
      <c r="X60" s="881">
        <f>'Основная продукция'!F148</f>
        <v>26</v>
      </c>
      <c r="Y60" s="877"/>
      <c r="Z60" s="1828"/>
    </row>
    <row r="61" spans="1:26" s="864" customFormat="1" ht="24.75" customHeight="1">
      <c r="A61" s="865" t="s">
        <v>29</v>
      </c>
      <c r="B61" s="866" t="s">
        <v>25</v>
      </c>
      <c r="C61" s="866"/>
      <c r="D61" s="866"/>
      <c r="E61" s="866" t="s">
        <v>397</v>
      </c>
      <c r="F61" s="881">
        <f>'Основная продукция'!F93</f>
        <v>0</v>
      </c>
      <c r="G61" s="877"/>
      <c r="H61" s="2577"/>
      <c r="J61" s="865" t="s">
        <v>29</v>
      </c>
      <c r="K61" s="866" t="s">
        <v>25</v>
      </c>
      <c r="L61" s="866"/>
      <c r="M61" s="866"/>
      <c r="N61" s="866" t="s">
        <v>397</v>
      </c>
      <c r="O61" s="881">
        <f>'Основная продукция'!F121</f>
        <v>90</v>
      </c>
      <c r="P61" s="877"/>
      <c r="Q61" s="2577"/>
      <c r="S61" s="865" t="s">
        <v>29</v>
      </c>
      <c r="T61" s="866" t="s">
        <v>25</v>
      </c>
      <c r="U61" s="866"/>
      <c r="V61" s="866"/>
      <c r="W61" s="866" t="s">
        <v>397</v>
      </c>
      <c r="X61" s="881">
        <f>'Основная продукция'!F149</f>
        <v>90</v>
      </c>
      <c r="Y61" s="877"/>
      <c r="Z61" s="2577"/>
    </row>
    <row r="62" spans="1:26" s="864" customFormat="1" ht="24.75" customHeight="1">
      <c r="A62" s="865" t="s">
        <v>879</v>
      </c>
      <c r="B62" s="866" t="s">
        <v>25</v>
      </c>
      <c r="C62" s="866"/>
      <c r="D62" s="866"/>
      <c r="E62" s="866" t="s">
        <v>397</v>
      </c>
      <c r="F62" s="881">
        <f>'Основная продукция'!F94</f>
        <v>4</v>
      </c>
      <c r="G62" s="877"/>
      <c r="H62" s="2577"/>
      <c r="J62" s="865" t="s">
        <v>879</v>
      </c>
      <c r="K62" s="866" t="s">
        <v>25</v>
      </c>
      <c r="L62" s="866"/>
      <c r="M62" s="866"/>
      <c r="N62" s="866" t="s">
        <v>397</v>
      </c>
      <c r="O62" s="881">
        <f>'Основная продукция'!F122</f>
        <v>13</v>
      </c>
      <c r="P62" s="877"/>
      <c r="Q62" s="2577"/>
      <c r="S62" s="865" t="s">
        <v>879</v>
      </c>
      <c r="T62" s="866" t="s">
        <v>25</v>
      </c>
      <c r="U62" s="866"/>
      <c r="V62" s="866"/>
      <c r="W62" s="866" t="s">
        <v>397</v>
      </c>
      <c r="X62" s="881">
        <f>'Основная продукция'!F150</f>
        <v>16</v>
      </c>
      <c r="Y62" s="877"/>
      <c r="Z62" s="2577"/>
    </row>
    <row r="63" spans="1:26" s="864" customFormat="1" ht="24.75" customHeight="1" thickBot="1">
      <c r="A63" s="2928" t="s">
        <v>719</v>
      </c>
      <c r="B63" s="926" t="s">
        <v>25</v>
      </c>
      <c r="C63" s="926"/>
      <c r="D63" s="926"/>
      <c r="E63" s="926" t="s">
        <v>397</v>
      </c>
      <c r="F63" s="1846">
        <f>'Основная продукция'!F95</f>
        <v>0</v>
      </c>
      <c r="G63" s="1841"/>
      <c r="H63" s="2929"/>
      <c r="J63" s="2928" t="s">
        <v>719</v>
      </c>
      <c r="K63" s="926" t="s">
        <v>25</v>
      </c>
      <c r="L63" s="926"/>
      <c r="M63" s="926"/>
      <c r="N63" s="926" t="s">
        <v>397</v>
      </c>
      <c r="O63" s="1846">
        <f>'Основная продукция'!F123</f>
        <v>6</v>
      </c>
      <c r="P63" s="1841"/>
      <c r="Q63" s="2929"/>
      <c r="S63" s="2928" t="s">
        <v>719</v>
      </c>
      <c r="T63" s="926" t="s">
        <v>25</v>
      </c>
      <c r="U63" s="926"/>
      <c r="V63" s="926"/>
      <c r="W63" s="926" t="s">
        <v>397</v>
      </c>
      <c r="X63" s="1846">
        <f>'Основная продукция'!F151</f>
        <v>10</v>
      </c>
      <c r="Y63" s="1841"/>
      <c r="Z63" s="2929"/>
    </row>
    <row r="64" spans="1:26" s="864" customFormat="1" ht="24.75" customHeight="1">
      <c r="A64" s="3887" t="s">
        <v>30</v>
      </c>
      <c r="B64" s="3888" t="s">
        <v>25</v>
      </c>
      <c r="C64" s="3888"/>
      <c r="D64" s="3888"/>
      <c r="E64" s="3888" t="s">
        <v>397</v>
      </c>
      <c r="F64" s="860">
        <f>'Основная продукция'!F96</f>
        <v>0</v>
      </c>
      <c r="G64" s="876"/>
      <c r="H64" s="863"/>
      <c r="J64" s="3887" t="s">
        <v>30</v>
      </c>
      <c r="K64" s="3888" t="s">
        <v>25</v>
      </c>
      <c r="L64" s="3888"/>
      <c r="M64" s="3888"/>
      <c r="N64" s="3888" t="s">
        <v>397</v>
      </c>
      <c r="O64" s="860">
        <f>'Основная продукция'!F124</f>
        <v>150</v>
      </c>
      <c r="P64" s="876"/>
      <c r="Q64" s="863"/>
      <c r="S64" s="3887" t="s">
        <v>30</v>
      </c>
      <c r="T64" s="3888" t="s">
        <v>25</v>
      </c>
      <c r="U64" s="3888"/>
      <c r="V64" s="3888"/>
      <c r="W64" s="3888" t="s">
        <v>397</v>
      </c>
      <c r="X64" s="860">
        <f>'Основная продукция'!F152</f>
        <v>150</v>
      </c>
      <c r="Y64" s="876"/>
      <c r="Z64" s="863"/>
    </row>
    <row r="65" spans="1:26" s="864" customFormat="1" ht="24.75" customHeight="1" thickBot="1">
      <c r="A65" s="3889" t="s">
        <v>31</v>
      </c>
      <c r="B65" s="3890" t="s">
        <v>25</v>
      </c>
      <c r="C65" s="3890"/>
      <c r="D65" s="3890"/>
      <c r="E65" s="3890" t="s">
        <v>397</v>
      </c>
      <c r="F65" s="928">
        <f>'Основная продукция'!F97</f>
        <v>0</v>
      </c>
      <c r="G65" s="878"/>
      <c r="H65" s="875"/>
      <c r="J65" s="3889" t="s">
        <v>31</v>
      </c>
      <c r="K65" s="3890" t="s">
        <v>25</v>
      </c>
      <c r="L65" s="3890"/>
      <c r="M65" s="3890"/>
      <c r="N65" s="3890" t="s">
        <v>397</v>
      </c>
      <c r="O65" s="928">
        <f>'Основная продукция'!F125</f>
        <v>16</v>
      </c>
      <c r="P65" s="878"/>
      <c r="Q65" s="875"/>
      <c r="S65" s="3889" t="s">
        <v>31</v>
      </c>
      <c r="T65" s="3890" t="s">
        <v>25</v>
      </c>
      <c r="U65" s="3890"/>
      <c r="V65" s="3890"/>
      <c r="W65" s="3890" t="s">
        <v>397</v>
      </c>
      <c r="X65" s="928">
        <f>'Основная продукция'!F153</f>
        <v>16</v>
      </c>
      <c r="Y65" s="878"/>
      <c r="Z65" s="875"/>
    </row>
    <row r="66" spans="1:26" s="864" customFormat="1" ht="24.75" customHeight="1" thickBot="1">
      <c r="A66" s="3889" t="s">
        <v>768</v>
      </c>
      <c r="B66" s="3890" t="s">
        <v>25</v>
      </c>
      <c r="C66" s="3890"/>
      <c r="D66" s="3890"/>
      <c r="E66" s="3890" t="s">
        <v>397</v>
      </c>
      <c r="F66" s="928">
        <f>'Основная продукция'!F98</f>
        <v>0</v>
      </c>
      <c r="G66" s="878"/>
      <c r="H66" s="875"/>
      <c r="J66" s="3889" t="s">
        <v>768</v>
      </c>
      <c r="K66" s="3890" t="s">
        <v>25</v>
      </c>
      <c r="L66" s="3890"/>
      <c r="M66" s="3890"/>
      <c r="N66" s="3890" t="s">
        <v>397</v>
      </c>
      <c r="O66" s="928">
        <f>'Основная продукция'!F126</f>
        <v>2</v>
      </c>
      <c r="P66" s="878"/>
      <c r="Q66" s="875"/>
      <c r="S66" s="3889" t="s">
        <v>768</v>
      </c>
      <c r="T66" s="3890" t="s">
        <v>25</v>
      </c>
      <c r="U66" s="3890"/>
      <c r="V66" s="3890"/>
      <c r="W66" s="3890" t="s">
        <v>397</v>
      </c>
      <c r="X66" s="928">
        <f>'Основная продукция'!F154</f>
        <v>0</v>
      </c>
      <c r="Y66" s="878"/>
      <c r="Z66" s="875"/>
    </row>
    <row r="67" spans="1:26" s="864" customFormat="1" ht="24.75" customHeight="1">
      <c r="A67" s="879" t="s">
        <v>878</v>
      </c>
      <c r="B67" s="3888" t="s">
        <v>25</v>
      </c>
      <c r="C67" s="3888"/>
      <c r="D67" s="3888"/>
      <c r="E67" s="3888" t="s">
        <v>397</v>
      </c>
      <c r="F67" s="889">
        <f>'Основная продукция'!F99</f>
        <v>4</v>
      </c>
      <c r="G67" s="876"/>
      <c r="H67" s="863"/>
      <c r="J67" s="879" t="s">
        <v>878</v>
      </c>
      <c r="K67" s="3888" t="s">
        <v>25</v>
      </c>
      <c r="L67" s="3888"/>
      <c r="M67" s="3888"/>
      <c r="N67" s="3888" t="s">
        <v>397</v>
      </c>
      <c r="O67" s="889">
        <f>'Основная продукция'!F127</f>
        <v>16</v>
      </c>
      <c r="P67" s="876"/>
      <c r="Q67" s="863"/>
      <c r="S67" s="879" t="s">
        <v>878</v>
      </c>
      <c r="T67" s="3888" t="s">
        <v>25</v>
      </c>
      <c r="U67" s="3888"/>
      <c r="V67" s="3888"/>
      <c r="W67" s="3888" t="s">
        <v>397</v>
      </c>
      <c r="X67" s="889">
        <f>'Основная продукция'!F155</f>
        <v>8</v>
      </c>
      <c r="Y67" s="876"/>
      <c r="Z67" s="863"/>
    </row>
    <row r="68" spans="1:26" s="864" customFormat="1" ht="24.75" customHeight="1">
      <c r="A68" s="880" t="s">
        <v>33</v>
      </c>
      <c r="B68" s="866" t="s">
        <v>25</v>
      </c>
      <c r="C68" s="866"/>
      <c r="D68" s="866"/>
      <c r="E68" s="866" t="s">
        <v>397</v>
      </c>
      <c r="F68" s="945">
        <f>'Основная продукция'!F100</f>
        <v>0</v>
      </c>
      <c r="G68" s="877"/>
      <c r="H68" s="870"/>
      <c r="J68" s="880" t="s">
        <v>33</v>
      </c>
      <c r="K68" s="866" t="s">
        <v>25</v>
      </c>
      <c r="L68" s="866"/>
      <c r="M68" s="866"/>
      <c r="N68" s="866" t="s">
        <v>397</v>
      </c>
      <c r="O68" s="945">
        <f>'Основная продукция'!F128</f>
        <v>44</v>
      </c>
      <c r="P68" s="877"/>
      <c r="Q68" s="870"/>
      <c r="S68" s="880" t="s">
        <v>33</v>
      </c>
      <c r="T68" s="866" t="s">
        <v>25</v>
      </c>
      <c r="U68" s="866"/>
      <c r="V68" s="866"/>
      <c r="W68" s="866" t="s">
        <v>397</v>
      </c>
      <c r="X68" s="945">
        <f>'Основная продукция'!F156</f>
        <v>28</v>
      </c>
      <c r="Y68" s="877"/>
      <c r="Z68" s="870"/>
    </row>
    <row r="69" spans="1:26" s="864" customFormat="1" ht="24.75" customHeight="1" thickBot="1">
      <c r="A69" s="871" t="s">
        <v>34</v>
      </c>
      <c r="B69" s="3890" t="s">
        <v>25</v>
      </c>
      <c r="C69" s="3890"/>
      <c r="D69" s="3890"/>
      <c r="E69" s="3890" t="s">
        <v>397</v>
      </c>
      <c r="F69" s="946">
        <f>'Основная продукция'!F101</f>
        <v>12</v>
      </c>
      <c r="G69" s="878"/>
      <c r="H69" s="875"/>
      <c r="J69" s="871" t="s">
        <v>34</v>
      </c>
      <c r="K69" s="3890" t="s">
        <v>25</v>
      </c>
      <c r="L69" s="3890"/>
      <c r="M69" s="3890"/>
      <c r="N69" s="3890" t="s">
        <v>397</v>
      </c>
      <c r="O69" s="946">
        <f>'Основная продукция'!F129</f>
        <v>8</v>
      </c>
      <c r="P69" s="878"/>
      <c r="Q69" s="875"/>
      <c r="S69" s="871" t="s">
        <v>34</v>
      </c>
      <c r="T69" s="3890" t="s">
        <v>25</v>
      </c>
      <c r="U69" s="3890"/>
      <c r="V69" s="3890"/>
      <c r="W69" s="3890" t="s">
        <v>397</v>
      </c>
      <c r="X69" s="946">
        <f>'Основная продукция'!F157</f>
        <v>72</v>
      </c>
      <c r="Y69" s="878"/>
      <c r="Z69" s="875"/>
    </row>
    <row r="70" spans="1:26" s="864" customFormat="1" ht="24.75" customHeight="1" thickBot="1">
      <c r="A70" s="929" t="s">
        <v>455</v>
      </c>
      <c r="B70" s="867" t="s">
        <v>25</v>
      </c>
      <c r="C70" s="867"/>
      <c r="D70" s="867"/>
      <c r="E70" s="867" t="s">
        <v>397</v>
      </c>
      <c r="F70" s="930">
        <f>'Основная продукция'!F102</f>
        <v>0</v>
      </c>
      <c r="G70" s="931"/>
      <c r="H70" s="933"/>
      <c r="J70" s="929" t="s">
        <v>455</v>
      </c>
      <c r="K70" s="867" t="s">
        <v>25</v>
      </c>
      <c r="L70" s="867"/>
      <c r="M70" s="867"/>
      <c r="N70" s="867" t="s">
        <v>397</v>
      </c>
      <c r="O70" s="930">
        <f>'Основная продукция'!F130</f>
        <v>60</v>
      </c>
      <c r="P70" s="931"/>
      <c r="Q70" s="933"/>
      <c r="S70" s="929" t="s">
        <v>455</v>
      </c>
      <c r="T70" s="867" t="s">
        <v>25</v>
      </c>
      <c r="U70" s="867"/>
      <c r="V70" s="867"/>
      <c r="W70" s="867" t="s">
        <v>397</v>
      </c>
      <c r="X70" s="930">
        <f>'Основная продукция'!F158</f>
        <v>20</v>
      </c>
      <c r="Y70" s="931"/>
      <c r="Z70" s="933"/>
    </row>
    <row r="71" spans="1:26" s="864" customFormat="1" ht="24.75" customHeight="1">
      <c r="A71" s="879" t="s">
        <v>331</v>
      </c>
      <c r="B71" s="925" t="s">
        <v>25</v>
      </c>
      <c r="C71" s="3888"/>
      <c r="D71" s="3888"/>
      <c r="E71" s="3888" t="s">
        <v>397</v>
      </c>
      <c r="F71" s="889">
        <f>'Основная продукция'!F103</f>
        <v>1</v>
      </c>
      <c r="G71" s="876"/>
      <c r="H71" s="863"/>
      <c r="J71" s="879" t="s">
        <v>331</v>
      </c>
      <c r="K71" s="925" t="s">
        <v>25</v>
      </c>
      <c r="L71" s="3888"/>
      <c r="M71" s="3888"/>
      <c r="N71" s="3888" t="s">
        <v>397</v>
      </c>
      <c r="O71" s="889">
        <f>'Основная продукция'!F131</f>
        <v>2</v>
      </c>
      <c r="P71" s="876"/>
      <c r="Q71" s="863"/>
      <c r="S71" s="879" t="s">
        <v>331</v>
      </c>
      <c r="T71" s="925" t="s">
        <v>25</v>
      </c>
      <c r="U71" s="3888"/>
      <c r="V71" s="3888"/>
      <c r="W71" s="3888" t="s">
        <v>397</v>
      </c>
      <c r="X71" s="889">
        <f>'Основная продукция'!F159</f>
        <v>0</v>
      </c>
      <c r="Y71" s="876"/>
      <c r="Z71" s="863"/>
    </row>
    <row r="72" spans="1:26" s="864" customFormat="1" ht="24.75" customHeight="1" thickBot="1">
      <c r="A72" s="871" t="s">
        <v>330</v>
      </c>
      <c r="B72" s="3890" t="s">
        <v>25</v>
      </c>
      <c r="C72" s="3890"/>
      <c r="D72" s="3890"/>
      <c r="E72" s="3890" t="s">
        <v>397</v>
      </c>
      <c r="F72" s="1840">
        <f>'Основная продукция'!F104</f>
        <v>1</v>
      </c>
      <c r="G72" s="1841"/>
      <c r="H72" s="2576"/>
      <c r="J72" s="871" t="s">
        <v>330</v>
      </c>
      <c r="K72" s="3890" t="s">
        <v>25</v>
      </c>
      <c r="L72" s="3890"/>
      <c r="M72" s="3890"/>
      <c r="N72" s="3890" t="s">
        <v>397</v>
      </c>
      <c r="O72" s="1840">
        <f>'Основная продукция'!F132</f>
        <v>1</v>
      </c>
      <c r="P72" s="1841"/>
      <c r="Q72" s="2576"/>
      <c r="S72" s="871" t="s">
        <v>330</v>
      </c>
      <c r="T72" s="3890" t="s">
        <v>25</v>
      </c>
      <c r="U72" s="3890"/>
      <c r="V72" s="3890"/>
      <c r="W72" s="3890" t="s">
        <v>397</v>
      </c>
      <c r="X72" s="1840">
        <f>'Основная продукция'!F160</f>
        <v>1</v>
      </c>
      <c r="Y72" s="1841"/>
      <c r="Z72" s="2576"/>
    </row>
    <row r="73" spans="1:26" s="864" customFormat="1" ht="24.75" customHeight="1">
      <c r="A73" s="880" t="s">
        <v>37</v>
      </c>
      <c r="B73" s="866" t="s">
        <v>25</v>
      </c>
      <c r="C73" s="866"/>
      <c r="D73" s="866"/>
      <c r="E73" s="866" t="s">
        <v>397</v>
      </c>
      <c r="F73" s="945">
        <f>'Основная продукция'!F105</f>
        <v>0</v>
      </c>
      <c r="G73" s="877"/>
      <c r="H73" s="870"/>
      <c r="J73" s="880" t="s">
        <v>37</v>
      </c>
      <c r="K73" s="866" t="s">
        <v>25</v>
      </c>
      <c r="L73" s="866"/>
      <c r="M73" s="866"/>
      <c r="N73" s="866" t="s">
        <v>397</v>
      </c>
      <c r="O73" s="945">
        <f>'Основная продукция'!F133</f>
        <v>11</v>
      </c>
      <c r="P73" s="877"/>
      <c r="Q73" s="870"/>
      <c r="S73" s="880" t="s">
        <v>37</v>
      </c>
      <c r="T73" s="866" t="s">
        <v>25</v>
      </c>
      <c r="U73" s="866"/>
      <c r="V73" s="866"/>
      <c r="W73" s="866" t="s">
        <v>397</v>
      </c>
      <c r="X73" s="945">
        <f>'Основная продукция'!F161</f>
        <v>52</v>
      </c>
      <c r="Y73" s="877"/>
      <c r="Z73" s="870"/>
    </row>
    <row r="74" spans="1:26" s="864" customFormat="1" ht="24.75" customHeight="1" thickBot="1">
      <c r="A74" s="871" t="s">
        <v>38</v>
      </c>
      <c r="B74" s="3890" t="s">
        <v>25</v>
      </c>
      <c r="C74" s="3890"/>
      <c r="D74" s="3890"/>
      <c r="E74" s="3890" t="s">
        <v>397</v>
      </c>
      <c r="F74" s="946">
        <f>'Основная продукция'!F106</f>
        <v>24</v>
      </c>
      <c r="G74" s="878"/>
      <c r="H74" s="875"/>
      <c r="J74" s="940" t="s">
        <v>38</v>
      </c>
      <c r="K74" s="882" t="s">
        <v>25</v>
      </c>
      <c r="L74" s="882"/>
      <c r="M74" s="882"/>
      <c r="N74" s="882" t="s">
        <v>397</v>
      </c>
      <c r="O74" s="3611">
        <f>'Основная продукция'!F134</f>
        <v>36</v>
      </c>
      <c r="P74" s="936"/>
      <c r="Q74" s="938"/>
      <c r="S74" s="940" t="s">
        <v>38</v>
      </c>
      <c r="T74" s="882" t="s">
        <v>25</v>
      </c>
      <c r="U74" s="882"/>
      <c r="V74" s="882"/>
      <c r="W74" s="882" t="s">
        <v>397</v>
      </c>
      <c r="X74" s="3611">
        <f>'Основная продукция'!F162</f>
        <v>68</v>
      </c>
      <c r="Y74" s="936"/>
      <c r="Z74" s="938"/>
    </row>
    <row r="75" spans="1:26" s="864" customFormat="1" ht="24.75" customHeight="1">
      <c r="A75" s="879" t="s">
        <v>814</v>
      </c>
      <c r="B75" s="3888" t="s">
        <v>25</v>
      </c>
      <c r="C75" s="3888"/>
      <c r="D75" s="3888"/>
      <c r="E75" s="3888" t="s">
        <v>397</v>
      </c>
      <c r="F75" s="889">
        <f>'Основная продукция'!F107</f>
        <v>0</v>
      </c>
      <c r="G75" s="876"/>
      <c r="H75" s="863"/>
      <c r="J75" s="879" t="s">
        <v>814</v>
      </c>
      <c r="K75" s="3888" t="s">
        <v>25</v>
      </c>
      <c r="L75" s="3888"/>
      <c r="M75" s="3888"/>
      <c r="N75" s="3888" t="s">
        <v>397</v>
      </c>
      <c r="O75" s="889">
        <f>'Основная продукция'!F135</f>
        <v>20</v>
      </c>
      <c r="P75" s="876"/>
      <c r="Q75" s="863"/>
      <c r="S75" s="879" t="s">
        <v>814</v>
      </c>
      <c r="T75" s="3888" t="s">
        <v>25</v>
      </c>
      <c r="U75" s="3888"/>
      <c r="V75" s="3888"/>
      <c r="W75" s="3888" t="s">
        <v>397</v>
      </c>
      <c r="X75" s="889">
        <f>'Основная продукция'!F163</f>
        <v>15</v>
      </c>
      <c r="Y75" s="876"/>
      <c r="Z75" s="863"/>
    </row>
    <row r="76" spans="1:26" s="864" customFormat="1" ht="24.75" customHeight="1" thickBot="1">
      <c r="A76" s="1845" t="s">
        <v>523</v>
      </c>
      <c r="B76" s="926" t="s">
        <v>25</v>
      </c>
      <c r="C76" s="926"/>
      <c r="D76" s="926"/>
      <c r="E76" s="926" t="s">
        <v>397</v>
      </c>
      <c r="F76" s="1840">
        <f>'Основная продукция'!F108</f>
        <v>0</v>
      </c>
      <c r="G76" s="1841"/>
      <c r="H76" s="2576"/>
      <c r="J76" s="871" t="s">
        <v>523</v>
      </c>
      <c r="K76" s="3890" t="s">
        <v>25</v>
      </c>
      <c r="L76" s="3890"/>
      <c r="M76" s="3890"/>
      <c r="N76" s="3890" t="s">
        <v>397</v>
      </c>
      <c r="O76" s="946">
        <f>'Основная продукция'!F136</f>
        <v>20</v>
      </c>
      <c r="P76" s="878"/>
      <c r="Q76" s="875"/>
      <c r="S76" s="871" t="s">
        <v>523</v>
      </c>
      <c r="T76" s="3890" t="s">
        <v>25</v>
      </c>
      <c r="U76" s="3890"/>
      <c r="V76" s="3890"/>
      <c r="W76" s="3890" t="s">
        <v>397</v>
      </c>
      <c r="X76" s="946">
        <f>'Основная продукция'!F164</f>
        <v>15</v>
      </c>
      <c r="Y76" s="878"/>
      <c r="Z76" s="875"/>
    </row>
    <row r="77" spans="1:26" s="864" customFormat="1" ht="24.75" customHeight="1">
      <c r="A77" s="3612" t="s">
        <v>917</v>
      </c>
      <c r="B77" s="3614" t="s">
        <v>25</v>
      </c>
      <c r="C77" s="3614"/>
      <c r="D77" s="3614"/>
      <c r="E77" s="3614" t="s">
        <v>397</v>
      </c>
      <c r="F77" s="3615">
        <f>'Основная продукция'!F109</f>
        <v>0</v>
      </c>
      <c r="G77" s="3616"/>
      <c r="H77" s="3617"/>
      <c r="J77" s="3612" t="s">
        <v>917</v>
      </c>
      <c r="K77" s="3614" t="s">
        <v>25</v>
      </c>
      <c r="L77" s="3614"/>
      <c r="M77" s="3614"/>
      <c r="N77" s="3614" t="s">
        <v>397</v>
      </c>
      <c r="O77" s="3615">
        <f>'Основная продукция'!F137</f>
        <v>25</v>
      </c>
      <c r="P77" s="3616"/>
      <c r="Q77" s="3617"/>
      <c r="S77" s="3612" t="s">
        <v>917</v>
      </c>
      <c r="T77" s="3614" t="s">
        <v>25</v>
      </c>
      <c r="U77" s="3614"/>
      <c r="V77" s="3614"/>
      <c r="W77" s="3614" t="s">
        <v>397</v>
      </c>
      <c r="X77" s="3615">
        <f>'Основная продукция'!F165</f>
        <v>10</v>
      </c>
      <c r="Y77" s="3616"/>
      <c r="Z77" s="3617"/>
    </row>
    <row r="78" spans="1:26" s="864" customFormat="1" ht="24.75" customHeight="1">
      <c r="A78" s="3618" t="s">
        <v>918</v>
      </c>
      <c r="B78" s="3620" t="s">
        <v>25</v>
      </c>
      <c r="C78" s="3620"/>
      <c r="D78" s="3620"/>
      <c r="E78" s="3620" t="s">
        <v>397</v>
      </c>
      <c r="F78" s="3621">
        <f>'Основная продукция'!F110</f>
        <v>0</v>
      </c>
      <c r="G78" s="3622"/>
      <c r="H78" s="3623"/>
      <c r="J78" s="3618" t="s">
        <v>918</v>
      </c>
      <c r="K78" s="3620" t="s">
        <v>25</v>
      </c>
      <c r="L78" s="3620"/>
      <c r="M78" s="3620"/>
      <c r="N78" s="3620" t="s">
        <v>397</v>
      </c>
      <c r="O78" s="3621">
        <f>'Основная продукция'!F138</f>
        <v>20</v>
      </c>
      <c r="P78" s="3622"/>
      <c r="Q78" s="3623"/>
      <c r="S78" s="3618" t="s">
        <v>918</v>
      </c>
      <c r="T78" s="3620" t="s">
        <v>25</v>
      </c>
      <c r="U78" s="3620"/>
      <c r="V78" s="3620"/>
      <c r="W78" s="3620" t="s">
        <v>397</v>
      </c>
      <c r="X78" s="3621">
        <f>'Основная продукция'!F166</f>
        <v>17</v>
      </c>
      <c r="Y78" s="3622"/>
      <c r="Z78" s="3623"/>
    </row>
    <row r="79" spans="1:26" s="864" customFormat="1" ht="24.75" customHeight="1">
      <c r="A79" s="3618" t="s">
        <v>919</v>
      </c>
      <c r="B79" s="3620" t="s">
        <v>25</v>
      </c>
      <c r="C79" s="3620"/>
      <c r="D79" s="3620"/>
      <c r="E79" s="3620" t="s">
        <v>397</v>
      </c>
      <c r="F79" s="3621">
        <f>'Основная продукция'!F111</f>
        <v>0</v>
      </c>
      <c r="G79" s="3622"/>
      <c r="H79" s="3623"/>
      <c r="J79" s="3618" t="s">
        <v>919</v>
      </c>
      <c r="K79" s="3620" t="s">
        <v>25</v>
      </c>
      <c r="L79" s="3620"/>
      <c r="M79" s="3620"/>
      <c r="N79" s="3620" t="s">
        <v>397</v>
      </c>
      <c r="O79" s="3621">
        <f>'Основная продукция'!F139</f>
        <v>50</v>
      </c>
      <c r="P79" s="3622"/>
      <c r="Q79" s="3623"/>
      <c r="S79" s="3618" t="s">
        <v>919</v>
      </c>
      <c r="T79" s="3620" t="s">
        <v>25</v>
      </c>
      <c r="U79" s="3620"/>
      <c r="V79" s="3620"/>
      <c r="W79" s="3620" t="s">
        <v>397</v>
      </c>
      <c r="X79" s="3621">
        <f>'Основная продукция'!F167</f>
        <v>0</v>
      </c>
      <c r="Y79" s="3622"/>
      <c r="Z79" s="3623"/>
    </row>
    <row r="80" spans="1:26" s="864" customFormat="1" ht="24.75" customHeight="1" thickBot="1">
      <c r="A80" s="3624" t="s">
        <v>920</v>
      </c>
      <c r="B80" s="3626" t="s">
        <v>25</v>
      </c>
      <c r="C80" s="3626"/>
      <c r="D80" s="3626"/>
      <c r="E80" s="3626" t="s">
        <v>397</v>
      </c>
      <c r="F80" s="3627">
        <f>'Основная продукция'!F112</f>
        <v>0</v>
      </c>
      <c r="G80" s="3628"/>
      <c r="H80" s="3629"/>
      <c r="J80" s="3624" t="s">
        <v>920</v>
      </c>
      <c r="K80" s="3626" t="s">
        <v>25</v>
      </c>
      <c r="L80" s="3626"/>
      <c r="M80" s="3626"/>
      <c r="N80" s="3626" t="s">
        <v>397</v>
      </c>
      <c r="O80" s="3627">
        <f>'Основная продукция'!F140</f>
        <v>60</v>
      </c>
      <c r="P80" s="3628"/>
      <c r="Q80" s="3629"/>
      <c r="S80" s="3624" t="s">
        <v>920</v>
      </c>
      <c r="T80" s="3626" t="s">
        <v>25</v>
      </c>
      <c r="U80" s="3626"/>
      <c r="V80" s="3626"/>
      <c r="W80" s="3626" t="s">
        <v>397</v>
      </c>
      <c r="X80" s="3627">
        <f>'Основная продукция'!F168</f>
        <v>36</v>
      </c>
      <c r="Y80" s="3628"/>
      <c r="Z80" s="3629"/>
    </row>
    <row r="81" spans="1:26" s="864" customFormat="1" ht="22.5" customHeight="1">
      <c r="A81" s="890" t="s">
        <v>42</v>
      </c>
      <c r="B81" s="1274" t="s">
        <v>398</v>
      </c>
      <c r="C81" s="1274"/>
      <c r="D81" s="1274">
        <f>'Основная продукция'!I89</f>
        <v>1</v>
      </c>
      <c r="E81" s="1274">
        <f>ROUNDUP(D81,0)</f>
        <v>1</v>
      </c>
      <c r="F81" s="1275">
        <f>E81*0.5</f>
        <v>0.5</v>
      </c>
      <c r="G81" s="931"/>
      <c r="H81" s="933"/>
      <c r="J81" s="890" t="s">
        <v>42</v>
      </c>
      <c r="K81" s="1274" t="s">
        <v>398</v>
      </c>
      <c r="L81" s="1274"/>
      <c r="M81" s="1274"/>
      <c r="N81" s="1274">
        <f>'Основная продукция'!I117</f>
        <v>4</v>
      </c>
      <c r="O81" s="1275">
        <f>N81*0.5</f>
        <v>2</v>
      </c>
      <c r="P81" s="931"/>
      <c r="Q81" s="933"/>
      <c r="S81" s="890" t="s">
        <v>42</v>
      </c>
      <c r="T81" s="1274" t="s">
        <v>398</v>
      </c>
      <c r="U81" s="1274"/>
      <c r="V81" s="1274">
        <f>'Основная продукция'!I145</f>
        <v>5</v>
      </c>
      <c r="W81" s="1274">
        <f>ROUNDUP(V81,0)</f>
        <v>5</v>
      </c>
      <c r="X81" s="1275">
        <f>W81*0.5</f>
        <v>2.5</v>
      </c>
      <c r="Y81" s="931"/>
      <c r="Z81" s="933"/>
    </row>
    <row r="82" spans="1:26" s="864" customFormat="1" ht="22.5" customHeight="1">
      <c r="A82" s="893" t="s">
        <v>41</v>
      </c>
      <c r="B82" s="891" t="s">
        <v>398</v>
      </c>
      <c r="C82" s="891"/>
      <c r="D82" s="891">
        <f>'Основная продукция'!I90</f>
        <v>0</v>
      </c>
      <c r="E82" s="891">
        <f t="shared" ref="E82:E88" si="0">ROUNDUP(D82,0)</f>
        <v>0</v>
      </c>
      <c r="F82" s="892">
        <f>E82*0.5</f>
        <v>0</v>
      </c>
      <c r="G82" s="894"/>
      <c r="H82" s="896"/>
      <c r="J82" s="893" t="s">
        <v>41</v>
      </c>
      <c r="K82" s="891" t="s">
        <v>398</v>
      </c>
      <c r="L82" s="891"/>
      <c r="M82" s="891"/>
      <c r="N82" s="891">
        <f>'Основная продукция'!I118</f>
        <v>4</v>
      </c>
      <c r="O82" s="892">
        <f>N82*0.5</f>
        <v>2</v>
      </c>
      <c r="P82" s="894"/>
      <c r="Q82" s="896"/>
      <c r="S82" s="893" t="s">
        <v>41</v>
      </c>
      <c r="T82" s="891" t="s">
        <v>398</v>
      </c>
      <c r="U82" s="891"/>
      <c r="V82" s="891">
        <f>'Основная продукция'!I146</f>
        <v>4</v>
      </c>
      <c r="W82" s="891">
        <f t="shared" ref="W82:W88" si="1">ROUNDUP(V82,0)</f>
        <v>4</v>
      </c>
      <c r="X82" s="892">
        <f>W82*0.5</f>
        <v>2</v>
      </c>
      <c r="Y82" s="894"/>
      <c r="Z82" s="896"/>
    </row>
    <row r="83" spans="1:26" s="864" customFormat="1" ht="22.5" customHeight="1">
      <c r="A83" s="1273" t="s">
        <v>39</v>
      </c>
      <c r="B83" s="867" t="s">
        <v>398</v>
      </c>
      <c r="C83" s="891"/>
      <c r="D83" s="891">
        <f>'Основная продукция'!I91</f>
        <v>2</v>
      </c>
      <c r="E83" s="891">
        <f t="shared" si="0"/>
        <v>2</v>
      </c>
      <c r="F83" s="892">
        <f>E83*0.5</f>
        <v>1</v>
      </c>
      <c r="G83" s="894"/>
      <c r="H83" s="896"/>
      <c r="J83" s="1273" t="s">
        <v>39</v>
      </c>
      <c r="K83" s="867" t="s">
        <v>398</v>
      </c>
      <c r="L83" s="891"/>
      <c r="M83" s="891"/>
      <c r="N83" s="891">
        <f>'Основная продукция'!I119</f>
        <v>6</v>
      </c>
      <c r="O83" s="892">
        <f>N83*0.5</f>
        <v>3</v>
      </c>
      <c r="P83" s="894"/>
      <c r="Q83" s="896"/>
      <c r="S83" s="1273" t="s">
        <v>39</v>
      </c>
      <c r="T83" s="867" t="s">
        <v>398</v>
      </c>
      <c r="U83" s="891"/>
      <c r="V83" s="891">
        <f>'Основная продукция'!I147</f>
        <v>5</v>
      </c>
      <c r="W83" s="891">
        <f t="shared" si="1"/>
        <v>5</v>
      </c>
      <c r="X83" s="892">
        <f>W83*0.5</f>
        <v>2.5</v>
      </c>
      <c r="Y83" s="894"/>
      <c r="Z83" s="896"/>
    </row>
    <row r="84" spans="1:26" s="864" customFormat="1" ht="22.5" customHeight="1">
      <c r="A84" s="893" t="s">
        <v>47</v>
      </c>
      <c r="B84" s="891" t="s">
        <v>398</v>
      </c>
      <c r="C84" s="891"/>
      <c r="D84" s="891">
        <f>'Основная продукция'!I92</f>
        <v>0</v>
      </c>
      <c r="E84" s="891">
        <f t="shared" si="0"/>
        <v>0</v>
      </c>
      <c r="F84" s="898">
        <f>E84*0.58</f>
        <v>0</v>
      </c>
      <c r="G84" s="894"/>
      <c r="H84" s="896"/>
      <c r="J84" s="893" t="s">
        <v>47</v>
      </c>
      <c r="K84" s="891" t="s">
        <v>398</v>
      </c>
      <c r="L84" s="891"/>
      <c r="M84" s="891"/>
      <c r="N84" s="891">
        <f>'Основная продукция'!I120</f>
        <v>5</v>
      </c>
      <c r="O84" s="898">
        <f>N84*0.58</f>
        <v>2.9</v>
      </c>
      <c r="P84" s="894"/>
      <c r="Q84" s="896"/>
      <c r="S84" s="893" t="s">
        <v>47</v>
      </c>
      <c r="T84" s="891" t="s">
        <v>398</v>
      </c>
      <c r="U84" s="891"/>
      <c r="V84" s="891">
        <f>'Основная продукция'!I148</f>
        <v>3</v>
      </c>
      <c r="W84" s="891">
        <f t="shared" si="1"/>
        <v>3</v>
      </c>
      <c r="X84" s="898">
        <f>W84*0.58</f>
        <v>1.7399999999999998</v>
      </c>
      <c r="Y84" s="894"/>
      <c r="Z84" s="896"/>
    </row>
    <row r="85" spans="1:26" s="864" customFormat="1" ht="22.5" customHeight="1">
      <c r="A85" s="893" t="s">
        <v>45</v>
      </c>
      <c r="B85" s="891" t="s">
        <v>398</v>
      </c>
      <c r="C85" s="891"/>
      <c r="D85" s="891">
        <f>'Основная продукция'!I93</f>
        <v>0</v>
      </c>
      <c r="E85" s="891">
        <f t="shared" si="0"/>
        <v>0</v>
      </c>
      <c r="F85" s="892"/>
      <c r="G85" s="894"/>
      <c r="H85" s="896"/>
      <c r="J85" s="893" t="s">
        <v>45</v>
      </c>
      <c r="K85" s="891" t="s">
        <v>398</v>
      </c>
      <c r="L85" s="891"/>
      <c r="M85" s="891"/>
      <c r="N85" s="891">
        <f>'Основная продукция'!I121</f>
        <v>2</v>
      </c>
      <c r="O85" s="892"/>
      <c r="P85" s="894"/>
      <c r="Q85" s="896"/>
      <c r="S85" s="893" t="s">
        <v>45</v>
      </c>
      <c r="T85" s="891" t="s">
        <v>398</v>
      </c>
      <c r="U85" s="891"/>
      <c r="V85" s="891">
        <f>'Основная продукция'!I149</f>
        <v>2</v>
      </c>
      <c r="W85" s="891">
        <f t="shared" si="1"/>
        <v>2</v>
      </c>
      <c r="X85" s="892"/>
      <c r="Y85" s="894"/>
      <c r="Z85" s="896"/>
    </row>
    <row r="86" spans="1:26" s="864" customFormat="1" ht="22.5" customHeight="1">
      <c r="A86" s="893" t="s">
        <v>44</v>
      </c>
      <c r="B86" s="891" t="s">
        <v>398</v>
      </c>
      <c r="C86" s="891"/>
      <c r="D86" s="891">
        <f>'Основная продукция'!I94</f>
        <v>1</v>
      </c>
      <c r="E86" s="891">
        <f t="shared" si="0"/>
        <v>1</v>
      </c>
      <c r="F86" s="892">
        <f>E86*0.2</f>
        <v>0.2</v>
      </c>
      <c r="G86" s="894"/>
      <c r="H86" s="896"/>
      <c r="J86" s="893" t="s">
        <v>44</v>
      </c>
      <c r="K86" s="891" t="s">
        <v>398</v>
      </c>
      <c r="L86" s="891"/>
      <c r="M86" s="891"/>
      <c r="N86" s="891">
        <f>'Основная продукция'!I122</f>
        <v>9</v>
      </c>
      <c r="O86" s="892">
        <f>N86*0.2</f>
        <v>1.8</v>
      </c>
      <c r="P86" s="894"/>
      <c r="Q86" s="896"/>
      <c r="S86" s="893" t="s">
        <v>44</v>
      </c>
      <c r="T86" s="891" t="s">
        <v>398</v>
      </c>
      <c r="U86" s="891"/>
      <c r="V86" s="891">
        <f>'Основная продукция'!I150</f>
        <v>10</v>
      </c>
      <c r="W86" s="891">
        <f t="shared" si="1"/>
        <v>10</v>
      </c>
      <c r="X86" s="892">
        <f>W86*0.2</f>
        <v>2</v>
      </c>
      <c r="Y86" s="894"/>
      <c r="Z86" s="896"/>
    </row>
    <row r="87" spans="1:26" s="864" customFormat="1" ht="22.5" customHeight="1">
      <c r="A87" s="893" t="s">
        <v>43</v>
      </c>
      <c r="B87" s="891" t="s">
        <v>398</v>
      </c>
      <c r="C87" s="891"/>
      <c r="D87" s="891">
        <f>'Основная продукция'!I95</f>
        <v>2</v>
      </c>
      <c r="E87" s="891">
        <f t="shared" si="0"/>
        <v>2</v>
      </c>
      <c r="F87" s="892">
        <f>E87*0.5</f>
        <v>1</v>
      </c>
      <c r="G87" s="894"/>
      <c r="H87" s="896"/>
      <c r="J87" s="893" t="s">
        <v>43</v>
      </c>
      <c r="K87" s="891" t="s">
        <v>398</v>
      </c>
      <c r="L87" s="891"/>
      <c r="M87" s="891"/>
      <c r="N87" s="891">
        <f>'Основная продукция'!I123</f>
        <v>2</v>
      </c>
      <c r="O87" s="892">
        <f>N87*0.5</f>
        <v>1</v>
      </c>
      <c r="P87" s="894"/>
      <c r="Q87" s="896"/>
      <c r="S87" s="893" t="s">
        <v>43</v>
      </c>
      <c r="T87" s="891" t="s">
        <v>398</v>
      </c>
      <c r="U87" s="891"/>
      <c r="V87" s="891">
        <f>'Основная продукция'!I151</f>
        <v>4</v>
      </c>
      <c r="W87" s="891">
        <f t="shared" si="1"/>
        <v>4</v>
      </c>
      <c r="X87" s="892">
        <f>W87*0.5</f>
        <v>2</v>
      </c>
      <c r="Y87" s="894"/>
      <c r="Z87" s="896"/>
    </row>
    <row r="88" spans="1:26" s="864" customFormat="1" ht="22.5" customHeight="1">
      <c r="A88" s="893" t="s">
        <v>282</v>
      </c>
      <c r="B88" s="891" t="s">
        <v>398</v>
      </c>
      <c r="C88" s="891"/>
      <c r="D88" s="891">
        <f>'Основная продукция'!I96</f>
        <v>1</v>
      </c>
      <c r="E88" s="891">
        <f t="shared" si="0"/>
        <v>1</v>
      </c>
      <c r="F88" s="892">
        <f>E88*0.5</f>
        <v>0.5</v>
      </c>
      <c r="G88" s="894"/>
      <c r="H88" s="896"/>
      <c r="J88" s="893" t="s">
        <v>282</v>
      </c>
      <c r="K88" s="891" t="s">
        <v>398</v>
      </c>
      <c r="L88" s="891"/>
      <c r="M88" s="891"/>
      <c r="N88" s="891">
        <f>'Основная продукция'!I124</f>
        <v>0</v>
      </c>
      <c r="O88" s="892">
        <f>N88*0.5</f>
        <v>0</v>
      </c>
      <c r="P88" s="894"/>
      <c r="Q88" s="896"/>
      <c r="S88" s="893" t="s">
        <v>282</v>
      </c>
      <c r="T88" s="891" t="s">
        <v>398</v>
      </c>
      <c r="U88" s="891"/>
      <c r="V88" s="891">
        <f>'Основная продукция'!I152</f>
        <v>0</v>
      </c>
      <c r="W88" s="891">
        <f t="shared" si="1"/>
        <v>0</v>
      </c>
      <c r="X88" s="892">
        <f>W88*0.5</f>
        <v>0</v>
      </c>
      <c r="Y88" s="894"/>
      <c r="Z88" s="896"/>
    </row>
    <row r="89" spans="1:26" s="864" customFormat="1" ht="22.5" customHeight="1">
      <c r="A89" s="893" t="s">
        <v>315</v>
      </c>
      <c r="B89" s="891" t="s">
        <v>398</v>
      </c>
      <c r="C89" s="891"/>
      <c r="D89" s="891">
        <f>'Основная продукция'!I97</f>
        <v>0</v>
      </c>
      <c r="E89" s="891">
        <f t="shared" ref="E89:E101" si="2">ROUNDUP(D89,0)</f>
        <v>0</v>
      </c>
      <c r="F89" s="892">
        <f>E89*0.1</f>
        <v>0</v>
      </c>
      <c r="G89" s="894"/>
      <c r="H89" s="896"/>
      <c r="J89" s="893" t="s">
        <v>315</v>
      </c>
      <c r="K89" s="891" t="s">
        <v>398</v>
      </c>
      <c r="L89" s="891"/>
      <c r="M89" s="891"/>
      <c r="N89" s="891">
        <f>'Основная продукция'!I125</f>
        <v>0</v>
      </c>
      <c r="O89" s="892">
        <f>N89*0.1</f>
        <v>0</v>
      </c>
      <c r="P89" s="894"/>
      <c r="Q89" s="896"/>
      <c r="S89" s="893" t="s">
        <v>315</v>
      </c>
      <c r="T89" s="891" t="s">
        <v>398</v>
      </c>
      <c r="U89" s="891"/>
      <c r="V89" s="891">
        <f>'Основная продукция'!I153</f>
        <v>0</v>
      </c>
      <c r="W89" s="891">
        <f t="shared" ref="W89:W101" si="3">ROUNDUP(V89,0)</f>
        <v>0</v>
      </c>
      <c r="X89" s="892">
        <f>W89*0.1</f>
        <v>0</v>
      </c>
      <c r="Y89" s="894"/>
      <c r="Z89" s="896"/>
    </row>
    <row r="90" spans="1:26" s="864" customFormat="1" ht="22.5" customHeight="1">
      <c r="A90" s="893" t="s">
        <v>923</v>
      </c>
      <c r="B90" s="900" t="s">
        <v>398</v>
      </c>
      <c r="C90" s="900"/>
      <c r="D90" s="891">
        <f>'Основная продукция'!I98</f>
        <v>0</v>
      </c>
      <c r="E90" s="891">
        <f t="shared" si="2"/>
        <v>0</v>
      </c>
      <c r="F90" s="898">
        <f>E90*0.35</f>
        <v>0</v>
      </c>
      <c r="G90" s="901"/>
      <c r="H90" s="903"/>
      <c r="J90" s="893" t="s">
        <v>923</v>
      </c>
      <c r="K90" s="900" t="s">
        <v>398</v>
      </c>
      <c r="L90" s="900"/>
      <c r="M90" s="891"/>
      <c r="N90" s="891">
        <f>'Основная продукция'!I126</f>
        <v>0</v>
      </c>
      <c r="O90" s="898">
        <f>N90*0.35</f>
        <v>0</v>
      </c>
      <c r="P90" s="901"/>
      <c r="Q90" s="903"/>
      <c r="S90" s="893" t="s">
        <v>923</v>
      </c>
      <c r="T90" s="900" t="s">
        <v>398</v>
      </c>
      <c r="U90" s="900"/>
      <c r="V90" s="891">
        <f>'Основная продукция'!I154</f>
        <v>1</v>
      </c>
      <c r="W90" s="891">
        <f t="shared" si="3"/>
        <v>1</v>
      </c>
      <c r="X90" s="898">
        <f>W90*0.35</f>
        <v>0.35</v>
      </c>
      <c r="Y90" s="901"/>
      <c r="Z90" s="903"/>
    </row>
    <row r="91" spans="1:26" s="864" customFormat="1" ht="22.5" customHeight="1">
      <c r="A91" s="893" t="s">
        <v>52</v>
      </c>
      <c r="B91" s="891" t="s">
        <v>398</v>
      </c>
      <c r="C91" s="891"/>
      <c r="D91" s="891">
        <f>'Основная продукция'!I99</f>
        <v>2</v>
      </c>
      <c r="E91" s="891">
        <f t="shared" si="2"/>
        <v>2</v>
      </c>
      <c r="F91" s="898">
        <f>E91*0.24</f>
        <v>0.48</v>
      </c>
      <c r="G91" s="894"/>
      <c r="H91" s="896"/>
      <c r="I91" s="1982"/>
      <c r="J91" s="893" t="s">
        <v>52</v>
      </c>
      <c r="K91" s="891" t="s">
        <v>398</v>
      </c>
      <c r="L91" s="891"/>
      <c r="M91" s="891"/>
      <c r="N91" s="891">
        <f>'Основная продукция'!I127</f>
        <v>5</v>
      </c>
      <c r="O91" s="898">
        <f>N91*0.24</f>
        <v>1.2</v>
      </c>
      <c r="P91" s="894"/>
      <c r="Q91" s="896"/>
      <c r="R91" s="1982"/>
      <c r="S91" s="893" t="s">
        <v>52</v>
      </c>
      <c r="T91" s="891" t="s">
        <v>398</v>
      </c>
      <c r="U91" s="891"/>
      <c r="V91" s="891">
        <f>'Основная продукция'!I155</f>
        <v>6</v>
      </c>
      <c r="W91" s="891">
        <f t="shared" si="3"/>
        <v>6</v>
      </c>
      <c r="X91" s="898">
        <f>W91*0.24</f>
        <v>1.44</v>
      </c>
      <c r="Y91" s="894"/>
      <c r="Z91" s="896"/>
    </row>
    <row r="92" spans="1:26" s="864" customFormat="1" ht="22.5" customHeight="1">
      <c r="A92" s="893" t="s">
        <v>53</v>
      </c>
      <c r="B92" s="891" t="s">
        <v>25</v>
      </c>
      <c r="C92" s="891"/>
      <c r="D92" s="891">
        <f>'Основная продукция'!I100</f>
        <v>0</v>
      </c>
      <c r="E92" s="891">
        <f t="shared" si="2"/>
        <v>0</v>
      </c>
      <c r="F92" s="898"/>
      <c r="G92" s="894"/>
      <c r="H92" s="896"/>
      <c r="J92" s="893" t="s">
        <v>53</v>
      </c>
      <c r="K92" s="891" t="s">
        <v>25</v>
      </c>
      <c r="L92" s="891"/>
      <c r="M92" s="891"/>
      <c r="N92" s="891">
        <f>'Основная продукция'!I128</f>
        <v>0</v>
      </c>
      <c r="O92" s="898"/>
      <c r="P92" s="894"/>
      <c r="Q92" s="896"/>
      <c r="S92" s="893" t="s">
        <v>53</v>
      </c>
      <c r="T92" s="891" t="s">
        <v>25</v>
      </c>
      <c r="U92" s="891"/>
      <c r="V92" s="891">
        <f>'Основная продукция'!I156</f>
        <v>0</v>
      </c>
      <c r="W92" s="891">
        <f t="shared" si="3"/>
        <v>0</v>
      </c>
      <c r="X92" s="898"/>
      <c r="Y92" s="894"/>
      <c r="Z92" s="896"/>
    </row>
    <row r="93" spans="1:26" s="864" customFormat="1" ht="22.5" customHeight="1">
      <c r="A93" s="893" t="s">
        <v>54</v>
      </c>
      <c r="B93" s="891" t="s">
        <v>398</v>
      </c>
      <c r="C93" s="891"/>
      <c r="D93" s="891">
        <f>'Основная продукция'!I101</f>
        <v>0</v>
      </c>
      <c r="E93" s="891">
        <f t="shared" si="2"/>
        <v>0</v>
      </c>
      <c r="F93" s="892">
        <f>E93*1</f>
        <v>0</v>
      </c>
      <c r="G93" s="1276"/>
      <c r="H93" s="1278"/>
      <c r="J93" s="893" t="s">
        <v>54</v>
      </c>
      <c r="K93" s="891" t="s">
        <v>398</v>
      </c>
      <c r="L93" s="891"/>
      <c r="M93" s="891"/>
      <c r="N93" s="891">
        <f>'Основная продукция'!I129</f>
        <v>0</v>
      </c>
      <c r="O93" s="892">
        <f>N93*1</f>
        <v>0</v>
      </c>
      <c r="P93" s="1276"/>
      <c r="Q93" s="1278"/>
      <c r="S93" s="893" t="s">
        <v>54</v>
      </c>
      <c r="T93" s="891" t="s">
        <v>398</v>
      </c>
      <c r="U93" s="891"/>
      <c r="V93" s="891">
        <f>'Основная продукция'!I157</f>
        <v>2</v>
      </c>
      <c r="W93" s="891">
        <f t="shared" si="3"/>
        <v>2</v>
      </c>
      <c r="X93" s="892">
        <f>W93*1</f>
        <v>2</v>
      </c>
      <c r="Y93" s="1276"/>
      <c r="Z93" s="1278"/>
    </row>
    <row r="94" spans="1:26" s="864" customFormat="1" ht="22.5" customHeight="1">
      <c r="A94" s="893" t="s">
        <v>48</v>
      </c>
      <c r="B94" s="891" t="s">
        <v>399</v>
      </c>
      <c r="C94" s="891"/>
      <c r="D94" s="891">
        <f>'Основная продукция'!I102</f>
        <v>1</v>
      </c>
      <c r="E94" s="891">
        <f t="shared" si="2"/>
        <v>1</v>
      </c>
      <c r="F94" s="899">
        <f>E94*55</f>
        <v>55</v>
      </c>
      <c r="G94" s="894"/>
      <c r="H94" s="896"/>
      <c r="J94" s="893" t="s">
        <v>48</v>
      </c>
      <c r="K94" s="891" t="s">
        <v>399</v>
      </c>
      <c r="L94" s="891"/>
      <c r="M94" s="891"/>
      <c r="N94" s="891">
        <f>'Основная продукция'!I130</f>
        <v>5</v>
      </c>
      <c r="O94" s="899">
        <f>N94*55</f>
        <v>275</v>
      </c>
      <c r="P94" s="894"/>
      <c r="Q94" s="896"/>
      <c r="S94" s="893" t="s">
        <v>48</v>
      </c>
      <c r="T94" s="891" t="s">
        <v>399</v>
      </c>
      <c r="U94" s="891"/>
      <c r="V94" s="891">
        <f>'Основная продукция'!I158</f>
        <v>0</v>
      </c>
      <c r="W94" s="891">
        <f t="shared" si="3"/>
        <v>0</v>
      </c>
      <c r="X94" s="899">
        <f>W94*55</f>
        <v>0</v>
      </c>
      <c r="Y94" s="894"/>
      <c r="Z94" s="896"/>
    </row>
    <row r="95" spans="1:26" s="864" customFormat="1" ht="22.5" customHeight="1">
      <c r="A95" s="3631" t="s">
        <v>927</v>
      </c>
      <c r="B95" s="3632" t="s">
        <v>398</v>
      </c>
      <c r="C95" s="3633"/>
      <c r="D95" s="3635">
        <f>'Основная продукция'!I103</f>
        <v>0</v>
      </c>
      <c r="E95" s="3635">
        <f t="shared" si="2"/>
        <v>0</v>
      </c>
      <c r="F95" s="3636">
        <f>E95*0.5</f>
        <v>0</v>
      </c>
      <c r="G95" s="3637"/>
      <c r="H95" s="3638"/>
      <c r="J95" s="3631" t="s">
        <v>927</v>
      </c>
      <c r="K95" s="3632" t="s">
        <v>398</v>
      </c>
      <c r="L95" s="3633"/>
      <c r="M95" s="3632"/>
      <c r="N95" s="3635">
        <f>'Основная продукция'!I131</f>
        <v>6</v>
      </c>
      <c r="O95" s="3636">
        <f>N95*0.5</f>
        <v>3</v>
      </c>
      <c r="P95" s="3637"/>
      <c r="Q95" s="3638"/>
      <c r="S95" s="3631" t="s">
        <v>927</v>
      </c>
      <c r="T95" s="3632" t="s">
        <v>398</v>
      </c>
      <c r="U95" s="3633"/>
      <c r="V95" s="3635">
        <f>'Основная продукция'!I159</f>
        <v>4</v>
      </c>
      <c r="W95" s="3635">
        <f t="shared" si="3"/>
        <v>4</v>
      </c>
      <c r="X95" s="3636">
        <f>W95*0.5</f>
        <v>2</v>
      </c>
      <c r="Y95" s="3637"/>
      <c r="Z95" s="3638"/>
    </row>
    <row r="96" spans="1:26" s="864" customFormat="1" ht="22.5" customHeight="1">
      <c r="A96" s="3631" t="s">
        <v>928</v>
      </c>
      <c r="B96" s="3635" t="s">
        <v>398</v>
      </c>
      <c r="C96" s="3639"/>
      <c r="D96" s="3635">
        <f>'Основная продукция'!I104</f>
        <v>1</v>
      </c>
      <c r="E96" s="3635">
        <f t="shared" si="2"/>
        <v>1</v>
      </c>
      <c r="F96" s="3641">
        <f>E96*0.5</f>
        <v>0.5</v>
      </c>
      <c r="G96" s="3642"/>
      <c r="H96" s="3643"/>
      <c r="J96" s="3631" t="s">
        <v>928</v>
      </c>
      <c r="K96" s="3635" t="s">
        <v>398</v>
      </c>
      <c r="L96" s="3639"/>
      <c r="M96" s="3635"/>
      <c r="N96" s="3635">
        <f>'Основная продукция'!I132</f>
        <v>2</v>
      </c>
      <c r="O96" s="3641">
        <f>N96*0.5</f>
        <v>1</v>
      </c>
      <c r="P96" s="3642"/>
      <c r="Q96" s="3643"/>
      <c r="S96" s="3631" t="s">
        <v>928</v>
      </c>
      <c r="T96" s="3635" t="s">
        <v>398</v>
      </c>
      <c r="U96" s="3639"/>
      <c r="V96" s="3635">
        <f>'Основная продукция'!I160</f>
        <v>3</v>
      </c>
      <c r="W96" s="3635">
        <f t="shared" si="3"/>
        <v>3</v>
      </c>
      <c r="X96" s="3641">
        <f>W96*0.5</f>
        <v>1.5</v>
      </c>
      <c r="Y96" s="3642"/>
      <c r="Z96" s="3643"/>
    </row>
    <row r="97" spans="1:26" s="864" customFormat="1" ht="22.5" customHeight="1">
      <c r="A97" s="893" t="s">
        <v>51</v>
      </c>
      <c r="B97" s="891" t="s">
        <v>398</v>
      </c>
      <c r="C97" s="911"/>
      <c r="D97" s="891">
        <f>'Основная продукция'!I105</f>
        <v>1</v>
      </c>
      <c r="E97" s="891">
        <f t="shared" si="2"/>
        <v>1</v>
      </c>
      <c r="F97" s="892">
        <f>E97*0.5</f>
        <v>0.5</v>
      </c>
      <c r="G97" s="894"/>
      <c r="H97" s="896"/>
      <c r="J97" s="893" t="s">
        <v>51</v>
      </c>
      <c r="K97" s="891" t="s">
        <v>398</v>
      </c>
      <c r="L97" s="911"/>
      <c r="M97" s="891"/>
      <c r="N97" s="891">
        <f>'Основная продукция'!I133</f>
        <v>1</v>
      </c>
      <c r="O97" s="892">
        <f>N97*0.5</f>
        <v>0.5</v>
      </c>
      <c r="P97" s="894"/>
      <c r="Q97" s="896"/>
      <c r="S97" s="893" t="s">
        <v>51</v>
      </c>
      <c r="T97" s="891" t="s">
        <v>398</v>
      </c>
      <c r="U97" s="911"/>
      <c r="V97" s="891">
        <f>'Основная продукция'!I161</f>
        <v>2</v>
      </c>
      <c r="W97" s="891">
        <f t="shared" si="3"/>
        <v>2</v>
      </c>
      <c r="X97" s="892">
        <f>W97*0.5</f>
        <v>1</v>
      </c>
      <c r="Y97" s="894"/>
      <c r="Z97" s="896"/>
    </row>
    <row r="98" spans="1:26" s="864" customFormat="1" ht="22.5" customHeight="1">
      <c r="A98" s="1273" t="s">
        <v>922</v>
      </c>
      <c r="B98" s="1274" t="s">
        <v>398</v>
      </c>
      <c r="C98" s="1972"/>
      <c r="D98" s="891">
        <f>'Основная продукция'!I106</f>
        <v>0</v>
      </c>
      <c r="E98" s="891">
        <f t="shared" si="2"/>
        <v>0</v>
      </c>
      <c r="F98" s="1275">
        <f>E98*0.2</f>
        <v>0</v>
      </c>
      <c r="G98" s="894"/>
      <c r="H98" s="896"/>
      <c r="J98" s="1273" t="s">
        <v>922</v>
      </c>
      <c r="K98" s="1274" t="s">
        <v>398</v>
      </c>
      <c r="L98" s="1972"/>
      <c r="M98" s="1274"/>
      <c r="N98" s="891">
        <f>'Основная продукция'!I134</f>
        <v>1</v>
      </c>
      <c r="O98" s="1275">
        <f>N98*0.2</f>
        <v>0.2</v>
      </c>
      <c r="P98" s="894"/>
      <c r="Q98" s="896"/>
      <c r="S98" s="1273" t="s">
        <v>922</v>
      </c>
      <c r="T98" s="1274" t="s">
        <v>398</v>
      </c>
      <c r="U98" s="1972"/>
      <c r="V98" s="891">
        <f>'Основная продукция'!I162</f>
        <v>0</v>
      </c>
      <c r="W98" s="891">
        <f t="shared" si="3"/>
        <v>0</v>
      </c>
      <c r="X98" s="1275">
        <f>W98*0.2</f>
        <v>0</v>
      </c>
      <c r="Y98" s="894"/>
      <c r="Z98" s="896"/>
    </row>
    <row r="99" spans="1:26" s="864" customFormat="1" ht="22.5" customHeight="1">
      <c r="A99" s="893" t="s">
        <v>58</v>
      </c>
      <c r="B99" s="891" t="s">
        <v>25</v>
      </c>
      <c r="C99" s="891"/>
      <c r="D99" s="891">
        <f>'Основная продукция'!I107</f>
        <v>0</v>
      </c>
      <c r="E99" s="891">
        <f t="shared" si="2"/>
        <v>0</v>
      </c>
      <c r="F99" s="894"/>
      <c r="G99" s="894"/>
      <c r="H99" s="896"/>
      <c r="J99" s="893" t="s">
        <v>58</v>
      </c>
      <c r="K99" s="891" t="s">
        <v>25</v>
      </c>
      <c r="L99" s="891"/>
      <c r="M99" s="891"/>
      <c r="N99" s="891">
        <f>'Основная продукция'!I135</f>
        <v>3</v>
      </c>
      <c r="O99" s="894"/>
      <c r="P99" s="894"/>
      <c r="Q99" s="896"/>
      <c r="S99" s="893" t="s">
        <v>58</v>
      </c>
      <c r="T99" s="891" t="s">
        <v>25</v>
      </c>
      <c r="U99" s="891"/>
      <c r="V99" s="891">
        <f>'Основная продукция'!I163</f>
        <v>3</v>
      </c>
      <c r="W99" s="891">
        <f t="shared" si="3"/>
        <v>3</v>
      </c>
      <c r="X99" s="894"/>
      <c r="Y99" s="894"/>
      <c r="Z99" s="896"/>
    </row>
    <row r="100" spans="1:26" s="864" customFormat="1" ht="22.5" customHeight="1">
      <c r="A100" s="3644" t="s">
        <v>57</v>
      </c>
      <c r="B100" s="1274" t="s">
        <v>398</v>
      </c>
      <c r="C100" s="1274"/>
      <c r="D100" s="891">
        <f>'Основная продукция'!I108</f>
        <v>0</v>
      </c>
      <c r="E100" s="891">
        <f t="shared" si="2"/>
        <v>0</v>
      </c>
      <c r="F100" s="1275">
        <f>E100*0.2</f>
        <v>0</v>
      </c>
      <c r="G100" s="894"/>
      <c r="H100" s="896"/>
      <c r="J100" s="3644" t="s">
        <v>57</v>
      </c>
      <c r="K100" s="1274" t="s">
        <v>398</v>
      </c>
      <c r="L100" s="1274"/>
      <c r="M100" s="1274"/>
      <c r="N100" s="891">
        <f>'Основная продукция'!I136</f>
        <v>0</v>
      </c>
      <c r="O100" s="1275">
        <f>N100*0.2</f>
        <v>0</v>
      </c>
      <c r="P100" s="1276"/>
      <c r="Q100" s="1278"/>
      <c r="R100" s="1982"/>
      <c r="S100" s="3644" t="s">
        <v>57</v>
      </c>
      <c r="T100" s="1274" t="s">
        <v>398</v>
      </c>
      <c r="U100" s="1274"/>
      <c r="V100" s="891">
        <f>'Основная продукция'!I164</f>
        <v>0</v>
      </c>
      <c r="W100" s="891">
        <f t="shared" si="3"/>
        <v>0</v>
      </c>
      <c r="X100" s="1275">
        <f>W100*0.2</f>
        <v>0</v>
      </c>
      <c r="Y100" s="1276"/>
      <c r="Z100" s="1278"/>
    </row>
    <row r="101" spans="1:26" s="864" customFormat="1" ht="22.5" customHeight="1">
      <c r="A101" s="893" t="s">
        <v>725</v>
      </c>
      <c r="B101" s="891" t="s">
        <v>398</v>
      </c>
      <c r="C101" s="911"/>
      <c r="D101" s="891">
        <f>'Основная продукция'!I109</f>
        <v>0</v>
      </c>
      <c r="E101" s="891">
        <f t="shared" si="2"/>
        <v>0</v>
      </c>
      <c r="F101" s="892">
        <f>E101*0.5</f>
        <v>0</v>
      </c>
      <c r="G101" s="894"/>
      <c r="H101" s="896"/>
      <c r="J101" s="893" t="s">
        <v>725</v>
      </c>
      <c r="K101" s="891" t="s">
        <v>398</v>
      </c>
      <c r="L101" s="911"/>
      <c r="M101" s="891"/>
      <c r="N101" s="891">
        <f>'Основная продукция'!I137</f>
        <v>1</v>
      </c>
      <c r="O101" s="892">
        <f>N101*0.5</f>
        <v>0.5</v>
      </c>
      <c r="P101" s="894"/>
      <c r="Q101" s="896"/>
      <c r="S101" s="893" t="s">
        <v>725</v>
      </c>
      <c r="T101" s="891" t="s">
        <v>398</v>
      </c>
      <c r="U101" s="911"/>
      <c r="V101" s="891">
        <f>'Основная продукция'!I165</f>
        <v>1</v>
      </c>
      <c r="W101" s="891">
        <f t="shared" si="3"/>
        <v>1</v>
      </c>
      <c r="X101" s="892">
        <f>W101*0.5</f>
        <v>0.5</v>
      </c>
      <c r="Y101" s="894"/>
      <c r="Z101" s="896"/>
    </row>
    <row r="102" spans="1:26" s="864" customFormat="1" ht="22.5" customHeight="1" thickBot="1">
      <c r="A102" s="912" t="s">
        <v>747</v>
      </c>
      <c r="B102" s="1973" t="s">
        <v>398</v>
      </c>
      <c r="C102" s="1976"/>
      <c r="D102" s="1973">
        <f>'Основная продукция'!I110</f>
        <v>1</v>
      </c>
      <c r="E102" s="1973">
        <f t="shared" ref="E102" si="4">ROUNDUP(D102,0)</f>
        <v>1</v>
      </c>
      <c r="F102" s="1974">
        <f>E102*0.5</f>
        <v>0.5</v>
      </c>
      <c r="G102" s="1977"/>
      <c r="H102" s="1979"/>
      <c r="J102" s="912" t="s">
        <v>747</v>
      </c>
      <c r="K102" s="1973" t="s">
        <v>398</v>
      </c>
      <c r="L102" s="1976"/>
      <c r="M102" s="1973"/>
      <c r="N102" s="891">
        <f>'Основная продукция'!I138</f>
        <v>3</v>
      </c>
      <c r="O102" s="1974">
        <f>N102*0.5</f>
        <v>1.5</v>
      </c>
      <c r="P102" s="1977"/>
      <c r="Q102" s="1979"/>
      <c r="S102" s="912" t="s">
        <v>747</v>
      </c>
      <c r="T102" s="1973" t="s">
        <v>398</v>
      </c>
      <c r="U102" s="1976"/>
      <c r="V102" s="1973">
        <f>'Основная продукция'!I166</f>
        <v>3</v>
      </c>
      <c r="W102" s="1973">
        <f t="shared" ref="W102" si="5">ROUNDUP(V102,0)</f>
        <v>3</v>
      </c>
      <c r="X102" s="1974">
        <f>W102*0.5</f>
        <v>1.5</v>
      </c>
      <c r="Y102" s="1977"/>
      <c r="Z102" s="1979"/>
    </row>
    <row r="103" spans="1:26" s="864" customFormat="1" ht="22.5" customHeight="1">
      <c r="A103" s="3880" t="s">
        <v>939</v>
      </c>
      <c r="B103" s="3881"/>
      <c r="C103" s="3881"/>
      <c r="D103" s="3881"/>
      <c r="E103" s="3881"/>
      <c r="F103" s="3881"/>
      <c r="G103" s="3881"/>
      <c r="H103" s="3882"/>
      <c r="I103" s="785"/>
      <c r="J103" s="3880" t="s">
        <v>939</v>
      </c>
      <c r="K103" s="3881"/>
      <c r="L103" s="3881"/>
      <c r="M103" s="3881"/>
      <c r="N103" s="3881"/>
      <c r="O103" s="3881"/>
      <c r="P103" s="3881"/>
      <c r="Q103" s="3882"/>
      <c r="R103" s="785"/>
      <c r="S103" s="3880" t="s">
        <v>939</v>
      </c>
      <c r="T103" s="3881"/>
      <c r="U103" s="3881"/>
      <c r="V103" s="3881"/>
      <c r="W103" s="3881"/>
      <c r="X103" s="3881"/>
      <c r="Y103" s="3881"/>
      <c r="Z103" s="3882"/>
    </row>
    <row r="104" spans="1:26" ht="22.5" customHeight="1" thickBot="1">
      <c r="A104" s="795"/>
      <c r="B104" s="796"/>
      <c r="C104" s="796"/>
      <c r="D104" s="796"/>
      <c r="E104" s="796"/>
      <c r="F104" s="796"/>
      <c r="G104" s="796"/>
      <c r="H104" s="917"/>
      <c r="J104" s="795"/>
      <c r="K104" s="796"/>
      <c r="L104" s="796"/>
      <c r="M104" s="796"/>
      <c r="N104" s="796"/>
      <c r="O104" s="796"/>
      <c r="P104" s="796"/>
      <c r="Q104" s="917"/>
      <c r="S104" s="795"/>
      <c r="T104" s="796"/>
      <c r="U104" s="796"/>
      <c r="V104" s="796"/>
      <c r="W104" s="796"/>
      <c r="X104" s="796"/>
      <c r="Y104" s="796"/>
      <c r="Z104" s="917"/>
    </row>
    <row r="105" spans="1:26" ht="24.75" customHeight="1" thickBot="1">
      <c r="A105" s="921" t="s">
        <v>317</v>
      </c>
      <c r="B105" s="922"/>
      <c r="C105" s="922"/>
      <c r="D105" s="922"/>
      <c r="E105" s="922"/>
      <c r="F105" s="922"/>
      <c r="G105" s="4157" t="s">
        <v>872</v>
      </c>
      <c r="H105" s="4158"/>
      <c r="J105" s="4172" t="s">
        <v>319</v>
      </c>
      <c r="K105" s="4173"/>
      <c r="L105" s="4173"/>
      <c r="M105" s="4173"/>
      <c r="N105" s="4173"/>
      <c r="O105" s="4173"/>
      <c r="P105" s="4157" t="s">
        <v>898</v>
      </c>
      <c r="Q105" s="4158"/>
      <c r="S105" s="4056" t="s">
        <v>320</v>
      </c>
      <c r="T105" s="4057"/>
      <c r="U105" s="4057"/>
      <c r="V105" s="4057"/>
      <c r="W105" s="4057"/>
      <c r="X105" s="4058"/>
      <c r="Y105" s="4051" t="s">
        <v>123</v>
      </c>
      <c r="Z105" s="4053"/>
    </row>
    <row r="106" spans="1:26" ht="25.5" customHeight="1" thickBot="1">
      <c r="A106" s="856" t="s">
        <v>61</v>
      </c>
      <c r="B106" s="4059">
        <f>B2</f>
        <v>44606</v>
      </c>
      <c r="C106" s="4060"/>
      <c r="D106" s="4060"/>
      <c r="E106" s="4060"/>
      <c r="F106" s="4061"/>
      <c r="G106" s="1730" t="s">
        <v>62</v>
      </c>
      <c r="H106" s="3903">
        <f>H2</f>
        <v>0.41666666666666669</v>
      </c>
      <c r="J106" s="856" t="s">
        <v>61</v>
      </c>
      <c r="K106" s="4059">
        <f>B2</f>
        <v>44606</v>
      </c>
      <c r="L106" s="4060"/>
      <c r="M106" s="4060"/>
      <c r="N106" s="4060"/>
      <c r="O106" s="4061"/>
      <c r="P106" s="1730" t="s">
        <v>62</v>
      </c>
      <c r="Q106" s="3904">
        <f>H106</f>
        <v>0.41666666666666669</v>
      </c>
      <c r="S106" s="856" t="s">
        <v>61</v>
      </c>
      <c r="T106" s="4059">
        <f>B2</f>
        <v>44606</v>
      </c>
      <c r="U106" s="4060"/>
      <c r="V106" s="4060"/>
      <c r="W106" s="4060"/>
      <c r="X106" s="4061"/>
      <c r="Y106" s="1730" t="s">
        <v>62</v>
      </c>
      <c r="Z106" s="3904">
        <f>Q106</f>
        <v>0.41666666666666669</v>
      </c>
    </row>
    <row r="107" spans="1:26" ht="24.75" customHeight="1">
      <c r="A107" s="4077" t="s">
        <v>21</v>
      </c>
      <c r="B107" s="4078"/>
      <c r="C107" s="3878"/>
      <c r="D107" s="3878"/>
      <c r="E107" s="4085" t="s">
        <v>396</v>
      </c>
      <c r="F107" s="4081" t="s">
        <v>395</v>
      </c>
      <c r="G107" s="4081" t="s">
        <v>22</v>
      </c>
      <c r="H107" s="4155" t="s">
        <v>563</v>
      </c>
      <c r="J107" s="4077" t="s">
        <v>21</v>
      </c>
      <c r="K107" s="4078"/>
      <c r="L107" s="3878"/>
      <c r="M107" s="3878"/>
      <c r="N107" s="4085" t="s">
        <v>396</v>
      </c>
      <c r="O107" s="4081" t="s">
        <v>395</v>
      </c>
      <c r="P107" s="4081" t="s">
        <v>22</v>
      </c>
      <c r="Q107" s="4155" t="s">
        <v>563</v>
      </c>
      <c r="S107" s="4077" t="s">
        <v>21</v>
      </c>
      <c r="T107" s="4078"/>
      <c r="U107" s="3878"/>
      <c r="V107" s="3878"/>
      <c r="W107" s="4085" t="s">
        <v>396</v>
      </c>
      <c r="X107" s="4081" t="s">
        <v>395</v>
      </c>
      <c r="Y107" s="4081" t="s">
        <v>22</v>
      </c>
      <c r="Z107" s="4155" t="s">
        <v>563</v>
      </c>
    </row>
    <row r="108" spans="1:26" ht="24.75" customHeight="1" thickBot="1">
      <c r="A108" s="4161"/>
      <c r="B108" s="4162"/>
      <c r="C108" s="1449"/>
      <c r="D108" s="1449"/>
      <c r="E108" s="4086"/>
      <c r="F108" s="4163"/>
      <c r="G108" s="4163"/>
      <c r="H108" s="4164"/>
      <c r="J108" s="4079"/>
      <c r="K108" s="4080"/>
      <c r="L108" s="3879"/>
      <c r="M108" s="3879"/>
      <c r="N108" s="4086"/>
      <c r="O108" s="4082"/>
      <c r="P108" s="4082"/>
      <c r="Q108" s="4156"/>
      <c r="S108" s="4079"/>
      <c r="T108" s="4080"/>
      <c r="U108" s="3879"/>
      <c r="V108" s="3879"/>
      <c r="W108" s="4086"/>
      <c r="X108" s="4082"/>
      <c r="Y108" s="4082"/>
      <c r="Z108" s="4156"/>
    </row>
    <row r="109" spans="1:26" s="864" customFormat="1" ht="24.75" customHeight="1">
      <c r="A109" s="3887" t="s">
        <v>24</v>
      </c>
      <c r="B109" s="3888" t="s">
        <v>25</v>
      </c>
      <c r="C109" s="3888"/>
      <c r="D109" s="3888"/>
      <c r="E109" s="3888" t="s">
        <v>397</v>
      </c>
      <c r="F109" s="860">
        <f>'Основная продукция'!F173</f>
        <v>0</v>
      </c>
      <c r="G109" s="861"/>
      <c r="H109" s="863"/>
      <c r="J109" s="3887" t="s">
        <v>24</v>
      </c>
      <c r="K109" s="3888" t="s">
        <v>25</v>
      </c>
      <c r="L109" s="3888"/>
      <c r="M109" s="3888"/>
      <c r="N109" s="3888" t="s">
        <v>397</v>
      </c>
      <c r="O109" s="860">
        <f>'Основная продукция'!F201</f>
        <v>0</v>
      </c>
      <c r="P109" s="861"/>
      <c r="Q109" s="863"/>
      <c r="S109" s="3887" t="s">
        <v>24</v>
      </c>
      <c r="T109" s="3888" t="s">
        <v>25</v>
      </c>
      <c r="U109" s="3888"/>
      <c r="V109" s="3888"/>
      <c r="W109" s="3888" t="s">
        <v>397</v>
      </c>
      <c r="X109" s="860">
        <f>'Основная продукция'!F229</f>
        <v>125</v>
      </c>
      <c r="Y109" s="861"/>
      <c r="Z109" s="863"/>
    </row>
    <row r="110" spans="1:26" s="864" customFormat="1" ht="24.75" customHeight="1" thickBot="1">
      <c r="A110" s="1845" t="s">
        <v>764</v>
      </c>
      <c r="B110" s="926" t="s">
        <v>25</v>
      </c>
      <c r="C110" s="926"/>
      <c r="D110" s="926"/>
      <c r="E110" s="926" t="s">
        <v>397</v>
      </c>
      <c r="F110" s="928">
        <f>'Основная продукция'!F174</f>
        <v>0</v>
      </c>
      <c r="G110" s="2939"/>
      <c r="H110" s="2576"/>
      <c r="J110" s="1845" t="s">
        <v>764</v>
      </c>
      <c r="K110" s="926" t="s">
        <v>25</v>
      </c>
      <c r="L110" s="926"/>
      <c r="M110" s="926"/>
      <c r="N110" s="926" t="s">
        <v>397</v>
      </c>
      <c r="O110" s="928">
        <f>'Основная продукция'!F202</f>
        <v>0</v>
      </c>
      <c r="P110" s="2939"/>
      <c r="Q110" s="2576"/>
      <c r="S110" s="1845" t="s">
        <v>764</v>
      </c>
      <c r="T110" s="926" t="s">
        <v>25</v>
      </c>
      <c r="U110" s="926"/>
      <c r="V110" s="926"/>
      <c r="W110" s="926" t="s">
        <v>397</v>
      </c>
      <c r="X110" s="1846">
        <f>'Основная продукция'!F230</f>
        <v>5</v>
      </c>
      <c r="Y110" s="2939"/>
      <c r="Z110" s="2576"/>
    </row>
    <row r="111" spans="1:26" s="864" customFormat="1" ht="24.75" customHeight="1">
      <c r="A111" s="929" t="s">
        <v>0</v>
      </c>
      <c r="B111" s="867" t="s">
        <v>25</v>
      </c>
      <c r="C111" s="867"/>
      <c r="D111" s="867"/>
      <c r="E111" s="867" t="s">
        <v>397</v>
      </c>
      <c r="F111" s="930">
        <f>'Основная продукция'!F175</f>
        <v>0</v>
      </c>
      <c r="G111" s="931"/>
      <c r="H111" s="3399"/>
      <c r="J111" s="929" t="s">
        <v>0</v>
      </c>
      <c r="K111" s="867" t="s">
        <v>25</v>
      </c>
      <c r="L111" s="867"/>
      <c r="M111" s="867"/>
      <c r="N111" s="867" t="s">
        <v>397</v>
      </c>
      <c r="O111" s="930">
        <f>'Основная продукция'!F203</f>
        <v>0</v>
      </c>
      <c r="P111" s="931"/>
      <c r="Q111" s="3399"/>
      <c r="S111" s="3887" t="s">
        <v>0</v>
      </c>
      <c r="T111" s="3888" t="s">
        <v>25</v>
      </c>
      <c r="U111" s="3888"/>
      <c r="V111" s="3888"/>
      <c r="W111" s="3888" t="s">
        <v>397</v>
      </c>
      <c r="X111" s="860">
        <f>'Основная продукция'!F231</f>
        <v>90</v>
      </c>
      <c r="Y111" s="876"/>
      <c r="Z111" s="1829"/>
    </row>
    <row r="112" spans="1:26" s="864" customFormat="1" ht="24.75" customHeight="1">
      <c r="A112" s="865" t="s">
        <v>28</v>
      </c>
      <c r="B112" s="866" t="s">
        <v>25</v>
      </c>
      <c r="C112" s="866"/>
      <c r="D112" s="866"/>
      <c r="E112" s="866" t="s">
        <v>397</v>
      </c>
      <c r="F112" s="881">
        <f>'Основная продукция'!F176</f>
        <v>0</v>
      </c>
      <c r="G112" s="877"/>
      <c r="H112" s="1828"/>
      <c r="J112" s="865" t="s">
        <v>28</v>
      </c>
      <c r="K112" s="866" t="s">
        <v>25</v>
      </c>
      <c r="L112" s="866"/>
      <c r="M112" s="866"/>
      <c r="N112" s="866" t="s">
        <v>397</v>
      </c>
      <c r="O112" s="881">
        <f>'Основная продукция'!F204</f>
        <v>0</v>
      </c>
      <c r="P112" s="877"/>
      <c r="Q112" s="1828"/>
      <c r="S112" s="865" t="s">
        <v>28</v>
      </c>
      <c r="T112" s="866" t="s">
        <v>25</v>
      </c>
      <c r="U112" s="866"/>
      <c r="V112" s="866"/>
      <c r="W112" s="866" t="s">
        <v>397</v>
      </c>
      <c r="X112" s="881">
        <f>'Основная продукция'!F232</f>
        <v>12</v>
      </c>
      <c r="Y112" s="877"/>
      <c r="Z112" s="1828"/>
    </row>
    <row r="113" spans="1:26" s="864" customFormat="1" ht="24.75" customHeight="1">
      <c r="A113" s="865" t="s">
        <v>29</v>
      </c>
      <c r="B113" s="866" t="s">
        <v>25</v>
      </c>
      <c r="C113" s="866"/>
      <c r="D113" s="866"/>
      <c r="E113" s="866" t="s">
        <v>397</v>
      </c>
      <c r="F113" s="881">
        <f>'Основная продукция'!F177</f>
        <v>0</v>
      </c>
      <c r="G113" s="877"/>
      <c r="H113" s="1828"/>
      <c r="J113" s="865" t="s">
        <v>29</v>
      </c>
      <c r="K113" s="866" t="s">
        <v>25</v>
      </c>
      <c r="L113" s="866"/>
      <c r="M113" s="866"/>
      <c r="N113" s="866" t="s">
        <v>397</v>
      </c>
      <c r="O113" s="881">
        <f>'Основная продукция'!F205</f>
        <v>0</v>
      </c>
      <c r="P113" s="877"/>
      <c r="Q113" s="1828"/>
      <c r="S113" s="865" t="s">
        <v>29</v>
      </c>
      <c r="T113" s="866" t="s">
        <v>25</v>
      </c>
      <c r="U113" s="866"/>
      <c r="V113" s="866"/>
      <c r="W113" s="866" t="s">
        <v>397</v>
      </c>
      <c r="X113" s="881">
        <f>'Основная продукция'!F233</f>
        <v>36</v>
      </c>
      <c r="Y113" s="877"/>
      <c r="Z113" s="2577"/>
    </row>
    <row r="114" spans="1:26" s="864" customFormat="1" ht="24.75" customHeight="1">
      <c r="A114" s="865" t="s">
        <v>879</v>
      </c>
      <c r="B114" s="866" t="s">
        <v>25</v>
      </c>
      <c r="C114" s="866"/>
      <c r="D114" s="866"/>
      <c r="E114" s="866" t="s">
        <v>397</v>
      </c>
      <c r="F114" s="881">
        <f>'Основная продукция'!F178</f>
        <v>0</v>
      </c>
      <c r="G114" s="877"/>
      <c r="H114" s="1828"/>
      <c r="J114" s="865" t="s">
        <v>879</v>
      </c>
      <c r="K114" s="866" t="s">
        <v>25</v>
      </c>
      <c r="L114" s="866"/>
      <c r="M114" s="866"/>
      <c r="N114" s="866" t="s">
        <v>397</v>
      </c>
      <c r="O114" s="881">
        <f>'Основная продукция'!F206</f>
        <v>0</v>
      </c>
      <c r="P114" s="877"/>
      <c r="Q114" s="2577"/>
      <c r="S114" s="865" t="s">
        <v>879</v>
      </c>
      <c r="T114" s="866" t="s">
        <v>25</v>
      </c>
      <c r="U114" s="866"/>
      <c r="V114" s="866"/>
      <c r="W114" s="866" t="s">
        <v>397</v>
      </c>
      <c r="X114" s="881">
        <f>'Основная продукция'!F234</f>
        <v>0</v>
      </c>
      <c r="Y114" s="877"/>
      <c r="Z114" s="2577"/>
    </row>
    <row r="115" spans="1:26" s="864" customFormat="1" ht="24.75" customHeight="1" thickBot="1">
      <c r="A115" s="2928" t="s">
        <v>719</v>
      </c>
      <c r="B115" s="872" t="s">
        <v>25</v>
      </c>
      <c r="C115" s="872"/>
      <c r="D115" s="872"/>
      <c r="E115" s="872" t="s">
        <v>397</v>
      </c>
      <c r="F115" s="935">
        <f>'Основная продукция'!F179</f>
        <v>0</v>
      </c>
      <c r="G115" s="2579"/>
      <c r="H115" s="3400"/>
      <c r="J115" s="2928" t="s">
        <v>719</v>
      </c>
      <c r="K115" s="926" t="s">
        <v>25</v>
      </c>
      <c r="L115" s="926"/>
      <c r="M115" s="926"/>
      <c r="N115" s="926" t="s">
        <v>397</v>
      </c>
      <c r="O115" s="881">
        <f>'Основная продукция'!F207</f>
        <v>0</v>
      </c>
      <c r="P115" s="1841"/>
      <c r="Q115" s="2929"/>
      <c r="S115" s="2928" t="s">
        <v>719</v>
      </c>
      <c r="T115" s="926" t="s">
        <v>25</v>
      </c>
      <c r="U115" s="926"/>
      <c r="V115" s="926"/>
      <c r="W115" s="926" t="s">
        <v>397</v>
      </c>
      <c r="X115" s="1846">
        <f>'Основная продукция'!F235</f>
        <v>8</v>
      </c>
      <c r="Y115" s="1841"/>
      <c r="Z115" s="2929"/>
    </row>
    <row r="116" spans="1:26" s="864" customFormat="1" ht="24.75" customHeight="1">
      <c r="A116" s="3887" t="s">
        <v>30</v>
      </c>
      <c r="B116" s="3888" t="s">
        <v>25</v>
      </c>
      <c r="C116" s="3888"/>
      <c r="D116" s="3888"/>
      <c r="E116" s="3888" t="s">
        <v>397</v>
      </c>
      <c r="F116" s="860">
        <f>'Основная продукция'!F180</f>
        <v>0</v>
      </c>
      <c r="G116" s="876"/>
      <c r="H116" s="863"/>
      <c r="J116" s="3887" t="s">
        <v>30</v>
      </c>
      <c r="K116" s="3888" t="s">
        <v>25</v>
      </c>
      <c r="L116" s="3888"/>
      <c r="M116" s="3888"/>
      <c r="N116" s="3888" t="s">
        <v>397</v>
      </c>
      <c r="O116" s="860">
        <f>'Основная продукция'!F208</f>
        <v>0</v>
      </c>
      <c r="P116" s="876"/>
      <c r="Q116" s="863"/>
      <c r="S116" s="3887" t="s">
        <v>30</v>
      </c>
      <c r="T116" s="3888" t="s">
        <v>25</v>
      </c>
      <c r="U116" s="3888"/>
      <c r="V116" s="3888"/>
      <c r="W116" s="3888" t="s">
        <v>397</v>
      </c>
      <c r="X116" s="860">
        <f>'Основная продукция'!F236</f>
        <v>50</v>
      </c>
      <c r="Y116" s="876"/>
      <c r="Z116" s="863"/>
    </row>
    <row r="117" spans="1:26" s="864" customFormat="1" ht="24.75" customHeight="1" thickBot="1">
      <c r="A117" s="3889" t="s">
        <v>31</v>
      </c>
      <c r="B117" s="3890" t="s">
        <v>25</v>
      </c>
      <c r="C117" s="3890"/>
      <c r="D117" s="3890"/>
      <c r="E117" s="3890" t="s">
        <v>397</v>
      </c>
      <c r="F117" s="928">
        <f>'Основная продукция'!F181</f>
        <v>0</v>
      </c>
      <c r="G117" s="878"/>
      <c r="H117" s="875"/>
      <c r="J117" s="3889" t="s">
        <v>31</v>
      </c>
      <c r="K117" s="3890" t="s">
        <v>25</v>
      </c>
      <c r="L117" s="3890"/>
      <c r="M117" s="3890"/>
      <c r="N117" s="3890" t="s">
        <v>397</v>
      </c>
      <c r="O117" s="928">
        <f>'Основная продукция'!F209</f>
        <v>0</v>
      </c>
      <c r="P117" s="878"/>
      <c r="Q117" s="875"/>
      <c r="S117" s="3889" t="s">
        <v>31</v>
      </c>
      <c r="T117" s="3890" t="s">
        <v>25</v>
      </c>
      <c r="U117" s="3890"/>
      <c r="V117" s="3890"/>
      <c r="W117" s="3890" t="s">
        <v>397</v>
      </c>
      <c r="X117" s="928">
        <f>'Основная продукция'!F237</f>
        <v>8</v>
      </c>
      <c r="Y117" s="878"/>
      <c r="Z117" s="875"/>
    </row>
    <row r="118" spans="1:26" s="864" customFormat="1" ht="24.75" customHeight="1" thickBot="1">
      <c r="A118" s="3889" t="s">
        <v>768</v>
      </c>
      <c r="B118" s="872" t="s">
        <v>25</v>
      </c>
      <c r="C118" s="872"/>
      <c r="D118" s="872"/>
      <c r="E118" s="872" t="s">
        <v>397</v>
      </c>
      <c r="F118" s="944">
        <f>'Основная продукция'!F182</f>
        <v>0</v>
      </c>
      <c r="G118" s="2579"/>
      <c r="H118" s="2947"/>
      <c r="J118" s="3889" t="s">
        <v>768</v>
      </c>
      <c r="K118" s="3890" t="s">
        <v>25</v>
      </c>
      <c r="L118" s="3890"/>
      <c r="M118" s="3890"/>
      <c r="N118" s="3890" t="s">
        <v>397</v>
      </c>
      <c r="O118" s="928">
        <f>'Основная продукция'!F210</f>
        <v>0</v>
      </c>
      <c r="P118" s="878"/>
      <c r="Q118" s="875"/>
      <c r="S118" s="3889" t="s">
        <v>768</v>
      </c>
      <c r="T118" s="3890" t="s">
        <v>25</v>
      </c>
      <c r="U118" s="3890"/>
      <c r="V118" s="3890"/>
      <c r="W118" s="3890" t="s">
        <v>397</v>
      </c>
      <c r="X118" s="928">
        <f>'Основная продукция'!F238</f>
        <v>0</v>
      </c>
      <c r="Y118" s="878"/>
      <c r="Z118" s="875"/>
    </row>
    <row r="119" spans="1:26" s="864" customFormat="1" ht="24.75" customHeight="1">
      <c r="A119" s="879" t="s">
        <v>878</v>
      </c>
      <c r="B119" s="3888" t="s">
        <v>25</v>
      </c>
      <c r="C119" s="3888"/>
      <c r="D119" s="3888"/>
      <c r="E119" s="3888" t="s">
        <v>397</v>
      </c>
      <c r="F119" s="860">
        <f>'Основная продукция'!F183</f>
        <v>0</v>
      </c>
      <c r="G119" s="876"/>
      <c r="H119" s="863"/>
      <c r="J119" s="879" t="s">
        <v>878</v>
      </c>
      <c r="K119" s="3888" t="s">
        <v>25</v>
      </c>
      <c r="L119" s="3888"/>
      <c r="M119" s="3888"/>
      <c r="N119" s="3888" t="s">
        <v>397</v>
      </c>
      <c r="O119" s="889">
        <f>'Основная продукция'!F211</f>
        <v>0</v>
      </c>
      <c r="P119" s="876"/>
      <c r="Q119" s="863"/>
      <c r="S119" s="879" t="s">
        <v>878</v>
      </c>
      <c r="T119" s="3888" t="s">
        <v>25</v>
      </c>
      <c r="U119" s="3888"/>
      <c r="V119" s="3888"/>
      <c r="W119" s="3888" t="s">
        <v>397</v>
      </c>
      <c r="X119" s="889">
        <f>'Основная продукция'!F239</f>
        <v>0</v>
      </c>
      <c r="Y119" s="876"/>
      <c r="Z119" s="863"/>
    </row>
    <row r="120" spans="1:26" s="864" customFormat="1" ht="24.75" customHeight="1">
      <c r="A120" s="880" t="s">
        <v>33</v>
      </c>
      <c r="B120" s="866" t="s">
        <v>25</v>
      </c>
      <c r="C120" s="866"/>
      <c r="D120" s="866"/>
      <c r="E120" s="866" t="s">
        <v>397</v>
      </c>
      <c r="F120" s="881">
        <f>'Основная продукция'!F184</f>
        <v>0</v>
      </c>
      <c r="G120" s="877"/>
      <c r="H120" s="870"/>
      <c r="J120" s="880" t="s">
        <v>33</v>
      </c>
      <c r="K120" s="866" t="s">
        <v>25</v>
      </c>
      <c r="L120" s="866"/>
      <c r="M120" s="866"/>
      <c r="N120" s="866" t="s">
        <v>397</v>
      </c>
      <c r="O120" s="945">
        <f>'Основная продукция'!F212</f>
        <v>0</v>
      </c>
      <c r="P120" s="877"/>
      <c r="Q120" s="870"/>
      <c r="S120" s="880" t="s">
        <v>33</v>
      </c>
      <c r="T120" s="866" t="s">
        <v>25</v>
      </c>
      <c r="U120" s="866"/>
      <c r="V120" s="866"/>
      <c r="W120" s="866" t="s">
        <v>397</v>
      </c>
      <c r="X120" s="945">
        <f>'Основная продукция'!F240</f>
        <v>0</v>
      </c>
      <c r="Y120" s="877"/>
      <c r="Z120" s="870"/>
    </row>
    <row r="121" spans="1:26" s="864" customFormat="1" ht="24.75" customHeight="1" thickBot="1">
      <c r="A121" s="871" t="s">
        <v>34</v>
      </c>
      <c r="B121" s="3890" t="s">
        <v>25</v>
      </c>
      <c r="C121" s="3890"/>
      <c r="D121" s="3890"/>
      <c r="E121" s="3890" t="s">
        <v>397</v>
      </c>
      <c r="F121" s="928">
        <f>'Основная продукция'!F185</f>
        <v>0</v>
      </c>
      <c r="G121" s="878"/>
      <c r="H121" s="875"/>
      <c r="J121" s="871" t="s">
        <v>34</v>
      </c>
      <c r="K121" s="3890" t="s">
        <v>25</v>
      </c>
      <c r="L121" s="3890"/>
      <c r="M121" s="3890"/>
      <c r="N121" s="3890" t="s">
        <v>397</v>
      </c>
      <c r="O121" s="946">
        <f>'Основная продукция'!F213</f>
        <v>0</v>
      </c>
      <c r="P121" s="878"/>
      <c r="Q121" s="875"/>
      <c r="S121" s="871" t="s">
        <v>34</v>
      </c>
      <c r="T121" s="3890" t="s">
        <v>25</v>
      </c>
      <c r="U121" s="3890"/>
      <c r="V121" s="3890"/>
      <c r="W121" s="3890" t="s">
        <v>397</v>
      </c>
      <c r="X121" s="946">
        <f>'Основная продукция'!F241</f>
        <v>12</v>
      </c>
      <c r="Y121" s="878"/>
      <c r="Z121" s="875"/>
    </row>
    <row r="122" spans="1:26" s="864" customFormat="1" ht="24.75" customHeight="1" thickBot="1">
      <c r="A122" s="2946" t="s">
        <v>455</v>
      </c>
      <c r="B122" s="872" t="s">
        <v>25</v>
      </c>
      <c r="C122" s="872"/>
      <c r="D122" s="872"/>
      <c r="E122" s="872" t="s">
        <v>397</v>
      </c>
      <c r="F122" s="935">
        <f>'Основная продукция'!F186</f>
        <v>0</v>
      </c>
      <c r="G122" s="2579"/>
      <c r="H122" s="2947"/>
      <c r="J122" s="929" t="s">
        <v>455</v>
      </c>
      <c r="K122" s="867" t="s">
        <v>25</v>
      </c>
      <c r="L122" s="867"/>
      <c r="M122" s="867"/>
      <c r="N122" s="867" t="s">
        <v>397</v>
      </c>
      <c r="O122" s="930">
        <f>'Основная продукция'!F214</f>
        <v>0</v>
      </c>
      <c r="P122" s="931"/>
      <c r="Q122" s="933"/>
      <c r="S122" s="929" t="s">
        <v>455</v>
      </c>
      <c r="T122" s="867" t="s">
        <v>25</v>
      </c>
      <c r="U122" s="867"/>
      <c r="V122" s="867"/>
      <c r="W122" s="867" t="s">
        <v>397</v>
      </c>
      <c r="X122" s="930">
        <f>'Основная продукция'!F242</f>
        <v>0</v>
      </c>
      <c r="Y122" s="931"/>
      <c r="Z122" s="933"/>
    </row>
    <row r="123" spans="1:26" s="864" customFormat="1" ht="24.75" customHeight="1">
      <c r="A123" s="879" t="s">
        <v>331</v>
      </c>
      <c r="B123" s="925" t="s">
        <v>25</v>
      </c>
      <c r="C123" s="3888"/>
      <c r="D123" s="3888"/>
      <c r="E123" s="3888" t="s">
        <v>397</v>
      </c>
      <c r="F123" s="860">
        <f>'Основная продукция'!F187</f>
        <v>0</v>
      </c>
      <c r="G123" s="876"/>
      <c r="H123" s="863"/>
      <c r="J123" s="879" t="s">
        <v>331</v>
      </c>
      <c r="K123" s="925" t="s">
        <v>25</v>
      </c>
      <c r="L123" s="3888"/>
      <c r="M123" s="3888"/>
      <c r="N123" s="3888" t="s">
        <v>397</v>
      </c>
      <c r="O123" s="889">
        <f>'Основная продукция'!F215</f>
        <v>0</v>
      </c>
      <c r="P123" s="876"/>
      <c r="Q123" s="863"/>
      <c r="S123" s="879" t="s">
        <v>331</v>
      </c>
      <c r="T123" s="925" t="s">
        <v>25</v>
      </c>
      <c r="U123" s="3888"/>
      <c r="V123" s="3888"/>
      <c r="W123" s="3888" t="s">
        <v>397</v>
      </c>
      <c r="X123" s="889">
        <f>'Основная продукция'!F243</f>
        <v>1</v>
      </c>
      <c r="Y123" s="876"/>
      <c r="Z123" s="863"/>
    </row>
    <row r="124" spans="1:26" s="864" customFormat="1" ht="24.75" customHeight="1" thickBot="1">
      <c r="A124" s="871" t="s">
        <v>330</v>
      </c>
      <c r="B124" s="3890" t="s">
        <v>25</v>
      </c>
      <c r="C124" s="3890"/>
      <c r="D124" s="3890"/>
      <c r="E124" s="3890" t="s">
        <v>397</v>
      </c>
      <c r="F124" s="928">
        <f>'Основная продукция'!F188</f>
        <v>0</v>
      </c>
      <c r="G124" s="1841"/>
      <c r="H124" s="2576"/>
      <c r="J124" s="871" t="s">
        <v>330</v>
      </c>
      <c r="K124" s="3890" t="s">
        <v>25</v>
      </c>
      <c r="L124" s="3890"/>
      <c r="M124" s="3890"/>
      <c r="N124" s="3890" t="s">
        <v>397</v>
      </c>
      <c r="O124" s="1840">
        <f>'Основная продукция'!F216</f>
        <v>0</v>
      </c>
      <c r="P124" s="1841"/>
      <c r="Q124" s="2576"/>
      <c r="S124" s="871" t="s">
        <v>330</v>
      </c>
      <c r="T124" s="3890" t="s">
        <v>25</v>
      </c>
      <c r="U124" s="3890"/>
      <c r="V124" s="3890"/>
      <c r="W124" s="3890" t="s">
        <v>397</v>
      </c>
      <c r="X124" s="1840">
        <f>'Основная продукция'!F244</f>
        <v>2</v>
      </c>
      <c r="Y124" s="1841"/>
      <c r="Z124" s="2576"/>
    </row>
    <row r="125" spans="1:26" s="864" customFormat="1" ht="24.75" customHeight="1">
      <c r="A125" s="880" t="s">
        <v>37</v>
      </c>
      <c r="B125" s="866" t="s">
        <v>25</v>
      </c>
      <c r="C125" s="866"/>
      <c r="D125" s="866"/>
      <c r="E125" s="866" t="s">
        <v>397</v>
      </c>
      <c r="F125" s="881">
        <f>'Основная продукция'!F189</f>
        <v>0</v>
      </c>
      <c r="G125" s="877"/>
      <c r="H125" s="870"/>
      <c r="J125" s="880" t="s">
        <v>37</v>
      </c>
      <c r="K125" s="866" t="s">
        <v>25</v>
      </c>
      <c r="L125" s="866"/>
      <c r="M125" s="866"/>
      <c r="N125" s="866" t="s">
        <v>397</v>
      </c>
      <c r="O125" s="945">
        <f>'Основная продукция'!F217</f>
        <v>0</v>
      </c>
      <c r="P125" s="877"/>
      <c r="Q125" s="870"/>
      <c r="S125" s="880" t="s">
        <v>37</v>
      </c>
      <c r="T125" s="866" t="s">
        <v>25</v>
      </c>
      <c r="U125" s="866"/>
      <c r="V125" s="866"/>
      <c r="W125" s="866" t="s">
        <v>397</v>
      </c>
      <c r="X125" s="945">
        <f>'Основная продукция'!F245</f>
        <v>20</v>
      </c>
      <c r="Y125" s="877"/>
      <c r="Z125" s="870"/>
    </row>
    <row r="126" spans="1:26" s="864" customFormat="1" ht="24.75" customHeight="1" thickBot="1">
      <c r="A126" s="940" t="s">
        <v>38</v>
      </c>
      <c r="B126" s="882" t="s">
        <v>25</v>
      </c>
      <c r="C126" s="882"/>
      <c r="D126" s="882"/>
      <c r="E126" s="882" t="s">
        <v>397</v>
      </c>
      <c r="F126" s="935">
        <f>'Основная продукция'!F190</f>
        <v>0</v>
      </c>
      <c r="G126" s="936"/>
      <c r="H126" s="938"/>
      <c r="J126" s="940" t="s">
        <v>38</v>
      </c>
      <c r="K126" s="882" t="s">
        <v>25</v>
      </c>
      <c r="L126" s="882"/>
      <c r="M126" s="882"/>
      <c r="N126" s="882" t="s">
        <v>397</v>
      </c>
      <c r="O126" s="3611">
        <f>'Основная продукция'!F218</f>
        <v>0</v>
      </c>
      <c r="P126" s="936"/>
      <c r="Q126" s="938"/>
      <c r="S126" s="940" t="s">
        <v>38</v>
      </c>
      <c r="T126" s="882" t="s">
        <v>25</v>
      </c>
      <c r="U126" s="882"/>
      <c r="V126" s="882"/>
      <c r="W126" s="882" t="s">
        <v>397</v>
      </c>
      <c r="X126" s="3611">
        <f>'Основная продукция'!F246</f>
        <v>48</v>
      </c>
      <c r="Y126" s="936"/>
      <c r="Z126" s="938"/>
    </row>
    <row r="127" spans="1:26" s="864" customFormat="1" ht="24.75" customHeight="1">
      <c r="A127" s="879" t="s">
        <v>814</v>
      </c>
      <c r="B127" s="3888" t="s">
        <v>25</v>
      </c>
      <c r="C127" s="3888"/>
      <c r="D127" s="3888"/>
      <c r="E127" s="3888" t="s">
        <v>397</v>
      </c>
      <c r="F127" s="860">
        <f>'Основная продукция'!F191</f>
        <v>0</v>
      </c>
      <c r="G127" s="876"/>
      <c r="H127" s="863"/>
      <c r="J127" s="879" t="s">
        <v>814</v>
      </c>
      <c r="K127" s="3888" t="s">
        <v>25</v>
      </c>
      <c r="L127" s="3888"/>
      <c r="M127" s="3888"/>
      <c r="N127" s="3888" t="s">
        <v>397</v>
      </c>
      <c r="O127" s="889">
        <f>'Основная продукция'!F219</f>
        <v>0</v>
      </c>
      <c r="P127" s="876"/>
      <c r="Q127" s="863"/>
      <c r="S127" s="879" t="s">
        <v>814</v>
      </c>
      <c r="T127" s="3888" t="s">
        <v>25</v>
      </c>
      <c r="U127" s="3888"/>
      <c r="V127" s="3888"/>
      <c r="W127" s="3888" t="s">
        <v>397</v>
      </c>
      <c r="X127" s="889">
        <f>'Основная продукция'!F247</f>
        <v>9</v>
      </c>
      <c r="Y127" s="876"/>
      <c r="Z127" s="863"/>
    </row>
    <row r="128" spans="1:26" s="864" customFormat="1" ht="24.75" customHeight="1" thickBot="1">
      <c r="A128" s="871" t="s">
        <v>523</v>
      </c>
      <c r="B128" s="3890" t="s">
        <v>25</v>
      </c>
      <c r="C128" s="3890"/>
      <c r="D128" s="3890"/>
      <c r="E128" s="3890" t="s">
        <v>397</v>
      </c>
      <c r="F128" s="928">
        <f>'Основная продукция'!F192</f>
        <v>0</v>
      </c>
      <c r="G128" s="878"/>
      <c r="H128" s="875"/>
      <c r="J128" s="871" t="s">
        <v>523</v>
      </c>
      <c r="K128" s="3890" t="s">
        <v>25</v>
      </c>
      <c r="L128" s="3890"/>
      <c r="M128" s="3890"/>
      <c r="N128" s="3890" t="s">
        <v>397</v>
      </c>
      <c r="O128" s="946">
        <f>'Основная продукция'!F220</f>
        <v>0</v>
      </c>
      <c r="P128" s="878"/>
      <c r="Q128" s="875"/>
      <c r="S128" s="871" t="s">
        <v>523</v>
      </c>
      <c r="T128" s="3890" t="s">
        <v>25</v>
      </c>
      <c r="U128" s="3890"/>
      <c r="V128" s="3890"/>
      <c r="W128" s="3890" t="s">
        <v>397</v>
      </c>
      <c r="X128" s="946">
        <f>'Основная продукция'!F248</f>
        <v>10</v>
      </c>
      <c r="Y128" s="878"/>
      <c r="Z128" s="875"/>
    </row>
    <row r="129" spans="1:26" s="864" customFormat="1" ht="24.75" customHeight="1">
      <c r="A129" s="3612" t="s">
        <v>917</v>
      </c>
      <c r="B129" s="3614" t="s">
        <v>25</v>
      </c>
      <c r="C129" s="3614"/>
      <c r="D129" s="3614"/>
      <c r="E129" s="3614" t="s">
        <v>397</v>
      </c>
      <c r="F129" s="3646">
        <f>'Основная продукция'!F193</f>
        <v>0</v>
      </c>
      <c r="G129" s="3616"/>
      <c r="H129" s="3617"/>
      <c r="J129" s="3612" t="s">
        <v>917</v>
      </c>
      <c r="K129" s="3614" t="s">
        <v>25</v>
      </c>
      <c r="L129" s="3614"/>
      <c r="M129" s="3614"/>
      <c r="N129" s="3614" t="s">
        <v>397</v>
      </c>
      <c r="O129" s="3615">
        <f>'Основная продукция'!F221</f>
        <v>0</v>
      </c>
      <c r="P129" s="3616"/>
      <c r="Q129" s="3617"/>
      <c r="S129" s="3612" t="s">
        <v>917</v>
      </c>
      <c r="T129" s="3614" t="s">
        <v>25</v>
      </c>
      <c r="U129" s="3614"/>
      <c r="V129" s="3614"/>
      <c r="W129" s="3614" t="s">
        <v>397</v>
      </c>
      <c r="X129" s="3615">
        <f>'Основная продукция'!F249</f>
        <v>5</v>
      </c>
      <c r="Y129" s="3616"/>
      <c r="Z129" s="3617"/>
    </row>
    <row r="130" spans="1:26" s="864" customFormat="1" ht="24.75" customHeight="1">
      <c r="A130" s="3618" t="s">
        <v>918</v>
      </c>
      <c r="B130" s="3620" t="s">
        <v>25</v>
      </c>
      <c r="C130" s="3620"/>
      <c r="D130" s="3620"/>
      <c r="E130" s="3620" t="s">
        <v>397</v>
      </c>
      <c r="F130" s="3647">
        <f>'Основная продукция'!F194</f>
        <v>0</v>
      </c>
      <c r="G130" s="3622"/>
      <c r="H130" s="3623"/>
      <c r="J130" s="3618" t="s">
        <v>918</v>
      </c>
      <c r="K130" s="3620" t="s">
        <v>25</v>
      </c>
      <c r="L130" s="3620"/>
      <c r="M130" s="3620"/>
      <c r="N130" s="3620" t="s">
        <v>397</v>
      </c>
      <c r="O130" s="3621">
        <f>'Основная продукция'!F222</f>
        <v>0</v>
      </c>
      <c r="P130" s="3622"/>
      <c r="Q130" s="3623"/>
      <c r="S130" s="3618" t="s">
        <v>918</v>
      </c>
      <c r="T130" s="3620" t="s">
        <v>25</v>
      </c>
      <c r="U130" s="3620"/>
      <c r="V130" s="3620"/>
      <c r="W130" s="3620" t="s">
        <v>397</v>
      </c>
      <c r="X130" s="3621">
        <f>'Основная продукция'!F250</f>
        <v>0</v>
      </c>
      <c r="Y130" s="3622"/>
      <c r="Z130" s="3623"/>
    </row>
    <row r="131" spans="1:26" s="864" customFormat="1" ht="24.75" customHeight="1">
      <c r="A131" s="3618" t="s">
        <v>919</v>
      </c>
      <c r="B131" s="3620" t="s">
        <v>25</v>
      </c>
      <c r="C131" s="3620"/>
      <c r="D131" s="3620"/>
      <c r="E131" s="3620" t="s">
        <v>397</v>
      </c>
      <c r="F131" s="3647">
        <f>'Основная продукция'!F195</f>
        <v>0</v>
      </c>
      <c r="G131" s="3622"/>
      <c r="H131" s="3623"/>
      <c r="J131" s="3618" t="s">
        <v>919</v>
      </c>
      <c r="K131" s="3620" t="s">
        <v>25</v>
      </c>
      <c r="L131" s="3620"/>
      <c r="M131" s="3620"/>
      <c r="N131" s="3620" t="s">
        <v>397</v>
      </c>
      <c r="O131" s="3621">
        <f>'Основная продукция'!F223</f>
        <v>0</v>
      </c>
      <c r="P131" s="3622"/>
      <c r="Q131" s="3623"/>
      <c r="S131" s="3618" t="s">
        <v>919</v>
      </c>
      <c r="T131" s="3620" t="s">
        <v>25</v>
      </c>
      <c r="U131" s="3620"/>
      <c r="V131" s="3620"/>
      <c r="W131" s="3620" t="s">
        <v>397</v>
      </c>
      <c r="X131" s="3621">
        <f>'Основная продукция'!F251</f>
        <v>10</v>
      </c>
      <c r="Y131" s="3622"/>
      <c r="Z131" s="3623"/>
    </row>
    <row r="132" spans="1:26" s="864" customFormat="1" ht="24.75" customHeight="1" thickBot="1">
      <c r="A132" s="3624" t="s">
        <v>920</v>
      </c>
      <c r="B132" s="3626" t="s">
        <v>25</v>
      </c>
      <c r="C132" s="3626"/>
      <c r="D132" s="3626"/>
      <c r="E132" s="3626" t="s">
        <v>397</v>
      </c>
      <c r="F132" s="3648">
        <f>'Основная продукция'!F196</f>
        <v>0</v>
      </c>
      <c r="G132" s="3628"/>
      <c r="H132" s="3629"/>
      <c r="J132" s="3624" t="s">
        <v>920</v>
      </c>
      <c r="K132" s="3626" t="s">
        <v>25</v>
      </c>
      <c r="L132" s="3626"/>
      <c r="M132" s="3626"/>
      <c r="N132" s="3626" t="s">
        <v>397</v>
      </c>
      <c r="O132" s="3627">
        <f>'Основная продукция'!F224</f>
        <v>0</v>
      </c>
      <c r="P132" s="3628"/>
      <c r="Q132" s="3629"/>
      <c r="S132" s="3624" t="s">
        <v>920</v>
      </c>
      <c r="T132" s="3626" t="s">
        <v>25</v>
      </c>
      <c r="U132" s="3626"/>
      <c r="V132" s="3626"/>
      <c r="W132" s="3626" t="s">
        <v>397</v>
      </c>
      <c r="X132" s="3627">
        <f>'Основная продукция'!F252</f>
        <v>0</v>
      </c>
      <c r="Y132" s="3628"/>
      <c r="Z132" s="3629"/>
    </row>
    <row r="133" spans="1:26" s="864" customFormat="1" ht="22.5" customHeight="1">
      <c r="A133" s="890" t="s">
        <v>42</v>
      </c>
      <c r="B133" s="1274" t="s">
        <v>398</v>
      </c>
      <c r="C133" s="1274"/>
      <c r="D133" s="1274"/>
      <c r="E133" s="1274">
        <f>ROUNDUP(D133,0)+'Основная продукция'!I173</f>
        <v>0</v>
      </c>
      <c r="F133" s="1275">
        <f>E133*0.5</f>
        <v>0</v>
      </c>
      <c r="G133" s="931"/>
      <c r="H133" s="933"/>
      <c r="J133" s="890" t="s">
        <v>42</v>
      </c>
      <c r="K133" s="1274" t="s">
        <v>398</v>
      </c>
      <c r="L133" s="1274"/>
      <c r="M133" s="1274"/>
      <c r="N133" s="1274">
        <f>ROUNDUP(M133,0)+'Основная продукция'!I201</f>
        <v>0</v>
      </c>
      <c r="O133" s="1275">
        <f>N133*0.5</f>
        <v>0</v>
      </c>
      <c r="P133" s="931"/>
      <c r="Q133" s="933"/>
      <c r="S133" s="890" t="s">
        <v>42</v>
      </c>
      <c r="T133" s="1274" t="s">
        <v>398</v>
      </c>
      <c r="U133" s="1274"/>
      <c r="V133" s="1274"/>
      <c r="W133" s="1274">
        <f>ROUNDUP(V133,0)+'Основная продукция'!I229</f>
        <v>1</v>
      </c>
      <c r="X133" s="1275">
        <f>W133*0.5</f>
        <v>0.5</v>
      </c>
      <c r="Y133" s="931"/>
      <c r="Z133" s="933"/>
    </row>
    <row r="134" spans="1:26" s="864" customFormat="1" ht="22.5" customHeight="1">
      <c r="A134" s="893" t="s">
        <v>41</v>
      </c>
      <c r="B134" s="891" t="s">
        <v>398</v>
      </c>
      <c r="C134" s="891"/>
      <c r="D134" s="891"/>
      <c r="E134" s="1274">
        <f>ROUNDUP(D134,0)+'Основная продукция'!I174</f>
        <v>0</v>
      </c>
      <c r="F134" s="892">
        <f>E134*0.5</f>
        <v>0</v>
      </c>
      <c r="G134" s="894"/>
      <c r="H134" s="896"/>
      <c r="J134" s="893" t="s">
        <v>41</v>
      </c>
      <c r="K134" s="891" t="s">
        <v>398</v>
      </c>
      <c r="L134" s="891"/>
      <c r="M134" s="891"/>
      <c r="N134" s="891">
        <f>ROUNDUP(M134,0)+'Основная продукция'!I202</f>
        <v>0</v>
      </c>
      <c r="O134" s="892">
        <f>N134*0.5</f>
        <v>0</v>
      </c>
      <c r="P134" s="894"/>
      <c r="Q134" s="896"/>
      <c r="S134" s="893" t="s">
        <v>41</v>
      </c>
      <c r="T134" s="891" t="s">
        <v>398</v>
      </c>
      <c r="U134" s="891"/>
      <c r="V134" s="891"/>
      <c r="W134" s="891">
        <f>ROUNDUP(V134,0)+'Основная продукция'!I230</f>
        <v>2</v>
      </c>
      <c r="X134" s="892">
        <f>W134*0.5</f>
        <v>1</v>
      </c>
      <c r="Y134" s="894"/>
      <c r="Z134" s="896"/>
    </row>
    <row r="135" spans="1:26" s="864" customFormat="1" ht="22.5" customHeight="1">
      <c r="A135" s="1273" t="s">
        <v>39</v>
      </c>
      <c r="B135" s="867" t="s">
        <v>398</v>
      </c>
      <c r="C135" s="891"/>
      <c r="D135" s="891"/>
      <c r="E135" s="1274">
        <f>ROUNDUP(D135,0)+'Основная продукция'!I175</f>
        <v>0</v>
      </c>
      <c r="F135" s="892">
        <f>E135*0.5</f>
        <v>0</v>
      </c>
      <c r="G135" s="894"/>
      <c r="H135" s="896"/>
      <c r="J135" s="1273" t="s">
        <v>39</v>
      </c>
      <c r="K135" s="867" t="s">
        <v>398</v>
      </c>
      <c r="L135" s="891"/>
      <c r="M135" s="891"/>
      <c r="N135" s="891">
        <f>ROUNDUP(M135,0)+'Основная продукция'!I203</f>
        <v>0</v>
      </c>
      <c r="O135" s="892">
        <f>N135*0.5</f>
        <v>0</v>
      </c>
      <c r="P135" s="894"/>
      <c r="Q135" s="896"/>
      <c r="S135" s="1273" t="s">
        <v>39</v>
      </c>
      <c r="T135" s="867" t="s">
        <v>398</v>
      </c>
      <c r="U135" s="891"/>
      <c r="V135" s="891"/>
      <c r="W135" s="891">
        <f>ROUNDUP(V135,0)+'Основная продукция'!I231</f>
        <v>2</v>
      </c>
      <c r="X135" s="892">
        <f>W135*0.5</f>
        <v>1</v>
      </c>
      <c r="Y135" s="894"/>
      <c r="Z135" s="896"/>
    </row>
    <row r="136" spans="1:26" s="864" customFormat="1" ht="22.5" customHeight="1">
      <c r="A136" s="893" t="s">
        <v>47</v>
      </c>
      <c r="B136" s="891" t="s">
        <v>398</v>
      </c>
      <c r="C136" s="891"/>
      <c r="D136" s="891"/>
      <c r="E136" s="1274">
        <f>ROUNDUP(D136,0)+'Основная продукция'!I176</f>
        <v>0</v>
      </c>
      <c r="F136" s="898">
        <f>E136*0.58</f>
        <v>0</v>
      </c>
      <c r="G136" s="894"/>
      <c r="H136" s="896"/>
      <c r="J136" s="893" t="s">
        <v>47</v>
      </c>
      <c r="K136" s="891" t="s">
        <v>398</v>
      </c>
      <c r="L136" s="891"/>
      <c r="M136" s="891"/>
      <c r="N136" s="891">
        <f>ROUNDUP(M136,0)+'Основная продукция'!I204</f>
        <v>0</v>
      </c>
      <c r="O136" s="898">
        <f>N136*0.58</f>
        <v>0</v>
      </c>
      <c r="P136" s="894"/>
      <c r="Q136" s="896"/>
      <c r="S136" s="893" t="s">
        <v>47</v>
      </c>
      <c r="T136" s="891" t="s">
        <v>398</v>
      </c>
      <c r="U136" s="891"/>
      <c r="V136" s="891"/>
      <c r="W136" s="891">
        <f>ROUNDUP(V136,0)+'Основная продукция'!I232</f>
        <v>6</v>
      </c>
      <c r="X136" s="898">
        <f>W136*0.58</f>
        <v>3.4799999999999995</v>
      </c>
      <c r="Y136" s="894"/>
      <c r="Z136" s="896"/>
    </row>
    <row r="137" spans="1:26" s="864" customFormat="1" ht="22.5" customHeight="1">
      <c r="A137" s="893" t="s">
        <v>45</v>
      </c>
      <c r="B137" s="891" t="s">
        <v>398</v>
      </c>
      <c r="C137" s="891"/>
      <c r="D137" s="891"/>
      <c r="E137" s="1274">
        <f>ROUNDUP(D137,0)+'Основная продукция'!I177</f>
        <v>0</v>
      </c>
      <c r="F137" s="892"/>
      <c r="G137" s="894"/>
      <c r="H137" s="896"/>
      <c r="J137" s="893" t="s">
        <v>45</v>
      </c>
      <c r="K137" s="891" t="s">
        <v>398</v>
      </c>
      <c r="L137" s="891"/>
      <c r="M137" s="891"/>
      <c r="N137" s="891">
        <f>ROUNDUP(M137,0)+'Основная продукция'!I205</f>
        <v>0</v>
      </c>
      <c r="O137" s="892"/>
      <c r="P137" s="894"/>
      <c r="Q137" s="896"/>
      <c r="S137" s="893" t="s">
        <v>45</v>
      </c>
      <c r="T137" s="891" t="s">
        <v>398</v>
      </c>
      <c r="U137" s="891"/>
      <c r="V137" s="891"/>
      <c r="W137" s="891">
        <f>ROUNDUP(V137,0)+'Основная продукция'!I233</f>
        <v>0</v>
      </c>
      <c r="X137" s="892"/>
      <c r="Y137" s="894"/>
      <c r="Z137" s="896"/>
    </row>
    <row r="138" spans="1:26" s="864" customFormat="1" ht="22.5" customHeight="1">
      <c r="A138" s="893" t="s">
        <v>44</v>
      </c>
      <c r="B138" s="891" t="s">
        <v>398</v>
      </c>
      <c r="C138" s="891"/>
      <c r="D138" s="891"/>
      <c r="E138" s="1274">
        <f>ROUNDUP(D138,0)+'Основная продукция'!I178</f>
        <v>0</v>
      </c>
      <c r="F138" s="892">
        <f>E138*0.2</f>
        <v>0</v>
      </c>
      <c r="G138" s="894"/>
      <c r="H138" s="896"/>
      <c r="J138" s="893" t="s">
        <v>44</v>
      </c>
      <c r="K138" s="891" t="s">
        <v>398</v>
      </c>
      <c r="L138" s="891"/>
      <c r="M138" s="891"/>
      <c r="N138" s="891">
        <f>ROUNDUP(M138,0)+'Основная продукция'!I206</f>
        <v>0</v>
      </c>
      <c r="O138" s="892">
        <f>N138*0.2</f>
        <v>0</v>
      </c>
      <c r="P138" s="894"/>
      <c r="Q138" s="896"/>
      <c r="S138" s="893" t="s">
        <v>44</v>
      </c>
      <c r="T138" s="891" t="s">
        <v>398</v>
      </c>
      <c r="U138" s="891"/>
      <c r="V138" s="891"/>
      <c r="W138" s="891">
        <f>ROUNDUP(V138,0)+'Основная продукция'!I234</f>
        <v>0</v>
      </c>
      <c r="X138" s="892">
        <f>W138*0.2</f>
        <v>0</v>
      </c>
      <c r="Y138" s="894"/>
      <c r="Z138" s="896"/>
    </row>
    <row r="139" spans="1:26" s="864" customFormat="1" ht="22.5" customHeight="1">
      <c r="A139" s="893" t="s">
        <v>43</v>
      </c>
      <c r="B139" s="891" t="s">
        <v>398</v>
      </c>
      <c r="C139" s="891"/>
      <c r="D139" s="891"/>
      <c r="E139" s="1274">
        <f>ROUNDUP(D139,0)+'Основная продукция'!I179</f>
        <v>0</v>
      </c>
      <c r="F139" s="892">
        <f>E139*0.5</f>
        <v>0</v>
      </c>
      <c r="G139" s="894"/>
      <c r="H139" s="896"/>
      <c r="J139" s="893" t="s">
        <v>43</v>
      </c>
      <c r="K139" s="891" t="s">
        <v>398</v>
      </c>
      <c r="L139" s="891"/>
      <c r="M139" s="891"/>
      <c r="N139" s="891">
        <f>ROUNDUP(M139,0)+'Основная продукция'!I207</f>
        <v>0</v>
      </c>
      <c r="O139" s="892">
        <f>N139*0.5</f>
        <v>0</v>
      </c>
      <c r="P139" s="894"/>
      <c r="Q139" s="896"/>
      <c r="S139" s="893" t="s">
        <v>43</v>
      </c>
      <c r="T139" s="891" t="s">
        <v>398</v>
      </c>
      <c r="U139" s="891"/>
      <c r="V139" s="891"/>
      <c r="W139" s="891">
        <f>ROUNDUP(V139,0)+'Основная продукция'!I235</f>
        <v>2</v>
      </c>
      <c r="X139" s="892">
        <f>W139*0.5</f>
        <v>1</v>
      </c>
      <c r="Y139" s="894"/>
      <c r="Z139" s="896"/>
    </row>
    <row r="140" spans="1:26" s="864" customFormat="1" ht="22.5" customHeight="1">
      <c r="A140" s="893" t="s">
        <v>282</v>
      </c>
      <c r="B140" s="891" t="s">
        <v>398</v>
      </c>
      <c r="C140" s="891"/>
      <c r="D140" s="891"/>
      <c r="E140" s="1274">
        <f>ROUNDUP(D140,0)+'Основная продукция'!I180</f>
        <v>0</v>
      </c>
      <c r="F140" s="892">
        <f>E140*0.5</f>
        <v>0</v>
      </c>
      <c r="G140" s="894"/>
      <c r="H140" s="896"/>
      <c r="J140" s="893" t="s">
        <v>282</v>
      </c>
      <c r="K140" s="891" t="s">
        <v>398</v>
      </c>
      <c r="L140" s="891"/>
      <c r="M140" s="891"/>
      <c r="N140" s="891">
        <f>ROUNDUP(M140,0)+'Основная продукция'!I208</f>
        <v>0</v>
      </c>
      <c r="O140" s="892">
        <f>N140*0.5</f>
        <v>0</v>
      </c>
      <c r="P140" s="894"/>
      <c r="Q140" s="896"/>
      <c r="S140" s="893" t="s">
        <v>282</v>
      </c>
      <c r="T140" s="891" t="s">
        <v>398</v>
      </c>
      <c r="U140" s="891"/>
      <c r="V140" s="891"/>
      <c r="W140" s="891">
        <f>ROUNDUP(V140,0)+'Основная продукция'!I236</f>
        <v>3</v>
      </c>
      <c r="X140" s="892">
        <f>W140*0.5</f>
        <v>1.5</v>
      </c>
      <c r="Y140" s="894"/>
      <c r="Z140" s="896"/>
    </row>
    <row r="141" spans="1:26" s="864" customFormat="1" ht="22.5" customHeight="1">
      <c r="A141" s="893" t="s">
        <v>315</v>
      </c>
      <c r="B141" s="891" t="s">
        <v>398</v>
      </c>
      <c r="C141" s="891"/>
      <c r="D141" s="891"/>
      <c r="E141" s="1274">
        <f>ROUNDUP(D141,0)+'Основная продукция'!I181</f>
        <v>0</v>
      </c>
      <c r="F141" s="892">
        <f>E141*0.1</f>
        <v>0</v>
      </c>
      <c r="G141" s="894"/>
      <c r="H141" s="896"/>
      <c r="J141" s="893" t="s">
        <v>315</v>
      </c>
      <c r="K141" s="891" t="s">
        <v>398</v>
      </c>
      <c r="L141" s="891"/>
      <c r="M141" s="891"/>
      <c r="N141" s="891">
        <f>ROUNDUP(M141,0)+'Основная продукция'!I209</f>
        <v>0</v>
      </c>
      <c r="O141" s="892">
        <f>N141*0.1</f>
        <v>0</v>
      </c>
      <c r="P141" s="894"/>
      <c r="Q141" s="896"/>
      <c r="S141" s="893" t="s">
        <v>315</v>
      </c>
      <c r="T141" s="891" t="s">
        <v>398</v>
      </c>
      <c r="U141" s="891"/>
      <c r="V141" s="891"/>
      <c r="W141" s="891">
        <f>ROUNDUP(V141,0)+'Основная продукция'!I237</f>
        <v>0</v>
      </c>
      <c r="X141" s="892">
        <f>W141*0.1</f>
        <v>0</v>
      </c>
      <c r="Y141" s="894"/>
      <c r="Z141" s="896"/>
    </row>
    <row r="142" spans="1:26" s="864" customFormat="1" ht="22.5" customHeight="1">
      <c r="A142" s="893" t="s">
        <v>923</v>
      </c>
      <c r="B142" s="900" t="s">
        <v>398</v>
      </c>
      <c r="C142" s="900"/>
      <c r="D142" s="891"/>
      <c r="E142" s="1274">
        <f>ROUNDUP(D142,0)+'Основная продукция'!I182</f>
        <v>0</v>
      </c>
      <c r="F142" s="898">
        <f>E142*0.35</f>
        <v>0</v>
      </c>
      <c r="G142" s="901"/>
      <c r="H142" s="903"/>
      <c r="J142" s="893" t="s">
        <v>923</v>
      </c>
      <c r="K142" s="900" t="s">
        <v>398</v>
      </c>
      <c r="L142" s="900"/>
      <c r="M142" s="891"/>
      <c r="N142" s="891">
        <f>ROUNDUP(M142,0)+'Основная продукция'!I210</f>
        <v>0</v>
      </c>
      <c r="O142" s="898">
        <f>N142*0.35</f>
        <v>0</v>
      </c>
      <c r="P142" s="901"/>
      <c r="Q142" s="903"/>
      <c r="S142" s="893" t="s">
        <v>923</v>
      </c>
      <c r="T142" s="900" t="s">
        <v>398</v>
      </c>
      <c r="U142" s="900"/>
      <c r="V142" s="891"/>
      <c r="W142" s="891">
        <f>ROUNDUP(V142,0)+'Основная продукция'!I238</f>
        <v>2</v>
      </c>
      <c r="X142" s="898">
        <f>W142*0.35</f>
        <v>0.7</v>
      </c>
      <c r="Y142" s="901"/>
      <c r="Z142" s="903"/>
    </row>
    <row r="143" spans="1:26" s="864" customFormat="1" ht="22.5" customHeight="1">
      <c r="A143" s="893" t="s">
        <v>52</v>
      </c>
      <c r="B143" s="891" t="s">
        <v>398</v>
      </c>
      <c r="C143" s="891"/>
      <c r="D143" s="891"/>
      <c r="E143" s="1274">
        <f>ROUNDUP(D143,0)+'Основная продукция'!I183</f>
        <v>0</v>
      </c>
      <c r="F143" s="898">
        <f>E143*0.24</f>
        <v>0</v>
      </c>
      <c r="G143" s="894"/>
      <c r="H143" s="896"/>
      <c r="J143" s="893" t="s">
        <v>52</v>
      </c>
      <c r="K143" s="891" t="s">
        <v>398</v>
      </c>
      <c r="L143" s="891"/>
      <c r="M143" s="891"/>
      <c r="N143" s="891">
        <f>ROUNDUP(M143,0)+'Основная продукция'!I211</f>
        <v>0</v>
      </c>
      <c r="O143" s="898">
        <f>N143*0.24</f>
        <v>0</v>
      </c>
      <c r="P143" s="894"/>
      <c r="Q143" s="896"/>
      <c r="S143" s="893" t="s">
        <v>52</v>
      </c>
      <c r="T143" s="891" t="s">
        <v>398</v>
      </c>
      <c r="U143" s="891"/>
      <c r="V143" s="891"/>
      <c r="W143" s="891">
        <f>ROUNDUP(V143,0)+'Основная продукция'!I239</f>
        <v>1</v>
      </c>
      <c r="X143" s="898">
        <f>W143*0.24</f>
        <v>0.24</v>
      </c>
      <c r="Y143" s="894"/>
      <c r="Z143" s="896"/>
    </row>
    <row r="144" spans="1:26" s="864" customFormat="1" ht="22.5" customHeight="1">
      <c r="A144" s="893" t="s">
        <v>53</v>
      </c>
      <c r="B144" s="891" t="s">
        <v>25</v>
      </c>
      <c r="C144" s="891"/>
      <c r="D144" s="891"/>
      <c r="E144" s="1274">
        <f>ROUNDUP(D144,0)+'Основная продукция'!I184</f>
        <v>0</v>
      </c>
      <c r="F144" s="898"/>
      <c r="G144" s="894"/>
      <c r="H144" s="896"/>
      <c r="J144" s="893" t="s">
        <v>53</v>
      </c>
      <c r="K144" s="891" t="s">
        <v>25</v>
      </c>
      <c r="L144" s="891"/>
      <c r="M144" s="891"/>
      <c r="N144" s="891">
        <f>ROUNDUP(M144,0)+'Основная продукция'!I212</f>
        <v>0</v>
      </c>
      <c r="O144" s="898"/>
      <c r="P144" s="894"/>
      <c r="Q144" s="896"/>
      <c r="S144" s="893" t="s">
        <v>53</v>
      </c>
      <c r="T144" s="891" t="s">
        <v>25</v>
      </c>
      <c r="U144" s="891"/>
      <c r="V144" s="891"/>
      <c r="W144" s="891">
        <f>ROUNDUP(V144,0)+'Основная продукция'!I240</f>
        <v>0</v>
      </c>
      <c r="X144" s="898"/>
      <c r="Y144" s="894"/>
      <c r="Z144" s="896"/>
    </row>
    <row r="145" spans="1:26" s="864" customFormat="1" ht="22.5" customHeight="1">
      <c r="A145" s="893" t="s">
        <v>54</v>
      </c>
      <c r="B145" s="891" t="s">
        <v>398</v>
      </c>
      <c r="C145" s="891"/>
      <c r="D145" s="891"/>
      <c r="E145" s="1274">
        <f>ROUNDUP(D145,0)+'Основная продукция'!I185</f>
        <v>0</v>
      </c>
      <c r="F145" s="892">
        <f>E145*1</f>
        <v>0</v>
      </c>
      <c r="G145" s="1276"/>
      <c r="H145" s="1278"/>
      <c r="J145" s="893" t="s">
        <v>54</v>
      </c>
      <c r="K145" s="891" t="s">
        <v>398</v>
      </c>
      <c r="L145" s="891"/>
      <c r="M145" s="891"/>
      <c r="N145" s="891">
        <f>ROUNDUP(M145,0)+'Основная продукция'!I213</f>
        <v>0</v>
      </c>
      <c r="O145" s="892">
        <f>N145*1</f>
        <v>0</v>
      </c>
      <c r="P145" s="1276"/>
      <c r="Q145" s="1278"/>
      <c r="S145" s="893" t="s">
        <v>54</v>
      </c>
      <c r="T145" s="891" t="s">
        <v>398</v>
      </c>
      <c r="U145" s="891"/>
      <c r="V145" s="891"/>
      <c r="W145" s="891">
        <f>ROUNDUP(V145,0)+'Основная продукция'!I241</f>
        <v>2</v>
      </c>
      <c r="X145" s="892">
        <f>W145*1</f>
        <v>2</v>
      </c>
      <c r="Y145" s="1276"/>
      <c r="Z145" s="1278"/>
    </row>
    <row r="146" spans="1:26" s="864" customFormat="1" ht="22.5" customHeight="1">
      <c r="A146" s="893" t="s">
        <v>48</v>
      </c>
      <c r="B146" s="891" t="s">
        <v>399</v>
      </c>
      <c r="C146" s="891"/>
      <c r="D146" s="891"/>
      <c r="E146" s="1274">
        <f>ROUNDUP(D146,0)+'Основная продукция'!I186</f>
        <v>0</v>
      </c>
      <c r="F146" s="899">
        <f>E146*55</f>
        <v>0</v>
      </c>
      <c r="G146" s="894"/>
      <c r="H146" s="896"/>
      <c r="J146" s="893" t="s">
        <v>48</v>
      </c>
      <c r="K146" s="891" t="s">
        <v>399</v>
      </c>
      <c r="L146" s="891"/>
      <c r="M146" s="891"/>
      <c r="N146" s="891">
        <f>ROUNDUP(M146,0)+'Основная продукция'!I214</f>
        <v>0</v>
      </c>
      <c r="O146" s="899">
        <f>N146*55</f>
        <v>0</v>
      </c>
      <c r="P146" s="894"/>
      <c r="Q146" s="896"/>
      <c r="S146" s="893" t="s">
        <v>48</v>
      </c>
      <c r="T146" s="891" t="s">
        <v>399</v>
      </c>
      <c r="U146" s="891"/>
      <c r="V146" s="891"/>
      <c r="W146" s="891">
        <f>ROUNDUP(V146,0)+'Основная продукция'!I242</f>
        <v>6</v>
      </c>
      <c r="X146" s="899">
        <f>W146*55</f>
        <v>330</v>
      </c>
      <c r="Y146" s="894"/>
      <c r="Z146" s="896"/>
    </row>
    <row r="147" spans="1:26" s="864" customFormat="1" ht="22.5" customHeight="1">
      <c r="A147" s="3631" t="s">
        <v>927</v>
      </c>
      <c r="B147" s="3632" t="s">
        <v>398</v>
      </c>
      <c r="C147" s="3633"/>
      <c r="D147" s="3635"/>
      <c r="E147" s="1274">
        <f>ROUNDUP(D147,0)+'Основная продукция'!I187</f>
        <v>0</v>
      </c>
      <c r="F147" s="3636">
        <f>E147*0.5</f>
        <v>0</v>
      </c>
      <c r="G147" s="3637"/>
      <c r="H147" s="3638"/>
      <c r="J147" s="3631" t="s">
        <v>927</v>
      </c>
      <c r="K147" s="3632" t="s">
        <v>398</v>
      </c>
      <c r="L147" s="3633"/>
      <c r="M147" s="3632"/>
      <c r="N147" s="3635">
        <f>ROUNDUP(M147,0)+'Основная продукция'!I215</f>
        <v>0</v>
      </c>
      <c r="O147" s="3636">
        <f>N147*0.5</f>
        <v>0</v>
      </c>
      <c r="P147" s="3637"/>
      <c r="Q147" s="3638"/>
      <c r="S147" s="3631" t="s">
        <v>927</v>
      </c>
      <c r="T147" s="3632" t="s">
        <v>398</v>
      </c>
      <c r="U147" s="3633"/>
      <c r="V147" s="3632"/>
      <c r="W147" s="3635">
        <f>ROUNDUP(V147,0)+'Основная продукция'!I243</f>
        <v>1</v>
      </c>
      <c r="X147" s="3636">
        <f>W147*0.5</f>
        <v>0.5</v>
      </c>
      <c r="Y147" s="3637"/>
      <c r="Z147" s="3638"/>
    </row>
    <row r="148" spans="1:26" s="864" customFormat="1" ht="22.5" customHeight="1">
      <c r="A148" s="3631" t="s">
        <v>928</v>
      </c>
      <c r="B148" s="3635" t="s">
        <v>398</v>
      </c>
      <c r="C148" s="3639"/>
      <c r="D148" s="3635"/>
      <c r="E148" s="1274">
        <f>ROUNDUP(D148,0)+'Основная продукция'!I188</f>
        <v>0</v>
      </c>
      <c r="F148" s="3641">
        <f>E148*0.5</f>
        <v>0</v>
      </c>
      <c r="G148" s="3642"/>
      <c r="H148" s="3643"/>
      <c r="J148" s="3631" t="s">
        <v>928</v>
      </c>
      <c r="K148" s="3635" t="s">
        <v>398</v>
      </c>
      <c r="L148" s="3639"/>
      <c r="M148" s="3635"/>
      <c r="N148" s="3635">
        <f>ROUNDUP(M148,0)+'Основная продукция'!I216</f>
        <v>0</v>
      </c>
      <c r="O148" s="3641">
        <f>N148*0.5</f>
        <v>0</v>
      </c>
      <c r="P148" s="3642"/>
      <c r="Q148" s="3643"/>
      <c r="S148" s="3631" t="s">
        <v>928</v>
      </c>
      <c r="T148" s="3635" t="s">
        <v>398</v>
      </c>
      <c r="U148" s="3639"/>
      <c r="V148" s="3635"/>
      <c r="W148" s="3635">
        <f>ROUNDUP(V148,0)+'Основная продукция'!I244</f>
        <v>0</v>
      </c>
      <c r="X148" s="3641">
        <f>W148*0.5</f>
        <v>0</v>
      </c>
      <c r="Y148" s="3642"/>
      <c r="Z148" s="3643"/>
    </row>
    <row r="149" spans="1:26" s="864" customFormat="1" ht="22.5" customHeight="1">
      <c r="A149" s="893" t="s">
        <v>51</v>
      </c>
      <c r="B149" s="891" t="s">
        <v>398</v>
      </c>
      <c r="C149" s="911"/>
      <c r="D149" s="891"/>
      <c r="E149" s="1274">
        <f>ROUNDUP(D149,0)+'Основная продукция'!I189</f>
        <v>0</v>
      </c>
      <c r="F149" s="892">
        <f>E149*0.5</f>
        <v>0</v>
      </c>
      <c r="G149" s="894"/>
      <c r="H149" s="896"/>
      <c r="J149" s="893" t="s">
        <v>51</v>
      </c>
      <c r="K149" s="891" t="s">
        <v>398</v>
      </c>
      <c r="L149" s="911"/>
      <c r="M149" s="891"/>
      <c r="N149" s="891">
        <f>ROUNDUP(M149,0)+'Основная продукция'!I217</f>
        <v>0</v>
      </c>
      <c r="O149" s="892">
        <f>N149*0.5</f>
        <v>0</v>
      </c>
      <c r="P149" s="894"/>
      <c r="Q149" s="896"/>
      <c r="S149" s="893" t="s">
        <v>51</v>
      </c>
      <c r="T149" s="891" t="s">
        <v>398</v>
      </c>
      <c r="U149" s="911"/>
      <c r="V149" s="891"/>
      <c r="W149" s="891">
        <f>ROUNDUP(V149,0)+'Основная продукция'!I245</f>
        <v>2</v>
      </c>
      <c r="X149" s="892">
        <f>W149*0.5</f>
        <v>1</v>
      </c>
      <c r="Y149" s="894"/>
      <c r="Z149" s="896"/>
    </row>
    <row r="150" spans="1:26" s="864" customFormat="1" ht="22.5" customHeight="1">
      <c r="A150" s="1273" t="s">
        <v>922</v>
      </c>
      <c r="B150" s="1274" t="s">
        <v>398</v>
      </c>
      <c r="C150" s="1972"/>
      <c r="D150" s="891"/>
      <c r="E150" s="1274">
        <f>ROUNDUP(D150,0)+'Основная продукция'!I190</f>
        <v>0</v>
      </c>
      <c r="F150" s="1275">
        <f>E150*0.2</f>
        <v>0</v>
      </c>
      <c r="G150" s="894"/>
      <c r="H150" s="896"/>
      <c r="J150" s="1273" t="s">
        <v>922</v>
      </c>
      <c r="K150" s="1274" t="s">
        <v>398</v>
      </c>
      <c r="L150" s="1972"/>
      <c r="M150" s="1274"/>
      <c r="N150" s="891">
        <f>ROUNDUP(M150,0)+'Основная продукция'!I218</f>
        <v>0</v>
      </c>
      <c r="O150" s="1275">
        <f>N150*0.2</f>
        <v>0</v>
      </c>
      <c r="P150" s="894"/>
      <c r="Q150" s="896"/>
      <c r="S150" s="1273" t="s">
        <v>922</v>
      </c>
      <c r="T150" s="1274" t="s">
        <v>398</v>
      </c>
      <c r="U150" s="1972"/>
      <c r="V150" s="1274"/>
      <c r="W150" s="891">
        <f>ROUNDUP(V150,0)+'Основная продукция'!I246</f>
        <v>0</v>
      </c>
      <c r="X150" s="1275">
        <f>W150*0.2</f>
        <v>0</v>
      </c>
      <c r="Y150" s="894"/>
      <c r="Z150" s="896"/>
    </row>
    <row r="151" spans="1:26" s="864" customFormat="1" ht="22.5" customHeight="1">
      <c r="A151" s="893" t="s">
        <v>58</v>
      </c>
      <c r="B151" s="891" t="s">
        <v>25</v>
      </c>
      <c r="C151" s="891"/>
      <c r="D151" s="891"/>
      <c r="E151" s="1274">
        <f>ROUNDUP(D151,0)+'Основная продукция'!I191</f>
        <v>0</v>
      </c>
      <c r="F151" s="894"/>
      <c r="G151" s="894"/>
      <c r="H151" s="896"/>
      <c r="J151" s="893" t="s">
        <v>58</v>
      </c>
      <c r="K151" s="891" t="s">
        <v>25</v>
      </c>
      <c r="L151" s="891"/>
      <c r="M151" s="891"/>
      <c r="N151" s="891">
        <f>ROUNDUP(M151,0)+'Основная продукция'!I219</f>
        <v>0</v>
      </c>
      <c r="O151" s="894"/>
      <c r="P151" s="894"/>
      <c r="Q151" s="896"/>
      <c r="S151" s="893" t="s">
        <v>58</v>
      </c>
      <c r="T151" s="891" t="s">
        <v>25</v>
      </c>
      <c r="U151" s="891"/>
      <c r="V151" s="891"/>
      <c r="W151" s="891">
        <f>ROUNDUP(V151,0)+'Основная продукция'!I247</f>
        <v>0</v>
      </c>
      <c r="X151" s="894"/>
      <c r="Y151" s="894"/>
      <c r="Z151" s="896"/>
    </row>
    <row r="152" spans="1:26" s="864" customFormat="1" ht="22.5" customHeight="1">
      <c r="A152" s="3644" t="s">
        <v>57</v>
      </c>
      <c r="B152" s="1274" t="s">
        <v>398</v>
      </c>
      <c r="C152" s="1274"/>
      <c r="D152" s="891"/>
      <c r="E152" s="1274">
        <f>ROUNDUP(D152,0)+'Основная продукция'!I192</f>
        <v>0</v>
      </c>
      <c r="F152" s="1275">
        <f>E152*0.2</f>
        <v>0</v>
      </c>
      <c r="G152" s="894"/>
      <c r="H152" s="896"/>
      <c r="J152" s="3644" t="s">
        <v>57</v>
      </c>
      <c r="K152" s="1274" t="s">
        <v>398</v>
      </c>
      <c r="L152" s="1274"/>
      <c r="M152" s="1274"/>
      <c r="N152" s="891">
        <f>ROUNDUP(M152,0)+'Основная продукция'!I220</f>
        <v>0</v>
      </c>
      <c r="O152" s="1275">
        <f>N152*0.2</f>
        <v>0</v>
      </c>
      <c r="P152" s="894"/>
      <c r="Q152" s="896"/>
      <c r="S152" s="3644" t="s">
        <v>57</v>
      </c>
      <c r="T152" s="1274" t="s">
        <v>398</v>
      </c>
      <c r="U152" s="1274"/>
      <c r="V152" s="1274"/>
      <c r="W152" s="891">
        <f>ROUNDUP(V152,0)+'Основная продукция'!I248</f>
        <v>1</v>
      </c>
      <c r="X152" s="1275">
        <f>W152*0.2</f>
        <v>0.2</v>
      </c>
      <c r="Y152" s="894"/>
      <c r="Z152" s="896"/>
    </row>
    <row r="153" spans="1:26" s="864" customFormat="1" ht="22.5" customHeight="1">
      <c r="A153" s="893" t="s">
        <v>725</v>
      </c>
      <c r="B153" s="891" t="s">
        <v>398</v>
      </c>
      <c r="C153" s="911"/>
      <c r="D153" s="891"/>
      <c r="E153" s="1274">
        <f>ROUNDUP(D153,0)+'Основная продукция'!I193</f>
        <v>0</v>
      </c>
      <c r="F153" s="892">
        <f>E153*0.5</f>
        <v>0</v>
      </c>
      <c r="G153" s="894"/>
      <c r="H153" s="896"/>
      <c r="J153" s="893" t="s">
        <v>725</v>
      </c>
      <c r="K153" s="891" t="s">
        <v>398</v>
      </c>
      <c r="L153" s="911"/>
      <c r="M153" s="891"/>
      <c r="N153" s="891">
        <f>ROUNDUP(M153,0)+'Основная продукция'!I221</f>
        <v>0</v>
      </c>
      <c r="O153" s="892">
        <f>N153*0.5</f>
        <v>0</v>
      </c>
      <c r="P153" s="894"/>
      <c r="Q153" s="896"/>
      <c r="S153" s="893" t="s">
        <v>725</v>
      </c>
      <c r="T153" s="891" t="s">
        <v>398</v>
      </c>
      <c r="U153" s="911"/>
      <c r="V153" s="891"/>
      <c r="W153" s="891">
        <f>ROUNDUP(V153,0)+'Основная продукция'!I249</f>
        <v>0</v>
      </c>
      <c r="X153" s="892">
        <f>W153*0.5</f>
        <v>0</v>
      </c>
      <c r="Y153" s="894"/>
      <c r="Z153" s="896"/>
    </row>
    <row r="154" spans="1:26" s="864" customFormat="1" ht="22.5" customHeight="1" thickBot="1">
      <c r="A154" s="912" t="s">
        <v>747</v>
      </c>
      <c r="B154" s="1973" t="s">
        <v>398</v>
      </c>
      <c r="C154" s="1976"/>
      <c r="D154" s="891"/>
      <c r="E154" s="1274">
        <f>ROUNDUP(D154,0)+'Основная продукция'!I194</f>
        <v>0</v>
      </c>
      <c r="F154" s="1974">
        <f>E154*0.5</f>
        <v>0</v>
      </c>
      <c r="G154" s="1977"/>
      <c r="H154" s="1979"/>
      <c r="J154" s="912" t="s">
        <v>747</v>
      </c>
      <c r="K154" s="1973" t="s">
        <v>398</v>
      </c>
      <c r="L154" s="1976"/>
      <c r="M154" s="1274"/>
      <c r="N154" s="1274">
        <f>ROUNDUP(M154,0)+'Основная продукция'!I222</f>
        <v>0</v>
      </c>
      <c r="O154" s="1974">
        <f>N154*0.5</f>
        <v>0</v>
      </c>
      <c r="P154" s="1977"/>
      <c r="Q154" s="1979"/>
      <c r="S154" s="912" t="s">
        <v>747</v>
      </c>
      <c r="T154" s="1973" t="s">
        <v>398</v>
      </c>
      <c r="U154" s="1976"/>
      <c r="V154" s="1973"/>
      <c r="W154" s="1973">
        <f>ROUNDUP(V154,0)+'Основная продукция'!I250</f>
        <v>2</v>
      </c>
      <c r="X154" s="1974">
        <f>W154*0.5</f>
        <v>1</v>
      </c>
      <c r="Y154" s="1977"/>
      <c r="Z154" s="1979"/>
    </row>
    <row r="155" spans="1:26" s="864" customFormat="1" ht="22.5" customHeight="1">
      <c r="A155" s="3880" t="s">
        <v>939</v>
      </c>
      <c r="B155" s="3881"/>
      <c r="C155" s="3881"/>
      <c r="D155" s="3881"/>
      <c r="E155" s="3881"/>
      <c r="F155" s="3881"/>
      <c r="G155" s="3881"/>
      <c r="H155" s="3882"/>
      <c r="I155" s="785"/>
      <c r="J155" s="3880" t="s">
        <v>939</v>
      </c>
      <c r="K155" s="3881"/>
      <c r="L155" s="3881"/>
      <c r="M155" s="3881"/>
      <c r="N155" s="3881"/>
      <c r="O155" s="3881"/>
      <c r="P155" s="3881"/>
      <c r="Q155" s="3882"/>
      <c r="R155" s="785"/>
      <c r="S155" s="3880" t="s">
        <v>939</v>
      </c>
      <c r="T155" s="3881"/>
      <c r="U155" s="3881"/>
      <c r="V155" s="3881"/>
      <c r="W155" s="3881"/>
      <c r="X155" s="3881"/>
      <c r="Y155" s="3881"/>
      <c r="Z155" s="3882"/>
    </row>
    <row r="156" spans="1:26" ht="22.5" customHeight="1" thickBot="1">
      <c r="A156" s="795"/>
      <c r="B156" s="796"/>
      <c r="C156" s="796"/>
      <c r="D156" s="796"/>
      <c r="E156" s="796"/>
      <c r="F156" s="796"/>
      <c r="G156" s="796"/>
      <c r="H156" s="917"/>
      <c r="J156" s="795"/>
      <c r="K156" s="796"/>
      <c r="L156" s="796"/>
      <c r="M156" s="796"/>
      <c r="N156" s="796"/>
      <c r="O156" s="796"/>
      <c r="P156" s="796"/>
      <c r="Q156" s="917"/>
      <c r="S156" s="795"/>
      <c r="T156" s="796"/>
      <c r="U156" s="796"/>
      <c r="V156" s="796"/>
      <c r="W156" s="796"/>
      <c r="X156" s="796"/>
      <c r="Y156" s="796"/>
      <c r="Z156" s="917"/>
    </row>
    <row r="157" spans="1:26" ht="25.5" customHeight="1" thickBot="1">
      <c r="A157" s="3658" t="s">
        <v>317</v>
      </c>
      <c r="B157" s="3659"/>
      <c r="C157" s="3659"/>
      <c r="D157" s="3659"/>
      <c r="E157" s="3659"/>
      <c r="F157" s="3659"/>
      <c r="G157" s="4159" t="s">
        <v>88</v>
      </c>
      <c r="H157" s="4160"/>
      <c r="J157" s="4170" t="s">
        <v>319</v>
      </c>
      <c r="K157" s="4171"/>
      <c r="L157" s="4171"/>
      <c r="M157" s="4171"/>
      <c r="N157" s="4171"/>
      <c r="O157" s="4171"/>
      <c r="P157" s="4159" t="s">
        <v>89</v>
      </c>
      <c r="Q157" s="4160"/>
      <c r="S157" s="4056" t="s">
        <v>321</v>
      </c>
      <c r="T157" s="4057"/>
      <c r="U157" s="4057"/>
      <c r="V157" s="4057"/>
      <c r="W157" s="4057"/>
      <c r="X157" s="4058"/>
      <c r="Y157" s="4051" t="s">
        <v>90</v>
      </c>
      <c r="Z157" s="4053"/>
    </row>
    <row r="158" spans="1:26" ht="25.5" customHeight="1" thickBot="1">
      <c r="A158" s="856" t="s">
        <v>61</v>
      </c>
      <c r="B158" s="4059">
        <f>B54</f>
        <v>44606</v>
      </c>
      <c r="C158" s="4060"/>
      <c r="D158" s="4060"/>
      <c r="E158" s="4060"/>
      <c r="F158" s="4061"/>
      <c r="G158" s="1730" t="s">
        <v>62</v>
      </c>
      <c r="H158" s="3903">
        <f>H54</f>
        <v>0.41666666666666669</v>
      </c>
      <c r="J158" s="856" t="s">
        <v>61</v>
      </c>
      <c r="K158" s="4059">
        <f>B54</f>
        <v>44606</v>
      </c>
      <c r="L158" s="4060"/>
      <c r="M158" s="4060"/>
      <c r="N158" s="4060"/>
      <c r="O158" s="4061"/>
      <c r="P158" s="1730" t="s">
        <v>62</v>
      </c>
      <c r="Q158" s="3904">
        <f>H158</f>
        <v>0.41666666666666669</v>
      </c>
      <c r="S158" s="856" t="s">
        <v>61</v>
      </c>
      <c r="T158" s="4059">
        <f>B54</f>
        <v>44606</v>
      </c>
      <c r="U158" s="4060"/>
      <c r="V158" s="4060"/>
      <c r="W158" s="4060"/>
      <c r="X158" s="4061"/>
      <c r="Y158" s="1730" t="s">
        <v>62</v>
      </c>
      <c r="Z158" s="3904">
        <f>Q158</f>
        <v>0.41666666666666669</v>
      </c>
    </row>
    <row r="159" spans="1:26" ht="15" customHeight="1">
      <c r="A159" s="4077" t="s">
        <v>21</v>
      </c>
      <c r="B159" s="4078"/>
      <c r="C159" s="3878"/>
      <c r="D159" s="3878"/>
      <c r="E159" s="4085" t="s">
        <v>396</v>
      </c>
      <c r="F159" s="4081" t="s">
        <v>395</v>
      </c>
      <c r="G159" s="4081" t="s">
        <v>22</v>
      </c>
      <c r="H159" s="4155" t="s">
        <v>563</v>
      </c>
      <c r="J159" s="4077" t="s">
        <v>21</v>
      </c>
      <c r="K159" s="4078"/>
      <c r="L159" s="3878"/>
      <c r="M159" s="3878"/>
      <c r="N159" s="4085" t="s">
        <v>396</v>
      </c>
      <c r="O159" s="4081" t="s">
        <v>395</v>
      </c>
      <c r="P159" s="4081" t="s">
        <v>22</v>
      </c>
      <c r="Q159" s="4155" t="s">
        <v>563</v>
      </c>
      <c r="S159" s="4077" t="s">
        <v>21</v>
      </c>
      <c r="T159" s="4078"/>
      <c r="U159" s="3878"/>
      <c r="V159" s="3878"/>
      <c r="W159" s="4085" t="s">
        <v>396</v>
      </c>
      <c r="X159" s="4081" t="s">
        <v>395</v>
      </c>
      <c r="Y159" s="4081" t="s">
        <v>22</v>
      </c>
      <c r="Z159" s="4155" t="s">
        <v>563</v>
      </c>
    </row>
    <row r="160" spans="1:26" ht="15" customHeight="1" thickBot="1">
      <c r="A160" s="4079"/>
      <c r="B160" s="4080"/>
      <c r="C160" s="3879"/>
      <c r="D160" s="3879"/>
      <c r="E160" s="4086"/>
      <c r="F160" s="4082"/>
      <c r="G160" s="4082"/>
      <c r="H160" s="4156"/>
      <c r="J160" s="4079"/>
      <c r="K160" s="4080"/>
      <c r="L160" s="3879"/>
      <c r="M160" s="3879"/>
      <c r="N160" s="4086"/>
      <c r="O160" s="4082"/>
      <c r="P160" s="4082"/>
      <c r="Q160" s="4156"/>
      <c r="S160" s="4079"/>
      <c r="T160" s="4080"/>
      <c r="U160" s="3879"/>
      <c r="V160" s="3879"/>
      <c r="W160" s="4086"/>
      <c r="X160" s="4082"/>
      <c r="Y160" s="4082"/>
      <c r="Z160" s="4156"/>
    </row>
    <row r="161" spans="1:26" s="864" customFormat="1" ht="25.5" customHeight="1">
      <c r="A161" s="3887" t="s">
        <v>24</v>
      </c>
      <c r="B161" s="3888" t="s">
        <v>25</v>
      </c>
      <c r="C161" s="3888"/>
      <c r="D161" s="3888"/>
      <c r="E161" s="3888" t="s">
        <v>397</v>
      </c>
      <c r="F161" s="860">
        <f>'Основная продукция'!F257</f>
        <v>0</v>
      </c>
      <c r="G161" s="861"/>
      <c r="H161" s="863"/>
      <c r="J161" s="3887" t="s">
        <v>24</v>
      </c>
      <c r="K161" s="3888" t="s">
        <v>25</v>
      </c>
      <c r="L161" s="3888"/>
      <c r="M161" s="3888"/>
      <c r="N161" s="3888" t="s">
        <v>397</v>
      </c>
      <c r="O161" s="860">
        <f>'Основная продукция'!F285</f>
        <v>0</v>
      </c>
      <c r="P161" s="861"/>
      <c r="Q161" s="863"/>
      <c r="S161" s="3887" t="s">
        <v>24</v>
      </c>
      <c r="T161" s="3888" t="s">
        <v>25</v>
      </c>
      <c r="U161" s="3888"/>
      <c r="V161" s="3888"/>
      <c r="W161" s="3888" t="s">
        <v>397</v>
      </c>
      <c r="X161" s="860">
        <f>'Основная продукция'!F313</f>
        <v>150</v>
      </c>
      <c r="Y161" s="861"/>
      <c r="Z161" s="863"/>
    </row>
    <row r="162" spans="1:26" s="864" customFormat="1" ht="25.5" customHeight="1" thickBot="1">
      <c r="A162" s="1845" t="s">
        <v>764</v>
      </c>
      <c r="B162" s="867" t="s">
        <v>25</v>
      </c>
      <c r="C162" s="867"/>
      <c r="D162" s="867"/>
      <c r="E162" s="867" t="s">
        <v>397</v>
      </c>
      <c r="F162" s="930">
        <f>'Основная продукция'!F258</f>
        <v>0</v>
      </c>
      <c r="G162" s="2939"/>
      <c r="H162" s="2576"/>
      <c r="J162" s="1845" t="s">
        <v>764</v>
      </c>
      <c r="K162" s="926" t="s">
        <v>25</v>
      </c>
      <c r="L162" s="926"/>
      <c r="M162" s="926"/>
      <c r="N162" s="926" t="s">
        <v>397</v>
      </c>
      <c r="O162" s="1846">
        <f>'Основная продукция'!F286</f>
        <v>0</v>
      </c>
      <c r="P162" s="2939"/>
      <c r="Q162" s="2576"/>
      <c r="S162" s="1845" t="s">
        <v>764</v>
      </c>
      <c r="T162" s="926" t="s">
        <v>25</v>
      </c>
      <c r="U162" s="926"/>
      <c r="V162" s="926"/>
      <c r="W162" s="926" t="s">
        <v>397</v>
      </c>
      <c r="X162" s="1846">
        <f>'Основная продукция'!F314</f>
        <v>20</v>
      </c>
      <c r="Y162" s="2939"/>
      <c r="Z162" s="2576"/>
    </row>
    <row r="163" spans="1:26" s="864" customFormat="1" ht="25.5" customHeight="1">
      <c r="A163" s="929" t="s">
        <v>0</v>
      </c>
      <c r="B163" s="3888" t="s">
        <v>25</v>
      </c>
      <c r="C163" s="3888"/>
      <c r="D163" s="3888"/>
      <c r="E163" s="3888" t="s">
        <v>397</v>
      </c>
      <c r="F163" s="860">
        <f>'Основная продукция'!F259</f>
        <v>0</v>
      </c>
      <c r="G163" s="876"/>
      <c r="H163" s="1829"/>
      <c r="J163" s="3887" t="s">
        <v>0</v>
      </c>
      <c r="K163" s="3888" t="s">
        <v>25</v>
      </c>
      <c r="L163" s="3888"/>
      <c r="M163" s="3888"/>
      <c r="N163" s="3888" t="s">
        <v>397</v>
      </c>
      <c r="O163" s="860">
        <f>'Основная продукция'!F287</f>
        <v>0</v>
      </c>
      <c r="P163" s="876"/>
      <c r="Q163" s="1829"/>
      <c r="S163" s="3887" t="s">
        <v>0</v>
      </c>
      <c r="T163" s="3888" t="s">
        <v>25</v>
      </c>
      <c r="U163" s="3888"/>
      <c r="V163" s="3888"/>
      <c r="W163" s="3888" t="s">
        <v>397</v>
      </c>
      <c r="X163" s="860">
        <f>'Основная продукция'!F315</f>
        <v>144</v>
      </c>
      <c r="Y163" s="876"/>
      <c r="Z163" s="1829"/>
    </row>
    <row r="164" spans="1:26" s="864" customFormat="1" ht="25.5" customHeight="1">
      <c r="A164" s="865" t="s">
        <v>28</v>
      </c>
      <c r="B164" s="866" t="s">
        <v>25</v>
      </c>
      <c r="C164" s="866"/>
      <c r="D164" s="866"/>
      <c r="E164" s="866" t="s">
        <v>397</v>
      </c>
      <c r="F164" s="881">
        <f>'Основная продукция'!F260</f>
        <v>0</v>
      </c>
      <c r="G164" s="877"/>
      <c r="H164" s="1828"/>
      <c r="J164" s="865" t="s">
        <v>28</v>
      </c>
      <c r="K164" s="866" t="s">
        <v>25</v>
      </c>
      <c r="L164" s="866"/>
      <c r="M164" s="866"/>
      <c r="N164" s="866" t="s">
        <v>397</v>
      </c>
      <c r="O164" s="881">
        <f>'Основная продукция'!F288</f>
        <v>0</v>
      </c>
      <c r="P164" s="877"/>
      <c r="Q164" s="1828"/>
      <c r="S164" s="865" t="s">
        <v>28</v>
      </c>
      <c r="T164" s="866" t="s">
        <v>25</v>
      </c>
      <c r="U164" s="866"/>
      <c r="V164" s="866"/>
      <c r="W164" s="866" t="s">
        <v>397</v>
      </c>
      <c r="X164" s="881">
        <f>'Основная продукция'!F316</f>
        <v>33</v>
      </c>
      <c r="Y164" s="877"/>
      <c r="Z164" s="1828"/>
    </row>
    <row r="165" spans="1:26" s="864" customFormat="1" ht="25.5" customHeight="1">
      <c r="A165" s="865" t="s">
        <v>29</v>
      </c>
      <c r="B165" s="866" t="s">
        <v>25</v>
      </c>
      <c r="C165" s="866"/>
      <c r="D165" s="866"/>
      <c r="E165" s="866" t="s">
        <v>397</v>
      </c>
      <c r="F165" s="881">
        <f>'Основная продукция'!F261</f>
        <v>0</v>
      </c>
      <c r="G165" s="877"/>
      <c r="H165" s="2577"/>
      <c r="J165" s="865" t="s">
        <v>29</v>
      </c>
      <c r="K165" s="866" t="s">
        <v>25</v>
      </c>
      <c r="L165" s="866"/>
      <c r="M165" s="866"/>
      <c r="N165" s="866" t="s">
        <v>397</v>
      </c>
      <c r="O165" s="881">
        <f>'Основная продукция'!F289</f>
        <v>0</v>
      </c>
      <c r="P165" s="877"/>
      <c r="Q165" s="2577"/>
      <c r="S165" s="865" t="s">
        <v>29</v>
      </c>
      <c r="T165" s="866" t="s">
        <v>25</v>
      </c>
      <c r="U165" s="866"/>
      <c r="V165" s="866"/>
      <c r="W165" s="866" t="s">
        <v>397</v>
      </c>
      <c r="X165" s="881">
        <f>'Основная продукция'!F317</f>
        <v>72</v>
      </c>
      <c r="Y165" s="877"/>
      <c r="Z165" s="2578"/>
    </row>
    <row r="166" spans="1:26" s="864" customFormat="1" ht="25.5" customHeight="1">
      <c r="A166" s="865" t="s">
        <v>879</v>
      </c>
      <c r="B166" s="866" t="s">
        <v>25</v>
      </c>
      <c r="C166" s="866"/>
      <c r="D166" s="866"/>
      <c r="E166" s="866" t="s">
        <v>397</v>
      </c>
      <c r="F166" s="881">
        <f>'Основная продукция'!F262</f>
        <v>0</v>
      </c>
      <c r="G166" s="877"/>
      <c r="H166" s="2577"/>
      <c r="J166" s="865" t="s">
        <v>879</v>
      </c>
      <c r="K166" s="866" t="s">
        <v>25</v>
      </c>
      <c r="L166" s="866"/>
      <c r="M166" s="866"/>
      <c r="N166" s="866" t="s">
        <v>397</v>
      </c>
      <c r="O166" s="881">
        <f>'Основная продукция'!F290</f>
        <v>0</v>
      </c>
      <c r="P166" s="877"/>
      <c r="Q166" s="2577"/>
      <c r="S166" s="865" t="s">
        <v>879</v>
      </c>
      <c r="T166" s="866" t="s">
        <v>25</v>
      </c>
      <c r="U166" s="866"/>
      <c r="V166" s="866"/>
      <c r="W166" s="866" t="s">
        <v>397</v>
      </c>
      <c r="X166" s="881">
        <f>'Основная продукция'!F318</f>
        <v>6</v>
      </c>
      <c r="Y166" s="877"/>
      <c r="Z166" s="2578"/>
    </row>
    <row r="167" spans="1:26" s="864" customFormat="1" ht="25.5" customHeight="1" thickBot="1">
      <c r="A167" s="2928" t="s">
        <v>719</v>
      </c>
      <c r="B167" s="867" t="s">
        <v>25</v>
      </c>
      <c r="C167" s="867"/>
      <c r="D167" s="867"/>
      <c r="E167" s="867" t="s">
        <v>397</v>
      </c>
      <c r="F167" s="930">
        <f>'Основная продукция'!F263</f>
        <v>0</v>
      </c>
      <c r="G167" s="1841"/>
      <c r="H167" s="2929"/>
      <c r="J167" s="2928" t="s">
        <v>719</v>
      </c>
      <c r="K167" s="926" t="s">
        <v>25</v>
      </c>
      <c r="L167" s="926"/>
      <c r="M167" s="926"/>
      <c r="N167" s="926" t="s">
        <v>397</v>
      </c>
      <c r="O167" s="1846">
        <f>'Основная продукция'!F291</f>
        <v>0</v>
      </c>
      <c r="P167" s="1841"/>
      <c r="Q167" s="2929"/>
      <c r="S167" s="2928" t="s">
        <v>719</v>
      </c>
      <c r="T167" s="926" t="s">
        <v>25</v>
      </c>
      <c r="U167" s="926"/>
      <c r="V167" s="926"/>
      <c r="W167" s="926" t="s">
        <v>397</v>
      </c>
      <c r="X167" s="1846">
        <f>'Основная продукция'!F319</f>
        <v>15</v>
      </c>
      <c r="Y167" s="1841"/>
      <c r="Z167" s="2942"/>
    </row>
    <row r="168" spans="1:26" s="864" customFormat="1" ht="25.5" customHeight="1">
      <c r="A168" s="3887" t="s">
        <v>30</v>
      </c>
      <c r="B168" s="3888" t="s">
        <v>25</v>
      </c>
      <c r="C168" s="3888"/>
      <c r="D168" s="3888"/>
      <c r="E168" s="3888" t="s">
        <v>397</v>
      </c>
      <c r="F168" s="860">
        <f>'Основная продукция'!F264</f>
        <v>0</v>
      </c>
      <c r="G168" s="876"/>
      <c r="H168" s="863"/>
      <c r="J168" s="3887" t="s">
        <v>30</v>
      </c>
      <c r="K168" s="3888" t="s">
        <v>25</v>
      </c>
      <c r="L168" s="3888"/>
      <c r="M168" s="3888"/>
      <c r="N168" s="3888" t="s">
        <v>397</v>
      </c>
      <c r="O168" s="860">
        <f>'Основная продукция'!F292</f>
        <v>0</v>
      </c>
      <c r="P168" s="876"/>
      <c r="Q168" s="863"/>
      <c r="S168" s="3887" t="s">
        <v>30</v>
      </c>
      <c r="T168" s="3888" t="s">
        <v>25</v>
      </c>
      <c r="U168" s="3888"/>
      <c r="V168" s="3888"/>
      <c r="W168" s="3888" t="s">
        <v>397</v>
      </c>
      <c r="X168" s="860">
        <f>'Основная продукция'!F320</f>
        <v>100</v>
      </c>
      <c r="Y168" s="876"/>
      <c r="Z168" s="863"/>
    </row>
    <row r="169" spans="1:26" s="864" customFormat="1" ht="25.5" customHeight="1" thickBot="1">
      <c r="A169" s="3889" t="s">
        <v>31</v>
      </c>
      <c r="B169" s="867" t="s">
        <v>25</v>
      </c>
      <c r="C169" s="867"/>
      <c r="D169" s="867"/>
      <c r="E169" s="867" t="s">
        <v>397</v>
      </c>
      <c r="F169" s="930">
        <f>'Основная продукция'!F265</f>
        <v>0</v>
      </c>
      <c r="G169" s="878"/>
      <c r="H169" s="875"/>
      <c r="J169" s="3889" t="s">
        <v>31</v>
      </c>
      <c r="K169" s="3890" t="s">
        <v>25</v>
      </c>
      <c r="L169" s="3890"/>
      <c r="M169" s="3890"/>
      <c r="N169" s="3890" t="s">
        <v>397</v>
      </c>
      <c r="O169" s="928">
        <f>'Основная продукция'!F293</f>
        <v>0</v>
      </c>
      <c r="P169" s="878"/>
      <c r="Q169" s="875"/>
      <c r="S169" s="3889" t="s">
        <v>31</v>
      </c>
      <c r="T169" s="3890" t="s">
        <v>25</v>
      </c>
      <c r="U169" s="3890"/>
      <c r="V169" s="3890"/>
      <c r="W169" s="3890" t="s">
        <v>397</v>
      </c>
      <c r="X169" s="1846">
        <f>'Основная продукция'!F321</f>
        <v>2</v>
      </c>
      <c r="Y169" s="878"/>
      <c r="Z169" s="875"/>
    </row>
    <row r="170" spans="1:26" s="864" customFormat="1" ht="25.5" customHeight="1" thickBot="1">
      <c r="A170" s="3889" t="s">
        <v>768</v>
      </c>
      <c r="B170" s="3888" t="s">
        <v>25</v>
      </c>
      <c r="C170" s="3888"/>
      <c r="D170" s="3888"/>
      <c r="E170" s="3888" t="s">
        <v>397</v>
      </c>
      <c r="F170" s="860">
        <f>'Основная продукция'!F266</f>
        <v>0</v>
      </c>
      <c r="G170" s="878"/>
      <c r="H170" s="875"/>
      <c r="J170" s="3889" t="s">
        <v>768</v>
      </c>
      <c r="K170" s="3890" t="s">
        <v>25</v>
      </c>
      <c r="L170" s="3890"/>
      <c r="M170" s="3890"/>
      <c r="N170" s="3890" t="s">
        <v>397</v>
      </c>
      <c r="O170" s="928">
        <f>'Основная продукция'!F294</f>
        <v>0</v>
      </c>
      <c r="P170" s="878"/>
      <c r="Q170" s="875"/>
      <c r="S170" s="3889" t="s">
        <v>768</v>
      </c>
      <c r="T170" s="3890" t="s">
        <v>25</v>
      </c>
      <c r="U170" s="3890"/>
      <c r="V170" s="3890"/>
      <c r="W170" s="3890" t="s">
        <v>397</v>
      </c>
      <c r="X170" s="1846">
        <f>'Основная продукция'!F322</f>
        <v>3</v>
      </c>
      <c r="Y170" s="878"/>
      <c r="Z170" s="875"/>
    </row>
    <row r="171" spans="1:26" s="864" customFormat="1" ht="25.5" customHeight="1">
      <c r="A171" s="879" t="s">
        <v>878</v>
      </c>
      <c r="B171" s="3888" t="s">
        <v>25</v>
      </c>
      <c r="C171" s="3888"/>
      <c r="D171" s="3888"/>
      <c r="E171" s="3888" t="s">
        <v>397</v>
      </c>
      <c r="F171" s="860">
        <f>'Основная продукция'!F267</f>
        <v>0</v>
      </c>
      <c r="G171" s="876"/>
      <c r="H171" s="863"/>
      <c r="J171" s="879" t="s">
        <v>878</v>
      </c>
      <c r="K171" s="3888" t="s">
        <v>25</v>
      </c>
      <c r="L171" s="3888"/>
      <c r="M171" s="3888"/>
      <c r="N171" s="3888" t="s">
        <v>397</v>
      </c>
      <c r="O171" s="889">
        <f>'Основная продукция'!F295</f>
        <v>0</v>
      </c>
      <c r="P171" s="876"/>
      <c r="Q171" s="863"/>
      <c r="S171" s="879" t="s">
        <v>878</v>
      </c>
      <c r="T171" s="3888" t="s">
        <v>25</v>
      </c>
      <c r="U171" s="3888"/>
      <c r="V171" s="3888"/>
      <c r="W171" s="3888" t="s">
        <v>397</v>
      </c>
      <c r="X171" s="889">
        <f>'Основная продукция'!F323</f>
        <v>52</v>
      </c>
      <c r="Y171" s="876"/>
      <c r="Z171" s="863"/>
    </row>
    <row r="172" spans="1:26" s="864" customFormat="1" ht="25.5" customHeight="1">
      <c r="A172" s="880" t="s">
        <v>33</v>
      </c>
      <c r="B172" s="866" t="s">
        <v>25</v>
      </c>
      <c r="C172" s="866"/>
      <c r="D172" s="866"/>
      <c r="E172" s="866" t="s">
        <v>397</v>
      </c>
      <c r="F172" s="881">
        <f>'Основная продукция'!F268</f>
        <v>0</v>
      </c>
      <c r="G172" s="877"/>
      <c r="H172" s="870"/>
      <c r="J172" s="880" t="s">
        <v>33</v>
      </c>
      <c r="K172" s="866" t="s">
        <v>25</v>
      </c>
      <c r="L172" s="866"/>
      <c r="M172" s="866"/>
      <c r="N172" s="866" t="s">
        <v>397</v>
      </c>
      <c r="O172" s="945">
        <f>'Основная продукция'!F296</f>
        <v>0</v>
      </c>
      <c r="P172" s="877"/>
      <c r="Q172" s="870"/>
      <c r="S172" s="880" t="s">
        <v>33</v>
      </c>
      <c r="T172" s="866" t="s">
        <v>25</v>
      </c>
      <c r="U172" s="866"/>
      <c r="V172" s="866"/>
      <c r="W172" s="866" t="s">
        <v>397</v>
      </c>
      <c r="X172" s="945">
        <f>'Основная продукция'!F324</f>
        <v>0</v>
      </c>
      <c r="Y172" s="877"/>
      <c r="Z172" s="870"/>
    </row>
    <row r="173" spans="1:26" s="864" customFormat="1" ht="25.5" customHeight="1" thickBot="1">
      <c r="A173" s="940" t="s">
        <v>34</v>
      </c>
      <c r="B173" s="867" t="s">
        <v>25</v>
      </c>
      <c r="C173" s="867"/>
      <c r="D173" s="867"/>
      <c r="E173" s="867" t="s">
        <v>397</v>
      </c>
      <c r="F173" s="930">
        <f>'Основная продукция'!F269</f>
        <v>0</v>
      </c>
      <c r="G173" s="936"/>
      <c r="H173" s="938"/>
      <c r="J173" s="871" t="s">
        <v>34</v>
      </c>
      <c r="K173" s="3890" t="s">
        <v>25</v>
      </c>
      <c r="L173" s="3890"/>
      <c r="M173" s="3890"/>
      <c r="N173" s="3890" t="s">
        <v>397</v>
      </c>
      <c r="O173" s="946">
        <f>'Основная продукция'!F297</f>
        <v>0</v>
      </c>
      <c r="P173" s="878"/>
      <c r="Q173" s="875"/>
      <c r="S173" s="871" t="s">
        <v>34</v>
      </c>
      <c r="T173" s="3890" t="s">
        <v>25</v>
      </c>
      <c r="U173" s="3890"/>
      <c r="V173" s="3890"/>
      <c r="W173" s="3890" t="s">
        <v>397</v>
      </c>
      <c r="X173" s="946">
        <f>'Основная продукция'!F325</f>
        <v>48</v>
      </c>
      <c r="Y173" s="878"/>
      <c r="Z173" s="875"/>
    </row>
    <row r="174" spans="1:26" s="864" customFormat="1" ht="25.5" customHeight="1" thickBot="1">
      <c r="A174" s="3649" t="s">
        <v>455</v>
      </c>
      <c r="B174" s="3888" t="s">
        <v>25</v>
      </c>
      <c r="C174" s="3888"/>
      <c r="D174" s="3888"/>
      <c r="E174" s="3888" t="s">
        <v>397</v>
      </c>
      <c r="F174" s="860">
        <f>'Основная продукция'!F270</f>
        <v>0</v>
      </c>
      <c r="G174" s="3652"/>
      <c r="H174" s="3653"/>
      <c r="J174" s="929" t="s">
        <v>455</v>
      </c>
      <c r="K174" s="867" t="s">
        <v>25</v>
      </c>
      <c r="L174" s="867"/>
      <c r="M174" s="867"/>
      <c r="N174" s="867" t="s">
        <v>397</v>
      </c>
      <c r="O174" s="930">
        <f>'Основная продукция'!F298</f>
        <v>0</v>
      </c>
      <c r="P174" s="931"/>
      <c r="Q174" s="933"/>
      <c r="S174" s="929" t="s">
        <v>455</v>
      </c>
      <c r="T174" s="867" t="s">
        <v>25</v>
      </c>
      <c r="U174" s="867"/>
      <c r="V174" s="867"/>
      <c r="W174" s="867" t="s">
        <v>397</v>
      </c>
      <c r="X174" s="930">
        <f>'Основная продукция'!F326</f>
        <v>40</v>
      </c>
      <c r="Y174" s="931"/>
      <c r="Z174" s="933"/>
    </row>
    <row r="175" spans="1:26" s="864" customFormat="1" ht="25.5" customHeight="1">
      <c r="A175" s="879" t="s">
        <v>331</v>
      </c>
      <c r="B175" s="3888" t="s">
        <v>25</v>
      </c>
      <c r="C175" s="3888"/>
      <c r="D175" s="3888"/>
      <c r="E175" s="3888" t="s">
        <v>397</v>
      </c>
      <c r="F175" s="860">
        <f>'Основная продукция'!F271</f>
        <v>0</v>
      </c>
      <c r="G175" s="876"/>
      <c r="H175" s="863"/>
      <c r="J175" s="879" t="s">
        <v>331</v>
      </c>
      <c r="K175" s="925" t="s">
        <v>25</v>
      </c>
      <c r="L175" s="3888"/>
      <c r="M175" s="3888"/>
      <c r="N175" s="3888" t="s">
        <v>397</v>
      </c>
      <c r="O175" s="889">
        <f>'Основная продукция'!F299</f>
        <v>0</v>
      </c>
      <c r="P175" s="876"/>
      <c r="Q175" s="863"/>
      <c r="S175" s="879" t="s">
        <v>331</v>
      </c>
      <c r="T175" s="925" t="s">
        <v>25</v>
      </c>
      <c r="U175" s="3888"/>
      <c r="V175" s="3888"/>
      <c r="W175" s="3888" t="s">
        <v>397</v>
      </c>
      <c r="X175" s="889">
        <f>'Основная продукция'!F327</f>
        <v>5</v>
      </c>
      <c r="Y175" s="876"/>
      <c r="Z175" s="863"/>
    </row>
    <row r="176" spans="1:26" s="864" customFormat="1" ht="25.5" customHeight="1" thickBot="1">
      <c r="A176" s="871" t="s">
        <v>330</v>
      </c>
      <c r="B176" s="867" t="s">
        <v>25</v>
      </c>
      <c r="C176" s="867"/>
      <c r="D176" s="867"/>
      <c r="E176" s="867" t="s">
        <v>397</v>
      </c>
      <c r="F176" s="930">
        <f>'Основная продукция'!F272</f>
        <v>0</v>
      </c>
      <c r="G176" s="1841"/>
      <c r="H176" s="2576"/>
      <c r="J176" s="871" t="s">
        <v>330</v>
      </c>
      <c r="K176" s="3890" t="s">
        <v>25</v>
      </c>
      <c r="L176" s="3890"/>
      <c r="M176" s="3890"/>
      <c r="N176" s="3890" t="s">
        <v>397</v>
      </c>
      <c r="O176" s="1840">
        <f>'Основная продукция'!F300</f>
        <v>0</v>
      </c>
      <c r="P176" s="1841"/>
      <c r="Q176" s="2576"/>
      <c r="S176" s="871" t="s">
        <v>330</v>
      </c>
      <c r="T176" s="3890" t="s">
        <v>25</v>
      </c>
      <c r="U176" s="3890"/>
      <c r="V176" s="3890"/>
      <c r="W176" s="3890" t="s">
        <v>397</v>
      </c>
      <c r="X176" s="1840">
        <f>'Основная продукция'!F328</f>
        <v>4</v>
      </c>
      <c r="Y176" s="1841"/>
      <c r="Z176" s="2576"/>
    </row>
    <row r="177" spans="1:26" s="864" customFormat="1" ht="25.5" customHeight="1">
      <c r="A177" s="880" t="s">
        <v>37</v>
      </c>
      <c r="B177" s="866" t="s">
        <v>25</v>
      </c>
      <c r="C177" s="866"/>
      <c r="D177" s="866"/>
      <c r="E177" s="866" t="s">
        <v>397</v>
      </c>
      <c r="F177" s="881">
        <f>'Основная продукция'!F273</f>
        <v>0</v>
      </c>
      <c r="G177" s="877"/>
      <c r="H177" s="870"/>
      <c r="J177" s="880" t="s">
        <v>37</v>
      </c>
      <c r="K177" s="866" t="s">
        <v>25</v>
      </c>
      <c r="L177" s="866"/>
      <c r="M177" s="866"/>
      <c r="N177" s="866" t="s">
        <v>397</v>
      </c>
      <c r="O177" s="945">
        <f>'Основная продукция'!F301</f>
        <v>0</v>
      </c>
      <c r="P177" s="877"/>
      <c r="Q177" s="870"/>
      <c r="S177" s="880" t="s">
        <v>37</v>
      </c>
      <c r="T177" s="866" t="s">
        <v>25</v>
      </c>
      <c r="U177" s="866"/>
      <c r="V177" s="866"/>
      <c r="W177" s="866" t="s">
        <v>397</v>
      </c>
      <c r="X177" s="945">
        <f>'Основная продукция'!F329</f>
        <v>16</v>
      </c>
      <c r="Y177" s="877"/>
      <c r="Z177" s="870"/>
    </row>
    <row r="178" spans="1:26" s="864" customFormat="1" ht="25.5" customHeight="1" thickBot="1">
      <c r="A178" s="940" t="s">
        <v>38</v>
      </c>
      <c r="B178" s="872" t="s">
        <v>25</v>
      </c>
      <c r="C178" s="872"/>
      <c r="D178" s="872"/>
      <c r="E178" s="872" t="s">
        <v>397</v>
      </c>
      <c r="F178" s="944">
        <f>'Основная продукция'!F274</f>
        <v>0</v>
      </c>
      <c r="G178" s="936"/>
      <c r="H178" s="938"/>
      <c r="J178" s="940" t="s">
        <v>38</v>
      </c>
      <c r="K178" s="882" t="s">
        <v>25</v>
      </c>
      <c r="L178" s="882"/>
      <c r="M178" s="882"/>
      <c r="N178" s="882" t="s">
        <v>397</v>
      </c>
      <c r="O178" s="3611">
        <f>'Основная продукция'!F302</f>
        <v>0</v>
      </c>
      <c r="P178" s="936"/>
      <c r="Q178" s="938"/>
      <c r="S178" s="940" t="s">
        <v>38</v>
      </c>
      <c r="T178" s="882" t="s">
        <v>25</v>
      </c>
      <c r="U178" s="882"/>
      <c r="V178" s="882"/>
      <c r="W178" s="882" t="s">
        <v>397</v>
      </c>
      <c r="X178" s="3611">
        <f>'Основная продукция'!F330</f>
        <v>28</v>
      </c>
      <c r="Y178" s="936"/>
      <c r="Z178" s="938"/>
    </row>
    <row r="179" spans="1:26" s="864" customFormat="1" ht="25.5" customHeight="1">
      <c r="A179" s="879" t="s">
        <v>814</v>
      </c>
      <c r="B179" s="3888" t="s">
        <v>25</v>
      </c>
      <c r="C179" s="3888"/>
      <c r="D179" s="3888"/>
      <c r="E179" s="3888" t="s">
        <v>397</v>
      </c>
      <c r="F179" s="860">
        <f>'Основная продукция'!F275</f>
        <v>0</v>
      </c>
      <c r="G179" s="876"/>
      <c r="H179" s="863"/>
      <c r="J179" s="879" t="s">
        <v>814</v>
      </c>
      <c r="K179" s="3888" t="s">
        <v>25</v>
      </c>
      <c r="L179" s="3888"/>
      <c r="M179" s="3888"/>
      <c r="N179" s="3888" t="s">
        <v>397</v>
      </c>
      <c r="O179" s="889">
        <f>'Основная продукция'!F303</f>
        <v>0</v>
      </c>
      <c r="P179" s="876"/>
      <c r="Q179" s="863"/>
      <c r="S179" s="879" t="s">
        <v>814</v>
      </c>
      <c r="T179" s="3888" t="s">
        <v>25</v>
      </c>
      <c r="U179" s="3888"/>
      <c r="V179" s="3888"/>
      <c r="W179" s="3888" t="s">
        <v>397</v>
      </c>
      <c r="X179" s="889">
        <f>'Основная продукция'!F331</f>
        <v>10</v>
      </c>
      <c r="Y179" s="876"/>
      <c r="Z179" s="863"/>
    </row>
    <row r="180" spans="1:26" s="864" customFormat="1" ht="25.5" customHeight="1" thickBot="1">
      <c r="A180" s="871" t="s">
        <v>523</v>
      </c>
      <c r="B180" s="3890" t="s">
        <v>25</v>
      </c>
      <c r="C180" s="3890"/>
      <c r="D180" s="3890"/>
      <c r="E180" s="3890" t="s">
        <v>397</v>
      </c>
      <c r="F180" s="928">
        <f>'Основная продукция'!F276</f>
        <v>0</v>
      </c>
      <c r="G180" s="878"/>
      <c r="H180" s="875"/>
      <c r="J180" s="871" t="s">
        <v>523</v>
      </c>
      <c r="K180" s="3890" t="s">
        <v>25</v>
      </c>
      <c r="L180" s="3890"/>
      <c r="M180" s="3890"/>
      <c r="N180" s="3890" t="s">
        <v>397</v>
      </c>
      <c r="O180" s="946">
        <f>'Основная продукция'!F304</f>
        <v>0</v>
      </c>
      <c r="P180" s="878"/>
      <c r="Q180" s="875"/>
      <c r="S180" s="871" t="s">
        <v>523</v>
      </c>
      <c r="T180" s="3890" t="s">
        <v>25</v>
      </c>
      <c r="U180" s="3890"/>
      <c r="V180" s="3890"/>
      <c r="W180" s="3890" t="s">
        <v>397</v>
      </c>
      <c r="X180" s="946">
        <f>'Основная продукция'!F332</f>
        <v>5</v>
      </c>
      <c r="Y180" s="878"/>
      <c r="Z180" s="875"/>
    </row>
    <row r="181" spans="1:26" s="864" customFormat="1" ht="25.5" customHeight="1">
      <c r="A181" s="3612" t="s">
        <v>917</v>
      </c>
      <c r="B181" s="3614" t="s">
        <v>25</v>
      </c>
      <c r="C181" s="3614"/>
      <c r="D181" s="3614"/>
      <c r="E181" s="3614" t="s">
        <v>397</v>
      </c>
      <c r="F181" s="3646">
        <f>'Основная продукция'!F277</f>
        <v>0</v>
      </c>
      <c r="G181" s="3616"/>
      <c r="H181" s="3617"/>
      <c r="J181" s="3612" t="s">
        <v>917</v>
      </c>
      <c r="K181" s="3614" t="s">
        <v>25</v>
      </c>
      <c r="L181" s="3614"/>
      <c r="M181" s="3614"/>
      <c r="N181" s="3614" t="s">
        <v>397</v>
      </c>
      <c r="O181" s="3615">
        <f>'Основная продукция'!F305</f>
        <v>0</v>
      </c>
      <c r="P181" s="3616"/>
      <c r="Q181" s="3617"/>
      <c r="S181" s="3612" t="s">
        <v>917</v>
      </c>
      <c r="T181" s="3614" t="s">
        <v>25</v>
      </c>
      <c r="U181" s="3614"/>
      <c r="V181" s="3614"/>
      <c r="W181" s="3614" t="s">
        <v>397</v>
      </c>
      <c r="X181" s="3615">
        <f>'Основная продукция'!F333</f>
        <v>20</v>
      </c>
      <c r="Y181" s="3616"/>
      <c r="Z181" s="3617"/>
    </row>
    <row r="182" spans="1:26" s="864" customFormat="1" ht="25.5" customHeight="1">
      <c r="A182" s="3618" t="s">
        <v>918</v>
      </c>
      <c r="B182" s="3620" t="s">
        <v>25</v>
      </c>
      <c r="C182" s="3620"/>
      <c r="D182" s="3620"/>
      <c r="E182" s="3620" t="s">
        <v>397</v>
      </c>
      <c r="F182" s="3647">
        <f>'Основная продукция'!F278</f>
        <v>0</v>
      </c>
      <c r="G182" s="3622"/>
      <c r="H182" s="3623"/>
      <c r="J182" s="3618" t="s">
        <v>918</v>
      </c>
      <c r="K182" s="3620" t="s">
        <v>25</v>
      </c>
      <c r="L182" s="3620"/>
      <c r="M182" s="3620"/>
      <c r="N182" s="3620" t="s">
        <v>397</v>
      </c>
      <c r="O182" s="3621">
        <f>'Основная продукция'!F306</f>
        <v>0</v>
      </c>
      <c r="P182" s="3622"/>
      <c r="Q182" s="3623"/>
      <c r="S182" s="3618" t="s">
        <v>918</v>
      </c>
      <c r="T182" s="3620" t="s">
        <v>25</v>
      </c>
      <c r="U182" s="3620"/>
      <c r="V182" s="3620"/>
      <c r="W182" s="3620" t="s">
        <v>397</v>
      </c>
      <c r="X182" s="3621">
        <f>'Основная продукция'!F334</f>
        <v>13</v>
      </c>
      <c r="Y182" s="3622"/>
      <c r="Z182" s="3623"/>
    </row>
    <row r="183" spans="1:26" s="864" customFormat="1" ht="25.5" customHeight="1">
      <c r="A183" s="3618" t="s">
        <v>919</v>
      </c>
      <c r="B183" s="3620" t="s">
        <v>25</v>
      </c>
      <c r="C183" s="3620"/>
      <c r="D183" s="3620"/>
      <c r="E183" s="3620" t="s">
        <v>397</v>
      </c>
      <c r="F183" s="3647">
        <f>'Основная продукция'!F279</f>
        <v>0</v>
      </c>
      <c r="G183" s="3622"/>
      <c r="H183" s="3623"/>
      <c r="J183" s="3618" t="s">
        <v>919</v>
      </c>
      <c r="K183" s="3620" t="s">
        <v>25</v>
      </c>
      <c r="L183" s="3620"/>
      <c r="M183" s="3620"/>
      <c r="N183" s="3620" t="s">
        <v>397</v>
      </c>
      <c r="O183" s="3621">
        <f>'Основная продукция'!F307</f>
        <v>0</v>
      </c>
      <c r="P183" s="3622"/>
      <c r="Q183" s="3623"/>
      <c r="S183" s="3618" t="s">
        <v>919</v>
      </c>
      <c r="T183" s="3620" t="s">
        <v>25</v>
      </c>
      <c r="U183" s="3620"/>
      <c r="V183" s="3620"/>
      <c r="W183" s="3620" t="s">
        <v>397</v>
      </c>
      <c r="X183" s="3621">
        <f>'Основная продукция'!F335</f>
        <v>60</v>
      </c>
      <c r="Y183" s="3622"/>
      <c r="Z183" s="3623"/>
    </row>
    <row r="184" spans="1:26" s="864" customFormat="1" ht="25.5" customHeight="1" thickBot="1">
      <c r="A184" s="3624" t="s">
        <v>920</v>
      </c>
      <c r="B184" s="3626" t="s">
        <v>25</v>
      </c>
      <c r="C184" s="3626"/>
      <c r="D184" s="3626"/>
      <c r="E184" s="3626" t="s">
        <v>397</v>
      </c>
      <c r="F184" s="3648">
        <f>'Основная продукция'!F280</f>
        <v>0</v>
      </c>
      <c r="G184" s="3628"/>
      <c r="H184" s="3629"/>
      <c r="J184" s="3624" t="s">
        <v>920</v>
      </c>
      <c r="K184" s="3626" t="s">
        <v>25</v>
      </c>
      <c r="L184" s="3626"/>
      <c r="M184" s="3626"/>
      <c r="N184" s="3626" t="s">
        <v>397</v>
      </c>
      <c r="O184" s="3627">
        <f>'Основная продукция'!F308</f>
        <v>0</v>
      </c>
      <c r="P184" s="3628"/>
      <c r="Q184" s="3629"/>
      <c r="S184" s="3624" t="s">
        <v>920</v>
      </c>
      <c r="T184" s="3626" t="s">
        <v>25</v>
      </c>
      <c r="U184" s="3626"/>
      <c r="V184" s="3626"/>
      <c r="W184" s="3626" t="s">
        <v>397</v>
      </c>
      <c r="X184" s="3627">
        <f>'Основная продукция'!F336</f>
        <v>39</v>
      </c>
      <c r="Y184" s="3628"/>
      <c r="Z184" s="3629"/>
    </row>
    <row r="185" spans="1:26" s="864" customFormat="1" ht="21.75" customHeight="1">
      <c r="A185" s="890" t="s">
        <v>42</v>
      </c>
      <c r="B185" s="1274" t="s">
        <v>398</v>
      </c>
      <c r="C185" s="1274"/>
      <c r="D185" s="1274"/>
      <c r="E185" s="1274">
        <f>ROUNDUP(D185,0)+'Основная продукция'!I257</f>
        <v>0</v>
      </c>
      <c r="F185" s="1275">
        <f>E185*0.5</f>
        <v>0</v>
      </c>
      <c r="G185" s="931"/>
      <c r="H185" s="933"/>
      <c r="J185" s="890" t="s">
        <v>42</v>
      </c>
      <c r="K185" s="1274" t="s">
        <v>398</v>
      </c>
      <c r="L185" s="1274"/>
      <c r="M185" s="1274"/>
      <c r="N185" s="1274">
        <f>ROUNDUP(M185,0)+'Основная продукция'!I285</f>
        <v>0</v>
      </c>
      <c r="O185" s="1275">
        <f>N185*0.5</f>
        <v>0</v>
      </c>
      <c r="P185" s="931"/>
      <c r="Q185" s="933"/>
      <c r="S185" s="890" t="s">
        <v>42</v>
      </c>
      <c r="T185" s="1274" t="s">
        <v>398</v>
      </c>
      <c r="U185" s="1274"/>
      <c r="V185" s="1274"/>
      <c r="W185" s="1274">
        <f>ROUNDUP(V185,0)+'Основная продукция'!I313</f>
        <v>3</v>
      </c>
      <c r="X185" s="1275">
        <f>W185*0.5</f>
        <v>1.5</v>
      </c>
      <c r="Y185" s="931"/>
      <c r="Z185" s="933"/>
    </row>
    <row r="186" spans="1:26" s="864" customFormat="1" ht="21.75" customHeight="1">
      <c r="A186" s="893" t="s">
        <v>41</v>
      </c>
      <c r="B186" s="891" t="s">
        <v>398</v>
      </c>
      <c r="C186" s="891"/>
      <c r="D186" s="891"/>
      <c r="E186" s="891">
        <f>ROUNDUP(D186,0)+'Основная продукция'!I258</f>
        <v>0</v>
      </c>
      <c r="F186" s="892">
        <f>E186*0.5</f>
        <v>0</v>
      </c>
      <c r="G186" s="894"/>
      <c r="H186" s="896"/>
      <c r="J186" s="893" t="s">
        <v>41</v>
      </c>
      <c r="K186" s="891" t="s">
        <v>398</v>
      </c>
      <c r="L186" s="891"/>
      <c r="M186" s="891"/>
      <c r="N186" s="891">
        <f>ROUNDUP(M186,0)+'Основная продукция'!I286</f>
        <v>0</v>
      </c>
      <c r="O186" s="892">
        <f>N186*0.5</f>
        <v>0</v>
      </c>
      <c r="P186" s="894"/>
      <c r="Q186" s="896"/>
      <c r="S186" s="893" t="s">
        <v>41</v>
      </c>
      <c r="T186" s="891" t="s">
        <v>398</v>
      </c>
      <c r="U186" s="891"/>
      <c r="V186" s="891"/>
      <c r="W186" s="891">
        <f>ROUNDUP(V186,0)+'Основная продукция'!I314</f>
        <v>5</v>
      </c>
      <c r="X186" s="892">
        <f>W186*0.5</f>
        <v>2.5</v>
      </c>
      <c r="Y186" s="894"/>
      <c r="Z186" s="896"/>
    </row>
    <row r="187" spans="1:26" s="864" customFormat="1" ht="21.75" customHeight="1">
      <c r="A187" s="1273" t="s">
        <v>39</v>
      </c>
      <c r="B187" s="867" t="s">
        <v>398</v>
      </c>
      <c r="C187" s="891"/>
      <c r="D187" s="891"/>
      <c r="E187" s="891">
        <f>ROUNDUP(D187,0)+'Основная продукция'!I259</f>
        <v>0</v>
      </c>
      <c r="F187" s="892">
        <f>E187*0.5</f>
        <v>0</v>
      </c>
      <c r="G187" s="894"/>
      <c r="H187" s="896"/>
      <c r="J187" s="1273" t="s">
        <v>39</v>
      </c>
      <c r="K187" s="867" t="s">
        <v>398</v>
      </c>
      <c r="L187" s="891"/>
      <c r="M187" s="891"/>
      <c r="N187" s="891">
        <f>ROUNDUP(M187,0)+'Основная продукция'!I287</f>
        <v>0</v>
      </c>
      <c r="O187" s="892">
        <f>N187*0.5</f>
        <v>0</v>
      </c>
      <c r="P187" s="894"/>
      <c r="Q187" s="896"/>
      <c r="S187" s="1273" t="s">
        <v>39</v>
      </c>
      <c r="T187" s="867" t="s">
        <v>398</v>
      </c>
      <c r="U187" s="891"/>
      <c r="V187" s="891"/>
      <c r="W187" s="891">
        <f>ROUNDUP(V187,0)+'Основная продукция'!I315</f>
        <v>3</v>
      </c>
      <c r="X187" s="892">
        <f>W187*0.5</f>
        <v>1.5</v>
      </c>
      <c r="Y187" s="894"/>
      <c r="Z187" s="896"/>
    </row>
    <row r="188" spans="1:26" s="864" customFormat="1" ht="21.75" customHeight="1">
      <c r="A188" s="893" t="s">
        <v>47</v>
      </c>
      <c r="B188" s="891" t="s">
        <v>398</v>
      </c>
      <c r="C188" s="891"/>
      <c r="D188" s="891"/>
      <c r="E188" s="891">
        <f>ROUNDUP(D188,0)+'Основная продукция'!I260</f>
        <v>0</v>
      </c>
      <c r="F188" s="898">
        <f>E188*0.58</f>
        <v>0</v>
      </c>
      <c r="G188" s="894"/>
      <c r="H188" s="896"/>
      <c r="J188" s="893" t="s">
        <v>47</v>
      </c>
      <c r="K188" s="891" t="s">
        <v>398</v>
      </c>
      <c r="L188" s="891"/>
      <c r="M188" s="891"/>
      <c r="N188" s="891">
        <f>ROUNDUP(M188,0)+'Основная продукция'!I288</f>
        <v>0</v>
      </c>
      <c r="O188" s="898">
        <f>N188*0.58</f>
        <v>0</v>
      </c>
      <c r="P188" s="894"/>
      <c r="Q188" s="896"/>
      <c r="S188" s="893" t="s">
        <v>47</v>
      </c>
      <c r="T188" s="891" t="s">
        <v>398</v>
      </c>
      <c r="U188" s="891"/>
      <c r="V188" s="891"/>
      <c r="W188" s="891">
        <f>ROUNDUP(V188,0)+'Основная продукция'!I316</f>
        <v>5</v>
      </c>
      <c r="X188" s="898">
        <f>W188*0.58</f>
        <v>2.9</v>
      </c>
      <c r="Y188" s="894"/>
      <c r="Z188" s="896"/>
    </row>
    <row r="189" spans="1:26" s="864" customFormat="1" ht="21.75" customHeight="1">
      <c r="A189" s="893" t="s">
        <v>45</v>
      </c>
      <c r="B189" s="891" t="s">
        <v>398</v>
      </c>
      <c r="C189" s="891"/>
      <c r="D189" s="891"/>
      <c r="E189" s="891">
        <f>ROUNDUP(D189,0)+'Основная продукция'!I261</f>
        <v>0</v>
      </c>
      <c r="F189" s="892"/>
      <c r="G189" s="894"/>
      <c r="H189" s="896"/>
      <c r="J189" s="893" t="s">
        <v>45</v>
      </c>
      <c r="K189" s="891" t="s">
        <v>398</v>
      </c>
      <c r="L189" s="891"/>
      <c r="M189" s="891"/>
      <c r="N189" s="891">
        <f>ROUNDUP(M189,0)+'Основная продукция'!I289</f>
        <v>0</v>
      </c>
      <c r="O189" s="892"/>
      <c r="P189" s="894"/>
      <c r="Q189" s="896"/>
      <c r="S189" s="893" t="s">
        <v>45</v>
      </c>
      <c r="T189" s="891" t="s">
        <v>398</v>
      </c>
      <c r="U189" s="891"/>
      <c r="V189" s="891"/>
      <c r="W189" s="891">
        <f>ROUNDUP(V189,0)+'Основная продукция'!I317</f>
        <v>3</v>
      </c>
      <c r="X189" s="892"/>
      <c r="Y189" s="894"/>
      <c r="Z189" s="896"/>
    </row>
    <row r="190" spans="1:26" s="864" customFormat="1" ht="21.75" customHeight="1">
      <c r="A190" s="893" t="s">
        <v>44</v>
      </c>
      <c r="B190" s="891" t="s">
        <v>398</v>
      </c>
      <c r="C190" s="891"/>
      <c r="D190" s="891"/>
      <c r="E190" s="891">
        <f>ROUNDUP(D190,0)+'Основная продукция'!I262</f>
        <v>0</v>
      </c>
      <c r="F190" s="892">
        <f>E190*0.2</f>
        <v>0</v>
      </c>
      <c r="G190" s="894"/>
      <c r="H190" s="896"/>
      <c r="J190" s="893" t="s">
        <v>44</v>
      </c>
      <c r="K190" s="891" t="s">
        <v>398</v>
      </c>
      <c r="L190" s="891"/>
      <c r="M190" s="891"/>
      <c r="N190" s="891">
        <f>ROUNDUP(M190,0)+'Основная продукция'!I290</f>
        <v>0</v>
      </c>
      <c r="O190" s="892">
        <f>N190*0.2</f>
        <v>0</v>
      </c>
      <c r="P190" s="894"/>
      <c r="Q190" s="896"/>
      <c r="S190" s="893" t="s">
        <v>44</v>
      </c>
      <c r="T190" s="891" t="s">
        <v>398</v>
      </c>
      <c r="U190" s="891"/>
      <c r="V190" s="891"/>
      <c r="W190" s="891">
        <f>ROUNDUP(V190,0)+'Основная продукция'!I318</f>
        <v>4</v>
      </c>
      <c r="X190" s="892">
        <f>W190*0.2</f>
        <v>0.8</v>
      </c>
      <c r="Y190" s="894"/>
      <c r="Z190" s="896"/>
    </row>
    <row r="191" spans="1:26" s="864" customFormat="1" ht="21.75" customHeight="1">
      <c r="A191" s="893" t="s">
        <v>43</v>
      </c>
      <c r="B191" s="891" t="s">
        <v>398</v>
      </c>
      <c r="C191" s="891"/>
      <c r="D191" s="891"/>
      <c r="E191" s="891">
        <f>ROUNDUP(D191,0)+'Основная продукция'!I263</f>
        <v>0</v>
      </c>
      <c r="F191" s="892">
        <f>E191*0.5</f>
        <v>0</v>
      </c>
      <c r="G191" s="894"/>
      <c r="H191" s="896"/>
      <c r="J191" s="893" t="s">
        <v>43</v>
      </c>
      <c r="K191" s="891" t="s">
        <v>398</v>
      </c>
      <c r="L191" s="891"/>
      <c r="M191" s="891"/>
      <c r="N191" s="891">
        <f>ROUNDUP(M191,0)+'Основная продукция'!I291</f>
        <v>0</v>
      </c>
      <c r="O191" s="892">
        <f>N191*0.5</f>
        <v>0</v>
      </c>
      <c r="P191" s="894"/>
      <c r="Q191" s="896"/>
      <c r="S191" s="893" t="s">
        <v>43</v>
      </c>
      <c r="T191" s="891" t="s">
        <v>398</v>
      </c>
      <c r="U191" s="891"/>
      <c r="V191" s="891"/>
      <c r="W191" s="891">
        <f>ROUNDUP(V191,0)+'Основная продукция'!I319</f>
        <v>3</v>
      </c>
      <c r="X191" s="892">
        <f>W191*0.5</f>
        <v>1.5</v>
      </c>
      <c r="Y191" s="894"/>
      <c r="Z191" s="896"/>
    </row>
    <row r="192" spans="1:26" s="864" customFormat="1" ht="21.75" customHeight="1">
      <c r="A192" s="893" t="s">
        <v>282</v>
      </c>
      <c r="B192" s="891" t="s">
        <v>398</v>
      </c>
      <c r="C192" s="891"/>
      <c r="D192" s="891"/>
      <c r="E192" s="891">
        <f>ROUNDUP(D192,0)+'Основная продукция'!I264</f>
        <v>0</v>
      </c>
      <c r="F192" s="892">
        <f>E192*0.5</f>
        <v>0</v>
      </c>
      <c r="G192" s="894"/>
      <c r="H192" s="896"/>
      <c r="J192" s="893" t="s">
        <v>282</v>
      </c>
      <c r="K192" s="891" t="s">
        <v>398</v>
      </c>
      <c r="L192" s="891"/>
      <c r="M192" s="891"/>
      <c r="N192" s="891">
        <f>ROUNDUP(M192,0)+'Основная продукция'!I292</f>
        <v>0</v>
      </c>
      <c r="O192" s="892">
        <f>N192*0.5</f>
        <v>0</v>
      </c>
      <c r="P192" s="894"/>
      <c r="Q192" s="896"/>
      <c r="S192" s="893" t="s">
        <v>282</v>
      </c>
      <c r="T192" s="891" t="s">
        <v>398</v>
      </c>
      <c r="U192" s="891"/>
      <c r="V192" s="891"/>
      <c r="W192" s="891">
        <f>ROUNDUP(V192,0)+'Основная продукция'!I320</f>
        <v>2</v>
      </c>
      <c r="X192" s="892">
        <f>W192*0.5</f>
        <v>1</v>
      </c>
      <c r="Y192" s="894"/>
      <c r="Z192" s="896"/>
    </row>
    <row r="193" spans="1:26" s="864" customFormat="1" ht="21.75" customHeight="1">
      <c r="A193" s="893" t="s">
        <v>315</v>
      </c>
      <c r="B193" s="891" t="s">
        <v>398</v>
      </c>
      <c r="C193" s="891"/>
      <c r="D193" s="891"/>
      <c r="E193" s="891">
        <f>ROUNDUP(D193,0)+'Основная продукция'!I265</f>
        <v>0</v>
      </c>
      <c r="F193" s="892">
        <f>E193*0.1</f>
        <v>0</v>
      </c>
      <c r="G193" s="894"/>
      <c r="H193" s="896"/>
      <c r="J193" s="893" t="s">
        <v>315</v>
      </c>
      <c r="K193" s="891" t="s">
        <v>398</v>
      </c>
      <c r="L193" s="891"/>
      <c r="M193" s="891"/>
      <c r="N193" s="891">
        <f>ROUNDUP(M193,0)+'Основная продукция'!I293</f>
        <v>0</v>
      </c>
      <c r="O193" s="892">
        <f>N193*0.1</f>
        <v>0</v>
      </c>
      <c r="P193" s="894"/>
      <c r="Q193" s="896"/>
      <c r="S193" s="893" t="s">
        <v>315</v>
      </c>
      <c r="T193" s="891" t="s">
        <v>398</v>
      </c>
      <c r="U193" s="891"/>
      <c r="V193" s="891"/>
      <c r="W193" s="891">
        <f>ROUNDUP(V193,0)+'Основная продукция'!I321</f>
        <v>2</v>
      </c>
      <c r="X193" s="892">
        <f>W193*0.1</f>
        <v>0.2</v>
      </c>
      <c r="Y193" s="894"/>
      <c r="Z193" s="896"/>
    </row>
    <row r="194" spans="1:26" s="864" customFormat="1" ht="21.75" customHeight="1">
      <c r="A194" s="893" t="s">
        <v>923</v>
      </c>
      <c r="B194" s="900" t="s">
        <v>398</v>
      </c>
      <c r="C194" s="900"/>
      <c r="D194" s="891"/>
      <c r="E194" s="891">
        <f>ROUNDUP(D194,0)+'Основная продукция'!I266</f>
        <v>0</v>
      </c>
      <c r="F194" s="898">
        <f>E194*0.35</f>
        <v>0</v>
      </c>
      <c r="G194" s="901"/>
      <c r="H194" s="903"/>
      <c r="J194" s="893" t="s">
        <v>923</v>
      </c>
      <c r="K194" s="900" t="s">
        <v>398</v>
      </c>
      <c r="L194" s="900"/>
      <c r="M194" s="891"/>
      <c r="N194" s="891">
        <f>ROUNDUP(M194,0)+'Основная продукция'!I294</f>
        <v>0</v>
      </c>
      <c r="O194" s="898">
        <f>N194*0.35</f>
        <v>0</v>
      </c>
      <c r="P194" s="901"/>
      <c r="Q194" s="903"/>
      <c r="S194" s="893" t="s">
        <v>923</v>
      </c>
      <c r="T194" s="900" t="s">
        <v>398</v>
      </c>
      <c r="U194" s="900"/>
      <c r="V194" s="891"/>
      <c r="W194" s="891">
        <f>ROUNDUP(V194,0)+'Основная продукция'!I322</f>
        <v>0</v>
      </c>
      <c r="X194" s="898">
        <f>W194*0.35</f>
        <v>0</v>
      </c>
      <c r="Y194" s="901"/>
      <c r="Z194" s="903"/>
    </row>
    <row r="195" spans="1:26" s="864" customFormat="1" ht="21.75" customHeight="1">
      <c r="A195" s="893" t="s">
        <v>52</v>
      </c>
      <c r="B195" s="891" t="s">
        <v>398</v>
      </c>
      <c r="C195" s="891"/>
      <c r="D195" s="891"/>
      <c r="E195" s="891">
        <f>ROUNDUP(D195,0)+'Основная продукция'!I267</f>
        <v>0</v>
      </c>
      <c r="F195" s="898">
        <f>E195*0.24</f>
        <v>0</v>
      </c>
      <c r="G195" s="894"/>
      <c r="H195" s="896"/>
      <c r="J195" s="893" t="s">
        <v>52</v>
      </c>
      <c r="K195" s="891" t="s">
        <v>398</v>
      </c>
      <c r="L195" s="891"/>
      <c r="M195" s="891"/>
      <c r="N195" s="891">
        <f>ROUNDUP(M195,0)+'Основная продукция'!I295</f>
        <v>0</v>
      </c>
      <c r="O195" s="898">
        <f>N195*0.24</f>
        <v>0</v>
      </c>
      <c r="P195" s="894"/>
      <c r="Q195" s="896"/>
      <c r="S195" s="893" t="s">
        <v>52</v>
      </c>
      <c r="T195" s="891" t="s">
        <v>398</v>
      </c>
      <c r="U195" s="891"/>
      <c r="V195" s="891"/>
      <c r="W195" s="891">
        <f>ROUNDUP(V195,0)+'Основная продукция'!I323</f>
        <v>5</v>
      </c>
      <c r="X195" s="898">
        <f>W195*0.24</f>
        <v>1.2</v>
      </c>
      <c r="Y195" s="894"/>
      <c r="Z195" s="896"/>
    </row>
    <row r="196" spans="1:26" s="864" customFormat="1" ht="21.75" customHeight="1">
      <c r="A196" s="893" t="s">
        <v>53</v>
      </c>
      <c r="B196" s="891" t="s">
        <v>25</v>
      </c>
      <c r="C196" s="891"/>
      <c r="D196" s="891"/>
      <c r="E196" s="891">
        <f>ROUNDUP(D196,0)+'Основная продукция'!I268</f>
        <v>0</v>
      </c>
      <c r="F196" s="898"/>
      <c r="G196" s="894"/>
      <c r="H196" s="896"/>
      <c r="J196" s="893" t="s">
        <v>53</v>
      </c>
      <c r="K196" s="891" t="s">
        <v>25</v>
      </c>
      <c r="L196" s="891"/>
      <c r="M196" s="891"/>
      <c r="N196" s="891">
        <f>ROUNDUP(M196,0)+'Основная продукция'!I296</f>
        <v>0</v>
      </c>
      <c r="O196" s="898"/>
      <c r="P196" s="894"/>
      <c r="Q196" s="896"/>
      <c r="S196" s="893" t="s">
        <v>53</v>
      </c>
      <c r="T196" s="891" t="s">
        <v>25</v>
      </c>
      <c r="U196" s="891"/>
      <c r="V196" s="891"/>
      <c r="W196" s="891">
        <f>ROUNDUP(V196,0)+'Основная продукция'!I324</f>
        <v>0</v>
      </c>
      <c r="X196" s="898"/>
      <c r="Y196" s="894"/>
      <c r="Z196" s="896"/>
    </row>
    <row r="197" spans="1:26" s="864" customFormat="1" ht="21.75" customHeight="1">
      <c r="A197" s="893" t="s">
        <v>54</v>
      </c>
      <c r="B197" s="891" t="s">
        <v>398</v>
      </c>
      <c r="C197" s="891"/>
      <c r="D197" s="891"/>
      <c r="E197" s="891">
        <f>ROUNDUP(D197,0)+'Основная продукция'!I269</f>
        <v>0</v>
      </c>
      <c r="F197" s="892">
        <f>E197*1</f>
        <v>0</v>
      </c>
      <c r="G197" s="1276"/>
      <c r="H197" s="1278"/>
      <c r="J197" s="893" t="s">
        <v>54</v>
      </c>
      <c r="K197" s="891" t="s">
        <v>398</v>
      </c>
      <c r="L197" s="891"/>
      <c r="M197" s="891"/>
      <c r="N197" s="891">
        <f>ROUNDUP(M197,0)+'Основная продукция'!I297</f>
        <v>0</v>
      </c>
      <c r="O197" s="892">
        <f>N197*1</f>
        <v>0</v>
      </c>
      <c r="P197" s="1276"/>
      <c r="Q197" s="1278"/>
      <c r="S197" s="893" t="s">
        <v>54</v>
      </c>
      <c r="T197" s="891" t="s">
        <v>398</v>
      </c>
      <c r="U197" s="891"/>
      <c r="V197" s="891"/>
      <c r="W197" s="891">
        <f>ROUNDUP(V197,0)+'Основная продукция'!I325</f>
        <v>0</v>
      </c>
      <c r="X197" s="892">
        <f>W197*1</f>
        <v>0</v>
      </c>
      <c r="Y197" s="1276"/>
      <c r="Z197" s="1278"/>
    </row>
    <row r="198" spans="1:26" s="864" customFormat="1" ht="21.75" customHeight="1">
      <c r="A198" s="893" t="s">
        <v>48</v>
      </c>
      <c r="B198" s="891" t="s">
        <v>399</v>
      </c>
      <c r="C198" s="891"/>
      <c r="D198" s="891"/>
      <c r="E198" s="891">
        <f>ROUNDUP(D198,0)+'Основная продукция'!I270</f>
        <v>0</v>
      </c>
      <c r="F198" s="899">
        <f>E198*55</f>
        <v>0</v>
      </c>
      <c r="G198" s="894"/>
      <c r="H198" s="896"/>
      <c r="J198" s="893" t="s">
        <v>48</v>
      </c>
      <c r="K198" s="891" t="s">
        <v>399</v>
      </c>
      <c r="L198" s="891"/>
      <c r="M198" s="891"/>
      <c r="N198" s="891">
        <f>ROUNDUP(M198,0)+'Основная продукция'!I298</f>
        <v>0</v>
      </c>
      <c r="O198" s="899">
        <f>N198*55</f>
        <v>0</v>
      </c>
      <c r="P198" s="894"/>
      <c r="Q198" s="896"/>
      <c r="S198" s="893" t="s">
        <v>48</v>
      </c>
      <c r="T198" s="891" t="s">
        <v>399</v>
      </c>
      <c r="U198" s="891"/>
      <c r="V198" s="891"/>
      <c r="W198" s="891">
        <f>ROUNDUP(V198,0)+'Основная продукция'!I326</f>
        <v>3</v>
      </c>
      <c r="X198" s="899">
        <f>W198*55</f>
        <v>165</v>
      </c>
      <c r="Y198" s="894"/>
      <c r="Z198" s="896"/>
    </row>
    <row r="199" spans="1:26" s="864" customFormat="1" ht="21.75" customHeight="1">
      <c r="A199" s="3631" t="s">
        <v>927</v>
      </c>
      <c r="B199" s="3632" t="s">
        <v>398</v>
      </c>
      <c r="C199" s="3633"/>
      <c r="D199" s="3632"/>
      <c r="E199" s="3635">
        <f>ROUNDUP(D199,0)+'Основная продукция'!I271</f>
        <v>0</v>
      </c>
      <c r="F199" s="3636">
        <f>E199*0.5</f>
        <v>0</v>
      </c>
      <c r="G199" s="3637"/>
      <c r="H199" s="3638"/>
      <c r="J199" s="3631" t="s">
        <v>927</v>
      </c>
      <c r="K199" s="3632" t="s">
        <v>398</v>
      </c>
      <c r="L199" s="3633"/>
      <c r="M199" s="3632"/>
      <c r="N199" s="3635">
        <f>ROUNDUP(M199,0)+'Основная продукция'!I299</f>
        <v>0</v>
      </c>
      <c r="O199" s="3636">
        <f>N199*0.5</f>
        <v>0</v>
      </c>
      <c r="P199" s="3637"/>
      <c r="Q199" s="3638"/>
      <c r="S199" s="3631" t="s">
        <v>927</v>
      </c>
      <c r="T199" s="3632" t="s">
        <v>398</v>
      </c>
      <c r="U199" s="3633"/>
      <c r="V199" s="3632"/>
      <c r="W199" s="3635">
        <f>ROUNDUP(V199,0)+'Основная продукция'!I327</f>
        <v>2</v>
      </c>
      <c r="X199" s="3636">
        <f>W199*0.5</f>
        <v>1</v>
      </c>
      <c r="Y199" s="3637"/>
      <c r="Z199" s="3638"/>
    </row>
    <row r="200" spans="1:26" s="864" customFormat="1" ht="21.75" customHeight="1">
      <c r="A200" s="3631" t="s">
        <v>928</v>
      </c>
      <c r="B200" s="3635" t="s">
        <v>398</v>
      </c>
      <c r="C200" s="3639"/>
      <c r="D200" s="3635"/>
      <c r="E200" s="3635">
        <f>ROUNDUP(D200,0)+'Основная продукция'!I272</f>
        <v>0</v>
      </c>
      <c r="F200" s="3641">
        <f>E200*0.5</f>
        <v>0</v>
      </c>
      <c r="G200" s="3642"/>
      <c r="H200" s="3643"/>
      <c r="J200" s="3631" t="s">
        <v>928</v>
      </c>
      <c r="K200" s="3635" t="s">
        <v>398</v>
      </c>
      <c r="L200" s="3639"/>
      <c r="M200" s="3635"/>
      <c r="N200" s="3635">
        <f>ROUNDUP(M200,0)+'Основная продукция'!I300</f>
        <v>0</v>
      </c>
      <c r="O200" s="3641">
        <f>N200*0.5</f>
        <v>0</v>
      </c>
      <c r="P200" s="3642"/>
      <c r="Q200" s="3643"/>
      <c r="S200" s="3631" t="s">
        <v>928</v>
      </c>
      <c r="T200" s="3635" t="s">
        <v>398</v>
      </c>
      <c r="U200" s="3639"/>
      <c r="V200" s="3635"/>
      <c r="W200" s="3635">
        <f>ROUNDUP(V200,0)+'Основная продукция'!I328</f>
        <v>1</v>
      </c>
      <c r="X200" s="3641">
        <f>W200*0.5</f>
        <v>0.5</v>
      </c>
      <c r="Y200" s="3642"/>
      <c r="Z200" s="3643"/>
    </row>
    <row r="201" spans="1:26" s="864" customFormat="1" ht="21.75" customHeight="1">
      <c r="A201" s="893" t="s">
        <v>51</v>
      </c>
      <c r="B201" s="891" t="s">
        <v>398</v>
      </c>
      <c r="C201" s="911"/>
      <c r="D201" s="891"/>
      <c r="E201" s="891">
        <f>ROUNDUP(D201,0)+'Основная продукция'!I273</f>
        <v>0</v>
      </c>
      <c r="F201" s="892">
        <f>E201*0.5</f>
        <v>0</v>
      </c>
      <c r="G201" s="894"/>
      <c r="H201" s="896"/>
      <c r="J201" s="893" t="s">
        <v>51</v>
      </c>
      <c r="K201" s="891" t="s">
        <v>398</v>
      </c>
      <c r="L201" s="911"/>
      <c r="M201" s="891"/>
      <c r="N201" s="891">
        <f>ROUNDUP(M201,0)+'Основная продукция'!I301</f>
        <v>0</v>
      </c>
      <c r="O201" s="892">
        <f>N201*0.5</f>
        <v>0</v>
      </c>
      <c r="P201" s="894"/>
      <c r="Q201" s="896"/>
      <c r="S201" s="893" t="s">
        <v>51</v>
      </c>
      <c r="T201" s="891" t="s">
        <v>398</v>
      </c>
      <c r="U201" s="911"/>
      <c r="V201" s="891"/>
      <c r="W201" s="891">
        <f>ROUNDUP(V201,0)+'Основная продукция'!I329</f>
        <v>2</v>
      </c>
      <c r="X201" s="892">
        <f>W201*0.5</f>
        <v>1</v>
      </c>
      <c r="Y201" s="894"/>
      <c r="Z201" s="896"/>
    </row>
    <row r="202" spans="1:26" s="864" customFormat="1" ht="21.75" customHeight="1">
      <c r="A202" s="1273" t="s">
        <v>922</v>
      </c>
      <c r="B202" s="1274" t="s">
        <v>398</v>
      </c>
      <c r="C202" s="1972"/>
      <c r="D202" s="1274"/>
      <c r="E202" s="891">
        <f>ROUNDUP(D202,0)+'Основная продукция'!I274</f>
        <v>0</v>
      </c>
      <c r="F202" s="1275">
        <f>E202*0.2</f>
        <v>0</v>
      </c>
      <c r="G202" s="894"/>
      <c r="H202" s="896"/>
      <c r="J202" s="1273" t="s">
        <v>922</v>
      </c>
      <c r="K202" s="1274" t="s">
        <v>398</v>
      </c>
      <c r="L202" s="1972"/>
      <c r="M202" s="1274"/>
      <c r="N202" s="891">
        <f>ROUNDUP(M202,0)+'Основная продукция'!I302</f>
        <v>0</v>
      </c>
      <c r="O202" s="1275">
        <f>N202*0.2</f>
        <v>0</v>
      </c>
      <c r="P202" s="894"/>
      <c r="Q202" s="896"/>
      <c r="S202" s="1273" t="s">
        <v>922</v>
      </c>
      <c r="T202" s="1274" t="s">
        <v>398</v>
      </c>
      <c r="U202" s="1972"/>
      <c r="V202" s="1274"/>
      <c r="W202" s="891">
        <f>ROUNDUP(V202,0)+'Основная продукция'!I330</f>
        <v>0</v>
      </c>
      <c r="X202" s="1275">
        <f>W202*0.2</f>
        <v>0</v>
      </c>
      <c r="Y202" s="894"/>
      <c r="Z202" s="896"/>
    </row>
    <row r="203" spans="1:26" s="864" customFormat="1" ht="21.75" customHeight="1">
      <c r="A203" s="893" t="s">
        <v>58</v>
      </c>
      <c r="B203" s="891" t="s">
        <v>25</v>
      </c>
      <c r="C203" s="891"/>
      <c r="D203" s="891"/>
      <c r="E203" s="891">
        <f>ROUNDUP(D203,0)+'Основная продукция'!I276</f>
        <v>0</v>
      </c>
      <c r="F203" s="894"/>
      <c r="G203" s="894"/>
      <c r="H203" s="896"/>
      <c r="J203" s="893" t="s">
        <v>58</v>
      </c>
      <c r="K203" s="891" t="s">
        <v>25</v>
      </c>
      <c r="L203" s="891"/>
      <c r="M203" s="891"/>
      <c r="N203" s="891">
        <f>ROUNDUP(M203,0)+'Основная продукция'!I303</f>
        <v>0</v>
      </c>
      <c r="O203" s="894"/>
      <c r="P203" s="894"/>
      <c r="Q203" s="896"/>
      <c r="S203" s="893" t="s">
        <v>58</v>
      </c>
      <c r="T203" s="891" t="s">
        <v>25</v>
      </c>
      <c r="U203" s="891"/>
      <c r="V203" s="891"/>
      <c r="W203" s="891">
        <f>ROUNDUP(V203,0)+'Основная продукция'!I331</f>
        <v>2</v>
      </c>
      <c r="X203" s="894"/>
      <c r="Y203" s="894"/>
      <c r="Z203" s="896"/>
    </row>
    <row r="204" spans="1:26" s="864" customFormat="1" ht="21.75" customHeight="1">
      <c r="A204" s="3644" t="s">
        <v>57</v>
      </c>
      <c r="B204" s="1274" t="s">
        <v>398</v>
      </c>
      <c r="C204" s="1274"/>
      <c r="D204" s="1274"/>
      <c r="E204" s="891">
        <f>ROUNDUP(D204,0)+'Основная продукция'!I277</f>
        <v>0</v>
      </c>
      <c r="F204" s="1275">
        <f>E204*0.2</f>
        <v>0</v>
      </c>
      <c r="G204" s="894"/>
      <c r="H204" s="896"/>
      <c r="J204" s="3644" t="s">
        <v>57</v>
      </c>
      <c r="K204" s="1274" t="s">
        <v>398</v>
      </c>
      <c r="L204" s="1274"/>
      <c r="M204" s="1274"/>
      <c r="N204" s="891">
        <f>ROUNDUP(M204,0)+'Основная продукция'!I304</f>
        <v>0</v>
      </c>
      <c r="O204" s="1275">
        <f>N204*0.2</f>
        <v>0</v>
      </c>
      <c r="P204" s="894"/>
      <c r="Q204" s="896"/>
      <c r="S204" s="3644" t="s">
        <v>57</v>
      </c>
      <c r="T204" s="1274" t="s">
        <v>398</v>
      </c>
      <c r="U204" s="1274"/>
      <c r="V204" s="1274"/>
      <c r="W204" s="891">
        <f>ROUNDUP(V204,0)+'Основная продукция'!I332</f>
        <v>1</v>
      </c>
      <c r="X204" s="1275">
        <f>W204*0.2</f>
        <v>0.2</v>
      </c>
      <c r="Y204" s="894"/>
      <c r="Z204" s="896"/>
    </row>
    <row r="205" spans="1:26" s="864" customFormat="1" ht="21.75" customHeight="1">
      <c r="A205" s="893" t="s">
        <v>725</v>
      </c>
      <c r="B205" s="891" t="s">
        <v>398</v>
      </c>
      <c r="C205" s="911"/>
      <c r="D205" s="891"/>
      <c r="E205" s="891">
        <f>ROUNDUP(D205,0)+'Основная продукция'!I278</f>
        <v>0</v>
      </c>
      <c r="F205" s="892">
        <f>E205*0.5</f>
        <v>0</v>
      </c>
      <c r="G205" s="894"/>
      <c r="H205" s="896"/>
      <c r="J205" s="893" t="s">
        <v>725</v>
      </c>
      <c r="K205" s="891" t="s">
        <v>398</v>
      </c>
      <c r="L205" s="911"/>
      <c r="M205" s="891"/>
      <c r="N205" s="891">
        <f>ROUNDUP(M205,0)+'Основная продукция'!I305</f>
        <v>0</v>
      </c>
      <c r="O205" s="892">
        <f>N205*0.5</f>
        <v>0</v>
      </c>
      <c r="P205" s="894"/>
      <c r="Q205" s="896"/>
      <c r="S205" s="893" t="s">
        <v>725</v>
      </c>
      <c r="T205" s="891" t="s">
        <v>398</v>
      </c>
      <c r="U205" s="911"/>
      <c r="V205" s="891"/>
      <c r="W205" s="891">
        <f>ROUNDUP(V205,0)+'Основная продукция'!I333</f>
        <v>1</v>
      </c>
      <c r="X205" s="892">
        <f>W205*0.5</f>
        <v>0.5</v>
      </c>
      <c r="Y205" s="894"/>
      <c r="Z205" s="896"/>
    </row>
    <row r="206" spans="1:26" s="864" customFormat="1" ht="21.75" customHeight="1" thickBot="1">
      <c r="A206" s="912" t="s">
        <v>747</v>
      </c>
      <c r="B206" s="1973" t="s">
        <v>398</v>
      </c>
      <c r="C206" s="1976"/>
      <c r="D206" s="1973"/>
      <c r="E206" s="1973">
        <f>ROUNDUP(D206,0)+'Основная продукция'!I279</f>
        <v>0</v>
      </c>
      <c r="F206" s="1974">
        <f>E206*0.5</f>
        <v>0</v>
      </c>
      <c r="G206" s="1977"/>
      <c r="H206" s="1979"/>
      <c r="J206" s="912" t="s">
        <v>747</v>
      </c>
      <c r="K206" s="913" t="s">
        <v>398</v>
      </c>
      <c r="L206" s="1980"/>
      <c r="M206" s="913"/>
      <c r="N206" s="1274">
        <f>ROUNDUP(M206,0)+'Основная продукция'!I306</f>
        <v>0</v>
      </c>
      <c r="O206" s="1981">
        <f>N206*0.5</f>
        <v>0</v>
      </c>
      <c r="P206" s="914"/>
      <c r="Q206" s="916"/>
      <c r="S206" s="912" t="s">
        <v>747</v>
      </c>
      <c r="T206" s="913" t="s">
        <v>398</v>
      </c>
      <c r="U206" s="1980"/>
      <c r="V206" s="913"/>
      <c r="W206" s="1274">
        <f>ROUNDUP(V206,0)+'Основная продукция'!I334</f>
        <v>1</v>
      </c>
      <c r="X206" s="1981">
        <f>W206*0.5</f>
        <v>0.5</v>
      </c>
      <c r="Y206" s="914"/>
      <c r="Z206" s="916"/>
    </row>
    <row r="207" spans="1:26" s="864" customFormat="1" ht="21.75" customHeight="1">
      <c r="A207" s="3880" t="s">
        <v>939</v>
      </c>
      <c r="B207" s="3881"/>
      <c r="C207" s="3881"/>
      <c r="D207" s="3881"/>
      <c r="E207" s="3881"/>
      <c r="F207" s="3881"/>
      <c r="G207" s="3881"/>
      <c r="H207" s="3882"/>
      <c r="I207" s="785"/>
      <c r="J207" s="3880" t="s">
        <v>939</v>
      </c>
      <c r="K207" s="3881"/>
      <c r="L207" s="3881"/>
      <c r="M207" s="3881"/>
      <c r="N207" s="3881"/>
      <c r="O207" s="3881"/>
      <c r="P207" s="3881"/>
      <c r="Q207" s="3882"/>
      <c r="R207" s="785"/>
      <c r="S207" s="3880" t="s">
        <v>939</v>
      </c>
      <c r="T207" s="3881"/>
      <c r="U207" s="3881"/>
      <c r="V207" s="3881"/>
      <c r="W207" s="3881"/>
      <c r="X207" s="3881"/>
      <c r="Y207" s="3881"/>
      <c r="Z207" s="3882"/>
    </row>
    <row r="208" spans="1:26" ht="21.75" customHeight="1" thickBot="1">
      <c r="A208" s="795"/>
      <c r="B208" s="796"/>
      <c r="C208" s="796"/>
      <c r="D208" s="796"/>
      <c r="E208" s="796"/>
      <c r="F208" s="796"/>
      <c r="G208" s="796"/>
      <c r="H208" s="917"/>
      <c r="J208" s="795"/>
      <c r="K208" s="796"/>
      <c r="L208" s="796"/>
      <c r="M208" s="796"/>
      <c r="N208" s="796"/>
      <c r="O208" s="796"/>
      <c r="P208" s="796"/>
      <c r="Q208" s="917"/>
      <c r="S208" s="795"/>
      <c r="T208" s="796"/>
      <c r="U208" s="796"/>
      <c r="V208" s="796"/>
      <c r="W208" s="796"/>
      <c r="X208" s="796"/>
      <c r="Y208" s="796"/>
      <c r="Z208" s="917"/>
    </row>
    <row r="209" spans="1:26" ht="24.75" customHeight="1" thickBot="1">
      <c r="A209" s="921" t="s">
        <v>317</v>
      </c>
      <c r="B209" s="922"/>
      <c r="C209" s="922"/>
      <c r="D209" s="922"/>
      <c r="E209" s="922"/>
      <c r="F209" s="922"/>
      <c r="G209" s="4157" t="s">
        <v>326</v>
      </c>
      <c r="H209" s="4158"/>
      <c r="J209" s="4170" t="s">
        <v>319</v>
      </c>
      <c r="K209" s="4171"/>
      <c r="L209" s="4171"/>
      <c r="M209" s="4171"/>
      <c r="N209" s="4171"/>
      <c r="O209" s="4171"/>
      <c r="P209" s="4159"/>
      <c r="Q209" s="4160"/>
      <c r="S209" s="4056" t="s">
        <v>321</v>
      </c>
      <c r="T209" s="4057"/>
      <c r="U209" s="4057"/>
      <c r="V209" s="4057"/>
      <c r="W209" s="4057"/>
      <c r="X209" s="4058"/>
      <c r="Y209" s="4051" t="s">
        <v>92</v>
      </c>
      <c r="Z209" s="4053"/>
    </row>
    <row r="210" spans="1:26" ht="24.75" customHeight="1" thickBot="1">
      <c r="A210" s="856" t="s">
        <v>61</v>
      </c>
      <c r="B210" s="4059">
        <f>B2</f>
        <v>44606</v>
      </c>
      <c r="C210" s="4060"/>
      <c r="D210" s="4060"/>
      <c r="E210" s="4060"/>
      <c r="F210" s="4061"/>
      <c r="G210" s="1730" t="s">
        <v>62</v>
      </c>
      <c r="H210" s="3903">
        <f>H158</f>
        <v>0.41666666666666669</v>
      </c>
      <c r="J210" s="856" t="s">
        <v>61</v>
      </c>
      <c r="K210" s="4059">
        <f>K158</f>
        <v>44606</v>
      </c>
      <c r="L210" s="4060"/>
      <c r="M210" s="4060"/>
      <c r="N210" s="4060"/>
      <c r="O210" s="4061"/>
      <c r="P210" s="1730" t="s">
        <v>62</v>
      </c>
      <c r="Q210" s="3904">
        <f>Q158</f>
        <v>0.41666666666666669</v>
      </c>
      <c r="S210" s="856" t="s">
        <v>61</v>
      </c>
      <c r="T210" s="4059">
        <f>T158</f>
        <v>44606</v>
      </c>
      <c r="U210" s="4060"/>
      <c r="V210" s="4060"/>
      <c r="W210" s="4060"/>
      <c r="X210" s="4061"/>
      <c r="Y210" s="1730" t="s">
        <v>62</v>
      </c>
      <c r="Z210" s="3904">
        <f>Z158</f>
        <v>0.41666666666666669</v>
      </c>
    </row>
    <row r="211" spans="1:26" ht="24.75" customHeight="1">
      <c r="A211" s="4077" t="s">
        <v>21</v>
      </c>
      <c r="B211" s="4078"/>
      <c r="C211" s="3878"/>
      <c r="D211" s="3878"/>
      <c r="E211" s="4085" t="s">
        <v>396</v>
      </c>
      <c r="F211" s="4081" t="s">
        <v>395</v>
      </c>
      <c r="G211" s="4081" t="s">
        <v>22</v>
      </c>
      <c r="H211" s="4155" t="s">
        <v>563</v>
      </c>
      <c r="J211" s="4077" t="s">
        <v>21</v>
      </c>
      <c r="K211" s="4078"/>
      <c r="L211" s="3878"/>
      <c r="M211" s="3878"/>
      <c r="N211" s="4085" t="s">
        <v>396</v>
      </c>
      <c r="O211" s="4081" t="s">
        <v>395</v>
      </c>
      <c r="P211" s="4081" t="s">
        <v>22</v>
      </c>
      <c r="Q211" s="4155" t="s">
        <v>563</v>
      </c>
      <c r="S211" s="4077" t="s">
        <v>21</v>
      </c>
      <c r="T211" s="4078"/>
      <c r="U211" s="3878"/>
      <c r="V211" s="3878"/>
      <c r="W211" s="4085" t="s">
        <v>396</v>
      </c>
      <c r="X211" s="4081" t="s">
        <v>395</v>
      </c>
      <c r="Y211" s="4081" t="s">
        <v>22</v>
      </c>
      <c r="Z211" s="4155" t="s">
        <v>563</v>
      </c>
    </row>
    <row r="212" spans="1:26" ht="24.75" customHeight="1" thickBot="1">
      <c r="A212" s="4079"/>
      <c r="B212" s="4080"/>
      <c r="C212" s="3879"/>
      <c r="D212" s="3879"/>
      <c r="E212" s="4086"/>
      <c r="F212" s="4082"/>
      <c r="G212" s="4082"/>
      <c r="H212" s="4156"/>
      <c r="J212" s="4079"/>
      <c r="K212" s="4080"/>
      <c r="L212" s="3879"/>
      <c r="M212" s="3879"/>
      <c r="N212" s="4086"/>
      <c r="O212" s="4082"/>
      <c r="P212" s="4082"/>
      <c r="Q212" s="4156"/>
      <c r="S212" s="4079"/>
      <c r="T212" s="4080"/>
      <c r="U212" s="3879"/>
      <c r="V212" s="3879"/>
      <c r="W212" s="4086"/>
      <c r="X212" s="4082"/>
      <c r="Y212" s="4082"/>
      <c r="Z212" s="4156"/>
    </row>
    <row r="213" spans="1:26" s="864" customFormat="1" ht="24.75" customHeight="1">
      <c r="A213" s="3887" t="s">
        <v>24</v>
      </c>
      <c r="B213" s="3888" t="s">
        <v>25</v>
      </c>
      <c r="C213" s="3888"/>
      <c r="D213" s="3888"/>
      <c r="E213" s="3888" t="s">
        <v>397</v>
      </c>
      <c r="F213" s="860">
        <f>'Основная продукция'!F341</f>
        <v>50</v>
      </c>
      <c r="G213" s="861"/>
      <c r="H213" s="863"/>
      <c r="J213" s="3887" t="s">
        <v>24</v>
      </c>
      <c r="K213" s="3888" t="s">
        <v>25</v>
      </c>
      <c r="L213" s="3888"/>
      <c r="M213" s="3888"/>
      <c r="N213" s="3888" t="s">
        <v>397</v>
      </c>
      <c r="O213" s="860">
        <f>'Основная продукция'!F369</f>
        <v>0</v>
      </c>
      <c r="P213" s="861"/>
      <c r="Q213" s="863"/>
      <c r="S213" s="3887" t="s">
        <v>24</v>
      </c>
      <c r="T213" s="3888" t="s">
        <v>25</v>
      </c>
      <c r="U213" s="3888"/>
      <c r="V213" s="3888"/>
      <c r="W213" s="3888" t="s">
        <v>397</v>
      </c>
      <c r="X213" s="860">
        <f>'Основная продукция'!F397</f>
        <v>0</v>
      </c>
      <c r="Y213" s="861"/>
      <c r="Z213" s="863"/>
    </row>
    <row r="214" spans="1:26" s="864" customFormat="1" ht="24.75" customHeight="1" thickBot="1">
      <c r="A214" s="1845" t="s">
        <v>764</v>
      </c>
      <c r="B214" s="926" t="s">
        <v>25</v>
      </c>
      <c r="C214" s="926"/>
      <c r="D214" s="926"/>
      <c r="E214" s="926" t="s">
        <v>397</v>
      </c>
      <c r="F214" s="1846">
        <f>'Основная продукция'!F342</f>
        <v>10</v>
      </c>
      <c r="G214" s="2939"/>
      <c r="H214" s="2576"/>
      <c r="J214" s="1845" t="s">
        <v>764</v>
      </c>
      <c r="K214" s="926" t="s">
        <v>25</v>
      </c>
      <c r="L214" s="926"/>
      <c r="M214" s="926"/>
      <c r="N214" s="926" t="s">
        <v>397</v>
      </c>
      <c r="O214" s="1846">
        <f>'Основная продукция'!F370</f>
        <v>0</v>
      </c>
      <c r="P214" s="873"/>
      <c r="Q214" s="875"/>
      <c r="S214" s="1845" t="s">
        <v>764</v>
      </c>
      <c r="T214" s="926" t="s">
        <v>25</v>
      </c>
      <c r="U214" s="926"/>
      <c r="V214" s="926"/>
      <c r="W214" s="926" t="s">
        <v>397</v>
      </c>
      <c r="X214" s="1846">
        <f>'Основная продукция'!F398</f>
        <v>0</v>
      </c>
      <c r="Y214" s="2939"/>
      <c r="Z214" s="2576"/>
    </row>
    <row r="215" spans="1:26" s="864" customFormat="1" ht="24.75" customHeight="1">
      <c r="A215" s="3887" t="s">
        <v>0</v>
      </c>
      <c r="B215" s="3888" t="s">
        <v>25</v>
      </c>
      <c r="C215" s="3888"/>
      <c r="D215" s="3888"/>
      <c r="E215" s="3888" t="s">
        <v>397</v>
      </c>
      <c r="F215" s="860">
        <f>'Основная продукция'!F343</f>
        <v>18</v>
      </c>
      <c r="G215" s="876"/>
      <c r="H215" s="1829"/>
      <c r="J215" s="929" t="s">
        <v>0</v>
      </c>
      <c r="K215" s="867" t="s">
        <v>25</v>
      </c>
      <c r="L215" s="867"/>
      <c r="M215" s="867"/>
      <c r="N215" s="867" t="s">
        <v>397</v>
      </c>
      <c r="O215" s="930">
        <f>'Основная продукция'!F371</f>
        <v>0</v>
      </c>
      <c r="P215" s="3655"/>
      <c r="Q215" s="933"/>
      <c r="S215" s="3887" t="s">
        <v>0</v>
      </c>
      <c r="T215" s="3888" t="s">
        <v>25</v>
      </c>
      <c r="U215" s="3888"/>
      <c r="V215" s="3888"/>
      <c r="W215" s="3888" t="s">
        <v>397</v>
      </c>
      <c r="X215" s="860">
        <f>'Основная продукция'!F399</f>
        <v>0</v>
      </c>
      <c r="Y215" s="876"/>
      <c r="Z215" s="1829"/>
    </row>
    <row r="216" spans="1:26" s="864" customFormat="1" ht="24.75" customHeight="1">
      <c r="A216" s="865" t="s">
        <v>28</v>
      </c>
      <c r="B216" s="866" t="s">
        <v>25</v>
      </c>
      <c r="C216" s="866"/>
      <c r="D216" s="866"/>
      <c r="E216" s="866" t="s">
        <v>397</v>
      </c>
      <c r="F216" s="881">
        <f>'Основная продукция'!F344</f>
        <v>7</v>
      </c>
      <c r="G216" s="877"/>
      <c r="H216" s="1828"/>
      <c r="J216" s="865" t="s">
        <v>28</v>
      </c>
      <c r="K216" s="866" t="s">
        <v>25</v>
      </c>
      <c r="L216" s="866"/>
      <c r="M216" s="866"/>
      <c r="N216" s="866" t="s">
        <v>397</v>
      </c>
      <c r="O216" s="881">
        <f>'Основная продукция'!F372</f>
        <v>0</v>
      </c>
      <c r="P216" s="931"/>
      <c r="Q216" s="3654"/>
      <c r="S216" s="865" t="s">
        <v>28</v>
      </c>
      <c r="T216" s="866" t="s">
        <v>25</v>
      </c>
      <c r="U216" s="866"/>
      <c r="V216" s="866"/>
      <c r="W216" s="866" t="s">
        <v>397</v>
      </c>
      <c r="X216" s="881">
        <f>'Основная продукция'!F400</f>
        <v>0</v>
      </c>
      <c r="Y216" s="877"/>
      <c r="Z216" s="1828"/>
    </row>
    <row r="217" spans="1:26" s="864" customFormat="1" ht="24.75" customHeight="1">
      <c r="A217" s="865" t="s">
        <v>29</v>
      </c>
      <c r="B217" s="866" t="s">
        <v>25</v>
      </c>
      <c r="C217" s="866"/>
      <c r="D217" s="866"/>
      <c r="E217" s="866" t="s">
        <v>397</v>
      </c>
      <c r="F217" s="881">
        <f>'Основная продукция'!F345</f>
        <v>18</v>
      </c>
      <c r="G217" s="877"/>
      <c r="H217" s="2578"/>
      <c r="J217" s="865" t="s">
        <v>29</v>
      </c>
      <c r="K217" s="866" t="s">
        <v>25</v>
      </c>
      <c r="L217" s="866"/>
      <c r="M217" s="866"/>
      <c r="N217" s="866" t="s">
        <v>397</v>
      </c>
      <c r="O217" s="881">
        <f>'Основная продукция'!F373</f>
        <v>0</v>
      </c>
      <c r="P217" s="877"/>
      <c r="Q217" s="1828"/>
      <c r="S217" s="865" t="s">
        <v>29</v>
      </c>
      <c r="T217" s="866" t="s">
        <v>25</v>
      </c>
      <c r="U217" s="866"/>
      <c r="V217" s="866"/>
      <c r="W217" s="866" t="s">
        <v>397</v>
      </c>
      <c r="X217" s="881">
        <f>'Основная продукция'!F401</f>
        <v>0</v>
      </c>
      <c r="Y217" s="877"/>
      <c r="Z217" s="2578"/>
    </row>
    <row r="218" spans="1:26" s="864" customFormat="1" ht="24.75" customHeight="1">
      <c r="A218" s="865" t="s">
        <v>879</v>
      </c>
      <c r="B218" s="866" t="s">
        <v>25</v>
      </c>
      <c r="C218" s="866"/>
      <c r="D218" s="866"/>
      <c r="E218" s="866" t="s">
        <v>397</v>
      </c>
      <c r="F218" s="881">
        <f>'Основная продукция'!F346</f>
        <v>3</v>
      </c>
      <c r="G218" s="877"/>
      <c r="H218" s="2578"/>
      <c r="J218" s="865" t="s">
        <v>879</v>
      </c>
      <c r="K218" s="866" t="s">
        <v>25</v>
      </c>
      <c r="L218" s="866"/>
      <c r="M218" s="866"/>
      <c r="N218" s="866" t="s">
        <v>397</v>
      </c>
      <c r="O218" s="881">
        <f>'Основная продукция'!F374</f>
        <v>0</v>
      </c>
      <c r="P218" s="877"/>
      <c r="Q218" s="2578"/>
      <c r="S218" s="865" t="s">
        <v>879</v>
      </c>
      <c r="T218" s="866" t="s">
        <v>25</v>
      </c>
      <c r="U218" s="866"/>
      <c r="V218" s="866"/>
      <c r="W218" s="866" t="s">
        <v>397</v>
      </c>
      <c r="X218" s="881">
        <f>'Основная продукция'!F402</f>
        <v>0</v>
      </c>
      <c r="Y218" s="877"/>
      <c r="Z218" s="2578"/>
    </row>
    <row r="219" spans="1:26" s="864" customFormat="1" ht="24.75" customHeight="1" thickBot="1">
      <c r="A219" s="2928" t="s">
        <v>719</v>
      </c>
      <c r="B219" s="926" t="s">
        <v>25</v>
      </c>
      <c r="C219" s="926"/>
      <c r="D219" s="926"/>
      <c r="E219" s="926" t="s">
        <v>397</v>
      </c>
      <c r="F219" s="1846">
        <f>'Основная продукция'!F347</f>
        <v>2</v>
      </c>
      <c r="G219" s="1841"/>
      <c r="H219" s="2942"/>
      <c r="J219" s="2928" t="s">
        <v>719</v>
      </c>
      <c r="K219" s="867" t="s">
        <v>25</v>
      </c>
      <c r="L219" s="867"/>
      <c r="M219" s="867"/>
      <c r="N219" s="867" t="s">
        <v>397</v>
      </c>
      <c r="O219" s="930">
        <f>'Основная продукция'!F375</f>
        <v>0</v>
      </c>
      <c r="P219" s="1841"/>
      <c r="Q219" s="2942"/>
      <c r="S219" s="2928" t="s">
        <v>719</v>
      </c>
      <c r="T219" s="926" t="s">
        <v>25</v>
      </c>
      <c r="U219" s="926"/>
      <c r="V219" s="926"/>
      <c r="W219" s="926" t="s">
        <v>397</v>
      </c>
      <c r="X219" s="1846">
        <f>'Основная продукция'!F403</f>
        <v>0</v>
      </c>
      <c r="Y219" s="1841"/>
      <c r="Z219" s="2942"/>
    </row>
    <row r="220" spans="1:26" s="864" customFormat="1" ht="24.75" customHeight="1">
      <c r="A220" s="3887" t="s">
        <v>30</v>
      </c>
      <c r="B220" s="3888" t="s">
        <v>25</v>
      </c>
      <c r="C220" s="3888"/>
      <c r="D220" s="3888"/>
      <c r="E220" s="3888" t="s">
        <v>397</v>
      </c>
      <c r="F220" s="860">
        <f>'Основная продукция'!F348</f>
        <v>30</v>
      </c>
      <c r="G220" s="876"/>
      <c r="H220" s="863"/>
      <c r="J220" s="3887" t="s">
        <v>30</v>
      </c>
      <c r="K220" s="3888" t="s">
        <v>25</v>
      </c>
      <c r="L220" s="3888"/>
      <c r="M220" s="3888"/>
      <c r="N220" s="3888" t="s">
        <v>397</v>
      </c>
      <c r="O220" s="860">
        <f>'Основная продукция'!F376</f>
        <v>0</v>
      </c>
      <c r="P220" s="876"/>
      <c r="Q220" s="863"/>
      <c r="S220" s="3887" t="s">
        <v>30</v>
      </c>
      <c r="T220" s="3888" t="s">
        <v>25</v>
      </c>
      <c r="U220" s="3888"/>
      <c r="V220" s="3888"/>
      <c r="W220" s="3888" t="s">
        <v>397</v>
      </c>
      <c r="X220" s="860">
        <f>'Основная продукция'!F404</f>
        <v>0</v>
      </c>
      <c r="Y220" s="876"/>
      <c r="Z220" s="863"/>
    </row>
    <row r="221" spans="1:26" s="864" customFormat="1" ht="24.75" customHeight="1" thickBot="1">
      <c r="A221" s="3889" t="s">
        <v>31</v>
      </c>
      <c r="B221" s="3890" t="s">
        <v>25</v>
      </c>
      <c r="C221" s="3890"/>
      <c r="D221" s="3890"/>
      <c r="E221" s="3890" t="s">
        <v>397</v>
      </c>
      <c r="F221" s="928">
        <f>'Основная продукция'!F349</f>
        <v>3</v>
      </c>
      <c r="G221" s="878"/>
      <c r="H221" s="875"/>
      <c r="J221" s="3889" t="s">
        <v>31</v>
      </c>
      <c r="K221" s="867" t="s">
        <v>25</v>
      </c>
      <c r="L221" s="867"/>
      <c r="M221" s="867"/>
      <c r="N221" s="867" t="s">
        <v>397</v>
      </c>
      <c r="O221" s="930">
        <f>'Основная продукция'!F377</f>
        <v>0</v>
      </c>
      <c r="P221" s="878"/>
      <c r="Q221" s="875"/>
      <c r="S221" s="3889" t="s">
        <v>31</v>
      </c>
      <c r="T221" s="3890" t="s">
        <v>25</v>
      </c>
      <c r="U221" s="3890"/>
      <c r="V221" s="3890"/>
      <c r="W221" s="3890" t="s">
        <v>397</v>
      </c>
      <c r="X221" s="928">
        <f>'Основная продукция'!F405</f>
        <v>0</v>
      </c>
      <c r="Y221" s="878"/>
      <c r="Z221" s="875"/>
    </row>
    <row r="222" spans="1:26" s="864" customFormat="1" ht="24.75" customHeight="1" thickBot="1">
      <c r="A222" s="3889" t="s">
        <v>768</v>
      </c>
      <c r="B222" s="3890" t="s">
        <v>25</v>
      </c>
      <c r="C222" s="3890"/>
      <c r="D222" s="3890"/>
      <c r="E222" s="3890" t="s">
        <v>397</v>
      </c>
      <c r="F222" s="928">
        <f>'Основная продукция'!F350</f>
        <v>0</v>
      </c>
      <c r="G222" s="878"/>
      <c r="H222" s="875"/>
      <c r="J222" s="3889" t="s">
        <v>768</v>
      </c>
      <c r="K222" s="3888" t="s">
        <v>25</v>
      </c>
      <c r="L222" s="3888"/>
      <c r="M222" s="3888"/>
      <c r="N222" s="3888" t="s">
        <v>397</v>
      </c>
      <c r="O222" s="860">
        <f>'Основная продукция'!F378</f>
        <v>0</v>
      </c>
      <c r="P222" s="878"/>
      <c r="Q222" s="875"/>
      <c r="S222" s="3889" t="s">
        <v>768</v>
      </c>
      <c r="T222" s="3890" t="s">
        <v>25</v>
      </c>
      <c r="U222" s="3890"/>
      <c r="V222" s="3890"/>
      <c r="W222" s="3890" t="s">
        <v>397</v>
      </c>
      <c r="X222" s="928">
        <f>'Основная продукция'!F406</f>
        <v>0</v>
      </c>
      <c r="Y222" s="878"/>
      <c r="Z222" s="875"/>
    </row>
    <row r="223" spans="1:26" s="864" customFormat="1" ht="24.75" customHeight="1">
      <c r="A223" s="879" t="s">
        <v>878</v>
      </c>
      <c r="B223" s="3888" t="s">
        <v>25</v>
      </c>
      <c r="C223" s="3888"/>
      <c r="D223" s="3888"/>
      <c r="E223" s="3888" t="s">
        <v>397</v>
      </c>
      <c r="F223" s="889">
        <f>'Основная продукция'!F351</f>
        <v>0</v>
      </c>
      <c r="G223" s="876"/>
      <c r="H223" s="863"/>
      <c r="J223" s="879" t="s">
        <v>878</v>
      </c>
      <c r="K223" s="3888" t="s">
        <v>25</v>
      </c>
      <c r="L223" s="3888"/>
      <c r="M223" s="3888"/>
      <c r="N223" s="3888" t="s">
        <v>397</v>
      </c>
      <c r="O223" s="860">
        <f>'Основная продукция'!F379</f>
        <v>0</v>
      </c>
      <c r="P223" s="876"/>
      <c r="Q223" s="863"/>
      <c r="S223" s="879" t="s">
        <v>878</v>
      </c>
      <c r="T223" s="3888" t="s">
        <v>25</v>
      </c>
      <c r="U223" s="3888"/>
      <c r="V223" s="3888"/>
      <c r="W223" s="3888" t="s">
        <v>397</v>
      </c>
      <c r="X223" s="889">
        <f>'Основная продукция'!F407</f>
        <v>0</v>
      </c>
      <c r="Y223" s="876"/>
      <c r="Z223" s="863"/>
    </row>
    <row r="224" spans="1:26" s="864" customFormat="1" ht="24.75" customHeight="1">
      <c r="A224" s="880" t="s">
        <v>33</v>
      </c>
      <c r="B224" s="866" t="s">
        <v>25</v>
      </c>
      <c r="C224" s="866"/>
      <c r="D224" s="866"/>
      <c r="E224" s="866" t="s">
        <v>397</v>
      </c>
      <c r="F224" s="945">
        <f>'Основная продукция'!F352</f>
        <v>0</v>
      </c>
      <c r="G224" s="877"/>
      <c r="H224" s="870"/>
      <c r="J224" s="880" t="s">
        <v>33</v>
      </c>
      <c r="K224" s="866" t="s">
        <v>25</v>
      </c>
      <c r="L224" s="866"/>
      <c r="M224" s="866"/>
      <c r="N224" s="866" t="s">
        <v>397</v>
      </c>
      <c r="O224" s="881">
        <f>'Основная продукция'!F380</f>
        <v>0</v>
      </c>
      <c r="P224" s="877"/>
      <c r="Q224" s="870"/>
      <c r="S224" s="880" t="s">
        <v>33</v>
      </c>
      <c r="T224" s="866" t="s">
        <v>25</v>
      </c>
      <c r="U224" s="866"/>
      <c r="V224" s="866"/>
      <c r="W224" s="866" t="s">
        <v>397</v>
      </c>
      <c r="X224" s="945">
        <f>'Основная продукция'!F408</f>
        <v>0</v>
      </c>
      <c r="Y224" s="877"/>
      <c r="Z224" s="870"/>
    </row>
    <row r="225" spans="1:26" s="864" customFormat="1" ht="24.75" customHeight="1" thickBot="1">
      <c r="A225" s="871" t="s">
        <v>34</v>
      </c>
      <c r="B225" s="3890" t="s">
        <v>25</v>
      </c>
      <c r="C225" s="3890"/>
      <c r="D225" s="3890"/>
      <c r="E225" s="3890" t="s">
        <v>397</v>
      </c>
      <c r="F225" s="946">
        <f>'Основная продукция'!F353</f>
        <v>0</v>
      </c>
      <c r="G225" s="878"/>
      <c r="H225" s="875"/>
      <c r="J225" s="871" t="s">
        <v>34</v>
      </c>
      <c r="K225" s="867" t="s">
        <v>25</v>
      </c>
      <c r="L225" s="867"/>
      <c r="M225" s="867"/>
      <c r="N225" s="867" t="s">
        <v>397</v>
      </c>
      <c r="O225" s="930">
        <f>'Основная продукция'!F381</f>
        <v>0</v>
      </c>
      <c r="P225" s="878"/>
      <c r="Q225" s="875"/>
      <c r="S225" s="871" t="s">
        <v>34</v>
      </c>
      <c r="T225" s="3890" t="s">
        <v>25</v>
      </c>
      <c r="U225" s="3890"/>
      <c r="V225" s="3890"/>
      <c r="W225" s="3890" t="s">
        <v>397</v>
      </c>
      <c r="X225" s="946">
        <f>'Основная продукция'!F409</f>
        <v>0</v>
      </c>
      <c r="Y225" s="878"/>
      <c r="Z225" s="875"/>
    </row>
    <row r="226" spans="1:26" s="864" customFormat="1" ht="24.75" customHeight="1" thickBot="1">
      <c r="A226" s="929" t="s">
        <v>455</v>
      </c>
      <c r="B226" s="867" t="s">
        <v>25</v>
      </c>
      <c r="C226" s="867"/>
      <c r="D226" s="867"/>
      <c r="E226" s="867" t="s">
        <v>397</v>
      </c>
      <c r="F226" s="930">
        <f>'Основная продукция'!F354</f>
        <v>0</v>
      </c>
      <c r="G226" s="931"/>
      <c r="H226" s="933"/>
      <c r="J226" s="929" t="s">
        <v>455</v>
      </c>
      <c r="K226" s="3888" t="s">
        <v>25</v>
      </c>
      <c r="L226" s="3888"/>
      <c r="M226" s="3888"/>
      <c r="N226" s="3888" t="s">
        <v>397</v>
      </c>
      <c r="O226" s="860">
        <f>'Основная продукция'!F382</f>
        <v>0</v>
      </c>
      <c r="P226" s="931"/>
      <c r="Q226" s="933"/>
      <c r="S226" s="929" t="s">
        <v>455</v>
      </c>
      <c r="T226" s="867" t="s">
        <v>25</v>
      </c>
      <c r="U226" s="867"/>
      <c r="V226" s="867"/>
      <c r="W226" s="867" t="s">
        <v>397</v>
      </c>
      <c r="X226" s="930">
        <f>'Основная продукция'!F410</f>
        <v>0</v>
      </c>
      <c r="Y226" s="931"/>
      <c r="Z226" s="933"/>
    </row>
    <row r="227" spans="1:26" s="864" customFormat="1" ht="24.75" customHeight="1">
      <c r="A227" s="879" t="s">
        <v>331</v>
      </c>
      <c r="B227" s="3888" t="s">
        <v>25</v>
      </c>
      <c r="C227" s="3888"/>
      <c r="D227" s="3888"/>
      <c r="E227" s="3888" t="s">
        <v>397</v>
      </c>
      <c r="F227" s="889">
        <f>'Основная продукция'!F355</f>
        <v>0</v>
      </c>
      <c r="G227" s="876"/>
      <c r="H227" s="863"/>
      <c r="J227" s="879" t="s">
        <v>331</v>
      </c>
      <c r="K227" s="3888" t="s">
        <v>25</v>
      </c>
      <c r="L227" s="3888"/>
      <c r="M227" s="3888"/>
      <c r="N227" s="3888" t="s">
        <v>397</v>
      </c>
      <c r="O227" s="860">
        <f>'Основная продукция'!F383</f>
        <v>0</v>
      </c>
      <c r="P227" s="876"/>
      <c r="Q227" s="863"/>
      <c r="S227" s="879" t="s">
        <v>331</v>
      </c>
      <c r="T227" s="925" t="s">
        <v>25</v>
      </c>
      <c r="U227" s="1847"/>
      <c r="V227" s="3888"/>
      <c r="W227" s="3888" t="s">
        <v>397</v>
      </c>
      <c r="X227" s="889">
        <f>'Основная продукция'!F411</f>
        <v>0</v>
      </c>
      <c r="Y227" s="876"/>
      <c r="Z227" s="863"/>
    </row>
    <row r="228" spans="1:26" s="864" customFormat="1" ht="24.75" customHeight="1" thickBot="1">
      <c r="A228" s="871" t="s">
        <v>330</v>
      </c>
      <c r="B228" s="926" t="s">
        <v>25</v>
      </c>
      <c r="C228" s="926"/>
      <c r="D228" s="926"/>
      <c r="E228" s="926" t="s">
        <v>397</v>
      </c>
      <c r="F228" s="1840">
        <f>'Основная продукция'!F356</f>
        <v>0</v>
      </c>
      <c r="G228" s="1841"/>
      <c r="H228" s="2576"/>
      <c r="J228" s="871" t="s">
        <v>330</v>
      </c>
      <c r="K228" s="867" t="s">
        <v>25</v>
      </c>
      <c r="L228" s="867"/>
      <c r="M228" s="867"/>
      <c r="N228" s="867" t="s">
        <v>397</v>
      </c>
      <c r="O228" s="930">
        <f>'Основная продукция'!F384</f>
        <v>0</v>
      </c>
      <c r="P228" s="1841"/>
      <c r="Q228" s="2576"/>
      <c r="S228" s="871" t="s">
        <v>330</v>
      </c>
      <c r="T228" s="3890" t="s">
        <v>25</v>
      </c>
      <c r="U228" s="1850"/>
      <c r="V228" s="926"/>
      <c r="W228" s="926" t="s">
        <v>397</v>
      </c>
      <c r="X228" s="1840">
        <f>'Основная продукция'!F412</f>
        <v>0</v>
      </c>
      <c r="Y228" s="1841"/>
      <c r="Z228" s="2576"/>
    </row>
    <row r="229" spans="1:26" s="864" customFormat="1" ht="24.75" customHeight="1">
      <c r="A229" s="880" t="s">
        <v>37</v>
      </c>
      <c r="B229" s="866" t="s">
        <v>25</v>
      </c>
      <c r="C229" s="866"/>
      <c r="D229" s="866"/>
      <c r="E229" s="866" t="s">
        <v>397</v>
      </c>
      <c r="F229" s="945">
        <f>'Основная продукция'!F357</f>
        <v>0</v>
      </c>
      <c r="G229" s="877"/>
      <c r="H229" s="870"/>
      <c r="J229" s="880" t="s">
        <v>37</v>
      </c>
      <c r="K229" s="866" t="s">
        <v>25</v>
      </c>
      <c r="L229" s="866"/>
      <c r="M229" s="866"/>
      <c r="N229" s="866" t="s">
        <v>397</v>
      </c>
      <c r="O229" s="881">
        <f>'Основная продукция'!F385</f>
        <v>0</v>
      </c>
      <c r="P229" s="877"/>
      <c r="Q229" s="870"/>
      <c r="S229" s="880" t="s">
        <v>37</v>
      </c>
      <c r="T229" s="866" t="s">
        <v>25</v>
      </c>
      <c r="U229" s="866"/>
      <c r="V229" s="866"/>
      <c r="W229" s="866" t="s">
        <v>397</v>
      </c>
      <c r="X229" s="945">
        <f>'Основная продукция'!F413</f>
        <v>0</v>
      </c>
      <c r="Y229" s="877"/>
      <c r="Z229" s="870"/>
    </row>
    <row r="230" spans="1:26" s="864" customFormat="1" ht="24.75" customHeight="1" thickBot="1">
      <c r="A230" s="940" t="s">
        <v>38</v>
      </c>
      <c r="B230" s="882" t="s">
        <v>25</v>
      </c>
      <c r="C230" s="882"/>
      <c r="D230" s="882"/>
      <c r="E230" s="882" t="s">
        <v>397</v>
      </c>
      <c r="F230" s="3611">
        <f>'Основная продукция'!F358</f>
        <v>4</v>
      </c>
      <c r="G230" s="936"/>
      <c r="H230" s="938"/>
      <c r="J230" s="940" t="s">
        <v>38</v>
      </c>
      <c r="K230" s="882" t="s">
        <v>25</v>
      </c>
      <c r="L230" s="882"/>
      <c r="M230" s="882"/>
      <c r="N230" s="882" t="s">
        <v>397</v>
      </c>
      <c r="O230" s="935">
        <f>'Основная продукция'!F386</f>
        <v>0</v>
      </c>
      <c r="P230" s="936"/>
      <c r="Q230" s="938"/>
      <c r="S230" s="940" t="s">
        <v>38</v>
      </c>
      <c r="T230" s="882" t="s">
        <v>25</v>
      </c>
      <c r="U230" s="882"/>
      <c r="V230" s="882"/>
      <c r="W230" s="882" t="s">
        <v>397</v>
      </c>
      <c r="X230" s="3611">
        <f>'Основная продукция'!F414</f>
        <v>0</v>
      </c>
      <c r="Y230" s="936"/>
      <c r="Z230" s="938"/>
    </row>
    <row r="231" spans="1:26" s="864" customFormat="1" ht="24.75" customHeight="1">
      <c r="A231" s="879" t="s">
        <v>814</v>
      </c>
      <c r="B231" s="3888" t="s">
        <v>25</v>
      </c>
      <c r="C231" s="3888"/>
      <c r="D231" s="3888"/>
      <c r="E231" s="3888" t="s">
        <v>397</v>
      </c>
      <c r="F231" s="889">
        <f>'Основная продукция'!F359</f>
        <v>5</v>
      </c>
      <c r="G231" s="876"/>
      <c r="H231" s="863"/>
      <c r="J231" s="879" t="s">
        <v>814</v>
      </c>
      <c r="K231" s="3888" t="s">
        <v>25</v>
      </c>
      <c r="L231" s="3888"/>
      <c r="M231" s="3888"/>
      <c r="N231" s="3888" t="s">
        <v>397</v>
      </c>
      <c r="O231" s="860">
        <f>'Основная продукция'!F387</f>
        <v>0</v>
      </c>
      <c r="P231" s="876"/>
      <c r="Q231" s="863"/>
      <c r="S231" s="879" t="s">
        <v>814</v>
      </c>
      <c r="T231" s="3888" t="s">
        <v>25</v>
      </c>
      <c r="U231" s="3888"/>
      <c r="V231" s="3888"/>
      <c r="W231" s="3888" t="s">
        <v>397</v>
      </c>
      <c r="X231" s="889">
        <f>'Основная продукция'!F415</f>
        <v>0</v>
      </c>
      <c r="Y231" s="876"/>
      <c r="Z231" s="863"/>
    </row>
    <row r="232" spans="1:26" s="864" customFormat="1" ht="24.75" customHeight="1" thickBot="1">
      <c r="A232" s="871" t="s">
        <v>523</v>
      </c>
      <c r="B232" s="3890" t="s">
        <v>25</v>
      </c>
      <c r="C232" s="3890"/>
      <c r="D232" s="3890"/>
      <c r="E232" s="3890" t="s">
        <v>397</v>
      </c>
      <c r="F232" s="946">
        <f>'Основная продукция'!F360</f>
        <v>0</v>
      </c>
      <c r="G232" s="878"/>
      <c r="H232" s="875"/>
      <c r="J232" s="871" t="s">
        <v>523</v>
      </c>
      <c r="K232" s="3890" t="s">
        <v>25</v>
      </c>
      <c r="L232" s="3890"/>
      <c r="M232" s="3890"/>
      <c r="N232" s="3890" t="s">
        <v>397</v>
      </c>
      <c r="O232" s="928">
        <f>'Основная продукция'!F388</f>
        <v>0</v>
      </c>
      <c r="P232" s="878"/>
      <c r="Q232" s="875"/>
      <c r="S232" s="871" t="s">
        <v>523</v>
      </c>
      <c r="T232" s="3890" t="s">
        <v>25</v>
      </c>
      <c r="U232" s="3890"/>
      <c r="V232" s="3890"/>
      <c r="W232" s="3890" t="s">
        <v>397</v>
      </c>
      <c r="X232" s="946">
        <f>'Основная продукция'!F416</f>
        <v>0</v>
      </c>
      <c r="Y232" s="878"/>
      <c r="Z232" s="875"/>
    </row>
    <row r="233" spans="1:26" s="864" customFormat="1" ht="24.75" customHeight="1">
      <c r="A233" s="3612" t="s">
        <v>917</v>
      </c>
      <c r="B233" s="3614" t="s">
        <v>25</v>
      </c>
      <c r="C233" s="3614"/>
      <c r="D233" s="3614"/>
      <c r="E233" s="3614" t="s">
        <v>397</v>
      </c>
      <c r="F233" s="3615">
        <f>'Основная продукция'!F361</f>
        <v>7</v>
      </c>
      <c r="G233" s="3616"/>
      <c r="H233" s="3617"/>
      <c r="J233" s="3612" t="s">
        <v>917</v>
      </c>
      <c r="K233" s="3614" t="s">
        <v>25</v>
      </c>
      <c r="L233" s="3614"/>
      <c r="M233" s="3614"/>
      <c r="N233" s="3614" t="s">
        <v>397</v>
      </c>
      <c r="O233" s="3646">
        <f>'Основная продукция'!F389</f>
        <v>0</v>
      </c>
      <c r="P233" s="3616"/>
      <c r="Q233" s="3617"/>
      <c r="S233" s="3612" t="s">
        <v>917</v>
      </c>
      <c r="T233" s="3614" t="s">
        <v>25</v>
      </c>
      <c r="U233" s="3614"/>
      <c r="V233" s="3614"/>
      <c r="W233" s="3614" t="s">
        <v>397</v>
      </c>
      <c r="X233" s="3615">
        <f>'Основная продукция'!F417</f>
        <v>0</v>
      </c>
      <c r="Y233" s="3616"/>
      <c r="Z233" s="3617"/>
    </row>
    <row r="234" spans="1:26" s="864" customFormat="1" ht="24.75" customHeight="1">
      <c r="A234" s="3618" t="s">
        <v>918</v>
      </c>
      <c r="B234" s="3620" t="s">
        <v>25</v>
      </c>
      <c r="C234" s="3620"/>
      <c r="D234" s="3620"/>
      <c r="E234" s="3620" t="s">
        <v>397</v>
      </c>
      <c r="F234" s="3621">
        <f>'Основная продукция'!F362</f>
        <v>0</v>
      </c>
      <c r="G234" s="3622"/>
      <c r="H234" s="3623"/>
      <c r="J234" s="3618" t="s">
        <v>918</v>
      </c>
      <c r="K234" s="3620" t="s">
        <v>25</v>
      </c>
      <c r="L234" s="3620"/>
      <c r="M234" s="3620"/>
      <c r="N234" s="3620" t="s">
        <v>397</v>
      </c>
      <c r="O234" s="3647">
        <f>'Основная продукция'!F390</f>
        <v>0</v>
      </c>
      <c r="P234" s="3622"/>
      <c r="Q234" s="3623"/>
      <c r="S234" s="3618" t="s">
        <v>918</v>
      </c>
      <c r="T234" s="3620" t="s">
        <v>25</v>
      </c>
      <c r="U234" s="3620"/>
      <c r="V234" s="3620"/>
      <c r="W234" s="3620" t="s">
        <v>397</v>
      </c>
      <c r="X234" s="3621">
        <f>'Основная продукция'!F418</f>
        <v>0</v>
      </c>
      <c r="Y234" s="3622"/>
      <c r="Z234" s="3623"/>
    </row>
    <row r="235" spans="1:26" s="864" customFormat="1" ht="24.75" customHeight="1">
      <c r="A235" s="3618" t="s">
        <v>919</v>
      </c>
      <c r="B235" s="3620" t="s">
        <v>25</v>
      </c>
      <c r="C235" s="3620"/>
      <c r="D235" s="3620"/>
      <c r="E235" s="3620" t="s">
        <v>397</v>
      </c>
      <c r="F235" s="3621">
        <f>'Основная продукция'!F363</f>
        <v>11</v>
      </c>
      <c r="G235" s="3622"/>
      <c r="H235" s="3623"/>
      <c r="J235" s="3618" t="s">
        <v>919</v>
      </c>
      <c r="K235" s="3620" t="s">
        <v>25</v>
      </c>
      <c r="L235" s="3620"/>
      <c r="M235" s="3620"/>
      <c r="N235" s="3620" t="s">
        <v>397</v>
      </c>
      <c r="O235" s="3647">
        <f>'Основная продукция'!F391</f>
        <v>0</v>
      </c>
      <c r="P235" s="3622"/>
      <c r="Q235" s="3623"/>
      <c r="S235" s="3618" t="s">
        <v>919</v>
      </c>
      <c r="T235" s="3620" t="s">
        <v>25</v>
      </c>
      <c r="U235" s="3620"/>
      <c r="V235" s="3620"/>
      <c r="W235" s="3620" t="s">
        <v>397</v>
      </c>
      <c r="X235" s="3621">
        <f>'Основная продукция'!F419</f>
        <v>0</v>
      </c>
      <c r="Y235" s="3622"/>
      <c r="Z235" s="3623"/>
    </row>
    <row r="236" spans="1:26" s="864" customFormat="1" ht="24.75" customHeight="1" thickBot="1">
      <c r="A236" s="3624" t="s">
        <v>920</v>
      </c>
      <c r="B236" s="3626" t="s">
        <v>25</v>
      </c>
      <c r="C236" s="3626"/>
      <c r="D236" s="3626"/>
      <c r="E236" s="3626" t="s">
        <v>397</v>
      </c>
      <c r="F236" s="3627">
        <f>'Основная продукция'!F364</f>
        <v>1</v>
      </c>
      <c r="G236" s="3628"/>
      <c r="H236" s="3629"/>
      <c r="J236" s="3624" t="s">
        <v>920</v>
      </c>
      <c r="K236" s="3626" t="s">
        <v>25</v>
      </c>
      <c r="L236" s="3626"/>
      <c r="M236" s="3626"/>
      <c r="N236" s="3626" t="s">
        <v>397</v>
      </c>
      <c r="O236" s="3648">
        <f>'Основная продукция'!F392</f>
        <v>0</v>
      </c>
      <c r="P236" s="3628"/>
      <c r="Q236" s="3629"/>
      <c r="S236" s="3624" t="s">
        <v>920</v>
      </c>
      <c r="T236" s="3626" t="s">
        <v>25</v>
      </c>
      <c r="U236" s="3626"/>
      <c r="V236" s="3626"/>
      <c r="W236" s="3626" t="s">
        <v>397</v>
      </c>
      <c r="X236" s="3627">
        <f>'Основная продукция'!F420</f>
        <v>0</v>
      </c>
      <c r="Y236" s="3628"/>
      <c r="Z236" s="3629"/>
    </row>
    <row r="237" spans="1:26" s="864" customFormat="1" ht="21.75" customHeight="1">
      <c r="A237" s="890" t="s">
        <v>42</v>
      </c>
      <c r="B237" s="906" t="s">
        <v>398</v>
      </c>
      <c r="C237" s="906"/>
      <c r="D237" s="906">
        <f>'Основная продукция'!I341</f>
        <v>1</v>
      </c>
      <c r="E237" s="906">
        <f>ROUNDUP(D237,0)</f>
        <v>1</v>
      </c>
      <c r="F237" s="1266">
        <f>E237*0.5</f>
        <v>0.5</v>
      </c>
      <c r="G237" s="876"/>
      <c r="H237" s="863"/>
      <c r="J237" s="890" t="s">
        <v>42</v>
      </c>
      <c r="K237" s="906" t="s">
        <v>398</v>
      </c>
      <c r="L237" s="906"/>
      <c r="M237" s="906"/>
      <c r="N237" s="906">
        <f>ROUNDUP(M237,0)+'Основная продукция'!J369</f>
        <v>0</v>
      </c>
      <c r="O237" s="1266">
        <f>N237*0.5</f>
        <v>0</v>
      </c>
      <c r="P237" s="876"/>
      <c r="Q237" s="863"/>
      <c r="S237" s="890" t="s">
        <v>42</v>
      </c>
      <c r="T237" s="906" t="s">
        <v>398</v>
      </c>
      <c r="U237" s="906"/>
      <c r="V237" s="906"/>
      <c r="W237" s="906">
        <f>ROUNDUP(V237,0)+'Основная продукция'!I397</f>
        <v>0</v>
      </c>
      <c r="X237" s="1266">
        <f>W237*0.5</f>
        <v>0</v>
      </c>
      <c r="Y237" s="876"/>
      <c r="Z237" s="863"/>
    </row>
    <row r="238" spans="1:26" s="864" customFormat="1" ht="21.75" customHeight="1">
      <c r="A238" s="893" t="s">
        <v>41</v>
      </c>
      <c r="B238" s="891" t="s">
        <v>398</v>
      </c>
      <c r="C238" s="891"/>
      <c r="D238" s="891">
        <f>'Основная продукция'!I342</f>
        <v>2</v>
      </c>
      <c r="E238" s="891">
        <f>ROUNDUP(D238,0)</f>
        <v>2</v>
      </c>
      <c r="F238" s="892">
        <f>E238*0.5</f>
        <v>1</v>
      </c>
      <c r="G238" s="894"/>
      <c r="H238" s="896"/>
      <c r="J238" s="893" t="s">
        <v>41</v>
      </c>
      <c r="K238" s="891" t="s">
        <v>398</v>
      </c>
      <c r="L238" s="891"/>
      <c r="M238" s="891"/>
      <c r="N238" s="891">
        <f>ROUNDUP(M238,0)+'Основная продукция'!J370</f>
        <v>0</v>
      </c>
      <c r="O238" s="892">
        <f>N238*0.5</f>
        <v>0</v>
      </c>
      <c r="P238" s="894"/>
      <c r="Q238" s="896"/>
      <c r="S238" s="893" t="s">
        <v>41</v>
      </c>
      <c r="T238" s="891" t="s">
        <v>398</v>
      </c>
      <c r="U238" s="891"/>
      <c r="V238" s="891"/>
      <c r="W238" s="891">
        <f>ROUNDUP(V238,0)+'Основная продукция'!I398</f>
        <v>0</v>
      </c>
      <c r="X238" s="892">
        <f>W238*0.5</f>
        <v>0</v>
      </c>
      <c r="Y238" s="894"/>
      <c r="Z238" s="896"/>
    </row>
    <row r="239" spans="1:26" s="864" customFormat="1" ht="21.75" customHeight="1">
      <c r="A239" s="1273" t="s">
        <v>39</v>
      </c>
      <c r="B239" s="867" t="s">
        <v>398</v>
      </c>
      <c r="C239" s="891"/>
      <c r="D239" s="891">
        <f>'Основная продукция'!I343</f>
        <v>1</v>
      </c>
      <c r="E239" s="891">
        <f t="shared" ref="E239:E244" si="6">ROUNDUP(D239,0)</f>
        <v>1</v>
      </c>
      <c r="F239" s="892">
        <f>E239*0.5</f>
        <v>0.5</v>
      </c>
      <c r="G239" s="894"/>
      <c r="H239" s="896"/>
      <c r="J239" s="1273" t="s">
        <v>39</v>
      </c>
      <c r="K239" s="867" t="s">
        <v>398</v>
      </c>
      <c r="L239" s="891"/>
      <c r="M239" s="891"/>
      <c r="N239" s="891">
        <f>ROUNDUP(M239,0)+'Основная продукция'!J371</f>
        <v>0</v>
      </c>
      <c r="O239" s="892">
        <f>N239*0.5</f>
        <v>0</v>
      </c>
      <c r="P239" s="894"/>
      <c r="Q239" s="896"/>
      <c r="S239" s="1273" t="s">
        <v>39</v>
      </c>
      <c r="T239" s="867" t="s">
        <v>398</v>
      </c>
      <c r="U239" s="891"/>
      <c r="V239" s="891"/>
      <c r="W239" s="891">
        <f>ROUNDUP(V239,0)+'Основная продукция'!I399</f>
        <v>0</v>
      </c>
      <c r="X239" s="892">
        <f>W239*0.5</f>
        <v>0</v>
      </c>
      <c r="Y239" s="894"/>
      <c r="Z239" s="896"/>
    </row>
    <row r="240" spans="1:26" s="864" customFormat="1" ht="21.75" customHeight="1">
      <c r="A240" s="893" t="s">
        <v>47</v>
      </c>
      <c r="B240" s="891" t="s">
        <v>398</v>
      </c>
      <c r="C240" s="891"/>
      <c r="D240" s="891">
        <f>'Основная продукция'!I344</f>
        <v>1</v>
      </c>
      <c r="E240" s="891">
        <f t="shared" si="6"/>
        <v>1</v>
      </c>
      <c r="F240" s="898">
        <f>E240*0.58</f>
        <v>0.57999999999999996</v>
      </c>
      <c r="G240" s="894"/>
      <c r="H240" s="896"/>
      <c r="J240" s="893" t="s">
        <v>47</v>
      </c>
      <c r="K240" s="891" t="s">
        <v>398</v>
      </c>
      <c r="L240" s="891"/>
      <c r="M240" s="891"/>
      <c r="N240" s="891">
        <f>ROUNDUP(M240,0)+'Основная продукция'!J372</f>
        <v>0</v>
      </c>
      <c r="O240" s="898">
        <f>N240*0.58</f>
        <v>0</v>
      </c>
      <c r="P240" s="894"/>
      <c r="Q240" s="896"/>
      <c r="S240" s="893" t="s">
        <v>47</v>
      </c>
      <c r="T240" s="891" t="s">
        <v>398</v>
      </c>
      <c r="U240" s="891"/>
      <c r="V240" s="891"/>
      <c r="W240" s="891">
        <f>ROUNDUP(V240,0)+'Основная продукция'!I400</f>
        <v>0</v>
      </c>
      <c r="X240" s="898">
        <f>W240*0.58</f>
        <v>0</v>
      </c>
      <c r="Y240" s="894"/>
      <c r="Z240" s="896"/>
    </row>
    <row r="241" spans="1:26" s="864" customFormat="1" ht="21.75" customHeight="1">
      <c r="A241" s="893" t="s">
        <v>45</v>
      </c>
      <c r="B241" s="891" t="s">
        <v>398</v>
      </c>
      <c r="C241" s="891"/>
      <c r="D241" s="891">
        <f>'Основная продукция'!I345</f>
        <v>1</v>
      </c>
      <c r="E241" s="891">
        <f t="shared" si="6"/>
        <v>1</v>
      </c>
      <c r="F241" s="892"/>
      <c r="G241" s="894"/>
      <c r="H241" s="896"/>
      <c r="J241" s="893" t="s">
        <v>45</v>
      </c>
      <c r="K241" s="891" t="s">
        <v>398</v>
      </c>
      <c r="L241" s="891"/>
      <c r="M241" s="891"/>
      <c r="N241" s="891">
        <f>ROUNDUP(M241,0)+'Основная продукция'!J373</f>
        <v>0</v>
      </c>
      <c r="O241" s="892"/>
      <c r="P241" s="894"/>
      <c r="Q241" s="896"/>
      <c r="S241" s="893" t="s">
        <v>45</v>
      </c>
      <c r="T241" s="891" t="s">
        <v>398</v>
      </c>
      <c r="U241" s="891"/>
      <c r="V241" s="891"/>
      <c r="W241" s="891">
        <f>ROUNDUP(V241,0)+'Основная продукция'!I401</f>
        <v>0</v>
      </c>
      <c r="X241" s="892"/>
      <c r="Y241" s="894"/>
      <c r="Z241" s="896"/>
    </row>
    <row r="242" spans="1:26" s="864" customFormat="1" ht="21.75" customHeight="1">
      <c r="A242" s="893" t="s">
        <v>44</v>
      </c>
      <c r="B242" s="891" t="s">
        <v>398</v>
      </c>
      <c r="C242" s="891"/>
      <c r="D242" s="891">
        <f>'Основная продукция'!I346</f>
        <v>2</v>
      </c>
      <c r="E242" s="891">
        <f t="shared" si="6"/>
        <v>2</v>
      </c>
      <c r="F242" s="892">
        <f>E242*0.2</f>
        <v>0.4</v>
      </c>
      <c r="G242" s="894"/>
      <c r="H242" s="896"/>
      <c r="J242" s="893" t="s">
        <v>44</v>
      </c>
      <c r="K242" s="891" t="s">
        <v>398</v>
      </c>
      <c r="L242" s="891"/>
      <c r="M242" s="891"/>
      <c r="N242" s="891">
        <f>ROUNDUP(M242,0)+'Основная продукция'!J374</f>
        <v>0</v>
      </c>
      <c r="O242" s="892">
        <f>N242*0.2</f>
        <v>0</v>
      </c>
      <c r="P242" s="894"/>
      <c r="Q242" s="896"/>
      <c r="S242" s="893" t="s">
        <v>44</v>
      </c>
      <c r="T242" s="891" t="s">
        <v>398</v>
      </c>
      <c r="U242" s="891"/>
      <c r="V242" s="891"/>
      <c r="W242" s="891">
        <f>ROUNDUP(V242,0)+'Основная продукция'!I402</f>
        <v>0</v>
      </c>
      <c r="X242" s="892">
        <f>W242*0.2</f>
        <v>0</v>
      </c>
      <c r="Y242" s="894"/>
      <c r="Z242" s="896"/>
    </row>
    <row r="243" spans="1:26" s="864" customFormat="1" ht="21.75" customHeight="1">
      <c r="A243" s="893" t="s">
        <v>43</v>
      </c>
      <c r="B243" s="891" t="s">
        <v>398</v>
      </c>
      <c r="C243" s="891"/>
      <c r="D243" s="891">
        <f>'Основная продукция'!I347</f>
        <v>1</v>
      </c>
      <c r="E243" s="891">
        <f t="shared" si="6"/>
        <v>1</v>
      </c>
      <c r="F243" s="892">
        <f>E243*0.5</f>
        <v>0.5</v>
      </c>
      <c r="G243" s="894"/>
      <c r="H243" s="896"/>
      <c r="J243" s="893" t="s">
        <v>43</v>
      </c>
      <c r="K243" s="891" t="s">
        <v>398</v>
      </c>
      <c r="L243" s="891"/>
      <c r="M243" s="891"/>
      <c r="N243" s="891">
        <f>ROUNDUP(M243,0)+'Основная продукция'!J375</f>
        <v>0</v>
      </c>
      <c r="O243" s="892">
        <f>N243*0.5</f>
        <v>0</v>
      </c>
      <c r="P243" s="894"/>
      <c r="Q243" s="896"/>
      <c r="S243" s="893" t="s">
        <v>43</v>
      </c>
      <c r="T243" s="891" t="s">
        <v>398</v>
      </c>
      <c r="U243" s="891"/>
      <c r="V243" s="891"/>
      <c r="W243" s="891">
        <f>ROUNDUP(V243,0)+'Основная продукция'!I403</f>
        <v>0</v>
      </c>
      <c r="X243" s="892">
        <f>W243*0.5</f>
        <v>0</v>
      </c>
      <c r="Y243" s="894"/>
      <c r="Z243" s="896"/>
    </row>
    <row r="244" spans="1:26" s="864" customFormat="1" ht="21.75" customHeight="1">
      <c r="A244" s="893" t="s">
        <v>282</v>
      </c>
      <c r="B244" s="891" t="s">
        <v>398</v>
      </c>
      <c r="C244" s="891"/>
      <c r="D244" s="891">
        <f>'Основная продукция'!I348</f>
        <v>2</v>
      </c>
      <c r="E244" s="891">
        <f t="shared" si="6"/>
        <v>2</v>
      </c>
      <c r="F244" s="892">
        <f>E244*0.5</f>
        <v>1</v>
      </c>
      <c r="G244" s="894"/>
      <c r="H244" s="896"/>
      <c r="J244" s="893" t="s">
        <v>282</v>
      </c>
      <c r="K244" s="891" t="s">
        <v>398</v>
      </c>
      <c r="L244" s="891"/>
      <c r="M244" s="891"/>
      <c r="N244" s="891">
        <f>ROUNDUP(M244,0)+'Основная продукция'!J376</f>
        <v>0</v>
      </c>
      <c r="O244" s="892">
        <f>N244*0.5</f>
        <v>0</v>
      </c>
      <c r="P244" s="894"/>
      <c r="Q244" s="896"/>
      <c r="S244" s="893" t="s">
        <v>282</v>
      </c>
      <c r="T244" s="891" t="s">
        <v>398</v>
      </c>
      <c r="U244" s="891"/>
      <c r="V244" s="891"/>
      <c r="W244" s="891">
        <f>ROUNDUP(V244,0)+'Основная продукция'!I404</f>
        <v>0</v>
      </c>
      <c r="X244" s="892">
        <f>W244*0.5</f>
        <v>0</v>
      </c>
      <c r="Y244" s="894"/>
      <c r="Z244" s="896"/>
    </row>
    <row r="245" spans="1:26" s="864" customFormat="1" ht="21.75" customHeight="1">
      <c r="A245" s="893" t="s">
        <v>315</v>
      </c>
      <c r="B245" s="891" t="s">
        <v>398</v>
      </c>
      <c r="C245" s="891"/>
      <c r="D245" s="891">
        <f>'Основная продукция'!I349</f>
        <v>0</v>
      </c>
      <c r="E245" s="891">
        <f t="shared" ref="E245:E257" si="7">ROUNDUP(D245,0)</f>
        <v>0</v>
      </c>
      <c r="F245" s="892">
        <f>E245*0.1</f>
        <v>0</v>
      </c>
      <c r="G245" s="894"/>
      <c r="H245" s="896"/>
      <c r="J245" s="893" t="s">
        <v>315</v>
      </c>
      <c r="K245" s="891" t="s">
        <v>398</v>
      </c>
      <c r="L245" s="891"/>
      <c r="M245" s="891"/>
      <c r="N245" s="891">
        <f>ROUNDUP(M245,0)+'Основная продукция'!J377</f>
        <v>0</v>
      </c>
      <c r="O245" s="892">
        <f>N245*0.1</f>
        <v>0</v>
      </c>
      <c r="P245" s="894"/>
      <c r="Q245" s="896"/>
      <c r="S245" s="893" t="s">
        <v>315</v>
      </c>
      <c r="T245" s="891" t="s">
        <v>398</v>
      </c>
      <c r="U245" s="891"/>
      <c r="V245" s="891"/>
      <c r="W245" s="891">
        <f>ROUNDUP(V245,0)+'Основная продукция'!I405</f>
        <v>0</v>
      </c>
      <c r="X245" s="892">
        <f>W245*0.1</f>
        <v>0</v>
      </c>
      <c r="Y245" s="894"/>
      <c r="Z245" s="896"/>
    </row>
    <row r="246" spans="1:26" s="864" customFormat="1" ht="21.75" customHeight="1">
      <c r="A246" s="893" t="s">
        <v>923</v>
      </c>
      <c r="B246" s="900" t="s">
        <v>398</v>
      </c>
      <c r="C246" s="900"/>
      <c r="D246" s="891">
        <f>'Основная продукция'!I350</f>
        <v>1</v>
      </c>
      <c r="E246" s="891">
        <f t="shared" si="7"/>
        <v>1</v>
      </c>
      <c r="F246" s="898">
        <f>E246*0.35</f>
        <v>0.35</v>
      </c>
      <c r="G246" s="901"/>
      <c r="H246" s="903"/>
      <c r="J246" s="893" t="s">
        <v>923</v>
      </c>
      <c r="K246" s="900" t="s">
        <v>398</v>
      </c>
      <c r="L246" s="900"/>
      <c r="M246" s="891"/>
      <c r="N246" s="891">
        <f>ROUNDUP(M246,0)+'Основная продукция'!J378</f>
        <v>0</v>
      </c>
      <c r="O246" s="898">
        <f>N246*0.35</f>
        <v>0</v>
      </c>
      <c r="P246" s="901"/>
      <c r="Q246" s="903"/>
      <c r="S246" s="893" t="s">
        <v>923</v>
      </c>
      <c r="T246" s="900" t="s">
        <v>398</v>
      </c>
      <c r="U246" s="900"/>
      <c r="V246" s="891"/>
      <c r="W246" s="891">
        <f>ROUNDUP(V246,0)+'Основная продукция'!I406</f>
        <v>0</v>
      </c>
      <c r="X246" s="898">
        <f>W246*0.35</f>
        <v>0</v>
      </c>
      <c r="Y246" s="901"/>
      <c r="Z246" s="903"/>
    </row>
    <row r="247" spans="1:26" s="864" customFormat="1" ht="21.75" customHeight="1">
      <c r="A247" s="893" t="s">
        <v>52</v>
      </c>
      <c r="B247" s="891" t="s">
        <v>398</v>
      </c>
      <c r="C247" s="891"/>
      <c r="D247" s="891">
        <f>'Основная продукция'!I351</f>
        <v>2</v>
      </c>
      <c r="E247" s="891">
        <f t="shared" si="7"/>
        <v>2</v>
      </c>
      <c r="F247" s="898">
        <f>E247*0.24</f>
        <v>0.48</v>
      </c>
      <c r="G247" s="894"/>
      <c r="H247" s="896"/>
      <c r="J247" s="893" t="s">
        <v>52</v>
      </c>
      <c r="K247" s="891" t="s">
        <v>398</v>
      </c>
      <c r="L247" s="891"/>
      <c r="M247" s="891"/>
      <c r="N247" s="891">
        <f>ROUNDUP(M247,0)+'Основная продукция'!J379</f>
        <v>0</v>
      </c>
      <c r="O247" s="898">
        <f>N247*0.24</f>
        <v>0</v>
      </c>
      <c r="P247" s="894"/>
      <c r="Q247" s="896"/>
      <c r="S247" s="893" t="s">
        <v>52</v>
      </c>
      <c r="T247" s="891" t="s">
        <v>398</v>
      </c>
      <c r="U247" s="891"/>
      <c r="V247" s="891"/>
      <c r="W247" s="891">
        <f>ROUNDUP(V247,0)+'Основная продукция'!I407</f>
        <v>0</v>
      </c>
      <c r="X247" s="898">
        <f>W247*0.24</f>
        <v>0</v>
      </c>
      <c r="Y247" s="894"/>
      <c r="Z247" s="896"/>
    </row>
    <row r="248" spans="1:26" s="864" customFormat="1" ht="21.75" customHeight="1">
      <c r="A248" s="893" t="s">
        <v>53</v>
      </c>
      <c r="B248" s="891" t="s">
        <v>25</v>
      </c>
      <c r="C248" s="891"/>
      <c r="D248" s="891">
        <f>'Основная продукция'!I352</f>
        <v>0</v>
      </c>
      <c r="E248" s="891">
        <f t="shared" si="7"/>
        <v>0</v>
      </c>
      <c r="F248" s="898"/>
      <c r="G248" s="894"/>
      <c r="H248" s="896"/>
      <c r="J248" s="893" t="s">
        <v>53</v>
      </c>
      <c r="K248" s="891" t="s">
        <v>25</v>
      </c>
      <c r="L248" s="891"/>
      <c r="M248" s="891"/>
      <c r="N248" s="891">
        <f>ROUNDUP(M248,0)+'Основная продукция'!J380</f>
        <v>0</v>
      </c>
      <c r="O248" s="898"/>
      <c r="P248" s="894"/>
      <c r="Q248" s="896"/>
      <c r="S248" s="893" t="s">
        <v>53</v>
      </c>
      <c r="T248" s="891" t="s">
        <v>25</v>
      </c>
      <c r="U248" s="891"/>
      <c r="V248" s="891"/>
      <c r="W248" s="891">
        <f>ROUNDUP(V248,0)+'Основная продукция'!I408</f>
        <v>0</v>
      </c>
      <c r="X248" s="898"/>
      <c r="Y248" s="894"/>
      <c r="Z248" s="896"/>
    </row>
    <row r="249" spans="1:26" s="864" customFormat="1" ht="21.75" customHeight="1">
      <c r="A249" s="893" t="s">
        <v>54</v>
      </c>
      <c r="B249" s="891" t="s">
        <v>398</v>
      </c>
      <c r="C249" s="891"/>
      <c r="D249" s="891">
        <f>'Основная продукция'!I353</f>
        <v>0</v>
      </c>
      <c r="E249" s="891">
        <f t="shared" si="7"/>
        <v>0</v>
      </c>
      <c r="F249" s="892">
        <f>E249*1</f>
        <v>0</v>
      </c>
      <c r="G249" s="1276"/>
      <c r="H249" s="1278"/>
      <c r="J249" s="893" t="s">
        <v>54</v>
      </c>
      <c r="K249" s="891" t="s">
        <v>398</v>
      </c>
      <c r="L249" s="891"/>
      <c r="M249" s="891"/>
      <c r="N249" s="891">
        <f>ROUNDUP(M249,0)+'Основная продукция'!J381</f>
        <v>0</v>
      </c>
      <c r="O249" s="892">
        <f>N249*1</f>
        <v>0</v>
      </c>
      <c r="P249" s="1276"/>
      <c r="Q249" s="1278"/>
      <c r="S249" s="893" t="s">
        <v>54</v>
      </c>
      <c r="T249" s="891" t="s">
        <v>398</v>
      </c>
      <c r="U249" s="891"/>
      <c r="V249" s="891"/>
      <c r="W249" s="891">
        <f>ROUNDUP(V249,0)+'Основная продукция'!I409</f>
        <v>0</v>
      </c>
      <c r="X249" s="892">
        <f>W249*1</f>
        <v>0</v>
      </c>
      <c r="Y249" s="1276"/>
      <c r="Z249" s="1278"/>
    </row>
    <row r="250" spans="1:26" s="864" customFormat="1" ht="21.75" customHeight="1">
      <c r="A250" s="893" t="s">
        <v>48</v>
      </c>
      <c r="B250" s="891" t="s">
        <v>399</v>
      </c>
      <c r="C250" s="891"/>
      <c r="D250" s="891">
        <f>'Основная продукция'!I354</f>
        <v>2</v>
      </c>
      <c r="E250" s="891">
        <f t="shared" si="7"/>
        <v>2</v>
      </c>
      <c r="F250" s="899">
        <f>E250*55</f>
        <v>110</v>
      </c>
      <c r="G250" s="894"/>
      <c r="H250" s="896"/>
      <c r="J250" s="893" t="s">
        <v>48</v>
      </c>
      <c r="K250" s="891" t="s">
        <v>399</v>
      </c>
      <c r="L250" s="891"/>
      <c r="M250" s="891"/>
      <c r="N250" s="891">
        <f>ROUNDUP(M250,0)+'Основная продукция'!J382</f>
        <v>0</v>
      </c>
      <c r="O250" s="899">
        <f>N250*55</f>
        <v>0</v>
      </c>
      <c r="P250" s="894"/>
      <c r="Q250" s="896"/>
      <c r="S250" s="893" t="s">
        <v>48</v>
      </c>
      <c r="T250" s="891" t="s">
        <v>399</v>
      </c>
      <c r="U250" s="891"/>
      <c r="V250" s="891"/>
      <c r="W250" s="891">
        <f>ROUNDUP(V250,0)+'Основная продукция'!I410</f>
        <v>0</v>
      </c>
      <c r="X250" s="899">
        <f>W250*55</f>
        <v>0</v>
      </c>
      <c r="Y250" s="894"/>
      <c r="Z250" s="896"/>
    </row>
    <row r="251" spans="1:26" s="864" customFormat="1" ht="21.75" customHeight="1">
      <c r="A251" s="3631" t="s">
        <v>927</v>
      </c>
      <c r="B251" s="3632" t="s">
        <v>398</v>
      </c>
      <c r="C251" s="3633"/>
      <c r="D251" s="3635">
        <f>'Основная продукция'!I355</f>
        <v>3</v>
      </c>
      <c r="E251" s="3635">
        <f t="shared" si="7"/>
        <v>3</v>
      </c>
      <c r="F251" s="3636">
        <f>E251*0.5</f>
        <v>1.5</v>
      </c>
      <c r="G251" s="3637"/>
      <c r="H251" s="3638"/>
      <c r="J251" s="3631" t="s">
        <v>927</v>
      </c>
      <c r="K251" s="3632" t="s">
        <v>398</v>
      </c>
      <c r="L251" s="3633"/>
      <c r="M251" s="3632"/>
      <c r="N251" s="3635">
        <f>ROUNDUP(M251,0)+'Основная продукция'!J383</f>
        <v>0</v>
      </c>
      <c r="O251" s="3636">
        <f>N251*0.5</f>
        <v>0</v>
      </c>
      <c r="P251" s="3637"/>
      <c r="Q251" s="3638"/>
      <c r="S251" s="3631" t="s">
        <v>927</v>
      </c>
      <c r="T251" s="3632" t="s">
        <v>398</v>
      </c>
      <c r="U251" s="3633"/>
      <c r="V251" s="3632"/>
      <c r="W251" s="3635">
        <f>ROUNDUP(V251,0)+'Основная продукция'!I411</f>
        <v>0</v>
      </c>
      <c r="X251" s="3636">
        <f>W251*0.5</f>
        <v>0</v>
      </c>
      <c r="Y251" s="3637"/>
      <c r="Z251" s="3638"/>
    </row>
    <row r="252" spans="1:26" s="864" customFormat="1" ht="21.75" customHeight="1">
      <c r="A252" s="3631" t="s">
        <v>928</v>
      </c>
      <c r="B252" s="3635" t="s">
        <v>398</v>
      </c>
      <c r="C252" s="3639"/>
      <c r="D252" s="3635">
        <f>'Основная продукция'!I356</f>
        <v>1</v>
      </c>
      <c r="E252" s="3635">
        <f t="shared" si="7"/>
        <v>1</v>
      </c>
      <c r="F252" s="3641">
        <f>E252*0.5</f>
        <v>0.5</v>
      </c>
      <c r="G252" s="3642"/>
      <c r="H252" s="3643"/>
      <c r="J252" s="3631" t="s">
        <v>928</v>
      </c>
      <c r="K252" s="3635" t="s">
        <v>398</v>
      </c>
      <c r="L252" s="3639"/>
      <c r="M252" s="3635"/>
      <c r="N252" s="3635">
        <f>ROUNDUP(M252,0)+'Основная продукция'!J384</f>
        <v>0</v>
      </c>
      <c r="O252" s="3641">
        <f>N252*0.5</f>
        <v>0</v>
      </c>
      <c r="P252" s="3642"/>
      <c r="Q252" s="3643"/>
      <c r="S252" s="3631" t="s">
        <v>928</v>
      </c>
      <c r="T252" s="3635" t="s">
        <v>398</v>
      </c>
      <c r="U252" s="3639"/>
      <c r="V252" s="3635"/>
      <c r="W252" s="3635">
        <f>ROUNDUP(V252,0)+'Основная продукция'!I412</f>
        <v>0</v>
      </c>
      <c r="X252" s="3641">
        <f>W252*0.5</f>
        <v>0</v>
      </c>
      <c r="Y252" s="3642"/>
      <c r="Z252" s="3643"/>
    </row>
    <row r="253" spans="1:26" s="864" customFormat="1" ht="21.75" customHeight="1">
      <c r="A253" s="893" t="s">
        <v>51</v>
      </c>
      <c r="B253" s="891" t="s">
        <v>398</v>
      </c>
      <c r="C253" s="911"/>
      <c r="D253" s="891">
        <f>'Основная продукция'!I357</f>
        <v>1</v>
      </c>
      <c r="E253" s="891">
        <f t="shared" si="7"/>
        <v>1</v>
      </c>
      <c r="F253" s="892">
        <f>E253*0.5</f>
        <v>0.5</v>
      </c>
      <c r="G253" s="894"/>
      <c r="H253" s="896"/>
      <c r="J253" s="893" t="s">
        <v>51</v>
      </c>
      <c r="K253" s="891" t="s">
        <v>398</v>
      </c>
      <c r="L253" s="911"/>
      <c r="M253" s="891"/>
      <c r="N253" s="891">
        <f>ROUNDUP(M253,0)+'Основная продукция'!J385</f>
        <v>0</v>
      </c>
      <c r="O253" s="892">
        <f>N253*0.5</f>
        <v>0</v>
      </c>
      <c r="P253" s="894"/>
      <c r="Q253" s="896"/>
      <c r="S253" s="893" t="s">
        <v>51</v>
      </c>
      <c r="T253" s="891" t="s">
        <v>398</v>
      </c>
      <c r="U253" s="911"/>
      <c r="V253" s="891"/>
      <c r="W253" s="891">
        <f>ROUNDUP(V253,0)+'Основная продукция'!I413</f>
        <v>0</v>
      </c>
      <c r="X253" s="892">
        <f>W253*0.5</f>
        <v>0</v>
      </c>
      <c r="Y253" s="894"/>
      <c r="Z253" s="896"/>
    </row>
    <row r="254" spans="1:26" s="864" customFormat="1" ht="21.75" customHeight="1">
      <c r="A254" s="1273" t="s">
        <v>922</v>
      </c>
      <c r="B254" s="1274" t="s">
        <v>398</v>
      </c>
      <c r="C254" s="1972"/>
      <c r="D254" s="891">
        <f>'Основная продукция'!I358</f>
        <v>1</v>
      </c>
      <c r="E254" s="891">
        <f t="shared" si="7"/>
        <v>1</v>
      </c>
      <c r="F254" s="1275">
        <f>E254*0.2</f>
        <v>0.2</v>
      </c>
      <c r="G254" s="894"/>
      <c r="H254" s="896"/>
      <c r="J254" s="1273" t="s">
        <v>922</v>
      </c>
      <c r="K254" s="1274" t="s">
        <v>398</v>
      </c>
      <c r="L254" s="1972"/>
      <c r="M254" s="1274"/>
      <c r="N254" s="891">
        <f>ROUNDUP(M254,0)+'Основная продукция'!J386</f>
        <v>0</v>
      </c>
      <c r="O254" s="1275">
        <f>N254*0.2</f>
        <v>0</v>
      </c>
      <c r="P254" s="894"/>
      <c r="Q254" s="896"/>
      <c r="S254" s="1273" t="s">
        <v>922</v>
      </c>
      <c r="T254" s="1274" t="s">
        <v>398</v>
      </c>
      <c r="U254" s="1972"/>
      <c r="V254" s="1274"/>
      <c r="W254" s="891">
        <f>ROUNDUP(V254,0)+'Основная продукция'!I414</f>
        <v>0</v>
      </c>
      <c r="X254" s="1275">
        <f>W254*0.2</f>
        <v>0</v>
      </c>
      <c r="Y254" s="894"/>
      <c r="Z254" s="896"/>
    </row>
    <row r="255" spans="1:26" s="864" customFormat="1" ht="21.75" customHeight="1">
      <c r="A255" s="893" t="s">
        <v>58</v>
      </c>
      <c r="B255" s="891" t="s">
        <v>25</v>
      </c>
      <c r="C255" s="891"/>
      <c r="D255" s="891">
        <f>'Основная продукция'!I359</f>
        <v>0</v>
      </c>
      <c r="E255" s="891">
        <f t="shared" si="7"/>
        <v>0</v>
      </c>
      <c r="F255" s="894"/>
      <c r="G255" s="894"/>
      <c r="H255" s="896"/>
      <c r="J255" s="893" t="s">
        <v>58</v>
      </c>
      <c r="K255" s="891" t="s">
        <v>25</v>
      </c>
      <c r="L255" s="891"/>
      <c r="M255" s="891"/>
      <c r="N255" s="891">
        <f>ROUNDUP(M255,0)+'Основная продукция'!J388</f>
        <v>0</v>
      </c>
      <c r="O255" s="894"/>
      <c r="P255" s="894"/>
      <c r="Q255" s="896"/>
      <c r="S255" s="893" t="s">
        <v>58</v>
      </c>
      <c r="T255" s="891" t="s">
        <v>25</v>
      </c>
      <c r="U255" s="891"/>
      <c r="V255" s="891"/>
      <c r="W255" s="891">
        <f>ROUNDUP(V255,0)+'Основная продукция'!I415</f>
        <v>0</v>
      </c>
      <c r="X255" s="894"/>
      <c r="Y255" s="894"/>
      <c r="Z255" s="896"/>
    </row>
    <row r="256" spans="1:26" s="864" customFormat="1" ht="21.75" customHeight="1">
      <c r="A256" s="3644" t="s">
        <v>57</v>
      </c>
      <c r="B256" s="1274" t="s">
        <v>398</v>
      </c>
      <c r="C256" s="1274"/>
      <c r="D256" s="891">
        <f>'Основная продукция'!I360</f>
        <v>0</v>
      </c>
      <c r="E256" s="891">
        <f t="shared" si="7"/>
        <v>0</v>
      </c>
      <c r="F256" s="1275">
        <f>E256*0.2</f>
        <v>0</v>
      </c>
      <c r="G256" s="894"/>
      <c r="H256" s="896"/>
      <c r="J256" s="3644" t="s">
        <v>57</v>
      </c>
      <c r="K256" s="1274" t="s">
        <v>398</v>
      </c>
      <c r="L256" s="1274"/>
      <c r="M256" s="1274"/>
      <c r="N256" s="891">
        <f>ROUNDUP(M256,0)+'Основная продукция'!J389</f>
        <v>0</v>
      </c>
      <c r="O256" s="1275">
        <f>N256*0.2</f>
        <v>0</v>
      </c>
      <c r="P256" s="894"/>
      <c r="Q256" s="896"/>
      <c r="S256" s="3644" t="s">
        <v>57</v>
      </c>
      <c r="T256" s="1274" t="s">
        <v>398</v>
      </c>
      <c r="U256" s="1274"/>
      <c r="V256" s="1274"/>
      <c r="W256" s="891">
        <f>ROUNDUP(V256,0)+'Основная продукция'!I416</f>
        <v>0</v>
      </c>
      <c r="X256" s="1275">
        <f>W256*0.2</f>
        <v>0</v>
      </c>
      <c r="Y256" s="894"/>
      <c r="Z256" s="896"/>
    </row>
    <row r="257" spans="1:26" s="864" customFormat="1" ht="21.75" customHeight="1">
      <c r="A257" s="893" t="s">
        <v>725</v>
      </c>
      <c r="B257" s="891" t="s">
        <v>398</v>
      </c>
      <c r="C257" s="911"/>
      <c r="D257" s="891">
        <f>'Основная продукция'!I361</f>
        <v>1</v>
      </c>
      <c r="E257" s="891">
        <f t="shared" si="7"/>
        <v>1</v>
      </c>
      <c r="F257" s="892">
        <f>E257*0.5</f>
        <v>0.5</v>
      </c>
      <c r="G257" s="894"/>
      <c r="H257" s="896"/>
      <c r="J257" s="893" t="s">
        <v>725</v>
      </c>
      <c r="K257" s="891" t="s">
        <v>398</v>
      </c>
      <c r="L257" s="911"/>
      <c r="M257" s="891"/>
      <c r="N257" s="891">
        <f>ROUNDUP(M257,0)+'Основная продукция'!J390</f>
        <v>0</v>
      </c>
      <c r="O257" s="892">
        <f>N257*0.5</f>
        <v>0</v>
      </c>
      <c r="P257" s="894"/>
      <c r="Q257" s="896"/>
      <c r="S257" s="893" t="s">
        <v>725</v>
      </c>
      <c r="T257" s="891" t="s">
        <v>398</v>
      </c>
      <c r="U257" s="911"/>
      <c r="V257" s="891"/>
      <c r="W257" s="891">
        <f>ROUNDUP(V257,0)+'Основная продукция'!I417</f>
        <v>0</v>
      </c>
      <c r="X257" s="892">
        <f>W257*0.5</f>
        <v>0</v>
      </c>
      <c r="Y257" s="894"/>
      <c r="Z257" s="896"/>
    </row>
    <row r="258" spans="1:26" s="864" customFormat="1" ht="21.75" customHeight="1" thickBot="1">
      <c r="A258" s="912" t="s">
        <v>747</v>
      </c>
      <c r="B258" s="913" t="s">
        <v>398</v>
      </c>
      <c r="C258" s="1980"/>
      <c r="D258" s="913">
        <f>'Основная продукция'!I362</f>
        <v>1</v>
      </c>
      <c r="E258" s="913">
        <f t="shared" ref="E258" si="8">ROUNDUP(D258,0)</f>
        <v>1</v>
      </c>
      <c r="F258" s="1981">
        <f>E258*0.5</f>
        <v>0.5</v>
      </c>
      <c r="G258" s="914"/>
      <c r="H258" s="916"/>
      <c r="J258" s="912" t="s">
        <v>747</v>
      </c>
      <c r="K258" s="913" t="s">
        <v>398</v>
      </c>
      <c r="L258" s="1980"/>
      <c r="M258" s="913"/>
      <c r="N258" s="913">
        <f>ROUNDUP(M258,0)+'Основная продукция'!J391</f>
        <v>0</v>
      </c>
      <c r="O258" s="1981">
        <f>N258*0.5</f>
        <v>0</v>
      </c>
      <c r="P258" s="914"/>
      <c r="Q258" s="916"/>
      <c r="S258" s="912" t="s">
        <v>747</v>
      </c>
      <c r="T258" s="913" t="s">
        <v>398</v>
      </c>
      <c r="U258" s="1980"/>
      <c r="V258" s="913"/>
      <c r="W258" s="913">
        <f>ROUNDUP(V258,0)+'Основная продукция'!I418</f>
        <v>0</v>
      </c>
      <c r="X258" s="1981">
        <f>W258*0.5</f>
        <v>0</v>
      </c>
      <c r="Y258" s="914"/>
      <c r="Z258" s="916"/>
    </row>
    <row r="259" spans="1:26" s="864" customFormat="1" ht="21.75" customHeight="1">
      <c r="A259" s="3880" t="s">
        <v>939</v>
      </c>
      <c r="B259" s="3881"/>
      <c r="C259" s="3881"/>
      <c r="D259" s="3881"/>
      <c r="E259" s="3881"/>
      <c r="F259" s="3881"/>
      <c r="G259" s="3881"/>
      <c r="H259" s="3882"/>
      <c r="I259" s="785"/>
      <c r="J259" s="3880" t="s">
        <v>939</v>
      </c>
      <c r="K259" s="3881"/>
      <c r="L259" s="3881"/>
      <c r="M259" s="3881"/>
      <c r="N259" s="3881"/>
      <c r="O259" s="3881"/>
      <c r="P259" s="3881"/>
      <c r="Q259" s="3882"/>
      <c r="R259" s="785"/>
      <c r="S259" s="3880" t="s">
        <v>939</v>
      </c>
      <c r="T259" s="3881"/>
      <c r="U259" s="3881"/>
      <c r="V259" s="3881"/>
      <c r="W259" s="3881"/>
      <c r="X259" s="3881"/>
      <c r="Y259" s="3881"/>
      <c r="Z259" s="3882"/>
    </row>
    <row r="260" spans="1:26" ht="21.75" customHeight="1" thickBot="1">
      <c r="A260" s="795"/>
      <c r="B260" s="796"/>
      <c r="C260" s="796"/>
      <c r="D260" s="796"/>
      <c r="E260" s="796"/>
      <c r="F260" s="796"/>
      <c r="G260" s="796"/>
      <c r="H260" s="917"/>
      <c r="J260" s="795"/>
      <c r="K260" s="796"/>
      <c r="L260" s="796"/>
      <c r="M260" s="796"/>
      <c r="N260" s="796"/>
      <c r="O260" s="796"/>
      <c r="P260" s="796"/>
      <c r="Q260" s="917"/>
      <c r="S260" s="795"/>
      <c r="T260" s="796"/>
      <c r="U260" s="796"/>
      <c r="V260" s="796"/>
      <c r="W260" s="796"/>
      <c r="X260" s="796"/>
      <c r="Y260" s="796"/>
      <c r="Z260" s="917"/>
    </row>
    <row r="261" spans="1:26" ht="24.75" customHeight="1" thickBot="1">
      <c r="A261" s="3658" t="s">
        <v>317</v>
      </c>
      <c r="B261" s="3659"/>
      <c r="C261" s="3659"/>
      <c r="D261" s="3659"/>
      <c r="E261" s="3659"/>
      <c r="F261" s="3659"/>
      <c r="G261" s="4165" t="s">
        <v>93</v>
      </c>
      <c r="H261" s="4166"/>
      <c r="J261" s="4054" t="s">
        <v>319</v>
      </c>
      <c r="K261" s="4055"/>
      <c r="L261" s="4055"/>
      <c r="M261" s="4055"/>
      <c r="N261" s="4055"/>
      <c r="O261" s="4055"/>
      <c r="P261" s="4051" t="s">
        <v>542</v>
      </c>
      <c r="Q261" s="4053"/>
      <c r="S261" s="4167" t="s">
        <v>321</v>
      </c>
      <c r="T261" s="4168"/>
      <c r="U261" s="4168"/>
      <c r="V261" s="4168"/>
      <c r="W261" s="4168"/>
      <c r="X261" s="4169"/>
      <c r="Y261" s="4159"/>
      <c r="Z261" s="4160"/>
    </row>
    <row r="262" spans="1:26" ht="24.75" customHeight="1" thickBot="1">
      <c r="A262" s="856" t="s">
        <v>61</v>
      </c>
      <c r="B262" s="4059">
        <f>B54</f>
        <v>44606</v>
      </c>
      <c r="C262" s="4060"/>
      <c r="D262" s="4060"/>
      <c r="E262" s="4060"/>
      <c r="F262" s="4061"/>
      <c r="G262" s="1730" t="s">
        <v>62</v>
      </c>
      <c r="H262" s="3903">
        <f>H210</f>
        <v>0.41666666666666669</v>
      </c>
      <c r="J262" s="856" t="s">
        <v>61</v>
      </c>
      <c r="K262" s="4059">
        <f>K210</f>
        <v>44606</v>
      </c>
      <c r="L262" s="4060"/>
      <c r="M262" s="4060"/>
      <c r="N262" s="4060"/>
      <c r="O262" s="4061"/>
      <c r="P262" s="1730" t="s">
        <v>62</v>
      </c>
      <c r="Q262" s="3904">
        <f>Q210</f>
        <v>0.41666666666666669</v>
      </c>
      <c r="S262" s="856" t="s">
        <v>61</v>
      </c>
      <c r="T262" s="4059">
        <f>T210</f>
        <v>44606</v>
      </c>
      <c r="U262" s="4060"/>
      <c r="V262" s="4060"/>
      <c r="W262" s="4060"/>
      <c r="X262" s="4061"/>
      <c r="Y262" s="1730" t="s">
        <v>62</v>
      </c>
      <c r="Z262" s="3904">
        <f>Z210</f>
        <v>0.41666666666666669</v>
      </c>
    </row>
    <row r="263" spans="1:26" ht="24.75" customHeight="1">
      <c r="A263" s="4077" t="s">
        <v>21</v>
      </c>
      <c r="B263" s="4078"/>
      <c r="C263" s="3878"/>
      <c r="D263" s="3878"/>
      <c r="E263" s="4085" t="s">
        <v>396</v>
      </c>
      <c r="F263" s="4081" t="s">
        <v>395</v>
      </c>
      <c r="G263" s="4081" t="s">
        <v>22</v>
      </c>
      <c r="H263" s="4155" t="s">
        <v>563</v>
      </c>
      <c r="J263" s="4077" t="s">
        <v>21</v>
      </c>
      <c r="K263" s="4078"/>
      <c r="L263" s="3878"/>
      <c r="M263" s="3878"/>
      <c r="N263" s="4085" t="s">
        <v>396</v>
      </c>
      <c r="O263" s="4081" t="s">
        <v>395</v>
      </c>
      <c r="P263" s="4081" t="s">
        <v>22</v>
      </c>
      <c r="Q263" s="4155" t="s">
        <v>563</v>
      </c>
      <c r="S263" s="4077" t="s">
        <v>21</v>
      </c>
      <c r="T263" s="4078"/>
      <c r="U263" s="3878"/>
      <c r="V263" s="3878"/>
      <c r="W263" s="4085" t="s">
        <v>396</v>
      </c>
      <c r="X263" s="4081" t="s">
        <v>395</v>
      </c>
      <c r="Y263" s="4081" t="s">
        <v>22</v>
      </c>
      <c r="Z263" s="4155" t="s">
        <v>563</v>
      </c>
    </row>
    <row r="264" spans="1:26" ht="24.75" customHeight="1" thickBot="1">
      <c r="A264" s="4079"/>
      <c r="B264" s="4080"/>
      <c r="C264" s="3879"/>
      <c r="D264" s="3879"/>
      <c r="E264" s="4086"/>
      <c r="F264" s="4082"/>
      <c r="G264" s="4082"/>
      <c r="H264" s="4156"/>
      <c r="J264" s="4079"/>
      <c r="K264" s="4080"/>
      <c r="L264" s="3879"/>
      <c r="M264" s="3879"/>
      <c r="N264" s="4086"/>
      <c r="O264" s="4082"/>
      <c r="P264" s="4082"/>
      <c r="Q264" s="4156"/>
      <c r="S264" s="4079"/>
      <c r="T264" s="4080"/>
      <c r="U264" s="3879"/>
      <c r="V264" s="3879"/>
      <c r="W264" s="4086"/>
      <c r="X264" s="4082"/>
      <c r="Y264" s="4082"/>
      <c r="Z264" s="4156"/>
    </row>
    <row r="265" spans="1:26" s="864" customFormat="1" ht="24.75" customHeight="1">
      <c r="A265" s="3887" t="s">
        <v>24</v>
      </c>
      <c r="B265" s="3888" t="s">
        <v>25</v>
      </c>
      <c r="C265" s="3888"/>
      <c r="D265" s="3888"/>
      <c r="E265" s="3888" t="s">
        <v>397</v>
      </c>
      <c r="F265" s="860">
        <f>'Основная продукция'!F425</f>
        <v>0</v>
      </c>
      <c r="G265" s="861"/>
      <c r="H265" s="863"/>
      <c r="J265" s="3887" t="s">
        <v>24</v>
      </c>
      <c r="K265" s="3888" t="s">
        <v>25</v>
      </c>
      <c r="L265" s="3888"/>
      <c r="M265" s="3888"/>
      <c r="N265" s="3888" t="s">
        <v>397</v>
      </c>
      <c r="O265" s="860">
        <f>'Основная продукция'!F453</f>
        <v>175</v>
      </c>
      <c r="P265" s="861"/>
      <c r="Q265" s="863"/>
      <c r="S265" s="3887" t="s">
        <v>24</v>
      </c>
      <c r="T265" s="3888" t="s">
        <v>25</v>
      </c>
      <c r="U265" s="3888"/>
      <c r="V265" s="3888"/>
      <c r="W265" s="3888" t="s">
        <v>397</v>
      </c>
      <c r="X265" s="860">
        <f>'Основная продукция'!F481</f>
        <v>0</v>
      </c>
      <c r="Y265" s="861"/>
      <c r="Z265" s="863"/>
    </row>
    <row r="266" spans="1:26" s="864" customFormat="1" ht="24.75" customHeight="1" thickBot="1">
      <c r="A266" s="1845" t="s">
        <v>764</v>
      </c>
      <c r="B266" s="926" t="s">
        <v>25</v>
      </c>
      <c r="C266" s="926"/>
      <c r="D266" s="926"/>
      <c r="E266" s="926" t="s">
        <v>397</v>
      </c>
      <c r="F266" s="1846">
        <f>'Основная продукция'!F426</f>
        <v>0</v>
      </c>
      <c r="G266" s="2939"/>
      <c r="H266" s="2576"/>
      <c r="J266" s="1845" t="s">
        <v>764</v>
      </c>
      <c r="K266" s="926" t="s">
        <v>25</v>
      </c>
      <c r="L266" s="926"/>
      <c r="M266" s="926"/>
      <c r="N266" s="926" t="s">
        <v>397</v>
      </c>
      <c r="O266" s="1846">
        <f>'Основная продукция'!F454</f>
        <v>20</v>
      </c>
      <c r="P266" s="2939"/>
      <c r="Q266" s="2576"/>
      <c r="S266" s="1845" t="s">
        <v>764</v>
      </c>
      <c r="T266" s="926" t="s">
        <v>25</v>
      </c>
      <c r="U266" s="926"/>
      <c r="V266" s="926"/>
      <c r="W266" s="926" t="s">
        <v>397</v>
      </c>
      <c r="X266" s="1846">
        <f>'Основная продукция'!F482</f>
        <v>0</v>
      </c>
      <c r="Y266" s="873"/>
      <c r="Z266" s="875"/>
    </row>
    <row r="267" spans="1:26" s="864" customFormat="1" ht="24.75" customHeight="1">
      <c r="A267" s="3887" t="s">
        <v>0</v>
      </c>
      <c r="B267" s="3888" t="s">
        <v>25</v>
      </c>
      <c r="C267" s="3888"/>
      <c r="D267" s="3888"/>
      <c r="E267" s="3888" t="s">
        <v>397</v>
      </c>
      <c r="F267" s="860">
        <f>'Основная продукция'!F427</f>
        <v>0</v>
      </c>
      <c r="G267" s="876"/>
      <c r="H267" s="1829"/>
      <c r="J267" s="3887" t="s">
        <v>0</v>
      </c>
      <c r="K267" s="3888" t="s">
        <v>25</v>
      </c>
      <c r="L267" s="3888"/>
      <c r="M267" s="3888"/>
      <c r="N267" s="3888" t="s">
        <v>397</v>
      </c>
      <c r="O267" s="860">
        <f>'Основная продукция'!F455</f>
        <v>126</v>
      </c>
      <c r="P267" s="876"/>
      <c r="Q267" s="1829"/>
      <c r="S267" s="929" t="s">
        <v>0</v>
      </c>
      <c r="T267" s="867" t="s">
        <v>25</v>
      </c>
      <c r="U267" s="867"/>
      <c r="V267" s="867"/>
      <c r="W267" s="867" t="s">
        <v>397</v>
      </c>
      <c r="X267" s="930">
        <f>'Основная продукция'!F483</f>
        <v>0</v>
      </c>
      <c r="Y267" s="3655"/>
      <c r="Z267" s="933"/>
    </row>
    <row r="268" spans="1:26" s="864" customFormat="1" ht="24.75" customHeight="1">
      <c r="A268" s="865" t="s">
        <v>28</v>
      </c>
      <c r="B268" s="866" t="s">
        <v>25</v>
      </c>
      <c r="C268" s="866"/>
      <c r="D268" s="866"/>
      <c r="E268" s="866" t="s">
        <v>397</v>
      </c>
      <c r="F268" s="881">
        <f>'Основная продукция'!F428</f>
        <v>0</v>
      </c>
      <c r="G268" s="877"/>
      <c r="H268" s="1828"/>
      <c r="J268" s="865" t="s">
        <v>28</v>
      </c>
      <c r="K268" s="866" t="s">
        <v>25</v>
      </c>
      <c r="L268" s="866"/>
      <c r="M268" s="866"/>
      <c r="N268" s="866" t="s">
        <v>397</v>
      </c>
      <c r="O268" s="881">
        <f>'Основная продукция'!F456</f>
        <v>10</v>
      </c>
      <c r="P268" s="877"/>
      <c r="Q268" s="1828"/>
      <c r="S268" s="865" t="s">
        <v>28</v>
      </c>
      <c r="T268" s="866" t="s">
        <v>25</v>
      </c>
      <c r="U268" s="866"/>
      <c r="V268" s="866"/>
      <c r="W268" s="866" t="s">
        <v>397</v>
      </c>
      <c r="X268" s="881">
        <f>'Основная продукция'!F484</f>
        <v>0</v>
      </c>
      <c r="Y268" s="931"/>
      <c r="Z268" s="3399"/>
    </row>
    <row r="269" spans="1:26" s="864" customFormat="1" ht="24.75" customHeight="1">
      <c r="A269" s="865" t="s">
        <v>29</v>
      </c>
      <c r="B269" s="866" t="s">
        <v>25</v>
      </c>
      <c r="C269" s="866"/>
      <c r="D269" s="866"/>
      <c r="E269" s="866" t="s">
        <v>397</v>
      </c>
      <c r="F269" s="881">
        <f>'Основная продукция'!F429</f>
        <v>0</v>
      </c>
      <c r="G269" s="877"/>
      <c r="H269" s="2578"/>
      <c r="J269" s="865" t="s">
        <v>29</v>
      </c>
      <c r="K269" s="866" t="s">
        <v>25</v>
      </c>
      <c r="L269" s="866"/>
      <c r="M269" s="866"/>
      <c r="N269" s="866" t="s">
        <v>397</v>
      </c>
      <c r="O269" s="881">
        <f>'Основная продукция'!F457</f>
        <v>54</v>
      </c>
      <c r="P269" s="877"/>
      <c r="Q269" s="2578"/>
      <c r="S269" s="865" t="s">
        <v>29</v>
      </c>
      <c r="T269" s="866" t="s">
        <v>25</v>
      </c>
      <c r="U269" s="866"/>
      <c r="V269" s="866"/>
      <c r="W269" s="866" t="s">
        <v>397</v>
      </c>
      <c r="X269" s="881">
        <f>'Основная продукция'!F485</f>
        <v>0</v>
      </c>
      <c r="Y269" s="877"/>
      <c r="Z269" s="1828"/>
    </row>
    <row r="270" spans="1:26" s="864" customFormat="1" ht="24.75" customHeight="1">
      <c r="A270" s="865" t="s">
        <v>879</v>
      </c>
      <c r="B270" s="866" t="s">
        <v>25</v>
      </c>
      <c r="C270" s="866"/>
      <c r="D270" s="866"/>
      <c r="E270" s="866" t="s">
        <v>397</v>
      </c>
      <c r="F270" s="881">
        <f>'Основная продукция'!F430</f>
        <v>0</v>
      </c>
      <c r="G270" s="877"/>
      <c r="H270" s="2578"/>
      <c r="J270" s="865" t="s">
        <v>879</v>
      </c>
      <c r="K270" s="866" t="s">
        <v>25</v>
      </c>
      <c r="L270" s="866"/>
      <c r="M270" s="866"/>
      <c r="N270" s="866" t="s">
        <v>397</v>
      </c>
      <c r="O270" s="881">
        <f>'Основная продукция'!F458</f>
        <v>8</v>
      </c>
      <c r="P270" s="877"/>
      <c r="Q270" s="2578"/>
      <c r="S270" s="865" t="s">
        <v>879</v>
      </c>
      <c r="T270" s="867" t="s">
        <v>25</v>
      </c>
      <c r="U270" s="867"/>
      <c r="V270" s="867"/>
      <c r="W270" s="867" t="s">
        <v>397</v>
      </c>
      <c r="X270" s="930">
        <f>'Основная продукция'!F486</f>
        <v>0</v>
      </c>
      <c r="Y270" s="877"/>
      <c r="Z270" s="1828"/>
    </row>
    <row r="271" spans="1:26" s="864" customFormat="1" ht="24.75" customHeight="1" thickBot="1">
      <c r="A271" s="2928" t="s">
        <v>719</v>
      </c>
      <c r="B271" s="926" t="s">
        <v>25</v>
      </c>
      <c r="C271" s="926"/>
      <c r="D271" s="926"/>
      <c r="E271" s="926" t="s">
        <v>397</v>
      </c>
      <c r="F271" s="1846">
        <f>'Основная продукция'!F431</f>
        <v>0</v>
      </c>
      <c r="G271" s="1841"/>
      <c r="H271" s="2942"/>
      <c r="J271" s="2928" t="s">
        <v>719</v>
      </c>
      <c r="K271" s="926" t="s">
        <v>25</v>
      </c>
      <c r="L271" s="926"/>
      <c r="M271" s="926"/>
      <c r="N271" s="926" t="s">
        <v>397</v>
      </c>
      <c r="O271" s="1846">
        <f>'Основная продукция'!F459</f>
        <v>15</v>
      </c>
      <c r="P271" s="1841"/>
      <c r="Q271" s="2942"/>
      <c r="S271" s="2928" t="s">
        <v>719</v>
      </c>
      <c r="T271" s="867" t="s">
        <v>25</v>
      </c>
      <c r="U271" s="867"/>
      <c r="V271" s="867"/>
      <c r="W271" s="867" t="s">
        <v>397</v>
      </c>
      <c r="X271" s="930">
        <f>'Основная продукция'!F487</f>
        <v>0</v>
      </c>
      <c r="Y271" s="1841"/>
      <c r="Z271" s="2938"/>
    </row>
    <row r="272" spans="1:26" s="864" customFormat="1" ht="24.75" customHeight="1">
      <c r="A272" s="3887" t="s">
        <v>30</v>
      </c>
      <c r="B272" s="3888" t="s">
        <v>25</v>
      </c>
      <c r="C272" s="3888"/>
      <c r="D272" s="3888"/>
      <c r="E272" s="3888" t="s">
        <v>397</v>
      </c>
      <c r="F272" s="860">
        <f>'Основная продукция'!F432</f>
        <v>0</v>
      </c>
      <c r="G272" s="876"/>
      <c r="H272" s="863"/>
      <c r="J272" s="3887" t="s">
        <v>30</v>
      </c>
      <c r="K272" s="3888" t="s">
        <v>25</v>
      </c>
      <c r="L272" s="3888"/>
      <c r="M272" s="3888"/>
      <c r="N272" s="3888" t="s">
        <v>397</v>
      </c>
      <c r="O272" s="860">
        <f>'Основная продукция'!F460</f>
        <v>100</v>
      </c>
      <c r="P272" s="876"/>
      <c r="Q272" s="863"/>
      <c r="S272" s="3887" t="s">
        <v>30</v>
      </c>
      <c r="T272" s="3888" t="s">
        <v>25</v>
      </c>
      <c r="U272" s="3888"/>
      <c r="V272" s="3888"/>
      <c r="W272" s="3888" t="s">
        <v>397</v>
      </c>
      <c r="X272" s="860">
        <f>'Основная продукция'!F488</f>
        <v>0</v>
      </c>
      <c r="Y272" s="876"/>
      <c r="Z272" s="863"/>
    </row>
    <row r="273" spans="1:26" s="864" customFormat="1" ht="24.75" customHeight="1" thickBot="1">
      <c r="A273" s="3889" t="s">
        <v>31</v>
      </c>
      <c r="B273" s="3890" t="s">
        <v>25</v>
      </c>
      <c r="C273" s="3890"/>
      <c r="D273" s="3890"/>
      <c r="E273" s="3890" t="s">
        <v>397</v>
      </c>
      <c r="F273" s="928">
        <f>'Основная продукция'!F433</f>
        <v>0</v>
      </c>
      <c r="G273" s="878"/>
      <c r="H273" s="875"/>
      <c r="J273" s="3889" t="s">
        <v>31</v>
      </c>
      <c r="K273" s="3890" t="s">
        <v>25</v>
      </c>
      <c r="L273" s="3890"/>
      <c r="M273" s="3890"/>
      <c r="N273" s="3890" t="s">
        <v>397</v>
      </c>
      <c r="O273" s="928">
        <f>'Основная продукция'!F461</f>
        <v>16</v>
      </c>
      <c r="P273" s="878"/>
      <c r="Q273" s="875"/>
      <c r="S273" s="3889" t="s">
        <v>31</v>
      </c>
      <c r="T273" s="867" t="s">
        <v>25</v>
      </c>
      <c r="U273" s="867"/>
      <c r="V273" s="867"/>
      <c r="W273" s="867" t="s">
        <v>397</v>
      </c>
      <c r="X273" s="930">
        <f>'Основная продукция'!F489</f>
        <v>0</v>
      </c>
      <c r="Y273" s="878"/>
      <c r="Z273" s="875"/>
    </row>
    <row r="274" spans="1:26" s="864" customFormat="1" ht="24.75" customHeight="1" thickBot="1">
      <c r="A274" s="3889" t="s">
        <v>768</v>
      </c>
      <c r="B274" s="3890" t="s">
        <v>25</v>
      </c>
      <c r="C274" s="3890"/>
      <c r="D274" s="3890"/>
      <c r="E274" s="3890" t="s">
        <v>397</v>
      </c>
      <c r="F274" s="928">
        <f>'Основная продукция'!F434</f>
        <v>0</v>
      </c>
      <c r="G274" s="878"/>
      <c r="H274" s="875"/>
      <c r="J274" s="3889" t="s">
        <v>768</v>
      </c>
      <c r="K274" s="3890" t="s">
        <v>25</v>
      </c>
      <c r="L274" s="3890"/>
      <c r="M274" s="3890"/>
      <c r="N274" s="3890" t="s">
        <v>397</v>
      </c>
      <c r="O274" s="928">
        <f>'Основная продукция'!F462</f>
        <v>0</v>
      </c>
      <c r="P274" s="878"/>
      <c r="Q274" s="875"/>
      <c r="S274" s="3889" t="s">
        <v>768</v>
      </c>
      <c r="T274" s="3888" t="s">
        <v>25</v>
      </c>
      <c r="U274" s="3888"/>
      <c r="V274" s="3888"/>
      <c r="W274" s="3888" t="s">
        <v>397</v>
      </c>
      <c r="X274" s="860">
        <f>'Основная продукция'!F490</f>
        <v>0</v>
      </c>
      <c r="Y274" s="878"/>
      <c r="Z274" s="875"/>
    </row>
    <row r="275" spans="1:26" s="864" customFormat="1" ht="24.75" customHeight="1">
      <c r="A275" s="879" t="s">
        <v>878</v>
      </c>
      <c r="B275" s="3888" t="s">
        <v>25</v>
      </c>
      <c r="C275" s="3888"/>
      <c r="D275" s="3888"/>
      <c r="E275" s="3888" t="s">
        <v>397</v>
      </c>
      <c r="F275" s="889">
        <f>'Основная продукция'!F435</f>
        <v>0</v>
      </c>
      <c r="G275" s="876"/>
      <c r="H275" s="863"/>
      <c r="J275" s="879" t="s">
        <v>878</v>
      </c>
      <c r="K275" s="3888" t="s">
        <v>25</v>
      </c>
      <c r="L275" s="3888"/>
      <c r="M275" s="3888"/>
      <c r="N275" s="3888" t="s">
        <v>397</v>
      </c>
      <c r="O275" s="889">
        <f>'Основная продукция'!F463</f>
        <v>16</v>
      </c>
      <c r="P275" s="876"/>
      <c r="Q275" s="863"/>
      <c r="S275" s="879" t="s">
        <v>878</v>
      </c>
      <c r="T275" s="3888" t="s">
        <v>25</v>
      </c>
      <c r="U275" s="3888"/>
      <c r="V275" s="3888"/>
      <c r="W275" s="3888" t="s">
        <v>397</v>
      </c>
      <c r="X275" s="860">
        <f>'Основная продукция'!F491</f>
        <v>0</v>
      </c>
      <c r="Y275" s="876"/>
      <c r="Z275" s="863"/>
    </row>
    <row r="276" spans="1:26" s="864" customFormat="1" ht="24.75" customHeight="1">
      <c r="A276" s="880" t="s">
        <v>33</v>
      </c>
      <c r="B276" s="866" t="s">
        <v>25</v>
      </c>
      <c r="C276" s="866"/>
      <c r="D276" s="866"/>
      <c r="E276" s="866" t="s">
        <v>397</v>
      </c>
      <c r="F276" s="945">
        <f>'Основная продукция'!F436</f>
        <v>0</v>
      </c>
      <c r="G276" s="877"/>
      <c r="H276" s="870"/>
      <c r="J276" s="880" t="s">
        <v>33</v>
      </c>
      <c r="K276" s="866" t="s">
        <v>25</v>
      </c>
      <c r="L276" s="866"/>
      <c r="M276" s="866"/>
      <c r="N276" s="866" t="s">
        <v>397</v>
      </c>
      <c r="O276" s="945">
        <f>'Основная продукция'!F464</f>
        <v>0</v>
      </c>
      <c r="P276" s="877"/>
      <c r="Q276" s="870"/>
      <c r="S276" s="880" t="s">
        <v>33</v>
      </c>
      <c r="T276" s="866" t="s">
        <v>25</v>
      </c>
      <c r="U276" s="866"/>
      <c r="V276" s="866"/>
      <c r="W276" s="866" t="s">
        <v>397</v>
      </c>
      <c r="X276" s="881">
        <f>'Основная продукция'!F492</f>
        <v>0</v>
      </c>
      <c r="Y276" s="877"/>
      <c r="Z276" s="870"/>
    </row>
    <row r="277" spans="1:26" s="864" customFormat="1" ht="24.75" customHeight="1" thickBot="1">
      <c r="A277" s="871" t="s">
        <v>34</v>
      </c>
      <c r="B277" s="3890" t="s">
        <v>25</v>
      </c>
      <c r="C277" s="3890"/>
      <c r="D277" s="3890"/>
      <c r="E277" s="3890" t="s">
        <v>397</v>
      </c>
      <c r="F277" s="946">
        <f>'Основная продукция'!F437</f>
        <v>0</v>
      </c>
      <c r="G277" s="878"/>
      <c r="H277" s="875"/>
      <c r="J277" s="871" t="s">
        <v>34</v>
      </c>
      <c r="K277" s="3890" t="s">
        <v>25</v>
      </c>
      <c r="L277" s="3890"/>
      <c r="M277" s="3890"/>
      <c r="N277" s="3890" t="s">
        <v>397</v>
      </c>
      <c r="O277" s="946">
        <f>'Основная продукция'!F465</f>
        <v>4</v>
      </c>
      <c r="P277" s="878"/>
      <c r="Q277" s="875"/>
      <c r="S277" s="871" t="s">
        <v>34</v>
      </c>
      <c r="T277" s="867" t="s">
        <v>25</v>
      </c>
      <c r="U277" s="867"/>
      <c r="V277" s="867"/>
      <c r="W277" s="867" t="s">
        <v>397</v>
      </c>
      <c r="X277" s="930">
        <f>'Основная продукция'!F493</f>
        <v>0</v>
      </c>
      <c r="Y277" s="878"/>
      <c r="Z277" s="875"/>
    </row>
    <row r="278" spans="1:26" s="864" customFormat="1" ht="24.75" customHeight="1" thickBot="1">
      <c r="A278" s="929" t="s">
        <v>455</v>
      </c>
      <c r="B278" s="867" t="s">
        <v>25</v>
      </c>
      <c r="C278" s="867"/>
      <c r="D278" s="867"/>
      <c r="E278" s="867" t="s">
        <v>397</v>
      </c>
      <c r="F278" s="930">
        <f>'Основная продукция'!F438</f>
        <v>0</v>
      </c>
      <c r="G278" s="931"/>
      <c r="H278" s="933"/>
      <c r="J278" s="929" t="s">
        <v>455</v>
      </c>
      <c r="K278" s="867" t="s">
        <v>25</v>
      </c>
      <c r="L278" s="867"/>
      <c r="M278" s="867"/>
      <c r="N278" s="867" t="s">
        <v>397</v>
      </c>
      <c r="O278" s="930">
        <f>'Основная продукция'!F466</f>
        <v>60</v>
      </c>
      <c r="P278" s="931"/>
      <c r="Q278" s="933"/>
      <c r="S278" s="929" t="s">
        <v>455</v>
      </c>
      <c r="T278" s="3888" t="s">
        <v>25</v>
      </c>
      <c r="U278" s="3888"/>
      <c r="V278" s="3888"/>
      <c r="W278" s="3888" t="s">
        <v>397</v>
      </c>
      <c r="X278" s="860">
        <f>'Основная продукция'!F494</f>
        <v>0</v>
      </c>
      <c r="Y278" s="931"/>
      <c r="Z278" s="933"/>
    </row>
    <row r="279" spans="1:26" s="864" customFormat="1" ht="24.75" customHeight="1">
      <c r="A279" s="879" t="s">
        <v>331</v>
      </c>
      <c r="B279" s="925" t="s">
        <v>25</v>
      </c>
      <c r="C279" s="3888"/>
      <c r="D279" s="3888"/>
      <c r="E279" s="3888" t="s">
        <v>397</v>
      </c>
      <c r="F279" s="889">
        <f>'Основная продукция'!F439</f>
        <v>0</v>
      </c>
      <c r="G279" s="876"/>
      <c r="H279" s="863"/>
      <c r="J279" s="879" t="s">
        <v>331</v>
      </c>
      <c r="K279" s="3888" t="s">
        <v>25</v>
      </c>
      <c r="L279" s="1847"/>
      <c r="M279" s="3888"/>
      <c r="N279" s="3888" t="s">
        <v>397</v>
      </c>
      <c r="O279" s="889">
        <f>'Основная продукция'!F467</f>
        <v>2</v>
      </c>
      <c r="P279" s="876"/>
      <c r="Q279" s="863"/>
      <c r="S279" s="879" t="s">
        <v>331</v>
      </c>
      <c r="T279" s="3888" t="s">
        <v>25</v>
      </c>
      <c r="U279" s="3888"/>
      <c r="V279" s="3888"/>
      <c r="W279" s="3888" t="s">
        <v>397</v>
      </c>
      <c r="X279" s="860">
        <f>'Основная продукция'!F495</f>
        <v>0</v>
      </c>
      <c r="Y279" s="876"/>
      <c r="Z279" s="863"/>
    </row>
    <row r="280" spans="1:26" s="864" customFormat="1" ht="24.75" customHeight="1" thickBot="1">
      <c r="A280" s="871" t="s">
        <v>330</v>
      </c>
      <c r="B280" s="3890" t="s">
        <v>25</v>
      </c>
      <c r="C280" s="3890"/>
      <c r="D280" s="3890"/>
      <c r="E280" s="3890" t="s">
        <v>397</v>
      </c>
      <c r="F280" s="1840">
        <f>'Основная продукция'!F440</f>
        <v>0</v>
      </c>
      <c r="G280" s="1841"/>
      <c r="H280" s="2576"/>
      <c r="J280" s="871" t="s">
        <v>330</v>
      </c>
      <c r="K280" s="926" t="s">
        <v>25</v>
      </c>
      <c r="L280" s="1850"/>
      <c r="M280" s="926"/>
      <c r="N280" s="926" t="s">
        <v>397</v>
      </c>
      <c r="O280" s="1840">
        <f>'Основная продукция'!F468</f>
        <v>3</v>
      </c>
      <c r="P280" s="1841"/>
      <c r="Q280" s="2576"/>
      <c r="S280" s="871" t="s">
        <v>330</v>
      </c>
      <c r="T280" s="867" t="s">
        <v>25</v>
      </c>
      <c r="U280" s="867"/>
      <c r="V280" s="867"/>
      <c r="W280" s="867" t="s">
        <v>397</v>
      </c>
      <c r="X280" s="930">
        <f>'Основная продукция'!F496</f>
        <v>0</v>
      </c>
      <c r="Y280" s="1841"/>
      <c r="Z280" s="2576"/>
    </row>
    <row r="281" spans="1:26" s="864" customFormat="1" ht="24.75" customHeight="1">
      <c r="A281" s="880" t="s">
        <v>37</v>
      </c>
      <c r="B281" s="866" t="s">
        <v>25</v>
      </c>
      <c r="C281" s="866"/>
      <c r="D281" s="866"/>
      <c r="E281" s="866" t="s">
        <v>397</v>
      </c>
      <c r="F281" s="945">
        <f>'Основная продукция'!F441</f>
        <v>0</v>
      </c>
      <c r="G281" s="877"/>
      <c r="H281" s="870"/>
      <c r="J281" s="880" t="s">
        <v>37</v>
      </c>
      <c r="K281" s="866" t="s">
        <v>25</v>
      </c>
      <c r="L281" s="866"/>
      <c r="M281" s="866"/>
      <c r="N281" s="866" t="s">
        <v>397</v>
      </c>
      <c r="O281" s="945">
        <f>'Основная продукция'!F469</f>
        <v>36</v>
      </c>
      <c r="P281" s="877"/>
      <c r="Q281" s="870"/>
      <c r="S281" s="880" t="s">
        <v>37</v>
      </c>
      <c r="T281" s="866" t="s">
        <v>25</v>
      </c>
      <c r="U281" s="866"/>
      <c r="V281" s="866"/>
      <c r="W281" s="866" t="s">
        <v>397</v>
      </c>
      <c r="X281" s="881">
        <f>'Основная продукция'!F497</f>
        <v>0</v>
      </c>
      <c r="Y281" s="877"/>
      <c r="Z281" s="870"/>
    </row>
    <row r="282" spans="1:26" s="864" customFormat="1" ht="24.75" customHeight="1" thickBot="1">
      <c r="A282" s="940" t="s">
        <v>38</v>
      </c>
      <c r="B282" s="882" t="s">
        <v>25</v>
      </c>
      <c r="C282" s="882"/>
      <c r="D282" s="882"/>
      <c r="E282" s="882" t="s">
        <v>397</v>
      </c>
      <c r="F282" s="3611">
        <f>'Основная продукция'!F442</f>
        <v>0</v>
      </c>
      <c r="G282" s="936"/>
      <c r="H282" s="938"/>
      <c r="J282" s="940" t="s">
        <v>38</v>
      </c>
      <c r="K282" s="882" t="s">
        <v>25</v>
      </c>
      <c r="L282" s="882"/>
      <c r="M282" s="882"/>
      <c r="N282" s="882" t="s">
        <v>397</v>
      </c>
      <c r="O282" s="3611">
        <f>'Основная продукция'!F470</f>
        <v>12</v>
      </c>
      <c r="P282" s="936"/>
      <c r="Q282" s="938"/>
      <c r="S282" s="940" t="s">
        <v>38</v>
      </c>
      <c r="T282" s="882" t="s">
        <v>25</v>
      </c>
      <c r="U282" s="882"/>
      <c r="V282" s="882"/>
      <c r="W282" s="882" t="s">
        <v>397</v>
      </c>
      <c r="X282" s="935">
        <f>'Основная продукция'!F498</f>
        <v>0</v>
      </c>
      <c r="Y282" s="936"/>
      <c r="Z282" s="938"/>
    </row>
    <row r="283" spans="1:26" s="864" customFormat="1" ht="24.75" customHeight="1">
      <c r="A283" s="879" t="s">
        <v>814</v>
      </c>
      <c r="B283" s="3888" t="s">
        <v>25</v>
      </c>
      <c r="C283" s="3888"/>
      <c r="D283" s="3888"/>
      <c r="E283" s="3888" t="s">
        <v>397</v>
      </c>
      <c r="F283" s="889">
        <f>'Основная продукция'!F443</f>
        <v>0</v>
      </c>
      <c r="G283" s="876"/>
      <c r="H283" s="863"/>
      <c r="J283" s="879" t="s">
        <v>814</v>
      </c>
      <c r="K283" s="3888" t="s">
        <v>25</v>
      </c>
      <c r="L283" s="3888"/>
      <c r="M283" s="3888"/>
      <c r="N283" s="3888" t="s">
        <v>397</v>
      </c>
      <c r="O283" s="889">
        <f>'Основная продукция'!F471</f>
        <v>20</v>
      </c>
      <c r="P283" s="876"/>
      <c r="Q283" s="863"/>
      <c r="S283" s="879" t="s">
        <v>814</v>
      </c>
      <c r="T283" s="3888" t="s">
        <v>25</v>
      </c>
      <c r="U283" s="3888"/>
      <c r="V283" s="3888"/>
      <c r="W283" s="3888" t="s">
        <v>397</v>
      </c>
      <c r="X283" s="860">
        <f>'Основная продукция'!F499</f>
        <v>0</v>
      </c>
      <c r="Y283" s="876"/>
      <c r="Z283" s="863"/>
    </row>
    <row r="284" spans="1:26" s="864" customFormat="1" ht="24.75" customHeight="1" thickBot="1">
      <c r="A284" s="871" t="s">
        <v>523</v>
      </c>
      <c r="B284" s="3890" t="s">
        <v>25</v>
      </c>
      <c r="C284" s="3890"/>
      <c r="D284" s="3890"/>
      <c r="E284" s="3890" t="s">
        <v>397</v>
      </c>
      <c r="F284" s="946">
        <f>'Основная продукция'!F444</f>
        <v>0</v>
      </c>
      <c r="G284" s="878"/>
      <c r="H284" s="875"/>
      <c r="J284" s="871" t="s">
        <v>523</v>
      </c>
      <c r="K284" s="3890" t="s">
        <v>25</v>
      </c>
      <c r="L284" s="3890"/>
      <c r="M284" s="3890"/>
      <c r="N284" s="3890" t="s">
        <v>397</v>
      </c>
      <c r="O284" s="946">
        <f>'Основная продукция'!F472</f>
        <v>20</v>
      </c>
      <c r="P284" s="878"/>
      <c r="Q284" s="875"/>
      <c r="S284" s="871" t="s">
        <v>523</v>
      </c>
      <c r="T284" s="3890" t="s">
        <v>25</v>
      </c>
      <c r="U284" s="3890"/>
      <c r="V284" s="3890"/>
      <c r="W284" s="3890" t="s">
        <v>397</v>
      </c>
      <c r="X284" s="928">
        <f>'Основная продукция'!F500</f>
        <v>0</v>
      </c>
      <c r="Y284" s="878"/>
      <c r="Z284" s="875"/>
    </row>
    <row r="285" spans="1:26" s="864" customFormat="1" ht="24.75" customHeight="1">
      <c r="A285" s="3612" t="s">
        <v>917</v>
      </c>
      <c r="B285" s="3614" t="s">
        <v>25</v>
      </c>
      <c r="C285" s="3614"/>
      <c r="D285" s="3614"/>
      <c r="E285" s="3614" t="s">
        <v>397</v>
      </c>
      <c r="F285" s="3615">
        <f>'Основная продукция'!F445</f>
        <v>0</v>
      </c>
      <c r="G285" s="3616"/>
      <c r="H285" s="3617"/>
      <c r="J285" s="3612" t="s">
        <v>917</v>
      </c>
      <c r="K285" s="3614" t="s">
        <v>25</v>
      </c>
      <c r="L285" s="3614"/>
      <c r="M285" s="3614"/>
      <c r="N285" s="3614" t="s">
        <v>397</v>
      </c>
      <c r="O285" s="3615">
        <f>'Основная продукция'!F473</f>
        <v>15</v>
      </c>
      <c r="P285" s="3616"/>
      <c r="Q285" s="3617"/>
      <c r="S285" s="3612" t="s">
        <v>917</v>
      </c>
      <c r="T285" s="3614" t="s">
        <v>25</v>
      </c>
      <c r="U285" s="3614"/>
      <c r="V285" s="3614"/>
      <c r="W285" s="3614" t="s">
        <v>397</v>
      </c>
      <c r="X285" s="3646">
        <f>'Основная продукция'!F501</f>
        <v>0</v>
      </c>
      <c r="Y285" s="3616"/>
      <c r="Z285" s="3617"/>
    </row>
    <row r="286" spans="1:26" s="864" customFormat="1" ht="24.75" customHeight="1">
      <c r="A286" s="3618" t="s">
        <v>918</v>
      </c>
      <c r="B286" s="3620" t="s">
        <v>25</v>
      </c>
      <c r="C286" s="3620"/>
      <c r="D286" s="3620"/>
      <c r="E286" s="3620" t="s">
        <v>397</v>
      </c>
      <c r="F286" s="3621">
        <f>'Основная продукция'!F446</f>
        <v>0</v>
      </c>
      <c r="G286" s="3622"/>
      <c r="H286" s="3623"/>
      <c r="J286" s="3618" t="s">
        <v>918</v>
      </c>
      <c r="K286" s="3620" t="s">
        <v>25</v>
      </c>
      <c r="L286" s="3620"/>
      <c r="M286" s="3620"/>
      <c r="N286" s="3620" t="s">
        <v>397</v>
      </c>
      <c r="O286" s="3621">
        <f>'Основная продукция'!F474</f>
        <v>20</v>
      </c>
      <c r="P286" s="3622"/>
      <c r="Q286" s="3623"/>
      <c r="S286" s="3618" t="s">
        <v>918</v>
      </c>
      <c r="T286" s="3620" t="s">
        <v>25</v>
      </c>
      <c r="U286" s="3620"/>
      <c r="V286" s="3620"/>
      <c r="W286" s="3620" t="s">
        <v>397</v>
      </c>
      <c r="X286" s="3647">
        <f>'Основная продукция'!F502</f>
        <v>0</v>
      </c>
      <c r="Y286" s="3622"/>
      <c r="Z286" s="3623"/>
    </row>
    <row r="287" spans="1:26" s="864" customFormat="1" ht="24.75" customHeight="1">
      <c r="A287" s="3618" t="s">
        <v>919</v>
      </c>
      <c r="B287" s="3620" t="s">
        <v>25</v>
      </c>
      <c r="C287" s="3620"/>
      <c r="D287" s="3620"/>
      <c r="E287" s="3620" t="s">
        <v>397</v>
      </c>
      <c r="F287" s="3621">
        <f>'Основная продукция'!F447</f>
        <v>0</v>
      </c>
      <c r="G287" s="3622"/>
      <c r="H287" s="3623"/>
      <c r="J287" s="3618" t="s">
        <v>919</v>
      </c>
      <c r="K287" s="3620" t="s">
        <v>25</v>
      </c>
      <c r="L287" s="3620"/>
      <c r="M287" s="3620"/>
      <c r="N287" s="3620" t="s">
        <v>397</v>
      </c>
      <c r="O287" s="3621">
        <f>'Основная продукция'!F475</f>
        <v>30</v>
      </c>
      <c r="P287" s="3622"/>
      <c r="Q287" s="3623"/>
      <c r="S287" s="3618" t="s">
        <v>919</v>
      </c>
      <c r="T287" s="3620" t="s">
        <v>25</v>
      </c>
      <c r="U287" s="3620"/>
      <c r="V287" s="3620"/>
      <c r="W287" s="3620" t="s">
        <v>397</v>
      </c>
      <c r="X287" s="3647">
        <f>'Основная продукция'!F503</f>
        <v>0</v>
      </c>
      <c r="Y287" s="3622"/>
      <c r="Z287" s="3623"/>
    </row>
    <row r="288" spans="1:26" s="864" customFormat="1" ht="24.75" customHeight="1" thickBot="1">
      <c r="A288" s="3624" t="s">
        <v>920</v>
      </c>
      <c r="B288" s="3626" t="s">
        <v>25</v>
      </c>
      <c r="C288" s="3626"/>
      <c r="D288" s="3626"/>
      <c r="E288" s="3626" t="s">
        <v>397</v>
      </c>
      <c r="F288" s="3627">
        <f>'Основная продукция'!F448</f>
        <v>0</v>
      </c>
      <c r="G288" s="3628"/>
      <c r="H288" s="3629"/>
      <c r="J288" s="3624" t="s">
        <v>920</v>
      </c>
      <c r="K288" s="3626" t="s">
        <v>25</v>
      </c>
      <c r="L288" s="3626"/>
      <c r="M288" s="3626"/>
      <c r="N288" s="3626" t="s">
        <v>397</v>
      </c>
      <c r="O288" s="3627">
        <f>'Основная продукция'!F476</f>
        <v>60</v>
      </c>
      <c r="P288" s="3628"/>
      <c r="Q288" s="3629"/>
      <c r="S288" s="3624" t="s">
        <v>920</v>
      </c>
      <c r="T288" s="3656" t="s">
        <v>25</v>
      </c>
      <c r="U288" s="3656"/>
      <c r="V288" s="3656"/>
      <c r="W288" s="3656" t="s">
        <v>397</v>
      </c>
      <c r="X288" s="3657">
        <f>'Основная продукция'!F504</f>
        <v>0</v>
      </c>
      <c r="Y288" s="3628"/>
      <c r="Z288" s="3629"/>
    </row>
    <row r="289" spans="1:26" s="864" customFormat="1" ht="22.5" customHeight="1">
      <c r="A289" s="890" t="s">
        <v>42</v>
      </c>
      <c r="B289" s="1274" t="s">
        <v>398</v>
      </c>
      <c r="C289" s="1274"/>
      <c r="D289" s="1274"/>
      <c r="E289" s="1274">
        <f>ROUNDUP(D289,0)+'Основная продукция'!I425</f>
        <v>0</v>
      </c>
      <c r="F289" s="1275">
        <f>E289*0.5</f>
        <v>0</v>
      </c>
      <c r="G289" s="931"/>
      <c r="H289" s="933"/>
      <c r="J289" s="890" t="s">
        <v>42</v>
      </c>
      <c r="K289" s="1274" t="s">
        <v>398</v>
      </c>
      <c r="L289" s="1274"/>
      <c r="M289" s="1274">
        <f>'Основная продукция'!I453</f>
        <v>3</v>
      </c>
      <c r="N289" s="1274">
        <f>ROUNDUP(M289,0)</f>
        <v>3</v>
      </c>
      <c r="O289" s="1275">
        <f>N289*0.5</f>
        <v>1.5</v>
      </c>
      <c r="P289" s="931"/>
      <c r="Q289" s="933"/>
      <c r="S289" s="890" t="s">
        <v>42</v>
      </c>
      <c r="T289" s="906" t="s">
        <v>398</v>
      </c>
      <c r="U289" s="906"/>
      <c r="V289" s="906"/>
      <c r="W289" s="906">
        <f>ROUNDUP(V289,0)+'Основная продукция'!J481</f>
        <v>0</v>
      </c>
      <c r="X289" s="1266">
        <f>W289*0.5</f>
        <v>0</v>
      </c>
      <c r="Y289" s="876"/>
      <c r="Z289" s="863"/>
    </row>
    <row r="290" spans="1:26" s="864" customFormat="1" ht="22.5" customHeight="1">
      <c r="A290" s="893" t="s">
        <v>41</v>
      </c>
      <c r="B290" s="891" t="s">
        <v>398</v>
      </c>
      <c r="C290" s="891"/>
      <c r="D290" s="891"/>
      <c r="E290" s="891">
        <f>ROUNDUP(D290,0)+'Основная продукция'!I426</f>
        <v>0</v>
      </c>
      <c r="F290" s="892">
        <f>E290*0.5</f>
        <v>0</v>
      </c>
      <c r="G290" s="894"/>
      <c r="H290" s="896"/>
      <c r="J290" s="893" t="s">
        <v>41</v>
      </c>
      <c r="K290" s="891" t="s">
        <v>398</v>
      </c>
      <c r="L290" s="891"/>
      <c r="M290" s="891">
        <f>'Основная продукция'!I454</f>
        <v>4</v>
      </c>
      <c r="N290" s="891">
        <f>ROUNDUP(M290,0)</f>
        <v>4</v>
      </c>
      <c r="O290" s="892">
        <f>N290*0.5</f>
        <v>2</v>
      </c>
      <c r="P290" s="894"/>
      <c r="Q290" s="896"/>
      <c r="S290" s="893" t="s">
        <v>41</v>
      </c>
      <c r="T290" s="891" t="s">
        <v>398</v>
      </c>
      <c r="U290" s="891"/>
      <c r="V290" s="891"/>
      <c r="W290" s="891">
        <f>ROUNDUP(V290,0)+'Основная продукция'!J482</f>
        <v>0</v>
      </c>
      <c r="X290" s="892">
        <f>W290*0.5</f>
        <v>0</v>
      </c>
      <c r="Y290" s="894"/>
      <c r="Z290" s="896"/>
    </row>
    <row r="291" spans="1:26" s="864" customFormat="1" ht="22.5" customHeight="1">
      <c r="A291" s="1273" t="s">
        <v>39</v>
      </c>
      <c r="B291" s="867" t="s">
        <v>398</v>
      </c>
      <c r="C291" s="891"/>
      <c r="D291" s="891"/>
      <c r="E291" s="891">
        <f>ROUNDUP(D291,0)+'Основная продукция'!I427</f>
        <v>0</v>
      </c>
      <c r="F291" s="892">
        <f>E291*0.5</f>
        <v>0</v>
      </c>
      <c r="G291" s="894"/>
      <c r="H291" s="896"/>
      <c r="J291" s="1273" t="s">
        <v>39</v>
      </c>
      <c r="K291" s="867" t="s">
        <v>398</v>
      </c>
      <c r="L291" s="891"/>
      <c r="M291" s="891">
        <f>'Основная продукция'!I455</f>
        <v>4</v>
      </c>
      <c r="N291" s="891">
        <f t="shared" ref="N291:N296" si="9">ROUNDUP(M291,0)</f>
        <v>4</v>
      </c>
      <c r="O291" s="892">
        <f>N291*0.5</f>
        <v>2</v>
      </c>
      <c r="P291" s="894"/>
      <c r="Q291" s="896"/>
      <c r="S291" s="1273" t="s">
        <v>39</v>
      </c>
      <c r="T291" s="867" t="s">
        <v>398</v>
      </c>
      <c r="U291" s="891"/>
      <c r="V291" s="891"/>
      <c r="W291" s="891">
        <f>ROUNDUP(V291,0)+'Основная продукция'!J483</f>
        <v>0</v>
      </c>
      <c r="X291" s="892">
        <f>W291*0.5</f>
        <v>0</v>
      </c>
      <c r="Y291" s="894"/>
      <c r="Z291" s="896"/>
    </row>
    <row r="292" spans="1:26" s="864" customFormat="1" ht="22.5" customHeight="1">
      <c r="A292" s="893" t="s">
        <v>47</v>
      </c>
      <c r="B292" s="891" t="s">
        <v>398</v>
      </c>
      <c r="C292" s="891"/>
      <c r="D292" s="891"/>
      <c r="E292" s="891">
        <f>ROUNDUP(D292,0)+'Основная продукция'!I428</f>
        <v>0</v>
      </c>
      <c r="F292" s="898">
        <f>E292*0.58</f>
        <v>0</v>
      </c>
      <c r="G292" s="894"/>
      <c r="H292" s="896"/>
      <c r="J292" s="893" t="s">
        <v>47</v>
      </c>
      <c r="K292" s="891" t="s">
        <v>398</v>
      </c>
      <c r="L292" s="891"/>
      <c r="M292" s="891">
        <f>'Основная продукция'!I456</f>
        <v>1</v>
      </c>
      <c r="N292" s="891">
        <f t="shared" si="9"/>
        <v>1</v>
      </c>
      <c r="O292" s="898">
        <f>N292*0.58</f>
        <v>0.57999999999999996</v>
      </c>
      <c r="P292" s="894"/>
      <c r="Q292" s="896"/>
      <c r="S292" s="893" t="s">
        <v>47</v>
      </c>
      <c r="T292" s="891" t="s">
        <v>398</v>
      </c>
      <c r="U292" s="891"/>
      <c r="V292" s="891"/>
      <c r="W292" s="891">
        <f>ROUNDUP(V292,0)+'Основная продукция'!J484</f>
        <v>0</v>
      </c>
      <c r="X292" s="898">
        <f>W292*0.58</f>
        <v>0</v>
      </c>
      <c r="Y292" s="894"/>
      <c r="Z292" s="896"/>
    </row>
    <row r="293" spans="1:26" s="864" customFormat="1" ht="22.5" customHeight="1">
      <c r="A293" s="893" t="s">
        <v>45</v>
      </c>
      <c r="B293" s="891" t="s">
        <v>398</v>
      </c>
      <c r="C293" s="891"/>
      <c r="D293" s="891"/>
      <c r="E293" s="891">
        <f>ROUNDUP(D293,0)+'Основная продукция'!I429</f>
        <v>0</v>
      </c>
      <c r="F293" s="892"/>
      <c r="G293" s="894"/>
      <c r="H293" s="896"/>
      <c r="J293" s="893" t="s">
        <v>45</v>
      </c>
      <c r="K293" s="891" t="s">
        <v>398</v>
      </c>
      <c r="L293" s="891"/>
      <c r="M293" s="891">
        <f>'Основная продукция'!I457</f>
        <v>2</v>
      </c>
      <c r="N293" s="891">
        <f t="shared" si="9"/>
        <v>2</v>
      </c>
      <c r="O293" s="892"/>
      <c r="P293" s="894"/>
      <c r="Q293" s="896"/>
      <c r="S293" s="893" t="s">
        <v>45</v>
      </c>
      <c r="T293" s="891" t="s">
        <v>398</v>
      </c>
      <c r="U293" s="891"/>
      <c r="V293" s="891"/>
      <c r="W293" s="891">
        <f>ROUNDUP(V293,0)+'Основная продукция'!J485</f>
        <v>0</v>
      </c>
      <c r="X293" s="892"/>
      <c r="Y293" s="894"/>
      <c r="Z293" s="896"/>
    </row>
    <row r="294" spans="1:26" s="864" customFormat="1" ht="22.5" customHeight="1">
      <c r="A294" s="893" t="s">
        <v>44</v>
      </c>
      <c r="B294" s="891" t="s">
        <v>398</v>
      </c>
      <c r="C294" s="891"/>
      <c r="D294" s="891"/>
      <c r="E294" s="891">
        <f>ROUNDUP(D294,0)+'Основная продукция'!I430</f>
        <v>0</v>
      </c>
      <c r="F294" s="892">
        <f>E294*0.2</f>
        <v>0</v>
      </c>
      <c r="G294" s="894"/>
      <c r="H294" s="896"/>
      <c r="J294" s="893" t="s">
        <v>44</v>
      </c>
      <c r="K294" s="891" t="s">
        <v>398</v>
      </c>
      <c r="L294" s="891"/>
      <c r="M294" s="891">
        <f>'Основная продукция'!I458</f>
        <v>6</v>
      </c>
      <c r="N294" s="891">
        <f t="shared" si="9"/>
        <v>6</v>
      </c>
      <c r="O294" s="892">
        <f>N294*0.2</f>
        <v>1.2000000000000002</v>
      </c>
      <c r="P294" s="894"/>
      <c r="Q294" s="896"/>
      <c r="S294" s="893" t="s">
        <v>44</v>
      </c>
      <c r="T294" s="891" t="s">
        <v>398</v>
      </c>
      <c r="U294" s="891"/>
      <c r="V294" s="891"/>
      <c r="W294" s="891">
        <f>ROUNDUP(V294,0)+'Основная продукция'!J486</f>
        <v>0</v>
      </c>
      <c r="X294" s="892">
        <f>W294*0.2</f>
        <v>0</v>
      </c>
      <c r="Y294" s="894"/>
      <c r="Z294" s="896"/>
    </row>
    <row r="295" spans="1:26" s="864" customFormat="1" ht="22.5" customHeight="1">
      <c r="A295" s="893" t="s">
        <v>43</v>
      </c>
      <c r="B295" s="891" t="s">
        <v>398</v>
      </c>
      <c r="C295" s="891"/>
      <c r="D295" s="891"/>
      <c r="E295" s="891">
        <f>ROUNDUP(D295,0)+'Основная продукция'!I431</f>
        <v>0</v>
      </c>
      <c r="F295" s="892">
        <f>E295*0.5</f>
        <v>0</v>
      </c>
      <c r="G295" s="894"/>
      <c r="H295" s="896"/>
      <c r="J295" s="893" t="s">
        <v>43</v>
      </c>
      <c r="K295" s="891" t="s">
        <v>398</v>
      </c>
      <c r="L295" s="891"/>
      <c r="M295" s="891">
        <f>'Основная продукция'!I459</f>
        <v>3</v>
      </c>
      <c r="N295" s="891">
        <f t="shared" si="9"/>
        <v>3</v>
      </c>
      <c r="O295" s="892">
        <f>N295*0.5</f>
        <v>1.5</v>
      </c>
      <c r="P295" s="894"/>
      <c r="Q295" s="896"/>
      <c r="S295" s="893" t="s">
        <v>43</v>
      </c>
      <c r="T295" s="891" t="s">
        <v>398</v>
      </c>
      <c r="U295" s="891"/>
      <c r="V295" s="891"/>
      <c r="W295" s="891">
        <f>ROUNDUP(V295,0)+'Основная продукция'!J487</f>
        <v>0</v>
      </c>
      <c r="X295" s="892">
        <f>W295*0.5</f>
        <v>0</v>
      </c>
      <c r="Y295" s="894"/>
      <c r="Z295" s="896"/>
    </row>
    <row r="296" spans="1:26" s="864" customFormat="1" ht="22.5" customHeight="1">
      <c r="A296" s="893" t="s">
        <v>282</v>
      </c>
      <c r="B296" s="891" t="s">
        <v>398</v>
      </c>
      <c r="C296" s="891"/>
      <c r="D296" s="891"/>
      <c r="E296" s="891">
        <f>ROUNDUP(D296,0)+'Основная продукция'!I432</f>
        <v>0</v>
      </c>
      <c r="F296" s="892">
        <f>E296*0.5</f>
        <v>0</v>
      </c>
      <c r="G296" s="894"/>
      <c r="H296" s="896"/>
      <c r="J296" s="893" t="s">
        <v>282</v>
      </c>
      <c r="K296" s="891" t="s">
        <v>398</v>
      </c>
      <c r="L296" s="891"/>
      <c r="M296" s="891">
        <f>'Основная продукция'!I460</f>
        <v>2</v>
      </c>
      <c r="N296" s="891">
        <f t="shared" si="9"/>
        <v>2</v>
      </c>
      <c r="O296" s="892">
        <f>N296*0.5</f>
        <v>1</v>
      </c>
      <c r="P296" s="894"/>
      <c r="Q296" s="896"/>
      <c r="S296" s="893" t="s">
        <v>282</v>
      </c>
      <c r="T296" s="891" t="s">
        <v>398</v>
      </c>
      <c r="U296" s="891"/>
      <c r="V296" s="891"/>
      <c r="W296" s="891">
        <f>ROUNDUP(V296,0)+'Основная продукция'!J488</f>
        <v>0</v>
      </c>
      <c r="X296" s="892">
        <f>W296*0.5</f>
        <v>0</v>
      </c>
      <c r="Y296" s="894"/>
      <c r="Z296" s="896"/>
    </row>
    <row r="297" spans="1:26" s="864" customFormat="1" ht="22.5" customHeight="1">
      <c r="A297" s="893" t="s">
        <v>315</v>
      </c>
      <c r="B297" s="891" t="s">
        <v>398</v>
      </c>
      <c r="C297" s="891"/>
      <c r="D297" s="891"/>
      <c r="E297" s="891">
        <f>ROUNDUP(D297,0)+'Основная продукция'!I433</f>
        <v>0</v>
      </c>
      <c r="F297" s="892">
        <f>E297*0.1</f>
        <v>0</v>
      </c>
      <c r="G297" s="894"/>
      <c r="H297" s="896"/>
      <c r="J297" s="893" t="s">
        <v>315</v>
      </c>
      <c r="K297" s="891" t="s">
        <v>398</v>
      </c>
      <c r="L297" s="891"/>
      <c r="M297" s="891">
        <f>'Основная продукция'!I461</f>
        <v>1</v>
      </c>
      <c r="N297" s="891">
        <f t="shared" ref="N297:N309" si="10">ROUNDUP(M297,0)</f>
        <v>1</v>
      </c>
      <c r="O297" s="892">
        <f>N297*0.1</f>
        <v>0.1</v>
      </c>
      <c r="P297" s="894"/>
      <c r="Q297" s="896"/>
      <c r="S297" s="893" t="s">
        <v>315</v>
      </c>
      <c r="T297" s="891" t="s">
        <v>398</v>
      </c>
      <c r="U297" s="891"/>
      <c r="V297" s="891"/>
      <c r="W297" s="891">
        <f>ROUNDUP(V297,0)+'Основная продукция'!J489</f>
        <v>0</v>
      </c>
      <c r="X297" s="892">
        <f>W297*0.1</f>
        <v>0</v>
      </c>
      <c r="Y297" s="894"/>
      <c r="Z297" s="896"/>
    </row>
    <row r="298" spans="1:26" s="864" customFormat="1" ht="22.5" customHeight="1">
      <c r="A298" s="893" t="s">
        <v>923</v>
      </c>
      <c r="B298" s="900" t="s">
        <v>398</v>
      </c>
      <c r="C298" s="900"/>
      <c r="D298" s="891"/>
      <c r="E298" s="891">
        <f>ROUNDUP(D298,0)+'Основная продукция'!I434</f>
        <v>0</v>
      </c>
      <c r="F298" s="898">
        <f>E298*0.35</f>
        <v>0</v>
      </c>
      <c r="G298" s="901"/>
      <c r="H298" s="903"/>
      <c r="J298" s="893" t="s">
        <v>923</v>
      </c>
      <c r="K298" s="900" t="s">
        <v>398</v>
      </c>
      <c r="L298" s="900"/>
      <c r="M298" s="891">
        <f>'Основная продукция'!I462</f>
        <v>1</v>
      </c>
      <c r="N298" s="891">
        <f t="shared" si="10"/>
        <v>1</v>
      </c>
      <c r="O298" s="898">
        <f>N298*0.35</f>
        <v>0.35</v>
      </c>
      <c r="P298" s="901"/>
      <c r="Q298" s="903"/>
      <c r="S298" s="893" t="s">
        <v>923</v>
      </c>
      <c r="T298" s="900" t="s">
        <v>398</v>
      </c>
      <c r="U298" s="900"/>
      <c r="V298" s="891"/>
      <c r="W298" s="891">
        <f>ROUNDUP(V298,0)+'Основная продукция'!J490</f>
        <v>0</v>
      </c>
      <c r="X298" s="898">
        <f>W298*0.35</f>
        <v>0</v>
      </c>
      <c r="Y298" s="901"/>
      <c r="Z298" s="903"/>
    </row>
    <row r="299" spans="1:26" s="864" customFormat="1" ht="22.5" customHeight="1">
      <c r="A299" s="893" t="s">
        <v>52</v>
      </c>
      <c r="B299" s="891" t="s">
        <v>398</v>
      </c>
      <c r="C299" s="891"/>
      <c r="D299" s="891"/>
      <c r="E299" s="891">
        <f>ROUNDUP(D299,0)+'Основная продукция'!I435</f>
        <v>0</v>
      </c>
      <c r="F299" s="898">
        <f>E299*0.24</f>
        <v>0</v>
      </c>
      <c r="G299" s="894"/>
      <c r="H299" s="896"/>
      <c r="J299" s="893" t="s">
        <v>52</v>
      </c>
      <c r="K299" s="891" t="s">
        <v>398</v>
      </c>
      <c r="L299" s="891"/>
      <c r="M299" s="891">
        <f>'Основная продукция'!I463</f>
        <v>2</v>
      </c>
      <c r="N299" s="891">
        <f t="shared" si="10"/>
        <v>2</v>
      </c>
      <c r="O299" s="898">
        <f>N299*0.24</f>
        <v>0.48</v>
      </c>
      <c r="P299" s="894"/>
      <c r="Q299" s="896"/>
      <c r="S299" s="893" t="s">
        <v>52</v>
      </c>
      <c r="T299" s="891" t="s">
        <v>398</v>
      </c>
      <c r="U299" s="891"/>
      <c r="V299" s="891"/>
      <c r="W299" s="891">
        <f>ROUNDUP(V299,0)+'Основная продукция'!J491</f>
        <v>0</v>
      </c>
      <c r="X299" s="898">
        <f>W299*0.24</f>
        <v>0</v>
      </c>
      <c r="Y299" s="894"/>
      <c r="Z299" s="896"/>
    </row>
    <row r="300" spans="1:26" s="864" customFormat="1" ht="22.5" customHeight="1">
      <c r="A300" s="893" t="s">
        <v>53</v>
      </c>
      <c r="B300" s="891" t="s">
        <v>25</v>
      </c>
      <c r="C300" s="891"/>
      <c r="D300" s="891"/>
      <c r="E300" s="891">
        <f>ROUNDUP(D300,0)+'Основная продукция'!I436</f>
        <v>0</v>
      </c>
      <c r="F300" s="898"/>
      <c r="G300" s="894"/>
      <c r="H300" s="896"/>
      <c r="J300" s="893" t="s">
        <v>53</v>
      </c>
      <c r="K300" s="891" t="s">
        <v>25</v>
      </c>
      <c r="L300" s="891"/>
      <c r="M300" s="891">
        <f>'Основная продукция'!I464</f>
        <v>1</v>
      </c>
      <c r="N300" s="891">
        <f t="shared" si="10"/>
        <v>1</v>
      </c>
      <c r="O300" s="898"/>
      <c r="P300" s="894"/>
      <c r="Q300" s="896"/>
      <c r="S300" s="893" t="s">
        <v>53</v>
      </c>
      <c r="T300" s="891" t="s">
        <v>25</v>
      </c>
      <c r="U300" s="891"/>
      <c r="V300" s="891"/>
      <c r="W300" s="891">
        <f>ROUNDUP(V300,0)+'Основная продукция'!J492</f>
        <v>0</v>
      </c>
      <c r="X300" s="898"/>
      <c r="Y300" s="894"/>
      <c r="Z300" s="896"/>
    </row>
    <row r="301" spans="1:26" s="864" customFormat="1" ht="22.5" customHeight="1">
      <c r="A301" s="893" t="s">
        <v>54</v>
      </c>
      <c r="B301" s="891" t="s">
        <v>398</v>
      </c>
      <c r="C301" s="891"/>
      <c r="D301" s="891"/>
      <c r="E301" s="891">
        <f>ROUNDUP(D301,0)+'Основная продукция'!I437</f>
        <v>0</v>
      </c>
      <c r="F301" s="892">
        <f>E301*1</f>
        <v>0</v>
      </c>
      <c r="G301" s="1276"/>
      <c r="H301" s="1278"/>
      <c r="J301" s="893" t="s">
        <v>54</v>
      </c>
      <c r="K301" s="891" t="s">
        <v>398</v>
      </c>
      <c r="L301" s="891"/>
      <c r="M301" s="891">
        <f>'Основная продукция'!I465</f>
        <v>0</v>
      </c>
      <c r="N301" s="891">
        <f t="shared" si="10"/>
        <v>0</v>
      </c>
      <c r="O301" s="892">
        <f>N301*1</f>
        <v>0</v>
      </c>
      <c r="P301" s="1276"/>
      <c r="Q301" s="1278"/>
      <c r="S301" s="893" t="s">
        <v>54</v>
      </c>
      <c r="T301" s="891" t="s">
        <v>398</v>
      </c>
      <c r="U301" s="891"/>
      <c r="V301" s="891"/>
      <c r="W301" s="891">
        <f>ROUNDUP(V301,0)+'Основная продукция'!J493</f>
        <v>0</v>
      </c>
      <c r="X301" s="892">
        <f>W301*1</f>
        <v>0</v>
      </c>
      <c r="Y301" s="1276"/>
      <c r="Z301" s="1278"/>
    </row>
    <row r="302" spans="1:26" s="864" customFormat="1" ht="22.5" customHeight="1">
      <c r="A302" s="893" t="s">
        <v>48</v>
      </c>
      <c r="B302" s="891" t="s">
        <v>399</v>
      </c>
      <c r="C302" s="891"/>
      <c r="D302" s="891"/>
      <c r="E302" s="891">
        <f>ROUNDUP(D302,0)+'Основная продукция'!I438</f>
        <v>0</v>
      </c>
      <c r="F302" s="899">
        <f>E302*55</f>
        <v>0</v>
      </c>
      <c r="G302" s="894"/>
      <c r="H302" s="896"/>
      <c r="J302" s="893" t="s">
        <v>48</v>
      </c>
      <c r="K302" s="891" t="s">
        <v>399</v>
      </c>
      <c r="L302" s="891"/>
      <c r="M302" s="891">
        <f>'Основная продукция'!I466</f>
        <v>2</v>
      </c>
      <c r="N302" s="891">
        <f t="shared" si="10"/>
        <v>2</v>
      </c>
      <c r="O302" s="899">
        <f>N302*55</f>
        <v>110</v>
      </c>
      <c r="P302" s="894"/>
      <c r="Q302" s="896"/>
      <c r="S302" s="893" t="s">
        <v>48</v>
      </c>
      <c r="T302" s="891" t="s">
        <v>399</v>
      </c>
      <c r="U302" s="891"/>
      <c r="V302" s="891"/>
      <c r="W302" s="891">
        <f>ROUNDUP(V302,0)+'Основная продукция'!J494</f>
        <v>0</v>
      </c>
      <c r="X302" s="899">
        <f>W302*55</f>
        <v>0</v>
      </c>
      <c r="Y302" s="894"/>
      <c r="Z302" s="896"/>
    </row>
    <row r="303" spans="1:26" s="864" customFormat="1" ht="22.5" customHeight="1">
      <c r="A303" s="3631" t="s">
        <v>927</v>
      </c>
      <c r="B303" s="3632" t="s">
        <v>398</v>
      </c>
      <c r="C303" s="3633"/>
      <c r="D303" s="3632"/>
      <c r="E303" s="3635">
        <f>ROUNDUP(D303,0)+'Основная продукция'!I439</f>
        <v>0</v>
      </c>
      <c r="F303" s="3636">
        <f>E303*0.5</f>
        <v>0</v>
      </c>
      <c r="G303" s="3637"/>
      <c r="H303" s="3638"/>
      <c r="J303" s="3631" t="s">
        <v>927</v>
      </c>
      <c r="K303" s="3632" t="s">
        <v>398</v>
      </c>
      <c r="L303" s="3633"/>
      <c r="M303" s="3635">
        <f>'Основная продукция'!I467</f>
        <v>2</v>
      </c>
      <c r="N303" s="3635">
        <f t="shared" si="10"/>
        <v>2</v>
      </c>
      <c r="O303" s="3636">
        <f>N303*0.5</f>
        <v>1</v>
      </c>
      <c r="P303" s="3637"/>
      <c r="Q303" s="3638"/>
      <c r="S303" s="3631" t="s">
        <v>927</v>
      </c>
      <c r="T303" s="3632" t="s">
        <v>398</v>
      </c>
      <c r="U303" s="3633"/>
      <c r="V303" s="3632"/>
      <c r="W303" s="3635">
        <f>ROUNDUP(V303,0)+'Основная продукция'!J495</f>
        <v>0</v>
      </c>
      <c r="X303" s="3636">
        <f>W303*0.5</f>
        <v>0</v>
      </c>
      <c r="Y303" s="3637"/>
      <c r="Z303" s="3638"/>
    </row>
    <row r="304" spans="1:26" s="864" customFormat="1" ht="22.5" customHeight="1">
      <c r="A304" s="3631" t="s">
        <v>928</v>
      </c>
      <c r="B304" s="3635" t="s">
        <v>398</v>
      </c>
      <c r="C304" s="3639"/>
      <c r="D304" s="3635"/>
      <c r="E304" s="3635">
        <f>ROUNDUP(D304,0)+'Основная продукция'!I440</f>
        <v>0</v>
      </c>
      <c r="F304" s="3641">
        <f>E304*0.5</f>
        <v>0</v>
      </c>
      <c r="G304" s="3642"/>
      <c r="H304" s="3643"/>
      <c r="J304" s="3631" t="s">
        <v>928</v>
      </c>
      <c r="K304" s="3635" t="s">
        <v>398</v>
      </c>
      <c r="L304" s="3639"/>
      <c r="M304" s="3635">
        <f>'Основная продукция'!I468</f>
        <v>3</v>
      </c>
      <c r="N304" s="3635">
        <f t="shared" si="10"/>
        <v>3</v>
      </c>
      <c r="O304" s="3641">
        <f>N304*0.5</f>
        <v>1.5</v>
      </c>
      <c r="P304" s="3642"/>
      <c r="Q304" s="3643"/>
      <c r="S304" s="3631" t="s">
        <v>928</v>
      </c>
      <c r="T304" s="3635" t="s">
        <v>398</v>
      </c>
      <c r="U304" s="3639"/>
      <c r="V304" s="3635"/>
      <c r="W304" s="3635">
        <f>ROUNDUP(V304,0)+'Основная продукция'!J496</f>
        <v>0</v>
      </c>
      <c r="X304" s="3641">
        <f>W304*0.5</f>
        <v>0</v>
      </c>
      <c r="Y304" s="3642"/>
      <c r="Z304" s="3643"/>
    </row>
    <row r="305" spans="1:26" s="864" customFormat="1" ht="22.5" customHeight="1">
      <c r="A305" s="893" t="s">
        <v>51</v>
      </c>
      <c r="B305" s="891" t="s">
        <v>398</v>
      </c>
      <c r="C305" s="911"/>
      <c r="D305" s="891"/>
      <c r="E305" s="891">
        <f>ROUNDUP(D305,0)+'Основная продукция'!I441</f>
        <v>0</v>
      </c>
      <c r="F305" s="892">
        <f>E305*0.5</f>
        <v>0</v>
      </c>
      <c r="G305" s="894"/>
      <c r="H305" s="896"/>
      <c r="J305" s="893" t="s">
        <v>51</v>
      </c>
      <c r="K305" s="891" t="s">
        <v>398</v>
      </c>
      <c r="L305" s="911"/>
      <c r="M305" s="891">
        <f>'Основная продукция'!I469</f>
        <v>1</v>
      </c>
      <c r="N305" s="891">
        <f t="shared" si="10"/>
        <v>1</v>
      </c>
      <c r="O305" s="892">
        <f>N305*0.5</f>
        <v>0.5</v>
      </c>
      <c r="P305" s="894"/>
      <c r="Q305" s="896"/>
      <c r="S305" s="893" t="s">
        <v>51</v>
      </c>
      <c r="T305" s="891" t="s">
        <v>398</v>
      </c>
      <c r="U305" s="911"/>
      <c r="V305" s="891"/>
      <c r="W305" s="891">
        <f>ROUNDUP(V305,0)+'Основная продукция'!J497</f>
        <v>0</v>
      </c>
      <c r="X305" s="892">
        <f>W305*0.5</f>
        <v>0</v>
      </c>
      <c r="Y305" s="894"/>
      <c r="Z305" s="896"/>
    </row>
    <row r="306" spans="1:26" s="864" customFormat="1" ht="22.5" customHeight="1">
      <c r="A306" s="1273" t="s">
        <v>922</v>
      </c>
      <c r="B306" s="1274" t="s">
        <v>398</v>
      </c>
      <c r="C306" s="1972"/>
      <c r="D306" s="1274"/>
      <c r="E306" s="891">
        <f>ROUNDUP(D306,0)+'Основная продукция'!I442</f>
        <v>0</v>
      </c>
      <c r="F306" s="1275">
        <f>E306*0.2</f>
        <v>0</v>
      </c>
      <c r="G306" s="894"/>
      <c r="H306" s="896"/>
      <c r="J306" s="1273" t="s">
        <v>922</v>
      </c>
      <c r="K306" s="1274" t="s">
        <v>398</v>
      </c>
      <c r="L306" s="1972"/>
      <c r="M306" s="891">
        <f>'Основная продукция'!I470</f>
        <v>0</v>
      </c>
      <c r="N306" s="891">
        <f t="shared" si="10"/>
        <v>0</v>
      </c>
      <c r="O306" s="1275">
        <f>N306*0.2</f>
        <v>0</v>
      </c>
      <c r="P306" s="894"/>
      <c r="Q306" s="896"/>
      <c r="S306" s="1273" t="s">
        <v>922</v>
      </c>
      <c r="T306" s="1274" t="s">
        <v>398</v>
      </c>
      <c r="U306" s="1972"/>
      <c r="V306" s="1274"/>
      <c r="W306" s="891">
        <f>ROUNDUP(V306,0)+'Основная продукция'!J498</f>
        <v>0</v>
      </c>
      <c r="X306" s="1275">
        <f>W306*0.2</f>
        <v>0</v>
      </c>
      <c r="Y306" s="894"/>
      <c r="Z306" s="896"/>
    </row>
    <row r="307" spans="1:26" s="864" customFormat="1" ht="22.5" customHeight="1">
      <c r="A307" s="893" t="s">
        <v>58</v>
      </c>
      <c r="B307" s="891" t="s">
        <v>25</v>
      </c>
      <c r="C307" s="891"/>
      <c r="D307" s="891"/>
      <c r="E307" s="891">
        <f>ROUNDUP(D307,0)+'Основная продукция'!I443</f>
        <v>0</v>
      </c>
      <c r="F307" s="894"/>
      <c r="G307" s="894"/>
      <c r="H307" s="896"/>
      <c r="J307" s="893" t="s">
        <v>58</v>
      </c>
      <c r="K307" s="891" t="s">
        <v>25</v>
      </c>
      <c r="L307" s="891"/>
      <c r="M307" s="891">
        <f>'Основная продукция'!I471</f>
        <v>1</v>
      </c>
      <c r="N307" s="891">
        <f t="shared" si="10"/>
        <v>1</v>
      </c>
      <c r="O307" s="894"/>
      <c r="P307" s="894"/>
      <c r="Q307" s="896"/>
      <c r="S307" s="893" t="s">
        <v>58</v>
      </c>
      <c r="T307" s="891" t="s">
        <v>25</v>
      </c>
      <c r="U307" s="891"/>
      <c r="V307" s="891"/>
      <c r="W307" s="891">
        <f>ROUNDUP(V307,0)+'Основная продукция'!J500</f>
        <v>0</v>
      </c>
      <c r="X307" s="894"/>
      <c r="Y307" s="894"/>
      <c r="Z307" s="896"/>
    </row>
    <row r="308" spans="1:26" s="864" customFormat="1" ht="22.5" customHeight="1">
      <c r="A308" s="3644" t="s">
        <v>57</v>
      </c>
      <c r="B308" s="1274" t="s">
        <v>398</v>
      </c>
      <c r="C308" s="1274"/>
      <c r="D308" s="1274"/>
      <c r="E308" s="891">
        <f>ROUNDUP(D308,0)+'Основная продукция'!I444</f>
        <v>0</v>
      </c>
      <c r="F308" s="1275">
        <f>E308*0.2</f>
        <v>0</v>
      </c>
      <c r="G308" s="894"/>
      <c r="H308" s="896"/>
      <c r="J308" s="3644" t="s">
        <v>57</v>
      </c>
      <c r="K308" s="1274" t="s">
        <v>398</v>
      </c>
      <c r="L308" s="1274"/>
      <c r="M308" s="891">
        <f>'Основная продукция'!I472</f>
        <v>0</v>
      </c>
      <c r="N308" s="891">
        <f t="shared" si="10"/>
        <v>0</v>
      </c>
      <c r="O308" s="1275">
        <f>N308*0.2</f>
        <v>0</v>
      </c>
      <c r="P308" s="894"/>
      <c r="Q308" s="896"/>
      <c r="S308" s="3644" t="s">
        <v>57</v>
      </c>
      <c r="T308" s="1274" t="s">
        <v>398</v>
      </c>
      <c r="U308" s="1274"/>
      <c r="V308" s="1274"/>
      <c r="W308" s="891">
        <f>ROUNDUP(V308,0)+'Основная продукция'!J501</f>
        <v>0</v>
      </c>
      <c r="X308" s="1275">
        <f>W308*0.2</f>
        <v>0</v>
      </c>
      <c r="Y308" s="894"/>
      <c r="Z308" s="896"/>
    </row>
    <row r="309" spans="1:26" s="864" customFormat="1" ht="22.5" customHeight="1">
      <c r="A309" s="893" t="s">
        <v>725</v>
      </c>
      <c r="B309" s="891" t="s">
        <v>398</v>
      </c>
      <c r="C309" s="911"/>
      <c r="D309" s="891"/>
      <c r="E309" s="891">
        <f>ROUNDUP(D309,0)+'Основная продукция'!I445</f>
        <v>0</v>
      </c>
      <c r="F309" s="892">
        <f>E309*0.5</f>
        <v>0</v>
      </c>
      <c r="G309" s="894"/>
      <c r="H309" s="896"/>
      <c r="J309" s="893" t="s">
        <v>725</v>
      </c>
      <c r="K309" s="891" t="s">
        <v>398</v>
      </c>
      <c r="L309" s="911"/>
      <c r="M309" s="891">
        <f>'Основная продукция'!I473</f>
        <v>1</v>
      </c>
      <c r="N309" s="891">
        <f t="shared" si="10"/>
        <v>1</v>
      </c>
      <c r="O309" s="892">
        <f>N309*0.5</f>
        <v>0.5</v>
      </c>
      <c r="P309" s="894"/>
      <c r="Q309" s="896"/>
      <c r="S309" s="893" t="s">
        <v>725</v>
      </c>
      <c r="T309" s="1274" t="s">
        <v>398</v>
      </c>
      <c r="U309" s="1274"/>
      <c r="V309" s="1274"/>
      <c r="W309" s="891">
        <f>ROUNDUP(V309,0)+'Основная продукция'!J502</f>
        <v>0</v>
      </c>
      <c r="X309" s="1275">
        <f>W309*0.5</f>
        <v>0</v>
      </c>
      <c r="Y309" s="894"/>
      <c r="Z309" s="896"/>
    </row>
    <row r="310" spans="1:26" s="864" customFormat="1" ht="22.5" customHeight="1" thickBot="1">
      <c r="A310" s="912" t="s">
        <v>747</v>
      </c>
      <c r="B310" s="913" t="s">
        <v>398</v>
      </c>
      <c r="C310" s="1980"/>
      <c r="D310" s="913"/>
      <c r="E310" s="1274">
        <f>ROUNDUP(D310,0)+'Основная продукция'!I446</f>
        <v>0</v>
      </c>
      <c r="F310" s="1981">
        <f>E310*0.5</f>
        <v>0</v>
      </c>
      <c r="G310" s="914"/>
      <c r="H310" s="916"/>
      <c r="J310" s="912" t="s">
        <v>747</v>
      </c>
      <c r="K310" s="913" t="s">
        <v>398</v>
      </c>
      <c r="L310" s="1980"/>
      <c r="M310" s="1274">
        <f>'Основная продукция'!I474</f>
        <v>1</v>
      </c>
      <c r="N310" s="1274">
        <f t="shared" ref="N310" si="11">ROUNDUP(M310,0)</f>
        <v>1</v>
      </c>
      <c r="O310" s="1981">
        <f>N310*0.5</f>
        <v>0.5</v>
      </c>
      <c r="P310" s="914"/>
      <c r="Q310" s="916"/>
      <c r="S310" s="912" t="s">
        <v>747</v>
      </c>
      <c r="T310" s="913" t="s">
        <v>398</v>
      </c>
      <c r="U310" s="913"/>
      <c r="V310" s="913"/>
      <c r="W310" s="1268">
        <f>ROUNDUP(V310,0)+'Основная продукция'!J503</f>
        <v>0</v>
      </c>
      <c r="X310" s="1981">
        <f>W310*0.5</f>
        <v>0</v>
      </c>
      <c r="Y310" s="1270"/>
      <c r="Z310" s="1272"/>
    </row>
    <row r="311" spans="1:26" s="864" customFormat="1" ht="22.5" customHeight="1">
      <c r="A311" s="3880" t="s">
        <v>939</v>
      </c>
      <c r="B311" s="3885"/>
      <c r="C311" s="3885"/>
      <c r="D311" s="3885"/>
      <c r="E311" s="3885"/>
      <c r="F311" s="3885"/>
      <c r="G311" s="3885"/>
      <c r="H311" s="3886"/>
      <c r="I311" s="785"/>
      <c r="J311" s="3880" t="s">
        <v>939</v>
      </c>
      <c r="K311" s="3885"/>
      <c r="L311" s="3885"/>
      <c r="M311" s="3885"/>
      <c r="N311" s="3885"/>
      <c r="O311" s="3885"/>
      <c r="P311" s="3885"/>
      <c r="Q311" s="3886"/>
      <c r="R311" s="785"/>
      <c r="S311" s="3880" t="s">
        <v>939</v>
      </c>
      <c r="T311" s="3885"/>
      <c r="U311" s="3885"/>
      <c r="V311" s="3885"/>
      <c r="W311" s="3885"/>
      <c r="X311" s="3885"/>
      <c r="Y311" s="3885"/>
      <c r="Z311" s="3886"/>
    </row>
    <row r="312" spans="1:26" s="864" customFormat="1" ht="22.5" customHeight="1" thickBot="1">
      <c r="A312" s="795"/>
      <c r="B312" s="796"/>
      <c r="C312" s="796"/>
      <c r="D312" s="796"/>
      <c r="E312" s="796"/>
      <c r="F312" s="796"/>
      <c r="G312" s="796"/>
      <c r="H312" s="917"/>
      <c r="I312" s="785"/>
      <c r="J312" s="795"/>
      <c r="K312" s="796"/>
      <c r="L312" s="796"/>
      <c r="M312" s="796"/>
      <c r="N312" s="796"/>
      <c r="O312" s="796"/>
      <c r="P312" s="796"/>
      <c r="Q312" s="917"/>
      <c r="R312" s="785"/>
      <c r="S312" s="795"/>
      <c r="T312" s="796"/>
      <c r="U312" s="796"/>
      <c r="V312" s="796"/>
      <c r="W312" s="796"/>
      <c r="X312" s="796"/>
      <c r="Y312" s="796"/>
      <c r="Z312" s="917"/>
    </row>
    <row r="313" spans="1:26" ht="24.75" customHeight="1" thickBot="1">
      <c r="A313" s="3658" t="s">
        <v>318</v>
      </c>
      <c r="B313" s="3659"/>
      <c r="C313" s="3659"/>
      <c r="D313" s="3659"/>
      <c r="E313" s="3659"/>
      <c r="F313" s="3659"/>
      <c r="G313" s="4159" t="s">
        <v>610</v>
      </c>
      <c r="H313" s="4160"/>
      <c r="J313" s="4054" t="s">
        <v>321</v>
      </c>
      <c r="K313" s="4055"/>
      <c r="L313" s="4055"/>
      <c r="M313" s="4055"/>
      <c r="N313" s="4055"/>
      <c r="O313" s="4055"/>
      <c r="P313" s="4051" t="s">
        <v>392</v>
      </c>
      <c r="Q313" s="4053"/>
      <c r="S313"/>
      <c r="T313"/>
      <c r="U313"/>
      <c r="V313"/>
      <c r="W313"/>
      <c r="X313"/>
      <c r="Y313"/>
      <c r="Z313"/>
    </row>
    <row r="314" spans="1:26" ht="24.75" customHeight="1" thickBot="1">
      <c r="A314" s="856" t="s">
        <v>61</v>
      </c>
      <c r="B314" s="4059">
        <f>'Основная продукция'!B2</f>
        <v>44606</v>
      </c>
      <c r="C314" s="4060"/>
      <c r="D314" s="4060"/>
      <c r="E314" s="4060"/>
      <c r="F314" s="4061"/>
      <c r="G314" s="1730" t="s">
        <v>62</v>
      </c>
      <c r="H314" s="3903">
        <f>'Основная продукция'!F2</f>
        <v>0.41666666666666669</v>
      </c>
      <c r="J314" s="1096" t="s">
        <v>61</v>
      </c>
      <c r="K314" s="4174">
        <f>B314</f>
        <v>44606</v>
      </c>
      <c r="L314" s="4175"/>
      <c r="M314" s="4175"/>
      <c r="N314" s="4175"/>
      <c r="O314" s="4176"/>
      <c r="P314" s="1730" t="s">
        <v>62</v>
      </c>
      <c r="Q314" s="3905">
        <f>'Основная продукция'!G534</f>
        <v>0.52083333333333337</v>
      </c>
      <c r="S314"/>
      <c r="T314"/>
      <c r="U314"/>
      <c r="V314"/>
      <c r="W314"/>
      <c r="X314"/>
      <c r="Y314"/>
      <c r="Z314"/>
    </row>
    <row r="315" spans="1:26" ht="24.75" customHeight="1">
      <c r="A315" s="4077" t="s">
        <v>21</v>
      </c>
      <c r="B315" s="4078"/>
      <c r="C315" s="3878"/>
      <c r="D315" s="3878"/>
      <c r="E315" s="4085" t="s">
        <v>396</v>
      </c>
      <c r="F315" s="4081" t="s">
        <v>395</v>
      </c>
      <c r="G315" s="4081" t="s">
        <v>394</v>
      </c>
      <c r="H315" s="4155" t="s">
        <v>22</v>
      </c>
      <c r="J315" s="4077" t="s">
        <v>21</v>
      </c>
      <c r="K315" s="4078"/>
      <c r="L315" s="3878"/>
      <c r="M315" s="3878"/>
      <c r="N315" s="4085" t="s">
        <v>396</v>
      </c>
      <c r="O315" s="4081" t="s">
        <v>395</v>
      </c>
      <c r="P315" s="4081" t="s">
        <v>394</v>
      </c>
      <c r="Q315" s="4155" t="s">
        <v>22</v>
      </c>
      <c r="S315"/>
      <c r="T315"/>
      <c r="U315"/>
      <c r="V315"/>
      <c r="W315"/>
      <c r="X315"/>
      <c r="Y315"/>
      <c r="Z315"/>
    </row>
    <row r="316" spans="1:26" ht="24.75" customHeight="1" thickBot="1">
      <c r="A316" s="4079"/>
      <c r="B316" s="4080"/>
      <c r="C316" s="3879"/>
      <c r="D316" s="3879"/>
      <c r="E316" s="4086"/>
      <c r="F316" s="4082"/>
      <c r="G316" s="4082"/>
      <c r="H316" s="4156"/>
      <c r="J316" s="4079"/>
      <c r="K316" s="4080"/>
      <c r="L316" s="3879"/>
      <c r="M316" s="3879"/>
      <c r="N316" s="4086"/>
      <c r="O316" s="4082"/>
      <c r="P316" s="4082"/>
      <c r="Q316" s="4156"/>
      <c r="S316"/>
      <c r="T316"/>
      <c r="U316"/>
      <c r="V316"/>
      <c r="W316"/>
      <c r="X316"/>
      <c r="Y316"/>
      <c r="Z316"/>
    </row>
    <row r="317" spans="1:26" s="864" customFormat="1" ht="25.5" customHeight="1">
      <c r="A317" s="3887" t="s">
        <v>24</v>
      </c>
      <c r="B317" s="3888" t="s">
        <v>25</v>
      </c>
      <c r="C317" s="3888"/>
      <c r="D317" s="3888"/>
      <c r="E317" s="3888" t="s">
        <v>397</v>
      </c>
      <c r="F317" s="860">
        <f>'Основная продукция'!F509</f>
        <v>0</v>
      </c>
      <c r="G317" s="861"/>
      <c r="H317" s="863"/>
      <c r="J317" s="3887" t="s">
        <v>24</v>
      </c>
      <c r="K317" s="3888" t="s">
        <v>25</v>
      </c>
      <c r="L317" s="3888"/>
      <c r="M317" s="3888"/>
      <c r="N317" s="3888" t="s">
        <v>397</v>
      </c>
      <c r="O317" s="860">
        <f>'Основная продукция'!F537</f>
        <v>74</v>
      </c>
      <c r="P317" s="861"/>
      <c r="Q317" s="863"/>
      <c r="S317"/>
      <c r="T317"/>
      <c r="U317"/>
      <c r="V317"/>
      <c r="W317"/>
      <c r="X317"/>
      <c r="Y317"/>
      <c r="Z317"/>
    </row>
    <row r="318" spans="1:26" s="864" customFormat="1" ht="25.5" customHeight="1" thickBot="1">
      <c r="A318" s="1845" t="s">
        <v>764</v>
      </c>
      <c r="B318" s="926" t="s">
        <v>25</v>
      </c>
      <c r="C318" s="926"/>
      <c r="D318" s="926"/>
      <c r="E318" s="926" t="s">
        <v>397</v>
      </c>
      <c r="F318" s="930">
        <f>'Основная продукция'!F510</f>
        <v>0</v>
      </c>
      <c r="G318" s="2939"/>
      <c r="H318" s="2576"/>
      <c r="J318" s="1845" t="s">
        <v>764</v>
      </c>
      <c r="K318" s="926" t="s">
        <v>25</v>
      </c>
      <c r="L318" s="926"/>
      <c r="M318" s="926"/>
      <c r="N318" s="926" t="s">
        <v>397</v>
      </c>
      <c r="O318" s="928">
        <f>'Основная продукция'!F538</f>
        <v>0</v>
      </c>
      <c r="P318" s="2939"/>
      <c r="Q318" s="2576"/>
      <c r="S318"/>
      <c r="T318"/>
      <c r="U318"/>
      <c r="V318"/>
      <c r="W318"/>
      <c r="X318"/>
      <c r="Y318"/>
      <c r="Z318"/>
    </row>
    <row r="319" spans="1:26" s="864" customFormat="1" ht="25.5" customHeight="1">
      <c r="A319" s="3887" t="s">
        <v>0</v>
      </c>
      <c r="B319" s="3888" t="s">
        <v>25</v>
      </c>
      <c r="C319" s="3888"/>
      <c r="D319" s="3888"/>
      <c r="E319" s="3888" t="s">
        <v>397</v>
      </c>
      <c r="F319" s="860">
        <f>'Основная продукция'!F511</f>
        <v>0</v>
      </c>
      <c r="G319" s="876"/>
      <c r="H319" s="863"/>
      <c r="J319" s="929" t="s">
        <v>0</v>
      </c>
      <c r="K319" s="867" t="s">
        <v>25</v>
      </c>
      <c r="L319" s="867"/>
      <c r="M319" s="867"/>
      <c r="N319" s="867" t="s">
        <v>397</v>
      </c>
      <c r="O319" s="930">
        <f>'Основная продукция'!F539</f>
        <v>33</v>
      </c>
      <c r="P319" s="931"/>
      <c r="Q319" s="933"/>
      <c r="S319"/>
      <c r="T319"/>
      <c r="U319"/>
      <c r="V319"/>
      <c r="W319"/>
      <c r="X319"/>
      <c r="Y319"/>
      <c r="Z319"/>
    </row>
    <row r="320" spans="1:26" s="864" customFormat="1" ht="25.5" customHeight="1">
      <c r="A320" s="865" t="s">
        <v>28</v>
      </c>
      <c r="B320" s="866" t="s">
        <v>25</v>
      </c>
      <c r="C320" s="866"/>
      <c r="D320" s="866"/>
      <c r="E320" s="866" t="s">
        <v>397</v>
      </c>
      <c r="F320" s="881">
        <f>'Основная продукция'!F512</f>
        <v>0</v>
      </c>
      <c r="G320" s="877"/>
      <c r="H320" s="870"/>
      <c r="J320" s="865" t="s">
        <v>28</v>
      </c>
      <c r="K320" s="866" t="s">
        <v>25</v>
      </c>
      <c r="L320" s="866"/>
      <c r="M320" s="866"/>
      <c r="N320" s="866" t="s">
        <v>397</v>
      </c>
      <c r="O320" s="881">
        <f>'Основная продукция'!F540</f>
        <v>0</v>
      </c>
      <c r="P320" s="877"/>
      <c r="Q320" s="870"/>
      <c r="S320"/>
      <c r="T320"/>
      <c r="U320"/>
      <c r="V320"/>
      <c r="W320"/>
      <c r="X320"/>
      <c r="Y320"/>
      <c r="Z320"/>
    </row>
    <row r="321" spans="1:26" s="864" customFormat="1" ht="25.5" customHeight="1">
      <c r="A321" s="865" t="s">
        <v>29</v>
      </c>
      <c r="B321" s="866" t="s">
        <v>25</v>
      </c>
      <c r="C321" s="866"/>
      <c r="D321" s="866"/>
      <c r="E321" s="866" t="s">
        <v>397</v>
      </c>
      <c r="F321" s="881">
        <f>'Основная продукция'!F513</f>
        <v>0</v>
      </c>
      <c r="G321" s="877"/>
      <c r="H321" s="870"/>
      <c r="J321" s="865" t="s">
        <v>29</v>
      </c>
      <c r="K321" s="866" t="s">
        <v>25</v>
      </c>
      <c r="L321" s="866"/>
      <c r="M321" s="866"/>
      <c r="N321" s="866" t="s">
        <v>397</v>
      </c>
      <c r="O321" s="881">
        <f>'Основная продукция'!F541</f>
        <v>41</v>
      </c>
      <c r="P321" s="877"/>
      <c r="Q321" s="870"/>
      <c r="S321"/>
      <c r="T321"/>
      <c r="U321"/>
      <c r="V321"/>
      <c r="W321"/>
      <c r="X321"/>
      <c r="Y321"/>
      <c r="Z321"/>
    </row>
    <row r="322" spans="1:26" s="864" customFormat="1" ht="25.5" customHeight="1">
      <c r="A322" s="865" t="s">
        <v>879</v>
      </c>
      <c r="B322" s="866" t="s">
        <v>25</v>
      </c>
      <c r="C322" s="866"/>
      <c r="D322" s="866"/>
      <c r="E322" s="866" t="s">
        <v>397</v>
      </c>
      <c r="F322" s="881">
        <f>'Основная продукция'!F514</f>
        <v>0</v>
      </c>
      <c r="G322" s="877"/>
      <c r="H322" s="870"/>
      <c r="J322" s="865" t="s">
        <v>879</v>
      </c>
      <c r="K322" s="866" t="s">
        <v>25</v>
      </c>
      <c r="L322" s="866"/>
      <c r="M322" s="866"/>
      <c r="N322" s="866" t="s">
        <v>397</v>
      </c>
      <c r="O322" s="881">
        <f>'Основная продукция'!F542</f>
        <v>0</v>
      </c>
      <c r="P322" s="877"/>
      <c r="Q322" s="870"/>
      <c r="S322"/>
      <c r="T322"/>
      <c r="U322"/>
      <c r="V322"/>
      <c r="W322"/>
      <c r="X322"/>
      <c r="Y322"/>
      <c r="Z322"/>
    </row>
    <row r="323" spans="1:26" s="864" customFormat="1" ht="25.5" customHeight="1" thickBot="1">
      <c r="A323" s="2928" t="s">
        <v>719</v>
      </c>
      <c r="B323" s="926" t="s">
        <v>25</v>
      </c>
      <c r="C323" s="926"/>
      <c r="D323" s="926"/>
      <c r="E323" s="926" t="s">
        <v>397</v>
      </c>
      <c r="F323" s="930">
        <f>'Основная продукция'!F515</f>
        <v>0</v>
      </c>
      <c r="G323" s="1841"/>
      <c r="H323" s="2576"/>
      <c r="J323" s="2928" t="s">
        <v>719</v>
      </c>
      <c r="K323" s="872" t="s">
        <v>25</v>
      </c>
      <c r="L323" s="872"/>
      <c r="M323" s="872"/>
      <c r="N323" s="872" t="s">
        <v>397</v>
      </c>
      <c r="O323" s="935">
        <f>'Основная продукция'!F543</f>
        <v>0</v>
      </c>
      <c r="P323" s="2579"/>
      <c r="Q323" s="2947"/>
      <c r="S323"/>
      <c r="T323"/>
      <c r="U323"/>
      <c r="V323"/>
      <c r="W323"/>
      <c r="X323"/>
      <c r="Y323"/>
      <c r="Z323"/>
    </row>
    <row r="324" spans="1:26" s="864" customFormat="1" ht="25.5" customHeight="1">
      <c r="A324" s="3887" t="s">
        <v>30</v>
      </c>
      <c r="B324" s="3888" t="s">
        <v>25</v>
      </c>
      <c r="C324" s="3888"/>
      <c r="D324" s="3888"/>
      <c r="E324" s="3888" t="s">
        <v>397</v>
      </c>
      <c r="F324" s="860">
        <f>'Основная продукция'!F516</f>
        <v>0</v>
      </c>
      <c r="G324" s="876"/>
      <c r="H324" s="863"/>
      <c r="J324" s="3887" t="s">
        <v>30</v>
      </c>
      <c r="K324" s="3888" t="s">
        <v>25</v>
      </c>
      <c r="L324" s="3888"/>
      <c r="M324" s="3888"/>
      <c r="N324" s="3888" t="s">
        <v>397</v>
      </c>
      <c r="O324" s="860">
        <f>'Основная продукция'!F544</f>
        <v>43</v>
      </c>
      <c r="P324" s="876"/>
      <c r="Q324" s="863"/>
      <c r="S324"/>
      <c r="T324"/>
      <c r="U324"/>
      <c r="V324"/>
      <c r="W324"/>
      <c r="X324"/>
      <c r="Y324"/>
      <c r="Z324"/>
    </row>
    <row r="325" spans="1:26" s="864" customFormat="1" ht="25.5" customHeight="1" thickBot="1">
      <c r="A325" s="3889" t="s">
        <v>31</v>
      </c>
      <c r="B325" s="3890" t="s">
        <v>25</v>
      </c>
      <c r="C325" s="3890"/>
      <c r="D325" s="3890"/>
      <c r="E325" s="3890" t="s">
        <v>397</v>
      </c>
      <c r="F325" s="930">
        <f>'Основная продукция'!F517</f>
        <v>0</v>
      </c>
      <c r="G325" s="878"/>
      <c r="H325" s="875"/>
      <c r="J325" s="3889" t="s">
        <v>31</v>
      </c>
      <c r="K325" s="3890" t="s">
        <v>25</v>
      </c>
      <c r="L325" s="3890"/>
      <c r="M325" s="3890"/>
      <c r="N325" s="3890" t="s">
        <v>397</v>
      </c>
      <c r="O325" s="928">
        <f>'Основная продукция'!F545</f>
        <v>0</v>
      </c>
      <c r="P325" s="878"/>
      <c r="Q325" s="875"/>
      <c r="S325"/>
      <c r="T325"/>
      <c r="U325"/>
      <c r="V325"/>
      <c r="W325"/>
      <c r="X325"/>
      <c r="Y325"/>
      <c r="Z325"/>
    </row>
    <row r="326" spans="1:26" s="864" customFormat="1" ht="25.5" customHeight="1" thickBot="1">
      <c r="A326" s="3889" t="s">
        <v>768</v>
      </c>
      <c r="B326" s="3890" t="s">
        <v>25</v>
      </c>
      <c r="C326" s="3890"/>
      <c r="D326" s="3890"/>
      <c r="E326" s="3890" t="s">
        <v>397</v>
      </c>
      <c r="F326" s="860">
        <f>'Основная продукция'!F518</f>
        <v>0</v>
      </c>
      <c r="G326" s="878"/>
      <c r="H326" s="875"/>
      <c r="J326" s="3889" t="s">
        <v>768</v>
      </c>
      <c r="K326" s="3890" t="s">
        <v>25</v>
      </c>
      <c r="L326" s="3890"/>
      <c r="M326" s="3890"/>
      <c r="N326" s="3890" t="s">
        <v>397</v>
      </c>
      <c r="O326" s="928">
        <f>'Основная продукция'!F546</f>
        <v>17</v>
      </c>
      <c r="P326" s="878"/>
      <c r="Q326" s="875"/>
      <c r="S326"/>
      <c r="T326"/>
      <c r="U326"/>
      <c r="V326"/>
      <c r="W326"/>
      <c r="X326"/>
      <c r="Y326"/>
      <c r="Z326"/>
    </row>
    <row r="327" spans="1:26" s="864" customFormat="1" ht="25.5" customHeight="1">
      <c r="A327" s="879" t="s">
        <v>878</v>
      </c>
      <c r="B327" s="3888" t="s">
        <v>25</v>
      </c>
      <c r="C327" s="3888"/>
      <c r="D327" s="3888"/>
      <c r="E327" s="3888" t="s">
        <v>397</v>
      </c>
      <c r="F327" s="860">
        <f>'Основная продукция'!F519</f>
        <v>0</v>
      </c>
      <c r="G327" s="876"/>
      <c r="H327" s="863"/>
      <c r="J327" s="879" t="s">
        <v>878</v>
      </c>
      <c r="K327" s="867" t="s">
        <v>25</v>
      </c>
      <c r="L327" s="867"/>
      <c r="M327" s="867"/>
      <c r="N327" s="867" t="s">
        <v>397</v>
      </c>
      <c r="O327" s="930">
        <f>'Основная продукция'!F547</f>
        <v>0</v>
      </c>
      <c r="P327" s="931"/>
      <c r="Q327" s="933"/>
      <c r="S327"/>
      <c r="T327"/>
      <c r="U327"/>
      <c r="V327"/>
      <c r="W327"/>
      <c r="X327"/>
      <c r="Y327"/>
      <c r="Z327"/>
    </row>
    <row r="328" spans="1:26" s="864" customFormat="1" ht="25.5" customHeight="1">
      <c r="A328" s="880" t="s">
        <v>33</v>
      </c>
      <c r="B328" s="866" t="s">
        <v>25</v>
      </c>
      <c r="C328" s="866"/>
      <c r="D328" s="866"/>
      <c r="E328" s="866" t="s">
        <v>397</v>
      </c>
      <c r="F328" s="881">
        <f>'Основная продукция'!F520</f>
        <v>0</v>
      </c>
      <c r="G328" s="877"/>
      <c r="H328" s="870"/>
      <c r="J328" s="880" t="s">
        <v>33</v>
      </c>
      <c r="K328" s="866" t="s">
        <v>25</v>
      </c>
      <c r="L328" s="866"/>
      <c r="M328" s="866"/>
      <c r="N328" s="866" t="s">
        <v>397</v>
      </c>
      <c r="O328" s="881">
        <f>'Основная продукция'!F548</f>
        <v>0</v>
      </c>
      <c r="P328" s="877"/>
      <c r="Q328" s="870"/>
      <c r="S328"/>
      <c r="T328"/>
      <c r="U328"/>
      <c r="V328"/>
      <c r="W328"/>
      <c r="X328"/>
      <c r="Y328"/>
      <c r="Z328"/>
    </row>
    <row r="329" spans="1:26" s="864" customFormat="1" ht="24.75" customHeight="1" thickBot="1">
      <c r="A329" s="871" t="s">
        <v>34</v>
      </c>
      <c r="B329" s="3890" t="s">
        <v>25</v>
      </c>
      <c r="C329" s="3890"/>
      <c r="D329" s="3890"/>
      <c r="E329" s="3890" t="s">
        <v>397</v>
      </c>
      <c r="F329" s="930">
        <f>'Основная продукция'!F521</f>
        <v>0</v>
      </c>
      <c r="G329" s="878"/>
      <c r="H329" s="875"/>
      <c r="J329" s="940" t="s">
        <v>34</v>
      </c>
      <c r="K329" s="882" t="s">
        <v>25</v>
      </c>
      <c r="L329" s="882"/>
      <c r="M329" s="882"/>
      <c r="N329" s="882" t="s">
        <v>397</v>
      </c>
      <c r="O329" s="935">
        <f>'Основная продукция'!F549</f>
        <v>0</v>
      </c>
      <c r="P329" s="936"/>
      <c r="Q329" s="938"/>
      <c r="S329"/>
      <c r="T329"/>
      <c r="U329"/>
      <c r="V329"/>
      <c r="W329"/>
      <c r="X329"/>
      <c r="Y329"/>
      <c r="Z329"/>
    </row>
    <row r="330" spans="1:26" s="864" customFormat="1" ht="24.75" customHeight="1" thickBot="1">
      <c r="A330" s="929" t="s">
        <v>455</v>
      </c>
      <c r="B330" s="867" t="s">
        <v>25</v>
      </c>
      <c r="C330" s="867"/>
      <c r="D330" s="867"/>
      <c r="E330" s="867" t="s">
        <v>397</v>
      </c>
      <c r="F330" s="860">
        <f>'Основная продукция'!F522</f>
        <v>0</v>
      </c>
      <c r="G330" s="931"/>
      <c r="H330" s="933"/>
      <c r="J330" s="3649" t="s">
        <v>455</v>
      </c>
      <c r="K330" s="3650" t="s">
        <v>25</v>
      </c>
      <c r="L330" s="3650"/>
      <c r="M330" s="3650"/>
      <c r="N330" s="3650" t="s">
        <v>397</v>
      </c>
      <c r="O330" s="3651">
        <f>'Основная продукция'!F550</f>
        <v>0</v>
      </c>
      <c r="P330" s="3652"/>
      <c r="Q330" s="3653"/>
      <c r="S330"/>
      <c r="T330"/>
      <c r="U330"/>
      <c r="V330"/>
      <c r="W330"/>
      <c r="X330"/>
      <c r="Y330"/>
      <c r="Z330"/>
    </row>
    <row r="331" spans="1:26" s="864" customFormat="1" ht="24.75" customHeight="1">
      <c r="A331" s="879" t="s">
        <v>331</v>
      </c>
      <c r="B331" s="925" t="s">
        <v>25</v>
      </c>
      <c r="C331" s="3888"/>
      <c r="D331" s="3888"/>
      <c r="E331" s="3888" t="s">
        <v>397</v>
      </c>
      <c r="F331" s="860">
        <f>'Основная продукция'!F523</f>
        <v>0</v>
      </c>
      <c r="G331" s="876"/>
      <c r="H331" s="863"/>
      <c r="I331" s="1982"/>
      <c r="J331" s="939" t="s">
        <v>331</v>
      </c>
      <c r="K331" s="867" t="s">
        <v>25</v>
      </c>
      <c r="L331" s="867"/>
      <c r="M331" s="867"/>
      <c r="N331" s="867" t="s">
        <v>397</v>
      </c>
      <c r="O331" s="930">
        <f>'Основная продукция'!F551</f>
        <v>0</v>
      </c>
      <c r="P331" s="931"/>
      <c r="Q331" s="933"/>
      <c r="S331"/>
      <c r="T331"/>
      <c r="U331"/>
      <c r="V331"/>
      <c r="W331"/>
      <c r="X331"/>
      <c r="Y331"/>
      <c r="Z331"/>
    </row>
    <row r="332" spans="1:26" s="864" customFormat="1" ht="24.75" customHeight="1" thickBot="1">
      <c r="A332" s="871" t="s">
        <v>330</v>
      </c>
      <c r="B332" s="3890" t="s">
        <v>25</v>
      </c>
      <c r="C332" s="3890"/>
      <c r="D332" s="3890"/>
      <c r="E332" s="3890" t="s">
        <v>397</v>
      </c>
      <c r="F332" s="930">
        <f>'Основная продукция'!F524</f>
        <v>0</v>
      </c>
      <c r="G332" s="1841"/>
      <c r="H332" s="2576"/>
      <c r="J332" s="940" t="s">
        <v>330</v>
      </c>
      <c r="K332" s="872" t="s">
        <v>25</v>
      </c>
      <c r="L332" s="872"/>
      <c r="M332" s="872"/>
      <c r="N332" s="872" t="s">
        <v>397</v>
      </c>
      <c r="O332" s="935">
        <f>'Основная продукция'!F552</f>
        <v>0</v>
      </c>
      <c r="P332" s="2579"/>
      <c r="Q332" s="2947"/>
      <c r="R332" s="1982"/>
      <c r="S332"/>
      <c r="T332"/>
      <c r="U332"/>
      <c r="V332"/>
      <c r="W332"/>
      <c r="X332"/>
      <c r="Y332"/>
      <c r="Z332"/>
    </row>
    <row r="333" spans="1:26" s="864" customFormat="1" ht="24.75" customHeight="1">
      <c r="A333" s="880" t="s">
        <v>37</v>
      </c>
      <c r="B333" s="866" t="s">
        <v>25</v>
      </c>
      <c r="C333" s="866"/>
      <c r="D333" s="866"/>
      <c r="E333" s="866" t="s">
        <v>397</v>
      </c>
      <c r="F333" s="860">
        <f>'Основная продукция'!F525</f>
        <v>0</v>
      </c>
      <c r="G333" s="877"/>
      <c r="H333" s="870"/>
      <c r="J333" s="880" t="s">
        <v>37</v>
      </c>
      <c r="K333" s="866" t="s">
        <v>25</v>
      </c>
      <c r="L333" s="866"/>
      <c r="M333" s="866"/>
      <c r="N333" s="866" t="s">
        <v>397</v>
      </c>
      <c r="O333" s="881">
        <f>'Основная продукция'!F553</f>
        <v>0</v>
      </c>
      <c r="P333" s="877"/>
      <c r="Q333" s="870"/>
      <c r="S333"/>
      <c r="T333"/>
      <c r="U333"/>
      <c r="V333"/>
      <c r="W333"/>
      <c r="X333"/>
      <c r="Y333"/>
      <c r="Z333"/>
    </row>
    <row r="334" spans="1:26" s="864" customFormat="1" ht="24.75" customHeight="1" thickBot="1">
      <c r="A334" s="940" t="s">
        <v>38</v>
      </c>
      <c r="B334" s="882" t="s">
        <v>25</v>
      </c>
      <c r="C334" s="882"/>
      <c r="D334" s="882"/>
      <c r="E334" s="882" t="s">
        <v>397</v>
      </c>
      <c r="F334" s="930">
        <f>'Основная продукция'!F526</f>
        <v>0</v>
      </c>
      <c r="G334" s="936"/>
      <c r="H334" s="938"/>
      <c r="J334" s="940" t="s">
        <v>38</v>
      </c>
      <c r="K334" s="882" t="s">
        <v>25</v>
      </c>
      <c r="L334" s="882"/>
      <c r="M334" s="882"/>
      <c r="N334" s="882" t="s">
        <v>397</v>
      </c>
      <c r="O334" s="935">
        <f>'Основная продукция'!F554</f>
        <v>0</v>
      </c>
      <c r="P334" s="936"/>
      <c r="Q334" s="938"/>
      <c r="S334"/>
      <c r="T334"/>
      <c r="U334"/>
      <c r="V334"/>
      <c r="W334"/>
      <c r="X334"/>
      <c r="Y334"/>
      <c r="Z334"/>
    </row>
    <row r="335" spans="1:26" s="864" customFormat="1" ht="24.75" customHeight="1">
      <c r="A335" s="879" t="s">
        <v>814</v>
      </c>
      <c r="B335" s="3888" t="s">
        <v>25</v>
      </c>
      <c r="C335" s="3888"/>
      <c r="D335" s="3888"/>
      <c r="E335" s="3888" t="s">
        <v>397</v>
      </c>
      <c r="F335" s="860">
        <f>'Основная продукция'!F527</f>
        <v>0</v>
      </c>
      <c r="G335" s="876"/>
      <c r="H335" s="863"/>
      <c r="J335" s="879" t="s">
        <v>814</v>
      </c>
      <c r="K335" s="3888" t="s">
        <v>25</v>
      </c>
      <c r="L335" s="3888"/>
      <c r="M335" s="3888"/>
      <c r="N335" s="3888" t="s">
        <v>397</v>
      </c>
      <c r="O335" s="860">
        <f>'Основная продукция'!F555</f>
        <v>0</v>
      </c>
      <c r="P335" s="876"/>
      <c r="Q335" s="863"/>
      <c r="S335"/>
      <c r="T335"/>
      <c r="U335"/>
      <c r="V335"/>
      <c r="W335"/>
      <c r="X335"/>
      <c r="Y335"/>
      <c r="Z335"/>
    </row>
    <row r="336" spans="1:26" s="864" customFormat="1" ht="24.75" customHeight="1" thickBot="1">
      <c r="A336" s="871" t="s">
        <v>523</v>
      </c>
      <c r="B336" s="3890" t="s">
        <v>25</v>
      </c>
      <c r="C336" s="3890"/>
      <c r="D336" s="3890"/>
      <c r="E336" s="3890" t="s">
        <v>397</v>
      </c>
      <c r="F336" s="930">
        <f>'Основная продукция'!F528</f>
        <v>0</v>
      </c>
      <c r="G336" s="878"/>
      <c r="H336" s="875"/>
      <c r="J336" s="871" t="s">
        <v>523</v>
      </c>
      <c r="K336" s="3890" t="s">
        <v>25</v>
      </c>
      <c r="L336" s="3890"/>
      <c r="M336" s="3890"/>
      <c r="N336" s="3890" t="s">
        <v>397</v>
      </c>
      <c r="O336" s="928">
        <f>'Основная продукция'!F556</f>
        <v>0</v>
      </c>
      <c r="P336" s="878"/>
      <c r="Q336" s="875"/>
      <c r="S336"/>
      <c r="T336"/>
      <c r="U336"/>
      <c r="V336"/>
      <c r="W336"/>
      <c r="X336"/>
      <c r="Y336"/>
      <c r="Z336"/>
    </row>
    <row r="337" spans="1:26" s="864" customFormat="1" ht="24.75" customHeight="1">
      <c r="A337" s="3612" t="s">
        <v>917</v>
      </c>
      <c r="B337" s="3614" t="s">
        <v>25</v>
      </c>
      <c r="C337" s="3614"/>
      <c r="D337" s="3614"/>
      <c r="E337" s="3614" t="s">
        <v>397</v>
      </c>
      <c r="F337" s="3646">
        <f>'Основная продукция'!F529</f>
        <v>0</v>
      </c>
      <c r="G337" s="3616"/>
      <c r="H337" s="3617"/>
      <c r="J337" s="3612" t="s">
        <v>917</v>
      </c>
      <c r="K337" s="3614" t="s">
        <v>25</v>
      </c>
      <c r="L337" s="3614"/>
      <c r="M337" s="3614"/>
      <c r="N337" s="3614" t="s">
        <v>397</v>
      </c>
      <c r="O337" s="3646">
        <f>'Основная продукция'!F557</f>
        <v>0</v>
      </c>
      <c r="P337" s="3616"/>
      <c r="Q337" s="3617"/>
      <c r="S337"/>
      <c r="T337"/>
      <c r="U337"/>
      <c r="V337"/>
      <c r="W337"/>
      <c r="X337"/>
      <c r="Y337"/>
      <c r="Z337"/>
    </row>
    <row r="338" spans="1:26" s="864" customFormat="1" ht="24.75" customHeight="1">
      <c r="A338" s="3618" t="s">
        <v>918</v>
      </c>
      <c r="B338" s="3620" t="s">
        <v>25</v>
      </c>
      <c r="C338" s="3620"/>
      <c r="D338" s="3620"/>
      <c r="E338" s="3620" t="s">
        <v>397</v>
      </c>
      <c r="F338" s="3647">
        <f>'Основная продукция'!F530</f>
        <v>0</v>
      </c>
      <c r="G338" s="3622"/>
      <c r="H338" s="3623"/>
      <c r="J338" s="3618" t="s">
        <v>918</v>
      </c>
      <c r="K338" s="3620" t="s">
        <v>25</v>
      </c>
      <c r="L338" s="3620"/>
      <c r="M338" s="3620"/>
      <c r="N338" s="3620" t="s">
        <v>397</v>
      </c>
      <c r="O338" s="3647">
        <f>'Основная продукция'!F558</f>
        <v>0</v>
      </c>
      <c r="P338" s="3622"/>
      <c r="Q338" s="3623"/>
      <c r="S338"/>
      <c r="T338"/>
      <c r="U338"/>
      <c r="V338"/>
      <c r="W338"/>
      <c r="X338"/>
      <c r="Y338"/>
      <c r="Z338"/>
    </row>
    <row r="339" spans="1:26" s="864" customFormat="1" ht="24.75" customHeight="1">
      <c r="A339" s="3618" t="s">
        <v>919</v>
      </c>
      <c r="B339" s="3620" t="s">
        <v>25</v>
      </c>
      <c r="C339" s="3620"/>
      <c r="D339" s="3620"/>
      <c r="E339" s="3620" t="s">
        <v>397</v>
      </c>
      <c r="F339" s="3647">
        <f>'Основная продукция'!F531</f>
        <v>0</v>
      </c>
      <c r="G339" s="3622"/>
      <c r="H339" s="3623"/>
      <c r="J339" s="3618" t="s">
        <v>919</v>
      </c>
      <c r="K339" s="3620" t="s">
        <v>25</v>
      </c>
      <c r="L339" s="3620"/>
      <c r="M339" s="3620"/>
      <c r="N339" s="3620" t="s">
        <v>397</v>
      </c>
      <c r="O339" s="3647">
        <f>'Основная продукция'!F559</f>
        <v>0</v>
      </c>
      <c r="P339" s="3622"/>
      <c r="Q339" s="3623"/>
      <c r="S339"/>
      <c r="T339"/>
      <c r="U339"/>
      <c r="V339"/>
      <c r="W339"/>
      <c r="X339"/>
      <c r="Y339"/>
      <c r="Z339"/>
    </row>
    <row r="340" spans="1:26" s="864" customFormat="1" ht="24.75" customHeight="1" thickBot="1">
      <c r="A340" s="3624" t="s">
        <v>920</v>
      </c>
      <c r="B340" s="3626" t="s">
        <v>25</v>
      </c>
      <c r="C340" s="3626"/>
      <c r="D340" s="3626"/>
      <c r="E340" s="3626" t="s">
        <v>397</v>
      </c>
      <c r="F340" s="3657">
        <f>'Основная продукция'!F532</f>
        <v>0</v>
      </c>
      <c r="G340" s="3628"/>
      <c r="H340" s="3629"/>
      <c r="J340" s="3624" t="s">
        <v>920</v>
      </c>
      <c r="K340" s="3626" t="s">
        <v>25</v>
      </c>
      <c r="L340" s="3626"/>
      <c r="M340" s="3626"/>
      <c r="N340" s="3626" t="s">
        <v>397</v>
      </c>
      <c r="O340" s="3648">
        <f>'Основная продукция'!F560</f>
        <v>0</v>
      </c>
      <c r="P340" s="3628"/>
      <c r="Q340" s="3629"/>
      <c r="S340"/>
      <c r="T340"/>
      <c r="U340"/>
      <c r="V340"/>
      <c r="W340"/>
      <c r="X340"/>
      <c r="Y340"/>
      <c r="Z340"/>
    </row>
    <row r="341" spans="1:26" s="864" customFormat="1" ht="21.75" customHeight="1">
      <c r="A341" s="1273" t="s">
        <v>42</v>
      </c>
      <c r="B341" s="1274" t="s">
        <v>398</v>
      </c>
      <c r="C341" s="1274"/>
      <c r="D341" s="1274"/>
      <c r="E341" s="1274">
        <f>ROUNDUP(D341,0)+'Основная продукция'!I509</f>
        <v>0</v>
      </c>
      <c r="F341" s="1275">
        <f>E341*0.5</f>
        <v>0</v>
      </c>
      <c r="G341" s="931"/>
      <c r="H341" s="933"/>
      <c r="J341" s="890" t="s">
        <v>42</v>
      </c>
      <c r="K341" s="1274" t="s">
        <v>398</v>
      </c>
      <c r="L341" s="1274"/>
      <c r="M341" s="1274"/>
      <c r="N341" s="1274">
        <f>ROUNDUP(M341,0)+'Основная продукция'!J537</f>
        <v>3</v>
      </c>
      <c r="O341" s="1275">
        <f>N341*0.5</f>
        <v>1.5</v>
      </c>
      <c r="P341" s="931"/>
      <c r="Q341" s="933"/>
      <c r="S341"/>
      <c r="T341"/>
      <c r="U341"/>
      <c r="V341"/>
      <c r="W341"/>
      <c r="X341"/>
      <c r="Y341"/>
      <c r="Z341"/>
    </row>
    <row r="342" spans="1:26" s="864" customFormat="1" ht="21.75" customHeight="1">
      <c r="A342" s="893" t="s">
        <v>41</v>
      </c>
      <c r="B342" s="891" t="s">
        <v>398</v>
      </c>
      <c r="C342" s="891"/>
      <c r="D342" s="891"/>
      <c r="E342" s="891">
        <f>ROUNDUP(D342,0)+'Основная продукция'!I510</f>
        <v>0</v>
      </c>
      <c r="F342" s="892">
        <f>E342*0.5</f>
        <v>0</v>
      </c>
      <c r="G342" s="894"/>
      <c r="H342" s="896"/>
      <c r="J342" s="893" t="s">
        <v>41</v>
      </c>
      <c r="K342" s="891" t="s">
        <v>398</v>
      </c>
      <c r="L342" s="891"/>
      <c r="M342" s="891"/>
      <c r="N342" s="891">
        <f>ROUNDUP(M342,0)+'Основная продукция'!J538</f>
        <v>3</v>
      </c>
      <c r="O342" s="892">
        <f>N342*0.5</f>
        <v>1.5</v>
      </c>
      <c r="P342" s="894"/>
      <c r="Q342" s="896"/>
      <c r="S342"/>
      <c r="T342"/>
      <c r="U342"/>
      <c r="V342"/>
      <c r="W342"/>
      <c r="X342"/>
      <c r="Y342"/>
      <c r="Z342"/>
    </row>
    <row r="343" spans="1:26" s="864" customFormat="1" ht="21.75" customHeight="1">
      <c r="A343" s="1273" t="s">
        <v>39</v>
      </c>
      <c r="B343" s="867" t="s">
        <v>398</v>
      </c>
      <c r="C343" s="891"/>
      <c r="D343" s="891"/>
      <c r="E343" s="891">
        <f>ROUNDUP(D343,0)+'Основная продукция'!I511</f>
        <v>0</v>
      </c>
      <c r="F343" s="892">
        <f>E343*0.5</f>
        <v>0</v>
      </c>
      <c r="G343" s="894"/>
      <c r="H343" s="896"/>
      <c r="J343" s="1273" t="s">
        <v>39</v>
      </c>
      <c r="K343" s="867" t="s">
        <v>398</v>
      </c>
      <c r="L343" s="891"/>
      <c r="M343" s="891"/>
      <c r="N343" s="891">
        <f>ROUNDUP(M343,0)+'Основная продукция'!J539</f>
        <v>3</v>
      </c>
      <c r="O343" s="892">
        <f>N343*0.5</f>
        <v>1.5</v>
      </c>
      <c r="P343" s="894"/>
      <c r="Q343" s="896"/>
      <c r="S343"/>
      <c r="T343"/>
      <c r="U343"/>
      <c r="V343"/>
      <c r="W343"/>
      <c r="X343"/>
      <c r="Y343"/>
      <c r="Z343"/>
    </row>
    <row r="344" spans="1:26" s="864" customFormat="1" ht="21.75" customHeight="1">
      <c r="A344" s="893" t="s">
        <v>47</v>
      </c>
      <c r="B344" s="891" t="s">
        <v>398</v>
      </c>
      <c r="C344" s="891"/>
      <c r="D344" s="891"/>
      <c r="E344" s="891">
        <f>ROUNDUP(D344,0)+'Основная продукция'!I512</f>
        <v>0</v>
      </c>
      <c r="F344" s="898">
        <f>E344*0.58</f>
        <v>0</v>
      </c>
      <c r="G344" s="894"/>
      <c r="H344" s="896"/>
      <c r="J344" s="893" t="s">
        <v>47</v>
      </c>
      <c r="K344" s="891" t="s">
        <v>398</v>
      </c>
      <c r="L344" s="891"/>
      <c r="M344" s="891"/>
      <c r="N344" s="891">
        <f>ROUNDUP(M344,0)+'Основная продукция'!J540</f>
        <v>3</v>
      </c>
      <c r="O344" s="898">
        <f>N344*0.58</f>
        <v>1.7399999999999998</v>
      </c>
      <c r="P344" s="894"/>
      <c r="Q344" s="896"/>
      <c r="S344"/>
      <c r="T344"/>
      <c r="U344"/>
      <c r="V344"/>
      <c r="W344"/>
      <c r="X344"/>
      <c r="Y344"/>
      <c r="Z344"/>
    </row>
    <row r="345" spans="1:26" s="864" customFormat="1" ht="21.75" customHeight="1">
      <c r="A345" s="893" t="s">
        <v>45</v>
      </c>
      <c r="B345" s="891" t="s">
        <v>398</v>
      </c>
      <c r="C345" s="891"/>
      <c r="D345" s="891"/>
      <c r="E345" s="891">
        <f>ROUNDUP(D345,0)+'Основная продукция'!I513</f>
        <v>0</v>
      </c>
      <c r="F345" s="892"/>
      <c r="G345" s="894"/>
      <c r="H345" s="896"/>
      <c r="J345" s="893" t="s">
        <v>45</v>
      </c>
      <c r="K345" s="891" t="s">
        <v>398</v>
      </c>
      <c r="L345" s="891"/>
      <c r="M345" s="891"/>
      <c r="N345" s="891">
        <f>ROUNDUP(M345,0)+'Основная продукция'!J541</f>
        <v>1</v>
      </c>
      <c r="O345" s="892"/>
      <c r="P345" s="894"/>
      <c r="Q345" s="896"/>
      <c r="S345"/>
      <c r="T345"/>
      <c r="U345"/>
      <c r="V345"/>
      <c r="W345"/>
      <c r="X345"/>
      <c r="Y345"/>
      <c r="Z345"/>
    </row>
    <row r="346" spans="1:26" s="864" customFormat="1" ht="21.75" customHeight="1">
      <c r="A346" s="893" t="s">
        <v>44</v>
      </c>
      <c r="B346" s="891" t="s">
        <v>398</v>
      </c>
      <c r="C346" s="891"/>
      <c r="D346" s="891"/>
      <c r="E346" s="891">
        <f>ROUNDUP(D346,0)+'Основная продукция'!I514</f>
        <v>0</v>
      </c>
      <c r="F346" s="892">
        <f>E346*0.2</f>
        <v>0</v>
      </c>
      <c r="G346" s="894"/>
      <c r="H346" s="896"/>
      <c r="J346" s="893" t="s">
        <v>44</v>
      </c>
      <c r="K346" s="891" t="s">
        <v>398</v>
      </c>
      <c r="L346" s="891"/>
      <c r="M346" s="891"/>
      <c r="N346" s="891">
        <f>ROUNDUP(M346,0)+'Основная продукция'!J542</f>
        <v>3</v>
      </c>
      <c r="O346" s="892">
        <f>N346*0.2</f>
        <v>0.60000000000000009</v>
      </c>
      <c r="P346" s="894"/>
      <c r="Q346" s="896"/>
      <c r="S346"/>
      <c r="T346"/>
      <c r="U346"/>
      <c r="V346"/>
      <c r="W346"/>
      <c r="X346"/>
      <c r="Y346"/>
      <c r="Z346"/>
    </row>
    <row r="347" spans="1:26" s="864" customFormat="1" ht="21.75" customHeight="1">
      <c r="A347" s="893" t="s">
        <v>43</v>
      </c>
      <c r="B347" s="891" t="s">
        <v>398</v>
      </c>
      <c r="C347" s="891"/>
      <c r="D347" s="891"/>
      <c r="E347" s="891">
        <f>ROUNDUP(D347,0)+'Основная продукция'!I515</f>
        <v>0</v>
      </c>
      <c r="F347" s="892">
        <f>E347*0.5</f>
        <v>0</v>
      </c>
      <c r="G347" s="894"/>
      <c r="H347" s="896"/>
      <c r="J347" s="893" t="s">
        <v>43</v>
      </c>
      <c r="K347" s="891" t="s">
        <v>398</v>
      </c>
      <c r="L347" s="891"/>
      <c r="M347" s="891"/>
      <c r="N347" s="891">
        <f>ROUNDUP(M347,0)+'Основная продукция'!J543</f>
        <v>2</v>
      </c>
      <c r="O347" s="892">
        <f>N347*0.5</f>
        <v>1</v>
      </c>
      <c r="P347" s="894"/>
      <c r="Q347" s="896"/>
      <c r="S347"/>
      <c r="T347"/>
      <c r="U347"/>
      <c r="V347"/>
      <c r="W347"/>
      <c r="X347"/>
      <c r="Y347"/>
      <c r="Z347"/>
    </row>
    <row r="348" spans="1:26" s="864" customFormat="1" ht="21.75" customHeight="1">
      <c r="A348" s="893" t="s">
        <v>282</v>
      </c>
      <c r="B348" s="891" t="s">
        <v>398</v>
      </c>
      <c r="C348" s="891"/>
      <c r="D348" s="891"/>
      <c r="E348" s="891">
        <f>ROUNDUP(D348,0)+'Основная продукция'!I516</f>
        <v>0</v>
      </c>
      <c r="F348" s="892">
        <f>E348*0.5</f>
        <v>0</v>
      </c>
      <c r="G348" s="894"/>
      <c r="H348" s="896"/>
      <c r="J348" s="893" t="s">
        <v>282</v>
      </c>
      <c r="K348" s="891" t="s">
        <v>398</v>
      </c>
      <c r="L348" s="891"/>
      <c r="M348" s="891"/>
      <c r="N348" s="891">
        <f>ROUNDUP(M348,0)+'Основная продукция'!J544</f>
        <v>2</v>
      </c>
      <c r="O348" s="892">
        <f>N348*0.5</f>
        <v>1</v>
      </c>
      <c r="P348" s="894"/>
      <c r="Q348" s="896"/>
      <c r="S348"/>
      <c r="T348"/>
      <c r="U348"/>
      <c r="V348"/>
      <c r="W348"/>
      <c r="X348"/>
      <c r="Y348"/>
      <c r="Z348"/>
    </row>
    <row r="349" spans="1:26" s="864" customFormat="1" ht="21.75" customHeight="1">
      <c r="A349" s="893" t="s">
        <v>315</v>
      </c>
      <c r="B349" s="891" t="s">
        <v>398</v>
      </c>
      <c r="C349" s="891"/>
      <c r="D349" s="891"/>
      <c r="E349" s="891">
        <f>ROUNDUP(D349,0)+'Основная продукция'!I517</f>
        <v>0</v>
      </c>
      <c r="F349" s="892">
        <f>E349*0.1</f>
        <v>0</v>
      </c>
      <c r="G349" s="894"/>
      <c r="H349" s="896"/>
      <c r="J349" s="893" t="s">
        <v>315</v>
      </c>
      <c r="K349" s="891" t="s">
        <v>398</v>
      </c>
      <c r="L349" s="891"/>
      <c r="M349" s="891"/>
      <c r="N349" s="891">
        <f>ROUNDUP(M349,0)+'Основная продукция'!J545</f>
        <v>0</v>
      </c>
      <c r="O349" s="892">
        <f>N349*0.1</f>
        <v>0</v>
      </c>
      <c r="P349" s="894"/>
      <c r="Q349" s="896"/>
      <c r="S349"/>
      <c r="T349"/>
      <c r="U349"/>
      <c r="V349"/>
      <c r="W349"/>
      <c r="X349"/>
      <c r="Y349"/>
      <c r="Z349"/>
    </row>
    <row r="350" spans="1:26" s="864" customFormat="1" ht="21.75" customHeight="1">
      <c r="A350" s="893" t="s">
        <v>923</v>
      </c>
      <c r="B350" s="900" t="s">
        <v>398</v>
      </c>
      <c r="C350" s="900"/>
      <c r="D350" s="891"/>
      <c r="E350" s="891">
        <f>ROUNDUP(D350,0)+'Основная продукция'!I518</f>
        <v>0</v>
      </c>
      <c r="F350" s="898">
        <f>E350*0.35</f>
        <v>0</v>
      </c>
      <c r="G350" s="901"/>
      <c r="H350" s="903"/>
      <c r="J350" s="893" t="s">
        <v>923</v>
      </c>
      <c r="K350" s="900" t="s">
        <v>398</v>
      </c>
      <c r="L350" s="900"/>
      <c r="M350" s="891"/>
      <c r="N350" s="891">
        <f>ROUNDUP(M350,0)+'Основная продукция'!J546</f>
        <v>0</v>
      </c>
      <c r="O350" s="898">
        <f>N350*0.35</f>
        <v>0</v>
      </c>
      <c r="P350" s="901"/>
      <c r="Q350" s="903"/>
      <c r="S350"/>
      <c r="T350"/>
      <c r="U350"/>
      <c r="V350"/>
      <c r="W350"/>
      <c r="X350"/>
      <c r="Y350"/>
      <c r="Z350"/>
    </row>
    <row r="351" spans="1:26" s="864" customFormat="1" ht="21.75" customHeight="1">
      <c r="A351" s="893" t="s">
        <v>52</v>
      </c>
      <c r="B351" s="891" t="s">
        <v>398</v>
      </c>
      <c r="C351" s="891"/>
      <c r="D351" s="891"/>
      <c r="E351" s="891">
        <f>ROUNDUP(D351,0)+'Основная продукция'!I519</f>
        <v>0</v>
      </c>
      <c r="F351" s="898">
        <f>E351*0.24</f>
        <v>0</v>
      </c>
      <c r="G351" s="894"/>
      <c r="H351" s="896"/>
      <c r="J351" s="893" t="s">
        <v>52</v>
      </c>
      <c r="K351" s="891" t="s">
        <v>398</v>
      </c>
      <c r="L351" s="891"/>
      <c r="M351" s="891"/>
      <c r="N351" s="891">
        <f>ROUNDUP(M351,0)+'Основная продукция'!J547</f>
        <v>0</v>
      </c>
      <c r="O351" s="898">
        <f>N351*0.24</f>
        <v>0</v>
      </c>
      <c r="P351" s="894"/>
      <c r="Q351" s="896"/>
      <c r="S351"/>
      <c r="T351"/>
      <c r="U351"/>
      <c r="V351"/>
      <c r="W351"/>
      <c r="X351"/>
      <c r="Y351"/>
      <c r="Z351"/>
    </row>
    <row r="352" spans="1:26" s="864" customFormat="1" ht="21.75" customHeight="1">
      <c r="A352" s="893" t="s">
        <v>53</v>
      </c>
      <c r="B352" s="891" t="s">
        <v>25</v>
      </c>
      <c r="C352" s="891"/>
      <c r="D352" s="891"/>
      <c r="E352" s="891">
        <f>ROUNDUP(D352,0)+'Основная продукция'!I520</f>
        <v>0</v>
      </c>
      <c r="F352" s="898"/>
      <c r="G352" s="894"/>
      <c r="H352" s="896"/>
      <c r="J352" s="893" t="s">
        <v>53</v>
      </c>
      <c r="K352" s="891" t="s">
        <v>25</v>
      </c>
      <c r="L352" s="891"/>
      <c r="M352" s="891"/>
      <c r="N352" s="891">
        <f>ROUNDUP(M352,0)+'Основная продукция'!J548</f>
        <v>0</v>
      </c>
      <c r="O352" s="898"/>
      <c r="P352" s="894"/>
      <c r="Q352" s="896"/>
      <c r="S352"/>
      <c r="T352"/>
      <c r="U352"/>
      <c r="V352"/>
      <c r="W352"/>
      <c r="X352"/>
      <c r="Y352"/>
      <c r="Z352"/>
    </row>
    <row r="353" spans="1:26" s="864" customFormat="1" ht="21.75" customHeight="1">
      <c r="A353" s="893" t="s">
        <v>54</v>
      </c>
      <c r="B353" s="891" t="s">
        <v>398</v>
      </c>
      <c r="C353" s="891"/>
      <c r="D353" s="891"/>
      <c r="E353" s="891">
        <f>ROUNDUP(D353,0)+'Основная продукция'!I521</f>
        <v>0</v>
      </c>
      <c r="F353" s="892">
        <f>E353*1</f>
        <v>0</v>
      </c>
      <c r="G353" s="1276"/>
      <c r="H353" s="1278"/>
      <c r="J353" s="893" t="s">
        <v>54</v>
      </c>
      <c r="K353" s="891" t="s">
        <v>398</v>
      </c>
      <c r="L353" s="891"/>
      <c r="M353" s="891"/>
      <c r="N353" s="891">
        <f>ROUNDUP(M353,0)+'Основная продукция'!J549</f>
        <v>0</v>
      </c>
      <c r="O353" s="892">
        <f>N353*1</f>
        <v>0</v>
      </c>
      <c r="P353" s="1276"/>
      <c r="Q353" s="1278"/>
      <c r="S353"/>
      <c r="T353"/>
      <c r="U353"/>
      <c r="V353"/>
      <c r="W353"/>
      <c r="X353"/>
      <c r="Y353"/>
      <c r="Z353"/>
    </row>
    <row r="354" spans="1:26" s="864" customFormat="1" ht="21.75" customHeight="1">
      <c r="A354" s="893" t="s">
        <v>48</v>
      </c>
      <c r="B354" s="891" t="s">
        <v>399</v>
      </c>
      <c r="C354" s="891"/>
      <c r="D354" s="891"/>
      <c r="E354" s="891">
        <f>ROUNDUP(D354,0)+'Основная продукция'!I522</f>
        <v>0</v>
      </c>
      <c r="F354" s="899">
        <f>E354*55</f>
        <v>0</v>
      </c>
      <c r="G354" s="894"/>
      <c r="H354" s="896"/>
      <c r="J354" s="893" t="s">
        <v>48</v>
      </c>
      <c r="K354" s="891" t="s">
        <v>399</v>
      </c>
      <c r="L354" s="891"/>
      <c r="M354" s="891"/>
      <c r="N354" s="891">
        <f>ROUNDUP(M354,0)+'Основная продукция'!J550</f>
        <v>3</v>
      </c>
      <c r="O354" s="899">
        <f>N354*55</f>
        <v>165</v>
      </c>
      <c r="P354" s="894"/>
      <c r="Q354" s="896"/>
      <c r="S354"/>
      <c r="T354"/>
      <c r="U354"/>
      <c r="V354"/>
      <c r="W354"/>
      <c r="X354"/>
      <c r="Y354"/>
      <c r="Z354"/>
    </row>
    <row r="355" spans="1:26" s="864" customFormat="1" ht="21.75" customHeight="1">
      <c r="A355" s="3631" t="s">
        <v>927</v>
      </c>
      <c r="B355" s="3632" t="s">
        <v>398</v>
      </c>
      <c r="C355" s="3633"/>
      <c r="D355" s="3632"/>
      <c r="E355" s="3635">
        <f>ROUNDUP(D355,0)+'Основная продукция'!I523</f>
        <v>0</v>
      </c>
      <c r="F355" s="3636">
        <f>E355*0.5</f>
        <v>0</v>
      </c>
      <c r="G355" s="3637"/>
      <c r="H355" s="3638"/>
      <c r="J355" s="3631" t="s">
        <v>927</v>
      </c>
      <c r="K355" s="3632" t="s">
        <v>398</v>
      </c>
      <c r="L355" s="3633"/>
      <c r="M355" s="3632"/>
      <c r="N355" s="3635">
        <f>ROUNDUP(M355,0)+'Основная продукция'!J551</f>
        <v>0</v>
      </c>
      <c r="O355" s="3636">
        <f>N355*0.5</f>
        <v>0</v>
      </c>
      <c r="P355" s="3637"/>
      <c r="Q355" s="3638"/>
      <c r="S355"/>
      <c r="T355"/>
      <c r="U355"/>
      <c r="V355"/>
      <c r="W355"/>
      <c r="X355"/>
      <c r="Y355"/>
      <c r="Z355"/>
    </row>
    <row r="356" spans="1:26" s="864" customFormat="1" ht="21.75" customHeight="1">
      <c r="A356" s="3631" t="s">
        <v>928</v>
      </c>
      <c r="B356" s="3635" t="s">
        <v>398</v>
      </c>
      <c r="C356" s="3639"/>
      <c r="D356" s="3635"/>
      <c r="E356" s="3635">
        <f>ROUNDUP(D356,0)+'Основная продукция'!I524</f>
        <v>0</v>
      </c>
      <c r="F356" s="3641">
        <f>E356*0.5</f>
        <v>0</v>
      </c>
      <c r="G356" s="3642"/>
      <c r="H356" s="3643"/>
      <c r="J356" s="3631" t="s">
        <v>928</v>
      </c>
      <c r="K356" s="3635" t="s">
        <v>398</v>
      </c>
      <c r="L356" s="3639"/>
      <c r="M356" s="3635"/>
      <c r="N356" s="3635">
        <f>ROUNDUP(M356,0)+'Основная продукция'!J552</f>
        <v>0</v>
      </c>
      <c r="O356" s="3641">
        <f>N356*0.5</f>
        <v>0</v>
      </c>
      <c r="P356" s="3642"/>
      <c r="Q356" s="3643"/>
      <c r="S356"/>
      <c r="T356"/>
      <c r="U356"/>
      <c r="V356"/>
      <c r="W356"/>
      <c r="X356"/>
      <c r="Y356"/>
      <c r="Z356"/>
    </row>
    <row r="357" spans="1:26" s="864" customFormat="1" ht="21.75" customHeight="1">
      <c r="A357" s="893" t="s">
        <v>51</v>
      </c>
      <c r="B357" s="891" t="s">
        <v>398</v>
      </c>
      <c r="C357" s="911"/>
      <c r="D357" s="891"/>
      <c r="E357" s="891">
        <f>ROUNDUP(D357,0)+'Основная продукция'!I525</f>
        <v>0</v>
      </c>
      <c r="F357" s="892">
        <f>E357*0.5</f>
        <v>0</v>
      </c>
      <c r="G357" s="894"/>
      <c r="H357" s="896"/>
      <c r="J357" s="893" t="s">
        <v>51</v>
      </c>
      <c r="K357" s="891" t="s">
        <v>398</v>
      </c>
      <c r="L357" s="911"/>
      <c r="M357" s="891"/>
      <c r="N357" s="891">
        <f>ROUNDUP(M357,0)+'Основная продукция'!J553</f>
        <v>0</v>
      </c>
      <c r="O357" s="892">
        <f>N357*0.5</f>
        <v>0</v>
      </c>
      <c r="P357" s="894"/>
      <c r="Q357" s="896"/>
      <c r="S357"/>
      <c r="T357"/>
      <c r="U357"/>
      <c r="V357"/>
      <c r="W357"/>
      <c r="X357"/>
      <c r="Y357"/>
      <c r="Z357"/>
    </row>
    <row r="358" spans="1:26" s="864" customFormat="1" ht="21.75" customHeight="1">
      <c r="A358" s="1273" t="s">
        <v>922</v>
      </c>
      <c r="B358" s="1274" t="s">
        <v>398</v>
      </c>
      <c r="C358" s="1972"/>
      <c r="D358" s="1274"/>
      <c r="E358" s="891">
        <f>ROUNDUP(D358,0)+'Основная продукция'!I526</f>
        <v>0</v>
      </c>
      <c r="F358" s="1275">
        <f>E358*0.2</f>
        <v>0</v>
      </c>
      <c r="G358" s="894"/>
      <c r="H358" s="896"/>
      <c r="J358" s="1273" t="s">
        <v>922</v>
      </c>
      <c r="K358" s="1274" t="s">
        <v>398</v>
      </c>
      <c r="L358" s="1972"/>
      <c r="M358" s="1274"/>
      <c r="N358" s="891">
        <f>ROUNDUP(M358,0)+'Основная продукция'!J554</f>
        <v>0</v>
      </c>
      <c r="O358" s="1275">
        <f>N358*0.2</f>
        <v>0</v>
      </c>
      <c r="P358" s="894"/>
      <c r="Q358" s="896"/>
      <c r="S358"/>
      <c r="T358"/>
      <c r="U358"/>
      <c r="V358"/>
      <c r="W358"/>
      <c r="X358"/>
      <c r="Y358"/>
      <c r="Z358"/>
    </row>
    <row r="359" spans="1:26" s="864" customFormat="1" ht="21.75" customHeight="1">
      <c r="A359" s="893" t="s">
        <v>58</v>
      </c>
      <c r="B359" s="891" t="s">
        <v>25</v>
      </c>
      <c r="C359" s="891"/>
      <c r="D359" s="891"/>
      <c r="E359" s="891">
        <f>ROUNDUP(D359,0)+'Основная продукция'!I528</f>
        <v>0</v>
      </c>
      <c r="F359" s="894"/>
      <c r="G359" s="894"/>
      <c r="H359" s="896"/>
      <c r="J359" s="893" t="s">
        <v>58</v>
      </c>
      <c r="K359" s="891" t="s">
        <v>25</v>
      </c>
      <c r="L359" s="891"/>
      <c r="M359" s="891"/>
      <c r="N359" s="891">
        <f>ROUNDUP(M359,0)+'Основная продукция'!J555</f>
        <v>0</v>
      </c>
      <c r="O359" s="894"/>
      <c r="P359" s="894"/>
      <c r="Q359" s="896"/>
      <c r="S359"/>
      <c r="T359"/>
      <c r="U359"/>
      <c r="V359"/>
      <c r="W359"/>
      <c r="X359"/>
      <c r="Y359"/>
      <c r="Z359"/>
    </row>
    <row r="360" spans="1:26" s="864" customFormat="1" ht="21.75" customHeight="1">
      <c r="A360" s="3644" t="s">
        <v>57</v>
      </c>
      <c r="B360" s="1274" t="s">
        <v>398</v>
      </c>
      <c r="C360" s="1274"/>
      <c r="D360" s="1274"/>
      <c r="E360" s="891">
        <f>ROUNDUP(D360,0)+'Основная продукция'!I529</f>
        <v>0</v>
      </c>
      <c r="F360" s="1275">
        <f>E360*0.2</f>
        <v>0</v>
      </c>
      <c r="G360" s="894"/>
      <c r="H360" s="896"/>
      <c r="J360" s="3644" t="s">
        <v>57</v>
      </c>
      <c r="K360" s="1274" t="s">
        <v>398</v>
      </c>
      <c r="L360" s="1274"/>
      <c r="M360" s="1274"/>
      <c r="N360" s="891">
        <f>ROUNDUP(M360,0)+'Основная продукция'!J556</f>
        <v>0</v>
      </c>
      <c r="O360" s="1275">
        <f>N360*0.2</f>
        <v>0</v>
      </c>
      <c r="P360" s="894"/>
      <c r="Q360" s="896"/>
      <c r="S360"/>
      <c r="T360"/>
      <c r="U360"/>
      <c r="V360"/>
      <c r="W360"/>
      <c r="X360"/>
      <c r="Y360"/>
      <c r="Z360"/>
    </row>
    <row r="361" spans="1:26" s="864" customFormat="1" ht="21.75" customHeight="1">
      <c r="A361" s="893" t="s">
        <v>725</v>
      </c>
      <c r="B361" s="891" t="s">
        <v>398</v>
      </c>
      <c r="C361" s="911"/>
      <c r="D361" s="891"/>
      <c r="E361" s="891">
        <f>ROUNDUP(D361,0)+'Основная продукция'!I530</f>
        <v>0</v>
      </c>
      <c r="F361" s="892">
        <f>E361*0.5</f>
        <v>0</v>
      </c>
      <c r="G361" s="894"/>
      <c r="H361" s="896"/>
      <c r="J361" s="893" t="s">
        <v>725</v>
      </c>
      <c r="K361" s="891" t="s">
        <v>398</v>
      </c>
      <c r="L361" s="911"/>
      <c r="M361" s="891"/>
      <c r="N361" s="891">
        <f>ROUNDUP(M361,0)+'Основная продукция'!J557</f>
        <v>0</v>
      </c>
      <c r="O361" s="892">
        <f>N361*0.5</f>
        <v>0</v>
      </c>
      <c r="P361" s="894"/>
      <c r="Q361" s="896"/>
      <c r="S361"/>
      <c r="T361"/>
      <c r="U361"/>
      <c r="V361"/>
      <c r="W361"/>
      <c r="X361"/>
      <c r="Y361"/>
      <c r="Z361"/>
    </row>
    <row r="362" spans="1:26" s="864" customFormat="1" ht="21.75" customHeight="1" thickBot="1">
      <c r="A362" s="912" t="s">
        <v>747</v>
      </c>
      <c r="B362" s="913" t="s">
        <v>398</v>
      </c>
      <c r="C362" s="1980"/>
      <c r="D362" s="913"/>
      <c r="E362" s="1274">
        <f>ROUNDUP(D362,0)+'Основная продукция'!I531</f>
        <v>0</v>
      </c>
      <c r="F362" s="1981">
        <f>E362*0.5</f>
        <v>0</v>
      </c>
      <c r="G362" s="914"/>
      <c r="H362" s="916"/>
      <c r="J362" s="912" t="s">
        <v>747</v>
      </c>
      <c r="K362" s="913" t="s">
        <v>398</v>
      </c>
      <c r="L362" s="1980"/>
      <c r="M362" s="913"/>
      <c r="N362" s="891">
        <f>ROUNDUP(M362,0)+'Основная продукция'!J558</f>
        <v>0</v>
      </c>
      <c r="O362" s="1981">
        <f>N362*0.5</f>
        <v>0</v>
      </c>
      <c r="P362" s="914"/>
      <c r="Q362" s="916"/>
      <c r="S362"/>
      <c r="T362"/>
      <c r="U362"/>
      <c r="V362"/>
      <c r="W362"/>
      <c r="X362"/>
      <c r="Y362"/>
      <c r="Z362"/>
    </row>
    <row r="363" spans="1:26" s="864" customFormat="1" ht="21.75" customHeight="1">
      <c r="A363" s="3880" t="s">
        <v>939</v>
      </c>
      <c r="B363" s="3881"/>
      <c r="C363" s="3881"/>
      <c r="D363" s="3881"/>
      <c r="E363" s="3881"/>
      <c r="F363" s="3881"/>
      <c r="G363" s="3881"/>
      <c r="H363" s="3882"/>
      <c r="I363" s="785"/>
      <c r="J363" s="3880" t="s">
        <v>939</v>
      </c>
      <c r="K363" s="3881"/>
      <c r="L363" s="3881"/>
      <c r="M363" s="3881"/>
      <c r="N363" s="3881"/>
      <c r="O363" s="3881"/>
      <c r="P363" s="3881"/>
      <c r="Q363" s="3882"/>
      <c r="S363"/>
      <c r="T363"/>
      <c r="U363"/>
      <c r="V363"/>
      <c r="W363"/>
      <c r="X363"/>
      <c r="Y363"/>
      <c r="Z363"/>
    </row>
    <row r="364" spans="1:26" ht="21.75" customHeight="1" thickBot="1">
      <c r="A364" s="795"/>
      <c r="B364" s="796"/>
      <c r="C364" s="796"/>
      <c r="D364" s="796"/>
      <c r="E364" s="796"/>
      <c r="F364" s="796"/>
      <c r="G364" s="796"/>
      <c r="H364" s="917"/>
      <c r="J364" s="795"/>
      <c r="K364" s="796"/>
      <c r="L364" s="796"/>
      <c r="M364" s="796"/>
      <c r="N364" s="796"/>
      <c r="O364" s="796"/>
      <c r="P364" s="796"/>
      <c r="Q364" s="917"/>
      <c r="S364"/>
      <c r="T364"/>
      <c r="U364"/>
      <c r="V364"/>
      <c r="W364"/>
      <c r="X364"/>
      <c r="Y364"/>
      <c r="Z364"/>
    </row>
    <row r="365" spans="1:26" ht="21" customHeight="1">
      <c r="S365"/>
      <c r="T365"/>
      <c r="U365"/>
      <c r="V365"/>
      <c r="W365"/>
      <c r="X365"/>
      <c r="Y365"/>
      <c r="Z365"/>
    </row>
    <row r="366" spans="1:26" ht="37.5" customHeight="1">
      <c r="S366"/>
      <c r="T366"/>
      <c r="U366"/>
      <c r="V366"/>
      <c r="W366"/>
      <c r="X366"/>
      <c r="Y366"/>
      <c r="Z366"/>
    </row>
    <row r="367" spans="1:26" ht="37.5" customHeight="1">
      <c r="S367"/>
      <c r="T367"/>
      <c r="U367"/>
      <c r="V367"/>
      <c r="W367"/>
      <c r="X367"/>
      <c r="Y367"/>
      <c r="Z367"/>
    </row>
  </sheetData>
  <mergeCells count="151">
    <mergeCell ref="A315:B316"/>
    <mergeCell ref="F315:F316"/>
    <mergeCell ref="G315:G316"/>
    <mergeCell ref="H315:H316"/>
    <mergeCell ref="J315:K316"/>
    <mergeCell ref="O315:O316"/>
    <mergeCell ref="P315:P316"/>
    <mergeCell ref="Q315:Q316"/>
    <mergeCell ref="N211:N212"/>
    <mergeCell ref="E263:E264"/>
    <mergeCell ref="N263:N264"/>
    <mergeCell ref="E315:E316"/>
    <mergeCell ref="N315:N316"/>
    <mergeCell ref="G313:H313"/>
    <mergeCell ref="J313:O313"/>
    <mergeCell ref="P313:Q313"/>
    <mergeCell ref="B314:F314"/>
    <mergeCell ref="K314:O314"/>
    <mergeCell ref="A211:B212"/>
    <mergeCell ref="F211:F212"/>
    <mergeCell ref="G211:G212"/>
    <mergeCell ref="H211:H212"/>
    <mergeCell ref="J211:K212"/>
    <mergeCell ref="O211:O212"/>
    <mergeCell ref="Y263:Y264"/>
    <mergeCell ref="Z263:Z264"/>
    <mergeCell ref="J1:O1"/>
    <mergeCell ref="P1:Q1"/>
    <mergeCell ref="S1:X1"/>
    <mergeCell ref="Y1:Z1"/>
    <mergeCell ref="P53:Q53"/>
    <mergeCell ref="Y53:Z53"/>
    <mergeCell ref="J105:O105"/>
    <mergeCell ref="P105:Q105"/>
    <mergeCell ref="S105:X105"/>
    <mergeCell ref="Y105:Z105"/>
    <mergeCell ref="J157:O157"/>
    <mergeCell ref="P157:Q157"/>
    <mergeCell ref="S157:X157"/>
    <mergeCell ref="Y157:Z157"/>
    <mergeCell ref="J209:O209"/>
    <mergeCell ref="P209:Q209"/>
    <mergeCell ref="S209:X209"/>
    <mergeCell ref="Y209:Z209"/>
    <mergeCell ref="K262:O262"/>
    <mergeCell ref="W211:W212"/>
    <mergeCell ref="W263:W264"/>
    <mergeCell ref="W3:W4"/>
    <mergeCell ref="T262:X262"/>
    <mergeCell ref="A263:B264"/>
    <mergeCell ref="F263:F264"/>
    <mergeCell ref="G263:G264"/>
    <mergeCell ref="H263:H264"/>
    <mergeCell ref="J263:K264"/>
    <mergeCell ref="O263:O264"/>
    <mergeCell ref="P263:P264"/>
    <mergeCell ref="Q263:Q264"/>
    <mergeCell ref="S263:T264"/>
    <mergeCell ref="X263:X264"/>
    <mergeCell ref="B262:F262"/>
    <mergeCell ref="P211:P212"/>
    <mergeCell ref="Q211:Q212"/>
    <mergeCell ref="E211:E212"/>
    <mergeCell ref="J261:O261"/>
    <mergeCell ref="P261:Q261"/>
    <mergeCell ref="S211:T212"/>
    <mergeCell ref="X211:X212"/>
    <mergeCell ref="Y211:Y212"/>
    <mergeCell ref="Z211:Z212"/>
    <mergeCell ref="G261:H261"/>
    <mergeCell ref="S261:X261"/>
    <mergeCell ref="Y261:Z261"/>
    <mergeCell ref="G209:H209"/>
    <mergeCell ref="B210:F210"/>
    <mergeCell ref="K210:O210"/>
    <mergeCell ref="T210:X210"/>
    <mergeCell ref="S159:T160"/>
    <mergeCell ref="X159:X160"/>
    <mergeCell ref="Y159:Y160"/>
    <mergeCell ref="Z159:Z160"/>
    <mergeCell ref="A159:B160"/>
    <mergeCell ref="F159:F160"/>
    <mergeCell ref="G159:G160"/>
    <mergeCell ref="H159:H160"/>
    <mergeCell ref="E159:E160"/>
    <mergeCell ref="N159:N160"/>
    <mergeCell ref="W159:W160"/>
    <mergeCell ref="J159:K160"/>
    <mergeCell ref="O159:O160"/>
    <mergeCell ref="P159:P160"/>
    <mergeCell ref="Q159:Q160"/>
    <mergeCell ref="G157:H157"/>
    <mergeCell ref="B158:F158"/>
    <mergeCell ref="K158:O158"/>
    <mergeCell ref="T158:X158"/>
    <mergeCell ref="S107:T108"/>
    <mergeCell ref="X107:X108"/>
    <mergeCell ref="Y107:Y108"/>
    <mergeCell ref="Z107:Z108"/>
    <mergeCell ref="A107:B108"/>
    <mergeCell ref="F107:F108"/>
    <mergeCell ref="G107:G108"/>
    <mergeCell ref="H107:H108"/>
    <mergeCell ref="Q107:Q108"/>
    <mergeCell ref="E107:E108"/>
    <mergeCell ref="N107:N108"/>
    <mergeCell ref="W107:W108"/>
    <mergeCell ref="J107:K108"/>
    <mergeCell ref="O107:O108"/>
    <mergeCell ref="P107:P108"/>
    <mergeCell ref="G1:H1"/>
    <mergeCell ref="O3:O4"/>
    <mergeCell ref="P3:P4"/>
    <mergeCell ref="Q3:Q4"/>
    <mergeCell ref="A3:B4"/>
    <mergeCell ref="F3:F4"/>
    <mergeCell ref="G3:G4"/>
    <mergeCell ref="H3:H4"/>
    <mergeCell ref="J3:K4"/>
    <mergeCell ref="E3:E4"/>
    <mergeCell ref="N3:N4"/>
    <mergeCell ref="G105:H105"/>
    <mergeCell ref="B106:F106"/>
    <mergeCell ref="K106:O106"/>
    <mergeCell ref="E55:E56"/>
    <mergeCell ref="N55:N56"/>
    <mergeCell ref="T2:X2"/>
    <mergeCell ref="S3:T4"/>
    <mergeCell ref="X3:X4"/>
    <mergeCell ref="G53:H53"/>
    <mergeCell ref="B54:F54"/>
    <mergeCell ref="K54:O54"/>
    <mergeCell ref="A55:B56"/>
    <mergeCell ref="F55:F56"/>
    <mergeCell ref="G55:G56"/>
    <mergeCell ref="H55:H56"/>
    <mergeCell ref="J55:K56"/>
    <mergeCell ref="O55:O56"/>
    <mergeCell ref="B2:F2"/>
    <mergeCell ref="K2:O2"/>
    <mergeCell ref="T106:X106"/>
    <mergeCell ref="Y3:Y4"/>
    <mergeCell ref="Z3:Z4"/>
    <mergeCell ref="T54:X54"/>
    <mergeCell ref="S55:T56"/>
    <mergeCell ref="X55:X56"/>
    <mergeCell ref="Y55:Y56"/>
    <mergeCell ref="Z55:Z56"/>
    <mergeCell ref="W55:W56"/>
    <mergeCell ref="P55:P56"/>
    <mergeCell ref="Q55:Q56"/>
  </mergeCells>
  <pageMargins left="0" right="0" top="0" bottom="0" header="0" footer="0"/>
  <pageSetup paperSize="9" scale="68" orientation="portrait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1">
    <tabColor rgb="FFFF0000"/>
  </sheetPr>
  <dimension ref="A1:AC438"/>
  <sheetViews>
    <sheetView view="pageLayout" topLeftCell="A163" zoomScale="84" zoomScaleNormal="84" zoomScalePageLayoutView="84" workbookViewId="0">
      <selection activeCell="AB182" sqref="AB182"/>
    </sheetView>
  </sheetViews>
  <sheetFormatPr defaultColWidth="9.140625" defaultRowHeight="12.75"/>
  <cols>
    <col min="1" max="1" width="12.140625" style="785" customWidth="1"/>
    <col min="2" max="2" width="4.5703125" style="785" customWidth="1"/>
    <col min="3" max="4" width="4.85546875" style="785" hidden="1" customWidth="1"/>
    <col min="5" max="5" width="4.140625" style="785" customWidth="1"/>
    <col min="6" max="6" width="7.28515625" style="785" customWidth="1"/>
    <col min="7" max="7" width="7.42578125" style="785" customWidth="1"/>
    <col min="8" max="9" width="7.7109375" style="785" customWidth="1"/>
    <col min="10" max="10" width="1.7109375" style="785" customWidth="1"/>
    <col min="11" max="11" width="12.140625" style="785" customWidth="1"/>
    <col min="12" max="12" width="4.7109375" style="785" customWidth="1"/>
    <col min="13" max="14" width="4.85546875" style="785" hidden="1" customWidth="1"/>
    <col min="15" max="15" width="4.140625" style="785" customWidth="1"/>
    <col min="16" max="17" width="7.42578125" style="785" customWidth="1"/>
    <col min="18" max="19" width="7.7109375" style="785" customWidth="1"/>
    <col min="20" max="20" width="1.7109375" style="785" customWidth="1"/>
    <col min="21" max="21" width="12.28515625" style="785" customWidth="1"/>
    <col min="22" max="22" width="4.7109375" style="785" customWidth="1"/>
    <col min="23" max="24" width="4.85546875" style="785" hidden="1" customWidth="1"/>
    <col min="25" max="25" width="4.140625" style="785" customWidth="1"/>
    <col min="26" max="26" width="7.28515625" style="785" customWidth="1"/>
    <col min="27" max="27" width="7.42578125" style="785" customWidth="1"/>
    <col min="28" max="29" width="7.7109375" style="785" customWidth="1"/>
    <col min="30" max="16384" width="9.140625" style="785"/>
  </cols>
  <sheetData>
    <row r="1" spans="1:29" ht="18.75" customHeight="1" thickBot="1">
      <c r="A1" s="854" t="s">
        <v>318</v>
      </c>
      <c r="B1" s="855"/>
      <c r="C1" s="855"/>
      <c r="D1" s="855"/>
      <c r="E1" s="855"/>
      <c r="F1" s="855"/>
      <c r="G1" s="4051" t="s">
        <v>80</v>
      </c>
      <c r="H1" s="4052"/>
      <c r="I1" s="4053"/>
      <c r="K1" s="4054" t="s">
        <v>319</v>
      </c>
      <c r="L1" s="4055"/>
      <c r="M1" s="4055"/>
      <c r="N1" s="4055"/>
      <c r="O1" s="4055"/>
      <c r="P1" s="4055"/>
      <c r="Q1" s="4051" t="s">
        <v>522</v>
      </c>
      <c r="R1" s="4052"/>
      <c r="S1" s="4053"/>
      <c r="U1" s="4056" t="s">
        <v>320</v>
      </c>
      <c r="V1" s="4057"/>
      <c r="W1" s="4057"/>
      <c r="X1" s="4057"/>
      <c r="Y1" s="4057"/>
      <c r="Z1" s="4058"/>
      <c r="AA1" s="4051" t="s">
        <v>245</v>
      </c>
      <c r="AB1" s="4052"/>
      <c r="AC1" s="4053"/>
    </row>
    <row r="2" spans="1:29" ht="18.75" customHeight="1" thickBot="1">
      <c r="A2" s="856" t="s">
        <v>61</v>
      </c>
      <c r="B2" s="4059">
        <f>'Основная продукция'!B2</f>
        <v>44606</v>
      </c>
      <c r="C2" s="4060"/>
      <c r="D2" s="4060"/>
      <c r="E2" s="4060"/>
      <c r="F2" s="4061"/>
      <c r="G2" s="857" t="s">
        <v>62</v>
      </c>
      <c r="H2" s="4062">
        <f>'Основная продукция'!P2</f>
        <v>0.5</v>
      </c>
      <c r="I2" s="4063"/>
      <c r="K2" s="856" t="s">
        <v>61</v>
      </c>
      <c r="L2" s="4059">
        <f>B2</f>
        <v>44606</v>
      </c>
      <c r="M2" s="4060"/>
      <c r="N2" s="4060"/>
      <c r="O2" s="4060"/>
      <c r="P2" s="4061"/>
      <c r="Q2" s="857" t="s">
        <v>62</v>
      </c>
      <c r="R2" s="4064">
        <f>H2</f>
        <v>0.5</v>
      </c>
      <c r="S2" s="4065"/>
      <c r="U2" s="856" t="s">
        <v>61</v>
      </c>
      <c r="V2" s="4059">
        <f>L2</f>
        <v>44606</v>
      </c>
      <c r="W2" s="4060"/>
      <c r="X2" s="4060"/>
      <c r="Y2" s="4060"/>
      <c r="Z2" s="4061"/>
      <c r="AA2" s="857" t="s">
        <v>62</v>
      </c>
      <c r="AB2" s="4064">
        <f>R2</f>
        <v>0.5</v>
      </c>
      <c r="AC2" s="4065"/>
    </row>
    <row r="3" spans="1:29" ht="12.75" customHeight="1">
      <c r="A3" s="4077" t="s">
        <v>21</v>
      </c>
      <c r="B3" s="4078"/>
      <c r="C3" s="1946"/>
      <c r="D3" s="1946"/>
      <c r="E3" s="1946"/>
      <c r="F3" s="4081" t="s">
        <v>395</v>
      </c>
      <c r="G3" s="4081" t="s">
        <v>22</v>
      </c>
      <c r="H3" s="4081" t="s">
        <v>563</v>
      </c>
      <c r="I3" s="4090" t="s">
        <v>564</v>
      </c>
      <c r="K3" s="4077" t="s">
        <v>21</v>
      </c>
      <c r="L3" s="4078"/>
      <c r="M3" s="1946"/>
      <c r="N3" s="1946"/>
      <c r="O3" s="1946"/>
      <c r="P3" s="4081" t="s">
        <v>395</v>
      </c>
      <c r="Q3" s="4081" t="s">
        <v>22</v>
      </c>
      <c r="R3" s="4081" t="s">
        <v>563</v>
      </c>
      <c r="S3" s="4090" t="s">
        <v>564</v>
      </c>
      <c r="U3" s="4077" t="s">
        <v>21</v>
      </c>
      <c r="V3" s="4078"/>
      <c r="W3" s="1946"/>
      <c r="X3" s="1946"/>
      <c r="Y3" s="1946"/>
      <c r="Z3" s="4081" t="s">
        <v>395</v>
      </c>
      <c r="AA3" s="4081" t="s">
        <v>22</v>
      </c>
      <c r="AB3" s="4081" t="s">
        <v>563</v>
      </c>
      <c r="AC3" s="4090" t="s">
        <v>564</v>
      </c>
    </row>
    <row r="4" spans="1:29" ht="13.5" thickBot="1">
      <c r="A4" s="4079"/>
      <c r="B4" s="4080"/>
      <c r="C4" s="1947"/>
      <c r="D4" s="1947"/>
      <c r="E4" s="1947" t="s">
        <v>396</v>
      </c>
      <c r="F4" s="4082"/>
      <c r="G4" s="4082"/>
      <c r="H4" s="4082"/>
      <c r="I4" s="4091"/>
      <c r="K4" s="4079"/>
      <c r="L4" s="4080"/>
      <c r="M4" s="1947"/>
      <c r="N4" s="1947"/>
      <c r="O4" s="1947" t="s">
        <v>396</v>
      </c>
      <c r="P4" s="4082"/>
      <c r="Q4" s="4082"/>
      <c r="R4" s="4082"/>
      <c r="S4" s="4091"/>
      <c r="U4" s="4079"/>
      <c r="V4" s="4080"/>
      <c r="W4" s="1947"/>
      <c r="X4" s="1947"/>
      <c r="Y4" s="1947" t="s">
        <v>396</v>
      </c>
      <c r="Z4" s="4082"/>
      <c r="AA4" s="4082"/>
      <c r="AB4" s="4082"/>
      <c r="AC4" s="4091"/>
    </row>
    <row r="5" spans="1:29" s="864" customFormat="1" ht="25.5" customHeight="1">
      <c r="A5" s="1948" t="s">
        <v>24</v>
      </c>
      <c r="B5" s="1949" t="s">
        <v>25</v>
      </c>
      <c r="C5" s="1949"/>
      <c r="D5" s="1949"/>
      <c r="E5" s="1949" t="s">
        <v>397</v>
      </c>
      <c r="F5" s="860">
        <f>'Основная продукция'!P5</f>
        <v>0</v>
      </c>
      <c r="G5" s="861"/>
      <c r="H5" s="862"/>
      <c r="I5" s="863"/>
      <c r="K5" s="1948" t="s">
        <v>24</v>
      </c>
      <c r="L5" s="1949" t="s">
        <v>25</v>
      </c>
      <c r="M5" s="1949"/>
      <c r="N5" s="1949"/>
      <c r="O5" s="1949" t="s">
        <v>397</v>
      </c>
      <c r="P5" s="860">
        <f>'Основная продукция'!P33</f>
        <v>0</v>
      </c>
      <c r="Q5" s="861"/>
      <c r="R5" s="862"/>
      <c r="S5" s="863"/>
      <c r="U5" s="1948" t="s">
        <v>24</v>
      </c>
      <c r="V5" s="1949" t="s">
        <v>25</v>
      </c>
      <c r="W5" s="1949"/>
      <c r="X5" s="1949"/>
      <c r="Y5" s="1949" t="s">
        <v>397</v>
      </c>
      <c r="Z5" s="860">
        <f>'Основная продукция'!P61</f>
        <v>0</v>
      </c>
      <c r="AA5" s="861"/>
      <c r="AB5" s="862"/>
      <c r="AC5" s="863"/>
    </row>
    <row r="6" spans="1:29" s="864" customFormat="1" ht="25.5" customHeight="1">
      <c r="A6" s="865" t="s">
        <v>26</v>
      </c>
      <c r="B6" s="866" t="s">
        <v>25</v>
      </c>
      <c r="C6" s="866"/>
      <c r="D6" s="866"/>
      <c r="E6" s="866" t="s">
        <v>397</v>
      </c>
      <c r="F6" s="881">
        <f>'Основная продукция'!P6</f>
        <v>0</v>
      </c>
      <c r="G6" s="868"/>
      <c r="H6" s="869"/>
      <c r="I6" s="870"/>
      <c r="K6" s="865" t="s">
        <v>26</v>
      </c>
      <c r="L6" s="866" t="s">
        <v>25</v>
      </c>
      <c r="M6" s="866"/>
      <c r="N6" s="866"/>
      <c r="O6" s="866" t="s">
        <v>397</v>
      </c>
      <c r="P6" s="881">
        <f>'Основная продукция'!P34</f>
        <v>0</v>
      </c>
      <c r="Q6" s="868"/>
      <c r="R6" s="869"/>
      <c r="S6" s="870"/>
      <c r="U6" s="865" t="s">
        <v>26</v>
      </c>
      <c r="V6" s="866" t="s">
        <v>25</v>
      </c>
      <c r="W6" s="866"/>
      <c r="X6" s="866"/>
      <c r="Y6" s="866" t="s">
        <v>397</v>
      </c>
      <c r="Z6" s="881">
        <f>'Основная продукция'!P62</f>
        <v>0</v>
      </c>
      <c r="AA6" s="868"/>
      <c r="AB6" s="869"/>
      <c r="AC6" s="870"/>
    </row>
    <row r="7" spans="1:29" s="864" customFormat="1" ht="25.5" customHeight="1">
      <c r="A7" s="865" t="s">
        <v>583</v>
      </c>
      <c r="B7" s="866" t="s">
        <v>25</v>
      </c>
      <c r="C7" s="866"/>
      <c r="D7" s="866"/>
      <c r="E7" s="866" t="s">
        <v>397</v>
      </c>
      <c r="F7" s="881">
        <f>'Основная продукция'!P7</f>
        <v>0</v>
      </c>
      <c r="G7" s="868"/>
      <c r="H7" s="869"/>
      <c r="I7" s="870"/>
      <c r="K7" s="865" t="s">
        <v>583</v>
      </c>
      <c r="L7" s="866" t="s">
        <v>25</v>
      </c>
      <c r="M7" s="866"/>
      <c r="N7" s="866"/>
      <c r="O7" s="866" t="s">
        <v>397</v>
      </c>
      <c r="P7" s="881">
        <f>'Основная продукция'!P35</f>
        <v>0</v>
      </c>
      <c r="Q7" s="868"/>
      <c r="R7" s="869"/>
      <c r="S7" s="870"/>
      <c r="U7" s="865" t="s">
        <v>583</v>
      </c>
      <c r="V7" s="866" t="s">
        <v>25</v>
      </c>
      <c r="W7" s="866"/>
      <c r="X7" s="866"/>
      <c r="Y7" s="866" t="s">
        <v>397</v>
      </c>
      <c r="Z7" s="881">
        <f>'Основная продукция'!P63</f>
        <v>0</v>
      </c>
      <c r="AA7" s="868"/>
      <c r="AB7" s="869"/>
      <c r="AC7" s="870"/>
    </row>
    <row r="8" spans="1:29" s="864" customFormat="1" ht="25.5" customHeight="1">
      <c r="A8" s="865" t="s">
        <v>584</v>
      </c>
      <c r="B8" s="866" t="s">
        <v>25</v>
      </c>
      <c r="C8" s="866"/>
      <c r="D8" s="866"/>
      <c r="E8" s="866" t="s">
        <v>397</v>
      </c>
      <c r="F8" s="881">
        <f>'Основная продукция'!P8</f>
        <v>0</v>
      </c>
      <c r="G8" s="868"/>
      <c r="H8" s="869"/>
      <c r="I8" s="870"/>
      <c r="K8" s="865" t="s">
        <v>584</v>
      </c>
      <c r="L8" s="866" t="s">
        <v>25</v>
      </c>
      <c r="M8" s="866"/>
      <c r="N8" s="866"/>
      <c r="O8" s="866" t="s">
        <v>397</v>
      </c>
      <c r="P8" s="881">
        <f>'Основная продукция'!P36</f>
        <v>0</v>
      </c>
      <c r="Q8" s="868"/>
      <c r="R8" s="869"/>
      <c r="S8" s="870"/>
      <c r="U8" s="865" t="s">
        <v>584</v>
      </c>
      <c r="V8" s="866" t="s">
        <v>25</v>
      </c>
      <c r="W8" s="866"/>
      <c r="X8" s="866"/>
      <c r="Y8" s="866" t="s">
        <v>397</v>
      </c>
      <c r="Z8" s="881">
        <f>'Основная продукция'!P64</f>
        <v>0</v>
      </c>
      <c r="AA8" s="868"/>
      <c r="AB8" s="869"/>
      <c r="AC8" s="870"/>
    </row>
    <row r="9" spans="1:29" s="864" customFormat="1" ht="25.5" customHeight="1" thickBot="1">
      <c r="A9" s="871" t="s">
        <v>27</v>
      </c>
      <c r="B9" s="1951" t="s">
        <v>25</v>
      </c>
      <c r="C9" s="1951"/>
      <c r="D9" s="1951"/>
      <c r="E9" s="1951" t="s">
        <v>397</v>
      </c>
      <c r="F9" s="928">
        <f>'Основная продукция'!P9</f>
        <v>0</v>
      </c>
      <c r="G9" s="873"/>
      <c r="H9" s="874"/>
      <c r="I9" s="875"/>
      <c r="K9" s="871" t="s">
        <v>27</v>
      </c>
      <c r="L9" s="1951" t="s">
        <v>25</v>
      </c>
      <c r="M9" s="872"/>
      <c r="N9" s="872"/>
      <c r="O9" s="1951" t="s">
        <v>397</v>
      </c>
      <c r="P9" s="930">
        <f>'Основная продукция'!P37</f>
        <v>0</v>
      </c>
      <c r="Q9" s="873"/>
      <c r="R9" s="874"/>
      <c r="S9" s="875"/>
      <c r="U9" s="871" t="s">
        <v>27</v>
      </c>
      <c r="V9" s="1951" t="s">
        <v>25</v>
      </c>
      <c r="W9" s="872"/>
      <c r="X9" s="872"/>
      <c r="Y9" s="1951" t="s">
        <v>397</v>
      </c>
      <c r="Z9" s="930">
        <f>'Основная продукция'!P65</f>
        <v>0</v>
      </c>
      <c r="AA9" s="873"/>
      <c r="AB9" s="874"/>
      <c r="AC9" s="875"/>
    </row>
    <row r="10" spans="1:29" s="864" customFormat="1" ht="25.5" customHeight="1">
      <c r="A10" s="1948" t="s">
        <v>0</v>
      </c>
      <c r="B10" s="1949" t="s">
        <v>25</v>
      </c>
      <c r="C10" s="1949"/>
      <c r="D10" s="1949"/>
      <c r="E10" s="1949" t="s">
        <v>397</v>
      </c>
      <c r="F10" s="860">
        <f>'Основная продукция'!P11</f>
        <v>0</v>
      </c>
      <c r="G10" s="876"/>
      <c r="H10" s="1832" t="e">
        <f>'Срочная в 11.30'!G8</f>
        <v>#DIV/0!</v>
      </c>
      <c r="I10" s="1829" t="e">
        <f>F10-H10</f>
        <v>#DIV/0!</v>
      </c>
      <c r="K10" s="1948" t="s">
        <v>0</v>
      </c>
      <c r="L10" s="1949" t="s">
        <v>25</v>
      </c>
      <c r="M10" s="1949"/>
      <c r="N10" s="1949"/>
      <c r="O10" s="1949" t="s">
        <v>397</v>
      </c>
      <c r="P10" s="860">
        <f>'Основная продукция'!P39</f>
        <v>0</v>
      </c>
      <c r="Q10" s="876"/>
      <c r="R10" s="1832" t="e">
        <f>'Срочная в 11.30'!G12</f>
        <v>#DIV/0!</v>
      </c>
      <c r="S10" s="1829" t="e">
        <f>P10-R10</f>
        <v>#DIV/0!</v>
      </c>
      <c r="U10" s="1948" t="s">
        <v>0</v>
      </c>
      <c r="V10" s="1949" t="s">
        <v>25</v>
      </c>
      <c r="W10" s="1949"/>
      <c r="X10" s="1949"/>
      <c r="Y10" s="1949" t="s">
        <v>397</v>
      </c>
      <c r="Z10" s="860">
        <f>'Основная продукция'!P67</f>
        <v>0</v>
      </c>
      <c r="AA10" s="876"/>
      <c r="AB10" s="1832">
        <v>0</v>
      </c>
      <c r="AC10" s="1829">
        <f>Z10-AB10</f>
        <v>0</v>
      </c>
    </row>
    <row r="11" spans="1:29" s="864" customFormat="1" ht="25.5" customHeight="1">
      <c r="A11" s="865" t="s">
        <v>28</v>
      </c>
      <c r="B11" s="866" t="s">
        <v>25</v>
      </c>
      <c r="C11" s="866"/>
      <c r="D11" s="866"/>
      <c r="E11" s="866" t="s">
        <v>397</v>
      </c>
      <c r="F11" s="881">
        <f>'Основная продукция'!P12</f>
        <v>0</v>
      </c>
      <c r="G11" s="877"/>
      <c r="H11" s="1827"/>
      <c r="I11" s="1828"/>
      <c r="K11" s="865" t="s">
        <v>28</v>
      </c>
      <c r="L11" s="866" t="s">
        <v>25</v>
      </c>
      <c r="M11" s="866"/>
      <c r="N11" s="866"/>
      <c r="O11" s="866" t="s">
        <v>397</v>
      </c>
      <c r="P11" s="881">
        <f>'Основная продукция'!P40</f>
        <v>0</v>
      </c>
      <c r="Q11" s="877"/>
      <c r="R11" s="1827"/>
      <c r="S11" s="1828"/>
      <c r="U11" s="865" t="s">
        <v>28</v>
      </c>
      <c r="V11" s="866" t="s">
        <v>25</v>
      </c>
      <c r="W11" s="866"/>
      <c r="X11" s="866"/>
      <c r="Y11" s="866" t="s">
        <v>397</v>
      </c>
      <c r="Z11" s="881">
        <f>'Основная продукция'!P68</f>
        <v>0</v>
      </c>
      <c r="AA11" s="877"/>
      <c r="AB11" s="1827"/>
      <c r="AC11" s="1828"/>
    </row>
    <row r="12" spans="1:29" s="864" customFormat="1" ht="25.5" customHeight="1" thickBot="1">
      <c r="A12" s="1950" t="s">
        <v>29</v>
      </c>
      <c r="B12" s="1951" t="s">
        <v>25</v>
      </c>
      <c r="C12" s="1951"/>
      <c r="D12" s="1951"/>
      <c r="E12" s="1951" t="s">
        <v>397</v>
      </c>
      <c r="F12" s="928">
        <f>'Основная продукция'!P13</f>
        <v>0</v>
      </c>
      <c r="G12" s="878"/>
      <c r="H12" s="1833" t="e">
        <f>'Срочная в 11.30'!G9</f>
        <v>#DIV/0!</v>
      </c>
      <c r="I12" s="1831" t="e">
        <f>F12-H12</f>
        <v>#DIV/0!</v>
      </c>
      <c r="K12" s="1950" t="s">
        <v>29</v>
      </c>
      <c r="L12" s="1951" t="s">
        <v>25</v>
      </c>
      <c r="M12" s="872"/>
      <c r="N12" s="872"/>
      <c r="O12" s="1951" t="s">
        <v>397</v>
      </c>
      <c r="P12" s="930">
        <f>'Основная продукция'!P41</f>
        <v>0</v>
      </c>
      <c r="Q12" s="878"/>
      <c r="R12" s="1833" t="e">
        <f>'Срочная в 11.30'!G13</f>
        <v>#DIV/0!</v>
      </c>
      <c r="S12" s="1831" t="e">
        <f>P12-R12</f>
        <v>#DIV/0!</v>
      </c>
      <c r="U12" s="1950" t="s">
        <v>29</v>
      </c>
      <c r="V12" s="1951" t="s">
        <v>25</v>
      </c>
      <c r="W12" s="872"/>
      <c r="X12" s="872"/>
      <c r="Y12" s="1951" t="s">
        <v>397</v>
      </c>
      <c r="Z12" s="930">
        <f>'Основная продукция'!P69</f>
        <v>0</v>
      </c>
      <c r="AA12" s="878"/>
      <c r="AB12" s="1835">
        <v>0</v>
      </c>
      <c r="AC12" s="1830">
        <f>Z12-AB12</f>
        <v>0</v>
      </c>
    </row>
    <row r="13" spans="1:29" s="864" customFormat="1" ht="25.5" customHeight="1">
      <c r="A13" s="1948" t="s">
        <v>30</v>
      </c>
      <c r="B13" s="1949" t="s">
        <v>25</v>
      </c>
      <c r="C13" s="1949"/>
      <c r="D13" s="1949"/>
      <c r="E13" s="1949" t="s">
        <v>397</v>
      </c>
      <c r="F13" s="860">
        <f>'Основная продукция'!P15</f>
        <v>0</v>
      </c>
      <c r="G13" s="876"/>
      <c r="H13" s="862"/>
      <c r="I13" s="863"/>
      <c r="K13" s="1948" t="s">
        <v>30</v>
      </c>
      <c r="L13" s="1949" t="s">
        <v>25</v>
      </c>
      <c r="M13" s="1949"/>
      <c r="N13" s="1949"/>
      <c r="O13" s="1949" t="s">
        <v>397</v>
      </c>
      <c r="P13" s="860">
        <f>'Основная продукция'!P43</f>
        <v>0</v>
      </c>
      <c r="Q13" s="876"/>
      <c r="R13" s="862"/>
      <c r="S13" s="863"/>
      <c r="U13" s="1948" t="s">
        <v>30</v>
      </c>
      <c r="V13" s="1949" t="s">
        <v>25</v>
      </c>
      <c r="W13" s="1949"/>
      <c r="X13" s="1949"/>
      <c r="Y13" s="1949" t="s">
        <v>397</v>
      </c>
      <c r="Z13" s="860">
        <f>'Основная продукция'!P71</f>
        <v>0</v>
      </c>
      <c r="AA13" s="876"/>
      <c r="AB13" s="862"/>
      <c r="AC13" s="863"/>
    </row>
    <row r="14" spans="1:29" s="864" customFormat="1" ht="25.5" customHeight="1" thickBot="1">
      <c r="A14" s="1950" t="s">
        <v>31</v>
      </c>
      <c r="B14" s="1951" t="s">
        <v>25</v>
      </c>
      <c r="C14" s="1951"/>
      <c r="D14" s="1951"/>
      <c r="E14" s="1951" t="s">
        <v>397</v>
      </c>
      <c r="F14" s="928">
        <f>'Основная продукция'!P16</f>
        <v>0</v>
      </c>
      <c r="G14" s="878"/>
      <c r="H14" s="874"/>
      <c r="I14" s="875"/>
      <c r="K14" s="1950" t="s">
        <v>31</v>
      </c>
      <c r="L14" s="1951" t="s">
        <v>25</v>
      </c>
      <c r="M14" s="872"/>
      <c r="N14" s="872"/>
      <c r="O14" s="1951" t="s">
        <v>397</v>
      </c>
      <c r="P14" s="930">
        <f>'Основная продукция'!P44</f>
        <v>0</v>
      </c>
      <c r="Q14" s="878"/>
      <c r="R14" s="874"/>
      <c r="S14" s="875"/>
      <c r="U14" s="1950" t="s">
        <v>31</v>
      </c>
      <c r="V14" s="1951" t="s">
        <v>25</v>
      </c>
      <c r="W14" s="872"/>
      <c r="X14" s="872"/>
      <c r="Y14" s="1951" t="s">
        <v>397</v>
      </c>
      <c r="Z14" s="930">
        <f>'Основная продукция'!P72</f>
        <v>0</v>
      </c>
      <c r="AA14" s="878"/>
      <c r="AB14" s="874"/>
      <c r="AC14" s="875"/>
    </row>
    <row r="15" spans="1:29" s="864" customFormat="1" ht="25.5" customHeight="1">
      <c r="A15" s="879" t="s">
        <v>327</v>
      </c>
      <c r="B15" s="1949" t="s">
        <v>25</v>
      </c>
      <c r="C15" s="1949"/>
      <c r="D15" s="1949"/>
      <c r="E15" s="1949" t="s">
        <v>397</v>
      </c>
      <c r="F15" s="889">
        <f>'Основная продукция'!P17</f>
        <v>0</v>
      </c>
      <c r="G15" s="876"/>
      <c r="H15" s="862"/>
      <c r="I15" s="863"/>
      <c r="K15" s="879" t="s">
        <v>327</v>
      </c>
      <c r="L15" s="1949" t="s">
        <v>25</v>
      </c>
      <c r="M15" s="1949"/>
      <c r="N15" s="1949"/>
      <c r="O15" s="1949" t="s">
        <v>397</v>
      </c>
      <c r="P15" s="860">
        <f>'Основная продукция'!P45</f>
        <v>0</v>
      </c>
      <c r="Q15" s="876"/>
      <c r="R15" s="862"/>
      <c r="S15" s="863"/>
      <c r="U15" s="879" t="s">
        <v>327</v>
      </c>
      <c r="V15" s="1949" t="s">
        <v>25</v>
      </c>
      <c r="W15" s="1949"/>
      <c r="X15" s="1949"/>
      <c r="Y15" s="1949" t="s">
        <v>397</v>
      </c>
      <c r="Z15" s="860">
        <f>'Основная продукция'!P73</f>
        <v>0</v>
      </c>
      <c r="AA15" s="876"/>
      <c r="AB15" s="862"/>
      <c r="AC15" s="863"/>
    </row>
    <row r="16" spans="1:29" s="864" customFormat="1" ht="25.5" customHeight="1">
      <c r="A16" s="880" t="s">
        <v>33</v>
      </c>
      <c r="B16" s="866" t="s">
        <v>25</v>
      </c>
      <c r="C16" s="866"/>
      <c r="D16" s="866"/>
      <c r="E16" s="866" t="s">
        <v>397</v>
      </c>
      <c r="F16" s="945">
        <f>'Основная продукция'!P18</f>
        <v>0</v>
      </c>
      <c r="G16" s="877"/>
      <c r="H16" s="869"/>
      <c r="I16" s="870"/>
      <c r="K16" s="880" t="s">
        <v>33</v>
      </c>
      <c r="L16" s="866" t="s">
        <v>25</v>
      </c>
      <c r="M16" s="866"/>
      <c r="N16" s="866"/>
      <c r="O16" s="866" t="s">
        <v>397</v>
      </c>
      <c r="P16" s="881">
        <f>'Основная продукция'!P46</f>
        <v>0</v>
      </c>
      <c r="Q16" s="877"/>
      <c r="R16" s="869"/>
      <c r="S16" s="870"/>
      <c r="U16" s="880" t="s">
        <v>33</v>
      </c>
      <c r="V16" s="866" t="s">
        <v>25</v>
      </c>
      <c r="W16" s="866"/>
      <c r="X16" s="866"/>
      <c r="Y16" s="866" t="s">
        <v>397</v>
      </c>
      <c r="Z16" s="881">
        <f>'Основная продукция'!P74</f>
        <v>0</v>
      </c>
      <c r="AA16" s="877"/>
      <c r="AB16" s="869"/>
      <c r="AC16" s="870"/>
    </row>
    <row r="17" spans="1:29" s="864" customFormat="1" ht="25.5" customHeight="1" thickBot="1">
      <c r="A17" s="871" t="s">
        <v>34</v>
      </c>
      <c r="B17" s="1951" t="s">
        <v>25</v>
      </c>
      <c r="C17" s="1951"/>
      <c r="D17" s="1951"/>
      <c r="E17" s="1951" t="s">
        <v>397</v>
      </c>
      <c r="F17" s="946">
        <f>'Основная продукция'!P19</f>
        <v>0</v>
      </c>
      <c r="G17" s="878"/>
      <c r="H17" s="874"/>
      <c r="I17" s="875"/>
      <c r="K17" s="871" t="s">
        <v>34</v>
      </c>
      <c r="L17" s="1951" t="s">
        <v>25</v>
      </c>
      <c r="M17" s="872"/>
      <c r="N17" s="872"/>
      <c r="O17" s="1951" t="s">
        <v>397</v>
      </c>
      <c r="P17" s="930">
        <f>'Основная продукция'!P47</f>
        <v>0</v>
      </c>
      <c r="Q17" s="878"/>
      <c r="R17" s="874"/>
      <c r="S17" s="875"/>
      <c r="U17" s="871" t="s">
        <v>34</v>
      </c>
      <c r="V17" s="1951" t="s">
        <v>25</v>
      </c>
      <c r="W17" s="872"/>
      <c r="X17" s="872"/>
      <c r="Y17" s="1951" t="s">
        <v>397</v>
      </c>
      <c r="Z17" s="930">
        <f>'Основная продукция'!P75</f>
        <v>0</v>
      </c>
      <c r="AA17" s="878"/>
      <c r="AB17" s="874"/>
      <c r="AC17" s="875"/>
    </row>
    <row r="18" spans="1:29" s="864" customFormat="1" ht="25.5" customHeight="1">
      <c r="A18" s="1948" t="s">
        <v>9</v>
      </c>
      <c r="B18" s="1949" t="s">
        <v>25</v>
      </c>
      <c r="C18" s="1949"/>
      <c r="D18" s="1949"/>
      <c r="E18" s="1949" t="s">
        <v>397</v>
      </c>
      <c r="F18" s="860">
        <f>'Основная продукция'!P20</f>
        <v>0</v>
      </c>
      <c r="G18" s="876"/>
      <c r="H18" s="862"/>
      <c r="I18" s="863"/>
      <c r="K18" s="1948" t="s">
        <v>9</v>
      </c>
      <c r="L18" s="1949" t="s">
        <v>25</v>
      </c>
      <c r="M18" s="1949"/>
      <c r="N18" s="1949"/>
      <c r="O18" s="1949" t="s">
        <v>397</v>
      </c>
      <c r="P18" s="860">
        <f>'Основная продукция'!P48</f>
        <v>0</v>
      </c>
      <c r="Q18" s="876"/>
      <c r="R18" s="862"/>
      <c r="S18" s="863"/>
      <c r="U18" s="1948" t="s">
        <v>9</v>
      </c>
      <c r="V18" s="1949" t="s">
        <v>25</v>
      </c>
      <c r="W18" s="1949"/>
      <c r="X18" s="1949"/>
      <c r="Y18" s="1949" t="s">
        <v>397</v>
      </c>
      <c r="Z18" s="860">
        <f>'Основная продукция'!P76</f>
        <v>0</v>
      </c>
      <c r="AA18" s="876"/>
      <c r="AB18" s="862"/>
      <c r="AC18" s="863"/>
    </row>
    <row r="19" spans="1:29" s="864" customFormat="1" ht="25.5" customHeight="1">
      <c r="A19" s="880" t="s">
        <v>10</v>
      </c>
      <c r="B19" s="866" t="s">
        <v>25</v>
      </c>
      <c r="C19" s="866"/>
      <c r="D19" s="866"/>
      <c r="E19" s="866" t="s">
        <v>397</v>
      </c>
      <c r="F19" s="945" t="e">
        <f>'Основная продукция'!#REF!</f>
        <v>#REF!</v>
      </c>
      <c r="G19" s="877"/>
      <c r="H19" s="869"/>
      <c r="I19" s="870"/>
      <c r="K19" s="880" t="s">
        <v>10</v>
      </c>
      <c r="L19" s="866" t="s">
        <v>25</v>
      </c>
      <c r="M19" s="866"/>
      <c r="N19" s="866"/>
      <c r="O19" s="866" t="s">
        <v>397</v>
      </c>
      <c r="P19" s="881" t="e">
        <f>'Основная продукция'!#REF!</f>
        <v>#REF!</v>
      </c>
      <c r="Q19" s="877"/>
      <c r="R19" s="869"/>
      <c r="S19" s="870"/>
      <c r="U19" s="880" t="s">
        <v>10</v>
      </c>
      <c r="V19" s="866" t="s">
        <v>25</v>
      </c>
      <c r="W19" s="866"/>
      <c r="X19" s="866"/>
      <c r="Y19" s="866" t="s">
        <v>397</v>
      </c>
      <c r="Z19" s="881" t="e">
        <f>'Основная продукция'!#REF!</f>
        <v>#REF!</v>
      </c>
      <c r="AA19" s="877"/>
      <c r="AB19" s="869"/>
      <c r="AC19" s="870"/>
    </row>
    <row r="20" spans="1:29" s="864" customFormat="1" ht="25.5" customHeight="1" thickBot="1">
      <c r="A20" s="871" t="s">
        <v>11</v>
      </c>
      <c r="B20" s="1951" t="s">
        <v>25</v>
      </c>
      <c r="C20" s="1951"/>
      <c r="D20" s="1951"/>
      <c r="E20" s="882" t="s">
        <v>397</v>
      </c>
      <c r="F20" s="946" t="e">
        <f>'Основная продукция'!#REF!</f>
        <v>#REF!</v>
      </c>
      <c r="G20" s="878"/>
      <c r="H20" s="874"/>
      <c r="I20" s="875"/>
      <c r="K20" s="871" t="s">
        <v>11</v>
      </c>
      <c r="L20" s="1951" t="s">
        <v>25</v>
      </c>
      <c r="M20" s="872"/>
      <c r="N20" s="872"/>
      <c r="O20" s="882" t="s">
        <v>397</v>
      </c>
      <c r="P20" s="930" t="e">
        <f>'Основная продукция'!#REF!</f>
        <v>#REF!</v>
      </c>
      <c r="Q20" s="878"/>
      <c r="R20" s="874"/>
      <c r="S20" s="875"/>
      <c r="U20" s="871" t="s">
        <v>11</v>
      </c>
      <c r="V20" s="1951" t="s">
        <v>25</v>
      </c>
      <c r="W20" s="872"/>
      <c r="X20" s="872"/>
      <c r="Y20" s="882" t="s">
        <v>397</v>
      </c>
      <c r="Z20" s="930" t="e">
        <f>'Основная продукция'!#REF!</f>
        <v>#REF!</v>
      </c>
      <c r="AA20" s="878"/>
      <c r="AB20" s="874"/>
      <c r="AC20" s="875"/>
    </row>
    <row r="21" spans="1:29" s="864" customFormat="1" ht="25.5" customHeight="1">
      <c r="A21" s="879" t="s">
        <v>331</v>
      </c>
      <c r="B21" s="1949" t="s">
        <v>25</v>
      </c>
      <c r="C21" s="1848"/>
      <c r="D21" s="1852"/>
      <c r="E21" s="1949" t="s">
        <v>397</v>
      </c>
      <c r="F21" s="889">
        <f>'Основная продукция'!P22</f>
        <v>0</v>
      </c>
      <c r="G21" s="876"/>
      <c r="H21" s="862"/>
      <c r="I21" s="1844"/>
      <c r="K21" s="879" t="s">
        <v>331</v>
      </c>
      <c r="L21" s="1949" t="s">
        <v>25</v>
      </c>
      <c r="M21" s="1848"/>
      <c r="N21" s="1852"/>
      <c r="O21" s="1949" t="s">
        <v>397</v>
      </c>
      <c r="P21" s="889">
        <f>'Основная продукция'!P50</f>
        <v>0</v>
      </c>
      <c r="Q21" s="876"/>
      <c r="R21" s="862"/>
      <c r="S21" s="1844"/>
      <c r="U21" s="879" t="s">
        <v>331</v>
      </c>
      <c r="V21" s="1949" t="s">
        <v>25</v>
      </c>
      <c r="W21" s="1848"/>
      <c r="X21" s="1852"/>
      <c r="Y21" s="1949" t="s">
        <v>397</v>
      </c>
      <c r="Z21" s="889">
        <f>'Основная продукция'!P78</f>
        <v>0</v>
      </c>
      <c r="AA21" s="876"/>
      <c r="AB21" s="862"/>
      <c r="AC21" s="1844"/>
    </row>
    <row r="22" spans="1:29" s="864" customFormat="1" ht="25.5" customHeight="1" thickBot="1">
      <c r="A22" s="1845" t="s">
        <v>332</v>
      </c>
      <c r="B22" s="926" t="s">
        <v>25</v>
      </c>
      <c r="C22" s="1849"/>
      <c r="D22" s="1851"/>
      <c r="E22" s="926" t="s">
        <v>397</v>
      </c>
      <c r="F22" s="1840">
        <f>'Основная продукция'!P23</f>
        <v>0</v>
      </c>
      <c r="G22" s="1841"/>
      <c r="H22" s="1842"/>
      <c r="I22" s="1843"/>
      <c r="K22" s="1845" t="s">
        <v>332</v>
      </c>
      <c r="L22" s="926" t="s">
        <v>25</v>
      </c>
      <c r="M22" s="1849"/>
      <c r="N22" s="1851"/>
      <c r="O22" s="926" t="s">
        <v>397</v>
      </c>
      <c r="P22" s="1840">
        <f>'Основная продукция'!P51</f>
        <v>0</v>
      </c>
      <c r="Q22" s="1841"/>
      <c r="R22" s="1842"/>
      <c r="S22" s="1843"/>
      <c r="U22" s="1845" t="s">
        <v>332</v>
      </c>
      <c r="V22" s="926" t="s">
        <v>25</v>
      </c>
      <c r="W22" s="1849"/>
      <c r="X22" s="1851"/>
      <c r="Y22" s="926" t="s">
        <v>397</v>
      </c>
      <c r="Z22" s="1840">
        <f>'Основная продукция'!P79</f>
        <v>0</v>
      </c>
      <c r="AA22" s="1841"/>
      <c r="AB22" s="1842"/>
      <c r="AC22" s="1843"/>
    </row>
    <row r="23" spans="1:29" s="864" customFormat="1" ht="25.5" customHeight="1">
      <c r="A23" s="879" t="s">
        <v>13</v>
      </c>
      <c r="B23" s="1949" t="s">
        <v>25</v>
      </c>
      <c r="C23" s="1949"/>
      <c r="D23" s="1949"/>
      <c r="E23" s="867" t="s">
        <v>397</v>
      </c>
      <c r="F23" s="889">
        <f>'Основная продукция'!P24</f>
        <v>0</v>
      </c>
      <c r="G23" s="876"/>
      <c r="H23" s="862"/>
      <c r="I23" s="863"/>
      <c r="K23" s="879" t="s">
        <v>13</v>
      </c>
      <c r="L23" s="1949" t="s">
        <v>25</v>
      </c>
      <c r="M23" s="1949"/>
      <c r="N23" s="1949"/>
      <c r="O23" s="867" t="s">
        <v>397</v>
      </c>
      <c r="P23" s="860">
        <f>'Основная продукция'!P52</f>
        <v>0</v>
      </c>
      <c r="Q23" s="876"/>
      <c r="R23" s="862"/>
      <c r="S23" s="863"/>
      <c r="U23" s="879" t="s">
        <v>13</v>
      </c>
      <c r="V23" s="1949" t="s">
        <v>25</v>
      </c>
      <c r="W23" s="1949"/>
      <c r="X23" s="1949"/>
      <c r="Y23" s="867" t="s">
        <v>397</v>
      </c>
      <c r="Z23" s="860">
        <f>'Основная продукция'!P80</f>
        <v>0</v>
      </c>
      <c r="AA23" s="876"/>
      <c r="AB23" s="862"/>
      <c r="AC23" s="863"/>
    </row>
    <row r="24" spans="1:29" s="864" customFormat="1" ht="25.5" customHeight="1">
      <c r="A24" s="880" t="s">
        <v>35</v>
      </c>
      <c r="B24" s="866" t="s">
        <v>25</v>
      </c>
      <c r="C24" s="866"/>
      <c r="D24" s="866"/>
      <c r="E24" s="866" t="s">
        <v>397</v>
      </c>
      <c r="F24" s="945">
        <f>'Основная продукция'!P25</f>
        <v>0</v>
      </c>
      <c r="G24" s="877"/>
      <c r="H24" s="869"/>
      <c r="I24" s="870"/>
      <c r="K24" s="880" t="s">
        <v>35</v>
      </c>
      <c r="L24" s="866" t="s">
        <v>25</v>
      </c>
      <c r="M24" s="866"/>
      <c r="N24" s="866"/>
      <c r="O24" s="866" t="s">
        <v>397</v>
      </c>
      <c r="P24" s="881">
        <f>'Основная продукция'!P53</f>
        <v>0</v>
      </c>
      <c r="Q24" s="877"/>
      <c r="R24" s="869"/>
      <c r="S24" s="870"/>
      <c r="U24" s="880" t="s">
        <v>35</v>
      </c>
      <c r="V24" s="866" t="s">
        <v>25</v>
      </c>
      <c r="W24" s="866"/>
      <c r="X24" s="866"/>
      <c r="Y24" s="866" t="s">
        <v>397</v>
      </c>
      <c r="Z24" s="881">
        <f>'Основная продукция'!P81</f>
        <v>0</v>
      </c>
      <c r="AA24" s="877"/>
      <c r="AB24" s="869"/>
      <c r="AC24" s="870"/>
    </row>
    <row r="25" spans="1:29" s="864" customFormat="1" ht="25.5" customHeight="1">
      <c r="A25" s="880" t="s">
        <v>36</v>
      </c>
      <c r="B25" s="866" t="s">
        <v>25</v>
      </c>
      <c r="C25" s="866"/>
      <c r="D25" s="866"/>
      <c r="E25" s="866" t="s">
        <v>397</v>
      </c>
      <c r="F25" s="945">
        <f>'Основная продукция'!P26</f>
        <v>0</v>
      </c>
      <c r="G25" s="877"/>
      <c r="H25" s="869"/>
      <c r="I25" s="870"/>
      <c r="K25" s="880" t="s">
        <v>36</v>
      </c>
      <c r="L25" s="866" t="s">
        <v>25</v>
      </c>
      <c r="M25" s="866"/>
      <c r="N25" s="866"/>
      <c r="O25" s="866" t="s">
        <v>397</v>
      </c>
      <c r="P25" s="881">
        <f>'Основная продукция'!P54</f>
        <v>0</v>
      </c>
      <c r="Q25" s="877"/>
      <c r="R25" s="869"/>
      <c r="S25" s="870"/>
      <c r="U25" s="880" t="s">
        <v>36</v>
      </c>
      <c r="V25" s="866" t="s">
        <v>25</v>
      </c>
      <c r="W25" s="866"/>
      <c r="X25" s="866"/>
      <c r="Y25" s="866" t="s">
        <v>397</v>
      </c>
      <c r="Z25" s="881">
        <f>'Основная продукция'!P82</f>
        <v>0</v>
      </c>
      <c r="AA25" s="877"/>
      <c r="AB25" s="869"/>
      <c r="AC25" s="870"/>
    </row>
    <row r="26" spans="1:29" s="864" customFormat="1" ht="25.5" customHeight="1">
      <c r="A26" s="880" t="s">
        <v>14</v>
      </c>
      <c r="B26" s="866" t="s">
        <v>25</v>
      </c>
      <c r="C26" s="866"/>
      <c r="D26" s="866"/>
      <c r="E26" s="866" t="s">
        <v>397</v>
      </c>
      <c r="F26" s="945" t="e">
        <f>'Основная продукция'!#REF!</f>
        <v>#REF!</v>
      </c>
      <c r="G26" s="877"/>
      <c r="H26" s="869"/>
      <c r="I26" s="870"/>
      <c r="K26" s="880" t="s">
        <v>14</v>
      </c>
      <c r="L26" s="866" t="s">
        <v>25</v>
      </c>
      <c r="M26" s="866"/>
      <c r="N26" s="866"/>
      <c r="O26" s="866" t="s">
        <v>397</v>
      </c>
      <c r="P26" s="881" t="e">
        <f>'Основная продукция'!#REF!</f>
        <v>#REF!</v>
      </c>
      <c r="Q26" s="877"/>
      <c r="R26" s="869"/>
      <c r="S26" s="870"/>
      <c r="U26" s="880" t="s">
        <v>14</v>
      </c>
      <c r="V26" s="866" t="s">
        <v>25</v>
      </c>
      <c r="W26" s="866"/>
      <c r="X26" s="866"/>
      <c r="Y26" s="866" t="s">
        <v>397</v>
      </c>
      <c r="Z26" s="881" t="e">
        <f>'Основная продукция'!#REF!</f>
        <v>#REF!</v>
      </c>
      <c r="AA26" s="877"/>
      <c r="AB26" s="869"/>
      <c r="AC26" s="870"/>
    </row>
    <row r="27" spans="1:29" s="864" customFormat="1" ht="25.5" customHeight="1">
      <c r="A27" s="880" t="s">
        <v>37</v>
      </c>
      <c r="B27" s="866" t="s">
        <v>25</v>
      </c>
      <c r="C27" s="866"/>
      <c r="D27" s="866"/>
      <c r="E27" s="866" t="s">
        <v>397</v>
      </c>
      <c r="F27" s="945">
        <f>'Основная продукция'!P27</f>
        <v>0</v>
      </c>
      <c r="G27" s="877"/>
      <c r="H27" s="869"/>
      <c r="I27" s="870"/>
      <c r="K27" s="880" t="s">
        <v>37</v>
      </c>
      <c r="L27" s="866" t="s">
        <v>25</v>
      </c>
      <c r="M27" s="866"/>
      <c r="N27" s="866"/>
      <c r="O27" s="866" t="s">
        <v>397</v>
      </c>
      <c r="P27" s="881">
        <f>'Основная продукция'!P55</f>
        <v>0</v>
      </c>
      <c r="Q27" s="877"/>
      <c r="R27" s="869"/>
      <c r="S27" s="870"/>
      <c r="U27" s="880" t="s">
        <v>37</v>
      </c>
      <c r="V27" s="866" t="s">
        <v>25</v>
      </c>
      <c r="W27" s="866"/>
      <c r="X27" s="866"/>
      <c r="Y27" s="866" t="s">
        <v>397</v>
      </c>
      <c r="Z27" s="881">
        <f>'Основная продукция'!P83</f>
        <v>0</v>
      </c>
      <c r="AA27" s="877"/>
      <c r="AB27" s="869"/>
      <c r="AC27" s="870"/>
    </row>
    <row r="28" spans="1:29" s="864" customFormat="1" ht="25.5" customHeight="1" thickBot="1">
      <c r="A28" s="871" t="s">
        <v>38</v>
      </c>
      <c r="B28" s="1951" t="s">
        <v>25</v>
      </c>
      <c r="C28" s="1951"/>
      <c r="D28" s="1951"/>
      <c r="E28" s="1951" t="s">
        <v>397</v>
      </c>
      <c r="F28" s="946">
        <f>'Основная продукция'!P28</f>
        <v>0</v>
      </c>
      <c r="G28" s="878"/>
      <c r="H28" s="874"/>
      <c r="I28" s="875"/>
      <c r="K28" s="940" t="s">
        <v>38</v>
      </c>
      <c r="L28" s="882" t="s">
        <v>25</v>
      </c>
      <c r="M28" s="872"/>
      <c r="N28" s="872"/>
      <c r="O28" s="882" t="s">
        <v>397</v>
      </c>
      <c r="P28" s="944">
        <f>'Основная продукция'!P56</f>
        <v>0</v>
      </c>
      <c r="Q28" s="936"/>
      <c r="R28" s="937"/>
      <c r="S28" s="938"/>
      <c r="U28" s="940" t="s">
        <v>38</v>
      </c>
      <c r="V28" s="882" t="s">
        <v>25</v>
      </c>
      <c r="W28" s="872"/>
      <c r="X28" s="872"/>
      <c r="Y28" s="882" t="s">
        <v>397</v>
      </c>
      <c r="Z28" s="944">
        <f>'Основная продукция'!P84</f>
        <v>0</v>
      </c>
      <c r="AA28" s="936"/>
      <c r="AB28" s="937"/>
      <c r="AC28" s="938"/>
    </row>
    <row r="29" spans="1:29" s="864" customFormat="1" ht="25.5" customHeight="1">
      <c r="A29" s="890" t="s">
        <v>39</v>
      </c>
      <c r="B29" s="1949" t="s">
        <v>398</v>
      </c>
      <c r="C29" s="891" t="e">
        <f>Овощи!F29</f>
        <v>#REF!</v>
      </c>
      <c r="D29" s="891" t="e">
        <f>C29/0.5</f>
        <v>#REF!</v>
      </c>
      <c r="E29" s="891" t="e">
        <f>ROUNDUP(D29,0)+'Основная продукция'!S7</f>
        <v>#REF!</v>
      </c>
      <c r="F29" s="892" t="e">
        <f>E29*0.5</f>
        <v>#REF!</v>
      </c>
      <c r="G29" s="876"/>
      <c r="H29" s="862"/>
      <c r="I29" s="863"/>
      <c r="K29" s="890" t="s">
        <v>39</v>
      </c>
      <c r="L29" s="1949" t="s">
        <v>398</v>
      </c>
      <c r="M29" s="906">
        <v>0</v>
      </c>
      <c r="N29" s="906">
        <f>M29/0.5</f>
        <v>0</v>
      </c>
      <c r="O29" s="906">
        <f>ROUNDUP(N29,0)+'Основная продукция'!S35</f>
        <v>0</v>
      </c>
      <c r="P29" s="1266">
        <f>O29*0.5</f>
        <v>0</v>
      </c>
      <c r="Q29" s="876"/>
      <c r="R29" s="862"/>
      <c r="S29" s="863"/>
      <c r="U29" s="890" t="s">
        <v>39</v>
      </c>
      <c r="V29" s="1949" t="s">
        <v>398</v>
      </c>
      <c r="W29" s="906">
        <v>0</v>
      </c>
      <c r="X29" s="906">
        <f>W29/0.5</f>
        <v>0</v>
      </c>
      <c r="Y29" s="906">
        <f>ROUNDUP(X29,0)+'Основная продукция'!S63</f>
        <v>0</v>
      </c>
      <c r="Z29" s="1266">
        <f>Y29*0.5</f>
        <v>0</v>
      </c>
      <c r="AA29" s="876"/>
      <c r="AB29" s="862"/>
      <c r="AC29" s="863"/>
    </row>
    <row r="30" spans="1:29" s="864" customFormat="1" ht="25.5" customHeight="1">
      <c r="A30" s="893" t="s">
        <v>41</v>
      </c>
      <c r="B30" s="891" t="s">
        <v>398</v>
      </c>
      <c r="C30" s="891" t="e">
        <f>Овощи!F28</f>
        <v>#REF!</v>
      </c>
      <c r="D30" s="891" t="e">
        <f>C30/0.5</f>
        <v>#REF!</v>
      </c>
      <c r="E30" s="891" t="e">
        <f>ROUNDUP(D30,0)+'Основная продукция'!S6</f>
        <v>#REF!</v>
      </c>
      <c r="F30" s="892" t="e">
        <f>E30*0.5</f>
        <v>#REF!</v>
      </c>
      <c r="G30" s="894"/>
      <c r="H30" s="895"/>
      <c r="I30" s="896"/>
      <c r="K30" s="893" t="s">
        <v>41</v>
      </c>
      <c r="L30" s="891" t="s">
        <v>398</v>
      </c>
      <c r="M30" s="891">
        <v>0</v>
      </c>
      <c r="N30" s="891">
        <f>M30/0.5</f>
        <v>0</v>
      </c>
      <c r="O30" s="891">
        <f>ROUNDUP(N30,0)+'Основная продукция'!S34</f>
        <v>0</v>
      </c>
      <c r="P30" s="892">
        <f>O30*0.5</f>
        <v>0</v>
      </c>
      <c r="Q30" s="894"/>
      <c r="R30" s="895"/>
      <c r="S30" s="896"/>
      <c r="U30" s="893" t="s">
        <v>41</v>
      </c>
      <c r="V30" s="891" t="s">
        <v>398</v>
      </c>
      <c r="W30" s="891">
        <v>0</v>
      </c>
      <c r="X30" s="891">
        <f>W30/0.5</f>
        <v>0</v>
      </c>
      <c r="Y30" s="891">
        <f>ROUNDUP(X30,0)+'Основная продукция'!S62</f>
        <v>0</v>
      </c>
      <c r="Z30" s="892">
        <f>Y30*0.5</f>
        <v>0</v>
      </c>
      <c r="AA30" s="894"/>
      <c r="AB30" s="895"/>
      <c r="AC30" s="896"/>
    </row>
    <row r="31" spans="1:29" s="864" customFormat="1" ht="25.5" customHeight="1">
      <c r="A31" s="893" t="s">
        <v>42</v>
      </c>
      <c r="B31" s="891" t="s">
        <v>398</v>
      </c>
      <c r="C31" s="891">
        <f>Овощи!F27</f>
        <v>0</v>
      </c>
      <c r="D31" s="891">
        <f>C31/0.5</f>
        <v>0</v>
      </c>
      <c r="E31" s="891">
        <f>ROUNDUP(D31,0)+'Основная продукция'!S5</f>
        <v>0</v>
      </c>
      <c r="F31" s="892">
        <f>E31*0.5</f>
        <v>0</v>
      </c>
      <c r="G31" s="894"/>
      <c r="H31" s="895"/>
      <c r="I31" s="896"/>
      <c r="K31" s="893" t="s">
        <v>42</v>
      </c>
      <c r="L31" s="891" t="s">
        <v>398</v>
      </c>
      <c r="M31" s="891">
        <v>0</v>
      </c>
      <c r="N31" s="891">
        <f>M31/0.5</f>
        <v>0</v>
      </c>
      <c r="O31" s="891">
        <f>ROUNDUP(N31,0)+'Основная продукция'!S33</f>
        <v>0</v>
      </c>
      <c r="P31" s="892">
        <f>O31*0.5</f>
        <v>0</v>
      </c>
      <c r="Q31" s="894"/>
      <c r="R31" s="895"/>
      <c r="S31" s="896"/>
      <c r="U31" s="893" t="s">
        <v>42</v>
      </c>
      <c r="V31" s="891" t="s">
        <v>398</v>
      </c>
      <c r="W31" s="891">
        <v>0</v>
      </c>
      <c r="X31" s="891">
        <f>W31/0.5</f>
        <v>0</v>
      </c>
      <c r="Y31" s="891">
        <f>ROUNDUP(X31,0)+'Основная продукция'!S61</f>
        <v>0</v>
      </c>
      <c r="Z31" s="892">
        <f>Y31*0.5</f>
        <v>0</v>
      </c>
      <c r="AA31" s="894"/>
      <c r="AB31" s="895"/>
      <c r="AC31" s="896"/>
    </row>
    <row r="32" spans="1:29" s="864" customFormat="1" ht="25.5" customHeight="1">
      <c r="A32" s="893" t="s">
        <v>43</v>
      </c>
      <c r="B32" s="891" t="s">
        <v>398</v>
      </c>
      <c r="C32" s="891">
        <f>Овощи!F33</f>
        <v>0</v>
      </c>
      <c r="D32" s="891">
        <f>C32/0.5</f>
        <v>0</v>
      </c>
      <c r="E32" s="891">
        <f>ROUNDUP(D32,0)+'Основная продукция'!S11</f>
        <v>0</v>
      </c>
      <c r="F32" s="892">
        <f>E32*0.5</f>
        <v>0</v>
      </c>
      <c r="G32" s="894"/>
      <c r="H32" s="895"/>
      <c r="I32" s="896"/>
      <c r="K32" s="893" t="s">
        <v>43</v>
      </c>
      <c r="L32" s="891" t="s">
        <v>398</v>
      </c>
      <c r="M32" s="891">
        <v>0</v>
      </c>
      <c r="N32" s="891">
        <f>M32/0.5</f>
        <v>0</v>
      </c>
      <c r="O32" s="891">
        <f>ROUNDUP(N32,0)+'Основная продукция'!S39</f>
        <v>0</v>
      </c>
      <c r="P32" s="892">
        <f>O32*0.5</f>
        <v>0</v>
      </c>
      <c r="Q32" s="894"/>
      <c r="R32" s="895"/>
      <c r="S32" s="896"/>
      <c r="U32" s="893" t="s">
        <v>43</v>
      </c>
      <c r="V32" s="891" t="s">
        <v>398</v>
      </c>
      <c r="W32" s="891">
        <v>0</v>
      </c>
      <c r="X32" s="891">
        <f>W32/0.5</f>
        <v>0</v>
      </c>
      <c r="Y32" s="891">
        <f>ROUNDUP(X32,0)+'Основная продукция'!S67</f>
        <v>0</v>
      </c>
      <c r="Z32" s="892">
        <f>Y32*0.5</f>
        <v>0</v>
      </c>
      <c r="AA32" s="894"/>
      <c r="AB32" s="895"/>
      <c r="AC32" s="896"/>
    </row>
    <row r="33" spans="1:29" s="864" customFormat="1" ht="25.5" customHeight="1">
      <c r="A33" s="893" t="s">
        <v>44</v>
      </c>
      <c r="B33" s="891" t="s">
        <v>398</v>
      </c>
      <c r="C33" s="891">
        <f>Овощи!F32</f>
        <v>0</v>
      </c>
      <c r="D33" s="891">
        <f>C33/0.2</f>
        <v>0</v>
      </c>
      <c r="E33" s="891">
        <f>ROUNDUP(D33,0)+'Основная продукция'!S10</f>
        <v>0</v>
      </c>
      <c r="F33" s="892">
        <f>E33*0.2</f>
        <v>0</v>
      </c>
      <c r="G33" s="894"/>
      <c r="H33" s="895"/>
      <c r="I33" s="896"/>
      <c r="K33" s="893" t="s">
        <v>44</v>
      </c>
      <c r="L33" s="891" t="s">
        <v>398</v>
      </c>
      <c r="M33" s="891">
        <v>0</v>
      </c>
      <c r="N33" s="891">
        <f>M33/0.2</f>
        <v>0</v>
      </c>
      <c r="O33" s="891">
        <f>ROUNDUP(N33,0)+'Основная продукция'!S38</f>
        <v>0</v>
      </c>
      <c r="P33" s="892">
        <f>O33*0.2</f>
        <v>0</v>
      </c>
      <c r="Q33" s="894"/>
      <c r="R33" s="895"/>
      <c r="S33" s="896"/>
      <c r="U33" s="893" t="s">
        <v>44</v>
      </c>
      <c r="V33" s="891" t="s">
        <v>398</v>
      </c>
      <c r="W33" s="891">
        <v>0</v>
      </c>
      <c r="X33" s="891">
        <f>W33/0.2</f>
        <v>0</v>
      </c>
      <c r="Y33" s="891">
        <f>ROUNDUP(X33,0)+'Основная продукция'!S66</f>
        <v>0</v>
      </c>
      <c r="Z33" s="892">
        <f>Y33*0.2</f>
        <v>0</v>
      </c>
      <c r="AA33" s="894"/>
      <c r="AB33" s="895"/>
      <c r="AC33" s="896"/>
    </row>
    <row r="34" spans="1:29" s="864" customFormat="1" ht="25.5" customHeight="1">
      <c r="A34" s="893" t="s">
        <v>45</v>
      </c>
      <c r="B34" s="891" t="s">
        <v>398</v>
      </c>
      <c r="C34" s="891"/>
      <c r="D34" s="891"/>
      <c r="E34" s="897" t="e">
        <f>Овощи!F31+'Основная продукция'!S9</f>
        <v>#REF!</v>
      </c>
      <c r="F34" s="894"/>
      <c r="G34" s="894"/>
      <c r="H34" s="895"/>
      <c r="I34" s="896"/>
      <c r="K34" s="893" t="s">
        <v>45</v>
      </c>
      <c r="L34" s="891" t="s">
        <v>398</v>
      </c>
      <c r="M34" s="891"/>
      <c r="N34" s="891"/>
      <c r="O34" s="897" t="e">
        <f>Овощи!F110+'Основная продукция'!S37</f>
        <v>#REF!</v>
      </c>
      <c r="P34" s="894"/>
      <c r="Q34" s="894"/>
      <c r="R34" s="895"/>
      <c r="S34" s="896"/>
      <c r="U34" s="893" t="s">
        <v>45</v>
      </c>
      <c r="V34" s="891" t="s">
        <v>398</v>
      </c>
      <c r="W34" s="891"/>
      <c r="X34" s="891">
        <f>W34/0.2</f>
        <v>0</v>
      </c>
      <c r="Y34" s="897" t="e">
        <f>Овощи!F189+'Основная продукция'!S65</f>
        <v>#REF!</v>
      </c>
      <c r="Z34" s="894"/>
      <c r="AA34" s="894"/>
      <c r="AB34" s="895"/>
      <c r="AC34" s="896"/>
    </row>
    <row r="35" spans="1:29" s="864" customFormat="1" ht="25.5" customHeight="1">
      <c r="A35" s="893" t="s">
        <v>46</v>
      </c>
      <c r="B35" s="891" t="s">
        <v>398</v>
      </c>
      <c r="C35" s="891"/>
      <c r="D35" s="891"/>
      <c r="E35" s="891">
        <f>'Основная продукция'!S13</f>
        <v>0</v>
      </c>
      <c r="F35" s="892">
        <f>E35*0.3</f>
        <v>0</v>
      </c>
      <c r="G35" s="894"/>
      <c r="H35" s="895"/>
      <c r="I35" s="896"/>
      <c r="K35" s="893" t="s">
        <v>46</v>
      </c>
      <c r="L35" s="891" t="s">
        <v>398</v>
      </c>
      <c r="M35" s="891"/>
      <c r="N35" s="891"/>
      <c r="O35" s="891">
        <f>'Основная продукция'!S41</f>
        <v>0</v>
      </c>
      <c r="P35" s="892">
        <f>O35*0.3</f>
        <v>0</v>
      </c>
      <c r="Q35" s="894"/>
      <c r="R35" s="895"/>
      <c r="S35" s="896"/>
      <c r="U35" s="893" t="s">
        <v>46</v>
      </c>
      <c r="V35" s="891" t="s">
        <v>398</v>
      </c>
      <c r="W35" s="891">
        <v>0</v>
      </c>
      <c r="X35" s="891"/>
      <c r="Y35" s="891">
        <f>'Основная продукция'!S69</f>
        <v>0</v>
      </c>
      <c r="Z35" s="892">
        <f>Y35*0.3</f>
        <v>0</v>
      </c>
      <c r="AA35" s="894"/>
      <c r="AB35" s="895"/>
      <c r="AC35" s="896"/>
    </row>
    <row r="36" spans="1:29" s="864" customFormat="1" ht="25.5" customHeight="1">
      <c r="A36" s="893" t="s">
        <v>47</v>
      </c>
      <c r="B36" s="891" t="s">
        <v>398</v>
      </c>
      <c r="C36" s="891">
        <f>Овощи!F30</f>
        <v>0</v>
      </c>
      <c r="D36" s="891">
        <f>C36/0.58</f>
        <v>0</v>
      </c>
      <c r="E36" s="891">
        <f>ROUNDUP(D36,0)+'Основная продукция'!S8</f>
        <v>0</v>
      </c>
      <c r="F36" s="898">
        <f>E36*0.58</f>
        <v>0</v>
      </c>
      <c r="G36" s="894"/>
      <c r="H36" s="895"/>
      <c r="I36" s="896"/>
      <c r="K36" s="893" t="s">
        <v>47</v>
      </c>
      <c r="L36" s="891" t="s">
        <v>398</v>
      </c>
      <c r="M36" s="891">
        <v>0</v>
      </c>
      <c r="N36" s="891">
        <f>M36/0.58</f>
        <v>0</v>
      </c>
      <c r="O36" s="891">
        <f>ROUNDUP(N36,0)+'Основная продукция'!S36</f>
        <v>0</v>
      </c>
      <c r="P36" s="898">
        <f>O36*0.58</f>
        <v>0</v>
      </c>
      <c r="Q36" s="894"/>
      <c r="R36" s="895"/>
      <c r="S36" s="896"/>
      <c r="U36" s="893" t="s">
        <v>47</v>
      </c>
      <c r="V36" s="891" t="s">
        <v>398</v>
      </c>
      <c r="W36" s="891">
        <v>0</v>
      </c>
      <c r="X36" s="891">
        <f>W36/0.58</f>
        <v>0</v>
      </c>
      <c r="Y36" s="891">
        <f>ROUNDUP(X36,0)+'Основная продукция'!S64</f>
        <v>0</v>
      </c>
      <c r="Z36" s="898">
        <f>Y36*0.58</f>
        <v>0</v>
      </c>
      <c r="AA36" s="894"/>
      <c r="AB36" s="895"/>
      <c r="AC36" s="896"/>
    </row>
    <row r="37" spans="1:29" s="864" customFormat="1" ht="25.5" customHeight="1">
      <c r="A37" s="893" t="s">
        <v>315</v>
      </c>
      <c r="B37" s="891" t="s">
        <v>398</v>
      </c>
      <c r="C37" s="891"/>
      <c r="D37" s="891"/>
      <c r="E37" s="891">
        <f>'Основная продукция'!S14</f>
        <v>0</v>
      </c>
      <c r="F37" s="892">
        <f>E37*0.1</f>
        <v>0</v>
      </c>
      <c r="G37" s="894"/>
      <c r="H37" s="895"/>
      <c r="I37" s="896"/>
      <c r="K37" s="893" t="s">
        <v>315</v>
      </c>
      <c r="L37" s="891" t="s">
        <v>398</v>
      </c>
      <c r="M37" s="891"/>
      <c r="N37" s="891"/>
      <c r="O37" s="891">
        <f>'Основная продукция'!S42</f>
        <v>0</v>
      </c>
      <c r="P37" s="892">
        <f>O37*0.1</f>
        <v>0</v>
      </c>
      <c r="Q37" s="894"/>
      <c r="R37" s="895"/>
      <c r="S37" s="896"/>
      <c r="U37" s="893" t="s">
        <v>315</v>
      </c>
      <c r="V37" s="891" t="s">
        <v>398</v>
      </c>
      <c r="W37" s="891">
        <v>0</v>
      </c>
      <c r="X37" s="891"/>
      <c r="Y37" s="891">
        <f>'Основная продукция'!S70</f>
        <v>0</v>
      </c>
      <c r="Z37" s="892">
        <f>Y37*0.1</f>
        <v>0</v>
      </c>
      <c r="AA37" s="894"/>
      <c r="AB37" s="895"/>
      <c r="AC37" s="896"/>
    </row>
    <row r="38" spans="1:29" s="864" customFormat="1" ht="25.5" customHeight="1">
      <c r="A38" s="893" t="s">
        <v>48</v>
      </c>
      <c r="B38" s="891" t="s">
        <v>399</v>
      </c>
      <c r="C38" s="891">
        <f>Овощи!F3</f>
        <v>0</v>
      </c>
      <c r="D38" s="891">
        <f>C38/55</f>
        <v>0</v>
      </c>
      <c r="E38" s="891">
        <f>ROUNDUP(D38,0)+'Основная продукция'!S19</f>
        <v>0</v>
      </c>
      <c r="F38" s="899">
        <f>E38*55</f>
        <v>0</v>
      </c>
      <c r="G38" s="894"/>
      <c r="H38" s="895"/>
      <c r="I38" s="896"/>
      <c r="K38" s="893" t="s">
        <v>48</v>
      </c>
      <c r="L38" s="891" t="s">
        <v>399</v>
      </c>
      <c r="M38" s="891">
        <v>0</v>
      </c>
      <c r="N38" s="891">
        <f>M38/55</f>
        <v>0</v>
      </c>
      <c r="O38" s="891">
        <f>ROUNDUP(N38,0)+'Основная продукция'!S47</f>
        <v>0</v>
      </c>
      <c r="P38" s="899">
        <f>O38*55</f>
        <v>0</v>
      </c>
      <c r="Q38" s="894"/>
      <c r="R38" s="895"/>
      <c r="S38" s="896"/>
      <c r="U38" s="893" t="s">
        <v>48</v>
      </c>
      <c r="V38" s="891" t="s">
        <v>399</v>
      </c>
      <c r="W38" s="891">
        <v>0</v>
      </c>
      <c r="X38" s="891">
        <f>W38/55</f>
        <v>0</v>
      </c>
      <c r="Y38" s="891">
        <f>ROUNDUP(X38,0)+'Основная продукция'!S75</f>
        <v>0</v>
      </c>
      <c r="Z38" s="899">
        <f>Y38*55</f>
        <v>0</v>
      </c>
      <c r="AA38" s="894"/>
      <c r="AB38" s="895"/>
      <c r="AC38" s="896"/>
    </row>
    <row r="39" spans="1:29" s="864" customFormat="1" ht="25.5" customHeight="1">
      <c r="A39" s="893" t="s">
        <v>49</v>
      </c>
      <c r="B39" s="900" t="s">
        <v>398</v>
      </c>
      <c r="C39" s="900"/>
      <c r="D39" s="900"/>
      <c r="E39" s="900">
        <f>'Основная продукция'!S15</f>
        <v>0</v>
      </c>
      <c r="F39" s="898">
        <f>E39*0.35</f>
        <v>0</v>
      </c>
      <c r="G39" s="901"/>
      <c r="H39" s="902"/>
      <c r="I39" s="903"/>
      <c r="K39" s="893" t="s">
        <v>49</v>
      </c>
      <c r="L39" s="900" t="s">
        <v>398</v>
      </c>
      <c r="M39" s="900"/>
      <c r="N39" s="900"/>
      <c r="O39" s="900">
        <f>'Основная продукция'!S43</f>
        <v>0</v>
      </c>
      <c r="P39" s="898">
        <f>O39*0.35</f>
        <v>0</v>
      </c>
      <c r="Q39" s="901"/>
      <c r="R39" s="902"/>
      <c r="S39" s="903"/>
      <c r="U39" s="893" t="s">
        <v>49</v>
      </c>
      <c r="V39" s="900" t="s">
        <v>398</v>
      </c>
      <c r="W39" s="900">
        <v>0</v>
      </c>
      <c r="X39" s="900"/>
      <c r="Y39" s="900">
        <f>'Основная продукция'!S71</f>
        <v>0</v>
      </c>
      <c r="Z39" s="898">
        <f>Y39*0.35</f>
        <v>0</v>
      </c>
      <c r="AA39" s="901"/>
      <c r="AB39" s="902"/>
      <c r="AC39" s="903"/>
    </row>
    <row r="40" spans="1:29" s="864" customFormat="1" ht="25.5" customHeight="1">
      <c r="A40" s="893" t="s">
        <v>50</v>
      </c>
      <c r="B40" s="891" t="s">
        <v>398</v>
      </c>
      <c r="C40" s="891"/>
      <c r="D40" s="891"/>
      <c r="E40" s="891">
        <f>'Основная продукция'!S12</f>
        <v>0</v>
      </c>
      <c r="F40" s="892">
        <f>E40*0.3</f>
        <v>0</v>
      </c>
      <c r="G40" s="894"/>
      <c r="H40" s="895"/>
      <c r="I40" s="896"/>
      <c r="K40" s="893" t="s">
        <v>50</v>
      </c>
      <c r="L40" s="891" t="s">
        <v>398</v>
      </c>
      <c r="M40" s="891"/>
      <c r="N40" s="891"/>
      <c r="O40" s="891">
        <f>'Основная продукция'!S40</f>
        <v>0</v>
      </c>
      <c r="P40" s="892">
        <f>O40*0.3</f>
        <v>0</v>
      </c>
      <c r="Q40" s="894"/>
      <c r="R40" s="895"/>
      <c r="S40" s="896"/>
      <c r="U40" s="893" t="s">
        <v>50</v>
      </c>
      <c r="V40" s="891" t="s">
        <v>398</v>
      </c>
      <c r="W40" s="891">
        <v>0</v>
      </c>
      <c r="X40" s="891"/>
      <c r="Y40" s="891">
        <f>'Основная продукция'!S68</f>
        <v>0</v>
      </c>
      <c r="Z40" s="892">
        <f>Y40*0.3</f>
        <v>0</v>
      </c>
      <c r="AA40" s="894"/>
      <c r="AB40" s="895"/>
      <c r="AC40" s="896"/>
    </row>
    <row r="41" spans="1:29" s="864" customFormat="1" ht="25.5" customHeight="1" thickBot="1">
      <c r="A41" s="904" t="s">
        <v>51</v>
      </c>
      <c r="B41" s="900" t="s">
        <v>398</v>
      </c>
      <c r="C41" s="900"/>
      <c r="D41" s="900"/>
      <c r="E41" s="900">
        <f>'Основная продукция'!S22</f>
        <v>0</v>
      </c>
      <c r="F41" s="905">
        <f>E41*0.2</f>
        <v>0</v>
      </c>
      <c r="G41" s="901"/>
      <c r="H41" s="902"/>
      <c r="I41" s="903"/>
      <c r="K41" s="904" t="s">
        <v>51</v>
      </c>
      <c r="L41" s="900" t="s">
        <v>398</v>
      </c>
      <c r="M41" s="900"/>
      <c r="N41" s="900"/>
      <c r="O41" s="900">
        <f>'Основная продукция'!S50</f>
        <v>0</v>
      </c>
      <c r="P41" s="905">
        <f>O41*0.2</f>
        <v>0</v>
      </c>
      <c r="Q41" s="901"/>
      <c r="R41" s="902"/>
      <c r="S41" s="903"/>
      <c r="U41" s="904" t="s">
        <v>51</v>
      </c>
      <c r="V41" s="900" t="s">
        <v>398</v>
      </c>
      <c r="W41" s="900">
        <v>0</v>
      </c>
      <c r="X41" s="900"/>
      <c r="Y41" s="900">
        <f>'Основная продукция'!S79</f>
        <v>0</v>
      </c>
      <c r="Z41" s="905">
        <f>Y41*0.2</f>
        <v>0</v>
      </c>
      <c r="AA41" s="901"/>
      <c r="AB41" s="902"/>
      <c r="AC41" s="903"/>
    </row>
    <row r="42" spans="1:29" s="864" customFormat="1" ht="25.5" customHeight="1">
      <c r="A42" s="1064" t="s">
        <v>585</v>
      </c>
      <c r="B42" s="1083" t="s">
        <v>398</v>
      </c>
      <c r="C42" s="1083"/>
      <c r="D42" s="1083"/>
      <c r="E42" s="1083">
        <f>'Основная продукция'!S23</f>
        <v>0</v>
      </c>
      <c r="F42" s="2039">
        <f>E42*0.5</f>
        <v>0</v>
      </c>
      <c r="G42" s="2040"/>
      <c r="H42" s="2041"/>
      <c r="I42" s="2042"/>
      <c r="K42" s="1064" t="s">
        <v>585</v>
      </c>
      <c r="L42" s="1083" t="s">
        <v>398</v>
      </c>
      <c r="M42" s="1083"/>
      <c r="N42" s="1083"/>
      <c r="O42" s="1083">
        <f>'Основная продукция'!S51</f>
        <v>0</v>
      </c>
      <c r="P42" s="2039">
        <f>O42*0.5</f>
        <v>0</v>
      </c>
      <c r="Q42" s="2040"/>
      <c r="R42" s="2041"/>
      <c r="S42" s="2042"/>
      <c r="U42" s="1064" t="s">
        <v>585</v>
      </c>
      <c r="V42" s="1083" t="s">
        <v>398</v>
      </c>
      <c r="W42" s="1083">
        <v>0</v>
      </c>
      <c r="X42" s="1083"/>
      <c r="Y42" s="1083">
        <f>'Основная продукция'!S80</f>
        <v>0</v>
      </c>
      <c r="Z42" s="2039">
        <f>Y42*0.5</f>
        <v>0</v>
      </c>
      <c r="AA42" s="2040"/>
      <c r="AB42" s="2041"/>
      <c r="AC42" s="2042"/>
    </row>
    <row r="43" spans="1:29" s="864" customFormat="1" ht="25.5" customHeight="1" thickBot="1">
      <c r="A43" s="2043" t="s">
        <v>586</v>
      </c>
      <c r="B43" s="2048" t="s">
        <v>398</v>
      </c>
      <c r="C43" s="2048"/>
      <c r="D43" s="2048"/>
      <c r="E43" s="2048">
        <f>'Основная продукция'!S24</f>
        <v>0</v>
      </c>
      <c r="F43" s="2049">
        <f>E43*0.5</f>
        <v>0</v>
      </c>
      <c r="G43" s="2050"/>
      <c r="H43" s="2051"/>
      <c r="I43" s="2052"/>
      <c r="K43" s="2043" t="s">
        <v>586</v>
      </c>
      <c r="L43" s="2048" t="s">
        <v>398</v>
      </c>
      <c r="M43" s="2048"/>
      <c r="N43" s="2048"/>
      <c r="O43" s="2048">
        <f>'Основная продукция'!S52</f>
        <v>0</v>
      </c>
      <c r="P43" s="2049">
        <f>O43*0.5</f>
        <v>0</v>
      </c>
      <c r="Q43" s="2050"/>
      <c r="R43" s="2051"/>
      <c r="S43" s="2052"/>
      <c r="U43" s="2043" t="s">
        <v>586</v>
      </c>
      <c r="V43" s="2048" t="s">
        <v>398</v>
      </c>
      <c r="W43" s="2048">
        <v>0</v>
      </c>
      <c r="X43" s="2048"/>
      <c r="Y43" s="2048">
        <f>'Основная продукция'!S81</f>
        <v>0</v>
      </c>
      <c r="Z43" s="2049">
        <f>Y43*0.5</f>
        <v>0</v>
      </c>
      <c r="AA43" s="2050"/>
      <c r="AB43" s="2051"/>
      <c r="AC43" s="2052"/>
    </row>
    <row r="44" spans="1:29" s="864" customFormat="1" ht="25.5" customHeight="1">
      <c r="A44" s="1273" t="s">
        <v>294</v>
      </c>
      <c r="B44" s="1274" t="s">
        <v>398</v>
      </c>
      <c r="C44" s="1274"/>
      <c r="D44" s="1274"/>
      <c r="E44" s="1274">
        <f>'Основная продукция'!S20</f>
        <v>0</v>
      </c>
      <c r="F44" s="1275">
        <f>E44*0.3</f>
        <v>0</v>
      </c>
      <c r="G44" s="1276"/>
      <c r="H44" s="1277"/>
      <c r="I44" s="1278"/>
      <c r="K44" s="1273" t="s">
        <v>294</v>
      </c>
      <c r="L44" s="1274" t="s">
        <v>398</v>
      </c>
      <c r="M44" s="1274"/>
      <c r="N44" s="1274"/>
      <c r="O44" s="1274">
        <f>'Основная продукция'!S48</f>
        <v>0</v>
      </c>
      <c r="P44" s="1275">
        <f>O44*0.3</f>
        <v>0</v>
      </c>
      <c r="Q44" s="1276"/>
      <c r="R44" s="1277"/>
      <c r="S44" s="1278"/>
      <c r="U44" s="1273" t="s">
        <v>294</v>
      </c>
      <c r="V44" s="1274" t="s">
        <v>398</v>
      </c>
      <c r="W44" s="1274">
        <v>0</v>
      </c>
      <c r="X44" s="1274"/>
      <c r="Y44" s="1274">
        <f>'Основная продукция'!S77</f>
        <v>0</v>
      </c>
      <c r="Z44" s="1275">
        <f>Y44*0.3</f>
        <v>0</v>
      </c>
      <c r="AA44" s="1276"/>
      <c r="AB44" s="1277"/>
      <c r="AC44" s="1278"/>
    </row>
    <row r="45" spans="1:29" s="864" customFormat="1" ht="25.5" customHeight="1">
      <c r="A45" s="893" t="s">
        <v>295</v>
      </c>
      <c r="B45" s="891" t="s">
        <v>398</v>
      </c>
      <c r="C45" s="911">
        <f>Овощи!F66</f>
        <v>0</v>
      </c>
      <c r="D45" s="891">
        <f>C45/0.3</f>
        <v>0</v>
      </c>
      <c r="E45" s="891">
        <f>ROUNDUP(D45,0)+'Основная продукция'!S21</f>
        <v>0</v>
      </c>
      <c r="F45" s="892">
        <f>E45*0.3</f>
        <v>0</v>
      </c>
      <c r="G45" s="894"/>
      <c r="H45" s="895"/>
      <c r="I45" s="896"/>
      <c r="K45" s="893" t="s">
        <v>295</v>
      </c>
      <c r="L45" s="891" t="s">
        <v>398</v>
      </c>
      <c r="M45" s="911">
        <v>0</v>
      </c>
      <c r="N45" s="891">
        <f>M45/0.3</f>
        <v>0</v>
      </c>
      <c r="O45" s="891">
        <f>ROUNDUP(N45,0)+'Основная продукция'!S49</f>
        <v>0</v>
      </c>
      <c r="P45" s="892">
        <f>O45*0.3</f>
        <v>0</v>
      </c>
      <c r="Q45" s="894"/>
      <c r="R45" s="895"/>
      <c r="S45" s="896"/>
      <c r="U45" s="893" t="s">
        <v>295</v>
      </c>
      <c r="V45" s="891" t="s">
        <v>398</v>
      </c>
      <c r="W45" s="911">
        <v>0</v>
      </c>
      <c r="X45" s="891">
        <f>W45/0.3</f>
        <v>0</v>
      </c>
      <c r="Y45" s="891">
        <f>ROUNDUP(X45,0)+'Основная продукция'!S78</f>
        <v>0</v>
      </c>
      <c r="Z45" s="892">
        <f>Y45*0.3</f>
        <v>0</v>
      </c>
      <c r="AA45" s="894"/>
      <c r="AB45" s="895"/>
      <c r="AC45" s="896"/>
    </row>
    <row r="46" spans="1:29" s="864" customFormat="1" ht="25.5" customHeight="1">
      <c r="A46" s="893" t="s">
        <v>52</v>
      </c>
      <c r="B46" s="891" t="s">
        <v>398</v>
      </c>
      <c r="C46" s="891">
        <f>Овощи!F76</f>
        <v>0</v>
      </c>
      <c r="D46" s="891">
        <f>C46/0.24</f>
        <v>0</v>
      </c>
      <c r="E46" s="891">
        <f>ROUNDUP(D46,0)+'Основная продукция'!S16</f>
        <v>0</v>
      </c>
      <c r="F46" s="898">
        <f>E46*0.24</f>
        <v>0</v>
      </c>
      <c r="G46" s="894"/>
      <c r="H46" s="895"/>
      <c r="I46" s="896"/>
      <c r="K46" s="893" t="s">
        <v>52</v>
      </c>
      <c r="L46" s="891" t="s">
        <v>398</v>
      </c>
      <c r="M46" s="891">
        <v>0</v>
      </c>
      <c r="N46" s="891">
        <f>M46/0.24</f>
        <v>0</v>
      </c>
      <c r="O46" s="891">
        <f>ROUNDUP(N46,0)+'Основная продукция'!S44</f>
        <v>0</v>
      </c>
      <c r="P46" s="898">
        <f>O46*0.24</f>
        <v>0</v>
      </c>
      <c r="Q46" s="894"/>
      <c r="R46" s="895"/>
      <c r="S46" s="896"/>
      <c r="U46" s="893" t="s">
        <v>52</v>
      </c>
      <c r="V46" s="891" t="s">
        <v>398</v>
      </c>
      <c r="W46" s="891">
        <v>0</v>
      </c>
      <c r="X46" s="891">
        <f>W46/0.24</f>
        <v>0</v>
      </c>
      <c r="Y46" s="891">
        <f>ROUNDUP(X46,0)+'Основная продукция'!S72</f>
        <v>0</v>
      </c>
      <c r="Z46" s="898">
        <f>Y46*0.24</f>
        <v>0</v>
      </c>
      <c r="AA46" s="894"/>
      <c r="AB46" s="895"/>
      <c r="AC46" s="896"/>
    </row>
    <row r="47" spans="1:29" s="864" customFormat="1" ht="25.5" customHeight="1">
      <c r="A47" s="893" t="s">
        <v>53</v>
      </c>
      <c r="B47" s="891" t="s">
        <v>398</v>
      </c>
      <c r="C47" s="891" t="e">
        <f>Овощи!F77</f>
        <v>#REF!</v>
      </c>
      <c r="D47" s="891" t="e">
        <f>C47/0.08</f>
        <v>#REF!</v>
      </c>
      <c r="E47" s="891" t="e">
        <f>ROUNDUP(D47,0)+'Основная продукция'!S17</f>
        <v>#REF!</v>
      </c>
      <c r="F47" s="898" t="e">
        <f>E47*0.08</f>
        <v>#REF!</v>
      </c>
      <c r="G47" s="894"/>
      <c r="H47" s="895"/>
      <c r="I47" s="896"/>
      <c r="K47" s="893" t="s">
        <v>53</v>
      </c>
      <c r="L47" s="891" t="s">
        <v>398</v>
      </c>
      <c r="M47" s="891" t="e">
        <f>Овощи!F156</f>
        <v>#REF!</v>
      </c>
      <c r="N47" s="891" t="e">
        <f>M47/0.08</f>
        <v>#REF!</v>
      </c>
      <c r="O47" s="891" t="e">
        <f>ROUNDUP(N47,0)+'Основная продукция'!S45</f>
        <v>#REF!</v>
      </c>
      <c r="P47" s="898" t="e">
        <f>O47*0.08</f>
        <v>#REF!</v>
      </c>
      <c r="Q47" s="894"/>
      <c r="R47" s="895"/>
      <c r="S47" s="896"/>
      <c r="U47" s="893" t="s">
        <v>53</v>
      </c>
      <c r="V47" s="891" t="s">
        <v>398</v>
      </c>
      <c r="W47" s="891">
        <v>0</v>
      </c>
      <c r="X47" s="891">
        <f>W47/0.12</f>
        <v>0</v>
      </c>
      <c r="Y47" s="891">
        <f>ROUNDUP(X47,0)+'Основная продукция'!S73</f>
        <v>0</v>
      </c>
      <c r="Z47" s="898">
        <f>Y47*0.12</f>
        <v>0</v>
      </c>
      <c r="AA47" s="894"/>
      <c r="AB47" s="895"/>
      <c r="AC47" s="896"/>
    </row>
    <row r="48" spans="1:29" s="864" customFormat="1" ht="25.5" customHeight="1">
      <c r="A48" s="893" t="s">
        <v>54</v>
      </c>
      <c r="B48" s="891" t="s">
        <v>398</v>
      </c>
      <c r="C48" s="891"/>
      <c r="D48" s="891"/>
      <c r="E48" s="891">
        <f>'Основная продукция'!S18</f>
        <v>0</v>
      </c>
      <c r="F48" s="892">
        <f>E48*0.5</f>
        <v>0</v>
      </c>
      <c r="G48" s="894"/>
      <c r="H48" s="895"/>
      <c r="I48" s="896"/>
      <c r="K48" s="893" t="s">
        <v>54</v>
      </c>
      <c r="L48" s="891" t="s">
        <v>398</v>
      </c>
      <c r="M48" s="891">
        <v>0</v>
      </c>
      <c r="N48" s="891"/>
      <c r="O48" s="891">
        <f>'Основная продукция'!S46</f>
        <v>0</v>
      </c>
      <c r="P48" s="892">
        <f>O48*0.5</f>
        <v>0</v>
      </c>
      <c r="Q48" s="894"/>
      <c r="R48" s="895"/>
      <c r="S48" s="896"/>
      <c r="U48" s="893" t="s">
        <v>54</v>
      </c>
      <c r="V48" s="891" t="s">
        <v>398</v>
      </c>
      <c r="W48" s="891">
        <v>0</v>
      </c>
      <c r="X48" s="891"/>
      <c r="Y48" s="891">
        <f>'Основная продукция'!S74</f>
        <v>0</v>
      </c>
      <c r="Z48" s="892">
        <f>Y48*0.5</f>
        <v>0</v>
      </c>
      <c r="AA48" s="894"/>
      <c r="AB48" s="895"/>
      <c r="AC48" s="896"/>
    </row>
    <row r="49" spans="1:29" s="864" customFormat="1" ht="25.5" customHeight="1">
      <c r="A49" s="893" t="s">
        <v>55</v>
      </c>
      <c r="B49" s="891" t="s">
        <v>398</v>
      </c>
      <c r="C49" s="891"/>
      <c r="D49" s="891"/>
      <c r="E49" s="891">
        <f>'Основная продукция'!S25</f>
        <v>0</v>
      </c>
      <c r="F49" s="892">
        <f>E49*0.3</f>
        <v>0</v>
      </c>
      <c r="G49" s="894"/>
      <c r="H49" s="895"/>
      <c r="I49" s="896"/>
      <c r="K49" s="893" t="s">
        <v>55</v>
      </c>
      <c r="L49" s="891" t="s">
        <v>398</v>
      </c>
      <c r="M49" s="891">
        <v>0</v>
      </c>
      <c r="N49" s="891"/>
      <c r="O49" s="891">
        <f>'Основная продукция'!S53</f>
        <v>0</v>
      </c>
      <c r="P49" s="892">
        <f>O49*0.3</f>
        <v>0</v>
      </c>
      <c r="Q49" s="894"/>
      <c r="R49" s="895"/>
      <c r="S49" s="896"/>
      <c r="U49" s="893" t="s">
        <v>55</v>
      </c>
      <c r="V49" s="891" t="s">
        <v>398</v>
      </c>
      <c r="W49" s="891">
        <v>0</v>
      </c>
      <c r="X49" s="891"/>
      <c r="Y49" s="891">
        <f>'Основная продукция'!S81</f>
        <v>0</v>
      </c>
      <c r="Z49" s="892">
        <f>Y49*0.3</f>
        <v>0</v>
      </c>
      <c r="AA49" s="894"/>
      <c r="AB49" s="895"/>
      <c r="AC49" s="896"/>
    </row>
    <row r="50" spans="1:29" s="864" customFormat="1" ht="25.5" customHeight="1">
      <c r="A50" s="893" t="s">
        <v>56</v>
      </c>
      <c r="B50" s="891" t="s">
        <v>398</v>
      </c>
      <c r="C50" s="891"/>
      <c r="D50" s="891"/>
      <c r="E50" s="891">
        <f>'Основная продукция'!S26</f>
        <v>0</v>
      </c>
      <c r="F50" s="892">
        <f>E50*0.3</f>
        <v>0</v>
      </c>
      <c r="G50" s="894"/>
      <c r="H50" s="895"/>
      <c r="I50" s="896"/>
      <c r="K50" s="893" t="s">
        <v>56</v>
      </c>
      <c r="L50" s="891" t="s">
        <v>398</v>
      </c>
      <c r="M50" s="891">
        <v>0</v>
      </c>
      <c r="N50" s="891"/>
      <c r="O50" s="891">
        <f>'Основная продукция'!S54</f>
        <v>0</v>
      </c>
      <c r="P50" s="892">
        <f>O50*0.3</f>
        <v>0</v>
      </c>
      <c r="Q50" s="894"/>
      <c r="R50" s="895"/>
      <c r="S50" s="896"/>
      <c r="U50" s="893" t="s">
        <v>56</v>
      </c>
      <c r="V50" s="891" t="s">
        <v>398</v>
      </c>
      <c r="W50" s="891">
        <v>0</v>
      </c>
      <c r="X50" s="891"/>
      <c r="Y50" s="891">
        <f>'Основная продукция'!S82</f>
        <v>0</v>
      </c>
      <c r="Z50" s="892">
        <f>Y50*0.3</f>
        <v>0</v>
      </c>
      <c r="AA50" s="894"/>
      <c r="AB50" s="895"/>
      <c r="AC50" s="896"/>
    </row>
    <row r="51" spans="1:29" s="864" customFormat="1" ht="25.5" customHeight="1">
      <c r="A51" s="893" t="s">
        <v>57</v>
      </c>
      <c r="B51" s="891" t="s">
        <v>398</v>
      </c>
      <c r="C51" s="891"/>
      <c r="D51" s="891"/>
      <c r="E51" s="891">
        <f>'Основная продукция'!S28</f>
        <v>0</v>
      </c>
      <c r="F51" s="892">
        <f>E51*0.2</f>
        <v>0</v>
      </c>
      <c r="G51" s="894"/>
      <c r="H51" s="895"/>
      <c r="I51" s="896"/>
      <c r="K51" s="893" t="s">
        <v>57</v>
      </c>
      <c r="L51" s="891" t="s">
        <v>398</v>
      </c>
      <c r="M51" s="891">
        <v>0</v>
      </c>
      <c r="N51" s="891"/>
      <c r="O51" s="891">
        <f>'Основная продукция'!S56</f>
        <v>0</v>
      </c>
      <c r="P51" s="892">
        <f>O51*0.2</f>
        <v>0</v>
      </c>
      <c r="Q51" s="894"/>
      <c r="R51" s="895"/>
      <c r="S51" s="896"/>
      <c r="U51" s="893" t="s">
        <v>57</v>
      </c>
      <c r="V51" s="891" t="s">
        <v>398</v>
      </c>
      <c r="W51" s="891">
        <v>0</v>
      </c>
      <c r="X51" s="891"/>
      <c r="Y51" s="891">
        <f>'Основная продукция'!S84</f>
        <v>0</v>
      </c>
      <c r="Z51" s="892">
        <f>Y51*0.2</f>
        <v>0</v>
      </c>
      <c r="AA51" s="894"/>
      <c r="AB51" s="895"/>
      <c r="AC51" s="896"/>
    </row>
    <row r="52" spans="1:29" s="864" customFormat="1" ht="25.5" customHeight="1" thickBot="1">
      <c r="A52" s="912" t="s">
        <v>58</v>
      </c>
      <c r="B52" s="913" t="s">
        <v>398</v>
      </c>
      <c r="C52" s="913"/>
      <c r="D52" s="913"/>
      <c r="E52" s="913">
        <f>'Основная продукция'!S27</f>
        <v>0</v>
      </c>
      <c r="F52" s="914"/>
      <c r="G52" s="914"/>
      <c r="H52" s="915"/>
      <c r="I52" s="916"/>
      <c r="K52" s="912" t="s">
        <v>58</v>
      </c>
      <c r="L52" s="913" t="s">
        <v>398</v>
      </c>
      <c r="M52" s="913">
        <v>0</v>
      </c>
      <c r="N52" s="913"/>
      <c r="O52" s="913">
        <f>'Основная продукция'!S55</f>
        <v>0</v>
      </c>
      <c r="P52" s="914"/>
      <c r="Q52" s="914"/>
      <c r="R52" s="915"/>
      <c r="S52" s="916"/>
      <c r="U52" s="912" t="s">
        <v>58</v>
      </c>
      <c r="V52" s="913" t="s">
        <v>398</v>
      </c>
      <c r="W52" s="913"/>
      <c r="X52" s="913"/>
      <c r="Y52" s="913">
        <f>'Основная продукция'!S83</f>
        <v>0</v>
      </c>
      <c r="Z52" s="914"/>
      <c r="AA52" s="914"/>
      <c r="AB52" s="915"/>
      <c r="AC52" s="916"/>
    </row>
    <row r="53" spans="1:29" s="864" customFormat="1" ht="25.5" customHeight="1">
      <c r="A53" s="4177" t="s">
        <v>59</v>
      </c>
      <c r="B53" s="4178"/>
      <c r="C53" s="4178"/>
      <c r="D53" s="4178"/>
      <c r="E53" s="4178"/>
      <c r="F53" s="4178"/>
      <c r="G53" s="4178"/>
      <c r="H53" s="4178"/>
      <c r="I53" s="4179"/>
      <c r="K53" s="4177" t="s">
        <v>59</v>
      </c>
      <c r="L53" s="4178"/>
      <c r="M53" s="4178"/>
      <c r="N53" s="4178"/>
      <c r="O53" s="4178"/>
      <c r="P53" s="4178"/>
      <c r="Q53" s="4178"/>
      <c r="R53" s="4178"/>
      <c r="S53" s="4179"/>
      <c r="U53" s="4177" t="s">
        <v>59</v>
      </c>
      <c r="V53" s="4178"/>
      <c r="W53" s="4178"/>
      <c r="X53" s="4178"/>
      <c r="Y53" s="4178"/>
      <c r="Z53" s="4178"/>
      <c r="AA53" s="4178"/>
      <c r="AB53" s="4178"/>
      <c r="AC53" s="4179"/>
    </row>
    <row r="54" spans="1:29" ht="25.5" customHeight="1">
      <c r="A54" s="4066" t="s">
        <v>60</v>
      </c>
      <c r="B54" s="4067"/>
      <c r="C54" s="4067"/>
      <c r="D54" s="4067"/>
      <c r="E54" s="4067"/>
      <c r="F54" s="4067"/>
      <c r="G54" s="4067"/>
      <c r="H54" s="4067"/>
      <c r="I54" s="4068"/>
      <c r="K54" s="4066" t="s">
        <v>60</v>
      </c>
      <c r="L54" s="4067"/>
      <c r="M54" s="4067"/>
      <c r="N54" s="4067"/>
      <c r="O54" s="4067"/>
      <c r="P54" s="4067"/>
      <c r="Q54" s="4067"/>
      <c r="R54" s="4067"/>
      <c r="S54" s="4068"/>
      <c r="U54" s="4066" t="s">
        <v>60</v>
      </c>
      <c r="V54" s="4067"/>
      <c r="W54" s="4067"/>
      <c r="X54" s="4067"/>
      <c r="Y54" s="4067"/>
      <c r="Z54" s="4067"/>
      <c r="AA54" s="4067"/>
      <c r="AB54" s="4067"/>
      <c r="AC54" s="4068"/>
    </row>
    <row r="55" spans="1:29" ht="2.25" customHeight="1" thickBot="1">
      <c r="A55" s="795"/>
      <c r="B55" s="796"/>
      <c r="C55" s="796"/>
      <c r="D55" s="796"/>
      <c r="E55" s="796"/>
      <c r="F55" s="796"/>
      <c r="G55" s="796"/>
      <c r="H55" s="796"/>
      <c r="I55" s="917"/>
      <c r="K55" s="795"/>
      <c r="L55" s="796"/>
      <c r="M55" s="796"/>
      <c r="N55" s="796"/>
      <c r="O55" s="796"/>
      <c r="P55" s="796"/>
      <c r="Q55" s="796"/>
      <c r="R55" s="796"/>
      <c r="S55" s="917"/>
      <c r="U55" s="795"/>
      <c r="V55" s="796"/>
      <c r="W55" s="796"/>
      <c r="X55" s="796"/>
      <c r="Y55" s="796"/>
      <c r="Z55" s="796"/>
      <c r="AA55" s="796"/>
      <c r="AB55" s="796"/>
      <c r="AC55" s="917"/>
    </row>
    <row r="56" spans="1:29" ht="18.75" customHeight="1" thickBot="1">
      <c r="A56" s="854" t="s">
        <v>317</v>
      </c>
      <c r="B56" s="855"/>
      <c r="C56" s="855"/>
      <c r="D56" s="855"/>
      <c r="E56" s="855"/>
      <c r="F56" s="855"/>
      <c r="G56" s="4051" t="s">
        <v>244</v>
      </c>
      <c r="H56" s="4052"/>
      <c r="I56" s="4053"/>
      <c r="K56" s="854" t="s">
        <v>317</v>
      </c>
      <c r="L56" s="855"/>
      <c r="M56" s="855"/>
      <c r="N56" s="855"/>
      <c r="O56" s="855"/>
      <c r="P56" s="855"/>
      <c r="Q56" s="4051" t="s">
        <v>246</v>
      </c>
      <c r="R56" s="4052"/>
      <c r="S56" s="4053"/>
      <c r="U56" s="854" t="s">
        <v>318</v>
      </c>
      <c r="V56" s="855"/>
      <c r="W56" s="855"/>
      <c r="X56" s="855"/>
      <c r="Y56" s="855"/>
      <c r="Z56" s="855"/>
      <c r="AA56" s="4051" t="s">
        <v>122</v>
      </c>
      <c r="AB56" s="4052"/>
      <c r="AC56" s="4053"/>
    </row>
    <row r="57" spans="1:29" ht="18.75" customHeight="1" thickBot="1">
      <c r="A57" s="856" t="s">
        <v>61</v>
      </c>
      <c r="B57" s="4059">
        <f>B2</f>
        <v>44606</v>
      </c>
      <c r="C57" s="4060"/>
      <c r="D57" s="4060"/>
      <c r="E57" s="4060"/>
      <c r="F57" s="4061"/>
      <c r="G57" s="857" t="s">
        <v>62</v>
      </c>
      <c r="H57" s="4062">
        <f>H2</f>
        <v>0.5</v>
      </c>
      <c r="I57" s="4063"/>
      <c r="K57" s="856" t="s">
        <v>61</v>
      </c>
      <c r="L57" s="4059">
        <f>L2</f>
        <v>44606</v>
      </c>
      <c r="M57" s="4060"/>
      <c r="N57" s="4060"/>
      <c r="O57" s="4060"/>
      <c r="P57" s="4061"/>
      <c r="Q57" s="857" t="s">
        <v>62</v>
      </c>
      <c r="R57" s="4062">
        <f>R2</f>
        <v>0.5</v>
      </c>
      <c r="S57" s="4063"/>
      <c r="U57" s="856" t="s">
        <v>61</v>
      </c>
      <c r="V57" s="4059">
        <f>V2</f>
        <v>44606</v>
      </c>
      <c r="W57" s="4060"/>
      <c r="X57" s="4060"/>
      <c r="Y57" s="4060"/>
      <c r="Z57" s="4061"/>
      <c r="AA57" s="857" t="s">
        <v>62</v>
      </c>
      <c r="AB57" s="4062">
        <f>AB2</f>
        <v>0.5</v>
      </c>
      <c r="AC57" s="4063"/>
    </row>
    <row r="58" spans="1:29" ht="12.75" customHeight="1">
      <c r="A58" s="4077" t="s">
        <v>21</v>
      </c>
      <c r="B58" s="4078"/>
      <c r="C58" s="1946"/>
      <c r="D58" s="1946"/>
      <c r="E58" s="1946"/>
      <c r="F58" s="4081" t="s">
        <v>395</v>
      </c>
      <c r="G58" s="4081" t="s">
        <v>22</v>
      </c>
      <c r="H58" s="4081" t="s">
        <v>563</v>
      </c>
      <c r="I58" s="4090" t="s">
        <v>564</v>
      </c>
      <c r="K58" s="4077" t="s">
        <v>21</v>
      </c>
      <c r="L58" s="4078"/>
      <c r="M58" s="1946"/>
      <c r="N58" s="1946"/>
      <c r="O58" s="1946"/>
      <c r="P58" s="4081" t="s">
        <v>395</v>
      </c>
      <c r="Q58" s="4081" t="s">
        <v>22</v>
      </c>
      <c r="R58" s="4081" t="s">
        <v>563</v>
      </c>
      <c r="S58" s="4090" t="s">
        <v>564</v>
      </c>
      <c r="U58" s="4077" t="s">
        <v>21</v>
      </c>
      <c r="V58" s="4078"/>
      <c r="W58" s="1946"/>
      <c r="X58" s="1946"/>
      <c r="Y58" s="1946"/>
      <c r="Z58" s="4081" t="s">
        <v>395</v>
      </c>
      <c r="AA58" s="4081" t="s">
        <v>22</v>
      </c>
      <c r="AB58" s="4081" t="s">
        <v>563</v>
      </c>
      <c r="AC58" s="4090" t="s">
        <v>564</v>
      </c>
    </row>
    <row r="59" spans="1:29" ht="13.5" thickBot="1">
      <c r="A59" s="4079"/>
      <c r="B59" s="4080"/>
      <c r="C59" s="1947"/>
      <c r="D59" s="1947"/>
      <c r="E59" s="1947" t="s">
        <v>396</v>
      </c>
      <c r="F59" s="4082"/>
      <c r="G59" s="4082"/>
      <c r="H59" s="4082"/>
      <c r="I59" s="4091"/>
      <c r="K59" s="4079"/>
      <c r="L59" s="4080"/>
      <c r="M59" s="1947"/>
      <c r="N59" s="1947"/>
      <c r="O59" s="1947" t="s">
        <v>396</v>
      </c>
      <c r="P59" s="4082"/>
      <c r="Q59" s="4082"/>
      <c r="R59" s="4082"/>
      <c r="S59" s="4091"/>
      <c r="U59" s="4079"/>
      <c r="V59" s="4080"/>
      <c r="W59" s="1947"/>
      <c r="X59" s="1947"/>
      <c r="Y59" s="1947" t="s">
        <v>396</v>
      </c>
      <c r="Z59" s="4082"/>
      <c r="AA59" s="4082"/>
      <c r="AB59" s="4082"/>
      <c r="AC59" s="4091"/>
    </row>
    <row r="60" spans="1:29" s="864" customFormat="1" ht="25.5" customHeight="1">
      <c r="A60" s="1948" t="s">
        <v>24</v>
      </c>
      <c r="B60" s="1949" t="s">
        <v>25</v>
      </c>
      <c r="C60" s="1949"/>
      <c r="D60" s="1949"/>
      <c r="E60" s="1949" t="s">
        <v>397</v>
      </c>
      <c r="F60" s="860">
        <f>'Основная продукция'!P89</f>
        <v>0</v>
      </c>
      <c r="G60" s="861"/>
      <c r="H60" s="862"/>
      <c r="I60" s="863"/>
      <c r="K60" s="1948" t="s">
        <v>24</v>
      </c>
      <c r="L60" s="1949" t="s">
        <v>25</v>
      </c>
      <c r="M60" s="1949"/>
      <c r="N60" s="1949"/>
      <c r="O60" s="1949" t="s">
        <v>397</v>
      </c>
      <c r="P60" s="860">
        <f>'Основная продукция'!P117</f>
        <v>0</v>
      </c>
      <c r="Q60" s="861"/>
      <c r="R60" s="862"/>
      <c r="S60" s="863"/>
      <c r="U60" s="1948" t="s">
        <v>24</v>
      </c>
      <c r="V60" s="1949" t="s">
        <v>25</v>
      </c>
      <c r="W60" s="1949"/>
      <c r="X60" s="1949"/>
      <c r="Y60" s="1949" t="s">
        <v>397</v>
      </c>
      <c r="Z60" s="860">
        <f>'Основная продукция'!P145</f>
        <v>0</v>
      </c>
      <c r="AA60" s="861"/>
      <c r="AB60" s="862"/>
      <c r="AC60" s="863"/>
    </row>
    <row r="61" spans="1:29" s="864" customFormat="1" ht="25.5" customHeight="1">
      <c r="A61" s="865" t="s">
        <v>26</v>
      </c>
      <c r="B61" s="866" t="s">
        <v>25</v>
      </c>
      <c r="C61" s="866"/>
      <c r="D61" s="866"/>
      <c r="E61" s="866" t="s">
        <v>397</v>
      </c>
      <c r="F61" s="881">
        <f>'Основная продукция'!P90</f>
        <v>0</v>
      </c>
      <c r="G61" s="868"/>
      <c r="H61" s="869"/>
      <c r="I61" s="870"/>
      <c r="K61" s="865" t="s">
        <v>26</v>
      </c>
      <c r="L61" s="866" t="s">
        <v>25</v>
      </c>
      <c r="M61" s="866"/>
      <c r="N61" s="866"/>
      <c r="O61" s="866" t="s">
        <v>397</v>
      </c>
      <c r="P61" s="881">
        <f>'Основная продукция'!P118</f>
        <v>0</v>
      </c>
      <c r="Q61" s="868"/>
      <c r="R61" s="869"/>
      <c r="S61" s="870"/>
      <c r="U61" s="865" t="s">
        <v>26</v>
      </c>
      <c r="V61" s="866" t="s">
        <v>25</v>
      </c>
      <c r="W61" s="866"/>
      <c r="X61" s="866"/>
      <c r="Y61" s="866" t="s">
        <v>397</v>
      </c>
      <c r="Z61" s="881">
        <f>'Основная продукция'!P146</f>
        <v>0</v>
      </c>
      <c r="AA61" s="868"/>
      <c r="AB61" s="869"/>
      <c r="AC61" s="870"/>
    </row>
    <row r="62" spans="1:29" s="864" customFormat="1" ht="25.5" customHeight="1">
      <c r="A62" s="865" t="s">
        <v>583</v>
      </c>
      <c r="B62" s="866" t="s">
        <v>25</v>
      </c>
      <c r="C62" s="866"/>
      <c r="D62" s="866"/>
      <c r="E62" s="866" t="s">
        <v>397</v>
      </c>
      <c r="F62" s="881">
        <f>'Основная продукция'!P91</f>
        <v>0</v>
      </c>
      <c r="G62" s="868"/>
      <c r="H62" s="869"/>
      <c r="I62" s="870"/>
      <c r="K62" s="865" t="s">
        <v>583</v>
      </c>
      <c r="L62" s="866" t="s">
        <v>25</v>
      </c>
      <c r="M62" s="866"/>
      <c r="N62" s="866"/>
      <c r="O62" s="866" t="s">
        <v>397</v>
      </c>
      <c r="P62" s="881">
        <f>'Основная продукция'!P119</f>
        <v>0</v>
      </c>
      <c r="Q62" s="868"/>
      <c r="R62" s="869"/>
      <c r="S62" s="870"/>
      <c r="U62" s="865" t="s">
        <v>583</v>
      </c>
      <c r="V62" s="866" t="s">
        <v>25</v>
      </c>
      <c r="W62" s="866"/>
      <c r="X62" s="866"/>
      <c r="Y62" s="866" t="s">
        <v>397</v>
      </c>
      <c r="Z62" s="881">
        <f>'Основная продукция'!P147</f>
        <v>0</v>
      </c>
      <c r="AA62" s="868"/>
      <c r="AB62" s="869"/>
      <c r="AC62" s="870"/>
    </row>
    <row r="63" spans="1:29" s="864" customFormat="1" ht="25.5" customHeight="1">
      <c r="A63" s="865" t="s">
        <v>584</v>
      </c>
      <c r="B63" s="866" t="s">
        <v>25</v>
      </c>
      <c r="C63" s="866"/>
      <c r="D63" s="866"/>
      <c r="E63" s="866" t="s">
        <v>397</v>
      </c>
      <c r="F63" s="881">
        <f>'Основная продукция'!P92</f>
        <v>0</v>
      </c>
      <c r="G63" s="868"/>
      <c r="H63" s="869"/>
      <c r="I63" s="870"/>
      <c r="K63" s="865" t="s">
        <v>584</v>
      </c>
      <c r="L63" s="866" t="s">
        <v>25</v>
      </c>
      <c r="M63" s="866"/>
      <c r="N63" s="866"/>
      <c r="O63" s="866" t="s">
        <v>397</v>
      </c>
      <c r="P63" s="881">
        <f>'Основная продукция'!P120</f>
        <v>0</v>
      </c>
      <c r="Q63" s="868"/>
      <c r="R63" s="869"/>
      <c r="S63" s="870"/>
      <c r="U63" s="865" t="s">
        <v>584</v>
      </c>
      <c r="V63" s="866" t="s">
        <v>25</v>
      </c>
      <c r="W63" s="866"/>
      <c r="X63" s="866"/>
      <c r="Y63" s="866" t="s">
        <v>397</v>
      </c>
      <c r="Z63" s="881">
        <f>'Основная продукция'!P148</f>
        <v>0</v>
      </c>
      <c r="AA63" s="868"/>
      <c r="AB63" s="869"/>
      <c r="AC63" s="870"/>
    </row>
    <row r="64" spans="1:29" s="864" customFormat="1" ht="25.5" customHeight="1" thickBot="1">
      <c r="A64" s="871" t="s">
        <v>27</v>
      </c>
      <c r="B64" s="1951" t="s">
        <v>25</v>
      </c>
      <c r="C64" s="872"/>
      <c r="D64" s="872"/>
      <c r="E64" s="1951" t="s">
        <v>397</v>
      </c>
      <c r="F64" s="930">
        <f>'Основная продукция'!P93</f>
        <v>0</v>
      </c>
      <c r="G64" s="873"/>
      <c r="H64" s="874"/>
      <c r="I64" s="875"/>
      <c r="K64" s="871" t="s">
        <v>27</v>
      </c>
      <c r="L64" s="1951" t="s">
        <v>25</v>
      </c>
      <c r="M64" s="872"/>
      <c r="N64" s="872"/>
      <c r="O64" s="1951" t="s">
        <v>397</v>
      </c>
      <c r="P64" s="930">
        <f>'Основная продукция'!P121</f>
        <v>0</v>
      </c>
      <c r="Q64" s="873"/>
      <c r="R64" s="874"/>
      <c r="S64" s="875"/>
      <c r="U64" s="871" t="s">
        <v>27</v>
      </c>
      <c r="V64" s="1951" t="s">
        <v>25</v>
      </c>
      <c r="W64" s="872"/>
      <c r="X64" s="872"/>
      <c r="Y64" s="1951" t="s">
        <v>397</v>
      </c>
      <c r="Z64" s="930">
        <f>'Основная продукция'!P149</f>
        <v>0</v>
      </c>
      <c r="AA64" s="873"/>
      <c r="AB64" s="874"/>
      <c r="AC64" s="875"/>
    </row>
    <row r="65" spans="1:29" s="864" customFormat="1" ht="25.5" customHeight="1">
      <c r="A65" s="1948" t="s">
        <v>0</v>
      </c>
      <c r="B65" s="1949" t="s">
        <v>25</v>
      </c>
      <c r="C65" s="1949"/>
      <c r="D65" s="1949"/>
      <c r="E65" s="1949" t="s">
        <v>397</v>
      </c>
      <c r="F65" s="860">
        <f>'Основная продукция'!P95</f>
        <v>0</v>
      </c>
      <c r="G65" s="876"/>
      <c r="H65" s="1832" t="e">
        <f>'Срочная в 11.30'!G16</f>
        <v>#DIV/0!</v>
      </c>
      <c r="I65" s="1829" t="e">
        <f>F65-H65</f>
        <v>#DIV/0!</v>
      </c>
      <c r="K65" s="1948" t="s">
        <v>0</v>
      </c>
      <c r="L65" s="1949" t="s">
        <v>25</v>
      </c>
      <c r="M65" s="1949"/>
      <c r="N65" s="1949"/>
      <c r="O65" s="1949" t="s">
        <v>397</v>
      </c>
      <c r="P65" s="860">
        <f>'Основная продукция'!P123</f>
        <v>0</v>
      </c>
      <c r="Q65" s="876"/>
      <c r="R65" s="1832" t="e">
        <f>'Срочная в 11.30'!G20</f>
        <v>#DIV/0!</v>
      </c>
      <c r="S65" s="1829" t="e">
        <f>P65-R65</f>
        <v>#DIV/0!</v>
      </c>
      <c r="U65" s="1948" t="s">
        <v>0</v>
      </c>
      <c r="V65" s="1949" t="s">
        <v>25</v>
      </c>
      <c r="W65" s="1949"/>
      <c r="X65" s="1949"/>
      <c r="Y65" s="1949" t="s">
        <v>397</v>
      </c>
      <c r="Z65" s="860">
        <f>'Основная продукция'!P151</f>
        <v>0</v>
      </c>
      <c r="AA65" s="876"/>
      <c r="AB65" s="1832" t="e">
        <f>'Срочная в 11.30'!G24</f>
        <v>#DIV/0!</v>
      </c>
      <c r="AC65" s="1829" t="e">
        <f>Z65-AB65</f>
        <v>#DIV/0!</v>
      </c>
    </row>
    <row r="66" spans="1:29" s="864" customFormat="1" ht="25.5" customHeight="1">
      <c r="A66" s="865" t="s">
        <v>28</v>
      </c>
      <c r="B66" s="866" t="s">
        <v>25</v>
      </c>
      <c r="C66" s="866"/>
      <c r="D66" s="866"/>
      <c r="E66" s="866" t="s">
        <v>397</v>
      </c>
      <c r="F66" s="881">
        <f>'Основная продукция'!P96</f>
        <v>0</v>
      </c>
      <c r="G66" s="877"/>
      <c r="H66" s="1827"/>
      <c r="I66" s="1828"/>
      <c r="K66" s="865" t="s">
        <v>28</v>
      </c>
      <c r="L66" s="866" t="s">
        <v>25</v>
      </c>
      <c r="M66" s="866"/>
      <c r="N66" s="866"/>
      <c r="O66" s="866" t="s">
        <v>397</v>
      </c>
      <c r="P66" s="881">
        <f>'Основная продукция'!P124</f>
        <v>0</v>
      </c>
      <c r="Q66" s="877"/>
      <c r="R66" s="1827"/>
      <c r="S66" s="1828"/>
      <c r="U66" s="865" t="s">
        <v>28</v>
      </c>
      <c r="V66" s="866" t="s">
        <v>25</v>
      </c>
      <c r="W66" s="866"/>
      <c r="X66" s="866"/>
      <c r="Y66" s="866" t="s">
        <v>397</v>
      </c>
      <c r="Z66" s="881">
        <f>'Основная продукция'!P152</f>
        <v>0</v>
      </c>
      <c r="AA66" s="877"/>
      <c r="AB66" s="1827"/>
      <c r="AC66" s="1828"/>
    </row>
    <row r="67" spans="1:29" s="864" customFormat="1" ht="25.5" customHeight="1" thickBot="1">
      <c r="A67" s="1950" t="s">
        <v>29</v>
      </c>
      <c r="B67" s="1951" t="s">
        <v>25</v>
      </c>
      <c r="C67" s="872"/>
      <c r="D67" s="872"/>
      <c r="E67" s="1951" t="s">
        <v>397</v>
      </c>
      <c r="F67" s="930">
        <f>'Основная продукция'!P97</f>
        <v>0</v>
      </c>
      <c r="G67" s="878"/>
      <c r="H67" s="1833" t="e">
        <f>'Срочная в 11.30'!G17</f>
        <v>#DIV/0!</v>
      </c>
      <c r="I67" s="1831" t="e">
        <f>F67-H67</f>
        <v>#DIV/0!</v>
      </c>
      <c r="K67" s="1950" t="s">
        <v>29</v>
      </c>
      <c r="L67" s="1951" t="s">
        <v>25</v>
      </c>
      <c r="M67" s="872"/>
      <c r="N67" s="872"/>
      <c r="O67" s="1951" t="s">
        <v>397</v>
      </c>
      <c r="P67" s="930">
        <f>'Основная продукция'!P125</f>
        <v>0</v>
      </c>
      <c r="Q67" s="878"/>
      <c r="R67" s="1833" t="e">
        <f>'Срочная в 11.30'!G21</f>
        <v>#DIV/0!</v>
      </c>
      <c r="S67" s="1831" t="e">
        <f>P67-R67</f>
        <v>#DIV/0!</v>
      </c>
      <c r="U67" s="1950" t="s">
        <v>29</v>
      </c>
      <c r="V67" s="1951" t="s">
        <v>25</v>
      </c>
      <c r="W67" s="872"/>
      <c r="X67" s="872"/>
      <c r="Y67" s="1951" t="s">
        <v>397</v>
      </c>
      <c r="Z67" s="930">
        <f>'Основная продукция'!P153</f>
        <v>0</v>
      </c>
      <c r="AA67" s="878"/>
      <c r="AB67" s="1833" t="e">
        <f>'Срочная в 11.30'!G25</f>
        <v>#DIV/0!</v>
      </c>
      <c r="AC67" s="1831" t="e">
        <f>Z67-AB67</f>
        <v>#DIV/0!</v>
      </c>
    </row>
    <row r="68" spans="1:29" s="864" customFormat="1" ht="25.5" customHeight="1">
      <c r="A68" s="1948" t="s">
        <v>30</v>
      </c>
      <c r="B68" s="1949" t="s">
        <v>25</v>
      </c>
      <c r="C68" s="1949"/>
      <c r="D68" s="1949"/>
      <c r="E68" s="1949" t="s">
        <v>397</v>
      </c>
      <c r="F68" s="860">
        <f>'Основная продукция'!P99</f>
        <v>0</v>
      </c>
      <c r="G68" s="876"/>
      <c r="H68" s="862"/>
      <c r="I68" s="863"/>
      <c r="K68" s="1948" t="s">
        <v>30</v>
      </c>
      <c r="L68" s="1949" t="s">
        <v>25</v>
      </c>
      <c r="M68" s="1949"/>
      <c r="N68" s="1949"/>
      <c r="O68" s="1949" t="s">
        <v>397</v>
      </c>
      <c r="P68" s="860">
        <f>'Основная продукция'!P127</f>
        <v>0</v>
      </c>
      <c r="Q68" s="876"/>
      <c r="R68" s="862"/>
      <c r="S68" s="863"/>
      <c r="U68" s="1948" t="s">
        <v>30</v>
      </c>
      <c r="V68" s="1949" t="s">
        <v>25</v>
      </c>
      <c r="W68" s="1949"/>
      <c r="X68" s="1949"/>
      <c r="Y68" s="1949" t="s">
        <v>397</v>
      </c>
      <c r="Z68" s="860">
        <f>'Основная продукция'!P155</f>
        <v>0</v>
      </c>
      <c r="AA68" s="876"/>
      <c r="AB68" s="862"/>
      <c r="AC68" s="863"/>
    </row>
    <row r="69" spans="1:29" s="864" customFormat="1" ht="25.5" customHeight="1" thickBot="1">
      <c r="A69" s="1950" t="s">
        <v>31</v>
      </c>
      <c r="B69" s="1951" t="s">
        <v>25</v>
      </c>
      <c r="C69" s="872"/>
      <c r="D69" s="872"/>
      <c r="E69" s="1951" t="s">
        <v>397</v>
      </c>
      <c r="F69" s="930">
        <f>'Основная продукция'!P100</f>
        <v>0</v>
      </c>
      <c r="G69" s="878"/>
      <c r="H69" s="874"/>
      <c r="I69" s="875"/>
      <c r="K69" s="1950" t="s">
        <v>31</v>
      </c>
      <c r="L69" s="1951" t="s">
        <v>25</v>
      </c>
      <c r="M69" s="872"/>
      <c r="N69" s="872"/>
      <c r="O69" s="1951" t="s">
        <v>397</v>
      </c>
      <c r="P69" s="930">
        <f>'Основная продукция'!P128</f>
        <v>0</v>
      </c>
      <c r="Q69" s="878"/>
      <c r="R69" s="874"/>
      <c r="S69" s="875"/>
      <c r="U69" s="1950" t="s">
        <v>31</v>
      </c>
      <c r="V69" s="1951" t="s">
        <v>25</v>
      </c>
      <c r="W69" s="872"/>
      <c r="X69" s="872"/>
      <c r="Y69" s="1951" t="s">
        <v>397</v>
      </c>
      <c r="Z69" s="930">
        <f>'Основная продукция'!P156</f>
        <v>0</v>
      </c>
      <c r="AA69" s="878"/>
      <c r="AB69" s="874"/>
      <c r="AC69" s="875"/>
    </row>
    <row r="70" spans="1:29" s="864" customFormat="1" ht="25.5" customHeight="1">
      <c r="A70" s="879" t="s">
        <v>327</v>
      </c>
      <c r="B70" s="1949" t="s">
        <v>25</v>
      </c>
      <c r="C70" s="1949"/>
      <c r="D70" s="1949"/>
      <c r="E70" s="1949" t="s">
        <v>397</v>
      </c>
      <c r="F70" s="860">
        <f>'Основная продукция'!P101</f>
        <v>0</v>
      </c>
      <c r="G70" s="876"/>
      <c r="H70" s="862"/>
      <c r="I70" s="863"/>
      <c r="K70" s="879" t="s">
        <v>327</v>
      </c>
      <c r="L70" s="1949" t="s">
        <v>25</v>
      </c>
      <c r="M70" s="1949"/>
      <c r="N70" s="1949"/>
      <c r="O70" s="1949" t="s">
        <v>397</v>
      </c>
      <c r="P70" s="860">
        <f>'Основная продукция'!P129</f>
        <v>0</v>
      </c>
      <c r="Q70" s="876"/>
      <c r="R70" s="862"/>
      <c r="S70" s="863"/>
      <c r="U70" s="879" t="s">
        <v>327</v>
      </c>
      <c r="V70" s="1949" t="s">
        <v>25</v>
      </c>
      <c r="W70" s="1949"/>
      <c r="X70" s="1949"/>
      <c r="Y70" s="1949" t="s">
        <v>397</v>
      </c>
      <c r="Z70" s="860">
        <f>'Основная продукция'!P157</f>
        <v>0</v>
      </c>
      <c r="AA70" s="876"/>
      <c r="AB70" s="862"/>
      <c r="AC70" s="863"/>
    </row>
    <row r="71" spans="1:29" s="864" customFormat="1" ht="25.5" customHeight="1">
      <c r="A71" s="880" t="s">
        <v>33</v>
      </c>
      <c r="B71" s="866" t="s">
        <v>25</v>
      </c>
      <c r="C71" s="866"/>
      <c r="D71" s="866"/>
      <c r="E71" s="866" t="s">
        <v>397</v>
      </c>
      <c r="F71" s="881">
        <f>'Основная продукция'!P102</f>
        <v>0</v>
      </c>
      <c r="G71" s="877"/>
      <c r="H71" s="869"/>
      <c r="I71" s="870"/>
      <c r="K71" s="880" t="s">
        <v>33</v>
      </c>
      <c r="L71" s="866" t="s">
        <v>25</v>
      </c>
      <c r="M71" s="866"/>
      <c r="N71" s="866"/>
      <c r="O71" s="866" t="s">
        <v>397</v>
      </c>
      <c r="P71" s="881">
        <f>'Основная продукция'!P130</f>
        <v>0</v>
      </c>
      <c r="Q71" s="877"/>
      <c r="R71" s="869"/>
      <c r="S71" s="870"/>
      <c r="U71" s="880" t="s">
        <v>33</v>
      </c>
      <c r="V71" s="866" t="s">
        <v>25</v>
      </c>
      <c r="W71" s="866"/>
      <c r="X71" s="866"/>
      <c r="Y71" s="866" t="s">
        <v>397</v>
      </c>
      <c r="Z71" s="881">
        <f>'Основная продукция'!P158</f>
        <v>0</v>
      </c>
      <c r="AA71" s="877"/>
      <c r="AB71" s="869"/>
      <c r="AC71" s="870"/>
    </row>
    <row r="72" spans="1:29" s="864" customFormat="1" ht="25.5" customHeight="1" thickBot="1">
      <c r="A72" s="871" t="s">
        <v>34</v>
      </c>
      <c r="B72" s="1951" t="s">
        <v>25</v>
      </c>
      <c r="C72" s="872"/>
      <c r="D72" s="872"/>
      <c r="E72" s="1951" t="s">
        <v>397</v>
      </c>
      <c r="F72" s="930">
        <f>'Основная продукция'!P103</f>
        <v>0</v>
      </c>
      <c r="G72" s="878"/>
      <c r="H72" s="874"/>
      <c r="I72" s="875"/>
      <c r="K72" s="871" t="s">
        <v>34</v>
      </c>
      <c r="L72" s="1951" t="s">
        <v>25</v>
      </c>
      <c r="M72" s="872"/>
      <c r="N72" s="872"/>
      <c r="O72" s="1951" t="s">
        <v>397</v>
      </c>
      <c r="P72" s="930">
        <f>'Основная продукция'!P131</f>
        <v>0</v>
      </c>
      <c r="Q72" s="878"/>
      <c r="R72" s="874"/>
      <c r="S72" s="875"/>
      <c r="U72" s="871" t="s">
        <v>34</v>
      </c>
      <c r="V72" s="1951" t="s">
        <v>25</v>
      </c>
      <c r="W72" s="872"/>
      <c r="X72" s="872"/>
      <c r="Y72" s="1951" t="s">
        <v>397</v>
      </c>
      <c r="Z72" s="930">
        <f>'Основная продукция'!P159</f>
        <v>0</v>
      </c>
      <c r="AA72" s="878"/>
      <c r="AB72" s="874"/>
      <c r="AC72" s="875"/>
    </row>
    <row r="73" spans="1:29" s="864" customFormat="1" ht="25.5" customHeight="1">
      <c r="A73" s="1948" t="s">
        <v>9</v>
      </c>
      <c r="B73" s="1949" t="s">
        <v>25</v>
      </c>
      <c r="C73" s="1949"/>
      <c r="D73" s="1949"/>
      <c r="E73" s="1949" t="s">
        <v>397</v>
      </c>
      <c r="F73" s="860">
        <f>'Основная продукция'!P104</f>
        <v>0</v>
      </c>
      <c r="G73" s="876"/>
      <c r="H73" s="862"/>
      <c r="I73" s="863"/>
      <c r="K73" s="1948" t="s">
        <v>9</v>
      </c>
      <c r="L73" s="1949" t="s">
        <v>25</v>
      </c>
      <c r="M73" s="1949"/>
      <c r="N73" s="1949"/>
      <c r="O73" s="1949" t="s">
        <v>397</v>
      </c>
      <c r="P73" s="860">
        <f>'Основная продукция'!P132</f>
        <v>0</v>
      </c>
      <c r="Q73" s="876"/>
      <c r="R73" s="862"/>
      <c r="S73" s="863"/>
      <c r="U73" s="1948" t="s">
        <v>9</v>
      </c>
      <c r="V73" s="1949" t="s">
        <v>25</v>
      </c>
      <c r="W73" s="1949"/>
      <c r="X73" s="1949"/>
      <c r="Y73" s="1949" t="s">
        <v>397</v>
      </c>
      <c r="Z73" s="860">
        <f>'Основная продукция'!P160</f>
        <v>0</v>
      </c>
      <c r="AA73" s="876"/>
      <c r="AB73" s="862"/>
      <c r="AC73" s="863"/>
    </row>
    <row r="74" spans="1:29" s="864" customFormat="1" ht="25.5" customHeight="1">
      <c r="A74" s="880" t="s">
        <v>10</v>
      </c>
      <c r="B74" s="866" t="s">
        <v>25</v>
      </c>
      <c r="C74" s="866"/>
      <c r="D74" s="866"/>
      <c r="E74" s="866" t="s">
        <v>397</v>
      </c>
      <c r="F74" s="881" t="e">
        <f>'Основная продукция'!#REF!</f>
        <v>#REF!</v>
      </c>
      <c r="G74" s="877"/>
      <c r="H74" s="869"/>
      <c r="I74" s="870"/>
      <c r="K74" s="880" t="s">
        <v>10</v>
      </c>
      <c r="L74" s="866" t="s">
        <v>25</v>
      </c>
      <c r="M74" s="866"/>
      <c r="N74" s="866"/>
      <c r="O74" s="866" t="s">
        <v>397</v>
      </c>
      <c r="P74" s="881" t="e">
        <f>'Основная продукция'!#REF!</f>
        <v>#REF!</v>
      </c>
      <c r="Q74" s="877"/>
      <c r="R74" s="869"/>
      <c r="S74" s="870"/>
      <c r="U74" s="880" t="s">
        <v>10</v>
      </c>
      <c r="V74" s="866" t="s">
        <v>25</v>
      </c>
      <c r="W74" s="866"/>
      <c r="X74" s="866"/>
      <c r="Y74" s="866" t="s">
        <v>397</v>
      </c>
      <c r="Z74" s="881" t="e">
        <f>'Основная продукция'!#REF!</f>
        <v>#REF!</v>
      </c>
      <c r="AA74" s="877"/>
      <c r="AB74" s="869"/>
      <c r="AC74" s="870"/>
    </row>
    <row r="75" spans="1:29" s="864" customFormat="1" ht="25.5" customHeight="1" thickBot="1">
      <c r="A75" s="871" t="s">
        <v>11</v>
      </c>
      <c r="B75" s="1951" t="s">
        <v>25</v>
      </c>
      <c r="C75" s="872"/>
      <c r="D75" s="872"/>
      <c r="E75" s="882" t="s">
        <v>397</v>
      </c>
      <c r="F75" s="930" t="e">
        <f>'Основная продукция'!#REF!</f>
        <v>#REF!</v>
      </c>
      <c r="G75" s="878"/>
      <c r="H75" s="874"/>
      <c r="I75" s="875"/>
      <c r="K75" s="871" t="s">
        <v>11</v>
      </c>
      <c r="L75" s="1951" t="s">
        <v>25</v>
      </c>
      <c r="M75" s="872"/>
      <c r="N75" s="872"/>
      <c r="O75" s="882" t="s">
        <v>397</v>
      </c>
      <c r="P75" s="930" t="e">
        <f>'Основная продукция'!#REF!</f>
        <v>#REF!</v>
      </c>
      <c r="Q75" s="878"/>
      <c r="R75" s="874"/>
      <c r="S75" s="875"/>
      <c r="U75" s="871" t="s">
        <v>11</v>
      </c>
      <c r="V75" s="1951" t="s">
        <v>25</v>
      </c>
      <c r="W75" s="872"/>
      <c r="X75" s="872"/>
      <c r="Y75" s="882" t="s">
        <v>397</v>
      </c>
      <c r="Z75" s="930" t="e">
        <f>'Основная продукция'!#REF!</f>
        <v>#REF!</v>
      </c>
      <c r="AA75" s="878"/>
      <c r="AB75" s="874"/>
      <c r="AC75" s="875"/>
    </row>
    <row r="76" spans="1:29" s="864" customFormat="1" ht="25.5" customHeight="1">
      <c r="A76" s="879" t="s">
        <v>331</v>
      </c>
      <c r="B76" s="1949" t="s">
        <v>25</v>
      </c>
      <c r="C76" s="1848"/>
      <c r="D76" s="1852"/>
      <c r="E76" s="1949" t="s">
        <v>397</v>
      </c>
      <c r="F76" s="889">
        <f>'Основная продукция'!P106</f>
        <v>0</v>
      </c>
      <c r="G76" s="876"/>
      <c r="H76" s="862"/>
      <c r="I76" s="1844"/>
      <c r="K76" s="879" t="s">
        <v>331</v>
      </c>
      <c r="L76" s="1949" t="s">
        <v>25</v>
      </c>
      <c r="M76" s="1848"/>
      <c r="N76" s="1852"/>
      <c r="O76" s="1949" t="s">
        <v>397</v>
      </c>
      <c r="P76" s="889">
        <f>'Основная продукция'!P134</f>
        <v>0</v>
      </c>
      <c r="Q76" s="876"/>
      <c r="R76" s="862"/>
      <c r="S76" s="1844"/>
      <c r="U76" s="879" t="s">
        <v>331</v>
      </c>
      <c r="V76" s="1949" t="s">
        <v>25</v>
      </c>
      <c r="W76" s="1848"/>
      <c r="X76" s="1852"/>
      <c r="Y76" s="1949" t="s">
        <v>397</v>
      </c>
      <c r="Z76" s="889">
        <f>'Основная продукция'!P162</f>
        <v>0</v>
      </c>
      <c r="AA76" s="876"/>
      <c r="AB76" s="862"/>
      <c r="AC76" s="1844"/>
    </row>
    <row r="77" spans="1:29" s="864" customFormat="1" ht="25.5" customHeight="1" thickBot="1">
      <c r="A77" s="1845" t="s">
        <v>332</v>
      </c>
      <c r="B77" s="926" t="s">
        <v>25</v>
      </c>
      <c r="C77" s="1849"/>
      <c r="D77" s="1851"/>
      <c r="E77" s="926" t="s">
        <v>397</v>
      </c>
      <c r="F77" s="1840">
        <f>'Основная продукция'!P107</f>
        <v>0</v>
      </c>
      <c r="G77" s="1841"/>
      <c r="H77" s="1842"/>
      <c r="I77" s="1843"/>
      <c r="K77" s="1845" t="s">
        <v>332</v>
      </c>
      <c r="L77" s="926" t="s">
        <v>25</v>
      </c>
      <c r="M77" s="1849"/>
      <c r="N77" s="1851"/>
      <c r="O77" s="926" t="s">
        <v>397</v>
      </c>
      <c r="P77" s="1840">
        <f>'Основная продукция'!P135</f>
        <v>0</v>
      </c>
      <c r="Q77" s="1841"/>
      <c r="R77" s="1842"/>
      <c r="S77" s="1843"/>
      <c r="U77" s="1845" t="s">
        <v>332</v>
      </c>
      <c r="V77" s="926" t="s">
        <v>25</v>
      </c>
      <c r="W77" s="1849"/>
      <c r="X77" s="1851"/>
      <c r="Y77" s="926" t="s">
        <v>397</v>
      </c>
      <c r="Z77" s="1840">
        <f>'Основная продукция'!P163</f>
        <v>0</v>
      </c>
      <c r="AA77" s="1841"/>
      <c r="AB77" s="1842"/>
      <c r="AC77" s="1843"/>
    </row>
    <row r="78" spans="1:29" s="864" customFormat="1" ht="25.5" customHeight="1">
      <c r="A78" s="879" t="s">
        <v>13</v>
      </c>
      <c r="B78" s="1949" t="s">
        <v>25</v>
      </c>
      <c r="C78" s="1949"/>
      <c r="D78" s="1949"/>
      <c r="E78" s="867" t="s">
        <v>397</v>
      </c>
      <c r="F78" s="860">
        <f>'Основная продукция'!P108</f>
        <v>0</v>
      </c>
      <c r="G78" s="876"/>
      <c r="H78" s="862"/>
      <c r="I78" s="863"/>
      <c r="K78" s="879" t="s">
        <v>13</v>
      </c>
      <c r="L78" s="1949" t="s">
        <v>25</v>
      </c>
      <c r="M78" s="1949"/>
      <c r="N78" s="1949"/>
      <c r="O78" s="867" t="s">
        <v>397</v>
      </c>
      <c r="P78" s="860">
        <f>'Основная продукция'!P136</f>
        <v>0</v>
      </c>
      <c r="Q78" s="876"/>
      <c r="R78" s="862"/>
      <c r="S78" s="863"/>
      <c r="U78" s="879" t="s">
        <v>13</v>
      </c>
      <c r="V78" s="1949" t="s">
        <v>25</v>
      </c>
      <c r="W78" s="1949"/>
      <c r="X78" s="1949"/>
      <c r="Y78" s="867" t="s">
        <v>397</v>
      </c>
      <c r="Z78" s="860">
        <f>'Основная продукция'!P164</f>
        <v>0</v>
      </c>
      <c r="AA78" s="876"/>
      <c r="AB78" s="862"/>
      <c r="AC78" s="863"/>
    </row>
    <row r="79" spans="1:29" s="864" customFormat="1" ht="25.5" customHeight="1">
      <c r="A79" s="880" t="s">
        <v>35</v>
      </c>
      <c r="B79" s="866" t="s">
        <v>25</v>
      </c>
      <c r="C79" s="866"/>
      <c r="D79" s="866"/>
      <c r="E79" s="866" t="s">
        <v>397</v>
      </c>
      <c r="F79" s="881">
        <f>'Основная продукция'!P109</f>
        <v>0</v>
      </c>
      <c r="G79" s="877"/>
      <c r="H79" s="869"/>
      <c r="I79" s="870"/>
      <c r="K79" s="880" t="s">
        <v>35</v>
      </c>
      <c r="L79" s="866" t="s">
        <v>25</v>
      </c>
      <c r="M79" s="866"/>
      <c r="N79" s="866"/>
      <c r="O79" s="866" t="s">
        <v>397</v>
      </c>
      <c r="P79" s="881">
        <f>'Основная продукция'!P137</f>
        <v>0</v>
      </c>
      <c r="Q79" s="877"/>
      <c r="R79" s="869"/>
      <c r="S79" s="870"/>
      <c r="U79" s="880" t="s">
        <v>35</v>
      </c>
      <c r="V79" s="866" t="s">
        <v>25</v>
      </c>
      <c r="W79" s="866"/>
      <c r="X79" s="866"/>
      <c r="Y79" s="866" t="s">
        <v>397</v>
      </c>
      <c r="Z79" s="881">
        <f>'Основная продукция'!P165</f>
        <v>0</v>
      </c>
      <c r="AA79" s="877"/>
      <c r="AB79" s="869"/>
      <c r="AC79" s="870"/>
    </row>
    <row r="80" spans="1:29" s="864" customFormat="1" ht="25.5" customHeight="1">
      <c r="A80" s="880" t="s">
        <v>36</v>
      </c>
      <c r="B80" s="866" t="s">
        <v>25</v>
      </c>
      <c r="C80" s="866"/>
      <c r="D80" s="866"/>
      <c r="E80" s="866" t="s">
        <v>397</v>
      </c>
      <c r="F80" s="881">
        <f>'Основная продукция'!P110</f>
        <v>0</v>
      </c>
      <c r="G80" s="877"/>
      <c r="H80" s="869"/>
      <c r="I80" s="870"/>
      <c r="K80" s="880" t="s">
        <v>36</v>
      </c>
      <c r="L80" s="866" t="s">
        <v>25</v>
      </c>
      <c r="M80" s="866"/>
      <c r="N80" s="866"/>
      <c r="O80" s="866" t="s">
        <v>397</v>
      </c>
      <c r="P80" s="881">
        <f>'Основная продукция'!P138</f>
        <v>0</v>
      </c>
      <c r="Q80" s="877"/>
      <c r="R80" s="869"/>
      <c r="S80" s="870"/>
      <c r="U80" s="880" t="s">
        <v>36</v>
      </c>
      <c r="V80" s="866" t="s">
        <v>25</v>
      </c>
      <c r="W80" s="866"/>
      <c r="X80" s="866"/>
      <c r="Y80" s="866" t="s">
        <v>397</v>
      </c>
      <c r="Z80" s="881">
        <f>'Основная продукция'!P166</f>
        <v>0</v>
      </c>
      <c r="AA80" s="877"/>
      <c r="AB80" s="869"/>
      <c r="AC80" s="870"/>
    </row>
    <row r="81" spans="1:29" s="864" customFormat="1" ht="25.5" customHeight="1">
      <c r="A81" s="880" t="s">
        <v>14</v>
      </c>
      <c r="B81" s="866" t="s">
        <v>25</v>
      </c>
      <c r="C81" s="866"/>
      <c r="D81" s="866"/>
      <c r="E81" s="866" t="s">
        <v>397</v>
      </c>
      <c r="F81" s="881" t="e">
        <f>'Основная продукция'!#REF!</f>
        <v>#REF!</v>
      </c>
      <c r="G81" s="877"/>
      <c r="H81" s="869"/>
      <c r="I81" s="870"/>
      <c r="K81" s="880" t="s">
        <v>14</v>
      </c>
      <c r="L81" s="866" t="s">
        <v>25</v>
      </c>
      <c r="M81" s="866"/>
      <c r="N81" s="866"/>
      <c r="O81" s="866" t="s">
        <v>397</v>
      </c>
      <c r="P81" s="881" t="e">
        <f>'Основная продукция'!#REF!</f>
        <v>#REF!</v>
      </c>
      <c r="Q81" s="877"/>
      <c r="R81" s="869"/>
      <c r="S81" s="870"/>
      <c r="U81" s="880" t="s">
        <v>14</v>
      </c>
      <c r="V81" s="866" t="s">
        <v>25</v>
      </c>
      <c r="W81" s="866"/>
      <c r="X81" s="866"/>
      <c r="Y81" s="866" t="s">
        <v>397</v>
      </c>
      <c r="Z81" s="881" t="e">
        <f>'Основная продукция'!#REF!</f>
        <v>#REF!</v>
      </c>
      <c r="AA81" s="877"/>
      <c r="AB81" s="869"/>
      <c r="AC81" s="870"/>
    </row>
    <row r="82" spans="1:29" s="864" customFormat="1" ht="25.5" customHeight="1">
      <c r="A82" s="880" t="s">
        <v>37</v>
      </c>
      <c r="B82" s="866" t="s">
        <v>25</v>
      </c>
      <c r="C82" s="866"/>
      <c r="D82" s="866"/>
      <c r="E82" s="866" t="s">
        <v>397</v>
      </c>
      <c r="F82" s="881">
        <f>'Основная продукция'!P111</f>
        <v>0</v>
      </c>
      <c r="G82" s="877"/>
      <c r="H82" s="869"/>
      <c r="I82" s="870"/>
      <c r="K82" s="880" t="s">
        <v>37</v>
      </c>
      <c r="L82" s="866" t="s">
        <v>25</v>
      </c>
      <c r="M82" s="866"/>
      <c r="N82" s="866"/>
      <c r="O82" s="866" t="s">
        <v>397</v>
      </c>
      <c r="P82" s="881">
        <f>'Основная продукция'!P139</f>
        <v>0</v>
      </c>
      <c r="Q82" s="877"/>
      <c r="R82" s="869"/>
      <c r="S82" s="870"/>
      <c r="U82" s="880" t="s">
        <v>37</v>
      </c>
      <c r="V82" s="866" t="s">
        <v>25</v>
      </c>
      <c r="W82" s="866"/>
      <c r="X82" s="866"/>
      <c r="Y82" s="866" t="s">
        <v>397</v>
      </c>
      <c r="Z82" s="881">
        <f>'Основная продукция'!P167</f>
        <v>0</v>
      </c>
      <c r="AA82" s="877"/>
      <c r="AB82" s="869"/>
      <c r="AC82" s="870"/>
    </row>
    <row r="83" spans="1:29" s="864" customFormat="1" ht="25.5" customHeight="1" thickBot="1">
      <c r="A83" s="940" t="s">
        <v>38</v>
      </c>
      <c r="B83" s="882" t="s">
        <v>25</v>
      </c>
      <c r="C83" s="872"/>
      <c r="D83" s="872"/>
      <c r="E83" s="882" t="s">
        <v>397</v>
      </c>
      <c r="F83" s="944">
        <f>'Основная продукция'!P112</f>
        <v>0</v>
      </c>
      <c r="G83" s="936"/>
      <c r="H83" s="937"/>
      <c r="I83" s="938"/>
      <c r="K83" s="940" t="s">
        <v>38</v>
      </c>
      <c r="L83" s="882" t="s">
        <v>25</v>
      </c>
      <c r="M83" s="872"/>
      <c r="N83" s="872"/>
      <c r="O83" s="882" t="s">
        <v>397</v>
      </c>
      <c r="P83" s="944">
        <f>'Основная продукция'!P140</f>
        <v>0</v>
      </c>
      <c r="Q83" s="936"/>
      <c r="R83" s="937"/>
      <c r="S83" s="938"/>
      <c r="U83" s="940" t="s">
        <v>38</v>
      </c>
      <c r="V83" s="882" t="s">
        <v>25</v>
      </c>
      <c r="W83" s="872"/>
      <c r="X83" s="872"/>
      <c r="Y83" s="882" t="s">
        <v>397</v>
      </c>
      <c r="Z83" s="944">
        <f>'Основная продукция'!P168</f>
        <v>0</v>
      </c>
      <c r="AA83" s="936"/>
      <c r="AB83" s="937"/>
      <c r="AC83" s="938"/>
    </row>
    <row r="84" spans="1:29" s="864" customFormat="1" ht="25.5" customHeight="1">
      <c r="A84" s="890" t="s">
        <v>39</v>
      </c>
      <c r="B84" s="1949" t="s">
        <v>398</v>
      </c>
      <c r="C84" s="906" t="e">
        <f>Овощи!F266</f>
        <v>#REF!</v>
      </c>
      <c r="D84" s="906" t="e">
        <f>C84/0.5</f>
        <v>#REF!</v>
      </c>
      <c r="E84" s="906" t="e">
        <f>ROUNDUP(D84,0)+'Основная продукция'!S91</f>
        <v>#REF!</v>
      </c>
      <c r="F84" s="1266" t="e">
        <f>E84*0.5</f>
        <v>#REF!</v>
      </c>
      <c r="G84" s="876"/>
      <c r="H84" s="862"/>
      <c r="I84" s="863"/>
      <c r="K84" s="890" t="s">
        <v>39</v>
      </c>
      <c r="L84" s="1949" t="s">
        <v>398</v>
      </c>
      <c r="M84" s="906" t="e">
        <f>Овощи!F345</f>
        <v>#REF!</v>
      </c>
      <c r="N84" s="906" t="e">
        <f>M84/0.5</f>
        <v>#REF!</v>
      </c>
      <c r="O84" s="906" t="e">
        <f>ROUNDUP(N84,0)+'Основная продукция'!S119</f>
        <v>#REF!</v>
      </c>
      <c r="P84" s="1266" t="e">
        <f>O84*0.5</f>
        <v>#REF!</v>
      </c>
      <c r="Q84" s="876"/>
      <c r="R84" s="862"/>
      <c r="S84" s="863"/>
      <c r="U84" s="890" t="s">
        <v>39</v>
      </c>
      <c r="V84" s="1949" t="s">
        <v>398</v>
      </c>
      <c r="W84" s="906">
        <v>0</v>
      </c>
      <c r="X84" s="906">
        <f>W84/0.5</f>
        <v>0</v>
      </c>
      <c r="Y84" s="906">
        <f>ROUNDUP(X84,0)+'Основная продукция'!S147</f>
        <v>0</v>
      </c>
      <c r="Z84" s="1266">
        <f>Y84*0.5</f>
        <v>0</v>
      </c>
      <c r="AA84" s="876"/>
      <c r="AB84" s="862"/>
      <c r="AC84" s="863"/>
    </row>
    <row r="85" spans="1:29" s="864" customFormat="1" ht="25.5" customHeight="1">
      <c r="A85" s="893" t="s">
        <v>41</v>
      </c>
      <c r="B85" s="891" t="s">
        <v>398</v>
      </c>
      <c r="C85" s="891" t="e">
        <f>Овощи!F265</f>
        <v>#REF!</v>
      </c>
      <c r="D85" s="891" t="e">
        <f>C85/0.5</f>
        <v>#REF!</v>
      </c>
      <c r="E85" s="891" t="e">
        <f>ROUNDUP(D85,0)+'Основная продукция'!S90</f>
        <v>#REF!</v>
      </c>
      <c r="F85" s="892" t="e">
        <f>E85*0.5</f>
        <v>#REF!</v>
      </c>
      <c r="G85" s="894"/>
      <c r="H85" s="895"/>
      <c r="I85" s="896"/>
      <c r="K85" s="893" t="s">
        <v>41</v>
      </c>
      <c r="L85" s="891" t="s">
        <v>398</v>
      </c>
      <c r="M85" s="891" t="e">
        <f>Овощи!F344</f>
        <v>#REF!</v>
      </c>
      <c r="N85" s="891" t="e">
        <f>M85/0.5</f>
        <v>#REF!</v>
      </c>
      <c r="O85" s="891" t="e">
        <f>ROUNDUP(N85,0)+'Основная продукция'!S118</f>
        <v>#REF!</v>
      </c>
      <c r="P85" s="892" t="e">
        <f>O85*0.5</f>
        <v>#REF!</v>
      </c>
      <c r="Q85" s="894"/>
      <c r="R85" s="895"/>
      <c r="S85" s="896"/>
      <c r="U85" s="893" t="s">
        <v>41</v>
      </c>
      <c r="V85" s="891" t="s">
        <v>398</v>
      </c>
      <c r="W85" s="891">
        <v>0</v>
      </c>
      <c r="X85" s="891">
        <f>W85/0.5</f>
        <v>0</v>
      </c>
      <c r="Y85" s="891">
        <f>ROUNDUP(X85,0)+'Основная продукция'!S146</f>
        <v>0</v>
      </c>
      <c r="Z85" s="892">
        <f>Y85*0.5</f>
        <v>0</v>
      </c>
      <c r="AA85" s="894"/>
      <c r="AB85" s="895"/>
      <c r="AC85" s="896"/>
    </row>
    <row r="86" spans="1:29" s="864" customFormat="1" ht="25.5" customHeight="1">
      <c r="A86" s="893" t="s">
        <v>42</v>
      </c>
      <c r="B86" s="891" t="s">
        <v>398</v>
      </c>
      <c r="C86" s="891">
        <f>Овощи!F264</f>
        <v>0</v>
      </c>
      <c r="D86" s="891">
        <f>C86/0.5</f>
        <v>0</v>
      </c>
      <c r="E86" s="891">
        <f>ROUNDUP(D86,0)+'Основная продукция'!S89</f>
        <v>0</v>
      </c>
      <c r="F86" s="892">
        <f>E86*0.5</f>
        <v>0</v>
      </c>
      <c r="G86" s="894"/>
      <c r="H86" s="895"/>
      <c r="I86" s="896"/>
      <c r="K86" s="893" t="s">
        <v>42</v>
      </c>
      <c r="L86" s="891" t="s">
        <v>398</v>
      </c>
      <c r="M86" s="891">
        <f>Овощи!F343</f>
        <v>0</v>
      </c>
      <c r="N86" s="891">
        <f>M86/0.5</f>
        <v>0</v>
      </c>
      <c r="O86" s="891">
        <f>ROUNDUP(N86,0)+'Основная продукция'!S117</f>
        <v>0</v>
      </c>
      <c r="P86" s="892">
        <f>O86*0.5</f>
        <v>0</v>
      </c>
      <c r="Q86" s="894"/>
      <c r="R86" s="895"/>
      <c r="S86" s="896"/>
      <c r="U86" s="893" t="s">
        <v>42</v>
      </c>
      <c r="V86" s="891" t="s">
        <v>398</v>
      </c>
      <c r="W86" s="891">
        <v>0</v>
      </c>
      <c r="X86" s="891">
        <f>W86/0.5</f>
        <v>0</v>
      </c>
      <c r="Y86" s="891">
        <f>ROUNDUP(X86,0)+'Основная продукция'!S145</f>
        <v>0</v>
      </c>
      <c r="Z86" s="892">
        <f>Y86*0.5</f>
        <v>0</v>
      </c>
      <c r="AA86" s="894"/>
      <c r="AB86" s="895"/>
      <c r="AC86" s="896"/>
    </row>
    <row r="87" spans="1:29" s="864" customFormat="1" ht="25.5" customHeight="1">
      <c r="A87" s="893" t="s">
        <v>43</v>
      </c>
      <c r="B87" s="891" t="s">
        <v>398</v>
      </c>
      <c r="C87" s="891">
        <f>Овощи!F270</f>
        <v>0</v>
      </c>
      <c r="D87" s="891">
        <f>C87/0.5</f>
        <v>0</v>
      </c>
      <c r="E87" s="891">
        <f>ROUNDUP(D87,0)+'Основная продукция'!S95</f>
        <v>0</v>
      </c>
      <c r="F87" s="892">
        <f>E87*0.5</f>
        <v>0</v>
      </c>
      <c r="G87" s="894"/>
      <c r="H87" s="895"/>
      <c r="I87" s="896"/>
      <c r="K87" s="893" t="s">
        <v>43</v>
      </c>
      <c r="L87" s="891" t="s">
        <v>398</v>
      </c>
      <c r="M87" s="891">
        <f>Овощи!F349</f>
        <v>0</v>
      </c>
      <c r="N87" s="891">
        <f>M87/0.5</f>
        <v>0</v>
      </c>
      <c r="O87" s="891">
        <f>ROUNDUP(N87,0)+'Основная продукция'!S123</f>
        <v>0</v>
      </c>
      <c r="P87" s="892">
        <f>O87*0.5</f>
        <v>0</v>
      </c>
      <c r="Q87" s="894"/>
      <c r="R87" s="895"/>
      <c r="S87" s="896"/>
      <c r="U87" s="893" t="s">
        <v>43</v>
      </c>
      <c r="V87" s="891" t="s">
        <v>398</v>
      </c>
      <c r="W87" s="891">
        <v>0</v>
      </c>
      <c r="X87" s="891">
        <f>W87/0.5</f>
        <v>0</v>
      </c>
      <c r="Y87" s="891">
        <f>ROUNDUP(X87,0)+'Основная продукция'!S151</f>
        <v>0</v>
      </c>
      <c r="Z87" s="892">
        <f>Y87*0.5</f>
        <v>0</v>
      </c>
      <c r="AA87" s="894"/>
      <c r="AB87" s="895"/>
      <c r="AC87" s="896"/>
    </row>
    <row r="88" spans="1:29" s="864" customFormat="1" ht="25.5" customHeight="1">
      <c r="A88" s="893" t="s">
        <v>44</v>
      </c>
      <c r="B88" s="891" t="s">
        <v>398</v>
      </c>
      <c r="C88" s="891">
        <f>Овощи!F269</f>
        <v>0</v>
      </c>
      <c r="D88" s="891">
        <f>C88/0.2</f>
        <v>0</v>
      </c>
      <c r="E88" s="891">
        <f>ROUNDUP(D88,0)+'Основная продукция'!S94</f>
        <v>0</v>
      </c>
      <c r="F88" s="892">
        <f>E88*0.2</f>
        <v>0</v>
      </c>
      <c r="G88" s="894"/>
      <c r="H88" s="895"/>
      <c r="I88" s="896"/>
      <c r="K88" s="893" t="s">
        <v>44</v>
      </c>
      <c r="L88" s="891" t="s">
        <v>398</v>
      </c>
      <c r="M88" s="891">
        <f>Овощи!F348</f>
        <v>0</v>
      </c>
      <c r="N88" s="891">
        <f>M88/0.2</f>
        <v>0</v>
      </c>
      <c r="O88" s="891">
        <f>ROUNDUP(N88,0)+'Основная продукция'!S122</f>
        <v>0</v>
      </c>
      <c r="P88" s="892">
        <f>O88*0.2</f>
        <v>0</v>
      </c>
      <c r="Q88" s="894"/>
      <c r="R88" s="895"/>
      <c r="S88" s="896"/>
      <c r="U88" s="893" t="s">
        <v>44</v>
      </c>
      <c r="V88" s="891" t="s">
        <v>398</v>
      </c>
      <c r="W88" s="891">
        <v>0</v>
      </c>
      <c r="X88" s="891">
        <f>W88/0.2</f>
        <v>0</v>
      </c>
      <c r="Y88" s="891">
        <f>ROUNDUP(X88,0)+'Основная продукция'!S150</f>
        <v>0</v>
      </c>
      <c r="Z88" s="892">
        <f>Y88*0.2</f>
        <v>0</v>
      </c>
      <c r="AA88" s="894"/>
      <c r="AB88" s="895"/>
      <c r="AC88" s="896"/>
    </row>
    <row r="89" spans="1:29" s="864" customFormat="1" ht="25.5" customHeight="1">
      <c r="A89" s="893" t="s">
        <v>45</v>
      </c>
      <c r="B89" s="891" t="s">
        <v>398</v>
      </c>
      <c r="C89" s="891"/>
      <c r="D89" s="891"/>
      <c r="E89" s="897" t="e">
        <f>Овощи!F268+'Основная продукция'!S93</f>
        <v>#REF!</v>
      </c>
      <c r="F89" s="894"/>
      <c r="G89" s="894"/>
      <c r="H89" s="895"/>
      <c r="I89" s="896"/>
      <c r="K89" s="893" t="s">
        <v>45</v>
      </c>
      <c r="L89" s="891" t="s">
        <v>398</v>
      </c>
      <c r="M89" s="891"/>
      <c r="N89" s="891"/>
      <c r="O89" s="897" t="e">
        <f>Овощи!F347+'Основная продукция'!S121</f>
        <v>#REF!</v>
      </c>
      <c r="P89" s="894"/>
      <c r="Q89" s="894"/>
      <c r="R89" s="895"/>
      <c r="S89" s="896"/>
      <c r="U89" s="893" t="s">
        <v>45</v>
      </c>
      <c r="V89" s="891" t="s">
        <v>398</v>
      </c>
      <c r="W89" s="891"/>
      <c r="X89" s="891"/>
      <c r="Y89" s="897">
        <f>0+'Основная продукция'!S149</f>
        <v>0</v>
      </c>
      <c r="Z89" s="894"/>
      <c r="AA89" s="894"/>
      <c r="AB89" s="895"/>
      <c r="AC89" s="896"/>
    </row>
    <row r="90" spans="1:29" s="864" customFormat="1" ht="25.5" customHeight="1">
      <c r="A90" s="893" t="s">
        <v>46</v>
      </c>
      <c r="B90" s="891" t="s">
        <v>398</v>
      </c>
      <c r="C90" s="891"/>
      <c r="D90" s="891"/>
      <c r="E90" s="891">
        <f>'Основная продукция'!S97</f>
        <v>0</v>
      </c>
      <c r="F90" s="892">
        <f>E90*0.3</f>
        <v>0</v>
      </c>
      <c r="G90" s="894"/>
      <c r="H90" s="895"/>
      <c r="I90" s="896"/>
      <c r="K90" s="893" t="s">
        <v>46</v>
      </c>
      <c r="L90" s="891" t="s">
        <v>398</v>
      </c>
      <c r="M90" s="891"/>
      <c r="N90" s="891"/>
      <c r="O90" s="891">
        <f>'Основная продукция'!S125</f>
        <v>0</v>
      </c>
      <c r="P90" s="892">
        <f>O90*0.3</f>
        <v>0</v>
      </c>
      <c r="Q90" s="894"/>
      <c r="R90" s="895"/>
      <c r="S90" s="896"/>
      <c r="U90" s="893" t="s">
        <v>46</v>
      </c>
      <c r="V90" s="891" t="s">
        <v>398</v>
      </c>
      <c r="W90" s="891"/>
      <c r="X90" s="891"/>
      <c r="Y90" s="891">
        <f>0+'Основная продукция'!S153</f>
        <v>0</v>
      </c>
      <c r="Z90" s="892">
        <f>Y90*0.3</f>
        <v>0</v>
      </c>
      <c r="AA90" s="894"/>
      <c r="AB90" s="895"/>
      <c r="AC90" s="896"/>
    </row>
    <row r="91" spans="1:29" s="864" customFormat="1" ht="25.5" customHeight="1">
      <c r="A91" s="893" t="s">
        <v>47</v>
      </c>
      <c r="B91" s="891" t="s">
        <v>398</v>
      </c>
      <c r="C91" s="891">
        <f>Овощи!F267</f>
        <v>0</v>
      </c>
      <c r="D91" s="891">
        <f>C91/0.58</f>
        <v>0</v>
      </c>
      <c r="E91" s="891">
        <f>ROUNDUP(D91,0)+'Основная продукция'!S92</f>
        <v>0</v>
      </c>
      <c r="F91" s="898">
        <f>E91*0.58</f>
        <v>0</v>
      </c>
      <c r="G91" s="894"/>
      <c r="H91" s="895"/>
      <c r="I91" s="896"/>
      <c r="K91" s="893" t="s">
        <v>47</v>
      </c>
      <c r="L91" s="891" t="s">
        <v>398</v>
      </c>
      <c r="M91" s="891">
        <f>Овощи!F346</f>
        <v>0</v>
      </c>
      <c r="N91" s="891">
        <f>M91/0.58</f>
        <v>0</v>
      </c>
      <c r="O91" s="891">
        <f>ROUNDUP(N91,0)+'Основная продукция'!S120</f>
        <v>0</v>
      </c>
      <c r="P91" s="898">
        <f>O91*0.58</f>
        <v>0</v>
      </c>
      <c r="Q91" s="894"/>
      <c r="R91" s="895"/>
      <c r="S91" s="896"/>
      <c r="U91" s="893" t="s">
        <v>47</v>
      </c>
      <c r="V91" s="891" t="s">
        <v>398</v>
      </c>
      <c r="W91" s="891">
        <v>0</v>
      </c>
      <c r="X91" s="891">
        <f>W91/0.58</f>
        <v>0</v>
      </c>
      <c r="Y91" s="891">
        <f>ROUNDUP(X91,0)+'Основная продукция'!S148</f>
        <v>0</v>
      </c>
      <c r="Z91" s="898">
        <f>Y91*0.58</f>
        <v>0</v>
      </c>
      <c r="AA91" s="894"/>
      <c r="AB91" s="895"/>
      <c r="AC91" s="896"/>
    </row>
    <row r="92" spans="1:29" s="864" customFormat="1" ht="25.5" customHeight="1">
      <c r="A92" s="893" t="s">
        <v>315</v>
      </c>
      <c r="B92" s="891" t="s">
        <v>398</v>
      </c>
      <c r="C92" s="891"/>
      <c r="D92" s="891"/>
      <c r="E92" s="891">
        <f>'Основная продукция'!S98</f>
        <v>0</v>
      </c>
      <c r="F92" s="892">
        <f>E92*0.1</f>
        <v>0</v>
      </c>
      <c r="G92" s="894"/>
      <c r="H92" s="895"/>
      <c r="I92" s="896"/>
      <c r="K92" s="893" t="s">
        <v>315</v>
      </c>
      <c r="L92" s="891" t="s">
        <v>398</v>
      </c>
      <c r="M92" s="891"/>
      <c r="N92" s="891"/>
      <c r="O92" s="891">
        <f>'Основная продукция'!S126</f>
        <v>0</v>
      </c>
      <c r="P92" s="892">
        <f>O92*0.1</f>
        <v>0</v>
      </c>
      <c r="Q92" s="894"/>
      <c r="R92" s="895"/>
      <c r="S92" s="896"/>
      <c r="U92" s="893" t="s">
        <v>315</v>
      </c>
      <c r="V92" s="891" t="s">
        <v>398</v>
      </c>
      <c r="W92" s="891"/>
      <c r="X92" s="891"/>
      <c r="Y92" s="891">
        <f>0+'Основная продукция'!S154</f>
        <v>0</v>
      </c>
      <c r="Z92" s="892">
        <f>Y92*0.1</f>
        <v>0</v>
      </c>
      <c r="AA92" s="894"/>
      <c r="AB92" s="895"/>
      <c r="AC92" s="896"/>
    </row>
    <row r="93" spans="1:29" s="864" customFormat="1" ht="25.5" customHeight="1">
      <c r="A93" s="893" t="s">
        <v>48</v>
      </c>
      <c r="B93" s="891" t="s">
        <v>399</v>
      </c>
      <c r="C93" s="891">
        <f>Овощи!F240</f>
        <v>0</v>
      </c>
      <c r="D93" s="891">
        <f>C93/55</f>
        <v>0</v>
      </c>
      <c r="E93" s="891">
        <f>ROUNDUP(D93,0)+'Основная продукция'!S103</f>
        <v>0</v>
      </c>
      <c r="F93" s="899">
        <f>E93*55</f>
        <v>0</v>
      </c>
      <c r="G93" s="894"/>
      <c r="H93" s="895"/>
      <c r="I93" s="896"/>
      <c r="K93" s="893" t="s">
        <v>48</v>
      </c>
      <c r="L93" s="891" t="s">
        <v>399</v>
      </c>
      <c r="M93" s="891">
        <f>Овощи!F319</f>
        <v>0</v>
      </c>
      <c r="N93" s="891">
        <f>M93/55</f>
        <v>0</v>
      </c>
      <c r="O93" s="891">
        <f>ROUNDUP(N93,0)+'Основная продукция'!S131</f>
        <v>0</v>
      </c>
      <c r="P93" s="899">
        <f>O93*55</f>
        <v>0</v>
      </c>
      <c r="Q93" s="894"/>
      <c r="R93" s="895"/>
      <c r="S93" s="896"/>
      <c r="U93" s="893" t="s">
        <v>48</v>
      </c>
      <c r="V93" s="891" t="s">
        <v>399</v>
      </c>
      <c r="W93" s="891">
        <v>0</v>
      </c>
      <c r="X93" s="891">
        <f>W93/55</f>
        <v>0</v>
      </c>
      <c r="Y93" s="891">
        <f>ROUNDUP(X93,0)+'Основная продукция'!S159</f>
        <v>0</v>
      </c>
      <c r="Z93" s="899">
        <f>Y93*55</f>
        <v>0</v>
      </c>
      <c r="AA93" s="894"/>
      <c r="AB93" s="895"/>
      <c r="AC93" s="896"/>
    </row>
    <row r="94" spans="1:29" s="864" customFormat="1" ht="25.5" customHeight="1">
      <c r="A94" s="893" t="s">
        <v>49</v>
      </c>
      <c r="B94" s="900" t="s">
        <v>398</v>
      </c>
      <c r="C94" s="900"/>
      <c r="D94" s="900"/>
      <c r="E94" s="900">
        <f>'Основная продукция'!S99</f>
        <v>0</v>
      </c>
      <c r="F94" s="898">
        <f>E94*0.35</f>
        <v>0</v>
      </c>
      <c r="G94" s="901"/>
      <c r="H94" s="902"/>
      <c r="I94" s="903"/>
      <c r="K94" s="893" t="s">
        <v>49</v>
      </c>
      <c r="L94" s="900" t="s">
        <v>398</v>
      </c>
      <c r="M94" s="900"/>
      <c r="N94" s="900"/>
      <c r="O94" s="900">
        <f>'Основная продукция'!S127</f>
        <v>0</v>
      </c>
      <c r="P94" s="898">
        <f>O94*0.35</f>
        <v>0</v>
      </c>
      <c r="Q94" s="901"/>
      <c r="R94" s="902"/>
      <c r="S94" s="903"/>
      <c r="U94" s="893" t="s">
        <v>49</v>
      </c>
      <c r="V94" s="900" t="s">
        <v>398</v>
      </c>
      <c r="W94" s="900"/>
      <c r="X94" s="900"/>
      <c r="Y94" s="900">
        <f>0+'Основная продукция'!S155</f>
        <v>0</v>
      </c>
      <c r="Z94" s="898">
        <f>Y94*0.35</f>
        <v>0</v>
      </c>
      <c r="AA94" s="901"/>
      <c r="AB94" s="902"/>
      <c r="AC94" s="903"/>
    </row>
    <row r="95" spans="1:29" s="864" customFormat="1" ht="25.5" customHeight="1">
      <c r="A95" s="893" t="s">
        <v>50</v>
      </c>
      <c r="B95" s="891" t="s">
        <v>398</v>
      </c>
      <c r="C95" s="891"/>
      <c r="D95" s="891"/>
      <c r="E95" s="891">
        <f>'Основная продукция'!S96</f>
        <v>0</v>
      </c>
      <c r="F95" s="892">
        <f>E95*0.3</f>
        <v>0</v>
      </c>
      <c r="G95" s="894"/>
      <c r="H95" s="895"/>
      <c r="I95" s="896"/>
      <c r="K95" s="893" t="s">
        <v>50</v>
      </c>
      <c r="L95" s="891" t="s">
        <v>398</v>
      </c>
      <c r="M95" s="891"/>
      <c r="N95" s="891"/>
      <c r="O95" s="891">
        <f>'Основная продукция'!S124</f>
        <v>0</v>
      </c>
      <c r="P95" s="892">
        <f>O95*0.3</f>
        <v>0</v>
      </c>
      <c r="Q95" s="894"/>
      <c r="R95" s="895"/>
      <c r="S95" s="896"/>
      <c r="U95" s="893" t="s">
        <v>50</v>
      </c>
      <c r="V95" s="891" t="s">
        <v>398</v>
      </c>
      <c r="W95" s="891"/>
      <c r="X95" s="891"/>
      <c r="Y95" s="891">
        <f>0+'Основная продукция'!S152</f>
        <v>0</v>
      </c>
      <c r="Z95" s="892">
        <f>Y95*0.3</f>
        <v>0</v>
      </c>
      <c r="AA95" s="894"/>
      <c r="AB95" s="895"/>
      <c r="AC95" s="896"/>
    </row>
    <row r="96" spans="1:29" s="864" customFormat="1" ht="25.5" customHeight="1" thickBot="1">
      <c r="A96" s="904" t="s">
        <v>51</v>
      </c>
      <c r="B96" s="900" t="s">
        <v>398</v>
      </c>
      <c r="C96" s="900"/>
      <c r="D96" s="900"/>
      <c r="E96" s="900">
        <f>'Основная продукция'!S106</f>
        <v>0</v>
      </c>
      <c r="F96" s="905">
        <f>E96*0.2</f>
        <v>0</v>
      </c>
      <c r="G96" s="901"/>
      <c r="H96" s="902"/>
      <c r="I96" s="903"/>
      <c r="K96" s="904" t="s">
        <v>51</v>
      </c>
      <c r="L96" s="900" t="s">
        <v>398</v>
      </c>
      <c r="M96" s="900"/>
      <c r="N96" s="900"/>
      <c r="O96" s="900">
        <f>'Основная продукция'!S134</f>
        <v>0</v>
      </c>
      <c r="P96" s="905">
        <f>O96*0.2</f>
        <v>0</v>
      </c>
      <c r="Q96" s="901"/>
      <c r="R96" s="902"/>
      <c r="S96" s="903"/>
      <c r="U96" s="904" t="s">
        <v>51</v>
      </c>
      <c r="V96" s="900" t="s">
        <v>398</v>
      </c>
      <c r="W96" s="900"/>
      <c r="X96" s="900"/>
      <c r="Y96" s="900">
        <f>0+'Основная продукция'!S162</f>
        <v>0</v>
      </c>
      <c r="Z96" s="905">
        <f>Y96*0.2</f>
        <v>0</v>
      </c>
      <c r="AA96" s="901"/>
      <c r="AB96" s="902"/>
      <c r="AC96" s="903"/>
    </row>
    <row r="97" spans="1:29" s="864" customFormat="1" ht="25.5" customHeight="1">
      <c r="A97" s="1064" t="s">
        <v>585</v>
      </c>
      <c r="B97" s="1083" t="s">
        <v>398</v>
      </c>
      <c r="C97" s="1083"/>
      <c r="D97" s="1083"/>
      <c r="E97" s="1083">
        <f>'Основная продукция'!S107</f>
        <v>0</v>
      </c>
      <c r="F97" s="2039">
        <f>E97*0.5</f>
        <v>0</v>
      </c>
      <c r="G97" s="2040"/>
      <c r="H97" s="2041"/>
      <c r="I97" s="2042"/>
      <c r="K97" s="1064" t="s">
        <v>585</v>
      </c>
      <c r="L97" s="1083" t="s">
        <v>398</v>
      </c>
      <c r="M97" s="1083"/>
      <c r="N97" s="1083"/>
      <c r="O97" s="1083">
        <f>'Основная продукция'!S135</f>
        <v>0</v>
      </c>
      <c r="P97" s="2039">
        <f>O97*0.5</f>
        <v>0</v>
      </c>
      <c r="Q97" s="2040"/>
      <c r="R97" s="2041"/>
      <c r="S97" s="2042"/>
      <c r="U97" s="1064" t="s">
        <v>585</v>
      </c>
      <c r="V97" s="1083" t="s">
        <v>398</v>
      </c>
      <c r="W97" s="1083"/>
      <c r="X97" s="1083"/>
      <c r="Y97" s="1083">
        <f>0+'Основная продукция'!S163</f>
        <v>0</v>
      </c>
      <c r="Z97" s="2039">
        <f>Y97*0.5</f>
        <v>0</v>
      </c>
      <c r="AA97" s="2040"/>
      <c r="AB97" s="2041"/>
      <c r="AC97" s="2042"/>
    </row>
    <row r="98" spans="1:29" s="864" customFormat="1" ht="25.5" customHeight="1" thickBot="1">
      <c r="A98" s="2043" t="s">
        <v>586</v>
      </c>
      <c r="B98" s="2048" t="s">
        <v>398</v>
      </c>
      <c r="C98" s="2048"/>
      <c r="D98" s="2048"/>
      <c r="E98" s="2048">
        <f>'Основная продукция'!S108</f>
        <v>0</v>
      </c>
      <c r="F98" s="2049">
        <f>E98*0.5</f>
        <v>0</v>
      </c>
      <c r="G98" s="2050"/>
      <c r="H98" s="2051"/>
      <c r="I98" s="2052"/>
      <c r="K98" s="2043" t="s">
        <v>586</v>
      </c>
      <c r="L98" s="2048" t="s">
        <v>398</v>
      </c>
      <c r="M98" s="2048"/>
      <c r="N98" s="2048"/>
      <c r="O98" s="2048">
        <f>'Основная продукция'!S136</f>
        <v>0</v>
      </c>
      <c r="P98" s="2049">
        <f>O98*0.5</f>
        <v>0</v>
      </c>
      <c r="Q98" s="2050"/>
      <c r="R98" s="2051"/>
      <c r="S98" s="2052"/>
      <c r="U98" s="2043" t="s">
        <v>586</v>
      </c>
      <c r="V98" s="2048" t="s">
        <v>398</v>
      </c>
      <c r="W98" s="2048"/>
      <c r="X98" s="2048"/>
      <c r="Y98" s="2048">
        <f>0+'Основная продукция'!S164</f>
        <v>0</v>
      </c>
      <c r="Z98" s="2049">
        <f>Y98*0.5</f>
        <v>0</v>
      </c>
      <c r="AA98" s="2050"/>
      <c r="AB98" s="2051"/>
      <c r="AC98" s="2052"/>
    </row>
    <row r="99" spans="1:29" s="864" customFormat="1" ht="25.5" customHeight="1">
      <c r="A99" s="1273" t="s">
        <v>294</v>
      </c>
      <c r="B99" s="1274" t="s">
        <v>398</v>
      </c>
      <c r="C99" s="1274"/>
      <c r="D99" s="1274"/>
      <c r="E99" s="1274">
        <f>'Основная продукция'!S104</f>
        <v>0</v>
      </c>
      <c r="F99" s="1275">
        <f>E99*0.3</f>
        <v>0</v>
      </c>
      <c r="G99" s="1276"/>
      <c r="H99" s="1277"/>
      <c r="I99" s="1278"/>
      <c r="K99" s="1273" t="s">
        <v>294</v>
      </c>
      <c r="L99" s="1274" t="s">
        <v>398</v>
      </c>
      <c r="M99" s="1274"/>
      <c r="N99" s="1274"/>
      <c r="O99" s="1274">
        <f>'Основная продукция'!S132</f>
        <v>0</v>
      </c>
      <c r="P99" s="1275">
        <f>O99*0.3</f>
        <v>0</v>
      </c>
      <c r="Q99" s="1276"/>
      <c r="R99" s="1277"/>
      <c r="S99" s="1278"/>
      <c r="U99" s="1273" t="s">
        <v>294</v>
      </c>
      <c r="V99" s="1274" t="s">
        <v>398</v>
      </c>
      <c r="W99" s="1274"/>
      <c r="X99" s="1274"/>
      <c r="Y99" s="1274">
        <f>0+'Основная продукция'!S160</f>
        <v>0</v>
      </c>
      <c r="Z99" s="1275">
        <f>Y99*0.3</f>
        <v>0</v>
      </c>
      <c r="AA99" s="1276"/>
      <c r="AB99" s="1277"/>
      <c r="AC99" s="1278"/>
    </row>
    <row r="100" spans="1:29" s="864" customFormat="1" ht="25.5" customHeight="1">
      <c r="A100" s="893" t="s">
        <v>295</v>
      </c>
      <c r="B100" s="891" t="s">
        <v>398</v>
      </c>
      <c r="C100" s="911">
        <f>Овощи!F303</f>
        <v>0</v>
      </c>
      <c r="D100" s="891">
        <f>C100/0.3</f>
        <v>0</v>
      </c>
      <c r="E100" s="891">
        <f>ROUNDUP(D100,0)+'Основная продукция'!S105</f>
        <v>0</v>
      </c>
      <c r="F100" s="892">
        <f>E100*0.3</f>
        <v>0</v>
      </c>
      <c r="G100" s="894"/>
      <c r="H100" s="895"/>
      <c r="I100" s="896"/>
      <c r="K100" s="893" t="s">
        <v>295</v>
      </c>
      <c r="L100" s="891" t="s">
        <v>398</v>
      </c>
      <c r="M100" s="911">
        <f>Овощи!F382</f>
        <v>0</v>
      </c>
      <c r="N100" s="891">
        <f>M100/0.3</f>
        <v>0</v>
      </c>
      <c r="O100" s="891">
        <f>ROUNDUP(N100,0)+'Основная продукция'!S133</f>
        <v>0</v>
      </c>
      <c r="P100" s="892">
        <f>O100*0.3</f>
        <v>0</v>
      </c>
      <c r="Q100" s="894"/>
      <c r="R100" s="895"/>
      <c r="S100" s="896"/>
      <c r="U100" s="893" t="s">
        <v>295</v>
      </c>
      <c r="V100" s="891" t="s">
        <v>398</v>
      </c>
      <c r="W100" s="911"/>
      <c r="X100" s="891">
        <f>W100/0.3</f>
        <v>0</v>
      </c>
      <c r="Y100" s="891">
        <f>0+'Основная продукция'!S161</f>
        <v>0</v>
      </c>
      <c r="Z100" s="892">
        <f>Y100*0.3</f>
        <v>0</v>
      </c>
      <c r="AA100" s="894"/>
      <c r="AB100" s="895"/>
      <c r="AC100" s="896"/>
    </row>
    <row r="101" spans="1:29" s="864" customFormat="1" ht="25.5" customHeight="1">
      <c r="A101" s="893" t="s">
        <v>52</v>
      </c>
      <c r="B101" s="891" t="s">
        <v>398</v>
      </c>
      <c r="C101" s="891">
        <f>Овощи!F313</f>
        <v>0</v>
      </c>
      <c r="D101" s="891">
        <f>C101/0.24</f>
        <v>0</v>
      </c>
      <c r="E101" s="891">
        <f>ROUNDUP(D101,0)+'Основная продукция'!S100</f>
        <v>0</v>
      </c>
      <c r="F101" s="898">
        <f>E101*0.24</f>
        <v>0</v>
      </c>
      <c r="G101" s="894"/>
      <c r="H101" s="895"/>
      <c r="I101" s="896"/>
      <c r="K101" s="893" t="s">
        <v>52</v>
      </c>
      <c r="L101" s="891" t="s">
        <v>398</v>
      </c>
      <c r="M101" s="891" t="e">
        <f>Овощи!F392</f>
        <v>#REF!</v>
      </c>
      <c r="N101" s="891" t="e">
        <f>M101/0.24</f>
        <v>#REF!</v>
      </c>
      <c r="O101" s="891" t="e">
        <f>ROUNDUP(N101,0)+'Основная продукция'!S128</f>
        <v>#REF!</v>
      </c>
      <c r="P101" s="898" t="e">
        <f>O101*0.24</f>
        <v>#REF!</v>
      </c>
      <c r="Q101" s="894"/>
      <c r="R101" s="895"/>
      <c r="S101" s="896"/>
      <c r="U101" s="893" t="s">
        <v>52</v>
      </c>
      <c r="V101" s="891" t="s">
        <v>398</v>
      </c>
      <c r="W101" s="891">
        <v>0</v>
      </c>
      <c r="X101" s="891">
        <f>W101/0.24</f>
        <v>0</v>
      </c>
      <c r="Y101" s="891">
        <f>ROUNDUP(X101,0)+'Основная продукция'!S156</f>
        <v>0</v>
      </c>
      <c r="Z101" s="898">
        <f>Y101*0.24</f>
        <v>0</v>
      </c>
      <c r="AA101" s="894"/>
      <c r="AB101" s="895"/>
      <c r="AC101" s="896"/>
    </row>
    <row r="102" spans="1:29" s="864" customFormat="1" ht="25.5" customHeight="1">
      <c r="A102" s="893" t="s">
        <v>53</v>
      </c>
      <c r="B102" s="891" t="s">
        <v>398</v>
      </c>
      <c r="C102" s="897" t="e">
        <f>Овощи!F314</f>
        <v>#REF!</v>
      </c>
      <c r="D102" s="891" t="e">
        <f>C102/0.08</f>
        <v>#REF!</v>
      </c>
      <c r="E102" s="891" t="e">
        <f>ROUNDUP(D102,0)+'Основная продукция'!S101</f>
        <v>#REF!</v>
      </c>
      <c r="F102" s="898" t="e">
        <f>E102*0.08</f>
        <v>#REF!</v>
      </c>
      <c r="G102" s="894"/>
      <c r="H102" s="895"/>
      <c r="I102" s="896"/>
      <c r="K102" s="893" t="s">
        <v>53</v>
      </c>
      <c r="L102" s="891" t="s">
        <v>398</v>
      </c>
      <c r="M102" s="891" t="e">
        <f>Овощи!F393</f>
        <v>#REF!</v>
      </c>
      <c r="N102" s="891" t="e">
        <f>M102/0.08</f>
        <v>#REF!</v>
      </c>
      <c r="O102" s="891" t="e">
        <f>ROUNDUP(N102,0)+'Основная продукция'!S129</f>
        <v>#REF!</v>
      </c>
      <c r="P102" s="898" t="e">
        <f>O102*0.08</f>
        <v>#REF!</v>
      </c>
      <c r="Q102" s="894"/>
      <c r="R102" s="895"/>
      <c r="S102" s="896"/>
      <c r="U102" s="893" t="s">
        <v>53</v>
      </c>
      <c r="V102" s="891" t="s">
        <v>398</v>
      </c>
      <c r="W102" s="891"/>
      <c r="X102" s="891">
        <f>W102/0.08</f>
        <v>0</v>
      </c>
      <c r="Y102" s="891">
        <f>0+'Основная продукция'!S157</f>
        <v>0</v>
      </c>
      <c r="Z102" s="898">
        <f>Y102*0.08</f>
        <v>0</v>
      </c>
      <c r="AA102" s="894"/>
      <c r="AB102" s="895"/>
      <c r="AC102" s="896"/>
    </row>
    <row r="103" spans="1:29" s="864" customFormat="1" ht="25.5" customHeight="1">
      <c r="A103" s="893" t="s">
        <v>54</v>
      </c>
      <c r="B103" s="891" t="s">
        <v>398</v>
      </c>
      <c r="C103" s="891"/>
      <c r="D103" s="891"/>
      <c r="E103" s="891">
        <f>'Основная продукция'!S102</f>
        <v>0</v>
      </c>
      <c r="F103" s="892">
        <f>E103*0.5</f>
        <v>0</v>
      </c>
      <c r="G103" s="894"/>
      <c r="H103" s="895"/>
      <c r="I103" s="896"/>
      <c r="K103" s="893" t="s">
        <v>54</v>
      </c>
      <c r="L103" s="891" t="s">
        <v>398</v>
      </c>
      <c r="M103" s="891"/>
      <c r="N103" s="891"/>
      <c r="O103" s="891">
        <f>'Основная продукция'!S130</f>
        <v>0</v>
      </c>
      <c r="P103" s="892">
        <f>O103*0.5</f>
        <v>0</v>
      </c>
      <c r="Q103" s="894"/>
      <c r="R103" s="895"/>
      <c r="S103" s="896"/>
      <c r="U103" s="893" t="s">
        <v>54</v>
      </c>
      <c r="V103" s="891" t="s">
        <v>398</v>
      </c>
      <c r="W103" s="891"/>
      <c r="X103" s="891"/>
      <c r="Y103" s="891">
        <f>0+'Основная продукция'!S158</f>
        <v>0</v>
      </c>
      <c r="Z103" s="892">
        <f>Y103*0.5</f>
        <v>0</v>
      </c>
      <c r="AA103" s="894"/>
      <c r="AB103" s="895"/>
      <c r="AC103" s="896"/>
    </row>
    <row r="104" spans="1:29" s="864" customFormat="1" ht="25.5" customHeight="1">
      <c r="A104" s="893" t="s">
        <v>55</v>
      </c>
      <c r="B104" s="891" t="s">
        <v>398</v>
      </c>
      <c r="C104" s="891"/>
      <c r="D104" s="891"/>
      <c r="E104" s="891">
        <f>'Основная продукция'!S109</f>
        <v>0</v>
      </c>
      <c r="F104" s="892">
        <f>E104*0.3</f>
        <v>0</v>
      </c>
      <c r="G104" s="894"/>
      <c r="H104" s="895"/>
      <c r="I104" s="896"/>
      <c r="K104" s="893" t="s">
        <v>55</v>
      </c>
      <c r="L104" s="891" t="s">
        <v>398</v>
      </c>
      <c r="M104" s="891"/>
      <c r="N104" s="891"/>
      <c r="O104" s="891">
        <f>'Основная продукция'!S137</f>
        <v>0</v>
      </c>
      <c r="P104" s="892">
        <f>O104*0.3</f>
        <v>0</v>
      </c>
      <c r="Q104" s="894"/>
      <c r="R104" s="895"/>
      <c r="S104" s="896"/>
      <c r="U104" s="893" t="s">
        <v>55</v>
      </c>
      <c r="V104" s="891" t="s">
        <v>398</v>
      </c>
      <c r="W104" s="891"/>
      <c r="X104" s="891"/>
      <c r="Y104" s="891">
        <f>0+'Основная продукция'!S165</f>
        <v>0</v>
      </c>
      <c r="Z104" s="892">
        <f>Y104*0.3</f>
        <v>0</v>
      </c>
      <c r="AA104" s="894"/>
      <c r="AB104" s="895"/>
      <c r="AC104" s="896"/>
    </row>
    <row r="105" spans="1:29" s="864" customFormat="1" ht="25.5" customHeight="1">
      <c r="A105" s="893" t="s">
        <v>56</v>
      </c>
      <c r="B105" s="891" t="s">
        <v>398</v>
      </c>
      <c r="C105" s="891"/>
      <c r="D105" s="891"/>
      <c r="E105" s="891">
        <f>'Основная продукция'!S110</f>
        <v>0</v>
      </c>
      <c r="F105" s="892">
        <f>E105*0.3</f>
        <v>0</v>
      </c>
      <c r="G105" s="894"/>
      <c r="H105" s="895"/>
      <c r="I105" s="896"/>
      <c r="K105" s="893" t="s">
        <v>56</v>
      </c>
      <c r="L105" s="891" t="s">
        <v>398</v>
      </c>
      <c r="M105" s="891"/>
      <c r="N105" s="891"/>
      <c r="O105" s="891">
        <f>'Основная продукция'!S138</f>
        <v>0</v>
      </c>
      <c r="P105" s="892">
        <f>O105*0.3</f>
        <v>0</v>
      </c>
      <c r="Q105" s="894"/>
      <c r="R105" s="895"/>
      <c r="S105" s="896"/>
      <c r="U105" s="893" t="s">
        <v>56</v>
      </c>
      <c r="V105" s="891" t="s">
        <v>398</v>
      </c>
      <c r="W105" s="891"/>
      <c r="X105" s="891"/>
      <c r="Y105" s="891">
        <f>0+'Основная продукция'!S166</f>
        <v>0</v>
      </c>
      <c r="Z105" s="892">
        <f>Y105*0.3</f>
        <v>0</v>
      </c>
      <c r="AA105" s="894"/>
      <c r="AB105" s="895"/>
      <c r="AC105" s="896"/>
    </row>
    <row r="106" spans="1:29" s="864" customFormat="1" ht="25.5" customHeight="1">
      <c r="A106" s="893" t="s">
        <v>57</v>
      </c>
      <c r="B106" s="891" t="s">
        <v>398</v>
      </c>
      <c r="C106" s="891"/>
      <c r="D106" s="891"/>
      <c r="E106" s="891">
        <f>'Основная продукция'!S112</f>
        <v>0</v>
      </c>
      <c r="F106" s="892">
        <f>E106*0.2</f>
        <v>0</v>
      </c>
      <c r="G106" s="894"/>
      <c r="H106" s="895"/>
      <c r="I106" s="896"/>
      <c r="K106" s="893" t="s">
        <v>57</v>
      </c>
      <c r="L106" s="891" t="s">
        <v>398</v>
      </c>
      <c r="M106" s="891"/>
      <c r="N106" s="891"/>
      <c r="O106" s="891">
        <f>'Основная продукция'!S140</f>
        <v>0</v>
      </c>
      <c r="P106" s="892">
        <f>O106*0.2</f>
        <v>0</v>
      </c>
      <c r="Q106" s="894"/>
      <c r="R106" s="895"/>
      <c r="S106" s="896"/>
      <c r="U106" s="893" t="s">
        <v>57</v>
      </c>
      <c r="V106" s="891" t="s">
        <v>398</v>
      </c>
      <c r="W106" s="891"/>
      <c r="X106" s="891"/>
      <c r="Y106" s="891">
        <f>0+'Основная продукция'!S168</f>
        <v>0</v>
      </c>
      <c r="Z106" s="892">
        <f>Y106*0.2</f>
        <v>0</v>
      </c>
      <c r="AA106" s="894"/>
      <c r="AB106" s="895"/>
      <c r="AC106" s="896"/>
    </row>
    <row r="107" spans="1:29" s="864" customFormat="1" ht="25.5" customHeight="1" thickBot="1">
      <c r="A107" s="912" t="s">
        <v>58</v>
      </c>
      <c r="B107" s="913" t="s">
        <v>398</v>
      </c>
      <c r="C107" s="913"/>
      <c r="D107" s="913"/>
      <c r="E107" s="913">
        <f>'Основная продукция'!S111</f>
        <v>0</v>
      </c>
      <c r="F107" s="914"/>
      <c r="G107" s="914"/>
      <c r="H107" s="915"/>
      <c r="I107" s="916"/>
      <c r="K107" s="912" t="s">
        <v>58</v>
      </c>
      <c r="L107" s="913" t="s">
        <v>398</v>
      </c>
      <c r="M107" s="913"/>
      <c r="N107" s="913"/>
      <c r="O107" s="913">
        <f>'Основная продукция'!S139</f>
        <v>0</v>
      </c>
      <c r="P107" s="914"/>
      <c r="Q107" s="914"/>
      <c r="R107" s="915"/>
      <c r="S107" s="916"/>
      <c r="U107" s="912" t="s">
        <v>58</v>
      </c>
      <c r="V107" s="913" t="s">
        <v>398</v>
      </c>
      <c r="W107" s="913"/>
      <c r="X107" s="913"/>
      <c r="Y107" s="913">
        <f>0+'Основная продукция'!S167</f>
        <v>0</v>
      </c>
      <c r="Z107" s="914"/>
      <c r="AA107" s="914"/>
      <c r="AB107" s="915"/>
      <c r="AC107" s="916"/>
    </row>
    <row r="108" spans="1:29" ht="25.5" customHeight="1">
      <c r="A108" s="4087" t="s">
        <v>59</v>
      </c>
      <c r="B108" s="4088"/>
      <c r="C108" s="4088"/>
      <c r="D108" s="4088"/>
      <c r="E108" s="4088"/>
      <c r="F108" s="4088"/>
      <c r="G108" s="4088"/>
      <c r="H108" s="4088"/>
      <c r="I108" s="4089"/>
      <c r="K108" s="4087" t="s">
        <v>59</v>
      </c>
      <c r="L108" s="4088"/>
      <c r="M108" s="4088"/>
      <c r="N108" s="4088"/>
      <c r="O108" s="4088"/>
      <c r="P108" s="4088"/>
      <c r="Q108" s="4088"/>
      <c r="R108" s="4088"/>
      <c r="S108" s="4089"/>
      <c r="U108" s="4087" t="s">
        <v>59</v>
      </c>
      <c r="V108" s="4088"/>
      <c r="W108" s="4088"/>
      <c r="X108" s="4088"/>
      <c r="Y108" s="4088"/>
      <c r="Z108" s="4088"/>
      <c r="AA108" s="4088"/>
      <c r="AB108" s="4088"/>
      <c r="AC108" s="4089"/>
    </row>
    <row r="109" spans="1:29" ht="25.5" customHeight="1">
      <c r="A109" s="4066" t="s">
        <v>60</v>
      </c>
      <c r="B109" s="4067"/>
      <c r="C109" s="4067"/>
      <c r="D109" s="4067"/>
      <c r="E109" s="4067"/>
      <c r="F109" s="4067"/>
      <c r="G109" s="4067"/>
      <c r="H109" s="4067"/>
      <c r="I109" s="4068"/>
      <c r="K109" s="4066" t="s">
        <v>60</v>
      </c>
      <c r="L109" s="4067"/>
      <c r="M109" s="4067"/>
      <c r="N109" s="4067"/>
      <c r="O109" s="4067"/>
      <c r="P109" s="4067"/>
      <c r="Q109" s="4067"/>
      <c r="R109" s="4067"/>
      <c r="S109" s="4068"/>
      <c r="U109" s="4066" t="s">
        <v>60</v>
      </c>
      <c r="V109" s="4067"/>
      <c r="W109" s="4067"/>
      <c r="X109" s="4067"/>
      <c r="Y109" s="4067"/>
      <c r="Z109" s="4067"/>
      <c r="AA109" s="4067"/>
      <c r="AB109" s="4067"/>
      <c r="AC109" s="4068"/>
    </row>
    <row r="110" spans="1:29" ht="7.5" customHeight="1" thickBot="1">
      <c r="A110" s="795"/>
      <c r="B110" s="796"/>
      <c r="C110" s="796"/>
      <c r="D110" s="796"/>
      <c r="E110" s="796"/>
      <c r="F110" s="796"/>
      <c r="G110" s="796"/>
      <c r="H110" s="796"/>
      <c r="I110" s="917"/>
      <c r="K110" s="795"/>
      <c r="L110" s="796"/>
      <c r="M110" s="796"/>
      <c r="N110" s="796"/>
      <c r="O110" s="796"/>
      <c r="P110" s="796"/>
      <c r="Q110" s="796"/>
      <c r="R110" s="796"/>
      <c r="S110" s="917"/>
      <c r="U110" s="795"/>
      <c r="V110" s="796"/>
      <c r="W110" s="796"/>
      <c r="X110" s="796"/>
      <c r="Y110" s="796"/>
      <c r="Z110" s="796"/>
      <c r="AA110" s="796"/>
      <c r="AB110" s="796"/>
      <c r="AC110" s="917"/>
    </row>
    <row r="111" spans="1:29" ht="18.75" customHeight="1" thickBot="1">
      <c r="A111" s="854" t="s">
        <v>318</v>
      </c>
      <c r="B111" s="855"/>
      <c r="C111" s="855"/>
      <c r="D111" s="855"/>
      <c r="E111" s="855"/>
      <c r="F111" s="855"/>
      <c r="G111" s="4051" t="s">
        <v>85</v>
      </c>
      <c r="H111" s="4052"/>
      <c r="I111" s="4053"/>
      <c r="K111" s="4054" t="s">
        <v>321</v>
      </c>
      <c r="L111" s="4055"/>
      <c r="M111" s="4055"/>
      <c r="N111" s="4055"/>
      <c r="O111" s="4055"/>
      <c r="P111" s="4055"/>
      <c r="Q111" s="4051" t="s">
        <v>247</v>
      </c>
      <c r="R111" s="4052"/>
      <c r="S111" s="4053"/>
      <c r="U111" s="4056" t="s">
        <v>321</v>
      </c>
      <c r="V111" s="4057"/>
      <c r="W111" s="4057"/>
      <c r="X111" s="4057"/>
      <c r="Y111" s="4057"/>
      <c r="Z111" s="4058"/>
      <c r="AA111" s="4051" t="s">
        <v>123</v>
      </c>
      <c r="AB111" s="4052"/>
      <c r="AC111" s="4053"/>
    </row>
    <row r="112" spans="1:29" ht="18.75" customHeight="1" thickBot="1">
      <c r="A112" s="856" t="s">
        <v>61</v>
      </c>
      <c r="B112" s="4059">
        <f>B2</f>
        <v>44606</v>
      </c>
      <c r="C112" s="4060"/>
      <c r="D112" s="4060"/>
      <c r="E112" s="4060"/>
      <c r="F112" s="4061"/>
      <c r="G112" s="857" t="s">
        <v>62</v>
      </c>
      <c r="H112" s="4062">
        <f>H2</f>
        <v>0.5</v>
      </c>
      <c r="I112" s="4063"/>
      <c r="K112" s="856" t="s">
        <v>61</v>
      </c>
      <c r="L112" s="4059">
        <f>B2</f>
        <v>44606</v>
      </c>
      <c r="M112" s="4060"/>
      <c r="N112" s="4060"/>
      <c r="O112" s="4060"/>
      <c r="P112" s="4061"/>
      <c r="Q112" s="857" t="s">
        <v>62</v>
      </c>
      <c r="R112" s="4064">
        <f>H112</f>
        <v>0.5</v>
      </c>
      <c r="S112" s="4065"/>
      <c r="U112" s="856" t="s">
        <v>61</v>
      </c>
      <c r="V112" s="4059">
        <f>B2</f>
        <v>44606</v>
      </c>
      <c r="W112" s="4060"/>
      <c r="X112" s="4060"/>
      <c r="Y112" s="4060"/>
      <c r="Z112" s="4061"/>
      <c r="AA112" s="857" t="s">
        <v>62</v>
      </c>
      <c r="AB112" s="4064">
        <f>R112</f>
        <v>0.5</v>
      </c>
      <c r="AC112" s="4065"/>
    </row>
    <row r="113" spans="1:29" ht="12.75" customHeight="1">
      <c r="A113" s="4077" t="s">
        <v>21</v>
      </c>
      <c r="B113" s="4078"/>
      <c r="C113" s="1946"/>
      <c r="D113" s="1946"/>
      <c r="E113" s="1946"/>
      <c r="F113" s="4081" t="s">
        <v>395</v>
      </c>
      <c r="G113" s="4081" t="s">
        <v>22</v>
      </c>
      <c r="H113" s="4081" t="s">
        <v>563</v>
      </c>
      <c r="I113" s="4090" t="s">
        <v>564</v>
      </c>
      <c r="K113" s="4077" t="s">
        <v>21</v>
      </c>
      <c r="L113" s="4078"/>
      <c r="M113" s="1946"/>
      <c r="N113" s="1946"/>
      <c r="O113" s="1946"/>
      <c r="P113" s="4081" t="s">
        <v>395</v>
      </c>
      <c r="Q113" s="4081" t="s">
        <v>22</v>
      </c>
      <c r="R113" s="4081" t="s">
        <v>563</v>
      </c>
      <c r="S113" s="4090" t="s">
        <v>564</v>
      </c>
      <c r="U113" s="4077" t="s">
        <v>21</v>
      </c>
      <c r="V113" s="4078"/>
      <c r="W113" s="1946"/>
      <c r="X113" s="1946"/>
      <c r="Y113" s="1946"/>
      <c r="Z113" s="4081" t="s">
        <v>395</v>
      </c>
      <c r="AA113" s="4081" t="s">
        <v>22</v>
      </c>
      <c r="AB113" s="4081" t="s">
        <v>563</v>
      </c>
      <c r="AC113" s="4090" t="s">
        <v>564</v>
      </c>
    </row>
    <row r="114" spans="1:29" ht="13.5" thickBot="1">
      <c r="A114" s="4079"/>
      <c r="B114" s="4080"/>
      <c r="C114" s="1947"/>
      <c r="D114" s="1947"/>
      <c r="E114" s="1947" t="s">
        <v>396</v>
      </c>
      <c r="F114" s="4082"/>
      <c r="G114" s="4082"/>
      <c r="H114" s="4082"/>
      <c r="I114" s="4091"/>
      <c r="K114" s="4079"/>
      <c r="L114" s="4080"/>
      <c r="M114" s="1947"/>
      <c r="N114" s="1947"/>
      <c r="O114" s="1947" t="s">
        <v>396</v>
      </c>
      <c r="P114" s="4082"/>
      <c r="Q114" s="4082"/>
      <c r="R114" s="4082"/>
      <c r="S114" s="4091"/>
      <c r="U114" s="4079"/>
      <c r="V114" s="4080"/>
      <c r="W114" s="1947"/>
      <c r="X114" s="1947"/>
      <c r="Y114" s="1947" t="s">
        <v>396</v>
      </c>
      <c r="Z114" s="4082"/>
      <c r="AA114" s="4082"/>
      <c r="AB114" s="4082"/>
      <c r="AC114" s="4091"/>
    </row>
    <row r="115" spans="1:29" s="864" customFormat="1" ht="25.5" customHeight="1">
      <c r="A115" s="1948" t="s">
        <v>24</v>
      </c>
      <c r="B115" s="1949" t="s">
        <v>25</v>
      </c>
      <c r="C115" s="1949"/>
      <c r="D115" s="1949"/>
      <c r="E115" s="1949" t="s">
        <v>397</v>
      </c>
      <c r="F115" s="860">
        <f>'Основная продукция'!P173</f>
        <v>0</v>
      </c>
      <c r="G115" s="861"/>
      <c r="H115" s="862"/>
      <c r="I115" s="863"/>
      <c r="K115" s="1948" t="s">
        <v>24</v>
      </c>
      <c r="L115" s="1949" t="s">
        <v>25</v>
      </c>
      <c r="M115" s="1949"/>
      <c r="N115" s="1949"/>
      <c r="O115" s="1949" t="s">
        <v>397</v>
      </c>
      <c r="P115" s="860">
        <f>'Основная продукция'!P201</f>
        <v>0</v>
      </c>
      <c r="Q115" s="861"/>
      <c r="R115" s="862"/>
      <c r="S115" s="863"/>
      <c r="U115" s="1948" t="s">
        <v>24</v>
      </c>
      <c r="V115" s="1949" t="s">
        <v>25</v>
      </c>
      <c r="W115" s="1949"/>
      <c r="X115" s="1949"/>
      <c r="Y115" s="1949" t="s">
        <v>397</v>
      </c>
      <c r="Z115" s="860">
        <f>'Основная продукция'!P229</f>
        <v>0</v>
      </c>
      <c r="AA115" s="861"/>
      <c r="AB115" s="862"/>
      <c r="AC115" s="863"/>
    </row>
    <row r="116" spans="1:29" s="864" customFormat="1" ht="25.5" customHeight="1">
      <c r="A116" s="865" t="s">
        <v>26</v>
      </c>
      <c r="B116" s="866" t="s">
        <v>25</v>
      </c>
      <c r="C116" s="866"/>
      <c r="D116" s="866"/>
      <c r="E116" s="866" t="s">
        <v>397</v>
      </c>
      <c r="F116" s="881">
        <f>'Основная продукция'!P174</f>
        <v>0</v>
      </c>
      <c r="G116" s="868"/>
      <c r="H116" s="869"/>
      <c r="I116" s="870"/>
      <c r="K116" s="865" t="s">
        <v>26</v>
      </c>
      <c r="L116" s="866" t="s">
        <v>25</v>
      </c>
      <c r="M116" s="866"/>
      <c r="N116" s="866"/>
      <c r="O116" s="866" t="s">
        <v>397</v>
      </c>
      <c r="P116" s="881">
        <f>'Основная продукция'!P202</f>
        <v>0</v>
      </c>
      <c r="Q116" s="868"/>
      <c r="R116" s="869"/>
      <c r="S116" s="870"/>
      <c r="U116" s="865" t="s">
        <v>26</v>
      </c>
      <c r="V116" s="866" t="s">
        <v>25</v>
      </c>
      <c r="W116" s="866"/>
      <c r="X116" s="866"/>
      <c r="Y116" s="866" t="s">
        <v>397</v>
      </c>
      <c r="Z116" s="881">
        <f>'Основная продукция'!P230</f>
        <v>0</v>
      </c>
      <c r="AA116" s="868"/>
      <c r="AB116" s="869"/>
      <c r="AC116" s="870"/>
    </row>
    <row r="117" spans="1:29" s="864" customFormat="1" ht="25.5" customHeight="1">
      <c r="A117" s="865" t="s">
        <v>583</v>
      </c>
      <c r="B117" s="866" t="s">
        <v>25</v>
      </c>
      <c r="C117" s="866"/>
      <c r="D117" s="866"/>
      <c r="E117" s="866" t="s">
        <v>397</v>
      </c>
      <c r="F117" s="881">
        <f>'Основная продукция'!P175</f>
        <v>0</v>
      </c>
      <c r="G117" s="868"/>
      <c r="H117" s="869"/>
      <c r="I117" s="870"/>
      <c r="K117" s="865" t="s">
        <v>583</v>
      </c>
      <c r="L117" s="866" t="s">
        <v>25</v>
      </c>
      <c r="M117" s="866"/>
      <c r="N117" s="866"/>
      <c r="O117" s="866" t="s">
        <v>397</v>
      </c>
      <c r="P117" s="881">
        <f>'Основная продукция'!P203</f>
        <v>0</v>
      </c>
      <c r="Q117" s="868"/>
      <c r="R117" s="869"/>
      <c r="S117" s="870"/>
      <c r="U117" s="865" t="s">
        <v>583</v>
      </c>
      <c r="V117" s="866" t="s">
        <v>25</v>
      </c>
      <c r="W117" s="866"/>
      <c r="X117" s="866"/>
      <c r="Y117" s="866" t="s">
        <v>397</v>
      </c>
      <c r="Z117" s="881">
        <f>'Основная продукция'!P231</f>
        <v>0</v>
      </c>
      <c r="AA117" s="868"/>
      <c r="AB117" s="869"/>
      <c r="AC117" s="870"/>
    </row>
    <row r="118" spans="1:29" s="864" customFormat="1" ht="25.5" customHeight="1">
      <c r="A118" s="865" t="s">
        <v>584</v>
      </c>
      <c r="B118" s="866" t="s">
        <v>25</v>
      </c>
      <c r="C118" s="866"/>
      <c r="D118" s="866"/>
      <c r="E118" s="866" t="s">
        <v>397</v>
      </c>
      <c r="F118" s="881">
        <f>'Основная продукция'!P176</f>
        <v>0</v>
      </c>
      <c r="G118" s="868"/>
      <c r="H118" s="869"/>
      <c r="I118" s="870"/>
      <c r="K118" s="865" t="s">
        <v>584</v>
      </c>
      <c r="L118" s="866" t="s">
        <v>25</v>
      </c>
      <c r="M118" s="866"/>
      <c r="N118" s="866"/>
      <c r="O118" s="866" t="s">
        <v>397</v>
      </c>
      <c r="P118" s="881">
        <f>'Основная продукция'!P204</f>
        <v>0</v>
      </c>
      <c r="Q118" s="868"/>
      <c r="R118" s="869"/>
      <c r="S118" s="870"/>
      <c r="U118" s="865" t="s">
        <v>584</v>
      </c>
      <c r="V118" s="866" t="s">
        <v>25</v>
      </c>
      <c r="W118" s="866"/>
      <c r="X118" s="866"/>
      <c r="Y118" s="866" t="s">
        <v>397</v>
      </c>
      <c r="Z118" s="881">
        <f>'Основная продукция'!P232</f>
        <v>0</v>
      </c>
      <c r="AA118" s="868"/>
      <c r="AB118" s="869"/>
      <c r="AC118" s="870"/>
    </row>
    <row r="119" spans="1:29" s="864" customFormat="1" ht="25.5" customHeight="1" thickBot="1">
      <c r="A119" s="871" t="s">
        <v>27</v>
      </c>
      <c r="B119" s="1951" t="s">
        <v>25</v>
      </c>
      <c r="C119" s="872"/>
      <c r="D119" s="872"/>
      <c r="E119" s="1951" t="s">
        <v>397</v>
      </c>
      <c r="F119" s="930">
        <f>'Основная продукция'!P177</f>
        <v>0</v>
      </c>
      <c r="G119" s="873"/>
      <c r="H119" s="874"/>
      <c r="I119" s="875"/>
      <c r="K119" s="871" t="s">
        <v>27</v>
      </c>
      <c r="L119" s="1951" t="s">
        <v>25</v>
      </c>
      <c r="M119" s="872"/>
      <c r="N119" s="872"/>
      <c r="O119" s="1951" t="s">
        <v>397</v>
      </c>
      <c r="P119" s="930">
        <f>'Основная продукция'!P205</f>
        <v>0</v>
      </c>
      <c r="Q119" s="873"/>
      <c r="R119" s="874"/>
      <c r="S119" s="875"/>
      <c r="U119" s="871" t="s">
        <v>27</v>
      </c>
      <c r="V119" s="1951" t="s">
        <v>25</v>
      </c>
      <c r="W119" s="872"/>
      <c r="X119" s="872"/>
      <c r="Y119" s="1951" t="s">
        <v>397</v>
      </c>
      <c r="Z119" s="930">
        <f>'Основная продукция'!P233</f>
        <v>0</v>
      </c>
      <c r="AA119" s="873"/>
      <c r="AB119" s="874"/>
      <c r="AC119" s="875"/>
    </row>
    <row r="120" spans="1:29" s="864" customFormat="1" ht="25.5" customHeight="1">
      <c r="A120" s="1948" t="s">
        <v>0</v>
      </c>
      <c r="B120" s="1949" t="s">
        <v>25</v>
      </c>
      <c r="C120" s="1949"/>
      <c r="D120" s="1949"/>
      <c r="E120" s="1949" t="s">
        <v>397</v>
      </c>
      <c r="F120" s="860">
        <f>'Основная продукция'!P179</f>
        <v>0</v>
      </c>
      <c r="G120" s="876"/>
      <c r="H120" s="1832"/>
      <c r="I120" s="1829">
        <f>F120-H120</f>
        <v>0</v>
      </c>
      <c r="K120" s="1948" t="s">
        <v>0</v>
      </c>
      <c r="L120" s="1949" t="s">
        <v>25</v>
      </c>
      <c r="M120" s="1949"/>
      <c r="N120" s="1949"/>
      <c r="O120" s="1949" t="s">
        <v>397</v>
      </c>
      <c r="P120" s="860">
        <f>'Основная продукция'!P206</f>
        <v>0</v>
      </c>
      <c r="Q120" s="876"/>
      <c r="R120" s="1832" t="e">
        <f>'Срочная в 11.30'!G28</f>
        <v>#DIV/0!</v>
      </c>
      <c r="S120" s="1829" t="e">
        <f>P120-R120</f>
        <v>#DIV/0!</v>
      </c>
      <c r="U120" s="1948" t="s">
        <v>0</v>
      </c>
      <c r="V120" s="1949" t="s">
        <v>25</v>
      </c>
      <c r="W120" s="1949"/>
      <c r="X120" s="1949"/>
      <c r="Y120" s="1949" t="s">
        <v>397</v>
      </c>
      <c r="Z120" s="860">
        <f>'Основная продукция'!P235</f>
        <v>0</v>
      </c>
      <c r="AA120" s="876"/>
      <c r="AB120" s="1832" t="e">
        <f>'Срочная в 11.30'!G32</f>
        <v>#DIV/0!</v>
      </c>
      <c r="AC120" s="1829" t="e">
        <f>Z120-AB120</f>
        <v>#DIV/0!</v>
      </c>
    </row>
    <row r="121" spans="1:29" s="864" customFormat="1" ht="25.5" customHeight="1">
      <c r="A121" s="865" t="s">
        <v>28</v>
      </c>
      <c r="B121" s="866" t="s">
        <v>25</v>
      </c>
      <c r="C121" s="866"/>
      <c r="D121" s="866"/>
      <c r="E121" s="866" t="s">
        <v>397</v>
      </c>
      <c r="F121" s="881">
        <f>'Основная продукция'!P180</f>
        <v>0</v>
      </c>
      <c r="G121" s="877"/>
      <c r="H121" s="1827"/>
      <c r="I121" s="1828"/>
      <c r="K121" s="865" t="s">
        <v>28</v>
      </c>
      <c r="L121" s="866" t="s">
        <v>25</v>
      </c>
      <c r="M121" s="866"/>
      <c r="N121" s="866"/>
      <c r="O121" s="866" t="s">
        <v>397</v>
      </c>
      <c r="P121" s="881">
        <f>'Основная продукция'!P207</f>
        <v>0</v>
      </c>
      <c r="Q121" s="877"/>
      <c r="R121" s="1827"/>
      <c r="S121" s="1828"/>
      <c r="U121" s="865" t="s">
        <v>28</v>
      </c>
      <c r="V121" s="866" t="s">
        <v>25</v>
      </c>
      <c r="W121" s="866"/>
      <c r="X121" s="866"/>
      <c r="Y121" s="866" t="s">
        <v>397</v>
      </c>
      <c r="Z121" s="881">
        <f>'Основная продукция'!P236</f>
        <v>0</v>
      </c>
      <c r="AA121" s="877"/>
      <c r="AB121" s="1827"/>
      <c r="AC121" s="1828"/>
    </row>
    <row r="122" spans="1:29" s="864" customFormat="1" ht="25.5" customHeight="1" thickBot="1">
      <c r="A122" s="1950" t="s">
        <v>29</v>
      </c>
      <c r="B122" s="1951" t="s">
        <v>25</v>
      </c>
      <c r="C122" s="872"/>
      <c r="D122" s="872"/>
      <c r="E122" s="1951" t="s">
        <v>397</v>
      </c>
      <c r="F122" s="930">
        <f>'Основная продукция'!P181</f>
        <v>0</v>
      </c>
      <c r="G122" s="878"/>
      <c r="H122" s="1835"/>
      <c r="I122" s="1830">
        <f>F122-H122</f>
        <v>0</v>
      </c>
      <c r="K122" s="1950" t="s">
        <v>29</v>
      </c>
      <c r="L122" s="1951" t="s">
        <v>25</v>
      </c>
      <c r="M122" s="872"/>
      <c r="N122" s="872"/>
      <c r="O122" s="1951" t="s">
        <v>397</v>
      </c>
      <c r="P122" s="930">
        <f>'Основная продукция'!P208</f>
        <v>0</v>
      </c>
      <c r="Q122" s="878"/>
      <c r="R122" s="1833" t="e">
        <f>'Срочная в 11.30'!G29</f>
        <v>#DIV/0!</v>
      </c>
      <c r="S122" s="1831" t="e">
        <f>P122-R122</f>
        <v>#DIV/0!</v>
      </c>
      <c r="U122" s="1950" t="s">
        <v>29</v>
      </c>
      <c r="V122" s="1951" t="s">
        <v>25</v>
      </c>
      <c r="W122" s="872"/>
      <c r="X122" s="872"/>
      <c r="Y122" s="1951" t="s">
        <v>397</v>
      </c>
      <c r="Z122" s="930">
        <f>'Основная продукция'!P237</f>
        <v>0</v>
      </c>
      <c r="AA122" s="878"/>
      <c r="AB122" s="1833" t="e">
        <f>'Срочная в 11.30'!G33</f>
        <v>#DIV/0!</v>
      </c>
      <c r="AC122" s="1831" t="e">
        <f>Z122-AB122</f>
        <v>#DIV/0!</v>
      </c>
    </row>
    <row r="123" spans="1:29" s="864" customFormat="1" ht="25.5" customHeight="1">
      <c r="A123" s="1948" t="s">
        <v>30</v>
      </c>
      <c r="B123" s="1949" t="s">
        <v>25</v>
      </c>
      <c r="C123" s="1949"/>
      <c r="D123" s="1949"/>
      <c r="E123" s="1949" t="s">
        <v>397</v>
      </c>
      <c r="F123" s="860">
        <f>'Основная продукция'!P183</f>
        <v>0</v>
      </c>
      <c r="G123" s="876"/>
      <c r="H123" s="862"/>
      <c r="I123" s="863"/>
      <c r="K123" s="1948" t="s">
        <v>30</v>
      </c>
      <c r="L123" s="1949" t="s">
        <v>25</v>
      </c>
      <c r="M123" s="1949"/>
      <c r="N123" s="1949"/>
      <c r="O123" s="1949" t="s">
        <v>397</v>
      </c>
      <c r="P123" s="860">
        <f>'Основная продукция'!P209</f>
        <v>0</v>
      </c>
      <c r="Q123" s="876"/>
      <c r="R123" s="862"/>
      <c r="S123" s="863"/>
      <c r="U123" s="1948" t="s">
        <v>30</v>
      </c>
      <c r="V123" s="1949" t="s">
        <v>25</v>
      </c>
      <c r="W123" s="1949"/>
      <c r="X123" s="1949"/>
      <c r="Y123" s="1949" t="s">
        <v>397</v>
      </c>
      <c r="Z123" s="860">
        <f>'Основная продукция'!P239</f>
        <v>0</v>
      </c>
      <c r="AA123" s="876"/>
      <c r="AB123" s="862"/>
      <c r="AC123" s="863"/>
    </row>
    <row r="124" spans="1:29" s="864" customFormat="1" ht="25.5" customHeight="1" thickBot="1">
      <c r="A124" s="1950" t="s">
        <v>31</v>
      </c>
      <c r="B124" s="1951" t="s">
        <v>25</v>
      </c>
      <c r="C124" s="872"/>
      <c r="D124" s="872"/>
      <c r="E124" s="1951" t="s">
        <v>397</v>
      </c>
      <c r="F124" s="930">
        <f>'Основная продукция'!P184</f>
        <v>0</v>
      </c>
      <c r="G124" s="878"/>
      <c r="H124" s="874"/>
      <c r="I124" s="875"/>
      <c r="K124" s="1950" t="s">
        <v>31</v>
      </c>
      <c r="L124" s="1951" t="s">
        <v>25</v>
      </c>
      <c r="M124" s="872"/>
      <c r="N124" s="872"/>
      <c r="O124" s="1951" t="s">
        <v>397</v>
      </c>
      <c r="P124" s="930">
        <f>'Основная продукция'!P210</f>
        <v>0</v>
      </c>
      <c r="Q124" s="878"/>
      <c r="R124" s="874"/>
      <c r="S124" s="875"/>
      <c r="U124" s="1950" t="s">
        <v>31</v>
      </c>
      <c r="V124" s="1951" t="s">
        <v>25</v>
      </c>
      <c r="W124" s="872"/>
      <c r="X124" s="872"/>
      <c r="Y124" s="1951" t="s">
        <v>397</v>
      </c>
      <c r="Z124" s="930">
        <f>'Основная продукция'!P240</f>
        <v>0</v>
      </c>
      <c r="AA124" s="878"/>
      <c r="AB124" s="874"/>
      <c r="AC124" s="875"/>
    </row>
    <row r="125" spans="1:29" s="864" customFormat="1" ht="25.5" customHeight="1">
      <c r="A125" s="879" t="s">
        <v>327</v>
      </c>
      <c r="B125" s="1949" t="s">
        <v>25</v>
      </c>
      <c r="C125" s="1949"/>
      <c r="D125" s="1949"/>
      <c r="E125" s="1949" t="s">
        <v>397</v>
      </c>
      <c r="F125" s="860">
        <f>'Основная продукция'!P185</f>
        <v>0</v>
      </c>
      <c r="G125" s="876"/>
      <c r="H125" s="862"/>
      <c r="I125" s="863"/>
      <c r="K125" s="879" t="s">
        <v>327</v>
      </c>
      <c r="L125" s="1949" t="s">
        <v>25</v>
      </c>
      <c r="M125" s="1949"/>
      <c r="N125" s="1949"/>
      <c r="O125" s="1949" t="s">
        <v>397</v>
      </c>
      <c r="P125" s="860">
        <f>'Основная продукция'!P211</f>
        <v>0</v>
      </c>
      <c r="Q125" s="876"/>
      <c r="R125" s="862"/>
      <c r="S125" s="863"/>
      <c r="U125" s="879" t="s">
        <v>327</v>
      </c>
      <c r="V125" s="1949" t="s">
        <v>25</v>
      </c>
      <c r="W125" s="1949"/>
      <c r="X125" s="1949"/>
      <c r="Y125" s="1949" t="s">
        <v>397</v>
      </c>
      <c r="Z125" s="860">
        <f>'Основная продукция'!P241</f>
        <v>0</v>
      </c>
      <c r="AA125" s="876"/>
      <c r="AB125" s="862"/>
      <c r="AC125" s="863"/>
    </row>
    <row r="126" spans="1:29" s="864" customFormat="1" ht="25.5" customHeight="1">
      <c r="A126" s="880" t="s">
        <v>33</v>
      </c>
      <c r="B126" s="866" t="s">
        <v>25</v>
      </c>
      <c r="C126" s="866"/>
      <c r="D126" s="866"/>
      <c r="E126" s="866" t="s">
        <v>397</v>
      </c>
      <c r="F126" s="881">
        <f>'Основная продукция'!P186</f>
        <v>0</v>
      </c>
      <c r="G126" s="877"/>
      <c r="H126" s="869"/>
      <c r="I126" s="870"/>
      <c r="K126" s="880" t="s">
        <v>33</v>
      </c>
      <c r="L126" s="866" t="s">
        <v>25</v>
      </c>
      <c r="M126" s="866"/>
      <c r="N126" s="866"/>
      <c r="O126" s="866" t="s">
        <v>397</v>
      </c>
      <c r="P126" s="881">
        <f>'Основная продукция'!P212</f>
        <v>0</v>
      </c>
      <c r="Q126" s="877"/>
      <c r="R126" s="869"/>
      <c r="S126" s="870"/>
      <c r="U126" s="880" t="s">
        <v>33</v>
      </c>
      <c r="V126" s="866" t="s">
        <v>25</v>
      </c>
      <c r="W126" s="866"/>
      <c r="X126" s="866"/>
      <c r="Y126" s="866" t="s">
        <v>397</v>
      </c>
      <c r="Z126" s="881">
        <f>'Основная продукция'!P242</f>
        <v>0</v>
      </c>
      <c r="AA126" s="877"/>
      <c r="AB126" s="869"/>
      <c r="AC126" s="870"/>
    </row>
    <row r="127" spans="1:29" s="864" customFormat="1" ht="25.5" customHeight="1" thickBot="1">
      <c r="A127" s="871" t="s">
        <v>34</v>
      </c>
      <c r="B127" s="1951" t="s">
        <v>25</v>
      </c>
      <c r="C127" s="872"/>
      <c r="D127" s="872"/>
      <c r="E127" s="1951" t="s">
        <v>397</v>
      </c>
      <c r="F127" s="930">
        <f>'Основная продукция'!P187</f>
        <v>0</v>
      </c>
      <c r="G127" s="878"/>
      <c r="H127" s="874"/>
      <c r="I127" s="875"/>
      <c r="K127" s="871" t="s">
        <v>34</v>
      </c>
      <c r="L127" s="1951" t="s">
        <v>25</v>
      </c>
      <c r="M127" s="872"/>
      <c r="N127" s="872"/>
      <c r="O127" s="1951" t="s">
        <v>397</v>
      </c>
      <c r="P127" s="930">
        <f>'Основная продукция'!P213</f>
        <v>0</v>
      </c>
      <c r="Q127" s="878"/>
      <c r="R127" s="874"/>
      <c r="S127" s="875"/>
      <c r="U127" s="871" t="s">
        <v>34</v>
      </c>
      <c r="V127" s="1951" t="s">
        <v>25</v>
      </c>
      <c r="W127" s="872"/>
      <c r="X127" s="872"/>
      <c r="Y127" s="1951" t="s">
        <v>397</v>
      </c>
      <c r="Z127" s="930">
        <f>'Основная продукция'!P243</f>
        <v>0</v>
      </c>
      <c r="AA127" s="878"/>
      <c r="AB127" s="874"/>
      <c r="AC127" s="875"/>
    </row>
    <row r="128" spans="1:29" s="864" customFormat="1" ht="25.5" customHeight="1">
      <c r="A128" s="1948" t="s">
        <v>9</v>
      </c>
      <c r="B128" s="1949" t="s">
        <v>25</v>
      </c>
      <c r="C128" s="1949"/>
      <c r="D128" s="1949"/>
      <c r="E128" s="1949" t="s">
        <v>397</v>
      </c>
      <c r="F128" s="860">
        <f>'Основная продукция'!P188</f>
        <v>0</v>
      </c>
      <c r="G128" s="876"/>
      <c r="H128" s="862"/>
      <c r="I128" s="863"/>
      <c r="K128" s="1948" t="s">
        <v>9</v>
      </c>
      <c r="L128" s="1949" t="s">
        <v>25</v>
      </c>
      <c r="M128" s="1949"/>
      <c r="N128" s="1949"/>
      <c r="O128" s="1949" t="s">
        <v>397</v>
      </c>
      <c r="P128" s="860">
        <f>'Основная продукция'!P214</f>
        <v>0</v>
      </c>
      <c r="Q128" s="876"/>
      <c r="R128" s="862"/>
      <c r="S128" s="863"/>
      <c r="U128" s="1948" t="s">
        <v>9</v>
      </c>
      <c r="V128" s="1949" t="s">
        <v>25</v>
      </c>
      <c r="W128" s="1949"/>
      <c r="X128" s="1949"/>
      <c r="Y128" s="1949" t="s">
        <v>397</v>
      </c>
      <c r="Z128" s="860">
        <f>'Основная продукция'!P244</f>
        <v>0</v>
      </c>
      <c r="AA128" s="876"/>
      <c r="AB128" s="862"/>
      <c r="AC128" s="863"/>
    </row>
    <row r="129" spans="1:29" s="864" customFormat="1" ht="25.5" customHeight="1">
      <c r="A129" s="880" t="s">
        <v>10</v>
      </c>
      <c r="B129" s="866" t="s">
        <v>25</v>
      </c>
      <c r="C129" s="866"/>
      <c r="D129" s="866"/>
      <c r="E129" s="866" t="s">
        <v>397</v>
      </c>
      <c r="F129" s="881" t="e">
        <f>'Основная продукция'!#REF!</f>
        <v>#REF!</v>
      </c>
      <c r="G129" s="877"/>
      <c r="H129" s="869"/>
      <c r="I129" s="870"/>
      <c r="K129" s="880" t="s">
        <v>10</v>
      </c>
      <c r="L129" s="866" t="s">
        <v>25</v>
      </c>
      <c r="M129" s="866"/>
      <c r="N129" s="866"/>
      <c r="O129" s="866" t="s">
        <v>397</v>
      </c>
      <c r="P129" s="881">
        <f>'Основная продукция'!P215</f>
        <v>0</v>
      </c>
      <c r="Q129" s="877"/>
      <c r="R129" s="869"/>
      <c r="S129" s="870"/>
      <c r="U129" s="880" t="s">
        <v>10</v>
      </c>
      <c r="V129" s="866" t="s">
        <v>25</v>
      </c>
      <c r="W129" s="866"/>
      <c r="X129" s="866"/>
      <c r="Y129" s="866" t="s">
        <v>397</v>
      </c>
      <c r="Z129" s="881" t="e">
        <f>'Основная продукция'!#REF!</f>
        <v>#REF!</v>
      </c>
      <c r="AA129" s="877"/>
      <c r="AB129" s="869"/>
      <c r="AC129" s="870"/>
    </row>
    <row r="130" spans="1:29" s="864" customFormat="1" ht="25.5" customHeight="1" thickBot="1">
      <c r="A130" s="871" t="s">
        <v>11</v>
      </c>
      <c r="B130" s="1951" t="s">
        <v>25</v>
      </c>
      <c r="C130" s="872"/>
      <c r="D130" s="872"/>
      <c r="E130" s="882" t="s">
        <v>397</v>
      </c>
      <c r="F130" s="930" t="e">
        <f>'Основная продукция'!#REF!</f>
        <v>#REF!</v>
      </c>
      <c r="G130" s="878"/>
      <c r="H130" s="874"/>
      <c r="I130" s="875"/>
      <c r="K130" s="871" t="s">
        <v>11</v>
      </c>
      <c r="L130" s="1951" t="s">
        <v>25</v>
      </c>
      <c r="M130" s="872"/>
      <c r="N130" s="872"/>
      <c r="O130" s="882" t="s">
        <v>397</v>
      </c>
      <c r="P130" s="930">
        <f>'Основная продукция'!P216</f>
        <v>0</v>
      </c>
      <c r="Q130" s="878"/>
      <c r="R130" s="874"/>
      <c r="S130" s="875"/>
      <c r="U130" s="871" t="s">
        <v>11</v>
      </c>
      <c r="V130" s="1951" t="s">
        <v>25</v>
      </c>
      <c r="W130" s="872"/>
      <c r="X130" s="872"/>
      <c r="Y130" s="882" t="s">
        <v>397</v>
      </c>
      <c r="Z130" s="930" t="e">
        <f>'Основная продукция'!#REF!</f>
        <v>#REF!</v>
      </c>
      <c r="AA130" s="878"/>
      <c r="AB130" s="874"/>
      <c r="AC130" s="875"/>
    </row>
    <row r="131" spans="1:29" s="864" customFormat="1" ht="25.5" customHeight="1">
      <c r="A131" s="879" t="s">
        <v>331</v>
      </c>
      <c r="B131" s="1949" t="s">
        <v>25</v>
      </c>
      <c r="C131" s="1848"/>
      <c r="D131" s="1852"/>
      <c r="E131" s="1949" t="s">
        <v>397</v>
      </c>
      <c r="F131" s="889">
        <f>'Основная продукция'!P190</f>
        <v>0</v>
      </c>
      <c r="G131" s="876"/>
      <c r="H131" s="862"/>
      <c r="I131" s="1844"/>
      <c r="K131" s="879" t="s">
        <v>331</v>
      </c>
      <c r="L131" s="1949" t="s">
        <v>25</v>
      </c>
      <c r="M131" s="1848"/>
      <c r="N131" s="1852"/>
      <c r="O131" s="1949" t="s">
        <v>397</v>
      </c>
      <c r="P131" s="889">
        <f>'Основная продукция'!P217</f>
        <v>0</v>
      </c>
      <c r="Q131" s="876"/>
      <c r="R131" s="862"/>
      <c r="S131" s="1844"/>
      <c r="U131" s="879" t="s">
        <v>331</v>
      </c>
      <c r="V131" s="1949" t="s">
        <v>25</v>
      </c>
      <c r="W131" s="1848"/>
      <c r="X131" s="1852"/>
      <c r="Y131" s="1949" t="s">
        <v>397</v>
      </c>
      <c r="Z131" s="889">
        <f>'Основная продукция'!P246</f>
        <v>0</v>
      </c>
      <c r="AA131" s="876"/>
      <c r="AB131" s="862"/>
      <c r="AC131" s="1844"/>
    </row>
    <row r="132" spans="1:29" s="864" customFormat="1" ht="25.5" customHeight="1" thickBot="1">
      <c r="A132" s="1845" t="s">
        <v>332</v>
      </c>
      <c r="B132" s="926" t="s">
        <v>25</v>
      </c>
      <c r="C132" s="1849"/>
      <c r="D132" s="1851"/>
      <c r="E132" s="926" t="s">
        <v>397</v>
      </c>
      <c r="F132" s="1840">
        <f>'Основная продукция'!P191</f>
        <v>0</v>
      </c>
      <c r="G132" s="1841"/>
      <c r="H132" s="1842"/>
      <c r="I132" s="1843"/>
      <c r="K132" s="1845" t="s">
        <v>332</v>
      </c>
      <c r="L132" s="926" t="s">
        <v>25</v>
      </c>
      <c r="M132" s="1849"/>
      <c r="N132" s="1851"/>
      <c r="O132" s="926" t="s">
        <v>397</v>
      </c>
      <c r="P132" s="1840">
        <f>'Основная продукция'!P218</f>
        <v>0</v>
      </c>
      <c r="Q132" s="1841"/>
      <c r="R132" s="1842"/>
      <c r="S132" s="1843"/>
      <c r="U132" s="1845" t="s">
        <v>332</v>
      </c>
      <c r="V132" s="926" t="s">
        <v>25</v>
      </c>
      <c r="W132" s="1849"/>
      <c r="X132" s="1851"/>
      <c r="Y132" s="926" t="s">
        <v>397</v>
      </c>
      <c r="Z132" s="1840">
        <f>'Основная продукция'!P247</f>
        <v>0</v>
      </c>
      <c r="AA132" s="1841"/>
      <c r="AB132" s="1842"/>
      <c r="AC132" s="1843"/>
    </row>
    <row r="133" spans="1:29" s="864" customFormat="1" ht="25.5" customHeight="1">
      <c r="A133" s="879" t="s">
        <v>13</v>
      </c>
      <c r="B133" s="1949" t="s">
        <v>25</v>
      </c>
      <c r="C133" s="1949"/>
      <c r="D133" s="1949"/>
      <c r="E133" s="867" t="s">
        <v>397</v>
      </c>
      <c r="F133" s="860">
        <f>'Основная продукция'!P192</f>
        <v>0</v>
      </c>
      <c r="G133" s="876"/>
      <c r="H133" s="862"/>
      <c r="I133" s="863"/>
      <c r="K133" s="879" t="s">
        <v>13</v>
      </c>
      <c r="L133" s="1949" t="s">
        <v>25</v>
      </c>
      <c r="M133" s="1949"/>
      <c r="N133" s="1949"/>
      <c r="O133" s="867" t="s">
        <v>397</v>
      </c>
      <c r="P133" s="860">
        <f>'Основная продукция'!P219</f>
        <v>0</v>
      </c>
      <c r="Q133" s="876"/>
      <c r="R133" s="862"/>
      <c r="S133" s="863"/>
      <c r="U133" s="879" t="s">
        <v>13</v>
      </c>
      <c r="V133" s="1949" t="s">
        <v>25</v>
      </c>
      <c r="W133" s="1949"/>
      <c r="X133" s="1949"/>
      <c r="Y133" s="867" t="s">
        <v>397</v>
      </c>
      <c r="Z133" s="860">
        <f>'Основная продукция'!P248</f>
        <v>0</v>
      </c>
      <c r="AA133" s="876"/>
      <c r="AB133" s="862"/>
      <c r="AC133" s="863"/>
    </row>
    <row r="134" spans="1:29" s="864" customFormat="1" ht="25.5" customHeight="1">
      <c r="A134" s="880" t="s">
        <v>35</v>
      </c>
      <c r="B134" s="866" t="s">
        <v>25</v>
      </c>
      <c r="C134" s="866"/>
      <c r="D134" s="866"/>
      <c r="E134" s="866" t="s">
        <v>397</v>
      </c>
      <c r="F134" s="881">
        <f>'Основная продукция'!P193</f>
        <v>0</v>
      </c>
      <c r="G134" s="877"/>
      <c r="H134" s="869"/>
      <c r="I134" s="870"/>
      <c r="K134" s="880" t="s">
        <v>35</v>
      </c>
      <c r="L134" s="866" t="s">
        <v>25</v>
      </c>
      <c r="M134" s="866"/>
      <c r="N134" s="866"/>
      <c r="O134" s="866" t="s">
        <v>397</v>
      </c>
      <c r="P134" s="881">
        <f>'Основная продукция'!P220</f>
        <v>0</v>
      </c>
      <c r="Q134" s="877"/>
      <c r="R134" s="869"/>
      <c r="S134" s="870"/>
      <c r="U134" s="880" t="s">
        <v>35</v>
      </c>
      <c r="V134" s="866" t="s">
        <v>25</v>
      </c>
      <c r="W134" s="866"/>
      <c r="X134" s="866"/>
      <c r="Y134" s="866" t="s">
        <v>397</v>
      </c>
      <c r="Z134" s="881">
        <f>'Основная продукция'!P249</f>
        <v>0</v>
      </c>
      <c r="AA134" s="877"/>
      <c r="AB134" s="869"/>
      <c r="AC134" s="870"/>
    </row>
    <row r="135" spans="1:29" s="864" customFormat="1" ht="25.5" customHeight="1">
      <c r="A135" s="880" t="s">
        <v>36</v>
      </c>
      <c r="B135" s="866" t="s">
        <v>25</v>
      </c>
      <c r="C135" s="866"/>
      <c r="D135" s="866"/>
      <c r="E135" s="866" t="s">
        <v>397</v>
      </c>
      <c r="F135" s="881">
        <f>'Основная продукция'!P194</f>
        <v>0</v>
      </c>
      <c r="G135" s="877"/>
      <c r="H135" s="869"/>
      <c r="I135" s="870"/>
      <c r="K135" s="880" t="s">
        <v>36</v>
      </c>
      <c r="L135" s="866" t="s">
        <v>25</v>
      </c>
      <c r="M135" s="866"/>
      <c r="N135" s="866"/>
      <c r="O135" s="866" t="s">
        <v>397</v>
      </c>
      <c r="P135" s="881">
        <f>'Основная продукция'!P221</f>
        <v>0</v>
      </c>
      <c r="Q135" s="877"/>
      <c r="R135" s="869"/>
      <c r="S135" s="870"/>
      <c r="U135" s="880" t="s">
        <v>36</v>
      </c>
      <c r="V135" s="866" t="s">
        <v>25</v>
      </c>
      <c r="W135" s="866"/>
      <c r="X135" s="866"/>
      <c r="Y135" s="866" t="s">
        <v>397</v>
      </c>
      <c r="Z135" s="881">
        <f>'Основная продукция'!P250</f>
        <v>0</v>
      </c>
      <c r="AA135" s="877"/>
      <c r="AB135" s="869"/>
      <c r="AC135" s="870"/>
    </row>
    <row r="136" spans="1:29" s="864" customFormat="1" ht="25.5" customHeight="1">
      <c r="A136" s="880" t="s">
        <v>14</v>
      </c>
      <c r="B136" s="866" t="s">
        <v>25</v>
      </c>
      <c r="C136" s="866"/>
      <c r="D136" s="866"/>
      <c r="E136" s="866" t="s">
        <v>397</v>
      </c>
      <c r="F136" s="881" t="e">
        <f>'Основная продукция'!#REF!</f>
        <v>#REF!</v>
      </c>
      <c r="G136" s="877"/>
      <c r="H136" s="869"/>
      <c r="I136" s="870"/>
      <c r="K136" s="880" t="s">
        <v>14</v>
      </c>
      <c r="L136" s="866" t="s">
        <v>25</v>
      </c>
      <c r="M136" s="866"/>
      <c r="N136" s="866"/>
      <c r="O136" s="866" t="s">
        <v>397</v>
      </c>
      <c r="P136" s="881">
        <f>'Основная продукция'!P222</f>
        <v>0</v>
      </c>
      <c r="Q136" s="877"/>
      <c r="R136" s="869"/>
      <c r="S136" s="870"/>
      <c r="U136" s="880" t="s">
        <v>14</v>
      </c>
      <c r="V136" s="866" t="s">
        <v>25</v>
      </c>
      <c r="W136" s="866"/>
      <c r="X136" s="866"/>
      <c r="Y136" s="866" t="s">
        <v>397</v>
      </c>
      <c r="Z136" s="881" t="e">
        <f>'Основная продукция'!#REF!</f>
        <v>#REF!</v>
      </c>
      <c r="AA136" s="877"/>
      <c r="AB136" s="869"/>
      <c r="AC136" s="870"/>
    </row>
    <row r="137" spans="1:29" s="864" customFormat="1" ht="25.5" customHeight="1">
      <c r="A137" s="880" t="s">
        <v>37</v>
      </c>
      <c r="B137" s="866" t="s">
        <v>25</v>
      </c>
      <c r="C137" s="866"/>
      <c r="D137" s="866"/>
      <c r="E137" s="866" t="s">
        <v>397</v>
      </c>
      <c r="F137" s="881">
        <f>'Основная продукция'!P195</f>
        <v>0</v>
      </c>
      <c r="G137" s="877"/>
      <c r="H137" s="869"/>
      <c r="I137" s="870"/>
      <c r="K137" s="880" t="s">
        <v>37</v>
      </c>
      <c r="L137" s="866" t="s">
        <v>25</v>
      </c>
      <c r="M137" s="866"/>
      <c r="N137" s="866"/>
      <c r="O137" s="866" t="s">
        <v>397</v>
      </c>
      <c r="P137" s="881">
        <f>'Основная продукция'!P223</f>
        <v>0</v>
      </c>
      <c r="Q137" s="877"/>
      <c r="R137" s="869"/>
      <c r="S137" s="870"/>
      <c r="U137" s="880" t="s">
        <v>37</v>
      </c>
      <c r="V137" s="866" t="s">
        <v>25</v>
      </c>
      <c r="W137" s="866"/>
      <c r="X137" s="866"/>
      <c r="Y137" s="866" t="s">
        <v>397</v>
      </c>
      <c r="Z137" s="881">
        <f>'Основная продукция'!P251</f>
        <v>0</v>
      </c>
      <c r="AA137" s="877"/>
      <c r="AB137" s="869"/>
      <c r="AC137" s="870"/>
    </row>
    <row r="138" spans="1:29" s="864" customFormat="1" ht="25.5" customHeight="1" thickBot="1">
      <c r="A138" s="940" t="s">
        <v>38</v>
      </c>
      <c r="B138" s="882" t="s">
        <v>25</v>
      </c>
      <c r="C138" s="872"/>
      <c r="D138" s="872"/>
      <c r="E138" s="882" t="s">
        <v>397</v>
      </c>
      <c r="F138" s="944">
        <f>'Основная продукция'!P196</f>
        <v>0</v>
      </c>
      <c r="G138" s="936"/>
      <c r="H138" s="937"/>
      <c r="I138" s="938"/>
      <c r="K138" s="940" t="s">
        <v>38</v>
      </c>
      <c r="L138" s="882" t="s">
        <v>25</v>
      </c>
      <c r="M138" s="872"/>
      <c r="N138" s="872"/>
      <c r="O138" s="882" t="s">
        <v>397</v>
      </c>
      <c r="P138" s="944">
        <f>'Основная продукция'!P224</f>
        <v>0</v>
      </c>
      <c r="Q138" s="936"/>
      <c r="R138" s="937"/>
      <c r="S138" s="938"/>
      <c r="U138" s="940" t="s">
        <v>38</v>
      </c>
      <c r="V138" s="882" t="s">
        <v>25</v>
      </c>
      <c r="W138" s="872"/>
      <c r="X138" s="872"/>
      <c r="Y138" s="882" t="s">
        <v>397</v>
      </c>
      <c r="Z138" s="944">
        <f>'Основная продукция'!P252</f>
        <v>0</v>
      </c>
      <c r="AA138" s="936"/>
      <c r="AB138" s="937"/>
      <c r="AC138" s="938"/>
    </row>
    <row r="139" spans="1:29" s="864" customFormat="1" ht="25.5" customHeight="1">
      <c r="A139" s="890" t="s">
        <v>39</v>
      </c>
      <c r="B139" s="1949" t="s">
        <v>398</v>
      </c>
      <c r="C139" s="906">
        <f>Овощи!F503</f>
        <v>0</v>
      </c>
      <c r="D139" s="906">
        <f>C139/0.5</f>
        <v>0</v>
      </c>
      <c r="E139" s="906">
        <f>ROUNDUP(D139,0)</f>
        <v>0</v>
      </c>
      <c r="F139" s="1266">
        <f>E139*0.5</f>
        <v>0</v>
      </c>
      <c r="G139" s="876"/>
      <c r="H139" s="862"/>
      <c r="I139" s="863"/>
      <c r="K139" s="890" t="s">
        <v>39</v>
      </c>
      <c r="L139" s="1949" t="s">
        <v>398</v>
      </c>
      <c r="M139" s="906">
        <f>Овощи!F582</f>
        <v>0</v>
      </c>
      <c r="N139" s="906">
        <f>M139/0.5</f>
        <v>0</v>
      </c>
      <c r="O139" s="906">
        <f>ROUNDUP(N139,0)+'Основная продукция'!S203</f>
        <v>0</v>
      </c>
      <c r="P139" s="1266">
        <f>O139*0.5</f>
        <v>0</v>
      </c>
      <c r="Q139" s="876"/>
      <c r="R139" s="862"/>
      <c r="S139" s="863"/>
      <c r="U139" s="890" t="s">
        <v>39</v>
      </c>
      <c r="V139" s="1949" t="s">
        <v>398</v>
      </c>
      <c r="W139" s="906" t="e">
        <f>Овощи!F661</f>
        <v>#REF!</v>
      </c>
      <c r="X139" s="906" t="e">
        <f>W139/0.5</f>
        <v>#REF!</v>
      </c>
      <c r="Y139" s="906" t="e">
        <f>ROUNDUP(X139,0)+'Основная продукция'!S231</f>
        <v>#REF!</v>
      </c>
      <c r="Z139" s="1266" t="e">
        <f>Y139*0.5</f>
        <v>#REF!</v>
      </c>
      <c r="AA139" s="876"/>
      <c r="AB139" s="862"/>
      <c r="AC139" s="863"/>
    </row>
    <row r="140" spans="1:29" s="864" customFormat="1" ht="25.5" customHeight="1">
      <c r="A140" s="893" t="s">
        <v>41</v>
      </c>
      <c r="B140" s="891" t="s">
        <v>398</v>
      </c>
      <c r="C140" s="891">
        <f>Овощи!F502</f>
        <v>0</v>
      </c>
      <c r="D140" s="891">
        <f>C140/0.5</f>
        <v>0</v>
      </c>
      <c r="E140" s="891">
        <f>ROUNDUP(D140,0)</f>
        <v>0</v>
      </c>
      <c r="F140" s="892">
        <f>E140*0.5</f>
        <v>0</v>
      </c>
      <c r="G140" s="894"/>
      <c r="H140" s="895"/>
      <c r="I140" s="896"/>
      <c r="K140" s="893" t="s">
        <v>41</v>
      </c>
      <c r="L140" s="891" t="s">
        <v>398</v>
      </c>
      <c r="M140" s="891">
        <f>Овощи!F581</f>
        <v>0</v>
      </c>
      <c r="N140" s="891">
        <f>M140/0.5</f>
        <v>0</v>
      </c>
      <c r="O140" s="891">
        <f>ROUNDUP(N140,0)+'Основная продукция'!S202</f>
        <v>0</v>
      </c>
      <c r="P140" s="892">
        <f>O140*0.5</f>
        <v>0</v>
      </c>
      <c r="Q140" s="894"/>
      <c r="R140" s="895"/>
      <c r="S140" s="896"/>
      <c r="U140" s="893" t="s">
        <v>41</v>
      </c>
      <c r="V140" s="891" t="s">
        <v>398</v>
      </c>
      <c r="W140" s="891" t="e">
        <f>Овощи!F660</f>
        <v>#REF!</v>
      </c>
      <c r="X140" s="891" t="e">
        <f>W140/0.5</f>
        <v>#REF!</v>
      </c>
      <c r="Y140" s="891" t="e">
        <f>ROUNDUP(X140,0)+'Основная продукция'!S230</f>
        <v>#REF!</v>
      </c>
      <c r="Z140" s="892" t="e">
        <f>Y140*0.5</f>
        <v>#REF!</v>
      </c>
      <c r="AA140" s="894"/>
      <c r="AB140" s="895"/>
      <c r="AC140" s="896"/>
    </row>
    <row r="141" spans="1:29" s="864" customFormat="1" ht="25.5" customHeight="1">
      <c r="A141" s="893" t="s">
        <v>42</v>
      </c>
      <c r="B141" s="891" t="s">
        <v>398</v>
      </c>
      <c r="C141" s="891">
        <f>Овощи!F501</f>
        <v>0</v>
      </c>
      <c r="D141" s="891">
        <f>C141/0.5</f>
        <v>0</v>
      </c>
      <c r="E141" s="891">
        <f>ROUNDUP(D141,0)</f>
        <v>0</v>
      </c>
      <c r="F141" s="892">
        <f>E141*0.5</f>
        <v>0</v>
      </c>
      <c r="G141" s="894"/>
      <c r="H141" s="895"/>
      <c r="I141" s="896"/>
      <c r="K141" s="893" t="s">
        <v>42</v>
      </c>
      <c r="L141" s="891" t="s">
        <v>398</v>
      </c>
      <c r="M141" s="891">
        <f>Овощи!F580</f>
        <v>0</v>
      </c>
      <c r="N141" s="891">
        <f>M141/0.5</f>
        <v>0</v>
      </c>
      <c r="O141" s="891">
        <f>ROUNDUP(N141,0)+'Основная продукция'!S201</f>
        <v>0</v>
      </c>
      <c r="P141" s="892">
        <f>O141*0.5</f>
        <v>0</v>
      </c>
      <c r="Q141" s="894"/>
      <c r="R141" s="895"/>
      <c r="S141" s="896"/>
      <c r="U141" s="893" t="s">
        <v>42</v>
      </c>
      <c r="V141" s="891" t="s">
        <v>398</v>
      </c>
      <c r="W141" s="891">
        <f>Овощи!F659</f>
        <v>0</v>
      </c>
      <c r="X141" s="891">
        <f>W141/0.5</f>
        <v>0</v>
      </c>
      <c r="Y141" s="891">
        <f>ROUNDUP(X141,0)+'Основная продукция'!S229</f>
        <v>0</v>
      </c>
      <c r="Z141" s="892">
        <f>Y141*0.5</f>
        <v>0</v>
      </c>
      <c r="AA141" s="894"/>
      <c r="AB141" s="895"/>
      <c r="AC141" s="896"/>
    </row>
    <row r="142" spans="1:29" s="864" customFormat="1" ht="25.5" customHeight="1">
      <c r="A142" s="893" t="s">
        <v>43</v>
      </c>
      <c r="B142" s="891" t="s">
        <v>398</v>
      </c>
      <c r="C142" s="891">
        <f>Овощи!F507</f>
        <v>0</v>
      </c>
      <c r="D142" s="891">
        <f>C142/0.5</f>
        <v>0</v>
      </c>
      <c r="E142" s="891">
        <f>ROUNDUP(D142,0)</f>
        <v>0</v>
      </c>
      <c r="F142" s="892">
        <f>E142*0.5</f>
        <v>0</v>
      </c>
      <c r="G142" s="894"/>
      <c r="H142" s="895"/>
      <c r="I142" s="896"/>
      <c r="K142" s="893" t="s">
        <v>43</v>
      </c>
      <c r="L142" s="891" t="s">
        <v>398</v>
      </c>
      <c r="M142" s="891">
        <f>Овощи!F586</f>
        <v>0</v>
      </c>
      <c r="N142" s="891">
        <f>M142/0.5</f>
        <v>0</v>
      </c>
      <c r="O142" s="891">
        <f>ROUNDUP(N142,0)+'Основная продукция'!S207</f>
        <v>0</v>
      </c>
      <c r="P142" s="892">
        <f>O142*0.5</f>
        <v>0</v>
      </c>
      <c r="Q142" s="894"/>
      <c r="R142" s="895"/>
      <c r="S142" s="896"/>
      <c r="U142" s="893" t="s">
        <v>43</v>
      </c>
      <c r="V142" s="891" t="s">
        <v>398</v>
      </c>
      <c r="W142" s="891">
        <f>Овощи!F665</f>
        <v>0</v>
      </c>
      <c r="X142" s="891">
        <f>W142/0.5</f>
        <v>0</v>
      </c>
      <c r="Y142" s="891">
        <f>ROUNDUP(X142,0)+'Основная продукция'!S235</f>
        <v>0</v>
      </c>
      <c r="Z142" s="892">
        <f>Y142*0.5</f>
        <v>0</v>
      </c>
      <c r="AA142" s="894"/>
      <c r="AB142" s="895"/>
      <c r="AC142" s="896"/>
    </row>
    <row r="143" spans="1:29" s="864" customFormat="1" ht="25.5" customHeight="1">
      <c r="A143" s="893" t="s">
        <v>44</v>
      </c>
      <c r="B143" s="891" t="s">
        <v>398</v>
      </c>
      <c r="C143" s="891">
        <f>Овощи!F506</f>
        <v>0</v>
      </c>
      <c r="D143" s="891">
        <f>C143/0.2</f>
        <v>0</v>
      </c>
      <c r="E143" s="891">
        <f>ROUNDUP(D143,0)</f>
        <v>0</v>
      </c>
      <c r="F143" s="892">
        <f>E143*0.2</f>
        <v>0</v>
      </c>
      <c r="G143" s="894"/>
      <c r="H143" s="895"/>
      <c r="I143" s="896"/>
      <c r="K143" s="893" t="s">
        <v>44</v>
      </c>
      <c r="L143" s="891" t="s">
        <v>398</v>
      </c>
      <c r="M143" s="891">
        <f>Овощи!F585</f>
        <v>0</v>
      </c>
      <c r="N143" s="891">
        <f>M143/0.2</f>
        <v>0</v>
      </c>
      <c r="O143" s="891">
        <f>ROUNDUP(N143,0)+'Основная продукция'!S206</f>
        <v>0</v>
      </c>
      <c r="P143" s="892">
        <f>O143*0.2</f>
        <v>0</v>
      </c>
      <c r="Q143" s="894"/>
      <c r="R143" s="895"/>
      <c r="S143" s="896"/>
      <c r="U143" s="893" t="s">
        <v>44</v>
      </c>
      <c r="V143" s="891" t="s">
        <v>398</v>
      </c>
      <c r="W143" s="891">
        <f>Овощи!F664</f>
        <v>0</v>
      </c>
      <c r="X143" s="891">
        <f>W143/0.2</f>
        <v>0</v>
      </c>
      <c r="Y143" s="891">
        <f>ROUNDUP(X143,0)+'Основная продукция'!S234</f>
        <v>0</v>
      </c>
      <c r="Z143" s="892">
        <f>Y143*0.2</f>
        <v>0</v>
      </c>
      <c r="AA143" s="894"/>
      <c r="AB143" s="895"/>
      <c r="AC143" s="896"/>
    </row>
    <row r="144" spans="1:29" s="864" customFormat="1" ht="25.5" customHeight="1">
      <c r="A144" s="893" t="s">
        <v>45</v>
      </c>
      <c r="B144" s="891" t="s">
        <v>398</v>
      </c>
      <c r="C144" s="891"/>
      <c r="D144" s="891"/>
      <c r="E144" s="891">
        <f>Овощи!F505</f>
        <v>0</v>
      </c>
      <c r="F144" s="894"/>
      <c r="G144" s="894"/>
      <c r="H144" s="895"/>
      <c r="I144" s="896"/>
      <c r="K144" s="893" t="s">
        <v>45</v>
      </c>
      <c r="L144" s="891" t="s">
        <v>398</v>
      </c>
      <c r="M144" s="891"/>
      <c r="N144" s="891"/>
      <c r="O144" s="897">
        <f>Овощи!F584+'Основная продукция'!S205</f>
        <v>0</v>
      </c>
      <c r="P144" s="894"/>
      <c r="Q144" s="894"/>
      <c r="R144" s="895"/>
      <c r="S144" s="896"/>
      <c r="U144" s="893" t="s">
        <v>45</v>
      </c>
      <c r="V144" s="891" t="s">
        <v>398</v>
      </c>
      <c r="W144" s="891"/>
      <c r="X144" s="891"/>
      <c r="Y144" s="897" t="e">
        <f>Овощи!F663+'Основная продукция'!S233</f>
        <v>#REF!</v>
      </c>
      <c r="Z144" s="894"/>
      <c r="AA144" s="894"/>
      <c r="AB144" s="895"/>
      <c r="AC144" s="896"/>
    </row>
    <row r="145" spans="1:29" s="864" customFormat="1" ht="25.5" customHeight="1">
      <c r="A145" s="893" t="s">
        <v>46</v>
      </c>
      <c r="B145" s="891" t="s">
        <v>398</v>
      </c>
      <c r="C145" s="891"/>
      <c r="D145" s="891"/>
      <c r="E145" s="891"/>
      <c r="F145" s="892">
        <f>E145*0.3</f>
        <v>0</v>
      </c>
      <c r="G145" s="894"/>
      <c r="H145" s="895"/>
      <c r="I145" s="896"/>
      <c r="K145" s="893" t="s">
        <v>46</v>
      </c>
      <c r="L145" s="891" t="s">
        <v>398</v>
      </c>
      <c r="M145" s="891"/>
      <c r="N145" s="891"/>
      <c r="O145" s="891">
        <f>'Основная продукция'!S209</f>
        <v>0</v>
      </c>
      <c r="P145" s="892">
        <f>O145*0.3</f>
        <v>0</v>
      </c>
      <c r="Q145" s="894"/>
      <c r="R145" s="895"/>
      <c r="S145" s="896"/>
      <c r="U145" s="893" t="s">
        <v>46</v>
      </c>
      <c r="V145" s="891" t="s">
        <v>398</v>
      </c>
      <c r="W145" s="891"/>
      <c r="X145" s="891"/>
      <c r="Y145" s="891">
        <f>'Основная продукция'!S237</f>
        <v>0</v>
      </c>
      <c r="Z145" s="892">
        <f>Y145*0.3</f>
        <v>0</v>
      </c>
      <c r="AA145" s="894"/>
      <c r="AB145" s="895"/>
      <c r="AC145" s="896"/>
    </row>
    <row r="146" spans="1:29" s="864" customFormat="1" ht="25.5" customHeight="1">
      <c r="A146" s="893" t="s">
        <v>47</v>
      </c>
      <c r="B146" s="891" t="s">
        <v>398</v>
      </c>
      <c r="C146" s="891">
        <f>Овощи!F504</f>
        <v>0</v>
      </c>
      <c r="D146" s="891">
        <f>C146/0.58</f>
        <v>0</v>
      </c>
      <c r="E146" s="891">
        <f>ROUNDUP(D146,0)</f>
        <v>0</v>
      </c>
      <c r="F146" s="898">
        <f>E146*0.58</f>
        <v>0</v>
      </c>
      <c r="G146" s="894"/>
      <c r="H146" s="895"/>
      <c r="I146" s="896"/>
      <c r="K146" s="893" t="s">
        <v>47</v>
      </c>
      <c r="L146" s="891" t="s">
        <v>398</v>
      </c>
      <c r="M146" s="891">
        <f>Овощи!F583</f>
        <v>0</v>
      </c>
      <c r="N146" s="891">
        <f>M146/0.58</f>
        <v>0</v>
      </c>
      <c r="O146" s="891">
        <f>ROUNDUP(N146,0)+'Основная продукция'!S204</f>
        <v>0</v>
      </c>
      <c r="P146" s="898">
        <f>O146*0.58</f>
        <v>0</v>
      </c>
      <c r="Q146" s="894"/>
      <c r="R146" s="895"/>
      <c r="S146" s="896"/>
      <c r="U146" s="893" t="s">
        <v>47</v>
      </c>
      <c r="V146" s="891" t="s">
        <v>398</v>
      </c>
      <c r="W146" s="891">
        <f>Овощи!F662</f>
        <v>0</v>
      </c>
      <c r="X146" s="891">
        <f>W146/0.58</f>
        <v>0</v>
      </c>
      <c r="Y146" s="891">
        <f>ROUNDUP(X146,0)+'Основная продукция'!S232</f>
        <v>0</v>
      </c>
      <c r="Z146" s="898">
        <f>Y146*0.58</f>
        <v>0</v>
      </c>
      <c r="AA146" s="894"/>
      <c r="AB146" s="895"/>
      <c r="AC146" s="896"/>
    </row>
    <row r="147" spans="1:29" s="864" customFormat="1" ht="25.5" customHeight="1">
      <c r="A147" s="893" t="s">
        <v>315</v>
      </c>
      <c r="B147" s="891" t="s">
        <v>398</v>
      </c>
      <c r="C147" s="891"/>
      <c r="D147" s="891"/>
      <c r="E147" s="891"/>
      <c r="F147" s="892">
        <f>E147*0.1</f>
        <v>0</v>
      </c>
      <c r="G147" s="894"/>
      <c r="H147" s="895"/>
      <c r="I147" s="896"/>
      <c r="K147" s="893" t="s">
        <v>315</v>
      </c>
      <c r="L147" s="891" t="s">
        <v>398</v>
      </c>
      <c r="M147" s="891"/>
      <c r="N147" s="891"/>
      <c r="O147" s="891">
        <f>'Основная продукция'!S210</f>
        <v>0</v>
      </c>
      <c r="P147" s="892">
        <f>O147*0.1</f>
        <v>0</v>
      </c>
      <c r="Q147" s="894"/>
      <c r="R147" s="895"/>
      <c r="S147" s="896"/>
      <c r="U147" s="893" t="s">
        <v>315</v>
      </c>
      <c r="V147" s="891" t="s">
        <v>398</v>
      </c>
      <c r="W147" s="891"/>
      <c r="X147" s="891"/>
      <c r="Y147" s="891">
        <f>'Основная продукция'!S238</f>
        <v>0</v>
      </c>
      <c r="Z147" s="892">
        <f>Y147*0.1</f>
        <v>0</v>
      </c>
      <c r="AA147" s="894"/>
      <c r="AB147" s="895"/>
      <c r="AC147" s="896"/>
    </row>
    <row r="148" spans="1:29" s="864" customFormat="1" ht="25.5" customHeight="1">
      <c r="A148" s="893" t="s">
        <v>48</v>
      </c>
      <c r="B148" s="891" t="s">
        <v>399</v>
      </c>
      <c r="C148" s="891">
        <f>Овощи!F477</f>
        <v>0</v>
      </c>
      <c r="D148" s="891">
        <f>C148/55</f>
        <v>0</v>
      </c>
      <c r="E148" s="891">
        <f>ROUNDUP(D148,0)</f>
        <v>0</v>
      </c>
      <c r="F148" s="899">
        <f>E148*55</f>
        <v>0</v>
      </c>
      <c r="G148" s="894"/>
      <c r="H148" s="895"/>
      <c r="I148" s="896"/>
      <c r="K148" s="893" t="s">
        <v>48</v>
      </c>
      <c r="L148" s="891" t="s">
        <v>399</v>
      </c>
      <c r="M148" s="891">
        <f>Овощи!F556</f>
        <v>0</v>
      </c>
      <c r="N148" s="891">
        <f>M148/55</f>
        <v>0</v>
      </c>
      <c r="O148" s="891">
        <f>ROUNDUP(N148,0)+'Основная продукция'!S215</f>
        <v>0</v>
      </c>
      <c r="P148" s="899">
        <f>O148*55</f>
        <v>0</v>
      </c>
      <c r="Q148" s="894"/>
      <c r="R148" s="895"/>
      <c r="S148" s="896"/>
      <c r="U148" s="893" t="s">
        <v>48</v>
      </c>
      <c r="V148" s="891" t="s">
        <v>399</v>
      </c>
      <c r="W148" s="891">
        <f>Овощи!F635</f>
        <v>0</v>
      </c>
      <c r="X148" s="891">
        <f>W148/55</f>
        <v>0</v>
      </c>
      <c r="Y148" s="891">
        <f>ROUNDUP(X148,0)+'Основная продукция'!S243</f>
        <v>0</v>
      </c>
      <c r="Z148" s="899">
        <f>Y148*55</f>
        <v>0</v>
      </c>
      <c r="AA148" s="894"/>
      <c r="AB148" s="895"/>
      <c r="AC148" s="896"/>
    </row>
    <row r="149" spans="1:29" s="864" customFormat="1" ht="25.5" customHeight="1">
      <c r="A149" s="893" t="s">
        <v>49</v>
      </c>
      <c r="B149" s="900" t="s">
        <v>398</v>
      </c>
      <c r="C149" s="900"/>
      <c r="D149" s="900"/>
      <c r="E149" s="900"/>
      <c r="F149" s="898">
        <f>E149*0.35</f>
        <v>0</v>
      </c>
      <c r="G149" s="901"/>
      <c r="H149" s="902"/>
      <c r="I149" s="903"/>
      <c r="K149" s="893" t="s">
        <v>49</v>
      </c>
      <c r="L149" s="900" t="s">
        <v>398</v>
      </c>
      <c r="M149" s="900"/>
      <c r="N149" s="900"/>
      <c r="O149" s="900">
        <f>'Основная продукция'!S211</f>
        <v>0</v>
      </c>
      <c r="P149" s="898">
        <f>O149*0.35</f>
        <v>0</v>
      </c>
      <c r="Q149" s="901"/>
      <c r="R149" s="902"/>
      <c r="S149" s="903"/>
      <c r="U149" s="893" t="s">
        <v>49</v>
      </c>
      <c r="V149" s="900" t="s">
        <v>398</v>
      </c>
      <c r="W149" s="900"/>
      <c r="X149" s="900"/>
      <c r="Y149" s="900">
        <f>'Основная продукция'!S239</f>
        <v>0</v>
      </c>
      <c r="Z149" s="898">
        <f>Y149*0.35</f>
        <v>0</v>
      </c>
      <c r="AA149" s="901"/>
      <c r="AB149" s="902"/>
      <c r="AC149" s="903"/>
    </row>
    <row r="150" spans="1:29" s="864" customFormat="1" ht="25.5" customHeight="1">
      <c r="A150" s="893" t="s">
        <v>50</v>
      </c>
      <c r="B150" s="891" t="s">
        <v>398</v>
      </c>
      <c r="C150" s="891"/>
      <c r="D150" s="891"/>
      <c r="E150" s="891"/>
      <c r="F150" s="892">
        <f>E150*0.3</f>
        <v>0</v>
      </c>
      <c r="G150" s="894"/>
      <c r="H150" s="895"/>
      <c r="I150" s="896"/>
      <c r="K150" s="893" t="s">
        <v>50</v>
      </c>
      <c r="L150" s="891" t="s">
        <v>398</v>
      </c>
      <c r="M150" s="891"/>
      <c r="N150" s="891"/>
      <c r="O150" s="891">
        <f>'Основная продукция'!S208</f>
        <v>0</v>
      </c>
      <c r="P150" s="892">
        <f>O150*0.3</f>
        <v>0</v>
      </c>
      <c r="Q150" s="894"/>
      <c r="R150" s="895"/>
      <c r="S150" s="896"/>
      <c r="U150" s="893" t="s">
        <v>50</v>
      </c>
      <c r="V150" s="891" t="s">
        <v>398</v>
      </c>
      <c r="W150" s="891"/>
      <c r="X150" s="891"/>
      <c r="Y150" s="891">
        <f>'Основная продукция'!S236</f>
        <v>0</v>
      </c>
      <c r="Z150" s="892">
        <f>Y150*0.3</f>
        <v>0</v>
      </c>
      <c r="AA150" s="894"/>
      <c r="AB150" s="895"/>
      <c r="AC150" s="896"/>
    </row>
    <row r="151" spans="1:29" s="864" customFormat="1" ht="25.5" customHeight="1" thickBot="1">
      <c r="A151" s="904" t="s">
        <v>51</v>
      </c>
      <c r="B151" s="900" t="s">
        <v>398</v>
      </c>
      <c r="C151" s="900"/>
      <c r="D151" s="900"/>
      <c r="E151" s="900"/>
      <c r="F151" s="905">
        <f>E151*0.2</f>
        <v>0</v>
      </c>
      <c r="G151" s="901"/>
      <c r="H151" s="902"/>
      <c r="I151" s="903"/>
      <c r="K151" s="1975" t="s">
        <v>51</v>
      </c>
      <c r="L151" s="1973" t="s">
        <v>398</v>
      </c>
      <c r="M151" s="1973"/>
      <c r="N151" s="1973"/>
      <c r="O151" s="1973">
        <f>'Основная продукция'!S218</f>
        <v>0</v>
      </c>
      <c r="P151" s="905">
        <f>O151*0.2</f>
        <v>0</v>
      </c>
      <c r="Q151" s="1977"/>
      <c r="R151" s="1978"/>
      <c r="S151" s="1979"/>
      <c r="U151" s="1975" t="s">
        <v>51</v>
      </c>
      <c r="V151" s="1973" t="s">
        <v>398</v>
      </c>
      <c r="W151" s="1973"/>
      <c r="X151" s="1973"/>
      <c r="Y151" s="1973">
        <f>'Основная продукция'!S246</f>
        <v>0</v>
      </c>
      <c r="Z151" s="905">
        <f>Y151*0.2</f>
        <v>0</v>
      </c>
      <c r="AA151" s="1977"/>
      <c r="AB151" s="1978"/>
      <c r="AC151" s="1979"/>
    </row>
    <row r="152" spans="1:29" s="864" customFormat="1" ht="25.5" customHeight="1">
      <c r="A152" s="1064" t="s">
        <v>585</v>
      </c>
      <c r="B152" s="1083" t="s">
        <v>398</v>
      </c>
      <c r="C152" s="1083"/>
      <c r="D152" s="1083"/>
      <c r="E152" s="1083"/>
      <c r="F152" s="2039">
        <f>E152*0.5</f>
        <v>0</v>
      </c>
      <c r="G152" s="2040"/>
      <c r="H152" s="2041"/>
      <c r="I152" s="2042"/>
      <c r="K152" s="1064" t="s">
        <v>585</v>
      </c>
      <c r="L152" s="1083" t="s">
        <v>398</v>
      </c>
      <c r="M152" s="1083"/>
      <c r="N152" s="1083"/>
      <c r="O152" s="1083">
        <f>'Основная продукция'!S219</f>
        <v>0</v>
      </c>
      <c r="P152" s="2039">
        <f>O152*0.5</f>
        <v>0</v>
      </c>
      <c r="Q152" s="2040"/>
      <c r="R152" s="2041"/>
      <c r="S152" s="2042"/>
      <c r="U152" s="1064" t="s">
        <v>585</v>
      </c>
      <c r="V152" s="1083" t="s">
        <v>398</v>
      </c>
      <c r="W152" s="1083"/>
      <c r="X152" s="1083"/>
      <c r="Y152" s="1083">
        <f>'Основная продукция'!S247</f>
        <v>0</v>
      </c>
      <c r="Z152" s="2039">
        <f>Y152*0.5</f>
        <v>0</v>
      </c>
      <c r="AA152" s="2040"/>
      <c r="AB152" s="2041"/>
      <c r="AC152" s="2042"/>
    </row>
    <row r="153" spans="1:29" s="864" customFormat="1" ht="25.5" customHeight="1" thickBot="1">
      <c r="A153" s="2043" t="s">
        <v>586</v>
      </c>
      <c r="B153" s="2048" t="s">
        <v>398</v>
      </c>
      <c r="C153" s="2048"/>
      <c r="D153" s="2048"/>
      <c r="E153" s="2048"/>
      <c r="F153" s="2049">
        <f>E153*0.5</f>
        <v>0</v>
      </c>
      <c r="G153" s="2050"/>
      <c r="H153" s="2051"/>
      <c r="I153" s="2052"/>
      <c r="K153" s="2043" t="s">
        <v>586</v>
      </c>
      <c r="L153" s="1091" t="s">
        <v>398</v>
      </c>
      <c r="M153" s="1091"/>
      <c r="N153" s="1091"/>
      <c r="O153" s="1091">
        <f>'Основная продукция'!S220</f>
        <v>0</v>
      </c>
      <c r="P153" s="2049">
        <f>O153*0.5</f>
        <v>0</v>
      </c>
      <c r="Q153" s="2045"/>
      <c r="R153" s="2046"/>
      <c r="S153" s="2047"/>
      <c r="U153" s="2043" t="s">
        <v>586</v>
      </c>
      <c r="V153" s="1091" t="s">
        <v>398</v>
      </c>
      <c r="W153" s="1091"/>
      <c r="X153" s="1091"/>
      <c r="Y153" s="1091">
        <f>'Основная продукция'!S248</f>
        <v>0</v>
      </c>
      <c r="Z153" s="2049">
        <f>Y153*0.5</f>
        <v>0</v>
      </c>
      <c r="AA153" s="2045"/>
      <c r="AB153" s="2046"/>
      <c r="AC153" s="2047"/>
    </row>
    <row r="154" spans="1:29" s="864" customFormat="1" ht="25.5" customHeight="1">
      <c r="A154" s="1273" t="s">
        <v>294</v>
      </c>
      <c r="B154" s="1274" t="s">
        <v>398</v>
      </c>
      <c r="C154" s="1274"/>
      <c r="D154" s="1274"/>
      <c r="E154" s="1274"/>
      <c r="F154" s="1275">
        <f>E154*0.3</f>
        <v>0</v>
      </c>
      <c r="G154" s="1276"/>
      <c r="H154" s="1277"/>
      <c r="I154" s="1278"/>
      <c r="K154" s="1273" t="s">
        <v>294</v>
      </c>
      <c r="L154" s="1274" t="s">
        <v>398</v>
      </c>
      <c r="M154" s="1274"/>
      <c r="N154" s="1274"/>
      <c r="O154" s="1274">
        <f>'Основная продукция'!S216</f>
        <v>0</v>
      </c>
      <c r="P154" s="1275">
        <f>O154*0.3</f>
        <v>0</v>
      </c>
      <c r="Q154" s="1276"/>
      <c r="R154" s="1277"/>
      <c r="S154" s="1278"/>
      <c r="U154" s="1273" t="s">
        <v>294</v>
      </c>
      <c r="V154" s="1274" t="s">
        <v>398</v>
      </c>
      <c r="W154" s="1274"/>
      <c r="X154" s="1274"/>
      <c r="Y154" s="1274">
        <f>'Основная продукция'!S244</f>
        <v>0</v>
      </c>
      <c r="Z154" s="1275">
        <f>Y154*0.3</f>
        <v>0</v>
      </c>
      <c r="AA154" s="1276"/>
      <c r="AB154" s="1277"/>
      <c r="AC154" s="1278"/>
    </row>
    <row r="155" spans="1:29" s="864" customFormat="1" ht="25.5" customHeight="1">
      <c r="A155" s="893" t="s">
        <v>295</v>
      </c>
      <c r="B155" s="891" t="s">
        <v>398</v>
      </c>
      <c r="C155" s="911">
        <f>Овощи!F540</f>
        <v>0</v>
      </c>
      <c r="D155" s="891">
        <f>C155/0.3</f>
        <v>0</v>
      </c>
      <c r="E155" s="891">
        <f>ROUNDUP(D155,0)</f>
        <v>0</v>
      </c>
      <c r="F155" s="892">
        <f>E155*0.3</f>
        <v>0</v>
      </c>
      <c r="G155" s="894"/>
      <c r="H155" s="895"/>
      <c r="I155" s="896"/>
      <c r="K155" s="893" t="s">
        <v>295</v>
      </c>
      <c r="L155" s="891" t="s">
        <v>398</v>
      </c>
      <c r="M155" s="911">
        <f>Овощи!F619</f>
        <v>0</v>
      </c>
      <c r="N155" s="891">
        <f>M155/0.3</f>
        <v>0</v>
      </c>
      <c r="O155" s="891">
        <f>ROUNDUP(N155,0)+'Основная продукция'!S217</f>
        <v>0</v>
      </c>
      <c r="P155" s="892">
        <f>O155*0.3</f>
        <v>0</v>
      </c>
      <c r="Q155" s="894"/>
      <c r="R155" s="895"/>
      <c r="S155" s="896"/>
      <c r="U155" s="893" t="s">
        <v>295</v>
      </c>
      <c r="V155" s="891" t="s">
        <v>398</v>
      </c>
      <c r="W155" s="911">
        <f>Овощи!F698</f>
        <v>0</v>
      </c>
      <c r="X155" s="891">
        <f>W155/0.3</f>
        <v>0</v>
      </c>
      <c r="Y155" s="891">
        <f>ROUNDUP(X155,0)+'Основная продукция'!S245</f>
        <v>0</v>
      </c>
      <c r="Z155" s="892">
        <f>Y155*0.3</f>
        <v>0</v>
      </c>
      <c r="AA155" s="894"/>
      <c r="AB155" s="895"/>
      <c r="AC155" s="896"/>
    </row>
    <row r="156" spans="1:29" s="864" customFormat="1" ht="25.5" customHeight="1">
      <c r="A156" s="893" t="s">
        <v>52</v>
      </c>
      <c r="B156" s="891" t="s">
        <v>398</v>
      </c>
      <c r="C156" s="891">
        <f>Овощи!F550</f>
        <v>0</v>
      </c>
      <c r="D156" s="891">
        <f>C156/0.24</f>
        <v>0</v>
      </c>
      <c r="E156" s="891">
        <f>ROUNDUP(D156,0)</f>
        <v>0</v>
      </c>
      <c r="F156" s="898">
        <f>E156*0.24</f>
        <v>0</v>
      </c>
      <c r="G156" s="894"/>
      <c r="H156" s="895"/>
      <c r="I156" s="896"/>
      <c r="K156" s="893" t="s">
        <v>52</v>
      </c>
      <c r="L156" s="891" t="s">
        <v>398</v>
      </c>
      <c r="M156" s="891" t="e">
        <f>Овощи!F629</f>
        <v>#REF!</v>
      </c>
      <c r="N156" s="891" t="e">
        <f>M156/0.24</f>
        <v>#REF!</v>
      </c>
      <c r="O156" s="891" t="e">
        <f>ROUNDUP(N156,0)+'Основная продукция'!S212</f>
        <v>#REF!</v>
      </c>
      <c r="P156" s="898" t="e">
        <f>O156*0.24</f>
        <v>#REF!</v>
      </c>
      <c r="Q156" s="894"/>
      <c r="R156" s="895"/>
      <c r="S156" s="896"/>
      <c r="U156" s="893" t="s">
        <v>52</v>
      </c>
      <c r="V156" s="891" t="s">
        <v>398</v>
      </c>
      <c r="W156" s="891" t="e">
        <f>Овощи!F708</f>
        <v>#REF!</v>
      </c>
      <c r="X156" s="891" t="e">
        <f>W156/0.24</f>
        <v>#REF!</v>
      </c>
      <c r="Y156" s="891" t="e">
        <f>ROUNDUP(X156,0)+'Основная продукция'!S240</f>
        <v>#REF!</v>
      </c>
      <c r="Z156" s="898" t="e">
        <f>Y156*0.24</f>
        <v>#REF!</v>
      </c>
      <c r="AA156" s="894"/>
      <c r="AB156" s="895"/>
      <c r="AC156" s="896"/>
    </row>
    <row r="157" spans="1:29" s="864" customFormat="1" ht="25.5" customHeight="1">
      <c r="A157" s="893" t="s">
        <v>53</v>
      </c>
      <c r="B157" s="891" t="s">
        <v>398</v>
      </c>
      <c r="C157" s="891"/>
      <c r="D157" s="891"/>
      <c r="E157" s="891"/>
      <c r="F157" s="898">
        <f>E157*0.12</f>
        <v>0</v>
      </c>
      <c r="G157" s="894"/>
      <c r="H157" s="895"/>
      <c r="I157" s="896"/>
      <c r="K157" s="893" t="s">
        <v>53</v>
      </c>
      <c r="L157" s="891" t="s">
        <v>398</v>
      </c>
      <c r="M157" s="891" t="e">
        <f>Овощи!F630</f>
        <v>#REF!</v>
      </c>
      <c r="N157" s="891" t="e">
        <f>M157/0.08</f>
        <v>#REF!</v>
      </c>
      <c r="O157" s="891" t="e">
        <f>ROUNDUP(N157,0)+'Основная продукция'!S213</f>
        <v>#REF!</v>
      </c>
      <c r="P157" s="898" t="e">
        <f>O157*0.08</f>
        <v>#REF!</v>
      </c>
      <c r="Q157" s="894"/>
      <c r="R157" s="895"/>
      <c r="S157" s="896"/>
      <c r="U157" s="893" t="s">
        <v>53</v>
      </c>
      <c r="V157" s="891" t="s">
        <v>398</v>
      </c>
      <c r="W157" s="891" t="e">
        <f>Овощи!F709</f>
        <v>#REF!</v>
      </c>
      <c r="X157" s="891" t="e">
        <f>W157/0.08</f>
        <v>#REF!</v>
      </c>
      <c r="Y157" s="891" t="e">
        <f>ROUNDUP(X157,0)+'Основная продукция'!S241</f>
        <v>#REF!</v>
      </c>
      <c r="Z157" s="898" t="e">
        <f>Y157*0.08</f>
        <v>#REF!</v>
      </c>
      <c r="AA157" s="894"/>
      <c r="AB157" s="895"/>
      <c r="AC157" s="896"/>
    </row>
    <row r="158" spans="1:29" s="864" customFormat="1" ht="25.5" customHeight="1">
      <c r="A158" s="893" t="s">
        <v>54</v>
      </c>
      <c r="B158" s="891" t="s">
        <v>398</v>
      </c>
      <c r="C158" s="891"/>
      <c r="D158" s="891"/>
      <c r="E158" s="891"/>
      <c r="F158" s="892">
        <f>E158*0.5</f>
        <v>0</v>
      </c>
      <c r="G158" s="894"/>
      <c r="H158" s="895"/>
      <c r="I158" s="896"/>
      <c r="K158" s="893" t="s">
        <v>54</v>
      </c>
      <c r="L158" s="891" t="s">
        <v>398</v>
      </c>
      <c r="M158" s="891"/>
      <c r="N158" s="891"/>
      <c r="O158" s="891">
        <f>'Основная продукция'!S214</f>
        <v>0</v>
      </c>
      <c r="P158" s="892">
        <f>O158*0.5</f>
        <v>0</v>
      </c>
      <c r="Q158" s="894"/>
      <c r="R158" s="895"/>
      <c r="S158" s="896"/>
      <c r="U158" s="893" t="s">
        <v>54</v>
      </c>
      <c r="V158" s="891" t="s">
        <v>398</v>
      </c>
      <c r="W158" s="891"/>
      <c r="X158" s="891"/>
      <c r="Y158" s="891">
        <f>'Основная продукция'!S242</f>
        <v>0</v>
      </c>
      <c r="Z158" s="892">
        <f>Y158*0.5</f>
        <v>0</v>
      </c>
      <c r="AA158" s="894"/>
      <c r="AB158" s="895"/>
      <c r="AC158" s="896"/>
    </row>
    <row r="159" spans="1:29" s="864" customFormat="1" ht="25.5" customHeight="1">
      <c r="A159" s="893" t="s">
        <v>55</v>
      </c>
      <c r="B159" s="891" t="s">
        <v>398</v>
      </c>
      <c r="C159" s="891"/>
      <c r="D159" s="891"/>
      <c r="E159" s="891"/>
      <c r="F159" s="892">
        <f>E159*0.3</f>
        <v>0</v>
      </c>
      <c r="G159" s="894"/>
      <c r="H159" s="895"/>
      <c r="I159" s="896"/>
      <c r="K159" s="893" t="s">
        <v>55</v>
      </c>
      <c r="L159" s="891" t="s">
        <v>398</v>
      </c>
      <c r="M159" s="891"/>
      <c r="N159" s="891"/>
      <c r="O159" s="891">
        <f>'Основная продукция'!S221</f>
        <v>0</v>
      </c>
      <c r="P159" s="892">
        <f>O159*0.3</f>
        <v>0</v>
      </c>
      <c r="Q159" s="894"/>
      <c r="R159" s="895"/>
      <c r="S159" s="896"/>
      <c r="U159" s="893" t="s">
        <v>55</v>
      </c>
      <c r="V159" s="891" t="s">
        <v>398</v>
      </c>
      <c r="W159" s="891"/>
      <c r="X159" s="891"/>
      <c r="Y159" s="891">
        <f>'Основная продукция'!S249</f>
        <v>0</v>
      </c>
      <c r="Z159" s="892">
        <f>Y159*0.3</f>
        <v>0</v>
      </c>
      <c r="AA159" s="894"/>
      <c r="AB159" s="895"/>
      <c r="AC159" s="896"/>
    </row>
    <row r="160" spans="1:29" s="864" customFormat="1" ht="25.5" customHeight="1">
      <c r="A160" s="893" t="s">
        <v>56</v>
      </c>
      <c r="B160" s="891" t="s">
        <v>398</v>
      </c>
      <c r="C160" s="891"/>
      <c r="D160" s="891"/>
      <c r="E160" s="891"/>
      <c r="F160" s="892">
        <f>E160*0.3</f>
        <v>0</v>
      </c>
      <c r="G160" s="894"/>
      <c r="H160" s="895"/>
      <c r="I160" s="896"/>
      <c r="K160" s="893" t="s">
        <v>56</v>
      </c>
      <c r="L160" s="891" t="s">
        <v>398</v>
      </c>
      <c r="M160" s="891"/>
      <c r="N160" s="891"/>
      <c r="O160" s="891">
        <f>'Основная продукция'!S222</f>
        <v>0</v>
      </c>
      <c r="P160" s="892">
        <f>O160*0.3</f>
        <v>0</v>
      </c>
      <c r="Q160" s="894"/>
      <c r="R160" s="895"/>
      <c r="S160" s="896"/>
      <c r="U160" s="893" t="s">
        <v>56</v>
      </c>
      <c r="V160" s="891" t="s">
        <v>398</v>
      </c>
      <c r="W160" s="891"/>
      <c r="X160" s="891"/>
      <c r="Y160" s="891">
        <f>'Основная продукция'!S250</f>
        <v>0</v>
      </c>
      <c r="Z160" s="892">
        <f>Y160*0.3</f>
        <v>0</v>
      </c>
      <c r="AA160" s="894"/>
      <c r="AB160" s="895"/>
      <c r="AC160" s="896"/>
    </row>
    <row r="161" spans="1:29" s="864" customFormat="1" ht="25.5" customHeight="1">
      <c r="A161" s="893" t="s">
        <v>57</v>
      </c>
      <c r="B161" s="891" t="s">
        <v>398</v>
      </c>
      <c r="C161" s="891"/>
      <c r="D161" s="891"/>
      <c r="E161" s="891"/>
      <c r="F161" s="892">
        <f>E161*0.2</f>
        <v>0</v>
      </c>
      <c r="G161" s="894"/>
      <c r="H161" s="895"/>
      <c r="I161" s="896"/>
      <c r="K161" s="893" t="s">
        <v>57</v>
      </c>
      <c r="L161" s="891" t="s">
        <v>398</v>
      </c>
      <c r="M161" s="891"/>
      <c r="N161" s="891"/>
      <c r="O161" s="891">
        <f>'Основная продукция'!S224</f>
        <v>0</v>
      </c>
      <c r="P161" s="892">
        <f>O161*0.2</f>
        <v>0</v>
      </c>
      <c r="Q161" s="894"/>
      <c r="R161" s="895"/>
      <c r="S161" s="896"/>
      <c r="U161" s="893" t="s">
        <v>57</v>
      </c>
      <c r="V161" s="891" t="s">
        <v>398</v>
      </c>
      <c r="W161" s="891"/>
      <c r="X161" s="891"/>
      <c r="Y161" s="891">
        <f>'Основная продукция'!S252</f>
        <v>0</v>
      </c>
      <c r="Z161" s="892">
        <f>Y161*0.2</f>
        <v>0</v>
      </c>
      <c r="AA161" s="894"/>
      <c r="AB161" s="895"/>
      <c r="AC161" s="896"/>
    </row>
    <row r="162" spans="1:29" s="864" customFormat="1" ht="25.5" customHeight="1" thickBot="1">
      <c r="A162" s="912" t="s">
        <v>58</v>
      </c>
      <c r="B162" s="913" t="s">
        <v>398</v>
      </c>
      <c r="C162" s="913"/>
      <c r="D162" s="913"/>
      <c r="E162" s="913"/>
      <c r="F162" s="914"/>
      <c r="G162" s="914"/>
      <c r="H162" s="915"/>
      <c r="I162" s="916"/>
      <c r="K162" s="912" t="s">
        <v>58</v>
      </c>
      <c r="L162" s="913" t="s">
        <v>398</v>
      </c>
      <c r="M162" s="913"/>
      <c r="N162" s="913"/>
      <c r="O162" s="913">
        <f>'Основная продукция'!S223</f>
        <v>0</v>
      </c>
      <c r="P162" s="914"/>
      <c r="Q162" s="914"/>
      <c r="R162" s="915"/>
      <c r="S162" s="916"/>
      <c r="U162" s="912" t="s">
        <v>58</v>
      </c>
      <c r="V162" s="913" t="s">
        <v>398</v>
      </c>
      <c r="W162" s="913"/>
      <c r="X162" s="913"/>
      <c r="Y162" s="913">
        <f>'Основная продукция'!S251</f>
        <v>0</v>
      </c>
      <c r="Z162" s="914"/>
      <c r="AA162" s="914"/>
      <c r="AB162" s="915"/>
      <c r="AC162" s="916"/>
    </row>
    <row r="163" spans="1:29" ht="25.5" customHeight="1">
      <c r="A163" s="4087" t="s">
        <v>59</v>
      </c>
      <c r="B163" s="4088"/>
      <c r="C163" s="4088"/>
      <c r="D163" s="4088"/>
      <c r="E163" s="4088"/>
      <c r="F163" s="4088"/>
      <c r="G163" s="4088"/>
      <c r="H163" s="4088"/>
      <c r="I163" s="4089"/>
      <c r="K163" s="4087" t="s">
        <v>59</v>
      </c>
      <c r="L163" s="4088"/>
      <c r="M163" s="4088"/>
      <c r="N163" s="4088"/>
      <c r="O163" s="4088"/>
      <c r="P163" s="4088"/>
      <c r="Q163" s="4088"/>
      <c r="R163" s="4088"/>
      <c r="S163" s="4089"/>
      <c r="U163" s="4087" t="s">
        <v>59</v>
      </c>
      <c r="V163" s="4088"/>
      <c r="W163" s="4088"/>
      <c r="X163" s="4088"/>
      <c r="Y163" s="4088"/>
      <c r="Z163" s="4088"/>
      <c r="AA163" s="4088"/>
      <c r="AB163" s="4088"/>
      <c r="AC163" s="4089"/>
    </row>
    <row r="164" spans="1:29" ht="25.5" customHeight="1">
      <c r="A164" s="4066" t="s">
        <v>60</v>
      </c>
      <c r="B164" s="4067"/>
      <c r="C164" s="4067"/>
      <c r="D164" s="4067"/>
      <c r="E164" s="4067"/>
      <c r="F164" s="4067"/>
      <c r="G164" s="4067"/>
      <c r="H164" s="4067"/>
      <c r="I164" s="4068"/>
      <c r="K164" s="4066" t="s">
        <v>60</v>
      </c>
      <c r="L164" s="4067"/>
      <c r="M164" s="4067"/>
      <c r="N164" s="4067"/>
      <c r="O164" s="4067"/>
      <c r="P164" s="4067"/>
      <c r="Q164" s="4067"/>
      <c r="R164" s="4067"/>
      <c r="S164" s="4068"/>
      <c r="U164" s="4066" t="s">
        <v>60</v>
      </c>
      <c r="V164" s="4067"/>
      <c r="W164" s="4067"/>
      <c r="X164" s="4067"/>
      <c r="Y164" s="4067"/>
      <c r="Z164" s="4067"/>
      <c r="AA164" s="4067"/>
      <c r="AB164" s="4067"/>
      <c r="AC164" s="4068"/>
    </row>
    <row r="165" spans="1:29" ht="6" customHeight="1" thickBot="1">
      <c r="A165" s="795"/>
      <c r="B165" s="796"/>
      <c r="C165" s="796"/>
      <c r="D165" s="796"/>
      <c r="E165" s="796"/>
      <c r="F165" s="796"/>
      <c r="G165" s="796"/>
      <c r="H165" s="796"/>
      <c r="I165" s="917"/>
      <c r="K165" s="795"/>
      <c r="L165" s="796"/>
      <c r="M165" s="796"/>
      <c r="N165" s="796"/>
      <c r="O165" s="796"/>
      <c r="P165" s="796"/>
      <c r="Q165" s="796"/>
      <c r="R165" s="796"/>
      <c r="S165" s="917"/>
      <c r="U165" s="795"/>
      <c r="V165" s="796"/>
      <c r="W165" s="796"/>
      <c r="X165" s="796"/>
      <c r="Y165" s="796"/>
      <c r="Z165" s="796"/>
      <c r="AA165" s="796"/>
      <c r="AB165" s="796"/>
      <c r="AC165" s="917"/>
    </row>
    <row r="166" spans="1:29" ht="18" customHeight="1" thickBot="1">
      <c r="A166" s="854" t="s">
        <v>317</v>
      </c>
      <c r="B166" s="855"/>
      <c r="C166" s="855"/>
      <c r="D166" s="855"/>
      <c r="E166" s="855"/>
      <c r="F166" s="855"/>
      <c r="G166" s="4051" t="s">
        <v>88</v>
      </c>
      <c r="H166" s="4052"/>
      <c r="I166" s="4053"/>
      <c r="K166" s="4054" t="s">
        <v>317</v>
      </c>
      <c r="L166" s="4055"/>
      <c r="M166" s="4055"/>
      <c r="N166" s="4055"/>
      <c r="O166" s="4055"/>
      <c r="P166" s="4055"/>
      <c r="Q166" s="4051" t="s">
        <v>89</v>
      </c>
      <c r="R166" s="4052"/>
      <c r="S166" s="4053"/>
      <c r="U166" s="4056" t="s">
        <v>321</v>
      </c>
      <c r="V166" s="4057"/>
      <c r="W166" s="4057"/>
      <c r="X166" s="4057"/>
      <c r="Y166" s="4057"/>
      <c r="Z166" s="4058"/>
      <c r="AA166" s="4051" t="s">
        <v>90</v>
      </c>
      <c r="AB166" s="4052"/>
      <c r="AC166" s="4053"/>
    </row>
    <row r="167" spans="1:29" ht="18" customHeight="1" thickBot="1">
      <c r="A167" s="856" t="s">
        <v>61</v>
      </c>
      <c r="B167" s="4059">
        <f>B57</f>
        <v>44606</v>
      </c>
      <c r="C167" s="4060"/>
      <c r="D167" s="4060"/>
      <c r="E167" s="4060"/>
      <c r="F167" s="4061"/>
      <c r="G167" s="857" t="s">
        <v>62</v>
      </c>
      <c r="H167" s="4062">
        <f>H57</f>
        <v>0.5</v>
      </c>
      <c r="I167" s="4063"/>
      <c r="K167" s="856" t="s">
        <v>61</v>
      </c>
      <c r="L167" s="4059">
        <f>B57</f>
        <v>44606</v>
      </c>
      <c r="M167" s="4060"/>
      <c r="N167" s="4060"/>
      <c r="O167" s="4060"/>
      <c r="P167" s="4061"/>
      <c r="Q167" s="857" t="s">
        <v>62</v>
      </c>
      <c r="R167" s="4064">
        <f>H167</f>
        <v>0.5</v>
      </c>
      <c r="S167" s="4065"/>
      <c r="U167" s="856" t="s">
        <v>61</v>
      </c>
      <c r="V167" s="4059">
        <f>B57</f>
        <v>44606</v>
      </c>
      <c r="W167" s="4060"/>
      <c r="X167" s="4060"/>
      <c r="Y167" s="4060"/>
      <c r="Z167" s="4061"/>
      <c r="AA167" s="857" t="s">
        <v>62</v>
      </c>
      <c r="AB167" s="4064">
        <f>R167</f>
        <v>0.5</v>
      </c>
      <c r="AC167" s="4065"/>
    </row>
    <row r="168" spans="1:29" ht="12.75" customHeight="1">
      <c r="A168" s="4077" t="s">
        <v>21</v>
      </c>
      <c r="B168" s="4078"/>
      <c r="C168" s="1946"/>
      <c r="D168" s="1946"/>
      <c r="E168" s="1946"/>
      <c r="F168" s="4081" t="s">
        <v>395</v>
      </c>
      <c r="G168" s="4081" t="s">
        <v>22</v>
      </c>
      <c r="H168" s="4081" t="s">
        <v>563</v>
      </c>
      <c r="I168" s="4090" t="s">
        <v>564</v>
      </c>
      <c r="K168" s="4077" t="s">
        <v>21</v>
      </c>
      <c r="L168" s="4078"/>
      <c r="M168" s="1946"/>
      <c r="N168" s="1946"/>
      <c r="O168" s="1946"/>
      <c r="P168" s="4081" t="s">
        <v>395</v>
      </c>
      <c r="Q168" s="4081" t="s">
        <v>22</v>
      </c>
      <c r="R168" s="4081" t="s">
        <v>563</v>
      </c>
      <c r="S168" s="4090" t="s">
        <v>564</v>
      </c>
      <c r="U168" s="4077" t="s">
        <v>21</v>
      </c>
      <c r="V168" s="4078"/>
      <c r="W168" s="1946"/>
      <c r="X168" s="1946"/>
      <c r="Y168" s="1946"/>
      <c r="Z168" s="4081" t="s">
        <v>395</v>
      </c>
      <c r="AA168" s="4081" t="s">
        <v>22</v>
      </c>
      <c r="AB168" s="4081" t="s">
        <v>563</v>
      </c>
      <c r="AC168" s="4090" t="s">
        <v>564</v>
      </c>
    </row>
    <row r="169" spans="1:29" ht="12.75" customHeight="1" thickBot="1">
      <c r="A169" s="4079"/>
      <c r="B169" s="4080"/>
      <c r="C169" s="1947"/>
      <c r="D169" s="1947"/>
      <c r="E169" s="1947" t="s">
        <v>396</v>
      </c>
      <c r="F169" s="4082"/>
      <c r="G169" s="4082"/>
      <c r="H169" s="4082"/>
      <c r="I169" s="4091"/>
      <c r="K169" s="4079"/>
      <c r="L169" s="4080"/>
      <c r="M169" s="1947"/>
      <c r="N169" s="1947"/>
      <c r="O169" s="1947" t="s">
        <v>396</v>
      </c>
      <c r="P169" s="4082"/>
      <c r="Q169" s="4082"/>
      <c r="R169" s="4082"/>
      <c r="S169" s="4091"/>
      <c r="U169" s="4079"/>
      <c r="V169" s="4080"/>
      <c r="W169" s="1947"/>
      <c r="X169" s="1947"/>
      <c r="Y169" s="1947" t="s">
        <v>396</v>
      </c>
      <c r="Z169" s="4082"/>
      <c r="AA169" s="4082"/>
      <c r="AB169" s="4082"/>
      <c r="AC169" s="4091"/>
    </row>
    <row r="170" spans="1:29" s="864" customFormat="1" ht="25.5" customHeight="1">
      <c r="A170" s="1948" t="s">
        <v>24</v>
      </c>
      <c r="B170" s="1949" t="s">
        <v>25</v>
      </c>
      <c r="C170" s="1949"/>
      <c r="D170" s="1949"/>
      <c r="E170" s="1949" t="s">
        <v>397</v>
      </c>
      <c r="F170" s="860">
        <f>'Основная продукция'!P257</f>
        <v>0</v>
      </c>
      <c r="G170" s="861"/>
      <c r="H170" s="862"/>
      <c r="I170" s="863"/>
      <c r="K170" s="1948" t="s">
        <v>24</v>
      </c>
      <c r="L170" s="1949" t="s">
        <v>25</v>
      </c>
      <c r="M170" s="1949"/>
      <c r="N170" s="1949"/>
      <c r="O170" s="1949" t="s">
        <v>397</v>
      </c>
      <c r="P170" s="860">
        <f>'Основная продукция'!P285</f>
        <v>0</v>
      </c>
      <c r="Q170" s="861"/>
      <c r="R170" s="862"/>
      <c r="S170" s="863"/>
      <c r="U170" s="1948" t="s">
        <v>24</v>
      </c>
      <c r="V170" s="1949" t="s">
        <v>25</v>
      </c>
      <c r="W170" s="1949"/>
      <c r="X170" s="1949"/>
      <c r="Y170" s="1949" t="s">
        <v>397</v>
      </c>
      <c r="Z170" s="860">
        <f>'Основная продукция'!P313</f>
        <v>0</v>
      </c>
      <c r="AA170" s="861"/>
      <c r="AB170" s="862"/>
      <c r="AC170" s="863"/>
    </row>
    <row r="171" spans="1:29" s="864" customFormat="1" ht="25.5" customHeight="1">
      <c r="A171" s="865" t="s">
        <v>26</v>
      </c>
      <c r="B171" s="866" t="s">
        <v>25</v>
      </c>
      <c r="C171" s="866"/>
      <c r="D171" s="866"/>
      <c r="E171" s="866" t="s">
        <v>397</v>
      </c>
      <c r="F171" s="881">
        <f>'Основная продукция'!P258</f>
        <v>0</v>
      </c>
      <c r="G171" s="868"/>
      <c r="H171" s="869"/>
      <c r="I171" s="870"/>
      <c r="K171" s="865" t="s">
        <v>26</v>
      </c>
      <c r="L171" s="866" t="s">
        <v>25</v>
      </c>
      <c r="M171" s="866"/>
      <c r="N171" s="866"/>
      <c r="O171" s="866" t="s">
        <v>397</v>
      </c>
      <c r="P171" s="881">
        <f>'Основная продукция'!P286</f>
        <v>0</v>
      </c>
      <c r="Q171" s="868"/>
      <c r="R171" s="869"/>
      <c r="S171" s="870"/>
      <c r="U171" s="865" t="s">
        <v>26</v>
      </c>
      <c r="V171" s="866" t="s">
        <v>25</v>
      </c>
      <c r="W171" s="866"/>
      <c r="X171" s="866"/>
      <c r="Y171" s="866" t="s">
        <v>397</v>
      </c>
      <c r="Z171" s="881">
        <f>'Основная продукция'!P314</f>
        <v>0</v>
      </c>
      <c r="AA171" s="868"/>
      <c r="AB171" s="869"/>
      <c r="AC171" s="870"/>
    </row>
    <row r="172" spans="1:29" s="864" customFormat="1" ht="25.5" customHeight="1">
      <c r="A172" s="865" t="s">
        <v>583</v>
      </c>
      <c r="B172" s="866" t="s">
        <v>25</v>
      </c>
      <c r="C172" s="866"/>
      <c r="D172" s="866"/>
      <c r="E172" s="866" t="s">
        <v>397</v>
      </c>
      <c r="F172" s="881">
        <f>'Основная продукция'!P259</f>
        <v>0</v>
      </c>
      <c r="G172" s="868"/>
      <c r="H172" s="869"/>
      <c r="I172" s="870"/>
      <c r="K172" s="865" t="s">
        <v>583</v>
      </c>
      <c r="L172" s="866" t="s">
        <v>25</v>
      </c>
      <c r="M172" s="866"/>
      <c r="N172" s="866"/>
      <c r="O172" s="866" t="s">
        <v>397</v>
      </c>
      <c r="P172" s="881">
        <f>'Основная продукция'!P287</f>
        <v>0</v>
      </c>
      <c r="Q172" s="868"/>
      <c r="R172" s="869"/>
      <c r="S172" s="870"/>
      <c r="U172" s="865" t="s">
        <v>583</v>
      </c>
      <c r="V172" s="866" t="s">
        <v>25</v>
      </c>
      <c r="W172" s="866"/>
      <c r="X172" s="866"/>
      <c r="Y172" s="866" t="s">
        <v>397</v>
      </c>
      <c r="Z172" s="881">
        <f>'Основная продукция'!P315</f>
        <v>0</v>
      </c>
      <c r="AA172" s="868"/>
      <c r="AB172" s="869"/>
      <c r="AC172" s="870"/>
    </row>
    <row r="173" spans="1:29" s="864" customFormat="1" ht="25.5" customHeight="1">
      <c r="A173" s="865" t="s">
        <v>584</v>
      </c>
      <c r="B173" s="866" t="s">
        <v>25</v>
      </c>
      <c r="C173" s="866"/>
      <c r="D173" s="866"/>
      <c r="E173" s="866" t="s">
        <v>397</v>
      </c>
      <c r="F173" s="881">
        <f>'Основная продукция'!P260</f>
        <v>0</v>
      </c>
      <c r="G173" s="868"/>
      <c r="H173" s="869"/>
      <c r="I173" s="870"/>
      <c r="K173" s="865" t="s">
        <v>584</v>
      </c>
      <c r="L173" s="866" t="s">
        <v>25</v>
      </c>
      <c r="M173" s="866"/>
      <c r="N173" s="866"/>
      <c r="O173" s="866" t="s">
        <v>397</v>
      </c>
      <c r="P173" s="881">
        <f>'Основная продукция'!P288</f>
        <v>0</v>
      </c>
      <c r="Q173" s="868"/>
      <c r="R173" s="869"/>
      <c r="S173" s="870"/>
      <c r="U173" s="865" t="s">
        <v>584</v>
      </c>
      <c r="V173" s="866" t="s">
        <v>25</v>
      </c>
      <c r="W173" s="866"/>
      <c r="X173" s="866"/>
      <c r="Y173" s="866" t="s">
        <v>397</v>
      </c>
      <c r="Z173" s="881">
        <f>'Основная продукция'!P316</f>
        <v>0</v>
      </c>
      <c r="AA173" s="868"/>
      <c r="AB173" s="869"/>
      <c r="AC173" s="870"/>
    </row>
    <row r="174" spans="1:29" s="864" customFormat="1" ht="25.5" customHeight="1" thickBot="1">
      <c r="A174" s="871" t="s">
        <v>27</v>
      </c>
      <c r="B174" s="1951" t="s">
        <v>25</v>
      </c>
      <c r="C174" s="872"/>
      <c r="D174" s="872"/>
      <c r="E174" s="1951" t="s">
        <v>397</v>
      </c>
      <c r="F174" s="930">
        <f>'Основная продукция'!P261</f>
        <v>0</v>
      </c>
      <c r="G174" s="873"/>
      <c r="H174" s="874"/>
      <c r="I174" s="875"/>
      <c r="K174" s="871" t="s">
        <v>27</v>
      </c>
      <c r="L174" s="1951" t="s">
        <v>25</v>
      </c>
      <c r="M174" s="872"/>
      <c r="N174" s="872"/>
      <c r="O174" s="1951" t="s">
        <v>397</v>
      </c>
      <c r="P174" s="930">
        <f>'Основная продукция'!P289</f>
        <v>0</v>
      </c>
      <c r="Q174" s="873"/>
      <c r="R174" s="874"/>
      <c r="S174" s="875"/>
      <c r="U174" s="871" t="s">
        <v>27</v>
      </c>
      <c r="V174" s="1951" t="s">
        <v>25</v>
      </c>
      <c r="W174" s="872"/>
      <c r="X174" s="872"/>
      <c r="Y174" s="1951" t="s">
        <v>397</v>
      </c>
      <c r="Z174" s="930">
        <f>'Основная продукция'!P317</f>
        <v>0</v>
      </c>
      <c r="AA174" s="873"/>
      <c r="AB174" s="874"/>
      <c r="AC174" s="875"/>
    </row>
    <row r="175" spans="1:29" s="864" customFormat="1" ht="25.5" customHeight="1">
      <c r="A175" s="1948" t="s">
        <v>0</v>
      </c>
      <c r="B175" s="1949" t="s">
        <v>25</v>
      </c>
      <c r="C175" s="1949"/>
      <c r="D175" s="1949"/>
      <c r="E175" s="1949" t="s">
        <v>397</v>
      </c>
      <c r="F175" s="860">
        <f>'Основная продукция'!P263</f>
        <v>0</v>
      </c>
      <c r="G175" s="876"/>
      <c r="H175" s="1832" t="e">
        <f>'Срочная в 11.30'!G36</f>
        <v>#DIV/0!</v>
      </c>
      <c r="I175" s="1829" t="e">
        <f>F175-H175</f>
        <v>#DIV/0!</v>
      </c>
      <c r="K175" s="1948" t="s">
        <v>0</v>
      </c>
      <c r="L175" s="1949" t="s">
        <v>25</v>
      </c>
      <c r="M175" s="1949"/>
      <c r="N175" s="1949"/>
      <c r="O175" s="1949" t="s">
        <v>397</v>
      </c>
      <c r="P175" s="860">
        <f>'Основная продукция'!P291</f>
        <v>0</v>
      </c>
      <c r="Q175" s="876"/>
      <c r="R175" s="1832" t="e">
        <f>'Срочная в 11.30'!G40</f>
        <v>#DIV/0!</v>
      </c>
      <c r="S175" s="1829" t="e">
        <f>P175-R175</f>
        <v>#DIV/0!</v>
      </c>
      <c r="U175" s="1948" t="s">
        <v>0</v>
      </c>
      <c r="V175" s="1949" t="s">
        <v>25</v>
      </c>
      <c r="W175" s="1949"/>
      <c r="X175" s="1949"/>
      <c r="Y175" s="1949" t="s">
        <v>397</v>
      </c>
      <c r="Z175" s="860">
        <f>'Основная продукция'!P319</f>
        <v>0</v>
      </c>
      <c r="AA175" s="876"/>
      <c r="AB175" s="1832" t="e">
        <f>'Срочная в 11.30'!G44</f>
        <v>#DIV/0!</v>
      </c>
      <c r="AC175" s="1829" t="e">
        <f>Z175-AB175</f>
        <v>#DIV/0!</v>
      </c>
    </row>
    <row r="176" spans="1:29" s="864" customFormat="1" ht="25.5" customHeight="1">
      <c r="A176" s="865" t="s">
        <v>28</v>
      </c>
      <c r="B176" s="866" t="s">
        <v>25</v>
      </c>
      <c r="C176" s="866"/>
      <c r="D176" s="866"/>
      <c r="E176" s="866" t="s">
        <v>397</v>
      </c>
      <c r="F176" s="881">
        <f>'Основная продукция'!P264</f>
        <v>0</v>
      </c>
      <c r="G176" s="877"/>
      <c r="H176" s="1827"/>
      <c r="I176" s="1828"/>
      <c r="K176" s="865" t="s">
        <v>28</v>
      </c>
      <c r="L176" s="866" t="s">
        <v>25</v>
      </c>
      <c r="M176" s="866"/>
      <c r="N176" s="866"/>
      <c r="O176" s="866" t="s">
        <v>397</v>
      </c>
      <c r="P176" s="881">
        <f>'Основная продукция'!P292</f>
        <v>0</v>
      </c>
      <c r="Q176" s="877"/>
      <c r="R176" s="1827"/>
      <c r="S176" s="1828"/>
      <c r="U176" s="865" t="s">
        <v>28</v>
      </c>
      <c r="V176" s="866" t="s">
        <v>25</v>
      </c>
      <c r="W176" s="866"/>
      <c r="X176" s="866"/>
      <c r="Y176" s="866" t="s">
        <v>397</v>
      </c>
      <c r="Z176" s="881">
        <f>'Основная продукция'!P320</f>
        <v>0</v>
      </c>
      <c r="AA176" s="877"/>
      <c r="AB176" s="1827"/>
      <c r="AC176" s="1828"/>
    </row>
    <row r="177" spans="1:29" s="864" customFormat="1" ht="25.5" customHeight="1" thickBot="1">
      <c r="A177" s="1950" t="s">
        <v>29</v>
      </c>
      <c r="B177" s="1951" t="s">
        <v>25</v>
      </c>
      <c r="C177" s="872"/>
      <c r="D177" s="872"/>
      <c r="E177" s="1951" t="s">
        <v>397</v>
      </c>
      <c r="F177" s="930">
        <f>'Основная продукция'!P265</f>
        <v>0</v>
      </c>
      <c r="G177" s="878"/>
      <c r="H177" s="1833" t="e">
        <f>'Срочная в 11.30'!G37</f>
        <v>#DIV/0!</v>
      </c>
      <c r="I177" s="1831" t="e">
        <f>F177-H177</f>
        <v>#DIV/0!</v>
      </c>
      <c r="K177" s="1950" t="s">
        <v>29</v>
      </c>
      <c r="L177" s="1951" t="s">
        <v>25</v>
      </c>
      <c r="M177" s="872"/>
      <c r="N177" s="872"/>
      <c r="O177" s="1951" t="s">
        <v>397</v>
      </c>
      <c r="P177" s="930">
        <f>'Основная продукция'!P293</f>
        <v>0</v>
      </c>
      <c r="Q177" s="878"/>
      <c r="R177" s="1833" t="e">
        <f>'Срочная в 11.30'!G41</f>
        <v>#DIV/0!</v>
      </c>
      <c r="S177" s="1831" t="e">
        <f>P177-R177</f>
        <v>#DIV/0!</v>
      </c>
      <c r="U177" s="1950" t="s">
        <v>29</v>
      </c>
      <c r="V177" s="1951" t="s">
        <v>25</v>
      </c>
      <c r="W177" s="872"/>
      <c r="X177" s="872"/>
      <c r="Y177" s="1951" t="s">
        <v>397</v>
      </c>
      <c r="Z177" s="930">
        <f>'Основная продукция'!P321</f>
        <v>0</v>
      </c>
      <c r="AA177" s="878"/>
      <c r="AB177" s="1836" t="e">
        <f>'Срочная в 11.30'!G45</f>
        <v>#DIV/0!</v>
      </c>
      <c r="AC177" s="1837" t="e">
        <f>Z177-AB177</f>
        <v>#DIV/0!</v>
      </c>
    </row>
    <row r="178" spans="1:29" s="864" customFormat="1" ht="25.5" customHeight="1">
      <c r="A178" s="1948" t="s">
        <v>30</v>
      </c>
      <c r="B178" s="1949" t="s">
        <v>25</v>
      </c>
      <c r="C178" s="1949"/>
      <c r="D178" s="1949"/>
      <c r="E178" s="1949" t="s">
        <v>397</v>
      </c>
      <c r="F178" s="860">
        <f>'Основная продукция'!P267</f>
        <v>0</v>
      </c>
      <c r="G178" s="876"/>
      <c r="H178" s="862"/>
      <c r="I178" s="863"/>
      <c r="K178" s="1948" t="s">
        <v>30</v>
      </c>
      <c r="L178" s="1949" t="s">
        <v>25</v>
      </c>
      <c r="M178" s="1949"/>
      <c r="N178" s="1949"/>
      <c r="O178" s="1949" t="s">
        <v>397</v>
      </c>
      <c r="P178" s="860">
        <f>'Основная продукция'!P295</f>
        <v>0</v>
      </c>
      <c r="Q178" s="876"/>
      <c r="R178" s="862"/>
      <c r="S178" s="863"/>
      <c r="U178" s="1948" t="s">
        <v>30</v>
      </c>
      <c r="V178" s="1949" t="s">
        <v>25</v>
      </c>
      <c r="W178" s="1949"/>
      <c r="X178" s="1949"/>
      <c r="Y178" s="1949" t="s">
        <v>397</v>
      </c>
      <c r="Z178" s="860">
        <f>'Основная продукция'!P323</f>
        <v>0</v>
      </c>
      <c r="AA178" s="876"/>
      <c r="AB178" s="862"/>
      <c r="AC178" s="863"/>
    </row>
    <row r="179" spans="1:29" s="864" customFormat="1" ht="25.5" customHeight="1" thickBot="1">
      <c r="A179" s="1950" t="s">
        <v>31</v>
      </c>
      <c r="B179" s="1951" t="s">
        <v>25</v>
      </c>
      <c r="C179" s="872"/>
      <c r="D179" s="872"/>
      <c r="E179" s="1951" t="s">
        <v>397</v>
      </c>
      <c r="F179" s="930">
        <f>'Основная продукция'!P268</f>
        <v>0</v>
      </c>
      <c r="G179" s="878"/>
      <c r="H179" s="874"/>
      <c r="I179" s="875"/>
      <c r="K179" s="1950" t="s">
        <v>31</v>
      </c>
      <c r="L179" s="1951" t="s">
        <v>25</v>
      </c>
      <c r="M179" s="872"/>
      <c r="N179" s="872"/>
      <c r="O179" s="1951" t="s">
        <v>397</v>
      </c>
      <c r="P179" s="930">
        <f>'Основная продукция'!P296</f>
        <v>0</v>
      </c>
      <c r="Q179" s="878"/>
      <c r="R179" s="874"/>
      <c r="S179" s="875"/>
      <c r="U179" s="1950" t="s">
        <v>31</v>
      </c>
      <c r="V179" s="1951" t="s">
        <v>25</v>
      </c>
      <c r="W179" s="872"/>
      <c r="X179" s="872"/>
      <c r="Y179" s="1951" t="s">
        <v>397</v>
      </c>
      <c r="Z179" s="930">
        <f>'Основная продукция'!P324</f>
        <v>0</v>
      </c>
      <c r="AA179" s="878"/>
      <c r="AB179" s="874"/>
      <c r="AC179" s="875"/>
    </row>
    <row r="180" spans="1:29" s="864" customFormat="1" ht="25.5" customHeight="1">
      <c r="A180" s="879" t="s">
        <v>327</v>
      </c>
      <c r="B180" s="1949" t="s">
        <v>25</v>
      </c>
      <c r="C180" s="1949"/>
      <c r="D180" s="1949"/>
      <c r="E180" s="1949" t="s">
        <v>397</v>
      </c>
      <c r="F180" s="860">
        <f>'Основная продукция'!P269</f>
        <v>0</v>
      </c>
      <c r="G180" s="876"/>
      <c r="H180" s="862"/>
      <c r="I180" s="863"/>
      <c r="K180" s="879" t="s">
        <v>327</v>
      </c>
      <c r="L180" s="1949" t="s">
        <v>25</v>
      </c>
      <c r="M180" s="1949"/>
      <c r="N180" s="1949"/>
      <c r="O180" s="1949" t="s">
        <v>397</v>
      </c>
      <c r="P180" s="860">
        <f>'Основная продукция'!P297</f>
        <v>0</v>
      </c>
      <c r="Q180" s="876"/>
      <c r="R180" s="862"/>
      <c r="S180" s="863"/>
      <c r="U180" s="879" t="s">
        <v>327</v>
      </c>
      <c r="V180" s="1949" t="s">
        <v>25</v>
      </c>
      <c r="W180" s="1949"/>
      <c r="X180" s="1949"/>
      <c r="Y180" s="1949" t="s">
        <v>397</v>
      </c>
      <c r="Z180" s="860">
        <f>'Основная продукция'!P325</f>
        <v>0</v>
      </c>
      <c r="AA180" s="876"/>
      <c r="AB180" s="862"/>
      <c r="AC180" s="863"/>
    </row>
    <row r="181" spans="1:29" s="864" customFormat="1" ht="25.5" customHeight="1">
      <c r="A181" s="880" t="s">
        <v>33</v>
      </c>
      <c r="B181" s="866" t="s">
        <v>25</v>
      </c>
      <c r="C181" s="866"/>
      <c r="D181" s="866"/>
      <c r="E181" s="866" t="s">
        <v>397</v>
      </c>
      <c r="F181" s="881">
        <f>'Основная продукция'!P270</f>
        <v>0</v>
      </c>
      <c r="G181" s="877"/>
      <c r="H181" s="869"/>
      <c r="I181" s="870"/>
      <c r="K181" s="880" t="s">
        <v>33</v>
      </c>
      <c r="L181" s="866" t="s">
        <v>25</v>
      </c>
      <c r="M181" s="866"/>
      <c r="N181" s="866"/>
      <c r="O181" s="866" t="s">
        <v>397</v>
      </c>
      <c r="P181" s="881">
        <f>'Основная продукция'!P298</f>
        <v>0</v>
      </c>
      <c r="Q181" s="877"/>
      <c r="R181" s="869"/>
      <c r="S181" s="870"/>
      <c r="U181" s="880" t="s">
        <v>33</v>
      </c>
      <c r="V181" s="866" t="s">
        <v>25</v>
      </c>
      <c r="W181" s="866"/>
      <c r="X181" s="866"/>
      <c r="Y181" s="866" t="s">
        <v>397</v>
      </c>
      <c r="Z181" s="881">
        <f>'Основная продукция'!P326</f>
        <v>0</v>
      </c>
      <c r="AA181" s="877"/>
      <c r="AB181" s="869"/>
      <c r="AC181" s="870"/>
    </row>
    <row r="182" spans="1:29" s="864" customFormat="1" ht="25.5" customHeight="1" thickBot="1">
      <c r="A182" s="871" t="s">
        <v>34</v>
      </c>
      <c r="B182" s="1951" t="s">
        <v>25</v>
      </c>
      <c r="C182" s="872"/>
      <c r="D182" s="872"/>
      <c r="E182" s="1951" t="s">
        <v>397</v>
      </c>
      <c r="F182" s="930">
        <f>'Основная продукция'!P271</f>
        <v>0</v>
      </c>
      <c r="G182" s="878"/>
      <c r="H182" s="874"/>
      <c r="I182" s="875"/>
      <c r="K182" s="871" t="s">
        <v>34</v>
      </c>
      <c r="L182" s="1951" t="s">
        <v>25</v>
      </c>
      <c r="M182" s="872"/>
      <c r="N182" s="872"/>
      <c r="O182" s="1951" t="s">
        <v>397</v>
      </c>
      <c r="P182" s="930">
        <f>'Основная продукция'!P299</f>
        <v>0</v>
      </c>
      <c r="Q182" s="878"/>
      <c r="R182" s="874"/>
      <c r="S182" s="875"/>
      <c r="U182" s="940" t="s">
        <v>34</v>
      </c>
      <c r="V182" s="882" t="s">
        <v>25</v>
      </c>
      <c r="W182" s="872"/>
      <c r="X182" s="872"/>
      <c r="Y182" s="882" t="s">
        <v>397</v>
      </c>
      <c r="Z182" s="944">
        <f>'Основная продукция'!P327</f>
        <v>0</v>
      </c>
      <c r="AA182" s="936"/>
      <c r="AB182" s="937"/>
      <c r="AC182" s="938"/>
    </row>
    <row r="183" spans="1:29" s="864" customFormat="1" ht="25.5" customHeight="1">
      <c r="A183" s="1948" t="s">
        <v>9</v>
      </c>
      <c r="B183" s="1949" t="s">
        <v>25</v>
      </c>
      <c r="C183" s="1949"/>
      <c r="D183" s="1949"/>
      <c r="E183" s="1949" t="s">
        <v>397</v>
      </c>
      <c r="F183" s="860">
        <f>'Основная продукция'!P272</f>
        <v>0</v>
      </c>
      <c r="G183" s="876"/>
      <c r="H183" s="862"/>
      <c r="I183" s="863"/>
      <c r="K183" s="1948" t="s">
        <v>9</v>
      </c>
      <c r="L183" s="1949" t="s">
        <v>25</v>
      </c>
      <c r="M183" s="1949"/>
      <c r="N183" s="1949"/>
      <c r="O183" s="1949" t="s">
        <v>397</v>
      </c>
      <c r="P183" s="860">
        <f>'Основная продукция'!P300</f>
        <v>0</v>
      </c>
      <c r="Q183" s="876"/>
      <c r="R183" s="862"/>
      <c r="S183" s="863"/>
      <c r="U183" s="1969" t="s">
        <v>9</v>
      </c>
      <c r="V183" s="1970" t="s">
        <v>25</v>
      </c>
      <c r="W183" s="1970"/>
      <c r="X183" s="1970"/>
      <c r="Y183" s="1970" t="s">
        <v>397</v>
      </c>
      <c r="Z183" s="860">
        <f>'Основная продукция'!P328</f>
        <v>0</v>
      </c>
      <c r="AA183" s="876"/>
      <c r="AB183" s="862"/>
      <c r="AC183" s="863"/>
    </row>
    <row r="184" spans="1:29" s="864" customFormat="1" ht="25.5" customHeight="1">
      <c r="A184" s="880" t="s">
        <v>10</v>
      </c>
      <c r="B184" s="866" t="s">
        <v>25</v>
      </c>
      <c r="C184" s="866"/>
      <c r="D184" s="866"/>
      <c r="E184" s="866" t="s">
        <v>397</v>
      </c>
      <c r="F184" s="881" t="e">
        <f>'Основная продукция'!#REF!</f>
        <v>#REF!</v>
      </c>
      <c r="G184" s="877"/>
      <c r="H184" s="869"/>
      <c r="I184" s="870"/>
      <c r="K184" s="880" t="s">
        <v>10</v>
      </c>
      <c r="L184" s="866" t="s">
        <v>25</v>
      </c>
      <c r="M184" s="866"/>
      <c r="N184" s="866"/>
      <c r="O184" s="866" t="s">
        <v>397</v>
      </c>
      <c r="P184" s="881" t="e">
        <f>'Основная продукция'!#REF!</f>
        <v>#REF!</v>
      </c>
      <c r="Q184" s="877"/>
      <c r="R184" s="869"/>
      <c r="S184" s="870"/>
      <c r="U184" s="880" t="s">
        <v>10</v>
      </c>
      <c r="V184" s="866" t="s">
        <v>25</v>
      </c>
      <c r="W184" s="866"/>
      <c r="X184" s="866"/>
      <c r="Y184" s="866" t="s">
        <v>397</v>
      </c>
      <c r="Z184" s="881" t="e">
        <f>'Основная продукция'!#REF!</f>
        <v>#REF!</v>
      </c>
      <c r="AA184" s="877"/>
      <c r="AB184" s="869"/>
      <c r="AC184" s="933"/>
    </row>
    <row r="185" spans="1:29" s="864" customFormat="1" ht="25.5" customHeight="1" thickBot="1">
      <c r="A185" s="871" t="s">
        <v>11</v>
      </c>
      <c r="B185" s="1951" t="s">
        <v>25</v>
      </c>
      <c r="C185" s="872"/>
      <c r="D185" s="872"/>
      <c r="E185" s="882" t="s">
        <v>397</v>
      </c>
      <c r="F185" s="930" t="e">
        <f>'Основная продукция'!#REF!</f>
        <v>#REF!</v>
      </c>
      <c r="G185" s="878"/>
      <c r="H185" s="874"/>
      <c r="I185" s="875"/>
      <c r="K185" s="871" t="s">
        <v>11</v>
      </c>
      <c r="L185" s="1951" t="s">
        <v>25</v>
      </c>
      <c r="M185" s="872"/>
      <c r="N185" s="872"/>
      <c r="O185" s="882" t="s">
        <v>397</v>
      </c>
      <c r="P185" s="930" t="e">
        <f>'Основная продукция'!#REF!</f>
        <v>#REF!</v>
      </c>
      <c r="Q185" s="878"/>
      <c r="R185" s="874"/>
      <c r="S185" s="875"/>
      <c r="U185" s="871" t="s">
        <v>11</v>
      </c>
      <c r="V185" s="1971" t="s">
        <v>25</v>
      </c>
      <c r="W185" s="926"/>
      <c r="X185" s="926"/>
      <c r="Y185" s="1971" t="s">
        <v>397</v>
      </c>
      <c r="Z185" s="1846" t="e">
        <f>'Основная продукция'!#REF!</f>
        <v>#REF!</v>
      </c>
      <c r="AA185" s="878"/>
      <c r="AB185" s="874"/>
      <c r="AC185" s="875"/>
    </row>
    <row r="186" spans="1:29" s="864" customFormat="1" ht="25.5" customHeight="1">
      <c r="A186" s="879" t="s">
        <v>331</v>
      </c>
      <c r="B186" s="1949" t="s">
        <v>25</v>
      </c>
      <c r="C186" s="1848"/>
      <c r="D186" s="1852"/>
      <c r="E186" s="1949" t="s">
        <v>397</v>
      </c>
      <c r="F186" s="889">
        <f>'Основная продукция'!P274</f>
        <v>0</v>
      </c>
      <c r="G186" s="876"/>
      <c r="H186" s="862"/>
      <c r="I186" s="1844"/>
      <c r="K186" s="879" t="s">
        <v>331</v>
      </c>
      <c r="L186" s="1949" t="s">
        <v>25</v>
      </c>
      <c r="M186" s="1848"/>
      <c r="N186" s="1852"/>
      <c r="O186" s="1949" t="s">
        <v>397</v>
      </c>
      <c r="P186" s="889">
        <f>'Основная продукция'!P302</f>
        <v>0</v>
      </c>
      <c r="Q186" s="876"/>
      <c r="R186" s="862"/>
      <c r="S186" s="1844"/>
      <c r="U186" s="879" t="s">
        <v>331</v>
      </c>
      <c r="V186" s="1970" t="s">
        <v>25</v>
      </c>
      <c r="W186" s="1848"/>
      <c r="X186" s="1852"/>
      <c r="Y186" s="1970" t="s">
        <v>397</v>
      </c>
      <c r="Z186" s="889">
        <f>'Основная продукция'!P330</f>
        <v>0</v>
      </c>
      <c r="AA186" s="876"/>
      <c r="AB186" s="862"/>
      <c r="AC186" s="863"/>
    </row>
    <row r="187" spans="1:29" s="864" customFormat="1" ht="25.5" customHeight="1" thickBot="1">
      <c r="A187" s="1845" t="s">
        <v>332</v>
      </c>
      <c r="B187" s="926" t="s">
        <v>25</v>
      </c>
      <c r="C187" s="1849"/>
      <c r="D187" s="1851"/>
      <c r="E187" s="926" t="s">
        <v>397</v>
      </c>
      <c r="F187" s="1840">
        <f>'Основная продукция'!P275</f>
        <v>0</v>
      </c>
      <c r="G187" s="1841"/>
      <c r="H187" s="1842"/>
      <c r="I187" s="1843"/>
      <c r="K187" s="1845" t="s">
        <v>332</v>
      </c>
      <c r="L187" s="926" t="s">
        <v>25</v>
      </c>
      <c r="M187" s="1849"/>
      <c r="N187" s="1851"/>
      <c r="O187" s="926" t="s">
        <v>397</v>
      </c>
      <c r="P187" s="1840">
        <f>'Основная продукция'!P303</f>
        <v>0</v>
      </c>
      <c r="Q187" s="1841"/>
      <c r="R187" s="1842"/>
      <c r="S187" s="1843"/>
      <c r="U187" s="1845" t="s">
        <v>332</v>
      </c>
      <c r="V187" s="926" t="s">
        <v>25</v>
      </c>
      <c r="W187" s="1849"/>
      <c r="X187" s="1851"/>
      <c r="Y187" s="926" t="s">
        <v>397</v>
      </c>
      <c r="Z187" s="1840">
        <f>'Основная продукция'!P331</f>
        <v>0</v>
      </c>
      <c r="AA187" s="1841"/>
      <c r="AB187" s="1842"/>
      <c r="AC187" s="1843"/>
    </row>
    <row r="188" spans="1:29" s="864" customFormat="1" ht="25.5" customHeight="1">
      <c r="A188" s="879" t="s">
        <v>13</v>
      </c>
      <c r="B188" s="1949" t="s">
        <v>25</v>
      </c>
      <c r="C188" s="1949"/>
      <c r="D188" s="1949"/>
      <c r="E188" s="867" t="s">
        <v>397</v>
      </c>
      <c r="F188" s="860">
        <f>'Основная продукция'!P276</f>
        <v>0</v>
      </c>
      <c r="G188" s="876"/>
      <c r="H188" s="862"/>
      <c r="I188" s="863"/>
      <c r="K188" s="879" t="s">
        <v>13</v>
      </c>
      <c r="L188" s="1949" t="s">
        <v>25</v>
      </c>
      <c r="M188" s="1949"/>
      <c r="N188" s="1949"/>
      <c r="O188" s="867" t="s">
        <v>397</v>
      </c>
      <c r="P188" s="860">
        <f>'Основная продукция'!P304</f>
        <v>0</v>
      </c>
      <c r="Q188" s="876"/>
      <c r="R188" s="862"/>
      <c r="S188" s="863"/>
      <c r="U188" s="879" t="s">
        <v>13</v>
      </c>
      <c r="V188" s="1970" t="s">
        <v>25</v>
      </c>
      <c r="W188" s="1970"/>
      <c r="X188" s="1970"/>
      <c r="Y188" s="1970" t="s">
        <v>397</v>
      </c>
      <c r="Z188" s="860">
        <f>'Основная продукция'!P332</f>
        <v>0</v>
      </c>
      <c r="AA188" s="876"/>
      <c r="AB188" s="862"/>
      <c r="AC188" s="863"/>
    </row>
    <row r="189" spans="1:29" s="864" customFormat="1" ht="25.5" customHeight="1">
      <c r="A189" s="880" t="s">
        <v>35</v>
      </c>
      <c r="B189" s="866" t="s">
        <v>25</v>
      </c>
      <c r="C189" s="866"/>
      <c r="D189" s="866"/>
      <c r="E189" s="866" t="s">
        <v>397</v>
      </c>
      <c r="F189" s="881">
        <f>'Основная продукция'!P277</f>
        <v>0</v>
      </c>
      <c r="G189" s="877"/>
      <c r="H189" s="869"/>
      <c r="I189" s="870"/>
      <c r="K189" s="880" t="s">
        <v>35</v>
      </c>
      <c r="L189" s="866" t="s">
        <v>25</v>
      </c>
      <c r="M189" s="866"/>
      <c r="N189" s="866"/>
      <c r="O189" s="866" t="s">
        <v>397</v>
      </c>
      <c r="P189" s="881">
        <f>'Основная продукция'!P305</f>
        <v>0</v>
      </c>
      <c r="Q189" s="877"/>
      <c r="R189" s="869"/>
      <c r="S189" s="870"/>
      <c r="U189" s="880" t="s">
        <v>35</v>
      </c>
      <c r="V189" s="866" t="s">
        <v>25</v>
      </c>
      <c r="W189" s="866"/>
      <c r="X189" s="866"/>
      <c r="Y189" s="866" t="s">
        <v>397</v>
      </c>
      <c r="Z189" s="881">
        <f>'Основная продукция'!P333</f>
        <v>0</v>
      </c>
      <c r="AA189" s="877"/>
      <c r="AB189" s="869"/>
      <c r="AC189" s="933"/>
    </row>
    <row r="190" spans="1:29" s="864" customFormat="1" ht="25.5" customHeight="1">
      <c r="A190" s="880" t="s">
        <v>36</v>
      </c>
      <c r="B190" s="866" t="s">
        <v>25</v>
      </c>
      <c r="C190" s="866"/>
      <c r="D190" s="866"/>
      <c r="E190" s="866" t="s">
        <v>397</v>
      </c>
      <c r="F190" s="881">
        <f>'Основная продукция'!P278</f>
        <v>0</v>
      </c>
      <c r="G190" s="877"/>
      <c r="H190" s="869"/>
      <c r="I190" s="870"/>
      <c r="K190" s="880" t="s">
        <v>36</v>
      </c>
      <c r="L190" s="866" t="s">
        <v>25</v>
      </c>
      <c r="M190" s="866"/>
      <c r="N190" s="866"/>
      <c r="O190" s="866" t="s">
        <v>397</v>
      </c>
      <c r="P190" s="881">
        <f>'Основная продукция'!P306</f>
        <v>0</v>
      </c>
      <c r="Q190" s="877"/>
      <c r="R190" s="869"/>
      <c r="S190" s="870"/>
      <c r="U190" s="880" t="s">
        <v>36</v>
      </c>
      <c r="V190" s="866" t="s">
        <v>25</v>
      </c>
      <c r="W190" s="866"/>
      <c r="X190" s="866"/>
      <c r="Y190" s="866" t="s">
        <v>397</v>
      </c>
      <c r="Z190" s="881">
        <f>'Основная продукция'!P334</f>
        <v>0</v>
      </c>
      <c r="AA190" s="877"/>
      <c r="AB190" s="869"/>
      <c r="AC190" s="870"/>
    </row>
    <row r="191" spans="1:29" s="864" customFormat="1" ht="25.5" customHeight="1">
      <c r="A191" s="880" t="s">
        <v>14</v>
      </c>
      <c r="B191" s="866" t="s">
        <v>25</v>
      </c>
      <c r="C191" s="866"/>
      <c r="D191" s="866"/>
      <c r="E191" s="866" t="s">
        <v>397</v>
      </c>
      <c r="F191" s="881" t="e">
        <f>'Основная продукция'!#REF!</f>
        <v>#REF!</v>
      </c>
      <c r="G191" s="877"/>
      <c r="H191" s="869"/>
      <c r="I191" s="870"/>
      <c r="K191" s="880" t="s">
        <v>14</v>
      </c>
      <c r="L191" s="866" t="s">
        <v>25</v>
      </c>
      <c r="M191" s="866"/>
      <c r="N191" s="866"/>
      <c r="O191" s="866" t="s">
        <v>397</v>
      </c>
      <c r="P191" s="881" t="e">
        <f>'Основная продукция'!#REF!</f>
        <v>#REF!</v>
      </c>
      <c r="Q191" s="877"/>
      <c r="R191" s="869"/>
      <c r="S191" s="870"/>
      <c r="U191" s="880" t="s">
        <v>14</v>
      </c>
      <c r="V191" s="866" t="s">
        <v>25</v>
      </c>
      <c r="W191" s="866"/>
      <c r="X191" s="866"/>
      <c r="Y191" s="866" t="s">
        <v>397</v>
      </c>
      <c r="Z191" s="881" t="e">
        <f>'Основная продукция'!#REF!</f>
        <v>#REF!</v>
      </c>
      <c r="AA191" s="877"/>
      <c r="AB191" s="869"/>
      <c r="AC191" s="870"/>
    </row>
    <row r="192" spans="1:29" s="864" customFormat="1" ht="25.5" customHeight="1">
      <c r="A192" s="880" t="s">
        <v>37</v>
      </c>
      <c r="B192" s="866" t="s">
        <v>25</v>
      </c>
      <c r="C192" s="866"/>
      <c r="D192" s="866"/>
      <c r="E192" s="866" t="s">
        <v>397</v>
      </c>
      <c r="F192" s="881">
        <f>'Основная продукция'!P279</f>
        <v>0</v>
      </c>
      <c r="G192" s="877"/>
      <c r="H192" s="869"/>
      <c r="I192" s="870"/>
      <c r="K192" s="880" t="s">
        <v>37</v>
      </c>
      <c r="L192" s="866" t="s">
        <v>25</v>
      </c>
      <c r="M192" s="866"/>
      <c r="N192" s="866"/>
      <c r="O192" s="866" t="s">
        <v>397</v>
      </c>
      <c r="P192" s="881">
        <f>'Основная продукция'!P307</f>
        <v>0</v>
      </c>
      <c r="Q192" s="877"/>
      <c r="R192" s="869"/>
      <c r="S192" s="870"/>
      <c r="U192" s="880" t="s">
        <v>37</v>
      </c>
      <c r="V192" s="866" t="s">
        <v>25</v>
      </c>
      <c r="W192" s="866"/>
      <c r="X192" s="866"/>
      <c r="Y192" s="866" t="s">
        <v>397</v>
      </c>
      <c r="Z192" s="881">
        <f>'Основная продукция'!P335</f>
        <v>0</v>
      </c>
      <c r="AA192" s="877"/>
      <c r="AB192" s="869"/>
      <c r="AC192" s="870"/>
    </row>
    <row r="193" spans="1:29" s="864" customFormat="1" ht="25.5" customHeight="1" thickBot="1">
      <c r="A193" s="940" t="s">
        <v>38</v>
      </c>
      <c r="B193" s="882" t="s">
        <v>25</v>
      </c>
      <c r="C193" s="872"/>
      <c r="D193" s="872"/>
      <c r="E193" s="882" t="s">
        <v>397</v>
      </c>
      <c r="F193" s="944">
        <f>'Основная продукция'!P280</f>
        <v>0</v>
      </c>
      <c r="G193" s="936"/>
      <c r="H193" s="937"/>
      <c r="I193" s="938"/>
      <c r="K193" s="940" t="s">
        <v>38</v>
      </c>
      <c r="L193" s="882" t="s">
        <v>25</v>
      </c>
      <c r="M193" s="872"/>
      <c r="N193" s="872"/>
      <c r="O193" s="882" t="s">
        <v>397</v>
      </c>
      <c r="P193" s="944">
        <f>'Основная продукция'!P308</f>
        <v>0</v>
      </c>
      <c r="Q193" s="936"/>
      <c r="R193" s="937"/>
      <c r="S193" s="938"/>
      <c r="U193" s="871" t="s">
        <v>38</v>
      </c>
      <c r="V193" s="1971" t="s">
        <v>25</v>
      </c>
      <c r="W193" s="926"/>
      <c r="X193" s="926"/>
      <c r="Y193" s="1971" t="s">
        <v>397</v>
      </c>
      <c r="Z193" s="1846">
        <f>'Основная продукция'!P336</f>
        <v>0</v>
      </c>
      <c r="AA193" s="878"/>
      <c r="AB193" s="874"/>
      <c r="AC193" s="875"/>
    </row>
    <row r="194" spans="1:29" s="864" customFormat="1" ht="25.5" customHeight="1">
      <c r="A194" s="890" t="s">
        <v>39</v>
      </c>
      <c r="B194" s="1949" t="s">
        <v>398</v>
      </c>
      <c r="C194" s="906" t="e">
        <f>Овощи!F740</f>
        <v>#REF!</v>
      </c>
      <c r="D194" s="906" t="e">
        <f>C194/0.5</f>
        <v>#REF!</v>
      </c>
      <c r="E194" s="906" t="e">
        <f>ROUNDUP(D194,0)+'Основная продукция'!S259</f>
        <v>#REF!</v>
      </c>
      <c r="F194" s="1266" t="e">
        <f>E194*0.5</f>
        <v>#REF!</v>
      </c>
      <c r="G194" s="876"/>
      <c r="H194" s="862"/>
      <c r="I194" s="863"/>
      <c r="K194" s="890" t="s">
        <v>39</v>
      </c>
      <c r="L194" s="1949" t="s">
        <v>398</v>
      </c>
      <c r="M194" s="906" t="e">
        <f>Овощи!F819</f>
        <v>#REF!</v>
      </c>
      <c r="N194" s="906" t="e">
        <f>M194/0.5</f>
        <v>#REF!</v>
      </c>
      <c r="O194" s="906" t="e">
        <f>ROUNDUP(N194,0)+'Основная продукция'!S287</f>
        <v>#REF!</v>
      </c>
      <c r="P194" s="1266" t="e">
        <f>O194*0.5</f>
        <v>#REF!</v>
      </c>
      <c r="Q194" s="876"/>
      <c r="R194" s="862"/>
      <c r="S194" s="863"/>
      <c r="U194" s="890" t="s">
        <v>39</v>
      </c>
      <c r="V194" s="1970" t="s">
        <v>398</v>
      </c>
      <c r="W194" s="906">
        <v>0</v>
      </c>
      <c r="X194" s="906">
        <f>W194/0.5</f>
        <v>0</v>
      </c>
      <c r="Y194" s="906">
        <f>ROUNDUP(X194,0)+'Основная продукция'!S315</f>
        <v>0</v>
      </c>
      <c r="Z194" s="1266">
        <f>Y194*0.5</f>
        <v>0</v>
      </c>
      <c r="AA194" s="876"/>
      <c r="AB194" s="862"/>
      <c r="AC194" s="863"/>
    </row>
    <row r="195" spans="1:29" s="864" customFormat="1" ht="25.5" customHeight="1">
      <c r="A195" s="893" t="s">
        <v>41</v>
      </c>
      <c r="B195" s="891" t="s">
        <v>398</v>
      </c>
      <c r="C195" s="891" t="e">
        <f>Овощи!F739</f>
        <v>#REF!</v>
      </c>
      <c r="D195" s="891" t="e">
        <f>C195/0.5</f>
        <v>#REF!</v>
      </c>
      <c r="E195" s="891" t="e">
        <f>ROUNDUP(D195,0)+'Основная продукция'!S258</f>
        <v>#REF!</v>
      </c>
      <c r="F195" s="892" t="e">
        <f>E195*0.5</f>
        <v>#REF!</v>
      </c>
      <c r="G195" s="894"/>
      <c r="H195" s="895"/>
      <c r="I195" s="896"/>
      <c r="K195" s="893" t="s">
        <v>41</v>
      </c>
      <c r="L195" s="891" t="s">
        <v>398</v>
      </c>
      <c r="M195" s="891" t="e">
        <f>Овощи!F818</f>
        <v>#REF!</v>
      </c>
      <c r="N195" s="891" t="e">
        <f>M195/0.5</f>
        <v>#REF!</v>
      </c>
      <c r="O195" s="891" t="e">
        <f>ROUNDUP(N195,0)+'Основная продукция'!S286</f>
        <v>#REF!</v>
      </c>
      <c r="P195" s="892" t="e">
        <f>O195*0.5</f>
        <v>#REF!</v>
      </c>
      <c r="Q195" s="894"/>
      <c r="R195" s="895"/>
      <c r="S195" s="896"/>
      <c r="U195" s="893" t="s">
        <v>41</v>
      </c>
      <c r="V195" s="891" t="s">
        <v>398</v>
      </c>
      <c r="W195" s="891">
        <v>0</v>
      </c>
      <c r="X195" s="891">
        <f>W195/0.5</f>
        <v>0</v>
      </c>
      <c r="Y195" s="891">
        <f>ROUNDUP(X195,0)+'Основная продукция'!S314</f>
        <v>0</v>
      </c>
      <c r="Z195" s="892">
        <f>Y195*0.5</f>
        <v>0</v>
      </c>
      <c r="AA195" s="894"/>
      <c r="AB195" s="895"/>
      <c r="AC195" s="933"/>
    </row>
    <row r="196" spans="1:29" s="864" customFormat="1" ht="25.5" customHeight="1">
      <c r="A196" s="893" t="s">
        <v>42</v>
      </c>
      <c r="B196" s="891" t="s">
        <v>398</v>
      </c>
      <c r="C196" s="891">
        <f>Овощи!F738</f>
        <v>0</v>
      </c>
      <c r="D196" s="891">
        <f>C196/0.5</f>
        <v>0</v>
      </c>
      <c r="E196" s="891">
        <f>ROUNDUP(D196,0)+'Основная продукция'!S257</f>
        <v>0</v>
      </c>
      <c r="F196" s="892">
        <f>E196*0.5</f>
        <v>0</v>
      </c>
      <c r="G196" s="894"/>
      <c r="H196" s="895"/>
      <c r="I196" s="896"/>
      <c r="K196" s="893" t="s">
        <v>42</v>
      </c>
      <c r="L196" s="891" t="s">
        <v>398</v>
      </c>
      <c r="M196" s="891">
        <f>Овощи!F817</f>
        <v>0</v>
      </c>
      <c r="N196" s="891">
        <f>M196/0.5</f>
        <v>0</v>
      </c>
      <c r="O196" s="891">
        <f>ROUNDUP(N196,0)+'Основная продукция'!S285</f>
        <v>0</v>
      </c>
      <c r="P196" s="892">
        <f>O196*0.5</f>
        <v>0</v>
      </c>
      <c r="Q196" s="894"/>
      <c r="R196" s="895"/>
      <c r="S196" s="896"/>
      <c r="U196" s="893" t="s">
        <v>42</v>
      </c>
      <c r="V196" s="891" t="s">
        <v>398</v>
      </c>
      <c r="W196" s="891">
        <v>0</v>
      </c>
      <c r="X196" s="891">
        <f>W196/0.5</f>
        <v>0</v>
      </c>
      <c r="Y196" s="891">
        <f>ROUNDUP(X196,0)+'Основная продукция'!S313</f>
        <v>0</v>
      </c>
      <c r="Z196" s="892">
        <f>Y196*0.5</f>
        <v>0</v>
      </c>
      <c r="AA196" s="894"/>
      <c r="AB196" s="895"/>
      <c r="AC196" s="896"/>
    </row>
    <row r="197" spans="1:29" s="864" customFormat="1" ht="25.5" customHeight="1">
      <c r="A197" s="893" t="s">
        <v>43</v>
      </c>
      <c r="B197" s="891" t="s">
        <v>398</v>
      </c>
      <c r="C197" s="891">
        <f>Овощи!F744</f>
        <v>0</v>
      </c>
      <c r="D197" s="891">
        <f>C197/0.5</f>
        <v>0</v>
      </c>
      <c r="E197" s="891">
        <f>ROUNDUP(D197,0)+'Основная продукция'!S263</f>
        <v>0</v>
      </c>
      <c r="F197" s="892">
        <f>E197*0.5</f>
        <v>0</v>
      </c>
      <c r="G197" s="894"/>
      <c r="H197" s="895"/>
      <c r="I197" s="896"/>
      <c r="K197" s="893" t="s">
        <v>43</v>
      </c>
      <c r="L197" s="891" t="s">
        <v>398</v>
      </c>
      <c r="M197" s="891">
        <f>Овощи!F823</f>
        <v>0.2</v>
      </c>
      <c r="N197" s="891">
        <f>M197/0.5</f>
        <v>0.4</v>
      </c>
      <c r="O197" s="891">
        <f>ROUNDUP(N197,0)+'Основная продукция'!S291</f>
        <v>1</v>
      </c>
      <c r="P197" s="892">
        <f>O197*0.5</f>
        <v>0.5</v>
      </c>
      <c r="Q197" s="894"/>
      <c r="R197" s="895"/>
      <c r="S197" s="896"/>
      <c r="U197" s="893" t="s">
        <v>43</v>
      </c>
      <c r="V197" s="891" t="s">
        <v>398</v>
      </c>
      <c r="W197" s="891">
        <v>0</v>
      </c>
      <c r="X197" s="891">
        <f>W197/0.5</f>
        <v>0</v>
      </c>
      <c r="Y197" s="891">
        <f>ROUNDUP(X197,0)+'Основная продукция'!S319</f>
        <v>0</v>
      </c>
      <c r="Z197" s="892">
        <f>Y197*0.5</f>
        <v>0</v>
      </c>
      <c r="AA197" s="894"/>
      <c r="AB197" s="895"/>
      <c r="AC197" s="896"/>
    </row>
    <row r="198" spans="1:29" s="864" customFormat="1" ht="25.5" customHeight="1">
      <c r="A198" s="893" t="s">
        <v>44</v>
      </c>
      <c r="B198" s="891" t="s">
        <v>398</v>
      </c>
      <c r="C198" s="891">
        <f>Овощи!F743</f>
        <v>0</v>
      </c>
      <c r="D198" s="891">
        <f>C198/0.2</f>
        <v>0</v>
      </c>
      <c r="E198" s="891">
        <f>ROUNDUP(D198,0)+'Основная продукция'!S262</f>
        <v>0</v>
      </c>
      <c r="F198" s="892">
        <f>E198*0.2</f>
        <v>0</v>
      </c>
      <c r="G198" s="894"/>
      <c r="H198" s="895"/>
      <c r="I198" s="896"/>
      <c r="K198" s="893" t="s">
        <v>44</v>
      </c>
      <c r="L198" s="891" t="s">
        <v>398</v>
      </c>
      <c r="M198" s="891">
        <f>Овощи!F822</f>
        <v>0.2</v>
      </c>
      <c r="N198" s="891">
        <f>M198/0.2</f>
        <v>1</v>
      </c>
      <c r="O198" s="891">
        <f>ROUNDUP(N198,0)+'Основная продукция'!S290</f>
        <v>1</v>
      </c>
      <c r="P198" s="892">
        <f>O198*0.2</f>
        <v>0.2</v>
      </c>
      <c r="Q198" s="894"/>
      <c r="R198" s="895"/>
      <c r="S198" s="896"/>
      <c r="U198" s="893" t="s">
        <v>44</v>
      </c>
      <c r="V198" s="891" t="s">
        <v>398</v>
      </c>
      <c r="W198" s="891">
        <v>0</v>
      </c>
      <c r="X198" s="891">
        <f>W198/0.2</f>
        <v>0</v>
      </c>
      <c r="Y198" s="891">
        <f>ROUNDUP(X198,0)+'Основная продукция'!S318</f>
        <v>0</v>
      </c>
      <c r="Z198" s="892">
        <f>Y198*0.2</f>
        <v>0</v>
      </c>
      <c r="AA198" s="894"/>
      <c r="AB198" s="895"/>
      <c r="AC198" s="896"/>
    </row>
    <row r="199" spans="1:29" s="864" customFormat="1" ht="25.5" customHeight="1">
      <c r="A199" s="893" t="s">
        <v>45</v>
      </c>
      <c r="B199" s="891" t="s">
        <v>398</v>
      </c>
      <c r="C199" s="891"/>
      <c r="D199" s="891"/>
      <c r="E199" s="897" t="e">
        <f>Овощи!F742+'Основная продукция'!S261</f>
        <v>#REF!</v>
      </c>
      <c r="F199" s="894"/>
      <c r="G199" s="894"/>
      <c r="H199" s="895"/>
      <c r="I199" s="896"/>
      <c r="K199" s="893" t="s">
        <v>45</v>
      </c>
      <c r="L199" s="891" t="s">
        <v>398</v>
      </c>
      <c r="M199" s="891"/>
      <c r="N199" s="891"/>
      <c r="O199" s="897" t="e">
        <f>Овощи!F821+'Основная продукция'!S289</f>
        <v>#REF!</v>
      </c>
      <c r="P199" s="894"/>
      <c r="Q199" s="894"/>
      <c r="R199" s="895"/>
      <c r="S199" s="896"/>
      <c r="U199" s="893" t="s">
        <v>45</v>
      </c>
      <c r="V199" s="891" t="s">
        <v>398</v>
      </c>
      <c r="W199" s="891"/>
      <c r="X199" s="891">
        <f>W199/0.2</f>
        <v>0</v>
      </c>
      <c r="Y199" s="897" t="e">
        <f>Овощи!F900+'Основная продукция'!S317</f>
        <v>#REF!</v>
      </c>
      <c r="Z199" s="894"/>
      <c r="AA199" s="894"/>
      <c r="AB199" s="895"/>
      <c r="AC199" s="896"/>
    </row>
    <row r="200" spans="1:29" s="864" customFormat="1" ht="25.5" customHeight="1">
      <c r="A200" s="893" t="s">
        <v>46</v>
      </c>
      <c r="B200" s="891" t="s">
        <v>398</v>
      </c>
      <c r="C200" s="891"/>
      <c r="D200" s="891"/>
      <c r="E200" s="891">
        <f>'Основная продукция'!S265</f>
        <v>0</v>
      </c>
      <c r="F200" s="892">
        <f>E200*0.3</f>
        <v>0</v>
      </c>
      <c r="G200" s="894"/>
      <c r="H200" s="895"/>
      <c r="I200" s="896"/>
      <c r="K200" s="893" t="s">
        <v>46</v>
      </c>
      <c r="L200" s="891" t="s">
        <v>398</v>
      </c>
      <c r="M200" s="891">
        <f>Овощи!F825</f>
        <v>0</v>
      </c>
      <c r="N200" s="891">
        <f>M200/0.3</f>
        <v>0</v>
      </c>
      <c r="O200" s="891">
        <f>ROUNDUP(N200,0)+'Основная продукция'!S293</f>
        <v>0</v>
      </c>
      <c r="P200" s="892">
        <f>O200*0.3</f>
        <v>0</v>
      </c>
      <c r="Q200" s="894"/>
      <c r="R200" s="895"/>
      <c r="S200" s="896"/>
      <c r="U200" s="893" t="s">
        <v>46</v>
      </c>
      <c r="V200" s="891" t="s">
        <v>398</v>
      </c>
      <c r="W200" s="891">
        <v>0</v>
      </c>
      <c r="X200" s="891"/>
      <c r="Y200" s="891">
        <f>'Основная продукция'!S321</f>
        <v>0</v>
      </c>
      <c r="Z200" s="892">
        <f>Y200*0.3</f>
        <v>0</v>
      </c>
      <c r="AA200" s="894"/>
      <c r="AB200" s="895"/>
      <c r="AC200" s="896"/>
    </row>
    <row r="201" spans="1:29" s="864" customFormat="1" ht="25.5" customHeight="1">
      <c r="A201" s="893" t="s">
        <v>47</v>
      </c>
      <c r="B201" s="891" t="s">
        <v>398</v>
      </c>
      <c r="C201" s="891">
        <f>Овощи!F741</f>
        <v>0</v>
      </c>
      <c r="D201" s="891">
        <f>C201/0.58</f>
        <v>0</v>
      </c>
      <c r="E201" s="891">
        <f>ROUNDUP(D201,0)+'Основная продукция'!S260</f>
        <v>0</v>
      </c>
      <c r="F201" s="898">
        <f>E201*0.58</f>
        <v>0</v>
      </c>
      <c r="G201" s="894"/>
      <c r="H201" s="895"/>
      <c r="I201" s="896"/>
      <c r="K201" s="893" t="s">
        <v>47</v>
      </c>
      <c r="L201" s="891" t="s">
        <v>398</v>
      </c>
      <c r="M201" s="891">
        <f>Овощи!F820</f>
        <v>0.5</v>
      </c>
      <c r="N201" s="891">
        <f>M201/0.58</f>
        <v>0.86206896551724144</v>
      </c>
      <c r="O201" s="891">
        <f>ROUNDUP(N201,0)+'Основная продукция'!S288</f>
        <v>1</v>
      </c>
      <c r="P201" s="898">
        <f>O201*0.58</f>
        <v>0.57999999999999996</v>
      </c>
      <c r="Q201" s="894"/>
      <c r="R201" s="895"/>
      <c r="S201" s="896"/>
      <c r="U201" s="893" t="s">
        <v>47</v>
      </c>
      <c r="V201" s="891" t="s">
        <v>398</v>
      </c>
      <c r="W201" s="891">
        <v>0</v>
      </c>
      <c r="X201" s="891">
        <f>W201/0.58</f>
        <v>0</v>
      </c>
      <c r="Y201" s="891">
        <f>ROUNDUP(X201,0)+'Основная продукция'!S316</f>
        <v>0</v>
      </c>
      <c r="Z201" s="898">
        <f>Y201*0.58</f>
        <v>0</v>
      </c>
      <c r="AA201" s="894"/>
      <c r="AB201" s="895"/>
      <c r="AC201" s="896"/>
    </row>
    <row r="202" spans="1:29" s="864" customFormat="1" ht="25.5" customHeight="1">
      <c r="A202" s="893" t="s">
        <v>315</v>
      </c>
      <c r="B202" s="891" t="s">
        <v>398</v>
      </c>
      <c r="C202" s="891"/>
      <c r="D202" s="891"/>
      <c r="E202" s="891">
        <f>'Основная продукция'!S266</f>
        <v>0</v>
      </c>
      <c r="F202" s="892">
        <f>E202*0.1</f>
        <v>0</v>
      </c>
      <c r="G202" s="894"/>
      <c r="H202" s="895"/>
      <c r="I202" s="896"/>
      <c r="K202" s="893" t="s">
        <v>315</v>
      </c>
      <c r="L202" s="891" t="s">
        <v>398</v>
      </c>
      <c r="M202" s="891">
        <f>Овощи!F826</f>
        <v>0</v>
      </c>
      <c r="N202" s="891">
        <f>M202/0.1</f>
        <v>0</v>
      </c>
      <c r="O202" s="891">
        <f>ROUNDUP(N202,0)+'Основная продукция'!S294</f>
        <v>0</v>
      </c>
      <c r="P202" s="892">
        <f>O202*0.1</f>
        <v>0</v>
      </c>
      <c r="Q202" s="894"/>
      <c r="R202" s="895"/>
      <c r="S202" s="896"/>
      <c r="U202" s="893" t="s">
        <v>315</v>
      </c>
      <c r="V202" s="891" t="s">
        <v>398</v>
      </c>
      <c r="W202" s="891">
        <v>0</v>
      </c>
      <c r="X202" s="891"/>
      <c r="Y202" s="891">
        <f>'Основная продукция'!S322</f>
        <v>0</v>
      </c>
      <c r="Z202" s="892">
        <f>Y202*0.1</f>
        <v>0</v>
      </c>
      <c r="AA202" s="894"/>
      <c r="AB202" s="895"/>
      <c r="AC202" s="896"/>
    </row>
    <row r="203" spans="1:29" s="864" customFormat="1" ht="25.5" customHeight="1">
      <c r="A203" s="893" t="s">
        <v>48</v>
      </c>
      <c r="B203" s="891" t="s">
        <v>399</v>
      </c>
      <c r="C203" s="891">
        <f>Овощи!F714</f>
        <v>0</v>
      </c>
      <c r="D203" s="891">
        <f>C203/55</f>
        <v>0</v>
      </c>
      <c r="E203" s="891">
        <f>ROUNDUP(D203,0)+'Основная продукция'!S271</f>
        <v>0</v>
      </c>
      <c r="F203" s="899">
        <f>E203*55</f>
        <v>0</v>
      </c>
      <c r="G203" s="894"/>
      <c r="H203" s="895"/>
      <c r="I203" s="896"/>
      <c r="K203" s="893" t="s">
        <v>48</v>
      </c>
      <c r="L203" s="891" t="s">
        <v>399</v>
      </c>
      <c r="M203" s="891" t="e">
        <f>Овощи!F869</f>
        <v>#REF!</v>
      </c>
      <c r="N203" s="891" t="e">
        <f>M203/55</f>
        <v>#REF!</v>
      </c>
      <c r="O203" s="891" t="e">
        <f>ROUNDUP(N203,0)+'Основная продукция'!S299</f>
        <v>#REF!</v>
      </c>
      <c r="P203" s="899" t="e">
        <f>O203*55</f>
        <v>#REF!</v>
      </c>
      <c r="Q203" s="894"/>
      <c r="R203" s="895"/>
      <c r="S203" s="896"/>
      <c r="U203" s="893" t="s">
        <v>48</v>
      </c>
      <c r="V203" s="891" t="s">
        <v>399</v>
      </c>
      <c r="W203" s="891">
        <v>0</v>
      </c>
      <c r="X203" s="891">
        <f>W203/55</f>
        <v>0</v>
      </c>
      <c r="Y203" s="891">
        <f>ROUNDUP(X203,0)+'Основная продукция'!S327</f>
        <v>0</v>
      </c>
      <c r="Z203" s="899">
        <f>Y203*55</f>
        <v>0</v>
      </c>
      <c r="AA203" s="894"/>
      <c r="AB203" s="895"/>
      <c r="AC203" s="896"/>
    </row>
    <row r="204" spans="1:29" s="864" customFormat="1" ht="25.5" customHeight="1">
      <c r="A204" s="893" t="s">
        <v>49</v>
      </c>
      <c r="B204" s="900" t="s">
        <v>398</v>
      </c>
      <c r="C204" s="900"/>
      <c r="D204" s="900"/>
      <c r="E204" s="900">
        <f>'Основная продукция'!S267</f>
        <v>0</v>
      </c>
      <c r="F204" s="898">
        <f>E204*0.35</f>
        <v>0</v>
      </c>
      <c r="G204" s="901"/>
      <c r="H204" s="902"/>
      <c r="I204" s="903"/>
      <c r="K204" s="893" t="s">
        <v>49</v>
      </c>
      <c r="L204" s="900" t="s">
        <v>398</v>
      </c>
      <c r="M204" s="891">
        <f>Овощи!F827</f>
        <v>0</v>
      </c>
      <c r="N204" s="891">
        <f>M204/0.35</f>
        <v>0</v>
      </c>
      <c r="O204" s="891">
        <f>ROUNDUP(N204,0)+'Основная продукция'!S295</f>
        <v>0</v>
      </c>
      <c r="P204" s="898">
        <f>O204*0.35</f>
        <v>0</v>
      </c>
      <c r="Q204" s="901"/>
      <c r="R204" s="902"/>
      <c r="S204" s="903"/>
      <c r="U204" s="893" t="s">
        <v>49</v>
      </c>
      <c r="V204" s="900" t="s">
        <v>398</v>
      </c>
      <c r="W204" s="900">
        <v>0</v>
      </c>
      <c r="X204" s="900"/>
      <c r="Y204" s="900">
        <f>'Основная продукция'!S323</f>
        <v>0</v>
      </c>
      <c r="Z204" s="898">
        <f>Y204*0.35</f>
        <v>0</v>
      </c>
      <c r="AA204" s="901"/>
      <c r="AB204" s="902"/>
      <c r="AC204" s="896"/>
    </row>
    <row r="205" spans="1:29" s="864" customFormat="1" ht="25.5" customHeight="1">
      <c r="A205" s="893" t="s">
        <v>50</v>
      </c>
      <c r="B205" s="891" t="s">
        <v>398</v>
      </c>
      <c r="C205" s="891"/>
      <c r="D205" s="891"/>
      <c r="E205" s="891">
        <f>'Основная продукция'!S264</f>
        <v>0</v>
      </c>
      <c r="F205" s="892">
        <f>E205*0.3</f>
        <v>0</v>
      </c>
      <c r="G205" s="894"/>
      <c r="H205" s="895"/>
      <c r="I205" s="896"/>
      <c r="K205" s="893" t="s">
        <v>50</v>
      </c>
      <c r="L205" s="891" t="s">
        <v>398</v>
      </c>
      <c r="M205" s="891">
        <f>Овощи!F824</f>
        <v>0</v>
      </c>
      <c r="N205" s="891">
        <f>M205/0.3</f>
        <v>0</v>
      </c>
      <c r="O205" s="891">
        <f>ROUNDUP(N205,0)+'Основная продукция'!S292</f>
        <v>0</v>
      </c>
      <c r="P205" s="892">
        <f>O205*0.3</f>
        <v>0</v>
      </c>
      <c r="Q205" s="894"/>
      <c r="R205" s="895"/>
      <c r="S205" s="896"/>
      <c r="U205" s="893" t="s">
        <v>50</v>
      </c>
      <c r="V205" s="891" t="s">
        <v>398</v>
      </c>
      <c r="W205" s="891">
        <v>0</v>
      </c>
      <c r="X205" s="891"/>
      <c r="Y205" s="891">
        <f>'Основная продукция'!S320</f>
        <v>0</v>
      </c>
      <c r="Z205" s="892">
        <f>Y205*0.3</f>
        <v>0</v>
      </c>
      <c r="AA205" s="894"/>
      <c r="AB205" s="895"/>
      <c r="AC205" s="896"/>
    </row>
    <row r="206" spans="1:29" s="864" customFormat="1" ht="25.5" customHeight="1" thickBot="1">
      <c r="A206" s="1975" t="s">
        <v>51</v>
      </c>
      <c r="B206" s="1973" t="s">
        <v>398</v>
      </c>
      <c r="C206" s="1973"/>
      <c r="D206" s="1973"/>
      <c r="E206" s="1973">
        <f>'Основная продукция'!S274</f>
        <v>0</v>
      </c>
      <c r="F206" s="905">
        <f>E206*0.2</f>
        <v>0</v>
      </c>
      <c r="G206" s="1977"/>
      <c r="H206" s="1978"/>
      <c r="I206" s="1979"/>
      <c r="K206" s="1975" t="s">
        <v>51</v>
      </c>
      <c r="L206" s="1973" t="s">
        <v>398</v>
      </c>
      <c r="M206" s="1976">
        <f>Овощи!F857</f>
        <v>0</v>
      </c>
      <c r="N206" s="1973">
        <f>M206/0.2</f>
        <v>0</v>
      </c>
      <c r="O206" s="1973">
        <f>ROUNDUP(N206,0)+'Основная продукция'!S302</f>
        <v>0</v>
      </c>
      <c r="P206" s="905">
        <f>O206*0.2</f>
        <v>0</v>
      </c>
      <c r="Q206" s="1977"/>
      <c r="R206" s="1978"/>
      <c r="S206" s="1979"/>
      <c r="U206" s="1267" t="s">
        <v>51</v>
      </c>
      <c r="V206" s="1268" t="s">
        <v>398</v>
      </c>
      <c r="W206" s="1268">
        <v>0</v>
      </c>
      <c r="X206" s="1268"/>
      <c r="Y206" s="1268">
        <f>'Основная продукция'!S330</f>
        <v>0</v>
      </c>
      <c r="Z206" s="1269">
        <f>Y206*0.2</f>
        <v>0</v>
      </c>
      <c r="AA206" s="1270"/>
      <c r="AB206" s="1271"/>
      <c r="AC206" s="1272"/>
    </row>
    <row r="207" spans="1:29" s="864" customFormat="1" ht="25.5" customHeight="1">
      <c r="A207" s="1064" t="s">
        <v>585</v>
      </c>
      <c r="B207" s="1083" t="s">
        <v>398</v>
      </c>
      <c r="C207" s="1083"/>
      <c r="D207" s="1083"/>
      <c r="E207" s="1083">
        <f>'Основная продукция'!S275</f>
        <v>0</v>
      </c>
      <c r="F207" s="2039">
        <f>E207*0.5</f>
        <v>0</v>
      </c>
      <c r="G207" s="2040"/>
      <c r="H207" s="2041"/>
      <c r="I207" s="2042"/>
      <c r="K207" s="1064" t="s">
        <v>585</v>
      </c>
      <c r="L207" s="1083" t="s">
        <v>398</v>
      </c>
      <c r="M207" s="2038"/>
      <c r="N207" s="1083"/>
      <c r="O207" s="1083">
        <f>ROUNDUP(N207,0)+'Основная продукция'!S303</f>
        <v>0</v>
      </c>
      <c r="P207" s="2039">
        <f>O207*0.5</f>
        <v>0</v>
      </c>
      <c r="Q207" s="2040"/>
      <c r="R207" s="2041"/>
      <c r="S207" s="2042"/>
      <c r="U207" s="1064" t="s">
        <v>585</v>
      </c>
      <c r="V207" s="1083" t="s">
        <v>398</v>
      </c>
      <c r="W207" s="1083">
        <v>0</v>
      </c>
      <c r="X207" s="1083"/>
      <c r="Y207" s="1083">
        <f>'Основная продукция'!S331</f>
        <v>0</v>
      </c>
      <c r="Z207" s="2039">
        <f>Y207*0.5</f>
        <v>0</v>
      </c>
      <c r="AA207" s="2040"/>
      <c r="AB207" s="2041"/>
      <c r="AC207" s="2058"/>
    </row>
    <row r="208" spans="1:29" s="864" customFormat="1" ht="25.5" customHeight="1" thickBot="1">
      <c r="A208" s="2043" t="s">
        <v>586</v>
      </c>
      <c r="B208" s="1091" t="s">
        <v>398</v>
      </c>
      <c r="C208" s="1091"/>
      <c r="D208" s="1091"/>
      <c r="E208" s="1091">
        <f>'Основная продукция'!S276</f>
        <v>0</v>
      </c>
      <c r="F208" s="2049">
        <f>E208*0.5</f>
        <v>0</v>
      </c>
      <c r="G208" s="2045"/>
      <c r="H208" s="2046"/>
      <c r="I208" s="2047"/>
      <c r="K208" s="2043" t="s">
        <v>586</v>
      </c>
      <c r="L208" s="1091" t="s">
        <v>398</v>
      </c>
      <c r="M208" s="2044"/>
      <c r="N208" s="1091"/>
      <c r="O208" s="1091">
        <f>ROUNDUP(N208,0)+'Основная продукция'!S304</f>
        <v>0</v>
      </c>
      <c r="P208" s="2049">
        <f>O208*0.5</f>
        <v>0</v>
      </c>
      <c r="Q208" s="2045"/>
      <c r="R208" s="2046"/>
      <c r="S208" s="2047"/>
      <c r="U208" s="2043" t="s">
        <v>586</v>
      </c>
      <c r="V208" s="2048" t="s">
        <v>398</v>
      </c>
      <c r="W208" s="2048">
        <v>0</v>
      </c>
      <c r="X208" s="2048"/>
      <c r="Y208" s="2048">
        <f>'Основная продукция'!S332</f>
        <v>0</v>
      </c>
      <c r="Z208" s="2049">
        <f>Y208*0.5</f>
        <v>0</v>
      </c>
      <c r="AA208" s="2050"/>
      <c r="AB208" s="2051"/>
      <c r="AC208" s="2059"/>
    </row>
    <row r="209" spans="1:29" s="864" customFormat="1" ht="25.5" customHeight="1">
      <c r="A209" s="1273" t="s">
        <v>294</v>
      </c>
      <c r="B209" s="1274" t="s">
        <v>398</v>
      </c>
      <c r="C209" s="1274"/>
      <c r="D209" s="1274"/>
      <c r="E209" s="1274">
        <f>'Основная продукция'!S272</f>
        <v>0</v>
      </c>
      <c r="F209" s="1275">
        <f>E209*0.3</f>
        <v>0</v>
      </c>
      <c r="G209" s="1276"/>
      <c r="H209" s="1277"/>
      <c r="I209" s="1278"/>
      <c r="K209" s="1273" t="s">
        <v>294</v>
      </c>
      <c r="L209" s="1274" t="s">
        <v>398</v>
      </c>
      <c r="M209" s="1972"/>
      <c r="N209" s="1274">
        <f>M209/0.3</f>
        <v>0</v>
      </c>
      <c r="O209" s="1274">
        <f>ROUNDUP(N209,0)+'Основная продукция'!S300</f>
        <v>0</v>
      </c>
      <c r="P209" s="1275">
        <f>O209*0.3</f>
        <v>0</v>
      </c>
      <c r="Q209" s="1276"/>
      <c r="R209" s="1277"/>
      <c r="S209" s="1278"/>
      <c r="U209" s="1273" t="s">
        <v>294</v>
      </c>
      <c r="V209" s="1274" t="s">
        <v>398</v>
      </c>
      <c r="W209" s="1274">
        <v>0</v>
      </c>
      <c r="X209" s="1274"/>
      <c r="Y209" s="1274">
        <f>'Основная продукция'!S328</f>
        <v>0</v>
      </c>
      <c r="Z209" s="1275">
        <f>Y209*0.3</f>
        <v>0</v>
      </c>
      <c r="AA209" s="1276"/>
      <c r="AB209" s="1277"/>
      <c r="AC209" s="1278"/>
    </row>
    <row r="210" spans="1:29" s="864" customFormat="1" ht="25.5" customHeight="1">
      <c r="A210" s="893" t="s">
        <v>295</v>
      </c>
      <c r="B210" s="891" t="s">
        <v>398</v>
      </c>
      <c r="C210" s="911">
        <f>Овощи!F777</f>
        <v>0</v>
      </c>
      <c r="D210" s="891">
        <f>C210/0.3</f>
        <v>0</v>
      </c>
      <c r="E210" s="891">
        <f>ROUNDUP(D210,0)+'Основная продукция'!S273</f>
        <v>0</v>
      </c>
      <c r="F210" s="892">
        <f>E210*0.3</f>
        <v>0</v>
      </c>
      <c r="G210" s="894"/>
      <c r="H210" s="895"/>
      <c r="I210" s="896"/>
      <c r="K210" s="893" t="s">
        <v>295</v>
      </c>
      <c r="L210" s="891" t="s">
        <v>398</v>
      </c>
      <c r="M210" s="911">
        <f>Овощи!F856</f>
        <v>0</v>
      </c>
      <c r="N210" s="891">
        <f>M210/0.3</f>
        <v>0</v>
      </c>
      <c r="O210" s="891">
        <f>ROUNDUP(N210,0)+'Основная продукция'!S301</f>
        <v>0</v>
      </c>
      <c r="P210" s="892">
        <f>O210*0.3</f>
        <v>0</v>
      </c>
      <c r="Q210" s="894"/>
      <c r="R210" s="895"/>
      <c r="S210" s="896"/>
      <c r="U210" s="893" t="s">
        <v>295</v>
      </c>
      <c r="V210" s="891" t="s">
        <v>398</v>
      </c>
      <c r="W210" s="911">
        <f>Овощи!F935</f>
        <v>0</v>
      </c>
      <c r="X210" s="891">
        <f>W210/0.3</f>
        <v>0</v>
      </c>
      <c r="Y210" s="891">
        <f>ROUNDUP(X210,0)+'Основная продукция'!S329</f>
        <v>0</v>
      </c>
      <c r="Z210" s="892">
        <f>Y210*0.3</f>
        <v>0</v>
      </c>
      <c r="AA210" s="894"/>
      <c r="AB210" s="895"/>
      <c r="AC210" s="896"/>
    </row>
    <row r="211" spans="1:29" s="864" customFormat="1" ht="25.5" customHeight="1">
      <c r="A211" s="893" t="s">
        <v>52</v>
      </c>
      <c r="B211" s="891" t="s">
        <v>398</v>
      </c>
      <c r="C211" s="891" t="e">
        <f>Овощи!F787</f>
        <v>#REF!</v>
      </c>
      <c r="D211" s="891" t="e">
        <f>C211/0.24</f>
        <v>#REF!</v>
      </c>
      <c r="E211" s="891" t="e">
        <f>ROUNDUP(D211,0)+'Основная продукция'!S268</f>
        <v>#REF!</v>
      </c>
      <c r="F211" s="898" t="e">
        <f>E211*0.24</f>
        <v>#REF!</v>
      </c>
      <c r="G211" s="894"/>
      <c r="H211" s="895"/>
      <c r="I211" s="896"/>
      <c r="K211" s="893" t="s">
        <v>52</v>
      </c>
      <c r="L211" s="891" t="s">
        <v>398</v>
      </c>
      <c r="M211" s="891" t="e">
        <f>Овощи!F866</f>
        <v>#REF!</v>
      </c>
      <c r="N211" s="891" t="e">
        <f>M211/0.24</f>
        <v>#REF!</v>
      </c>
      <c r="O211" s="891" t="e">
        <f>ROUNDUP(N211,0)+'Основная продукция'!S296</f>
        <v>#REF!</v>
      </c>
      <c r="P211" s="898" t="e">
        <f>O211*0.24</f>
        <v>#REF!</v>
      </c>
      <c r="Q211" s="894"/>
      <c r="R211" s="895"/>
      <c r="S211" s="896"/>
      <c r="U211" s="893" t="s">
        <v>52</v>
      </c>
      <c r="V211" s="891" t="s">
        <v>398</v>
      </c>
      <c r="W211" s="891">
        <v>0</v>
      </c>
      <c r="X211" s="891">
        <f>W211/0.24</f>
        <v>0</v>
      </c>
      <c r="Y211" s="891">
        <f>ROUNDUP(X211,0)+'Основная продукция'!S324</f>
        <v>0</v>
      </c>
      <c r="Z211" s="898">
        <f>Y211*0.24</f>
        <v>0</v>
      </c>
      <c r="AA211" s="894"/>
      <c r="AB211" s="895"/>
      <c r="AC211" s="896"/>
    </row>
    <row r="212" spans="1:29" s="864" customFormat="1" ht="25.5" customHeight="1">
      <c r="A212" s="893" t="s">
        <v>53</v>
      </c>
      <c r="B212" s="891" t="s">
        <v>398</v>
      </c>
      <c r="C212" s="891" t="e">
        <f>Овощи!F788</f>
        <v>#REF!</v>
      </c>
      <c r="D212" s="891" t="e">
        <f>C212/0.08</f>
        <v>#REF!</v>
      </c>
      <c r="E212" s="891" t="e">
        <f>ROUNDUP(D212,0)+'Основная продукция'!S269</f>
        <v>#REF!</v>
      </c>
      <c r="F212" s="898" t="e">
        <f>E212*0.08</f>
        <v>#REF!</v>
      </c>
      <c r="G212" s="894"/>
      <c r="H212" s="895"/>
      <c r="I212" s="896"/>
      <c r="K212" s="893" t="s">
        <v>53</v>
      </c>
      <c r="L212" s="891" t="s">
        <v>398</v>
      </c>
      <c r="M212" s="891" t="e">
        <f>Овощи!F867</f>
        <v>#REF!</v>
      </c>
      <c r="N212" s="891" t="e">
        <f>M212/0.08</f>
        <v>#REF!</v>
      </c>
      <c r="O212" s="891" t="e">
        <f>ROUNDUP(N212,0)+'Основная продукция'!S297</f>
        <v>#REF!</v>
      </c>
      <c r="P212" s="898" t="e">
        <f>O212*0.08</f>
        <v>#REF!</v>
      </c>
      <c r="Q212" s="894"/>
      <c r="R212" s="895"/>
      <c r="S212" s="896"/>
      <c r="U212" s="893" t="s">
        <v>53</v>
      </c>
      <c r="V212" s="891" t="s">
        <v>398</v>
      </c>
      <c r="W212" s="891" t="e">
        <f>Овощи!F946</f>
        <v>#REF!</v>
      </c>
      <c r="X212" s="891" t="e">
        <f>W212/0.08</f>
        <v>#REF!</v>
      </c>
      <c r="Y212" s="891" t="e">
        <f>ROUNDUP(X212,0)+'Основная продукция'!S325</f>
        <v>#REF!</v>
      </c>
      <c r="Z212" s="898" t="e">
        <f>Y212*0.08</f>
        <v>#REF!</v>
      </c>
      <c r="AA212" s="894"/>
      <c r="AB212" s="895"/>
      <c r="AC212" s="896"/>
    </row>
    <row r="213" spans="1:29" s="864" customFormat="1" ht="25.5" customHeight="1">
      <c r="A213" s="893" t="s">
        <v>54</v>
      </c>
      <c r="B213" s="891" t="s">
        <v>398</v>
      </c>
      <c r="C213" s="891"/>
      <c r="D213" s="891"/>
      <c r="E213" s="891">
        <f>'Основная продукция'!S270</f>
        <v>0</v>
      </c>
      <c r="F213" s="892">
        <f>E213*0.5</f>
        <v>0</v>
      </c>
      <c r="G213" s="894"/>
      <c r="H213" s="895"/>
      <c r="I213" s="896"/>
      <c r="K213" s="893" t="s">
        <v>54</v>
      </c>
      <c r="L213" s="891" t="s">
        <v>398</v>
      </c>
      <c r="M213" s="891">
        <f>Овощи!F868</f>
        <v>0</v>
      </c>
      <c r="N213" s="891">
        <f>M213/0.5</f>
        <v>0</v>
      </c>
      <c r="O213" s="891">
        <f>ROUNDUP(N213,0)+'Основная продукция'!S298</f>
        <v>0</v>
      </c>
      <c r="P213" s="892">
        <f>O213*0.5</f>
        <v>0</v>
      </c>
      <c r="Q213" s="894"/>
      <c r="R213" s="895"/>
      <c r="S213" s="896"/>
      <c r="U213" s="893" t="s">
        <v>54</v>
      </c>
      <c r="V213" s="891" t="s">
        <v>398</v>
      </c>
      <c r="W213" s="891"/>
      <c r="X213" s="891"/>
      <c r="Y213" s="891">
        <f>'Основная продукция'!S326</f>
        <v>0</v>
      </c>
      <c r="Z213" s="892">
        <f>Y213*0.5</f>
        <v>0</v>
      </c>
      <c r="AA213" s="894"/>
      <c r="AB213" s="895"/>
      <c r="AC213" s="896"/>
    </row>
    <row r="214" spans="1:29" s="864" customFormat="1" ht="25.5" customHeight="1">
      <c r="A214" s="893" t="s">
        <v>55</v>
      </c>
      <c r="B214" s="891" t="s">
        <v>398</v>
      </c>
      <c r="C214" s="891"/>
      <c r="D214" s="891"/>
      <c r="E214" s="891">
        <f>'Основная продукция'!S277</f>
        <v>0</v>
      </c>
      <c r="F214" s="892">
        <f>E214*0.3</f>
        <v>0</v>
      </c>
      <c r="G214" s="894"/>
      <c r="H214" s="895"/>
      <c r="I214" s="896"/>
      <c r="K214" s="893" t="s">
        <v>55</v>
      </c>
      <c r="L214" s="891" t="s">
        <v>398</v>
      </c>
      <c r="M214" s="911">
        <f>Овощи!F860</f>
        <v>0</v>
      </c>
      <c r="N214" s="891">
        <f>M214/0.3</f>
        <v>0</v>
      </c>
      <c r="O214" s="891">
        <f>ROUNDUP(N214,0)+'Основная продукция'!S305</f>
        <v>0</v>
      </c>
      <c r="P214" s="892">
        <f>O214*0.3</f>
        <v>0</v>
      </c>
      <c r="Q214" s="894"/>
      <c r="R214" s="895"/>
      <c r="S214" s="896"/>
      <c r="U214" s="893" t="s">
        <v>55</v>
      </c>
      <c r="V214" s="891" t="s">
        <v>398</v>
      </c>
      <c r="W214" s="891"/>
      <c r="X214" s="891"/>
      <c r="Y214" s="891">
        <f>'Основная продукция'!S333</f>
        <v>0</v>
      </c>
      <c r="Z214" s="892">
        <f>Y214*0.3</f>
        <v>0</v>
      </c>
      <c r="AA214" s="894"/>
      <c r="AB214" s="895"/>
      <c r="AC214" s="896"/>
    </row>
    <row r="215" spans="1:29" s="864" customFormat="1" ht="25.5" customHeight="1">
      <c r="A215" s="893" t="s">
        <v>56</v>
      </c>
      <c r="B215" s="891" t="s">
        <v>398</v>
      </c>
      <c r="C215" s="891"/>
      <c r="D215" s="891"/>
      <c r="E215" s="891">
        <f>'Основная продукция'!S278</f>
        <v>0</v>
      </c>
      <c r="F215" s="892">
        <f>E215*0.3</f>
        <v>0</v>
      </c>
      <c r="G215" s="894"/>
      <c r="H215" s="895"/>
      <c r="I215" s="896"/>
      <c r="K215" s="893" t="s">
        <v>56</v>
      </c>
      <c r="L215" s="891" t="s">
        <v>398</v>
      </c>
      <c r="M215" s="911">
        <f>Овощи!F861</f>
        <v>0</v>
      </c>
      <c r="N215" s="891">
        <f>M215/0.3</f>
        <v>0</v>
      </c>
      <c r="O215" s="891">
        <f>ROUNDUP(N215,0)+'Основная продукция'!S306</f>
        <v>0</v>
      </c>
      <c r="P215" s="892">
        <f>O215*0.3</f>
        <v>0</v>
      </c>
      <c r="Q215" s="894"/>
      <c r="R215" s="895"/>
      <c r="S215" s="896"/>
      <c r="U215" s="893" t="s">
        <v>56</v>
      </c>
      <c r="V215" s="891" t="s">
        <v>398</v>
      </c>
      <c r="W215" s="891"/>
      <c r="X215" s="891"/>
      <c r="Y215" s="891">
        <f>'Основная продукция'!S334</f>
        <v>0</v>
      </c>
      <c r="Z215" s="892">
        <f>Y215*0.3</f>
        <v>0</v>
      </c>
      <c r="AA215" s="894"/>
      <c r="AB215" s="895"/>
      <c r="AC215" s="896"/>
    </row>
    <row r="216" spans="1:29" s="864" customFormat="1" ht="25.5" customHeight="1">
      <c r="A216" s="893" t="s">
        <v>57</v>
      </c>
      <c r="B216" s="891" t="s">
        <v>398</v>
      </c>
      <c r="C216" s="891"/>
      <c r="D216" s="891"/>
      <c r="E216" s="891">
        <f>'Основная продукция'!S280</f>
        <v>0</v>
      </c>
      <c r="F216" s="892">
        <f>E216*0.2</f>
        <v>0</v>
      </c>
      <c r="G216" s="894"/>
      <c r="H216" s="895"/>
      <c r="I216" s="896"/>
      <c r="K216" s="893" t="s">
        <v>57</v>
      </c>
      <c r="L216" s="891" t="s">
        <v>398</v>
      </c>
      <c r="M216" s="911">
        <f>Овощи!F865</f>
        <v>0</v>
      </c>
      <c r="N216" s="891">
        <f>M216/0.2</f>
        <v>0</v>
      </c>
      <c r="O216" s="891">
        <f>ROUNDUP(N216,0)+'Основная продукция'!S308</f>
        <v>0</v>
      </c>
      <c r="P216" s="892">
        <f>O216*0.2</f>
        <v>0</v>
      </c>
      <c r="Q216" s="894"/>
      <c r="R216" s="895"/>
      <c r="S216" s="896"/>
      <c r="U216" s="893" t="s">
        <v>57</v>
      </c>
      <c r="V216" s="891" t="s">
        <v>398</v>
      </c>
      <c r="W216" s="891"/>
      <c r="X216" s="891"/>
      <c r="Y216" s="891">
        <f>'Основная продукция'!S336</f>
        <v>0</v>
      </c>
      <c r="Z216" s="892">
        <f>Y216*0.2</f>
        <v>0</v>
      </c>
      <c r="AA216" s="894"/>
      <c r="AB216" s="895"/>
      <c r="AC216" s="896"/>
    </row>
    <row r="217" spans="1:29" s="864" customFormat="1" ht="25.5" customHeight="1" thickBot="1">
      <c r="A217" s="912" t="s">
        <v>58</v>
      </c>
      <c r="B217" s="913" t="s">
        <v>398</v>
      </c>
      <c r="C217" s="913"/>
      <c r="D217" s="913"/>
      <c r="E217" s="913">
        <f>'Основная продукция'!S279</f>
        <v>0</v>
      </c>
      <c r="F217" s="914"/>
      <c r="G217" s="914"/>
      <c r="H217" s="915"/>
      <c r="I217" s="916"/>
      <c r="K217" s="912" t="s">
        <v>58</v>
      </c>
      <c r="L217" s="913" t="s">
        <v>398</v>
      </c>
      <c r="M217" s="913"/>
      <c r="N217" s="913"/>
      <c r="O217" s="913">
        <f>Овощи!F864+'Основная продукция'!S307</f>
        <v>0</v>
      </c>
      <c r="P217" s="914"/>
      <c r="Q217" s="914"/>
      <c r="R217" s="915"/>
      <c r="S217" s="916"/>
      <c r="U217" s="912" t="s">
        <v>58</v>
      </c>
      <c r="V217" s="913" t="s">
        <v>398</v>
      </c>
      <c r="W217" s="913"/>
      <c r="X217" s="913"/>
      <c r="Y217" s="913">
        <f>'Основная продукция'!S335</f>
        <v>0</v>
      </c>
      <c r="Z217" s="914"/>
      <c r="AA217" s="914"/>
      <c r="AB217" s="915"/>
      <c r="AC217" s="916"/>
    </row>
    <row r="218" spans="1:29" ht="25.5" customHeight="1">
      <c r="A218" s="4087" t="s">
        <v>59</v>
      </c>
      <c r="B218" s="4088"/>
      <c r="C218" s="4088"/>
      <c r="D218" s="4088"/>
      <c r="E218" s="4088"/>
      <c r="F218" s="4088"/>
      <c r="G218" s="4088"/>
      <c r="H218" s="4088"/>
      <c r="I218" s="4089"/>
      <c r="K218" s="4087" t="s">
        <v>59</v>
      </c>
      <c r="L218" s="4088"/>
      <c r="M218" s="4088"/>
      <c r="N218" s="4088"/>
      <c r="O218" s="4088"/>
      <c r="P218" s="4088"/>
      <c r="Q218" s="4088"/>
      <c r="R218" s="4088"/>
      <c r="S218" s="4089"/>
      <c r="U218" s="4087" t="s">
        <v>59</v>
      </c>
      <c r="V218" s="4088"/>
      <c r="W218" s="4088"/>
      <c r="X218" s="4088"/>
      <c r="Y218" s="4088"/>
      <c r="Z218" s="4088"/>
      <c r="AA218" s="4088"/>
      <c r="AB218" s="4088"/>
      <c r="AC218" s="4089"/>
    </row>
    <row r="219" spans="1:29" ht="25.5" customHeight="1">
      <c r="A219" s="4066" t="s">
        <v>60</v>
      </c>
      <c r="B219" s="4067"/>
      <c r="C219" s="4067"/>
      <c r="D219" s="4067"/>
      <c r="E219" s="4067"/>
      <c r="F219" s="4067"/>
      <c r="G219" s="4067"/>
      <c r="H219" s="4067"/>
      <c r="I219" s="4068"/>
      <c r="K219" s="4066" t="s">
        <v>60</v>
      </c>
      <c r="L219" s="4067"/>
      <c r="M219" s="4067"/>
      <c r="N219" s="4067"/>
      <c r="O219" s="4067"/>
      <c r="P219" s="4067"/>
      <c r="Q219" s="4067"/>
      <c r="R219" s="4067"/>
      <c r="S219" s="4068"/>
      <c r="U219" s="4066" t="s">
        <v>60</v>
      </c>
      <c r="V219" s="4067"/>
      <c r="W219" s="4067"/>
      <c r="X219" s="4067"/>
      <c r="Y219" s="4067"/>
      <c r="Z219" s="4067"/>
      <c r="AA219" s="4067"/>
      <c r="AB219" s="4067"/>
      <c r="AC219" s="4068"/>
    </row>
    <row r="220" spans="1:29" ht="3" customHeight="1" thickBot="1">
      <c r="A220" s="795"/>
      <c r="B220" s="796"/>
      <c r="C220" s="796"/>
      <c r="D220" s="796"/>
      <c r="E220" s="796"/>
      <c r="F220" s="796"/>
      <c r="G220" s="796"/>
      <c r="H220" s="796"/>
      <c r="I220" s="917"/>
      <c r="K220" s="795"/>
      <c r="L220" s="796"/>
      <c r="M220" s="796"/>
      <c r="N220" s="796"/>
      <c r="O220" s="796"/>
      <c r="P220" s="796"/>
      <c r="Q220" s="796"/>
      <c r="R220" s="796"/>
      <c r="S220" s="917"/>
      <c r="U220" s="795"/>
      <c r="V220" s="796"/>
      <c r="W220" s="796"/>
      <c r="X220" s="796"/>
      <c r="Y220" s="796"/>
      <c r="Z220" s="796"/>
      <c r="AA220" s="796"/>
      <c r="AB220" s="796"/>
      <c r="AC220" s="917"/>
    </row>
    <row r="221" spans="1:29" ht="18" customHeight="1" thickBot="1">
      <c r="A221" s="854" t="s">
        <v>317</v>
      </c>
      <c r="B221" s="855"/>
      <c r="C221" s="855"/>
      <c r="D221" s="855"/>
      <c r="E221" s="855"/>
      <c r="F221" s="855"/>
      <c r="G221" s="4051" t="s">
        <v>326</v>
      </c>
      <c r="H221" s="4052"/>
      <c r="I221" s="4053"/>
      <c r="K221" s="4054" t="s">
        <v>319</v>
      </c>
      <c r="L221" s="4055"/>
      <c r="M221" s="4055"/>
      <c r="N221" s="4055"/>
      <c r="O221" s="4055"/>
      <c r="P221" s="4055"/>
      <c r="Q221" s="4051" t="s">
        <v>248</v>
      </c>
      <c r="R221" s="4052"/>
      <c r="S221" s="4053"/>
      <c r="U221" s="4056" t="s">
        <v>321</v>
      </c>
      <c r="V221" s="4057"/>
      <c r="W221" s="4057"/>
      <c r="X221" s="4057"/>
      <c r="Y221" s="4057"/>
      <c r="Z221" s="4058"/>
      <c r="AA221" s="4051" t="s">
        <v>92</v>
      </c>
      <c r="AB221" s="4052"/>
      <c r="AC221" s="4053"/>
    </row>
    <row r="222" spans="1:29" ht="18" customHeight="1" thickBot="1">
      <c r="A222" s="856" t="s">
        <v>61</v>
      </c>
      <c r="B222" s="4059">
        <f>B2</f>
        <v>44606</v>
      </c>
      <c r="C222" s="4060"/>
      <c r="D222" s="4060"/>
      <c r="E222" s="4060"/>
      <c r="F222" s="4061"/>
      <c r="G222" s="857" t="s">
        <v>62</v>
      </c>
      <c r="H222" s="4062">
        <f>H167</f>
        <v>0.5</v>
      </c>
      <c r="I222" s="4063"/>
      <c r="K222" s="856" t="s">
        <v>61</v>
      </c>
      <c r="L222" s="4059">
        <f>L167</f>
        <v>44606</v>
      </c>
      <c r="M222" s="4060"/>
      <c r="N222" s="4060"/>
      <c r="O222" s="4060"/>
      <c r="P222" s="4061"/>
      <c r="Q222" s="857" t="s">
        <v>62</v>
      </c>
      <c r="R222" s="4064">
        <f>R167</f>
        <v>0.5</v>
      </c>
      <c r="S222" s="4065"/>
      <c r="U222" s="856" t="s">
        <v>61</v>
      </c>
      <c r="V222" s="4059">
        <f>V167</f>
        <v>44606</v>
      </c>
      <c r="W222" s="4060"/>
      <c r="X222" s="4060"/>
      <c r="Y222" s="4060"/>
      <c r="Z222" s="4061"/>
      <c r="AA222" s="857" t="s">
        <v>62</v>
      </c>
      <c r="AB222" s="4064">
        <f>AB167</f>
        <v>0.5</v>
      </c>
      <c r="AC222" s="4065"/>
    </row>
    <row r="223" spans="1:29" ht="12.75" customHeight="1">
      <c r="A223" s="4077" t="s">
        <v>21</v>
      </c>
      <c r="B223" s="4078"/>
      <c r="C223" s="1946"/>
      <c r="D223" s="1946"/>
      <c r="E223" s="1946"/>
      <c r="F223" s="4081" t="s">
        <v>395</v>
      </c>
      <c r="G223" s="4081" t="s">
        <v>22</v>
      </c>
      <c r="H223" s="4081" t="s">
        <v>563</v>
      </c>
      <c r="I223" s="4090" t="s">
        <v>564</v>
      </c>
      <c r="K223" s="4077" t="s">
        <v>21</v>
      </c>
      <c r="L223" s="4078"/>
      <c r="M223" s="1946"/>
      <c r="N223" s="1946"/>
      <c r="O223" s="1946"/>
      <c r="P223" s="4081" t="s">
        <v>395</v>
      </c>
      <c r="Q223" s="4081" t="s">
        <v>22</v>
      </c>
      <c r="R223" s="4081" t="s">
        <v>563</v>
      </c>
      <c r="S223" s="4090" t="s">
        <v>564</v>
      </c>
      <c r="U223" s="4077" t="s">
        <v>21</v>
      </c>
      <c r="V223" s="4078"/>
      <c r="W223" s="1946"/>
      <c r="X223" s="1946"/>
      <c r="Y223" s="1946"/>
      <c r="Z223" s="4081" t="s">
        <v>395</v>
      </c>
      <c r="AA223" s="4081" t="s">
        <v>22</v>
      </c>
      <c r="AB223" s="4081" t="s">
        <v>563</v>
      </c>
      <c r="AC223" s="4090" t="s">
        <v>564</v>
      </c>
    </row>
    <row r="224" spans="1:29" ht="12.75" customHeight="1" thickBot="1">
      <c r="A224" s="4079"/>
      <c r="B224" s="4080"/>
      <c r="C224" s="1947"/>
      <c r="D224" s="1947"/>
      <c r="E224" s="1947" t="s">
        <v>396</v>
      </c>
      <c r="F224" s="4082"/>
      <c r="G224" s="4082"/>
      <c r="H224" s="4082"/>
      <c r="I224" s="4091"/>
      <c r="K224" s="4079"/>
      <c r="L224" s="4080"/>
      <c r="M224" s="1947"/>
      <c r="N224" s="1947"/>
      <c r="O224" s="1947" t="s">
        <v>396</v>
      </c>
      <c r="P224" s="4082"/>
      <c r="Q224" s="4082"/>
      <c r="R224" s="4082"/>
      <c r="S224" s="4091"/>
      <c r="U224" s="4079"/>
      <c r="V224" s="4080"/>
      <c r="W224" s="1947"/>
      <c r="X224" s="1947"/>
      <c r="Y224" s="1947" t="s">
        <v>396</v>
      </c>
      <c r="Z224" s="4082"/>
      <c r="AA224" s="4082"/>
      <c r="AB224" s="4082"/>
      <c r="AC224" s="4091"/>
    </row>
    <row r="225" spans="1:29" s="864" customFormat="1" ht="25.5" customHeight="1">
      <c r="A225" s="1948" t="s">
        <v>24</v>
      </c>
      <c r="B225" s="1949" t="s">
        <v>25</v>
      </c>
      <c r="C225" s="1949"/>
      <c r="D225" s="1949"/>
      <c r="E225" s="1949" t="s">
        <v>397</v>
      </c>
      <c r="F225" s="860">
        <f>'Основная продукция'!P341</f>
        <v>0</v>
      </c>
      <c r="G225" s="861"/>
      <c r="H225" s="862"/>
      <c r="I225" s="863"/>
      <c r="K225" s="1948" t="s">
        <v>24</v>
      </c>
      <c r="L225" s="1949" t="s">
        <v>25</v>
      </c>
      <c r="M225" s="1949"/>
      <c r="N225" s="1949"/>
      <c r="O225" s="1949" t="s">
        <v>397</v>
      </c>
      <c r="P225" s="860">
        <f>'Основная продукция'!P369</f>
        <v>0</v>
      </c>
      <c r="Q225" s="861"/>
      <c r="R225" s="862"/>
      <c r="S225" s="863"/>
      <c r="U225" s="1948" t="s">
        <v>24</v>
      </c>
      <c r="V225" s="1949" t="s">
        <v>25</v>
      </c>
      <c r="W225" s="1949"/>
      <c r="X225" s="1949"/>
      <c r="Y225" s="1949" t="s">
        <v>397</v>
      </c>
      <c r="Z225" s="860">
        <f>'Основная продукция'!P397</f>
        <v>0</v>
      </c>
      <c r="AA225" s="861"/>
      <c r="AB225" s="862"/>
      <c r="AC225" s="863"/>
    </row>
    <row r="226" spans="1:29" s="864" customFormat="1" ht="25.5" customHeight="1">
      <c r="A226" s="865" t="s">
        <v>26</v>
      </c>
      <c r="B226" s="866" t="s">
        <v>25</v>
      </c>
      <c r="C226" s="866"/>
      <c r="D226" s="866"/>
      <c r="E226" s="866" t="s">
        <v>397</v>
      </c>
      <c r="F226" s="881">
        <f>'Основная продукция'!P342</f>
        <v>0</v>
      </c>
      <c r="G226" s="868"/>
      <c r="H226" s="869"/>
      <c r="I226" s="870"/>
      <c r="K226" s="865" t="s">
        <v>26</v>
      </c>
      <c r="L226" s="866" t="s">
        <v>25</v>
      </c>
      <c r="M226" s="866"/>
      <c r="N226" s="866"/>
      <c r="O226" s="866" t="s">
        <v>397</v>
      </c>
      <c r="P226" s="881">
        <f>'Основная продукция'!P370</f>
        <v>0</v>
      </c>
      <c r="Q226" s="868"/>
      <c r="R226" s="869"/>
      <c r="S226" s="870"/>
      <c r="U226" s="865" t="s">
        <v>26</v>
      </c>
      <c r="V226" s="866" t="s">
        <v>25</v>
      </c>
      <c r="W226" s="866"/>
      <c r="X226" s="866"/>
      <c r="Y226" s="866" t="s">
        <v>397</v>
      </c>
      <c r="Z226" s="881">
        <f>'Основная продукция'!P398</f>
        <v>0</v>
      </c>
      <c r="AA226" s="868"/>
      <c r="AB226" s="869"/>
      <c r="AC226" s="870"/>
    </row>
    <row r="227" spans="1:29" s="864" customFormat="1" ht="25.5" customHeight="1">
      <c r="A227" s="865" t="s">
        <v>583</v>
      </c>
      <c r="B227" s="866" t="s">
        <v>25</v>
      </c>
      <c r="C227" s="866"/>
      <c r="D227" s="866"/>
      <c r="E227" s="866" t="s">
        <v>397</v>
      </c>
      <c r="F227" s="881">
        <f>'Основная продукция'!P343</f>
        <v>0</v>
      </c>
      <c r="G227" s="868"/>
      <c r="H227" s="869"/>
      <c r="I227" s="870"/>
      <c r="K227" s="865" t="s">
        <v>583</v>
      </c>
      <c r="L227" s="866" t="s">
        <v>25</v>
      </c>
      <c r="M227" s="866"/>
      <c r="N227" s="866"/>
      <c r="O227" s="866" t="s">
        <v>397</v>
      </c>
      <c r="P227" s="881">
        <f>'Основная продукция'!P371</f>
        <v>0</v>
      </c>
      <c r="Q227" s="868"/>
      <c r="R227" s="869"/>
      <c r="S227" s="870"/>
      <c r="U227" s="865" t="s">
        <v>583</v>
      </c>
      <c r="V227" s="866" t="s">
        <v>25</v>
      </c>
      <c r="W227" s="866"/>
      <c r="X227" s="866"/>
      <c r="Y227" s="866" t="s">
        <v>397</v>
      </c>
      <c r="Z227" s="881">
        <f>'Основная продукция'!P399</f>
        <v>0</v>
      </c>
      <c r="AA227" s="868"/>
      <c r="AB227" s="869"/>
      <c r="AC227" s="870"/>
    </row>
    <row r="228" spans="1:29" s="864" customFormat="1" ht="25.5" customHeight="1">
      <c r="A228" s="865" t="s">
        <v>584</v>
      </c>
      <c r="B228" s="866" t="s">
        <v>25</v>
      </c>
      <c r="C228" s="866"/>
      <c r="D228" s="866"/>
      <c r="E228" s="866" t="s">
        <v>397</v>
      </c>
      <c r="F228" s="881">
        <f>'Основная продукция'!P344</f>
        <v>0</v>
      </c>
      <c r="G228" s="868"/>
      <c r="H228" s="869"/>
      <c r="I228" s="870"/>
      <c r="K228" s="865" t="s">
        <v>584</v>
      </c>
      <c r="L228" s="866" t="s">
        <v>25</v>
      </c>
      <c r="M228" s="866"/>
      <c r="N228" s="866"/>
      <c r="O228" s="866" t="s">
        <v>397</v>
      </c>
      <c r="P228" s="881">
        <f>'Основная продукция'!P372</f>
        <v>0</v>
      </c>
      <c r="Q228" s="868"/>
      <c r="R228" s="869"/>
      <c r="S228" s="870"/>
      <c r="U228" s="865" t="s">
        <v>584</v>
      </c>
      <c r="V228" s="866" t="s">
        <v>25</v>
      </c>
      <c r="W228" s="866"/>
      <c r="X228" s="866"/>
      <c r="Y228" s="866" t="s">
        <v>397</v>
      </c>
      <c r="Z228" s="881">
        <f>'Основная продукция'!P400</f>
        <v>0</v>
      </c>
      <c r="AA228" s="868"/>
      <c r="AB228" s="869"/>
      <c r="AC228" s="870"/>
    </row>
    <row r="229" spans="1:29" s="864" customFormat="1" ht="25.5" customHeight="1" thickBot="1">
      <c r="A229" s="871" t="s">
        <v>27</v>
      </c>
      <c r="B229" s="1951" t="s">
        <v>25</v>
      </c>
      <c r="C229" s="872"/>
      <c r="D229" s="872"/>
      <c r="E229" s="1951" t="s">
        <v>397</v>
      </c>
      <c r="F229" s="930">
        <f>'Основная продукция'!P345</f>
        <v>0</v>
      </c>
      <c r="G229" s="873"/>
      <c r="H229" s="874"/>
      <c r="I229" s="875"/>
      <c r="K229" s="871" t="s">
        <v>27</v>
      </c>
      <c r="L229" s="1951" t="s">
        <v>25</v>
      </c>
      <c r="M229" s="872"/>
      <c r="N229" s="872"/>
      <c r="O229" s="1951" t="s">
        <v>397</v>
      </c>
      <c r="P229" s="930">
        <f>'Основная продукция'!P373</f>
        <v>0</v>
      </c>
      <c r="Q229" s="873"/>
      <c r="R229" s="874"/>
      <c r="S229" s="875"/>
      <c r="U229" s="871" t="s">
        <v>27</v>
      </c>
      <c r="V229" s="1951" t="s">
        <v>25</v>
      </c>
      <c r="W229" s="872"/>
      <c r="X229" s="872"/>
      <c r="Y229" s="1951" t="s">
        <v>397</v>
      </c>
      <c r="Z229" s="930">
        <f>'Основная продукция'!P401</f>
        <v>0</v>
      </c>
      <c r="AA229" s="873"/>
      <c r="AB229" s="874"/>
      <c r="AC229" s="875"/>
    </row>
    <row r="230" spans="1:29" s="864" customFormat="1" ht="25.5" customHeight="1">
      <c r="A230" s="1948" t="s">
        <v>0</v>
      </c>
      <c r="B230" s="1949" t="s">
        <v>25</v>
      </c>
      <c r="C230" s="1949"/>
      <c r="D230" s="1949"/>
      <c r="E230" s="1949" t="s">
        <v>397</v>
      </c>
      <c r="F230" s="860">
        <f>'Основная продукция'!P347</f>
        <v>0</v>
      </c>
      <c r="G230" s="876"/>
      <c r="H230" s="1832" t="e">
        <f>'Срочная в 11.30'!G48</f>
        <v>#DIV/0!</v>
      </c>
      <c r="I230" s="1829" t="e">
        <f>F230-H230</f>
        <v>#DIV/0!</v>
      </c>
      <c r="K230" s="1948" t="s">
        <v>0</v>
      </c>
      <c r="L230" s="1949" t="s">
        <v>25</v>
      </c>
      <c r="M230" s="1949"/>
      <c r="N230" s="1949"/>
      <c r="O230" s="1949" t="s">
        <v>397</v>
      </c>
      <c r="P230" s="860">
        <f>'Основная продукция'!P375</f>
        <v>0</v>
      </c>
      <c r="Q230" s="876"/>
      <c r="R230" s="1832" t="e">
        <f>'Срочная в 11.30'!G52</f>
        <v>#DIV/0!</v>
      </c>
      <c r="S230" s="1829" t="e">
        <f>P230-R230</f>
        <v>#DIV/0!</v>
      </c>
      <c r="U230" s="1948" t="s">
        <v>0</v>
      </c>
      <c r="V230" s="1949" t="s">
        <v>25</v>
      </c>
      <c r="W230" s="1949"/>
      <c r="X230" s="1949"/>
      <c r="Y230" s="1949" t="s">
        <v>397</v>
      </c>
      <c r="Z230" s="860">
        <f>'Основная продукция'!P403</f>
        <v>0</v>
      </c>
      <c r="AA230" s="876"/>
      <c r="AB230" s="1832" t="e">
        <f>'Срочная в 11.30'!G56</f>
        <v>#DIV/0!</v>
      </c>
      <c r="AC230" s="1829" t="e">
        <f>Z230-AB230</f>
        <v>#DIV/0!</v>
      </c>
    </row>
    <row r="231" spans="1:29" s="864" customFormat="1" ht="25.5" customHeight="1">
      <c r="A231" s="865" t="s">
        <v>28</v>
      </c>
      <c r="B231" s="866" t="s">
        <v>25</v>
      </c>
      <c r="C231" s="866"/>
      <c r="D231" s="866"/>
      <c r="E231" s="866" t="s">
        <v>397</v>
      </c>
      <c r="F231" s="881">
        <f>'Основная продукция'!P348</f>
        <v>0</v>
      </c>
      <c r="G231" s="877"/>
      <c r="H231" s="1827"/>
      <c r="I231" s="1828"/>
      <c r="K231" s="865" t="s">
        <v>28</v>
      </c>
      <c r="L231" s="866" t="s">
        <v>25</v>
      </c>
      <c r="M231" s="866"/>
      <c r="N231" s="866"/>
      <c r="O231" s="866" t="s">
        <v>397</v>
      </c>
      <c r="P231" s="881">
        <f>'Основная продукция'!P376</f>
        <v>0</v>
      </c>
      <c r="Q231" s="877"/>
      <c r="R231" s="1827"/>
      <c r="S231" s="1828"/>
      <c r="U231" s="865" t="s">
        <v>28</v>
      </c>
      <c r="V231" s="866" t="s">
        <v>25</v>
      </c>
      <c r="W231" s="866"/>
      <c r="X231" s="866"/>
      <c r="Y231" s="866" t="s">
        <v>397</v>
      </c>
      <c r="Z231" s="881">
        <f>'Основная продукция'!P404</f>
        <v>0</v>
      </c>
      <c r="AA231" s="877"/>
      <c r="AB231" s="1827"/>
      <c r="AC231" s="1828"/>
    </row>
    <row r="232" spans="1:29" s="864" customFormat="1" ht="25.5" customHeight="1" thickBot="1">
      <c r="A232" s="1950" t="s">
        <v>29</v>
      </c>
      <c r="B232" s="1951" t="s">
        <v>25</v>
      </c>
      <c r="C232" s="872"/>
      <c r="D232" s="872"/>
      <c r="E232" s="1951" t="s">
        <v>397</v>
      </c>
      <c r="F232" s="930">
        <f>'Основная продукция'!P349</f>
        <v>0</v>
      </c>
      <c r="G232" s="878"/>
      <c r="H232" s="1836" t="e">
        <f>'Срочная в 11.30'!G49</f>
        <v>#DIV/0!</v>
      </c>
      <c r="I232" s="1837" t="e">
        <f>F232-H232</f>
        <v>#DIV/0!</v>
      </c>
      <c r="K232" s="1950" t="s">
        <v>29</v>
      </c>
      <c r="L232" s="1951" t="s">
        <v>25</v>
      </c>
      <c r="M232" s="872"/>
      <c r="N232" s="872"/>
      <c r="O232" s="1951" t="s">
        <v>397</v>
      </c>
      <c r="P232" s="930">
        <f>'Основная продукция'!P377</f>
        <v>0</v>
      </c>
      <c r="Q232" s="878"/>
      <c r="R232" s="1836" t="e">
        <f>'Срочная в 11.30'!G53</f>
        <v>#DIV/0!</v>
      </c>
      <c r="S232" s="1837" t="e">
        <f>P232-R232</f>
        <v>#DIV/0!</v>
      </c>
      <c r="U232" s="1950" t="s">
        <v>29</v>
      </c>
      <c r="V232" s="1951" t="s">
        <v>25</v>
      </c>
      <c r="W232" s="872"/>
      <c r="X232" s="872"/>
      <c r="Y232" s="1951" t="s">
        <v>397</v>
      </c>
      <c r="Z232" s="930">
        <f>'Основная продукция'!P405</f>
        <v>0</v>
      </c>
      <c r="AA232" s="878"/>
      <c r="AB232" s="1836" t="e">
        <f>'Срочная в 11.30'!G57</f>
        <v>#DIV/0!</v>
      </c>
      <c r="AC232" s="1837" t="e">
        <f>Z232-AB232</f>
        <v>#DIV/0!</v>
      </c>
    </row>
    <row r="233" spans="1:29" s="864" customFormat="1" ht="25.5" customHeight="1">
      <c r="A233" s="1948" t="s">
        <v>30</v>
      </c>
      <c r="B233" s="1949" t="s">
        <v>25</v>
      </c>
      <c r="C233" s="1949"/>
      <c r="D233" s="1949"/>
      <c r="E233" s="1949" t="s">
        <v>397</v>
      </c>
      <c r="F233" s="860">
        <f>'Основная продукция'!P351</f>
        <v>0</v>
      </c>
      <c r="G233" s="876"/>
      <c r="H233" s="862"/>
      <c r="I233" s="863"/>
      <c r="K233" s="1948" t="s">
        <v>30</v>
      </c>
      <c r="L233" s="1949" t="s">
        <v>25</v>
      </c>
      <c r="M233" s="1949"/>
      <c r="N233" s="1949"/>
      <c r="O233" s="1949" t="s">
        <v>397</v>
      </c>
      <c r="P233" s="860">
        <f>'Основная продукция'!P379</f>
        <v>0</v>
      </c>
      <c r="Q233" s="876"/>
      <c r="R233" s="862"/>
      <c r="S233" s="863"/>
      <c r="U233" s="1948" t="s">
        <v>30</v>
      </c>
      <c r="V233" s="1949" t="s">
        <v>25</v>
      </c>
      <c r="W233" s="1949"/>
      <c r="X233" s="1949"/>
      <c r="Y233" s="1949" t="s">
        <v>397</v>
      </c>
      <c r="Z233" s="860">
        <f>'Основная продукция'!P407</f>
        <v>0</v>
      </c>
      <c r="AA233" s="876"/>
      <c r="AB233" s="862"/>
      <c r="AC233" s="863"/>
    </row>
    <row r="234" spans="1:29" s="864" customFormat="1" ht="25.5" customHeight="1" thickBot="1">
      <c r="A234" s="1950" t="s">
        <v>31</v>
      </c>
      <c r="B234" s="1951" t="s">
        <v>25</v>
      </c>
      <c r="C234" s="872"/>
      <c r="D234" s="872"/>
      <c r="E234" s="1951" t="s">
        <v>397</v>
      </c>
      <c r="F234" s="930">
        <f>'Основная продукция'!P352</f>
        <v>0</v>
      </c>
      <c r="G234" s="878"/>
      <c r="H234" s="874"/>
      <c r="I234" s="875"/>
      <c r="K234" s="1950" t="s">
        <v>31</v>
      </c>
      <c r="L234" s="1951" t="s">
        <v>25</v>
      </c>
      <c r="M234" s="872"/>
      <c r="N234" s="872"/>
      <c r="O234" s="1951" t="s">
        <v>397</v>
      </c>
      <c r="P234" s="930">
        <f>'Основная продукция'!P380</f>
        <v>0</v>
      </c>
      <c r="Q234" s="878"/>
      <c r="R234" s="874"/>
      <c r="S234" s="875"/>
      <c r="U234" s="1950" t="s">
        <v>31</v>
      </c>
      <c r="V234" s="1951" t="s">
        <v>25</v>
      </c>
      <c r="W234" s="872"/>
      <c r="X234" s="872"/>
      <c r="Y234" s="1951" t="s">
        <v>397</v>
      </c>
      <c r="Z234" s="930">
        <f>'Основная продукция'!P408</f>
        <v>0</v>
      </c>
      <c r="AA234" s="878"/>
      <c r="AB234" s="874"/>
      <c r="AC234" s="875"/>
    </row>
    <row r="235" spans="1:29" s="864" customFormat="1" ht="25.5" customHeight="1">
      <c r="A235" s="879" t="s">
        <v>327</v>
      </c>
      <c r="B235" s="1949" t="s">
        <v>25</v>
      </c>
      <c r="C235" s="1949"/>
      <c r="D235" s="1949"/>
      <c r="E235" s="1949" t="s">
        <v>397</v>
      </c>
      <c r="F235" s="860">
        <f>'Основная продукция'!P353</f>
        <v>0</v>
      </c>
      <c r="G235" s="876"/>
      <c r="H235" s="862"/>
      <c r="I235" s="863"/>
      <c r="K235" s="879" t="s">
        <v>327</v>
      </c>
      <c r="L235" s="1949" t="s">
        <v>25</v>
      </c>
      <c r="M235" s="1949"/>
      <c r="N235" s="1949"/>
      <c r="O235" s="1949" t="s">
        <v>397</v>
      </c>
      <c r="P235" s="860">
        <f>'Основная продукция'!P381</f>
        <v>0</v>
      </c>
      <c r="Q235" s="876"/>
      <c r="R235" s="862"/>
      <c r="S235" s="863"/>
      <c r="U235" s="879" t="s">
        <v>327</v>
      </c>
      <c r="V235" s="1949" t="s">
        <v>25</v>
      </c>
      <c r="W235" s="1949"/>
      <c r="X235" s="1949"/>
      <c r="Y235" s="1949" t="s">
        <v>397</v>
      </c>
      <c r="Z235" s="860">
        <f>'Основная продукция'!P409</f>
        <v>0</v>
      </c>
      <c r="AA235" s="876"/>
      <c r="AB235" s="862"/>
      <c r="AC235" s="863"/>
    </row>
    <row r="236" spans="1:29" s="864" customFormat="1" ht="25.5" customHeight="1">
      <c r="A236" s="880" t="s">
        <v>33</v>
      </c>
      <c r="B236" s="866" t="s">
        <v>25</v>
      </c>
      <c r="C236" s="866"/>
      <c r="D236" s="866"/>
      <c r="E236" s="866" t="s">
        <v>397</v>
      </c>
      <c r="F236" s="881">
        <f>'Основная продукция'!P354</f>
        <v>0</v>
      </c>
      <c r="G236" s="877"/>
      <c r="H236" s="869"/>
      <c r="I236" s="870"/>
      <c r="K236" s="880" t="s">
        <v>33</v>
      </c>
      <c r="L236" s="866" t="s">
        <v>25</v>
      </c>
      <c r="M236" s="866"/>
      <c r="N236" s="866"/>
      <c r="O236" s="866" t="s">
        <v>397</v>
      </c>
      <c r="P236" s="881">
        <f>'Основная продукция'!P382</f>
        <v>0</v>
      </c>
      <c r="Q236" s="877"/>
      <c r="R236" s="869"/>
      <c r="S236" s="870"/>
      <c r="U236" s="880" t="s">
        <v>33</v>
      </c>
      <c r="V236" s="866" t="s">
        <v>25</v>
      </c>
      <c r="W236" s="866"/>
      <c r="X236" s="866"/>
      <c r="Y236" s="866" t="s">
        <v>397</v>
      </c>
      <c r="Z236" s="881">
        <f>'Основная продукция'!P410</f>
        <v>0</v>
      </c>
      <c r="AA236" s="877"/>
      <c r="AB236" s="869"/>
      <c r="AC236" s="870"/>
    </row>
    <row r="237" spans="1:29" s="864" customFormat="1" ht="25.5" customHeight="1" thickBot="1">
      <c r="A237" s="871" t="s">
        <v>34</v>
      </c>
      <c r="B237" s="1951" t="s">
        <v>25</v>
      </c>
      <c r="C237" s="872"/>
      <c r="D237" s="872"/>
      <c r="E237" s="1951" t="s">
        <v>397</v>
      </c>
      <c r="F237" s="930">
        <f>'Основная продукция'!P355</f>
        <v>0</v>
      </c>
      <c r="G237" s="878"/>
      <c r="H237" s="874"/>
      <c r="I237" s="875"/>
      <c r="K237" s="871" t="s">
        <v>34</v>
      </c>
      <c r="L237" s="1951" t="s">
        <v>25</v>
      </c>
      <c r="M237" s="872"/>
      <c r="N237" s="872"/>
      <c r="O237" s="1951" t="s">
        <v>397</v>
      </c>
      <c r="P237" s="930">
        <f>'Основная продукция'!P383</f>
        <v>0</v>
      </c>
      <c r="Q237" s="878"/>
      <c r="R237" s="874"/>
      <c r="S237" s="875"/>
      <c r="U237" s="871" t="s">
        <v>34</v>
      </c>
      <c r="V237" s="1951" t="s">
        <v>25</v>
      </c>
      <c r="W237" s="872"/>
      <c r="X237" s="872"/>
      <c r="Y237" s="1951" t="s">
        <v>397</v>
      </c>
      <c r="Z237" s="930">
        <f>'Основная продукция'!P411</f>
        <v>0</v>
      </c>
      <c r="AA237" s="878"/>
      <c r="AB237" s="874"/>
      <c r="AC237" s="875"/>
    </row>
    <row r="238" spans="1:29" s="864" customFormat="1" ht="25.5" customHeight="1">
      <c r="A238" s="1948" t="s">
        <v>9</v>
      </c>
      <c r="B238" s="1949" t="s">
        <v>25</v>
      </c>
      <c r="C238" s="1949"/>
      <c r="D238" s="1949"/>
      <c r="E238" s="1949" t="s">
        <v>397</v>
      </c>
      <c r="F238" s="860">
        <f>'Основная продукция'!P356</f>
        <v>0</v>
      </c>
      <c r="G238" s="876"/>
      <c r="H238" s="862"/>
      <c r="I238" s="863"/>
      <c r="K238" s="1948" t="s">
        <v>9</v>
      </c>
      <c r="L238" s="1949" t="s">
        <v>25</v>
      </c>
      <c r="M238" s="1949"/>
      <c r="N238" s="1949"/>
      <c r="O238" s="1949" t="s">
        <v>397</v>
      </c>
      <c r="P238" s="860">
        <f>'Основная продукция'!P384</f>
        <v>0</v>
      </c>
      <c r="Q238" s="876"/>
      <c r="R238" s="862"/>
      <c r="S238" s="863"/>
      <c r="U238" s="1948" t="s">
        <v>9</v>
      </c>
      <c r="V238" s="1949" t="s">
        <v>25</v>
      </c>
      <c r="W238" s="1949"/>
      <c r="X238" s="1949"/>
      <c r="Y238" s="1949" t="s">
        <v>397</v>
      </c>
      <c r="Z238" s="860">
        <f>'Основная продукция'!P412</f>
        <v>0</v>
      </c>
      <c r="AA238" s="876"/>
      <c r="AB238" s="862"/>
      <c r="AC238" s="863"/>
    </row>
    <row r="239" spans="1:29" s="864" customFormat="1" ht="25.5" customHeight="1">
      <c r="A239" s="880" t="s">
        <v>10</v>
      </c>
      <c r="B239" s="866" t="s">
        <v>25</v>
      </c>
      <c r="C239" s="866"/>
      <c r="D239" s="866"/>
      <c r="E239" s="866" t="s">
        <v>397</v>
      </c>
      <c r="F239" s="881" t="e">
        <f>'Основная продукция'!#REF!</f>
        <v>#REF!</v>
      </c>
      <c r="G239" s="877"/>
      <c r="H239" s="869"/>
      <c r="I239" s="870"/>
      <c r="K239" s="880" t="s">
        <v>10</v>
      </c>
      <c r="L239" s="866" t="s">
        <v>25</v>
      </c>
      <c r="M239" s="866"/>
      <c r="N239" s="866"/>
      <c r="O239" s="866" t="s">
        <v>397</v>
      </c>
      <c r="P239" s="881" t="e">
        <f>'Основная продукция'!#REF!</f>
        <v>#REF!</v>
      </c>
      <c r="Q239" s="877"/>
      <c r="R239" s="869"/>
      <c r="S239" s="870"/>
      <c r="U239" s="880" t="s">
        <v>10</v>
      </c>
      <c r="V239" s="866" t="s">
        <v>25</v>
      </c>
      <c r="W239" s="866"/>
      <c r="X239" s="866"/>
      <c r="Y239" s="866" t="s">
        <v>397</v>
      </c>
      <c r="Z239" s="881" t="e">
        <f>'Основная продукция'!#REF!</f>
        <v>#REF!</v>
      </c>
      <c r="AA239" s="877"/>
      <c r="AB239" s="869"/>
      <c r="AC239" s="870"/>
    </row>
    <row r="240" spans="1:29" s="864" customFormat="1" ht="25.5" customHeight="1" thickBot="1">
      <c r="A240" s="871" t="s">
        <v>11</v>
      </c>
      <c r="B240" s="1951" t="s">
        <v>25</v>
      </c>
      <c r="C240" s="872"/>
      <c r="D240" s="872"/>
      <c r="E240" s="882" t="s">
        <v>397</v>
      </c>
      <c r="F240" s="930" t="e">
        <f>'Основная продукция'!#REF!</f>
        <v>#REF!</v>
      </c>
      <c r="G240" s="878"/>
      <c r="H240" s="874"/>
      <c r="I240" s="875"/>
      <c r="K240" s="871" t="s">
        <v>11</v>
      </c>
      <c r="L240" s="1951" t="s">
        <v>25</v>
      </c>
      <c r="M240" s="872"/>
      <c r="N240" s="872"/>
      <c r="O240" s="882" t="s">
        <v>397</v>
      </c>
      <c r="P240" s="930" t="e">
        <f>'Основная продукция'!#REF!</f>
        <v>#REF!</v>
      </c>
      <c r="Q240" s="878"/>
      <c r="R240" s="874"/>
      <c r="S240" s="875"/>
      <c r="U240" s="871" t="s">
        <v>11</v>
      </c>
      <c r="V240" s="1951" t="s">
        <v>25</v>
      </c>
      <c r="W240" s="872"/>
      <c r="X240" s="872"/>
      <c r="Y240" s="882" t="s">
        <v>397</v>
      </c>
      <c r="Z240" s="930" t="e">
        <f>'Основная продукция'!#REF!</f>
        <v>#REF!</v>
      </c>
      <c r="AA240" s="878"/>
      <c r="AB240" s="874"/>
      <c r="AC240" s="875"/>
    </row>
    <row r="241" spans="1:29" s="864" customFormat="1" ht="25.5" customHeight="1">
      <c r="A241" s="879" t="s">
        <v>331</v>
      </c>
      <c r="B241" s="1949" t="s">
        <v>25</v>
      </c>
      <c r="C241" s="1848"/>
      <c r="D241" s="1852"/>
      <c r="E241" s="1949" t="s">
        <v>397</v>
      </c>
      <c r="F241" s="889">
        <f>'Основная продукция'!P358</f>
        <v>0</v>
      </c>
      <c r="G241" s="876"/>
      <c r="H241" s="862"/>
      <c r="I241" s="1844"/>
      <c r="K241" s="879" t="s">
        <v>331</v>
      </c>
      <c r="L241" s="1949" t="s">
        <v>25</v>
      </c>
      <c r="M241" s="1848"/>
      <c r="N241" s="1852"/>
      <c r="O241" s="1949" t="s">
        <v>397</v>
      </c>
      <c r="P241" s="889">
        <f>'Основная продукция'!P386</f>
        <v>0</v>
      </c>
      <c r="Q241" s="876"/>
      <c r="R241" s="862"/>
      <c r="S241" s="1844"/>
      <c r="U241" s="879" t="s">
        <v>331</v>
      </c>
      <c r="V241" s="1949" t="s">
        <v>25</v>
      </c>
      <c r="W241" s="1848"/>
      <c r="X241" s="1852"/>
      <c r="Y241" s="1949" t="s">
        <v>397</v>
      </c>
      <c r="Z241" s="889">
        <f>'Основная продукция'!P414</f>
        <v>0</v>
      </c>
      <c r="AA241" s="876"/>
      <c r="AB241" s="862"/>
      <c r="AC241" s="1844"/>
    </row>
    <row r="242" spans="1:29" s="864" customFormat="1" ht="25.5" customHeight="1" thickBot="1">
      <c r="A242" s="1845" t="s">
        <v>332</v>
      </c>
      <c r="B242" s="926" t="s">
        <v>25</v>
      </c>
      <c r="C242" s="1849"/>
      <c r="D242" s="1851"/>
      <c r="E242" s="926" t="s">
        <v>397</v>
      </c>
      <c r="F242" s="1840">
        <f>'Основная продукция'!P359</f>
        <v>0</v>
      </c>
      <c r="G242" s="1841"/>
      <c r="H242" s="1842"/>
      <c r="I242" s="1843"/>
      <c r="K242" s="1845" t="s">
        <v>332</v>
      </c>
      <c r="L242" s="926" t="s">
        <v>25</v>
      </c>
      <c r="M242" s="1849"/>
      <c r="N242" s="1851"/>
      <c r="O242" s="926" t="s">
        <v>397</v>
      </c>
      <c r="P242" s="1840">
        <f>'Основная продукция'!P387</f>
        <v>0</v>
      </c>
      <c r="Q242" s="1841"/>
      <c r="R242" s="1842"/>
      <c r="S242" s="1843"/>
      <c r="U242" s="1845" t="s">
        <v>332</v>
      </c>
      <c r="V242" s="926" t="s">
        <v>25</v>
      </c>
      <c r="W242" s="1849"/>
      <c r="X242" s="1851"/>
      <c r="Y242" s="926" t="s">
        <v>397</v>
      </c>
      <c r="Z242" s="1840">
        <f>'Основная продукция'!P415</f>
        <v>0</v>
      </c>
      <c r="AA242" s="1841"/>
      <c r="AB242" s="1842"/>
      <c r="AC242" s="1843"/>
    </row>
    <row r="243" spans="1:29" s="864" customFormat="1" ht="25.5" customHeight="1">
      <c r="A243" s="879" t="s">
        <v>13</v>
      </c>
      <c r="B243" s="1949" t="s">
        <v>25</v>
      </c>
      <c r="C243" s="1949"/>
      <c r="D243" s="1949"/>
      <c r="E243" s="867" t="s">
        <v>397</v>
      </c>
      <c r="F243" s="860">
        <f>'Основная продукция'!P360</f>
        <v>0</v>
      </c>
      <c r="G243" s="876"/>
      <c r="H243" s="862"/>
      <c r="I243" s="863"/>
      <c r="K243" s="879" t="s">
        <v>13</v>
      </c>
      <c r="L243" s="1949" t="s">
        <v>25</v>
      </c>
      <c r="M243" s="1949"/>
      <c r="N243" s="1949"/>
      <c r="O243" s="867" t="s">
        <v>397</v>
      </c>
      <c r="P243" s="860">
        <f>'Основная продукция'!P388</f>
        <v>0</v>
      </c>
      <c r="Q243" s="876"/>
      <c r="R243" s="862"/>
      <c r="S243" s="863"/>
      <c r="U243" s="879" t="s">
        <v>13</v>
      </c>
      <c r="V243" s="1949" t="s">
        <v>25</v>
      </c>
      <c r="W243" s="1949"/>
      <c r="X243" s="1949"/>
      <c r="Y243" s="867" t="s">
        <v>397</v>
      </c>
      <c r="Z243" s="860">
        <f>'Основная продукция'!P416</f>
        <v>0</v>
      </c>
      <c r="AA243" s="876"/>
      <c r="AB243" s="862"/>
      <c r="AC243" s="863"/>
    </row>
    <row r="244" spans="1:29" s="864" customFormat="1" ht="25.5" customHeight="1">
      <c r="A244" s="880" t="s">
        <v>35</v>
      </c>
      <c r="B244" s="866" t="s">
        <v>25</v>
      </c>
      <c r="C244" s="866"/>
      <c r="D244" s="866"/>
      <c r="E244" s="866" t="s">
        <v>397</v>
      </c>
      <c r="F244" s="881">
        <f>'Основная продукция'!P361</f>
        <v>0</v>
      </c>
      <c r="G244" s="877"/>
      <c r="H244" s="869"/>
      <c r="I244" s="870"/>
      <c r="K244" s="880" t="s">
        <v>35</v>
      </c>
      <c r="L244" s="866" t="s">
        <v>25</v>
      </c>
      <c r="M244" s="866"/>
      <c r="N244" s="866"/>
      <c r="O244" s="866" t="s">
        <v>397</v>
      </c>
      <c r="P244" s="881">
        <f>'Основная продукция'!P389</f>
        <v>2</v>
      </c>
      <c r="Q244" s="877"/>
      <c r="R244" s="869"/>
      <c r="S244" s="870"/>
      <c r="U244" s="880" t="s">
        <v>35</v>
      </c>
      <c r="V244" s="866" t="s">
        <v>25</v>
      </c>
      <c r="W244" s="866"/>
      <c r="X244" s="866"/>
      <c r="Y244" s="866" t="s">
        <v>397</v>
      </c>
      <c r="Z244" s="881">
        <f>'Основная продукция'!P417</f>
        <v>0</v>
      </c>
      <c r="AA244" s="877"/>
      <c r="AB244" s="869"/>
      <c r="AC244" s="870"/>
    </row>
    <row r="245" spans="1:29" s="864" customFormat="1" ht="25.5" customHeight="1">
      <c r="A245" s="880" t="s">
        <v>36</v>
      </c>
      <c r="B245" s="866" t="s">
        <v>25</v>
      </c>
      <c r="C245" s="866"/>
      <c r="D245" s="866"/>
      <c r="E245" s="866" t="s">
        <v>397</v>
      </c>
      <c r="F245" s="881">
        <f>'Основная продукция'!P362</f>
        <v>0</v>
      </c>
      <c r="G245" s="877"/>
      <c r="H245" s="869"/>
      <c r="I245" s="870"/>
      <c r="K245" s="880" t="s">
        <v>36</v>
      </c>
      <c r="L245" s="866" t="s">
        <v>25</v>
      </c>
      <c r="M245" s="866"/>
      <c r="N245" s="866"/>
      <c r="O245" s="866" t="s">
        <v>397</v>
      </c>
      <c r="P245" s="881">
        <f>'Основная продукция'!P390</f>
        <v>0</v>
      </c>
      <c r="Q245" s="877"/>
      <c r="R245" s="869"/>
      <c r="S245" s="870"/>
      <c r="U245" s="880" t="s">
        <v>36</v>
      </c>
      <c r="V245" s="866" t="s">
        <v>25</v>
      </c>
      <c r="W245" s="866"/>
      <c r="X245" s="866"/>
      <c r="Y245" s="866" t="s">
        <v>397</v>
      </c>
      <c r="Z245" s="881">
        <f>'Основная продукция'!P418</f>
        <v>0</v>
      </c>
      <c r="AA245" s="877"/>
      <c r="AB245" s="869"/>
      <c r="AC245" s="870"/>
    </row>
    <row r="246" spans="1:29" s="864" customFormat="1" ht="25.5" customHeight="1">
      <c r="A246" s="880" t="s">
        <v>14</v>
      </c>
      <c r="B246" s="866" t="s">
        <v>25</v>
      </c>
      <c r="C246" s="866"/>
      <c r="D246" s="866"/>
      <c r="E246" s="866" t="s">
        <v>397</v>
      </c>
      <c r="F246" s="881" t="e">
        <f>'Основная продукция'!#REF!</f>
        <v>#REF!</v>
      </c>
      <c r="G246" s="877"/>
      <c r="H246" s="869"/>
      <c r="I246" s="870"/>
      <c r="K246" s="880" t="s">
        <v>14</v>
      </c>
      <c r="L246" s="866" t="s">
        <v>25</v>
      </c>
      <c r="M246" s="866"/>
      <c r="N246" s="866"/>
      <c r="O246" s="866" t="s">
        <v>397</v>
      </c>
      <c r="P246" s="881" t="e">
        <f>'Основная продукция'!#REF!</f>
        <v>#REF!</v>
      </c>
      <c r="Q246" s="877"/>
      <c r="R246" s="869"/>
      <c r="S246" s="870"/>
      <c r="U246" s="880" t="s">
        <v>14</v>
      </c>
      <c r="V246" s="866" t="s">
        <v>25</v>
      </c>
      <c r="W246" s="866"/>
      <c r="X246" s="866"/>
      <c r="Y246" s="866" t="s">
        <v>397</v>
      </c>
      <c r="Z246" s="881" t="e">
        <f>'Основная продукция'!#REF!</f>
        <v>#REF!</v>
      </c>
      <c r="AA246" s="877"/>
      <c r="AB246" s="869"/>
      <c r="AC246" s="870"/>
    </row>
    <row r="247" spans="1:29" s="864" customFormat="1" ht="25.5" customHeight="1">
      <c r="A247" s="880" t="s">
        <v>37</v>
      </c>
      <c r="B247" s="866" t="s">
        <v>25</v>
      </c>
      <c r="C247" s="866"/>
      <c r="D247" s="866"/>
      <c r="E247" s="866" t="s">
        <v>397</v>
      </c>
      <c r="F247" s="881">
        <f>'Основная продукция'!P363</f>
        <v>0</v>
      </c>
      <c r="G247" s="877"/>
      <c r="H247" s="869"/>
      <c r="I247" s="870"/>
      <c r="K247" s="880" t="s">
        <v>37</v>
      </c>
      <c r="L247" s="866" t="s">
        <v>25</v>
      </c>
      <c r="M247" s="866"/>
      <c r="N247" s="866"/>
      <c r="O247" s="866" t="s">
        <v>397</v>
      </c>
      <c r="P247" s="881">
        <f>'Основная продукция'!P391</f>
        <v>0</v>
      </c>
      <c r="Q247" s="877"/>
      <c r="R247" s="869"/>
      <c r="S247" s="870"/>
      <c r="U247" s="880" t="s">
        <v>37</v>
      </c>
      <c r="V247" s="866" t="s">
        <v>25</v>
      </c>
      <c r="W247" s="866"/>
      <c r="X247" s="866"/>
      <c r="Y247" s="866" t="s">
        <v>397</v>
      </c>
      <c r="Z247" s="881">
        <f>'Основная продукция'!P419</f>
        <v>0</v>
      </c>
      <c r="AA247" s="877"/>
      <c r="AB247" s="869"/>
      <c r="AC247" s="870"/>
    </row>
    <row r="248" spans="1:29" s="864" customFormat="1" ht="25.5" customHeight="1" thickBot="1">
      <c r="A248" s="940" t="s">
        <v>38</v>
      </c>
      <c r="B248" s="882" t="s">
        <v>25</v>
      </c>
      <c r="C248" s="872"/>
      <c r="D248" s="872"/>
      <c r="E248" s="882" t="s">
        <v>397</v>
      </c>
      <c r="F248" s="944">
        <f>'Основная продукция'!P364</f>
        <v>0</v>
      </c>
      <c r="G248" s="936"/>
      <c r="H248" s="937"/>
      <c r="I248" s="938"/>
      <c r="K248" s="940" t="s">
        <v>38</v>
      </c>
      <c r="L248" s="882" t="s">
        <v>25</v>
      </c>
      <c r="M248" s="872"/>
      <c r="N248" s="872"/>
      <c r="O248" s="882" t="s">
        <v>397</v>
      </c>
      <c r="P248" s="944">
        <f>'Основная продукция'!P392</f>
        <v>0</v>
      </c>
      <c r="Q248" s="936"/>
      <c r="R248" s="937"/>
      <c r="S248" s="938"/>
      <c r="U248" s="940" t="s">
        <v>38</v>
      </c>
      <c r="V248" s="882" t="s">
        <v>25</v>
      </c>
      <c r="W248" s="872"/>
      <c r="X248" s="872"/>
      <c r="Y248" s="882" t="s">
        <v>397</v>
      </c>
      <c r="Z248" s="944">
        <f>'Основная продукция'!P420</f>
        <v>0</v>
      </c>
      <c r="AA248" s="936"/>
      <c r="AB248" s="937"/>
      <c r="AC248" s="938"/>
    </row>
    <row r="249" spans="1:29" s="864" customFormat="1" ht="25.5" customHeight="1">
      <c r="A249" s="890" t="s">
        <v>39</v>
      </c>
      <c r="B249" s="1949" t="s">
        <v>398</v>
      </c>
      <c r="C249" s="906" t="e">
        <f>Овощи!F977</f>
        <v>#REF!</v>
      </c>
      <c r="D249" s="906" t="e">
        <f>C249/0.5</f>
        <v>#REF!</v>
      </c>
      <c r="E249" s="906" t="e">
        <f>ROUNDUP(D249,0)+'Основная продукция'!S343</f>
        <v>#REF!</v>
      </c>
      <c r="F249" s="1266" t="e">
        <f>E249*0.5</f>
        <v>#REF!</v>
      </c>
      <c r="G249" s="876"/>
      <c r="H249" s="862"/>
      <c r="I249" s="863"/>
      <c r="K249" s="890" t="s">
        <v>39</v>
      </c>
      <c r="L249" s="1949" t="s">
        <v>398</v>
      </c>
      <c r="M249" s="906" t="e">
        <f>Овощи!F1056</f>
        <v>#REF!</v>
      </c>
      <c r="N249" s="906" t="e">
        <f>M249/0.5</f>
        <v>#REF!</v>
      </c>
      <c r="O249" s="906" t="e">
        <f>ROUNDUP(N249,0)+'Основная продукция'!S371</f>
        <v>#REF!</v>
      </c>
      <c r="P249" s="1266" t="e">
        <f>O249*0.5</f>
        <v>#REF!</v>
      </c>
      <c r="Q249" s="876"/>
      <c r="R249" s="862"/>
      <c r="S249" s="863"/>
      <c r="U249" s="890" t="s">
        <v>39</v>
      </c>
      <c r="V249" s="1949" t="s">
        <v>398</v>
      </c>
      <c r="W249" s="906" t="e">
        <f>Овощи!F1135</f>
        <v>#REF!</v>
      </c>
      <c r="X249" s="906" t="e">
        <f>W249/0.5</f>
        <v>#REF!</v>
      </c>
      <c r="Y249" s="906" t="e">
        <f>ROUNDUP(X249,0)+'Основная продукция'!S399</f>
        <v>#REF!</v>
      </c>
      <c r="Z249" s="1266" t="e">
        <f>Y249*0.5</f>
        <v>#REF!</v>
      </c>
      <c r="AA249" s="876"/>
      <c r="AB249" s="862"/>
      <c r="AC249" s="863"/>
    </row>
    <row r="250" spans="1:29" s="864" customFormat="1" ht="25.5" customHeight="1">
      <c r="A250" s="893" t="s">
        <v>41</v>
      </c>
      <c r="B250" s="891" t="s">
        <v>398</v>
      </c>
      <c r="C250" s="891" t="e">
        <f>Овощи!F976</f>
        <v>#REF!</v>
      </c>
      <c r="D250" s="891" t="e">
        <f>C250/0.5</f>
        <v>#REF!</v>
      </c>
      <c r="E250" s="891" t="e">
        <f>ROUNDUP(D250,0)+'Основная продукция'!S342</f>
        <v>#REF!</v>
      </c>
      <c r="F250" s="892" t="e">
        <f>E250*0.5</f>
        <v>#REF!</v>
      </c>
      <c r="G250" s="894"/>
      <c r="H250" s="895"/>
      <c r="I250" s="896"/>
      <c r="K250" s="893" t="s">
        <v>41</v>
      </c>
      <c r="L250" s="891" t="s">
        <v>398</v>
      </c>
      <c r="M250" s="891" t="e">
        <f>Овощи!F1055</f>
        <v>#REF!</v>
      </c>
      <c r="N250" s="891" t="e">
        <f>M250/0.5</f>
        <v>#REF!</v>
      </c>
      <c r="O250" s="891" t="e">
        <f>ROUNDUP(N250,0)+'Основная продукция'!S370</f>
        <v>#REF!</v>
      </c>
      <c r="P250" s="892" t="e">
        <f>O250*0.5</f>
        <v>#REF!</v>
      </c>
      <c r="Q250" s="894"/>
      <c r="R250" s="895"/>
      <c r="S250" s="896"/>
      <c r="U250" s="893" t="s">
        <v>41</v>
      </c>
      <c r="V250" s="891" t="s">
        <v>398</v>
      </c>
      <c r="W250" s="891" t="e">
        <f>Овощи!F1134</f>
        <v>#REF!</v>
      </c>
      <c r="X250" s="891" t="e">
        <f>W250/0.5</f>
        <v>#REF!</v>
      </c>
      <c r="Y250" s="891" t="e">
        <f>ROUNDUP(X250,0)+'Основная продукция'!S398</f>
        <v>#REF!</v>
      </c>
      <c r="Z250" s="892" t="e">
        <f>Y250*0.5</f>
        <v>#REF!</v>
      </c>
      <c r="AA250" s="894"/>
      <c r="AB250" s="895"/>
      <c r="AC250" s="896"/>
    </row>
    <row r="251" spans="1:29" s="864" customFormat="1" ht="25.5" customHeight="1">
      <c r="A251" s="893" t="s">
        <v>42</v>
      </c>
      <c r="B251" s="891" t="s">
        <v>398</v>
      </c>
      <c r="C251" s="891">
        <f>Овощи!F975</f>
        <v>0</v>
      </c>
      <c r="D251" s="891">
        <f>C251/0.5</f>
        <v>0</v>
      </c>
      <c r="E251" s="891">
        <f>ROUNDUP(D251,0)+'Основная продукция'!S341</f>
        <v>0</v>
      </c>
      <c r="F251" s="892">
        <f>E251*0.5</f>
        <v>0</v>
      </c>
      <c r="G251" s="894"/>
      <c r="H251" s="895"/>
      <c r="I251" s="896"/>
      <c r="K251" s="893" t="s">
        <v>42</v>
      </c>
      <c r="L251" s="891" t="s">
        <v>398</v>
      </c>
      <c r="M251" s="891">
        <f>Овощи!F1054</f>
        <v>0</v>
      </c>
      <c r="N251" s="891">
        <f>M251/0.5</f>
        <v>0</v>
      </c>
      <c r="O251" s="891">
        <f>ROUNDUP(N251,0)+'Основная продукция'!S369</f>
        <v>0</v>
      </c>
      <c r="P251" s="892">
        <f>O251*0.5</f>
        <v>0</v>
      </c>
      <c r="Q251" s="894"/>
      <c r="R251" s="895"/>
      <c r="S251" s="896"/>
      <c r="U251" s="893" t="s">
        <v>42</v>
      </c>
      <c r="V251" s="891" t="s">
        <v>398</v>
      </c>
      <c r="W251" s="891">
        <f>Овощи!F1133</f>
        <v>0</v>
      </c>
      <c r="X251" s="891">
        <f>W251/0.5</f>
        <v>0</v>
      </c>
      <c r="Y251" s="891">
        <f>ROUNDUP(X251,0)+'Основная продукция'!S397</f>
        <v>0</v>
      </c>
      <c r="Z251" s="892">
        <f>Y251*0.5</f>
        <v>0</v>
      </c>
      <c r="AA251" s="894"/>
      <c r="AB251" s="895"/>
      <c r="AC251" s="896"/>
    </row>
    <row r="252" spans="1:29" s="864" customFormat="1" ht="25.5" customHeight="1">
      <c r="A252" s="893" t="s">
        <v>43</v>
      </c>
      <c r="B252" s="891" t="s">
        <v>398</v>
      </c>
      <c r="C252" s="891">
        <f>Овощи!F981</f>
        <v>0</v>
      </c>
      <c r="D252" s="891">
        <f>C252/0.5</f>
        <v>0</v>
      </c>
      <c r="E252" s="891">
        <f>ROUNDUP(D252,0)+'Основная продукция'!S347</f>
        <v>0</v>
      </c>
      <c r="F252" s="892">
        <f>E252*0.5</f>
        <v>0</v>
      </c>
      <c r="G252" s="894"/>
      <c r="H252" s="895"/>
      <c r="I252" s="896"/>
      <c r="K252" s="893" t="s">
        <v>43</v>
      </c>
      <c r="L252" s="891" t="s">
        <v>398</v>
      </c>
      <c r="M252" s="891">
        <f>Овощи!F1060</f>
        <v>0</v>
      </c>
      <c r="N252" s="891">
        <f>M252/0.5</f>
        <v>0</v>
      </c>
      <c r="O252" s="891">
        <f>ROUNDUP(N252,0)+'Основная продукция'!S375</f>
        <v>0</v>
      </c>
      <c r="P252" s="892">
        <f>O252*0.5</f>
        <v>0</v>
      </c>
      <c r="Q252" s="894"/>
      <c r="R252" s="895"/>
      <c r="S252" s="896"/>
      <c r="U252" s="893" t="s">
        <v>43</v>
      </c>
      <c r="V252" s="891" t="s">
        <v>398</v>
      </c>
      <c r="W252" s="891">
        <f>Овощи!F1139</f>
        <v>0</v>
      </c>
      <c r="X252" s="891">
        <f>W252/0.5</f>
        <v>0</v>
      </c>
      <c r="Y252" s="891">
        <f>ROUNDUP(X252,0)+'Основная продукция'!S403</f>
        <v>0</v>
      </c>
      <c r="Z252" s="892">
        <f>Y252*0.5</f>
        <v>0</v>
      </c>
      <c r="AA252" s="894"/>
      <c r="AB252" s="895"/>
      <c r="AC252" s="896"/>
    </row>
    <row r="253" spans="1:29" s="864" customFormat="1" ht="25.5" customHeight="1">
      <c r="A253" s="893" t="s">
        <v>44</v>
      </c>
      <c r="B253" s="891" t="s">
        <v>398</v>
      </c>
      <c r="C253" s="891">
        <f>Овощи!F980</f>
        <v>0</v>
      </c>
      <c r="D253" s="891">
        <f>C253/0.2</f>
        <v>0</v>
      </c>
      <c r="E253" s="891">
        <f>ROUNDUP(D253,0)+'Основная продукция'!S346</f>
        <v>0</v>
      </c>
      <c r="F253" s="892">
        <f>E253*0.2</f>
        <v>0</v>
      </c>
      <c r="G253" s="894"/>
      <c r="H253" s="895"/>
      <c r="I253" s="896"/>
      <c r="K253" s="893" t="s">
        <v>44</v>
      </c>
      <c r="L253" s="891" t="s">
        <v>398</v>
      </c>
      <c r="M253" s="891">
        <f>Овощи!F1059</f>
        <v>0</v>
      </c>
      <c r="N253" s="891">
        <f>M253/0.2</f>
        <v>0</v>
      </c>
      <c r="O253" s="891">
        <f>ROUNDUP(N253,0)+'Основная продукция'!S374</f>
        <v>0</v>
      </c>
      <c r="P253" s="892">
        <f>O253*0.2</f>
        <v>0</v>
      </c>
      <c r="Q253" s="894"/>
      <c r="R253" s="895"/>
      <c r="S253" s="896"/>
      <c r="U253" s="893" t="s">
        <v>44</v>
      </c>
      <c r="V253" s="891" t="s">
        <v>398</v>
      </c>
      <c r="W253" s="891">
        <f>Овощи!F1138</f>
        <v>0</v>
      </c>
      <c r="X253" s="891">
        <f>W253/0.2</f>
        <v>0</v>
      </c>
      <c r="Y253" s="891">
        <f>ROUNDUP(X253,0)+'Основная продукция'!S402</f>
        <v>0</v>
      </c>
      <c r="Z253" s="892">
        <f>Y253*0.2</f>
        <v>0</v>
      </c>
      <c r="AA253" s="894"/>
      <c r="AB253" s="895"/>
      <c r="AC253" s="896"/>
    </row>
    <row r="254" spans="1:29" s="864" customFormat="1" ht="25.5" customHeight="1">
      <c r="A254" s="893" t="s">
        <v>45</v>
      </c>
      <c r="B254" s="891" t="s">
        <v>398</v>
      </c>
      <c r="C254" s="891"/>
      <c r="D254" s="891"/>
      <c r="E254" s="897" t="e">
        <f>Овощи!F979+'Основная продукция'!S345</f>
        <v>#REF!</v>
      </c>
      <c r="F254" s="894"/>
      <c r="G254" s="894"/>
      <c r="H254" s="895"/>
      <c r="I254" s="896"/>
      <c r="K254" s="893" t="s">
        <v>45</v>
      </c>
      <c r="L254" s="891" t="s">
        <v>398</v>
      </c>
      <c r="M254" s="891"/>
      <c r="N254" s="891"/>
      <c r="O254" s="897" t="e">
        <f>Овощи!F1058+'Основная продукция'!S373</f>
        <v>#REF!</v>
      </c>
      <c r="P254" s="894"/>
      <c r="Q254" s="894"/>
      <c r="R254" s="895"/>
      <c r="S254" s="896"/>
      <c r="U254" s="893" t="s">
        <v>45</v>
      </c>
      <c r="V254" s="891" t="s">
        <v>398</v>
      </c>
      <c r="W254" s="891"/>
      <c r="X254" s="891"/>
      <c r="Y254" s="897" t="e">
        <f>Овощи!F1137+'Основная продукция'!S401</f>
        <v>#REF!</v>
      </c>
      <c r="Z254" s="894"/>
      <c r="AA254" s="894"/>
      <c r="AB254" s="895"/>
      <c r="AC254" s="896"/>
    </row>
    <row r="255" spans="1:29" s="864" customFormat="1" ht="25.5" customHeight="1">
      <c r="A255" s="893" t="s">
        <v>46</v>
      </c>
      <c r="B255" s="891" t="s">
        <v>398</v>
      </c>
      <c r="C255" s="891"/>
      <c r="D255" s="891"/>
      <c r="E255" s="891">
        <f>'Основная продукция'!S349</f>
        <v>0</v>
      </c>
      <c r="F255" s="892">
        <f>E255*0.3</f>
        <v>0</v>
      </c>
      <c r="G255" s="894"/>
      <c r="H255" s="895"/>
      <c r="I255" s="896"/>
      <c r="K255" s="893" t="s">
        <v>46</v>
      </c>
      <c r="L255" s="891" t="s">
        <v>398</v>
      </c>
      <c r="M255" s="891"/>
      <c r="N255" s="891"/>
      <c r="O255" s="891">
        <f>'Основная продукция'!S377</f>
        <v>0</v>
      </c>
      <c r="P255" s="892">
        <f>O255*0.3</f>
        <v>0</v>
      </c>
      <c r="Q255" s="894"/>
      <c r="R255" s="895"/>
      <c r="S255" s="896"/>
      <c r="U255" s="893" t="s">
        <v>46</v>
      </c>
      <c r="V255" s="891" t="s">
        <v>398</v>
      </c>
      <c r="W255" s="891"/>
      <c r="X255" s="891"/>
      <c r="Y255" s="891">
        <f>'Основная продукция'!S405</f>
        <v>0</v>
      </c>
      <c r="Z255" s="892">
        <f>Y255*0.3</f>
        <v>0</v>
      </c>
      <c r="AA255" s="894"/>
      <c r="AB255" s="895"/>
      <c r="AC255" s="896"/>
    </row>
    <row r="256" spans="1:29" s="864" customFormat="1" ht="25.5" customHeight="1">
      <c r="A256" s="893" t="s">
        <v>47</v>
      </c>
      <c r="B256" s="891" t="s">
        <v>398</v>
      </c>
      <c r="C256" s="891">
        <f>Овощи!F978</f>
        <v>0</v>
      </c>
      <c r="D256" s="891">
        <f>C256/0.58</f>
        <v>0</v>
      </c>
      <c r="E256" s="891">
        <f>ROUNDUP(D256,0)+'Основная продукция'!S344</f>
        <v>0</v>
      </c>
      <c r="F256" s="898">
        <f>E256*0.58</f>
        <v>0</v>
      </c>
      <c r="G256" s="894"/>
      <c r="H256" s="895"/>
      <c r="I256" s="896"/>
      <c r="K256" s="893" t="s">
        <v>47</v>
      </c>
      <c r="L256" s="891" t="s">
        <v>398</v>
      </c>
      <c r="M256" s="891">
        <f>Овощи!F1057</f>
        <v>0</v>
      </c>
      <c r="N256" s="891">
        <f>M256/0.58</f>
        <v>0</v>
      </c>
      <c r="O256" s="891">
        <f>ROUNDUP(N256,0)+'Основная продукция'!S372</f>
        <v>0</v>
      </c>
      <c r="P256" s="898">
        <f>O256*0.58</f>
        <v>0</v>
      </c>
      <c r="Q256" s="894"/>
      <c r="R256" s="895"/>
      <c r="S256" s="896"/>
      <c r="U256" s="893" t="s">
        <v>47</v>
      </c>
      <c r="V256" s="891" t="s">
        <v>398</v>
      </c>
      <c r="W256" s="891">
        <f>Овощи!F1136</f>
        <v>0</v>
      </c>
      <c r="X256" s="891">
        <f>W256/0.58</f>
        <v>0</v>
      </c>
      <c r="Y256" s="891">
        <f>ROUNDUP(X256,0)+'Основная продукция'!S400</f>
        <v>0</v>
      </c>
      <c r="Z256" s="898">
        <f>Y256*0.58</f>
        <v>0</v>
      </c>
      <c r="AA256" s="894"/>
      <c r="AB256" s="895"/>
      <c r="AC256" s="896"/>
    </row>
    <row r="257" spans="1:29" s="864" customFormat="1" ht="25.5" customHeight="1">
      <c r="A257" s="893" t="s">
        <v>315</v>
      </c>
      <c r="B257" s="891" t="s">
        <v>398</v>
      </c>
      <c r="C257" s="891"/>
      <c r="D257" s="891"/>
      <c r="E257" s="891">
        <f>'Основная продукция'!S350</f>
        <v>0</v>
      </c>
      <c r="F257" s="892">
        <f>E257*0.1</f>
        <v>0</v>
      </c>
      <c r="G257" s="894"/>
      <c r="H257" s="895"/>
      <c r="I257" s="896"/>
      <c r="K257" s="893" t="s">
        <v>315</v>
      </c>
      <c r="L257" s="891" t="s">
        <v>398</v>
      </c>
      <c r="M257" s="891"/>
      <c r="N257" s="891"/>
      <c r="O257" s="891">
        <f>'Основная продукция'!S378</f>
        <v>0</v>
      </c>
      <c r="P257" s="892">
        <f>O257*0.1</f>
        <v>0</v>
      </c>
      <c r="Q257" s="894"/>
      <c r="R257" s="895"/>
      <c r="S257" s="896"/>
      <c r="U257" s="893" t="s">
        <v>315</v>
      </c>
      <c r="V257" s="891" t="s">
        <v>398</v>
      </c>
      <c r="W257" s="891"/>
      <c r="X257" s="891"/>
      <c r="Y257" s="891">
        <f>'Основная продукция'!S406</f>
        <v>0</v>
      </c>
      <c r="Z257" s="892">
        <f>Y257*0.1</f>
        <v>0</v>
      </c>
      <c r="AA257" s="894"/>
      <c r="AB257" s="895"/>
      <c r="AC257" s="896"/>
    </row>
    <row r="258" spans="1:29" s="864" customFormat="1" ht="25.5" customHeight="1">
      <c r="A258" s="893" t="s">
        <v>48</v>
      </c>
      <c r="B258" s="891" t="s">
        <v>399</v>
      </c>
      <c r="C258" s="891">
        <f>Овощи!F951</f>
        <v>0</v>
      </c>
      <c r="D258" s="891">
        <f>C258/55</f>
        <v>0</v>
      </c>
      <c r="E258" s="891">
        <f>ROUNDUP(D258,0)+'Основная продукция'!S355</f>
        <v>0</v>
      </c>
      <c r="F258" s="899">
        <f>E258*55</f>
        <v>0</v>
      </c>
      <c r="G258" s="894"/>
      <c r="H258" s="895"/>
      <c r="I258" s="896"/>
      <c r="K258" s="893" t="s">
        <v>48</v>
      </c>
      <c r="L258" s="891" t="s">
        <v>399</v>
      </c>
      <c r="M258" s="891">
        <f>Овощи!F1030</f>
        <v>0</v>
      </c>
      <c r="N258" s="891">
        <f>M258/55</f>
        <v>0</v>
      </c>
      <c r="O258" s="891">
        <f>ROUNDUP(N258,0)+'Основная продукция'!S383</f>
        <v>0</v>
      </c>
      <c r="P258" s="899">
        <f>O258*55</f>
        <v>0</v>
      </c>
      <c r="Q258" s="894"/>
      <c r="R258" s="895"/>
      <c r="S258" s="896"/>
      <c r="U258" s="893" t="s">
        <v>48</v>
      </c>
      <c r="V258" s="891" t="s">
        <v>399</v>
      </c>
      <c r="W258" s="891">
        <f>Овощи!F1109</f>
        <v>0</v>
      </c>
      <c r="X258" s="891">
        <f>W258/55</f>
        <v>0</v>
      </c>
      <c r="Y258" s="891">
        <f>ROUNDUP(X258,0)+'Основная продукция'!S411</f>
        <v>0</v>
      </c>
      <c r="Z258" s="899">
        <f>Y258*55</f>
        <v>0</v>
      </c>
      <c r="AA258" s="894"/>
      <c r="AB258" s="895"/>
      <c r="AC258" s="896"/>
    </row>
    <row r="259" spans="1:29" s="864" customFormat="1" ht="25.5" customHeight="1">
      <c r="A259" s="893" t="s">
        <v>49</v>
      </c>
      <c r="B259" s="900" t="s">
        <v>398</v>
      </c>
      <c r="C259" s="900"/>
      <c r="D259" s="900"/>
      <c r="E259" s="900">
        <f>'Основная продукция'!S351</f>
        <v>0</v>
      </c>
      <c r="F259" s="898">
        <f>E259*0.35</f>
        <v>0</v>
      </c>
      <c r="G259" s="901"/>
      <c r="H259" s="902"/>
      <c r="I259" s="903"/>
      <c r="K259" s="893" t="s">
        <v>49</v>
      </c>
      <c r="L259" s="900" t="s">
        <v>398</v>
      </c>
      <c r="M259" s="900"/>
      <c r="N259" s="900"/>
      <c r="O259" s="900">
        <f>'Основная продукция'!S379</f>
        <v>0</v>
      </c>
      <c r="P259" s="898">
        <f>O259*0.35</f>
        <v>0</v>
      </c>
      <c r="Q259" s="901"/>
      <c r="R259" s="902"/>
      <c r="S259" s="903"/>
      <c r="U259" s="893" t="s">
        <v>49</v>
      </c>
      <c r="V259" s="900" t="s">
        <v>398</v>
      </c>
      <c r="W259" s="900"/>
      <c r="X259" s="900"/>
      <c r="Y259" s="900">
        <f>'Основная продукция'!S407</f>
        <v>0</v>
      </c>
      <c r="Z259" s="898">
        <f>Y259*0.35</f>
        <v>0</v>
      </c>
      <c r="AA259" s="901"/>
      <c r="AB259" s="902"/>
      <c r="AC259" s="903"/>
    </row>
    <row r="260" spans="1:29" s="864" customFormat="1" ht="25.5" customHeight="1">
      <c r="A260" s="893" t="s">
        <v>50</v>
      </c>
      <c r="B260" s="891" t="s">
        <v>398</v>
      </c>
      <c r="C260" s="891"/>
      <c r="D260" s="891"/>
      <c r="E260" s="891">
        <f>'Основная продукция'!S348</f>
        <v>0</v>
      </c>
      <c r="F260" s="892">
        <f>E260*0.3</f>
        <v>0</v>
      </c>
      <c r="G260" s="894"/>
      <c r="H260" s="895"/>
      <c r="I260" s="896"/>
      <c r="K260" s="893" t="s">
        <v>50</v>
      </c>
      <c r="L260" s="891" t="s">
        <v>398</v>
      </c>
      <c r="M260" s="891"/>
      <c r="N260" s="891"/>
      <c r="O260" s="891">
        <f>'Основная продукция'!S376</f>
        <v>0</v>
      </c>
      <c r="P260" s="892">
        <f>O260*0.3</f>
        <v>0</v>
      </c>
      <c r="Q260" s="894"/>
      <c r="R260" s="895"/>
      <c r="S260" s="896"/>
      <c r="U260" s="893" t="s">
        <v>50</v>
      </c>
      <c r="V260" s="891" t="s">
        <v>398</v>
      </c>
      <c r="W260" s="891"/>
      <c r="X260" s="891"/>
      <c r="Y260" s="891">
        <f>'Основная продукция'!S404</f>
        <v>0</v>
      </c>
      <c r="Z260" s="892">
        <f>Y260*0.3</f>
        <v>0</v>
      </c>
      <c r="AA260" s="894"/>
      <c r="AB260" s="895"/>
      <c r="AC260" s="896"/>
    </row>
    <row r="261" spans="1:29" s="864" customFormat="1" ht="25.5" customHeight="1" thickBot="1">
      <c r="A261" s="1975" t="s">
        <v>51</v>
      </c>
      <c r="B261" s="1973" t="s">
        <v>398</v>
      </c>
      <c r="C261" s="1973"/>
      <c r="D261" s="1973"/>
      <c r="E261" s="1973">
        <f>'Основная продукция'!S358</f>
        <v>0</v>
      </c>
      <c r="F261" s="905">
        <f>E261*0.2</f>
        <v>0</v>
      </c>
      <c r="G261" s="1977"/>
      <c r="H261" s="1978"/>
      <c r="I261" s="1979"/>
      <c r="K261" s="1975" t="s">
        <v>51</v>
      </c>
      <c r="L261" s="1973" t="s">
        <v>398</v>
      </c>
      <c r="M261" s="1973"/>
      <c r="N261" s="1973"/>
      <c r="O261" s="1973">
        <f>'Основная продукция'!S386</f>
        <v>0</v>
      </c>
      <c r="P261" s="905">
        <f>O261*0.2</f>
        <v>0</v>
      </c>
      <c r="Q261" s="1977"/>
      <c r="R261" s="1978"/>
      <c r="S261" s="1979"/>
      <c r="U261" s="1975" t="s">
        <v>51</v>
      </c>
      <c r="V261" s="1973" t="s">
        <v>398</v>
      </c>
      <c r="W261" s="1973"/>
      <c r="X261" s="1973"/>
      <c r="Y261" s="1973">
        <f>'Основная продукция'!S414</f>
        <v>0</v>
      </c>
      <c r="Z261" s="905">
        <f>Y261*0.2</f>
        <v>0</v>
      </c>
      <c r="AA261" s="1977"/>
      <c r="AB261" s="1978"/>
      <c r="AC261" s="1979"/>
    </row>
    <row r="262" spans="1:29" s="864" customFormat="1" ht="25.5" customHeight="1">
      <c r="A262" s="1064" t="s">
        <v>585</v>
      </c>
      <c r="B262" s="1083" t="s">
        <v>398</v>
      </c>
      <c r="C262" s="1083"/>
      <c r="D262" s="1083"/>
      <c r="E262" s="1083">
        <f>'Основная продукция'!S359</f>
        <v>0</v>
      </c>
      <c r="F262" s="2039">
        <f>E262*0.5</f>
        <v>0</v>
      </c>
      <c r="G262" s="2040"/>
      <c r="H262" s="2041"/>
      <c r="I262" s="2042"/>
      <c r="K262" s="1064" t="s">
        <v>585</v>
      </c>
      <c r="L262" s="1083" t="s">
        <v>398</v>
      </c>
      <c r="M262" s="1083"/>
      <c r="N262" s="1083"/>
      <c r="O262" s="1083">
        <f>'Основная продукция'!S387</f>
        <v>0</v>
      </c>
      <c r="P262" s="2039">
        <f>O262*0.5</f>
        <v>0</v>
      </c>
      <c r="Q262" s="2040"/>
      <c r="R262" s="2041"/>
      <c r="S262" s="2042"/>
      <c r="U262" s="1064" t="s">
        <v>585</v>
      </c>
      <c r="V262" s="1083" t="s">
        <v>398</v>
      </c>
      <c r="W262" s="1083"/>
      <c r="X262" s="1083"/>
      <c r="Y262" s="1083">
        <f>'Основная продукция'!S415</f>
        <v>0</v>
      </c>
      <c r="Z262" s="2039">
        <f>Y262*0.5</f>
        <v>0</v>
      </c>
      <c r="AA262" s="2040"/>
      <c r="AB262" s="2041"/>
      <c r="AC262" s="2042"/>
    </row>
    <row r="263" spans="1:29" s="864" customFormat="1" ht="25.5" customHeight="1" thickBot="1">
      <c r="A263" s="2043" t="s">
        <v>586</v>
      </c>
      <c r="B263" s="1091" t="s">
        <v>398</v>
      </c>
      <c r="C263" s="1091"/>
      <c r="D263" s="1091"/>
      <c r="E263" s="1091">
        <f>'Основная продукция'!S360</f>
        <v>0</v>
      </c>
      <c r="F263" s="2049">
        <f>E263*0.5</f>
        <v>0</v>
      </c>
      <c r="G263" s="2045"/>
      <c r="H263" s="2046"/>
      <c r="I263" s="2047"/>
      <c r="K263" s="2043" t="s">
        <v>586</v>
      </c>
      <c r="L263" s="1091" t="s">
        <v>398</v>
      </c>
      <c r="M263" s="1091"/>
      <c r="N263" s="1091"/>
      <c r="O263" s="1091">
        <f>'Основная продукция'!S388</f>
        <v>0</v>
      </c>
      <c r="P263" s="2049">
        <f>O263*0.5</f>
        <v>0</v>
      </c>
      <c r="Q263" s="2045"/>
      <c r="R263" s="2046"/>
      <c r="S263" s="2047"/>
      <c r="U263" s="2043" t="s">
        <v>586</v>
      </c>
      <c r="V263" s="1091" t="s">
        <v>398</v>
      </c>
      <c r="W263" s="1091"/>
      <c r="X263" s="1091"/>
      <c r="Y263" s="1091">
        <f>'Основная продукция'!S416</f>
        <v>0</v>
      </c>
      <c r="Z263" s="2049">
        <f>Y263*0.5</f>
        <v>0</v>
      </c>
      <c r="AA263" s="2045"/>
      <c r="AB263" s="2046"/>
      <c r="AC263" s="2047"/>
    </row>
    <row r="264" spans="1:29" s="864" customFormat="1" ht="25.5" customHeight="1">
      <c r="A264" s="1273" t="s">
        <v>294</v>
      </c>
      <c r="B264" s="1274" t="s">
        <v>398</v>
      </c>
      <c r="C264" s="1274"/>
      <c r="D264" s="1274"/>
      <c r="E264" s="1274">
        <f>'Основная продукция'!S356</f>
        <v>0</v>
      </c>
      <c r="F264" s="1275">
        <f>E264*0.3</f>
        <v>0</v>
      </c>
      <c r="G264" s="1276"/>
      <c r="H264" s="1277"/>
      <c r="I264" s="1278"/>
      <c r="K264" s="1273" t="s">
        <v>294</v>
      </c>
      <c r="L264" s="1274" t="s">
        <v>398</v>
      </c>
      <c r="M264" s="1274"/>
      <c r="N264" s="1274"/>
      <c r="O264" s="1274">
        <f>'Основная продукция'!S384</f>
        <v>0</v>
      </c>
      <c r="P264" s="1275">
        <f>O264*0.3</f>
        <v>0</v>
      </c>
      <c r="Q264" s="1276"/>
      <c r="R264" s="1277"/>
      <c r="S264" s="1278"/>
      <c r="U264" s="1273" t="s">
        <v>294</v>
      </c>
      <c r="V264" s="1274" t="s">
        <v>398</v>
      </c>
      <c r="W264" s="1274"/>
      <c r="X264" s="1274"/>
      <c r="Y264" s="1274">
        <f>'Основная продукция'!S412</f>
        <v>0</v>
      </c>
      <c r="Z264" s="1275">
        <f>Y264*0.3</f>
        <v>0</v>
      </c>
      <c r="AA264" s="1276"/>
      <c r="AB264" s="1277"/>
      <c r="AC264" s="1278"/>
    </row>
    <row r="265" spans="1:29" s="864" customFormat="1" ht="25.5" customHeight="1">
      <c r="A265" s="893" t="s">
        <v>295</v>
      </c>
      <c r="B265" s="891" t="s">
        <v>398</v>
      </c>
      <c r="C265" s="911">
        <f>Овощи!F1014</f>
        <v>0</v>
      </c>
      <c r="D265" s="891">
        <f>C265/0.3</f>
        <v>0</v>
      </c>
      <c r="E265" s="891">
        <f>ROUNDUP(D265,0)+'Основная продукция'!S357</f>
        <v>0</v>
      </c>
      <c r="F265" s="892">
        <f>E265*0.3</f>
        <v>0</v>
      </c>
      <c r="G265" s="894"/>
      <c r="H265" s="895"/>
      <c r="I265" s="896"/>
      <c r="K265" s="893" t="s">
        <v>295</v>
      </c>
      <c r="L265" s="891" t="s">
        <v>398</v>
      </c>
      <c r="M265" s="911">
        <f>Овощи!F1093</f>
        <v>0</v>
      </c>
      <c r="N265" s="891">
        <f>M265/0.3</f>
        <v>0</v>
      </c>
      <c r="O265" s="891">
        <f>ROUNDUP(N265,0)+'Основная продукция'!S385</f>
        <v>0</v>
      </c>
      <c r="P265" s="892">
        <f>O265*0.3</f>
        <v>0</v>
      </c>
      <c r="Q265" s="894"/>
      <c r="R265" s="895"/>
      <c r="S265" s="896"/>
      <c r="U265" s="893" t="s">
        <v>295</v>
      </c>
      <c r="V265" s="891" t="s">
        <v>398</v>
      </c>
      <c r="W265" s="911">
        <f>Овощи!F1172</f>
        <v>0</v>
      </c>
      <c r="X265" s="891">
        <f>W265/0.3</f>
        <v>0</v>
      </c>
      <c r="Y265" s="891">
        <f>ROUNDUP(X265,0)+'Основная продукция'!S413</f>
        <v>0</v>
      </c>
      <c r="Z265" s="892">
        <f>Y265*0.3</f>
        <v>0</v>
      </c>
      <c r="AA265" s="894"/>
      <c r="AB265" s="895"/>
      <c r="AC265" s="896"/>
    </row>
    <row r="266" spans="1:29" s="864" customFormat="1" ht="25.5" customHeight="1">
      <c r="A266" s="893" t="s">
        <v>52</v>
      </c>
      <c r="B266" s="891" t="s">
        <v>398</v>
      </c>
      <c r="C266" s="891">
        <f>Овощи!F1024</f>
        <v>0</v>
      </c>
      <c r="D266" s="891">
        <f>C266/0.24</f>
        <v>0</v>
      </c>
      <c r="E266" s="891">
        <f>ROUNDUP(D266,0)+'Основная продукция'!S352</f>
        <v>0</v>
      </c>
      <c r="F266" s="898">
        <f>E266*0.24</f>
        <v>0</v>
      </c>
      <c r="G266" s="894"/>
      <c r="H266" s="895"/>
      <c r="I266" s="896"/>
      <c r="K266" s="893" t="s">
        <v>52</v>
      </c>
      <c r="L266" s="891" t="s">
        <v>398</v>
      </c>
      <c r="M266" s="891" t="e">
        <f>Овощи!F1103</f>
        <v>#REF!</v>
      </c>
      <c r="N266" s="891" t="e">
        <f>M266/0.24</f>
        <v>#REF!</v>
      </c>
      <c r="O266" s="891" t="e">
        <f>ROUNDUP(N266,0)+'Основная продукция'!S380</f>
        <v>#REF!</v>
      </c>
      <c r="P266" s="898" t="e">
        <f>O266*0.24</f>
        <v>#REF!</v>
      </c>
      <c r="Q266" s="894"/>
      <c r="R266" s="895"/>
      <c r="S266" s="896"/>
      <c r="U266" s="893" t="s">
        <v>52</v>
      </c>
      <c r="V266" s="891" t="s">
        <v>398</v>
      </c>
      <c r="W266" s="891" t="e">
        <f>Овощи!F1182</f>
        <v>#REF!</v>
      </c>
      <c r="X266" s="891" t="e">
        <f>W266/0.24</f>
        <v>#REF!</v>
      </c>
      <c r="Y266" s="891" t="e">
        <f>ROUNDUP(X266,0)+'Основная продукция'!S408</f>
        <v>#REF!</v>
      </c>
      <c r="Z266" s="898" t="e">
        <f>Y266*0.24</f>
        <v>#REF!</v>
      </c>
      <c r="AA266" s="894"/>
      <c r="AB266" s="895"/>
      <c r="AC266" s="896"/>
    </row>
    <row r="267" spans="1:29" s="864" customFormat="1" ht="25.5" customHeight="1">
      <c r="A267" s="893" t="s">
        <v>53</v>
      </c>
      <c r="B267" s="891" t="s">
        <v>398</v>
      </c>
      <c r="C267" s="891" t="e">
        <f>Овощи!F1025</f>
        <v>#REF!</v>
      </c>
      <c r="D267" s="891" t="e">
        <f>C267/0.08</f>
        <v>#REF!</v>
      </c>
      <c r="E267" s="891" t="e">
        <f>ROUNDUP(D267,0)+'Основная продукция'!S353</f>
        <v>#REF!</v>
      </c>
      <c r="F267" s="898" t="e">
        <f>E267*0.08</f>
        <v>#REF!</v>
      </c>
      <c r="G267" s="894"/>
      <c r="H267" s="895"/>
      <c r="I267" s="896"/>
      <c r="K267" s="893" t="s">
        <v>53</v>
      </c>
      <c r="L267" s="891" t="s">
        <v>398</v>
      </c>
      <c r="M267" s="891" t="e">
        <f>Овощи!F1104</f>
        <v>#REF!</v>
      </c>
      <c r="N267" s="891" t="e">
        <f>M267/0.08</f>
        <v>#REF!</v>
      </c>
      <c r="O267" s="891" t="e">
        <f>ROUNDUP(N267,0)+'Основная продукция'!S381</f>
        <v>#REF!</v>
      </c>
      <c r="P267" s="898" t="e">
        <f>O267*0.08</f>
        <v>#REF!</v>
      </c>
      <c r="Q267" s="894"/>
      <c r="R267" s="895"/>
      <c r="S267" s="896"/>
      <c r="U267" s="893" t="s">
        <v>53</v>
      </c>
      <c r="V267" s="891" t="s">
        <v>398</v>
      </c>
      <c r="W267" s="891" t="e">
        <f>Овощи!F1183</f>
        <v>#REF!</v>
      </c>
      <c r="X267" s="891" t="e">
        <f>W267/0.08</f>
        <v>#REF!</v>
      </c>
      <c r="Y267" s="891" t="e">
        <f>ROUNDUP(X267,0)+'Основная продукция'!S409</f>
        <v>#REF!</v>
      </c>
      <c r="Z267" s="898" t="e">
        <f>Y267*0.08</f>
        <v>#REF!</v>
      </c>
      <c r="AA267" s="894"/>
      <c r="AB267" s="895"/>
      <c r="AC267" s="896"/>
    </row>
    <row r="268" spans="1:29" s="864" customFormat="1" ht="25.5" customHeight="1">
      <c r="A268" s="893" t="s">
        <v>54</v>
      </c>
      <c r="B268" s="891" t="s">
        <v>398</v>
      </c>
      <c r="C268" s="891"/>
      <c r="D268" s="891"/>
      <c r="E268" s="891">
        <f>'Основная продукция'!S354</f>
        <v>0</v>
      </c>
      <c r="F268" s="892">
        <f>E268*0.5</f>
        <v>0</v>
      </c>
      <c r="G268" s="894"/>
      <c r="H268" s="895"/>
      <c r="I268" s="896"/>
      <c r="K268" s="893" t="s">
        <v>54</v>
      </c>
      <c r="L268" s="891" t="s">
        <v>398</v>
      </c>
      <c r="M268" s="891"/>
      <c r="N268" s="891"/>
      <c r="O268" s="891">
        <f>'Основная продукция'!S382</f>
        <v>0</v>
      </c>
      <c r="P268" s="892">
        <f>O268*0.5</f>
        <v>0</v>
      </c>
      <c r="Q268" s="894"/>
      <c r="R268" s="895"/>
      <c r="S268" s="896"/>
      <c r="U268" s="893" t="s">
        <v>54</v>
      </c>
      <c r="V268" s="891" t="s">
        <v>398</v>
      </c>
      <c r="W268" s="891"/>
      <c r="X268" s="891"/>
      <c r="Y268" s="891">
        <f>'Основная продукция'!S410</f>
        <v>0</v>
      </c>
      <c r="Z268" s="892">
        <f>Y268*0.5</f>
        <v>0</v>
      </c>
      <c r="AA268" s="894"/>
      <c r="AB268" s="895"/>
      <c r="AC268" s="896"/>
    </row>
    <row r="269" spans="1:29" s="864" customFormat="1" ht="25.5" customHeight="1">
      <c r="A269" s="893" t="s">
        <v>55</v>
      </c>
      <c r="B269" s="891" t="s">
        <v>398</v>
      </c>
      <c r="C269" s="891"/>
      <c r="D269" s="891"/>
      <c r="E269" s="891">
        <f>'Основная продукция'!S361</f>
        <v>0</v>
      </c>
      <c r="F269" s="892">
        <f>E269*0.3</f>
        <v>0</v>
      </c>
      <c r="G269" s="894"/>
      <c r="H269" s="895"/>
      <c r="I269" s="896"/>
      <c r="K269" s="893" t="s">
        <v>55</v>
      </c>
      <c r="L269" s="891" t="s">
        <v>398</v>
      </c>
      <c r="M269" s="891"/>
      <c r="N269" s="891"/>
      <c r="O269" s="891">
        <f>'Основная продукция'!S389</f>
        <v>0</v>
      </c>
      <c r="P269" s="892">
        <f>O269*0.3</f>
        <v>0</v>
      </c>
      <c r="Q269" s="894"/>
      <c r="R269" s="895"/>
      <c r="S269" s="896"/>
      <c r="U269" s="893" t="s">
        <v>55</v>
      </c>
      <c r="V269" s="891" t="s">
        <v>398</v>
      </c>
      <c r="W269" s="891"/>
      <c r="X269" s="891"/>
      <c r="Y269" s="891">
        <f>'Основная продукция'!S417</f>
        <v>0</v>
      </c>
      <c r="Z269" s="892">
        <f>Y269*0.3</f>
        <v>0</v>
      </c>
      <c r="AA269" s="894"/>
      <c r="AB269" s="895"/>
      <c r="AC269" s="896"/>
    </row>
    <row r="270" spans="1:29" s="864" customFormat="1" ht="25.5" customHeight="1">
      <c r="A270" s="893" t="s">
        <v>56</v>
      </c>
      <c r="B270" s="891" t="s">
        <v>398</v>
      </c>
      <c r="C270" s="891"/>
      <c r="D270" s="891"/>
      <c r="E270" s="891">
        <f>'Основная продукция'!S362</f>
        <v>0</v>
      </c>
      <c r="F270" s="892">
        <f>E270*0.3</f>
        <v>0</v>
      </c>
      <c r="G270" s="894"/>
      <c r="H270" s="895"/>
      <c r="I270" s="896"/>
      <c r="K270" s="893" t="s">
        <v>56</v>
      </c>
      <c r="L270" s="891" t="s">
        <v>398</v>
      </c>
      <c r="M270" s="891"/>
      <c r="N270" s="891"/>
      <c r="O270" s="891">
        <f>'Основная продукция'!S390</f>
        <v>0</v>
      </c>
      <c r="P270" s="892">
        <f>O270*0.3</f>
        <v>0</v>
      </c>
      <c r="Q270" s="894"/>
      <c r="R270" s="895"/>
      <c r="S270" s="896"/>
      <c r="U270" s="893" t="s">
        <v>56</v>
      </c>
      <c r="V270" s="891" t="s">
        <v>398</v>
      </c>
      <c r="W270" s="891"/>
      <c r="X270" s="891"/>
      <c r="Y270" s="891">
        <f>'Основная продукция'!S418</f>
        <v>0</v>
      </c>
      <c r="Z270" s="892">
        <f>Y270*0.3</f>
        <v>0</v>
      </c>
      <c r="AA270" s="894"/>
      <c r="AB270" s="895"/>
      <c r="AC270" s="896"/>
    </row>
    <row r="271" spans="1:29" s="864" customFormat="1" ht="25.5" customHeight="1">
      <c r="A271" s="893" t="s">
        <v>57</v>
      </c>
      <c r="B271" s="891" t="s">
        <v>398</v>
      </c>
      <c r="C271" s="891"/>
      <c r="D271" s="891"/>
      <c r="E271" s="891">
        <f>'Основная продукция'!S364</f>
        <v>0</v>
      </c>
      <c r="F271" s="892">
        <f>E271*0.2</f>
        <v>0</v>
      </c>
      <c r="G271" s="894"/>
      <c r="H271" s="895"/>
      <c r="I271" s="896"/>
      <c r="K271" s="893" t="s">
        <v>57</v>
      </c>
      <c r="L271" s="891" t="s">
        <v>398</v>
      </c>
      <c r="M271" s="891"/>
      <c r="N271" s="891"/>
      <c r="O271" s="891">
        <f>'Основная продукция'!S392</f>
        <v>0</v>
      </c>
      <c r="P271" s="892">
        <f>O271*0.2</f>
        <v>0</v>
      </c>
      <c r="Q271" s="894"/>
      <c r="R271" s="895"/>
      <c r="S271" s="896"/>
      <c r="U271" s="893" t="s">
        <v>57</v>
      </c>
      <c r="V271" s="891" t="s">
        <v>398</v>
      </c>
      <c r="W271" s="891"/>
      <c r="X271" s="891"/>
      <c r="Y271" s="891">
        <f>'Основная продукция'!S420</f>
        <v>0</v>
      </c>
      <c r="Z271" s="892">
        <f>Y271*0.2</f>
        <v>0</v>
      </c>
      <c r="AA271" s="894"/>
      <c r="AB271" s="895"/>
      <c r="AC271" s="896"/>
    </row>
    <row r="272" spans="1:29" s="864" customFormat="1" ht="25.5" customHeight="1" thickBot="1">
      <c r="A272" s="912" t="s">
        <v>58</v>
      </c>
      <c r="B272" s="913" t="s">
        <v>398</v>
      </c>
      <c r="C272" s="913"/>
      <c r="D272" s="913"/>
      <c r="E272" s="913">
        <f>'Основная продукция'!S363</f>
        <v>0</v>
      </c>
      <c r="F272" s="914"/>
      <c r="G272" s="914"/>
      <c r="H272" s="915"/>
      <c r="I272" s="916"/>
      <c r="K272" s="912" t="s">
        <v>58</v>
      </c>
      <c r="L272" s="913" t="s">
        <v>398</v>
      </c>
      <c r="M272" s="913"/>
      <c r="N272" s="913"/>
      <c r="O272" s="913">
        <f>'Основная продукция'!S391</f>
        <v>0</v>
      </c>
      <c r="P272" s="914"/>
      <c r="Q272" s="914"/>
      <c r="R272" s="915"/>
      <c r="S272" s="916"/>
      <c r="U272" s="912" t="s">
        <v>58</v>
      </c>
      <c r="V272" s="913" t="s">
        <v>398</v>
      </c>
      <c r="W272" s="913"/>
      <c r="X272" s="913"/>
      <c r="Y272" s="913">
        <f>'Основная продукция'!S419</f>
        <v>0</v>
      </c>
      <c r="Z272" s="914"/>
      <c r="AA272" s="914"/>
      <c r="AB272" s="915"/>
      <c r="AC272" s="916"/>
    </row>
    <row r="273" spans="1:29" s="864" customFormat="1" ht="25.5" customHeight="1">
      <c r="A273" s="4177" t="s">
        <v>59</v>
      </c>
      <c r="B273" s="4178"/>
      <c r="C273" s="4178"/>
      <c r="D273" s="4178"/>
      <c r="E273" s="4178"/>
      <c r="F273" s="4178"/>
      <c r="G273" s="4178"/>
      <c r="H273" s="4178"/>
      <c r="I273" s="4179"/>
      <c r="K273" s="4177" t="s">
        <v>59</v>
      </c>
      <c r="L273" s="4178"/>
      <c r="M273" s="4178"/>
      <c r="N273" s="4178"/>
      <c r="O273" s="4178"/>
      <c r="P273" s="4178"/>
      <c r="Q273" s="4178"/>
      <c r="R273" s="4178"/>
      <c r="S273" s="4179"/>
      <c r="U273" s="4177" t="s">
        <v>59</v>
      </c>
      <c r="V273" s="4178"/>
      <c r="W273" s="4178"/>
      <c r="X273" s="4178"/>
      <c r="Y273" s="4178"/>
      <c r="Z273" s="4178"/>
      <c r="AA273" s="4178"/>
      <c r="AB273" s="4178"/>
      <c r="AC273" s="4179"/>
    </row>
    <row r="274" spans="1:29" ht="25.5" customHeight="1">
      <c r="A274" s="4066" t="s">
        <v>60</v>
      </c>
      <c r="B274" s="4067"/>
      <c r="C274" s="4067"/>
      <c r="D274" s="4067"/>
      <c r="E274" s="4067"/>
      <c r="F274" s="4067"/>
      <c r="G274" s="4067"/>
      <c r="H274" s="4067"/>
      <c r="I274" s="4068"/>
      <c r="K274" s="4066" t="s">
        <v>60</v>
      </c>
      <c r="L274" s="4067"/>
      <c r="M274" s="4067"/>
      <c r="N274" s="4067"/>
      <c r="O274" s="4067"/>
      <c r="P274" s="4067"/>
      <c r="Q274" s="4067"/>
      <c r="R274" s="4067"/>
      <c r="S274" s="4068"/>
      <c r="U274" s="4066" t="s">
        <v>60</v>
      </c>
      <c r="V274" s="4067"/>
      <c r="W274" s="4067"/>
      <c r="X274" s="4067"/>
      <c r="Y274" s="4067"/>
      <c r="Z274" s="4067"/>
      <c r="AA274" s="4067"/>
      <c r="AB274" s="4067"/>
      <c r="AC274" s="4068"/>
    </row>
    <row r="275" spans="1:29" ht="5.25" customHeight="1" thickBot="1">
      <c r="A275" s="795"/>
      <c r="B275" s="796"/>
      <c r="C275" s="796"/>
      <c r="D275" s="796"/>
      <c r="E275" s="796"/>
      <c r="F275" s="796"/>
      <c r="G275" s="796"/>
      <c r="H275" s="796"/>
      <c r="I275" s="917"/>
      <c r="K275" s="795"/>
      <c r="L275" s="796"/>
      <c r="M275" s="796"/>
      <c r="N275" s="796"/>
      <c r="O275" s="796"/>
      <c r="P275" s="796"/>
      <c r="Q275" s="796"/>
      <c r="R275" s="796"/>
      <c r="S275" s="917"/>
      <c r="U275" s="795"/>
      <c r="V275" s="796"/>
      <c r="W275" s="796"/>
      <c r="X275" s="796"/>
      <c r="Y275" s="796"/>
      <c r="Z275" s="796"/>
      <c r="AA275" s="796"/>
      <c r="AB275" s="796"/>
      <c r="AC275" s="917"/>
    </row>
    <row r="276" spans="1:29" ht="18.75" customHeight="1" thickBot="1">
      <c r="A276" s="854" t="s">
        <v>317</v>
      </c>
      <c r="B276" s="855"/>
      <c r="C276" s="855"/>
      <c r="D276" s="855"/>
      <c r="E276" s="855"/>
      <c r="F276" s="855"/>
      <c r="G276" s="4051" t="s">
        <v>93</v>
      </c>
      <c r="H276" s="4052"/>
      <c r="I276" s="4053"/>
      <c r="K276" s="4054" t="s">
        <v>319</v>
      </c>
      <c r="L276" s="4055"/>
      <c r="M276" s="4055"/>
      <c r="N276" s="4055"/>
      <c r="O276" s="4055"/>
      <c r="P276" s="4055"/>
      <c r="Q276" s="4051" t="s">
        <v>542</v>
      </c>
      <c r="R276" s="4052"/>
      <c r="S276" s="4053"/>
      <c r="U276" s="4056" t="s">
        <v>321</v>
      </c>
      <c r="V276" s="4057"/>
      <c r="W276" s="4057"/>
      <c r="X276" s="4057"/>
      <c r="Y276" s="4057"/>
      <c r="Z276" s="4058"/>
      <c r="AA276" s="4051" t="s">
        <v>124</v>
      </c>
      <c r="AB276" s="4052"/>
      <c r="AC276" s="4053"/>
    </row>
    <row r="277" spans="1:29" ht="18.75" customHeight="1" thickBot="1">
      <c r="A277" s="856" t="s">
        <v>61</v>
      </c>
      <c r="B277" s="4059">
        <f>B57</f>
        <v>44606</v>
      </c>
      <c r="C277" s="4060"/>
      <c r="D277" s="4060"/>
      <c r="E277" s="4060"/>
      <c r="F277" s="4061"/>
      <c r="G277" s="857" t="s">
        <v>62</v>
      </c>
      <c r="H277" s="4062">
        <f>H222</f>
        <v>0.5</v>
      </c>
      <c r="I277" s="4063"/>
      <c r="K277" s="856" t="s">
        <v>61</v>
      </c>
      <c r="L277" s="4059">
        <f>L222</f>
        <v>44606</v>
      </c>
      <c r="M277" s="4060"/>
      <c r="N277" s="4060"/>
      <c r="O277" s="4060"/>
      <c r="P277" s="4061"/>
      <c r="Q277" s="857" t="s">
        <v>62</v>
      </c>
      <c r="R277" s="4064">
        <f>R222</f>
        <v>0.5</v>
      </c>
      <c r="S277" s="4065"/>
      <c r="U277" s="856" t="s">
        <v>61</v>
      </c>
      <c r="V277" s="4059">
        <f>V222</f>
        <v>44606</v>
      </c>
      <c r="W277" s="4060"/>
      <c r="X277" s="4060"/>
      <c r="Y277" s="4060"/>
      <c r="Z277" s="4061"/>
      <c r="AA277" s="857" t="s">
        <v>62</v>
      </c>
      <c r="AB277" s="4064">
        <f>AB222</f>
        <v>0.5</v>
      </c>
      <c r="AC277" s="4065"/>
    </row>
    <row r="278" spans="1:29" ht="12.75" customHeight="1">
      <c r="A278" s="4077" t="s">
        <v>21</v>
      </c>
      <c r="B278" s="4078"/>
      <c r="C278" s="1946"/>
      <c r="D278" s="1946"/>
      <c r="E278" s="1946"/>
      <c r="F278" s="4081" t="s">
        <v>395</v>
      </c>
      <c r="G278" s="4081" t="s">
        <v>22</v>
      </c>
      <c r="H278" s="4081" t="s">
        <v>563</v>
      </c>
      <c r="I278" s="4090" t="s">
        <v>564</v>
      </c>
      <c r="K278" s="4077" t="s">
        <v>21</v>
      </c>
      <c r="L278" s="4078"/>
      <c r="M278" s="1946"/>
      <c r="N278" s="1946"/>
      <c r="O278" s="1946"/>
      <c r="P278" s="4081" t="s">
        <v>395</v>
      </c>
      <c r="Q278" s="4081" t="s">
        <v>22</v>
      </c>
      <c r="R278" s="4081" t="s">
        <v>563</v>
      </c>
      <c r="S278" s="4090" t="s">
        <v>564</v>
      </c>
      <c r="U278" s="4077" t="s">
        <v>21</v>
      </c>
      <c r="V278" s="4078"/>
      <c r="W278" s="1946"/>
      <c r="X278" s="1946"/>
      <c r="Y278" s="1946"/>
      <c r="Z278" s="4081" t="s">
        <v>395</v>
      </c>
      <c r="AA278" s="4081" t="s">
        <v>22</v>
      </c>
      <c r="AB278" s="4081" t="s">
        <v>563</v>
      </c>
      <c r="AC278" s="4090" t="s">
        <v>564</v>
      </c>
    </row>
    <row r="279" spans="1:29" ht="13.5" thickBot="1">
      <c r="A279" s="4079"/>
      <c r="B279" s="4080"/>
      <c r="C279" s="1947"/>
      <c r="D279" s="1947"/>
      <c r="E279" s="1947" t="s">
        <v>396</v>
      </c>
      <c r="F279" s="4082"/>
      <c r="G279" s="4082"/>
      <c r="H279" s="4082"/>
      <c r="I279" s="4091"/>
      <c r="K279" s="4079"/>
      <c r="L279" s="4080"/>
      <c r="M279" s="1947"/>
      <c r="N279" s="1947"/>
      <c r="O279" s="1947" t="s">
        <v>396</v>
      </c>
      <c r="P279" s="4082"/>
      <c r="Q279" s="4082"/>
      <c r="R279" s="4082"/>
      <c r="S279" s="4091"/>
      <c r="U279" s="4079"/>
      <c r="V279" s="4080"/>
      <c r="W279" s="1947"/>
      <c r="X279" s="1947"/>
      <c r="Y279" s="1947" t="s">
        <v>396</v>
      </c>
      <c r="Z279" s="4082"/>
      <c r="AA279" s="4082"/>
      <c r="AB279" s="4082"/>
      <c r="AC279" s="4091"/>
    </row>
    <row r="280" spans="1:29" s="864" customFormat="1" ht="25.5" customHeight="1">
      <c r="A280" s="1948" t="s">
        <v>24</v>
      </c>
      <c r="B280" s="1949" t="s">
        <v>25</v>
      </c>
      <c r="C280" s="1949"/>
      <c r="D280" s="1949"/>
      <c r="E280" s="1949" t="s">
        <v>397</v>
      </c>
      <c r="F280" s="860">
        <f>'Основная продукция'!P425</f>
        <v>0</v>
      </c>
      <c r="G280" s="861"/>
      <c r="H280" s="862"/>
      <c r="I280" s="863"/>
      <c r="K280" s="1948" t="s">
        <v>24</v>
      </c>
      <c r="L280" s="1949" t="s">
        <v>25</v>
      </c>
      <c r="M280" s="1949"/>
      <c r="N280" s="1949"/>
      <c r="O280" s="1949" t="s">
        <v>397</v>
      </c>
      <c r="P280" s="860">
        <f>'Основная продукция'!P453</f>
        <v>0</v>
      </c>
      <c r="Q280" s="861"/>
      <c r="R280" s="862"/>
      <c r="S280" s="863"/>
      <c r="U280" s="1948" t="s">
        <v>24</v>
      </c>
      <c r="V280" s="1949" t="s">
        <v>25</v>
      </c>
      <c r="W280" s="1949"/>
      <c r="X280" s="1949"/>
      <c r="Y280" s="1949" t="s">
        <v>397</v>
      </c>
      <c r="Z280" s="860" t="e">
        <f>'Основная продукция'!#REF!</f>
        <v>#REF!</v>
      </c>
      <c r="AA280" s="861"/>
      <c r="AB280" s="862"/>
      <c r="AC280" s="863"/>
    </row>
    <row r="281" spans="1:29" s="864" customFormat="1" ht="25.5" customHeight="1">
      <c r="A281" s="865" t="s">
        <v>26</v>
      </c>
      <c r="B281" s="866" t="s">
        <v>25</v>
      </c>
      <c r="C281" s="866"/>
      <c r="D281" s="866"/>
      <c r="E281" s="866" t="s">
        <v>397</v>
      </c>
      <c r="F281" s="881">
        <f>'Основная продукция'!P426</f>
        <v>0</v>
      </c>
      <c r="G281" s="868"/>
      <c r="H281" s="869"/>
      <c r="I281" s="870"/>
      <c r="K281" s="865" t="s">
        <v>26</v>
      </c>
      <c r="L281" s="866" t="s">
        <v>25</v>
      </c>
      <c r="M281" s="866"/>
      <c r="N281" s="866"/>
      <c r="O281" s="866" t="s">
        <v>397</v>
      </c>
      <c r="P281" s="881">
        <f>'Основная продукция'!P454</f>
        <v>0</v>
      </c>
      <c r="Q281" s="868"/>
      <c r="R281" s="869"/>
      <c r="S281" s="870"/>
      <c r="U281" s="865" t="s">
        <v>26</v>
      </c>
      <c r="V281" s="866" t="s">
        <v>25</v>
      </c>
      <c r="W281" s="866"/>
      <c r="X281" s="866"/>
      <c r="Y281" s="866" t="s">
        <v>397</v>
      </c>
      <c r="Z281" s="881" t="e">
        <f>'Основная продукция'!#REF!</f>
        <v>#REF!</v>
      </c>
      <c r="AA281" s="868"/>
      <c r="AB281" s="869"/>
      <c r="AC281" s="870"/>
    </row>
    <row r="282" spans="1:29" s="864" customFormat="1" ht="25.5" customHeight="1">
      <c r="A282" s="865" t="s">
        <v>583</v>
      </c>
      <c r="B282" s="866" t="s">
        <v>25</v>
      </c>
      <c r="C282" s="866"/>
      <c r="D282" s="866"/>
      <c r="E282" s="866" t="s">
        <v>397</v>
      </c>
      <c r="F282" s="881">
        <f>'Основная продукция'!P427</f>
        <v>0</v>
      </c>
      <c r="G282" s="868"/>
      <c r="H282" s="869"/>
      <c r="I282" s="870"/>
      <c r="K282" s="865" t="s">
        <v>583</v>
      </c>
      <c r="L282" s="866" t="s">
        <v>25</v>
      </c>
      <c r="M282" s="866"/>
      <c r="N282" s="866"/>
      <c r="O282" s="866" t="s">
        <v>397</v>
      </c>
      <c r="P282" s="881">
        <f>'Основная продукция'!P455</f>
        <v>0</v>
      </c>
      <c r="Q282" s="868"/>
      <c r="R282" s="869"/>
      <c r="S282" s="870"/>
      <c r="U282" s="865" t="s">
        <v>583</v>
      </c>
      <c r="V282" s="866" t="s">
        <v>25</v>
      </c>
      <c r="W282" s="866"/>
      <c r="X282" s="866"/>
      <c r="Y282" s="866" t="s">
        <v>397</v>
      </c>
      <c r="Z282" s="881" t="e">
        <f>'Основная продукция'!#REF!</f>
        <v>#REF!</v>
      </c>
      <c r="AA282" s="868"/>
      <c r="AB282" s="869"/>
      <c r="AC282" s="870"/>
    </row>
    <row r="283" spans="1:29" s="864" customFormat="1" ht="25.5" customHeight="1">
      <c r="A283" s="865" t="s">
        <v>584</v>
      </c>
      <c r="B283" s="866" t="s">
        <v>25</v>
      </c>
      <c r="C283" s="866"/>
      <c r="D283" s="866"/>
      <c r="E283" s="866" t="s">
        <v>397</v>
      </c>
      <c r="F283" s="881">
        <f>'Основная продукция'!P428</f>
        <v>0</v>
      </c>
      <c r="G283" s="868"/>
      <c r="H283" s="869"/>
      <c r="I283" s="870"/>
      <c r="K283" s="865" t="s">
        <v>584</v>
      </c>
      <c r="L283" s="866" t="s">
        <v>25</v>
      </c>
      <c r="M283" s="866"/>
      <c r="N283" s="866"/>
      <c r="O283" s="866" t="s">
        <v>397</v>
      </c>
      <c r="P283" s="881">
        <f>'Основная продукция'!P456</f>
        <v>0</v>
      </c>
      <c r="Q283" s="868"/>
      <c r="R283" s="869"/>
      <c r="S283" s="870"/>
      <c r="U283" s="865" t="s">
        <v>584</v>
      </c>
      <c r="V283" s="866" t="s">
        <v>25</v>
      </c>
      <c r="W283" s="866"/>
      <c r="X283" s="866"/>
      <c r="Y283" s="866" t="s">
        <v>397</v>
      </c>
      <c r="Z283" s="881" t="e">
        <f>'Основная продукция'!#REF!</f>
        <v>#REF!</v>
      </c>
      <c r="AA283" s="868"/>
      <c r="AB283" s="869"/>
      <c r="AC283" s="870"/>
    </row>
    <row r="284" spans="1:29" s="864" customFormat="1" ht="25.5" customHeight="1" thickBot="1">
      <c r="A284" s="871" t="s">
        <v>27</v>
      </c>
      <c r="B284" s="1951" t="s">
        <v>25</v>
      </c>
      <c r="C284" s="872"/>
      <c r="D284" s="872"/>
      <c r="E284" s="1951" t="s">
        <v>397</v>
      </c>
      <c r="F284" s="930">
        <f>'Основная продукция'!P429</f>
        <v>0</v>
      </c>
      <c r="G284" s="873"/>
      <c r="H284" s="874"/>
      <c r="I284" s="875"/>
      <c r="K284" s="871" t="s">
        <v>27</v>
      </c>
      <c r="L284" s="1951" t="s">
        <v>25</v>
      </c>
      <c r="M284" s="872"/>
      <c r="N284" s="872"/>
      <c r="O284" s="1951" t="s">
        <v>397</v>
      </c>
      <c r="P284" s="930">
        <f>'Основная продукция'!P457</f>
        <v>0</v>
      </c>
      <c r="Q284" s="873"/>
      <c r="R284" s="874"/>
      <c r="S284" s="875"/>
      <c r="U284" s="871" t="s">
        <v>27</v>
      </c>
      <c r="V284" s="1951" t="s">
        <v>25</v>
      </c>
      <c r="W284" s="872"/>
      <c r="X284" s="872"/>
      <c r="Y284" s="1951" t="s">
        <v>397</v>
      </c>
      <c r="Z284" s="930" t="e">
        <f>'Основная продукция'!#REF!</f>
        <v>#REF!</v>
      </c>
      <c r="AA284" s="873"/>
      <c r="AB284" s="874"/>
      <c r="AC284" s="875"/>
    </row>
    <row r="285" spans="1:29" s="864" customFormat="1" ht="25.5" customHeight="1">
      <c r="A285" s="1948" t="s">
        <v>0</v>
      </c>
      <c r="B285" s="1949" t="s">
        <v>25</v>
      </c>
      <c r="C285" s="1949"/>
      <c r="D285" s="1949"/>
      <c r="E285" s="1949" t="s">
        <v>397</v>
      </c>
      <c r="F285" s="860">
        <f>'Основная продукция'!P431</f>
        <v>0</v>
      </c>
      <c r="G285" s="876"/>
      <c r="H285" s="1832" t="e">
        <f>'Срочная в 11.30'!G60</f>
        <v>#DIV/0!</v>
      </c>
      <c r="I285" s="1829" t="e">
        <f>F285-H285</f>
        <v>#DIV/0!</v>
      </c>
      <c r="K285" s="1948" t="s">
        <v>0</v>
      </c>
      <c r="L285" s="1949" t="s">
        <v>25</v>
      </c>
      <c r="M285" s="1949"/>
      <c r="N285" s="1949"/>
      <c r="O285" s="1949" t="s">
        <v>397</v>
      </c>
      <c r="P285" s="860">
        <f>'Основная продукция'!P459</f>
        <v>0</v>
      </c>
      <c r="Q285" s="876"/>
      <c r="R285" s="1832" t="e">
        <f>'Срочная в 11.30'!G64</f>
        <v>#DIV/0!</v>
      </c>
      <c r="S285" s="1829" t="e">
        <f>P285-R285</f>
        <v>#DIV/0!</v>
      </c>
      <c r="U285" s="1948" t="s">
        <v>0</v>
      </c>
      <c r="V285" s="1949" t="s">
        <v>25</v>
      </c>
      <c r="W285" s="1949"/>
      <c r="X285" s="1949"/>
      <c r="Y285" s="1949" t="s">
        <v>397</v>
      </c>
      <c r="Z285" s="860" t="e">
        <f>'Основная продукция'!#REF!</f>
        <v>#REF!</v>
      </c>
      <c r="AA285" s="876"/>
      <c r="AB285" s="1832"/>
      <c r="AC285" s="1829" t="e">
        <f>Z285-AB285</f>
        <v>#REF!</v>
      </c>
    </row>
    <row r="286" spans="1:29" s="864" customFormat="1" ht="25.5" customHeight="1">
      <c r="A286" s="865" t="s">
        <v>28</v>
      </c>
      <c r="B286" s="866" t="s">
        <v>25</v>
      </c>
      <c r="C286" s="866"/>
      <c r="D286" s="866"/>
      <c r="E286" s="866" t="s">
        <v>397</v>
      </c>
      <c r="F286" s="881">
        <f>'Основная продукция'!P432</f>
        <v>0</v>
      </c>
      <c r="G286" s="877"/>
      <c r="H286" s="1827"/>
      <c r="I286" s="1828"/>
      <c r="K286" s="865" t="s">
        <v>28</v>
      </c>
      <c r="L286" s="866" t="s">
        <v>25</v>
      </c>
      <c r="M286" s="866"/>
      <c r="N286" s="866"/>
      <c r="O286" s="866" t="s">
        <v>397</v>
      </c>
      <c r="P286" s="881">
        <f>'Основная продукция'!P460</f>
        <v>0</v>
      </c>
      <c r="Q286" s="877"/>
      <c r="R286" s="1827"/>
      <c r="S286" s="1828"/>
      <c r="U286" s="865" t="s">
        <v>28</v>
      </c>
      <c r="V286" s="866" t="s">
        <v>25</v>
      </c>
      <c r="W286" s="866"/>
      <c r="X286" s="866"/>
      <c r="Y286" s="866" t="s">
        <v>397</v>
      </c>
      <c r="Z286" s="881" t="e">
        <f>'Основная продукция'!#REF!</f>
        <v>#REF!</v>
      </c>
      <c r="AA286" s="877"/>
      <c r="AB286" s="1827"/>
      <c r="AC286" s="1828"/>
    </row>
    <row r="287" spans="1:29" s="864" customFormat="1" ht="25.5" customHeight="1" thickBot="1">
      <c r="A287" s="1950" t="s">
        <v>29</v>
      </c>
      <c r="B287" s="1951" t="s">
        <v>25</v>
      </c>
      <c r="C287" s="872"/>
      <c r="D287" s="872"/>
      <c r="E287" s="1951" t="s">
        <v>397</v>
      </c>
      <c r="F287" s="930">
        <f>'Основная продукция'!P433</f>
        <v>0</v>
      </c>
      <c r="G287" s="878"/>
      <c r="H287" s="1836" t="e">
        <f>'Срочная в 11.30'!G61</f>
        <v>#DIV/0!</v>
      </c>
      <c r="I287" s="1837" t="e">
        <f>F287-H287</f>
        <v>#DIV/0!</v>
      </c>
      <c r="K287" s="1950" t="s">
        <v>29</v>
      </c>
      <c r="L287" s="1951" t="s">
        <v>25</v>
      </c>
      <c r="M287" s="872"/>
      <c r="N287" s="872"/>
      <c r="O287" s="1951" t="s">
        <v>397</v>
      </c>
      <c r="P287" s="930">
        <f>'Основная продукция'!P461</f>
        <v>0</v>
      </c>
      <c r="Q287" s="878"/>
      <c r="R287" s="1836" t="e">
        <f>'Срочная в 11.30'!G65</f>
        <v>#DIV/0!</v>
      </c>
      <c r="S287" s="1837" t="e">
        <f>P287-R287</f>
        <v>#DIV/0!</v>
      </c>
      <c r="U287" s="1950" t="s">
        <v>29</v>
      </c>
      <c r="V287" s="1951" t="s">
        <v>25</v>
      </c>
      <c r="W287" s="872"/>
      <c r="X287" s="872"/>
      <c r="Y287" s="1951" t="s">
        <v>397</v>
      </c>
      <c r="Z287" s="930" t="e">
        <f>'Основная продукция'!#REF!</f>
        <v>#REF!</v>
      </c>
      <c r="AA287" s="878"/>
      <c r="AB287" s="1835"/>
      <c r="AC287" s="1830" t="e">
        <f>Z287-AB287</f>
        <v>#REF!</v>
      </c>
    </row>
    <row r="288" spans="1:29" s="864" customFormat="1" ht="25.5" customHeight="1">
      <c r="A288" s="1948" t="s">
        <v>30</v>
      </c>
      <c r="B288" s="1949" t="s">
        <v>25</v>
      </c>
      <c r="C288" s="1949"/>
      <c r="D288" s="1949"/>
      <c r="E288" s="1949" t="s">
        <v>397</v>
      </c>
      <c r="F288" s="860">
        <f>'Основная продукция'!P435</f>
        <v>0</v>
      </c>
      <c r="G288" s="876"/>
      <c r="H288" s="862"/>
      <c r="I288" s="863"/>
      <c r="K288" s="1948" t="s">
        <v>30</v>
      </c>
      <c r="L288" s="1949" t="s">
        <v>25</v>
      </c>
      <c r="M288" s="1949"/>
      <c r="N288" s="1949"/>
      <c r="O288" s="1949" t="s">
        <v>397</v>
      </c>
      <c r="P288" s="860">
        <f>'Основная продукция'!P463</f>
        <v>0</v>
      </c>
      <c r="Q288" s="876"/>
      <c r="R288" s="862"/>
      <c r="S288" s="863"/>
      <c r="U288" s="1948" t="s">
        <v>30</v>
      </c>
      <c r="V288" s="1949" t="s">
        <v>25</v>
      </c>
      <c r="W288" s="1949"/>
      <c r="X288" s="1949"/>
      <c r="Y288" s="1949" t="s">
        <v>397</v>
      </c>
      <c r="Z288" s="860" t="e">
        <f>'Основная продукция'!#REF!</f>
        <v>#REF!</v>
      </c>
      <c r="AA288" s="876"/>
      <c r="AB288" s="862"/>
      <c r="AC288" s="863"/>
    </row>
    <row r="289" spans="1:29" s="864" customFormat="1" ht="25.5" customHeight="1" thickBot="1">
      <c r="A289" s="1950" t="s">
        <v>31</v>
      </c>
      <c r="B289" s="1951" t="s">
        <v>25</v>
      </c>
      <c r="C289" s="872"/>
      <c r="D289" s="872"/>
      <c r="E289" s="1951" t="s">
        <v>397</v>
      </c>
      <c r="F289" s="930">
        <f>'Основная продукция'!P436</f>
        <v>0</v>
      </c>
      <c r="G289" s="878"/>
      <c r="H289" s="874"/>
      <c r="I289" s="875"/>
      <c r="K289" s="1950" t="s">
        <v>31</v>
      </c>
      <c r="L289" s="1951" t="s">
        <v>25</v>
      </c>
      <c r="M289" s="872"/>
      <c r="N289" s="872"/>
      <c r="O289" s="1951" t="s">
        <v>397</v>
      </c>
      <c r="P289" s="930">
        <f>'Основная продукция'!P464</f>
        <v>0</v>
      </c>
      <c r="Q289" s="878"/>
      <c r="R289" s="874"/>
      <c r="S289" s="875"/>
      <c r="U289" s="1950" t="s">
        <v>31</v>
      </c>
      <c r="V289" s="1951" t="s">
        <v>25</v>
      </c>
      <c r="W289" s="872"/>
      <c r="X289" s="872"/>
      <c r="Y289" s="1951" t="s">
        <v>397</v>
      </c>
      <c r="Z289" s="930" t="e">
        <f>'Основная продукция'!#REF!</f>
        <v>#REF!</v>
      </c>
      <c r="AA289" s="878"/>
      <c r="AB289" s="874"/>
      <c r="AC289" s="875"/>
    </row>
    <row r="290" spans="1:29" s="864" customFormat="1" ht="25.5" customHeight="1">
      <c r="A290" s="879" t="s">
        <v>327</v>
      </c>
      <c r="B290" s="1949" t="s">
        <v>25</v>
      </c>
      <c r="C290" s="1949"/>
      <c r="D290" s="1949"/>
      <c r="E290" s="1949" t="s">
        <v>397</v>
      </c>
      <c r="F290" s="860">
        <f>'Основная продукция'!P437</f>
        <v>0</v>
      </c>
      <c r="G290" s="876"/>
      <c r="H290" s="862"/>
      <c r="I290" s="863"/>
      <c r="K290" s="879" t="s">
        <v>327</v>
      </c>
      <c r="L290" s="1949" t="s">
        <v>25</v>
      </c>
      <c r="M290" s="1949"/>
      <c r="N290" s="1949"/>
      <c r="O290" s="1949" t="s">
        <v>397</v>
      </c>
      <c r="P290" s="860">
        <f>'Основная продукция'!P465</f>
        <v>0</v>
      </c>
      <c r="Q290" s="876"/>
      <c r="R290" s="862"/>
      <c r="S290" s="863"/>
      <c r="U290" s="879" t="s">
        <v>327</v>
      </c>
      <c r="V290" s="1949" t="s">
        <v>25</v>
      </c>
      <c r="W290" s="1949"/>
      <c r="X290" s="1949"/>
      <c r="Y290" s="1949" t="s">
        <v>397</v>
      </c>
      <c r="Z290" s="860" t="e">
        <f>'Основная продукция'!#REF!</f>
        <v>#REF!</v>
      </c>
      <c r="AA290" s="876"/>
      <c r="AB290" s="862"/>
      <c r="AC290" s="863"/>
    </row>
    <row r="291" spans="1:29" s="864" customFormat="1" ht="25.5" customHeight="1">
      <c r="A291" s="880" t="s">
        <v>33</v>
      </c>
      <c r="B291" s="866" t="s">
        <v>25</v>
      </c>
      <c r="C291" s="866"/>
      <c r="D291" s="866"/>
      <c r="E291" s="866" t="s">
        <v>397</v>
      </c>
      <c r="F291" s="881">
        <f>'Основная продукция'!P438</f>
        <v>0</v>
      </c>
      <c r="G291" s="877"/>
      <c r="H291" s="869"/>
      <c r="I291" s="870"/>
      <c r="K291" s="880" t="s">
        <v>33</v>
      </c>
      <c r="L291" s="866" t="s">
        <v>25</v>
      </c>
      <c r="M291" s="866"/>
      <c r="N291" s="866"/>
      <c r="O291" s="866" t="s">
        <v>397</v>
      </c>
      <c r="P291" s="881">
        <f>'Основная продукция'!P466</f>
        <v>0</v>
      </c>
      <c r="Q291" s="877"/>
      <c r="R291" s="869"/>
      <c r="S291" s="870"/>
      <c r="U291" s="880" t="s">
        <v>33</v>
      </c>
      <c r="V291" s="866" t="s">
        <v>25</v>
      </c>
      <c r="W291" s="866"/>
      <c r="X291" s="866"/>
      <c r="Y291" s="866" t="s">
        <v>397</v>
      </c>
      <c r="Z291" s="881" t="e">
        <f>'Основная продукция'!#REF!</f>
        <v>#REF!</v>
      </c>
      <c r="AA291" s="877"/>
      <c r="AB291" s="869"/>
      <c r="AC291" s="870"/>
    </row>
    <row r="292" spans="1:29" s="864" customFormat="1" ht="25.5" customHeight="1" thickBot="1">
      <c r="A292" s="871" t="s">
        <v>34</v>
      </c>
      <c r="B292" s="1951" t="s">
        <v>25</v>
      </c>
      <c r="C292" s="872"/>
      <c r="D292" s="872"/>
      <c r="E292" s="1951" t="s">
        <v>397</v>
      </c>
      <c r="F292" s="930">
        <f>'Основная продукция'!P439</f>
        <v>0</v>
      </c>
      <c r="G292" s="878"/>
      <c r="H292" s="874"/>
      <c r="I292" s="875"/>
      <c r="K292" s="871" t="s">
        <v>34</v>
      </c>
      <c r="L292" s="1951" t="s">
        <v>25</v>
      </c>
      <c r="M292" s="872"/>
      <c r="N292" s="872"/>
      <c r="O292" s="1951" t="s">
        <v>397</v>
      </c>
      <c r="P292" s="930">
        <f>'Основная продукция'!P467</f>
        <v>0</v>
      </c>
      <c r="Q292" s="878"/>
      <c r="R292" s="874"/>
      <c r="S292" s="875"/>
      <c r="U292" s="871" t="s">
        <v>34</v>
      </c>
      <c r="V292" s="1951" t="s">
        <v>25</v>
      </c>
      <c r="W292" s="872"/>
      <c r="X292" s="872"/>
      <c r="Y292" s="1951" t="s">
        <v>397</v>
      </c>
      <c r="Z292" s="930" t="e">
        <f>'Основная продукция'!#REF!</f>
        <v>#REF!</v>
      </c>
      <c r="AA292" s="878"/>
      <c r="AB292" s="874"/>
      <c r="AC292" s="875"/>
    </row>
    <row r="293" spans="1:29" s="864" customFormat="1" ht="25.5" customHeight="1">
      <c r="A293" s="1948" t="s">
        <v>9</v>
      </c>
      <c r="B293" s="1949" t="s">
        <v>25</v>
      </c>
      <c r="C293" s="1949"/>
      <c r="D293" s="1949"/>
      <c r="E293" s="1949" t="s">
        <v>397</v>
      </c>
      <c r="F293" s="860">
        <f>'Основная продукция'!P440</f>
        <v>0</v>
      </c>
      <c r="G293" s="876"/>
      <c r="H293" s="862"/>
      <c r="I293" s="863"/>
      <c r="K293" s="1948" t="s">
        <v>9</v>
      </c>
      <c r="L293" s="1949" t="s">
        <v>25</v>
      </c>
      <c r="M293" s="1949"/>
      <c r="N293" s="1949"/>
      <c r="O293" s="1949" t="s">
        <v>397</v>
      </c>
      <c r="P293" s="860">
        <f>'Основная продукция'!P468</f>
        <v>0</v>
      </c>
      <c r="Q293" s="876"/>
      <c r="R293" s="862"/>
      <c r="S293" s="863"/>
      <c r="U293" s="1948" t="s">
        <v>9</v>
      </c>
      <c r="V293" s="1949" t="s">
        <v>25</v>
      </c>
      <c r="W293" s="1949"/>
      <c r="X293" s="1949"/>
      <c r="Y293" s="1949" t="s">
        <v>397</v>
      </c>
      <c r="Z293" s="860" t="e">
        <f>'Основная продукция'!#REF!</f>
        <v>#REF!</v>
      </c>
      <c r="AA293" s="876"/>
      <c r="AB293" s="862"/>
      <c r="AC293" s="863"/>
    </row>
    <row r="294" spans="1:29" s="864" customFormat="1" ht="25.5" customHeight="1">
      <c r="A294" s="880" t="s">
        <v>10</v>
      </c>
      <c r="B294" s="866" t="s">
        <v>25</v>
      </c>
      <c r="C294" s="866"/>
      <c r="D294" s="866"/>
      <c r="E294" s="866" t="s">
        <v>397</v>
      </c>
      <c r="F294" s="881" t="e">
        <f>'Основная продукция'!#REF!</f>
        <v>#REF!</v>
      </c>
      <c r="G294" s="877"/>
      <c r="H294" s="869"/>
      <c r="I294" s="870"/>
      <c r="K294" s="880" t="s">
        <v>10</v>
      </c>
      <c r="L294" s="866" t="s">
        <v>25</v>
      </c>
      <c r="M294" s="866"/>
      <c r="N294" s="866"/>
      <c r="O294" s="866" t="s">
        <v>397</v>
      </c>
      <c r="P294" s="881" t="e">
        <f>'Основная продукция'!#REF!</f>
        <v>#REF!</v>
      </c>
      <c r="Q294" s="877"/>
      <c r="R294" s="869"/>
      <c r="S294" s="870"/>
      <c r="U294" s="880" t="s">
        <v>10</v>
      </c>
      <c r="V294" s="866" t="s">
        <v>25</v>
      </c>
      <c r="W294" s="866"/>
      <c r="X294" s="866"/>
      <c r="Y294" s="866" t="s">
        <v>397</v>
      </c>
      <c r="Z294" s="881" t="e">
        <f>'Основная продукция'!#REF!</f>
        <v>#REF!</v>
      </c>
      <c r="AA294" s="877"/>
      <c r="AB294" s="869"/>
      <c r="AC294" s="870"/>
    </row>
    <row r="295" spans="1:29" s="864" customFormat="1" ht="25.5" customHeight="1" thickBot="1">
      <c r="A295" s="871" t="s">
        <v>11</v>
      </c>
      <c r="B295" s="1951" t="s">
        <v>25</v>
      </c>
      <c r="C295" s="872"/>
      <c r="D295" s="872"/>
      <c r="E295" s="882" t="s">
        <v>397</v>
      </c>
      <c r="F295" s="930" t="e">
        <f>'Основная продукция'!#REF!</f>
        <v>#REF!</v>
      </c>
      <c r="G295" s="878"/>
      <c r="H295" s="874"/>
      <c r="I295" s="875"/>
      <c r="K295" s="871" t="s">
        <v>11</v>
      </c>
      <c r="L295" s="1951" t="s">
        <v>25</v>
      </c>
      <c r="M295" s="872"/>
      <c r="N295" s="872"/>
      <c r="O295" s="882" t="s">
        <v>397</v>
      </c>
      <c r="P295" s="930" t="e">
        <f>'Основная продукция'!#REF!</f>
        <v>#REF!</v>
      </c>
      <c r="Q295" s="878"/>
      <c r="R295" s="874"/>
      <c r="S295" s="875"/>
      <c r="U295" s="871" t="s">
        <v>11</v>
      </c>
      <c r="V295" s="1951" t="s">
        <v>25</v>
      </c>
      <c r="W295" s="872"/>
      <c r="X295" s="872"/>
      <c r="Y295" s="882" t="s">
        <v>397</v>
      </c>
      <c r="Z295" s="930" t="e">
        <f>'Основная продукция'!#REF!</f>
        <v>#REF!</v>
      </c>
      <c r="AA295" s="878"/>
      <c r="AB295" s="874"/>
      <c r="AC295" s="875"/>
    </row>
    <row r="296" spans="1:29" s="864" customFormat="1" ht="25.5" customHeight="1">
      <c r="A296" s="879" t="s">
        <v>331</v>
      </c>
      <c r="B296" s="1949" t="s">
        <v>25</v>
      </c>
      <c r="C296" s="1848"/>
      <c r="D296" s="1852"/>
      <c r="E296" s="1949" t="s">
        <v>397</v>
      </c>
      <c r="F296" s="889">
        <f>'Основная продукция'!P442</f>
        <v>0</v>
      </c>
      <c r="G296" s="876"/>
      <c r="H296" s="862"/>
      <c r="I296" s="1844"/>
      <c r="K296" s="879" t="s">
        <v>331</v>
      </c>
      <c r="L296" s="1949" t="s">
        <v>25</v>
      </c>
      <c r="M296" s="1848"/>
      <c r="N296" s="1852"/>
      <c r="O296" s="1949" t="s">
        <v>397</v>
      </c>
      <c r="P296" s="889">
        <f>'Основная продукция'!P470</f>
        <v>0</v>
      </c>
      <c r="Q296" s="876"/>
      <c r="R296" s="862"/>
      <c r="S296" s="1844"/>
      <c r="U296" s="879" t="s">
        <v>331</v>
      </c>
      <c r="V296" s="1949" t="s">
        <v>25</v>
      </c>
      <c r="W296" s="1848"/>
      <c r="X296" s="1852"/>
      <c r="Y296" s="1949" t="s">
        <v>397</v>
      </c>
      <c r="Z296" s="889" t="e">
        <f>'Основная продукция'!#REF!</f>
        <v>#REF!</v>
      </c>
      <c r="AA296" s="876"/>
      <c r="AB296" s="862"/>
      <c r="AC296" s="1844"/>
    </row>
    <row r="297" spans="1:29" s="864" customFormat="1" ht="25.5" customHeight="1" thickBot="1">
      <c r="A297" s="1845" t="s">
        <v>332</v>
      </c>
      <c r="B297" s="926" t="s">
        <v>25</v>
      </c>
      <c r="C297" s="1849"/>
      <c r="D297" s="1851"/>
      <c r="E297" s="926" t="s">
        <v>397</v>
      </c>
      <c r="F297" s="1840">
        <f>'Основная продукция'!P443</f>
        <v>0</v>
      </c>
      <c r="G297" s="1841"/>
      <c r="H297" s="1842"/>
      <c r="I297" s="1843"/>
      <c r="K297" s="1845" t="s">
        <v>332</v>
      </c>
      <c r="L297" s="926" t="s">
        <v>25</v>
      </c>
      <c r="M297" s="1849"/>
      <c r="N297" s="1851"/>
      <c r="O297" s="926" t="s">
        <v>397</v>
      </c>
      <c r="P297" s="1840">
        <f>'Основная продукция'!P471</f>
        <v>0</v>
      </c>
      <c r="Q297" s="1841"/>
      <c r="R297" s="1842"/>
      <c r="S297" s="1843"/>
      <c r="U297" s="1845" t="s">
        <v>332</v>
      </c>
      <c r="V297" s="926" t="s">
        <v>25</v>
      </c>
      <c r="W297" s="1849"/>
      <c r="X297" s="1851"/>
      <c r="Y297" s="926" t="s">
        <v>397</v>
      </c>
      <c r="Z297" s="1840" t="e">
        <f>'Основная продукция'!#REF!</f>
        <v>#REF!</v>
      </c>
      <c r="AA297" s="1841"/>
      <c r="AB297" s="1842"/>
      <c r="AC297" s="1843"/>
    </row>
    <row r="298" spans="1:29" s="864" customFormat="1" ht="25.5" customHeight="1">
      <c r="A298" s="879" t="s">
        <v>13</v>
      </c>
      <c r="B298" s="1949" t="s">
        <v>25</v>
      </c>
      <c r="C298" s="1949"/>
      <c r="D298" s="1949"/>
      <c r="E298" s="867" t="s">
        <v>397</v>
      </c>
      <c r="F298" s="860">
        <f>'Основная продукция'!P444</f>
        <v>0</v>
      </c>
      <c r="G298" s="876"/>
      <c r="H298" s="862"/>
      <c r="I298" s="863"/>
      <c r="K298" s="879" t="s">
        <v>13</v>
      </c>
      <c r="L298" s="1949" t="s">
        <v>25</v>
      </c>
      <c r="M298" s="1949"/>
      <c r="N298" s="1949"/>
      <c r="O298" s="867" t="s">
        <v>397</v>
      </c>
      <c r="P298" s="860">
        <f>'Основная продукция'!P472</f>
        <v>0</v>
      </c>
      <c r="Q298" s="876"/>
      <c r="R298" s="862"/>
      <c r="S298" s="863"/>
      <c r="U298" s="879" t="s">
        <v>13</v>
      </c>
      <c r="V298" s="1949" t="s">
        <v>25</v>
      </c>
      <c r="W298" s="1949"/>
      <c r="X298" s="1949"/>
      <c r="Y298" s="867" t="s">
        <v>397</v>
      </c>
      <c r="Z298" s="860" t="e">
        <f>'Основная продукция'!#REF!</f>
        <v>#REF!</v>
      </c>
      <c r="AA298" s="876"/>
      <c r="AB298" s="862"/>
      <c r="AC298" s="863"/>
    </row>
    <row r="299" spans="1:29" s="864" customFormat="1" ht="25.5" customHeight="1">
      <c r="A299" s="880" t="s">
        <v>35</v>
      </c>
      <c r="B299" s="866" t="s">
        <v>25</v>
      </c>
      <c r="C299" s="866"/>
      <c r="D299" s="866"/>
      <c r="E299" s="866" t="s">
        <v>397</v>
      </c>
      <c r="F299" s="881">
        <f>'Основная продукция'!P445</f>
        <v>0</v>
      </c>
      <c r="G299" s="877"/>
      <c r="H299" s="869"/>
      <c r="I299" s="870"/>
      <c r="K299" s="880" t="s">
        <v>35</v>
      </c>
      <c r="L299" s="866" t="s">
        <v>25</v>
      </c>
      <c r="M299" s="866"/>
      <c r="N299" s="866"/>
      <c r="O299" s="866" t="s">
        <v>397</v>
      </c>
      <c r="P299" s="881">
        <f>'Основная продукция'!P473</f>
        <v>0</v>
      </c>
      <c r="Q299" s="877"/>
      <c r="R299" s="869"/>
      <c r="S299" s="870"/>
      <c r="U299" s="880" t="s">
        <v>35</v>
      </c>
      <c r="V299" s="866" t="s">
        <v>25</v>
      </c>
      <c r="W299" s="866"/>
      <c r="X299" s="866"/>
      <c r="Y299" s="866" t="s">
        <v>397</v>
      </c>
      <c r="Z299" s="881" t="e">
        <f>'Основная продукция'!#REF!</f>
        <v>#REF!</v>
      </c>
      <c r="AA299" s="877"/>
      <c r="AB299" s="869"/>
      <c r="AC299" s="870"/>
    </row>
    <row r="300" spans="1:29" s="864" customFormat="1" ht="25.5" customHeight="1">
      <c r="A300" s="880" t="s">
        <v>36</v>
      </c>
      <c r="B300" s="866" t="s">
        <v>25</v>
      </c>
      <c r="C300" s="866"/>
      <c r="D300" s="866"/>
      <c r="E300" s="866" t="s">
        <v>397</v>
      </c>
      <c r="F300" s="881">
        <f>'Основная продукция'!P446</f>
        <v>0</v>
      </c>
      <c r="G300" s="877"/>
      <c r="H300" s="869"/>
      <c r="I300" s="870"/>
      <c r="K300" s="880" t="s">
        <v>36</v>
      </c>
      <c r="L300" s="866" t="s">
        <v>25</v>
      </c>
      <c r="M300" s="866"/>
      <c r="N300" s="866"/>
      <c r="O300" s="866" t="s">
        <v>397</v>
      </c>
      <c r="P300" s="881">
        <f>'Основная продукция'!P474</f>
        <v>0</v>
      </c>
      <c r="Q300" s="877"/>
      <c r="R300" s="869"/>
      <c r="S300" s="870"/>
      <c r="U300" s="880" t="s">
        <v>36</v>
      </c>
      <c r="V300" s="866" t="s">
        <v>25</v>
      </c>
      <c r="W300" s="866"/>
      <c r="X300" s="866"/>
      <c r="Y300" s="866" t="s">
        <v>397</v>
      </c>
      <c r="Z300" s="881" t="e">
        <f>'Основная продукция'!#REF!</f>
        <v>#REF!</v>
      </c>
      <c r="AA300" s="877"/>
      <c r="AB300" s="869"/>
      <c r="AC300" s="870"/>
    </row>
    <row r="301" spans="1:29" s="864" customFormat="1" ht="25.5" customHeight="1">
      <c r="A301" s="880" t="s">
        <v>14</v>
      </c>
      <c r="B301" s="866" t="s">
        <v>25</v>
      </c>
      <c r="C301" s="866"/>
      <c r="D301" s="866"/>
      <c r="E301" s="866" t="s">
        <v>397</v>
      </c>
      <c r="F301" s="881" t="e">
        <f>'Основная продукция'!#REF!</f>
        <v>#REF!</v>
      </c>
      <c r="G301" s="877"/>
      <c r="H301" s="869"/>
      <c r="I301" s="870"/>
      <c r="K301" s="880" t="s">
        <v>14</v>
      </c>
      <c r="L301" s="866" t="s">
        <v>25</v>
      </c>
      <c r="M301" s="866"/>
      <c r="N301" s="866"/>
      <c r="O301" s="866" t="s">
        <v>397</v>
      </c>
      <c r="P301" s="881" t="e">
        <f>'Основная продукция'!#REF!</f>
        <v>#REF!</v>
      </c>
      <c r="Q301" s="877"/>
      <c r="R301" s="869"/>
      <c r="S301" s="870"/>
      <c r="U301" s="880" t="s">
        <v>14</v>
      </c>
      <c r="V301" s="866" t="s">
        <v>25</v>
      </c>
      <c r="W301" s="866"/>
      <c r="X301" s="866"/>
      <c r="Y301" s="866" t="s">
        <v>397</v>
      </c>
      <c r="Z301" s="881" t="e">
        <f>'Основная продукция'!#REF!</f>
        <v>#REF!</v>
      </c>
      <c r="AA301" s="877"/>
      <c r="AB301" s="869"/>
      <c r="AC301" s="870"/>
    </row>
    <row r="302" spans="1:29" s="864" customFormat="1" ht="25.5" customHeight="1">
      <c r="A302" s="880" t="s">
        <v>37</v>
      </c>
      <c r="B302" s="866" t="s">
        <v>25</v>
      </c>
      <c r="C302" s="866"/>
      <c r="D302" s="866"/>
      <c r="E302" s="866" t="s">
        <v>397</v>
      </c>
      <c r="F302" s="881">
        <f>'Основная продукция'!P447</f>
        <v>0</v>
      </c>
      <c r="G302" s="877"/>
      <c r="H302" s="869"/>
      <c r="I302" s="870"/>
      <c r="K302" s="880" t="s">
        <v>37</v>
      </c>
      <c r="L302" s="866" t="s">
        <v>25</v>
      </c>
      <c r="M302" s="866"/>
      <c r="N302" s="866"/>
      <c r="O302" s="866" t="s">
        <v>397</v>
      </c>
      <c r="P302" s="881">
        <f>'Основная продукция'!P475</f>
        <v>0</v>
      </c>
      <c r="Q302" s="877"/>
      <c r="R302" s="869"/>
      <c r="S302" s="870"/>
      <c r="U302" s="880" t="s">
        <v>37</v>
      </c>
      <c r="V302" s="866" t="s">
        <v>25</v>
      </c>
      <c r="W302" s="866"/>
      <c r="X302" s="866"/>
      <c r="Y302" s="866" t="s">
        <v>397</v>
      </c>
      <c r="Z302" s="881" t="e">
        <f>'Основная продукция'!#REF!</f>
        <v>#REF!</v>
      </c>
      <c r="AA302" s="877"/>
      <c r="AB302" s="869"/>
      <c r="AC302" s="870"/>
    </row>
    <row r="303" spans="1:29" s="864" customFormat="1" ht="25.5" customHeight="1" thickBot="1">
      <c r="A303" s="940" t="s">
        <v>38</v>
      </c>
      <c r="B303" s="882" t="s">
        <v>25</v>
      </c>
      <c r="C303" s="872"/>
      <c r="D303" s="872"/>
      <c r="E303" s="882" t="s">
        <v>397</v>
      </c>
      <c r="F303" s="944">
        <f>'Основная продукция'!P448</f>
        <v>0</v>
      </c>
      <c r="G303" s="936"/>
      <c r="H303" s="937"/>
      <c r="I303" s="938"/>
      <c r="K303" s="940" t="s">
        <v>38</v>
      </c>
      <c r="L303" s="882" t="s">
        <v>25</v>
      </c>
      <c r="M303" s="872"/>
      <c r="N303" s="872"/>
      <c r="O303" s="882" t="s">
        <v>397</v>
      </c>
      <c r="P303" s="944">
        <f>'Основная продукция'!P476</f>
        <v>0</v>
      </c>
      <c r="Q303" s="936"/>
      <c r="R303" s="937"/>
      <c r="S303" s="938"/>
      <c r="U303" s="940" t="s">
        <v>38</v>
      </c>
      <c r="V303" s="882" t="s">
        <v>25</v>
      </c>
      <c r="W303" s="872"/>
      <c r="X303" s="872"/>
      <c r="Y303" s="882" t="s">
        <v>397</v>
      </c>
      <c r="Z303" s="944" t="e">
        <f>'Основная продукция'!#REF!</f>
        <v>#REF!</v>
      </c>
      <c r="AA303" s="936"/>
      <c r="AB303" s="937"/>
      <c r="AC303" s="938"/>
    </row>
    <row r="304" spans="1:29" s="864" customFormat="1" ht="25.5" customHeight="1">
      <c r="A304" s="890" t="s">
        <v>39</v>
      </c>
      <c r="B304" s="1949" t="s">
        <v>398</v>
      </c>
      <c r="C304" s="906">
        <v>0</v>
      </c>
      <c r="D304" s="906">
        <f>C304/0.5</f>
        <v>0</v>
      </c>
      <c r="E304" s="906">
        <f>ROUNDUP(D304,0)+'Основная продукция'!S427</f>
        <v>0</v>
      </c>
      <c r="F304" s="1266">
        <f>E304*0.5</f>
        <v>0</v>
      </c>
      <c r="G304" s="876"/>
      <c r="H304" s="862"/>
      <c r="I304" s="863"/>
      <c r="K304" s="890" t="s">
        <v>39</v>
      </c>
      <c r="L304" s="1949" t="s">
        <v>398</v>
      </c>
      <c r="M304" s="906">
        <v>0</v>
      </c>
      <c r="N304" s="906">
        <f>M304/0.5</f>
        <v>0</v>
      </c>
      <c r="O304" s="906">
        <f>ROUNDUP(N304,0)+'Основная продукция'!S455</f>
        <v>0</v>
      </c>
      <c r="P304" s="1266">
        <f>O304*0.5</f>
        <v>0</v>
      </c>
      <c r="Q304" s="876"/>
      <c r="R304" s="862"/>
      <c r="S304" s="863"/>
      <c r="U304" s="890" t="s">
        <v>39</v>
      </c>
      <c r="V304" s="1949" t="s">
        <v>398</v>
      </c>
      <c r="W304" s="906">
        <f>Овощи!F1372</f>
        <v>0</v>
      </c>
      <c r="X304" s="906">
        <f>W304/0.5</f>
        <v>0</v>
      </c>
      <c r="Y304" s="906">
        <f>ROUNDUP(X304,0)</f>
        <v>0</v>
      </c>
      <c r="Z304" s="1266">
        <f>Y304*0.5</f>
        <v>0</v>
      </c>
      <c r="AA304" s="876"/>
      <c r="AB304" s="862"/>
      <c r="AC304" s="863"/>
    </row>
    <row r="305" spans="1:29" s="864" customFormat="1" ht="25.5" customHeight="1">
      <c r="A305" s="893" t="s">
        <v>41</v>
      </c>
      <c r="B305" s="891" t="s">
        <v>398</v>
      </c>
      <c r="C305" s="891">
        <v>0</v>
      </c>
      <c r="D305" s="891">
        <f>C305/0.5</f>
        <v>0</v>
      </c>
      <c r="E305" s="891">
        <f>ROUNDUP(D305,0)+'Основная продукция'!S426</f>
        <v>0</v>
      </c>
      <c r="F305" s="892">
        <f>E305*0.5</f>
        <v>0</v>
      </c>
      <c r="G305" s="894"/>
      <c r="H305" s="895"/>
      <c r="I305" s="896"/>
      <c r="K305" s="893" t="s">
        <v>41</v>
      </c>
      <c r="L305" s="891" t="s">
        <v>398</v>
      </c>
      <c r="M305" s="891">
        <v>0</v>
      </c>
      <c r="N305" s="891">
        <f>M305/0.5</f>
        <v>0</v>
      </c>
      <c r="O305" s="891">
        <f>ROUNDUP(N305,0)+'Основная продукция'!S454</f>
        <v>0</v>
      </c>
      <c r="P305" s="892">
        <f>O305*0.5</f>
        <v>0</v>
      </c>
      <c r="Q305" s="894"/>
      <c r="R305" s="895"/>
      <c r="S305" s="896"/>
      <c r="U305" s="893" t="s">
        <v>41</v>
      </c>
      <c r="V305" s="891" t="s">
        <v>398</v>
      </c>
      <c r="W305" s="891">
        <f>Овощи!F1371</f>
        <v>0</v>
      </c>
      <c r="X305" s="891">
        <f>W305/0.5</f>
        <v>0</v>
      </c>
      <c r="Y305" s="891">
        <f>ROUNDUP(X305,0)</f>
        <v>0</v>
      </c>
      <c r="Z305" s="892">
        <f>Y305*0.5</f>
        <v>0</v>
      </c>
      <c r="AA305" s="894"/>
      <c r="AB305" s="895"/>
      <c r="AC305" s="896"/>
    </row>
    <row r="306" spans="1:29" s="864" customFormat="1" ht="25.5" customHeight="1">
      <c r="A306" s="893" t="s">
        <v>42</v>
      </c>
      <c r="B306" s="891" t="s">
        <v>398</v>
      </c>
      <c r="C306" s="891">
        <v>0</v>
      </c>
      <c r="D306" s="891">
        <f>C306/0.5</f>
        <v>0</v>
      </c>
      <c r="E306" s="891">
        <f>ROUNDUP(D306,0)+'Основная продукция'!S425</f>
        <v>0</v>
      </c>
      <c r="F306" s="892">
        <f>E306*0.5</f>
        <v>0</v>
      </c>
      <c r="G306" s="894"/>
      <c r="H306" s="895"/>
      <c r="I306" s="896"/>
      <c r="K306" s="893" t="s">
        <v>42</v>
      </c>
      <c r="L306" s="891" t="s">
        <v>398</v>
      </c>
      <c r="M306" s="891">
        <v>0</v>
      </c>
      <c r="N306" s="891">
        <f>M306/0.5</f>
        <v>0</v>
      </c>
      <c r="O306" s="891">
        <f>ROUNDUP(N306,0)+'Основная продукция'!S453</f>
        <v>0</v>
      </c>
      <c r="P306" s="892">
        <f>O306*0.5</f>
        <v>0</v>
      </c>
      <c r="Q306" s="894"/>
      <c r="R306" s="895"/>
      <c r="S306" s="896"/>
      <c r="U306" s="893" t="s">
        <v>42</v>
      </c>
      <c r="V306" s="891" t="s">
        <v>398</v>
      </c>
      <c r="W306" s="891">
        <f>Овощи!F1370</f>
        <v>0</v>
      </c>
      <c r="X306" s="891">
        <f>W306/0.5</f>
        <v>0</v>
      </c>
      <c r="Y306" s="891">
        <f>ROUNDUP(X306,0)</f>
        <v>0</v>
      </c>
      <c r="Z306" s="892">
        <f>Y306*0.5</f>
        <v>0</v>
      </c>
      <c r="AA306" s="894"/>
      <c r="AB306" s="895"/>
      <c r="AC306" s="896"/>
    </row>
    <row r="307" spans="1:29" s="864" customFormat="1" ht="25.5" customHeight="1">
      <c r="A307" s="893" t="s">
        <v>43</v>
      </c>
      <c r="B307" s="891" t="s">
        <v>398</v>
      </c>
      <c r="C307" s="891">
        <v>0</v>
      </c>
      <c r="D307" s="891">
        <f>C307/0.5</f>
        <v>0</v>
      </c>
      <c r="E307" s="891">
        <f>ROUNDUP(D307,0)+'Основная продукция'!S431</f>
        <v>0</v>
      </c>
      <c r="F307" s="892">
        <f>E307*0.5</f>
        <v>0</v>
      </c>
      <c r="G307" s="894"/>
      <c r="H307" s="895"/>
      <c r="I307" s="896"/>
      <c r="K307" s="893" t="s">
        <v>43</v>
      </c>
      <c r="L307" s="891" t="s">
        <v>398</v>
      </c>
      <c r="M307" s="891">
        <v>0</v>
      </c>
      <c r="N307" s="891">
        <f>M307/0.5</f>
        <v>0</v>
      </c>
      <c r="O307" s="891">
        <f>ROUNDUP(N307,0)+'Основная продукция'!S459</f>
        <v>0</v>
      </c>
      <c r="P307" s="892">
        <f>O307*0.5</f>
        <v>0</v>
      </c>
      <c r="Q307" s="894"/>
      <c r="R307" s="895"/>
      <c r="S307" s="896"/>
      <c r="U307" s="893" t="s">
        <v>43</v>
      </c>
      <c r="V307" s="891" t="s">
        <v>398</v>
      </c>
      <c r="W307" s="891">
        <f>Овощи!F1376</f>
        <v>0</v>
      </c>
      <c r="X307" s="891">
        <f>W307/0.5</f>
        <v>0</v>
      </c>
      <c r="Y307" s="891">
        <f>ROUNDUP(X307,0)</f>
        <v>0</v>
      </c>
      <c r="Z307" s="892">
        <f>Y307*0.5</f>
        <v>0</v>
      </c>
      <c r="AA307" s="894"/>
      <c r="AB307" s="895"/>
      <c r="AC307" s="896"/>
    </row>
    <row r="308" spans="1:29" s="864" customFormat="1" ht="25.5" customHeight="1">
      <c r="A308" s="893" t="s">
        <v>44</v>
      </c>
      <c r="B308" s="891" t="s">
        <v>398</v>
      </c>
      <c r="C308" s="891">
        <v>0</v>
      </c>
      <c r="D308" s="891">
        <f>C308/0.2</f>
        <v>0</v>
      </c>
      <c r="E308" s="891">
        <f>ROUNDUP(D308,0)+'Основная продукция'!S430</f>
        <v>0</v>
      </c>
      <c r="F308" s="892">
        <f>E308*0.2</f>
        <v>0</v>
      </c>
      <c r="G308" s="894"/>
      <c r="H308" s="895"/>
      <c r="I308" s="896"/>
      <c r="K308" s="893" t="s">
        <v>44</v>
      </c>
      <c r="L308" s="891" t="s">
        <v>398</v>
      </c>
      <c r="M308" s="891">
        <v>0</v>
      </c>
      <c r="N308" s="891">
        <f>M308/0.2</f>
        <v>0</v>
      </c>
      <c r="O308" s="891">
        <f>ROUNDUP(N308,0)+'Основная продукция'!S458</f>
        <v>0</v>
      </c>
      <c r="P308" s="892">
        <f>O308*0.2</f>
        <v>0</v>
      </c>
      <c r="Q308" s="894"/>
      <c r="R308" s="895"/>
      <c r="S308" s="896"/>
      <c r="U308" s="893" t="s">
        <v>44</v>
      </c>
      <c r="V308" s="891" t="s">
        <v>398</v>
      </c>
      <c r="W308" s="891">
        <f>Овощи!F1375</f>
        <v>0</v>
      </c>
      <c r="X308" s="891">
        <f>W308/0.2</f>
        <v>0</v>
      </c>
      <c r="Y308" s="891">
        <f>ROUNDUP(X308,0)</f>
        <v>0</v>
      </c>
      <c r="Z308" s="892">
        <f>Y308*0.2</f>
        <v>0</v>
      </c>
      <c r="AA308" s="894"/>
      <c r="AB308" s="895"/>
      <c r="AC308" s="896"/>
    </row>
    <row r="309" spans="1:29" s="864" customFormat="1" ht="25.5" customHeight="1">
      <c r="A309" s="893" t="s">
        <v>45</v>
      </c>
      <c r="B309" s="891" t="s">
        <v>398</v>
      </c>
      <c r="C309" s="891"/>
      <c r="D309" s="891"/>
      <c r="E309" s="897">
        <f>0+'Основная продукция'!S429</f>
        <v>0</v>
      </c>
      <c r="F309" s="894"/>
      <c r="G309" s="894"/>
      <c r="H309" s="895"/>
      <c r="I309" s="896"/>
      <c r="K309" s="893" t="s">
        <v>45</v>
      </c>
      <c r="L309" s="891" t="s">
        <v>398</v>
      </c>
      <c r="M309" s="891"/>
      <c r="N309" s="891"/>
      <c r="O309" s="897">
        <f>0+'Основная продукция'!S457</f>
        <v>0</v>
      </c>
      <c r="P309" s="894"/>
      <c r="Q309" s="894"/>
      <c r="R309" s="895"/>
      <c r="S309" s="896"/>
      <c r="U309" s="893" t="s">
        <v>45</v>
      </c>
      <c r="V309" s="891" t="s">
        <v>398</v>
      </c>
      <c r="W309" s="891"/>
      <c r="X309" s="891"/>
      <c r="Y309" s="911"/>
      <c r="Z309" s="894"/>
      <c r="AA309" s="894"/>
      <c r="AB309" s="895"/>
      <c r="AC309" s="896"/>
    </row>
    <row r="310" spans="1:29" s="864" customFormat="1" ht="25.5" customHeight="1">
      <c r="A310" s="893" t="s">
        <v>46</v>
      </c>
      <c r="B310" s="891" t="s">
        <v>398</v>
      </c>
      <c r="C310" s="891"/>
      <c r="D310" s="891"/>
      <c r="E310" s="891">
        <f>'Основная продукция'!S433</f>
        <v>0</v>
      </c>
      <c r="F310" s="892">
        <f>E310*0.3</f>
        <v>0</v>
      </c>
      <c r="G310" s="894"/>
      <c r="H310" s="895"/>
      <c r="I310" s="896"/>
      <c r="K310" s="893" t="s">
        <v>46</v>
      </c>
      <c r="L310" s="891" t="s">
        <v>398</v>
      </c>
      <c r="M310" s="891">
        <v>0</v>
      </c>
      <c r="N310" s="891">
        <f>M310/0.3</f>
        <v>0</v>
      </c>
      <c r="O310" s="891">
        <f>0+'Основная продукция'!S461</f>
        <v>0</v>
      </c>
      <c r="P310" s="892">
        <f>O310*0.3</f>
        <v>0</v>
      </c>
      <c r="Q310" s="894"/>
      <c r="R310" s="895"/>
      <c r="S310" s="896"/>
      <c r="U310" s="893" t="s">
        <v>46</v>
      </c>
      <c r="V310" s="891" t="s">
        <v>398</v>
      </c>
      <c r="W310" s="891"/>
      <c r="X310" s="891"/>
      <c r="Y310" s="891"/>
      <c r="Z310" s="892">
        <f>Y310*0.3</f>
        <v>0</v>
      </c>
      <c r="AA310" s="894"/>
      <c r="AB310" s="895"/>
      <c r="AC310" s="896"/>
    </row>
    <row r="311" spans="1:29" s="864" customFormat="1" ht="25.5" customHeight="1">
      <c r="A311" s="893" t="s">
        <v>47</v>
      </c>
      <c r="B311" s="891" t="s">
        <v>398</v>
      </c>
      <c r="C311" s="891">
        <v>0</v>
      </c>
      <c r="D311" s="891">
        <f>C311/0.58</f>
        <v>0</v>
      </c>
      <c r="E311" s="891">
        <f>ROUNDUP(D311,0)+'Основная продукция'!S428</f>
        <v>0</v>
      </c>
      <c r="F311" s="898">
        <f>E311*0.58</f>
        <v>0</v>
      </c>
      <c r="G311" s="894"/>
      <c r="H311" s="895"/>
      <c r="I311" s="896"/>
      <c r="K311" s="893" t="s">
        <v>47</v>
      </c>
      <c r="L311" s="891" t="s">
        <v>398</v>
      </c>
      <c r="M311" s="891">
        <v>0</v>
      </c>
      <c r="N311" s="891">
        <f>M311/0.58</f>
        <v>0</v>
      </c>
      <c r="O311" s="891">
        <f>ROUNDUP(N311,0)+'Основная продукция'!S456</f>
        <v>0</v>
      </c>
      <c r="P311" s="898">
        <f>O311*0.58</f>
        <v>0</v>
      </c>
      <c r="Q311" s="894"/>
      <c r="R311" s="895"/>
      <c r="S311" s="896"/>
      <c r="U311" s="893" t="s">
        <v>47</v>
      </c>
      <c r="V311" s="891" t="s">
        <v>398</v>
      </c>
      <c r="W311" s="891">
        <f>Овощи!F1373</f>
        <v>0</v>
      </c>
      <c r="X311" s="891">
        <f>W311/0.58</f>
        <v>0</v>
      </c>
      <c r="Y311" s="891">
        <f>ROUNDUP(X311,0)</f>
        <v>0</v>
      </c>
      <c r="Z311" s="898">
        <f>Y311*0.58</f>
        <v>0</v>
      </c>
      <c r="AA311" s="894"/>
      <c r="AB311" s="895"/>
      <c r="AC311" s="896"/>
    </row>
    <row r="312" spans="1:29" s="864" customFormat="1" ht="25.5" customHeight="1">
      <c r="A312" s="893" t="s">
        <v>315</v>
      </c>
      <c r="B312" s="891" t="s">
        <v>398</v>
      </c>
      <c r="C312" s="891"/>
      <c r="D312" s="891"/>
      <c r="E312" s="891">
        <f>'Основная продукция'!S434</f>
        <v>0</v>
      </c>
      <c r="F312" s="892">
        <f>E312*0.1</f>
        <v>0</v>
      </c>
      <c r="G312" s="894"/>
      <c r="H312" s="895"/>
      <c r="I312" s="896"/>
      <c r="K312" s="893" t="s">
        <v>315</v>
      </c>
      <c r="L312" s="891" t="s">
        <v>398</v>
      </c>
      <c r="M312" s="891">
        <v>0</v>
      </c>
      <c r="N312" s="891">
        <f>M312/0.1</f>
        <v>0</v>
      </c>
      <c r="O312" s="891">
        <f>0+'Основная продукция'!S462</f>
        <v>0</v>
      </c>
      <c r="P312" s="892">
        <f>O312*0.1</f>
        <v>0</v>
      </c>
      <c r="Q312" s="894"/>
      <c r="R312" s="895"/>
      <c r="S312" s="896"/>
      <c r="U312" s="893" t="s">
        <v>315</v>
      </c>
      <c r="V312" s="891" t="s">
        <v>398</v>
      </c>
      <c r="W312" s="891"/>
      <c r="X312" s="891"/>
      <c r="Y312" s="891"/>
      <c r="Z312" s="892">
        <f>Y312*0.1</f>
        <v>0</v>
      </c>
      <c r="AA312" s="894"/>
      <c r="AB312" s="895"/>
      <c r="AC312" s="896"/>
    </row>
    <row r="313" spans="1:29" s="864" customFormat="1" ht="25.5" customHeight="1">
      <c r="A313" s="893" t="s">
        <v>48</v>
      </c>
      <c r="B313" s="891" t="s">
        <v>399</v>
      </c>
      <c r="C313" s="891">
        <v>0</v>
      </c>
      <c r="D313" s="891">
        <f>C313/55</f>
        <v>0</v>
      </c>
      <c r="E313" s="891">
        <f>ROUNDUP(D313,0)+'Основная продукция'!S439</f>
        <v>0</v>
      </c>
      <c r="F313" s="899">
        <f>E313*55</f>
        <v>0</v>
      </c>
      <c r="G313" s="894"/>
      <c r="H313" s="895"/>
      <c r="I313" s="896"/>
      <c r="K313" s="893" t="s">
        <v>48</v>
      </c>
      <c r="L313" s="891" t="s">
        <v>399</v>
      </c>
      <c r="M313" s="891">
        <v>0</v>
      </c>
      <c r="N313" s="891">
        <f>M313/55</f>
        <v>0</v>
      </c>
      <c r="O313" s="891">
        <f>ROUNDUP(N313,0)+'Основная продукция'!S467</f>
        <v>0</v>
      </c>
      <c r="P313" s="899">
        <f>O313*55</f>
        <v>0</v>
      </c>
      <c r="Q313" s="894"/>
      <c r="R313" s="895"/>
      <c r="S313" s="896"/>
      <c r="U313" s="893" t="s">
        <v>48</v>
      </c>
      <c r="V313" s="891" t="s">
        <v>399</v>
      </c>
      <c r="W313" s="891">
        <f>Овощи!F1346</f>
        <v>0</v>
      </c>
      <c r="X313" s="891">
        <f>W313/55</f>
        <v>0</v>
      </c>
      <c r="Y313" s="891">
        <f>ROUNDUP(X313,0)</f>
        <v>0</v>
      </c>
      <c r="Z313" s="899">
        <f>Y313*55</f>
        <v>0</v>
      </c>
      <c r="AA313" s="894"/>
      <c r="AB313" s="895"/>
      <c r="AC313" s="896"/>
    </row>
    <row r="314" spans="1:29" s="864" customFormat="1" ht="25.5" customHeight="1">
      <c r="A314" s="893" t="s">
        <v>49</v>
      </c>
      <c r="B314" s="900" t="s">
        <v>398</v>
      </c>
      <c r="C314" s="900"/>
      <c r="D314" s="900"/>
      <c r="E314" s="900">
        <f>'Основная продукция'!S435</f>
        <v>0</v>
      </c>
      <c r="F314" s="898">
        <f>E314*0.35</f>
        <v>0</v>
      </c>
      <c r="G314" s="901"/>
      <c r="H314" s="902"/>
      <c r="I314" s="903"/>
      <c r="K314" s="893" t="s">
        <v>49</v>
      </c>
      <c r="L314" s="900" t="s">
        <v>398</v>
      </c>
      <c r="M314" s="900">
        <v>0</v>
      </c>
      <c r="N314" s="891">
        <f>M314/0.35</f>
        <v>0</v>
      </c>
      <c r="O314" s="891">
        <f>0+'Основная продукция'!S463</f>
        <v>0</v>
      </c>
      <c r="P314" s="898">
        <f>O314*0.35</f>
        <v>0</v>
      </c>
      <c r="Q314" s="901"/>
      <c r="R314" s="902"/>
      <c r="S314" s="903"/>
      <c r="U314" s="893" t="s">
        <v>49</v>
      </c>
      <c r="V314" s="900" t="s">
        <v>398</v>
      </c>
      <c r="W314" s="900"/>
      <c r="X314" s="900"/>
      <c r="Y314" s="900"/>
      <c r="Z314" s="898">
        <f>Y314*0.35</f>
        <v>0</v>
      </c>
      <c r="AA314" s="901"/>
      <c r="AB314" s="902"/>
      <c r="AC314" s="903"/>
    </row>
    <row r="315" spans="1:29" s="864" customFormat="1" ht="25.5" customHeight="1">
      <c r="A315" s="893" t="s">
        <v>50</v>
      </c>
      <c r="B315" s="891" t="s">
        <v>398</v>
      </c>
      <c r="C315" s="891"/>
      <c r="D315" s="891"/>
      <c r="E315" s="891">
        <f>'Основная продукция'!S432</f>
        <v>0</v>
      </c>
      <c r="F315" s="892">
        <f>E315*0.3</f>
        <v>0</v>
      </c>
      <c r="G315" s="894"/>
      <c r="H315" s="895"/>
      <c r="I315" s="896"/>
      <c r="K315" s="893" t="s">
        <v>50</v>
      </c>
      <c r="L315" s="891" t="s">
        <v>398</v>
      </c>
      <c r="M315" s="891">
        <v>0</v>
      </c>
      <c r="N315" s="891">
        <f>M315/0.3</f>
        <v>0</v>
      </c>
      <c r="O315" s="891">
        <f>0+'Основная продукция'!S460</f>
        <v>0</v>
      </c>
      <c r="P315" s="892">
        <f>O315*0.3</f>
        <v>0</v>
      </c>
      <c r="Q315" s="894"/>
      <c r="R315" s="895"/>
      <c r="S315" s="896"/>
      <c r="U315" s="893" t="s">
        <v>50</v>
      </c>
      <c r="V315" s="891" t="s">
        <v>398</v>
      </c>
      <c r="W315" s="891"/>
      <c r="X315" s="891"/>
      <c r="Y315" s="891"/>
      <c r="Z315" s="892">
        <f>Y315*0.3</f>
        <v>0</v>
      </c>
      <c r="AA315" s="894"/>
      <c r="AB315" s="895"/>
      <c r="AC315" s="896"/>
    </row>
    <row r="316" spans="1:29" s="864" customFormat="1" ht="25.5" customHeight="1" thickBot="1">
      <c r="A316" s="1975" t="s">
        <v>51</v>
      </c>
      <c r="B316" s="1973" t="s">
        <v>398</v>
      </c>
      <c r="C316" s="1973"/>
      <c r="D316" s="1973"/>
      <c r="E316" s="1973">
        <f>'Основная продукция'!S442</f>
        <v>0</v>
      </c>
      <c r="F316" s="905">
        <f>E316*0.2</f>
        <v>0</v>
      </c>
      <c r="G316" s="1977"/>
      <c r="H316" s="1978"/>
      <c r="I316" s="1979"/>
      <c r="K316" s="1975" t="s">
        <v>51</v>
      </c>
      <c r="L316" s="1973" t="s">
        <v>398</v>
      </c>
      <c r="M316" s="1976">
        <v>0</v>
      </c>
      <c r="N316" s="900">
        <f>M316/0.2</f>
        <v>0</v>
      </c>
      <c r="O316" s="900">
        <f>0+'Основная продукция'!S470</f>
        <v>0</v>
      </c>
      <c r="P316" s="905">
        <f>O316*0.2</f>
        <v>0</v>
      </c>
      <c r="Q316" s="901"/>
      <c r="R316" s="1978"/>
      <c r="S316" s="1979"/>
      <c r="U316" s="1975" t="s">
        <v>51</v>
      </c>
      <c r="V316" s="1973" t="s">
        <v>398</v>
      </c>
      <c r="W316" s="1973"/>
      <c r="X316" s="1973"/>
      <c r="Y316" s="1973"/>
      <c r="Z316" s="905">
        <f>Y316*0.2</f>
        <v>0</v>
      </c>
      <c r="AA316" s="1977"/>
      <c r="AB316" s="1978"/>
      <c r="AC316" s="1979"/>
    </row>
    <row r="317" spans="1:29" s="864" customFormat="1" ht="25.5" customHeight="1">
      <c r="A317" s="1064" t="s">
        <v>585</v>
      </c>
      <c r="B317" s="1083" t="s">
        <v>398</v>
      </c>
      <c r="C317" s="1083"/>
      <c r="D317" s="1083"/>
      <c r="E317" s="1083">
        <f>'Основная продукция'!S443</f>
        <v>0</v>
      </c>
      <c r="F317" s="2039">
        <f>E317*0.5</f>
        <v>0</v>
      </c>
      <c r="G317" s="2040"/>
      <c r="H317" s="2041"/>
      <c r="I317" s="2042"/>
      <c r="K317" s="1064" t="s">
        <v>585</v>
      </c>
      <c r="L317" s="1083" t="s">
        <v>398</v>
      </c>
      <c r="M317" s="2038"/>
      <c r="N317" s="1083"/>
      <c r="O317" s="1083">
        <f>0+'Основная продукция'!S471</f>
        <v>0</v>
      </c>
      <c r="P317" s="2039">
        <f>O317*0.5</f>
        <v>0</v>
      </c>
      <c r="Q317" s="2040"/>
      <c r="R317" s="2041"/>
      <c r="S317" s="2042"/>
      <c r="U317" s="890" t="s">
        <v>585</v>
      </c>
      <c r="V317" s="906" t="s">
        <v>398</v>
      </c>
      <c r="W317" s="906"/>
      <c r="X317" s="906"/>
      <c r="Y317" s="906"/>
      <c r="Z317" s="1266">
        <f>Y317*0.5</f>
        <v>0</v>
      </c>
      <c r="AA317" s="908"/>
      <c r="AB317" s="909"/>
      <c r="AC317" s="910"/>
    </row>
    <row r="318" spans="1:29" s="864" customFormat="1" ht="25.5" customHeight="1" thickBot="1">
      <c r="A318" s="2043" t="s">
        <v>586</v>
      </c>
      <c r="B318" s="1091" t="s">
        <v>398</v>
      </c>
      <c r="C318" s="1091"/>
      <c r="D318" s="1091"/>
      <c r="E318" s="1091">
        <f>'Основная продукция'!S444</f>
        <v>0</v>
      </c>
      <c r="F318" s="2049">
        <f>E318*0.5</f>
        <v>0</v>
      </c>
      <c r="G318" s="2045"/>
      <c r="H318" s="2046"/>
      <c r="I318" s="2047"/>
      <c r="K318" s="2043" t="s">
        <v>586</v>
      </c>
      <c r="L318" s="1091" t="s">
        <v>398</v>
      </c>
      <c r="M318" s="2044"/>
      <c r="N318" s="2048"/>
      <c r="O318" s="2048">
        <f>0+'Основная продукция'!S472</f>
        <v>0</v>
      </c>
      <c r="P318" s="2049">
        <f>O318*0.5</f>
        <v>0</v>
      </c>
      <c r="Q318" s="2050"/>
      <c r="R318" s="2046"/>
      <c r="S318" s="2047"/>
      <c r="U318" s="912" t="s">
        <v>586</v>
      </c>
      <c r="V318" s="913" t="s">
        <v>398</v>
      </c>
      <c r="W318" s="913"/>
      <c r="X318" s="913"/>
      <c r="Y318" s="913"/>
      <c r="Z318" s="1269">
        <f>Y318*0.5</f>
        <v>0</v>
      </c>
      <c r="AA318" s="914"/>
      <c r="AB318" s="915"/>
      <c r="AC318" s="916"/>
    </row>
    <row r="319" spans="1:29" s="864" customFormat="1" ht="25.5" customHeight="1">
      <c r="A319" s="1273" t="s">
        <v>294</v>
      </c>
      <c r="B319" s="1274" t="s">
        <v>398</v>
      </c>
      <c r="C319" s="1274"/>
      <c r="D319" s="1274"/>
      <c r="E319" s="1274">
        <f>'Основная продукция'!S440</f>
        <v>0</v>
      </c>
      <c r="F319" s="1275">
        <f>E319*0.3</f>
        <v>0</v>
      </c>
      <c r="G319" s="1276"/>
      <c r="H319" s="1277"/>
      <c r="I319" s="1278"/>
      <c r="K319" s="1273" t="s">
        <v>294</v>
      </c>
      <c r="L319" s="1274" t="s">
        <v>398</v>
      </c>
      <c r="M319" s="1972">
        <v>0</v>
      </c>
      <c r="N319" s="1274">
        <f>M319/0.3</f>
        <v>0</v>
      </c>
      <c r="O319" s="1274">
        <f>0+'Основная продукция'!S468</f>
        <v>0</v>
      </c>
      <c r="P319" s="1275">
        <f>O319*0.3</f>
        <v>0</v>
      </c>
      <c r="Q319" s="1276"/>
      <c r="R319" s="1277"/>
      <c r="S319" s="1278"/>
      <c r="U319" s="1273" t="s">
        <v>294</v>
      </c>
      <c r="V319" s="1274" t="s">
        <v>398</v>
      </c>
      <c r="W319" s="1274"/>
      <c r="X319" s="1274"/>
      <c r="Y319" s="1274"/>
      <c r="Z319" s="1275">
        <f>Y319*0.3</f>
        <v>0</v>
      </c>
      <c r="AA319" s="1276"/>
      <c r="AB319" s="1277"/>
      <c r="AC319" s="1278"/>
    </row>
    <row r="320" spans="1:29" s="864" customFormat="1" ht="25.5" customHeight="1">
      <c r="A320" s="893" t="s">
        <v>295</v>
      </c>
      <c r="B320" s="891" t="s">
        <v>398</v>
      </c>
      <c r="C320" s="911">
        <v>0</v>
      </c>
      <c r="D320" s="891">
        <f>C320/0.3</f>
        <v>0</v>
      </c>
      <c r="E320" s="891">
        <f>ROUNDUP(D320,0)+'Основная продукция'!S441</f>
        <v>0</v>
      </c>
      <c r="F320" s="892">
        <f>E320*0.3</f>
        <v>0</v>
      </c>
      <c r="G320" s="894"/>
      <c r="H320" s="895"/>
      <c r="I320" s="896"/>
      <c r="K320" s="893" t="s">
        <v>295</v>
      </c>
      <c r="L320" s="891" t="s">
        <v>398</v>
      </c>
      <c r="M320" s="911">
        <v>0</v>
      </c>
      <c r="N320" s="891">
        <f>M320/0.3</f>
        <v>0</v>
      </c>
      <c r="O320" s="891">
        <f>ROUNDUP(N320,0)+'Основная продукция'!S469</f>
        <v>0</v>
      </c>
      <c r="P320" s="892">
        <f>O320*0.3</f>
        <v>0</v>
      </c>
      <c r="Q320" s="894"/>
      <c r="R320" s="895"/>
      <c r="S320" s="896"/>
      <c r="U320" s="893" t="s">
        <v>295</v>
      </c>
      <c r="V320" s="891" t="s">
        <v>398</v>
      </c>
      <c r="W320" s="911">
        <f>Овощи!F1409</f>
        <v>0</v>
      </c>
      <c r="X320" s="891">
        <f>W320/0.3</f>
        <v>0</v>
      </c>
      <c r="Y320" s="891">
        <f>ROUNDUP(X320,0)</f>
        <v>0</v>
      </c>
      <c r="Z320" s="892">
        <f>Y320*0.3</f>
        <v>0</v>
      </c>
      <c r="AA320" s="894"/>
      <c r="AB320" s="895"/>
      <c r="AC320" s="896"/>
    </row>
    <row r="321" spans="1:29" s="864" customFormat="1" ht="25.5" customHeight="1">
      <c r="A321" s="893" t="s">
        <v>52</v>
      </c>
      <c r="B321" s="891" t="s">
        <v>398</v>
      </c>
      <c r="C321" s="891">
        <v>0</v>
      </c>
      <c r="D321" s="891">
        <f>C321/0.24</f>
        <v>0</v>
      </c>
      <c r="E321" s="891">
        <f>ROUNDUP(D321,0)+'Основная продукция'!S436</f>
        <v>0</v>
      </c>
      <c r="F321" s="898">
        <f>E321*0.24</f>
        <v>0</v>
      </c>
      <c r="G321" s="894"/>
      <c r="H321" s="895"/>
      <c r="I321" s="896"/>
      <c r="K321" s="893" t="s">
        <v>52</v>
      </c>
      <c r="L321" s="891" t="s">
        <v>398</v>
      </c>
      <c r="M321" s="891">
        <v>0</v>
      </c>
      <c r="N321" s="891">
        <f>M321/0.24</f>
        <v>0</v>
      </c>
      <c r="O321" s="891">
        <f>ROUNDUP(N321,0)+'Основная продукция'!S464</f>
        <v>0</v>
      </c>
      <c r="P321" s="898">
        <f>O321*0.24</f>
        <v>0</v>
      </c>
      <c r="Q321" s="894"/>
      <c r="R321" s="895"/>
      <c r="S321" s="896"/>
      <c r="U321" s="893" t="s">
        <v>52</v>
      </c>
      <c r="V321" s="891" t="s">
        <v>398</v>
      </c>
      <c r="W321" s="891">
        <f>Овощи!F1419</f>
        <v>0</v>
      </c>
      <c r="X321" s="891">
        <f>W321/0.24</f>
        <v>0</v>
      </c>
      <c r="Y321" s="891">
        <f>ROUNDUP(X321,0)</f>
        <v>0</v>
      </c>
      <c r="Z321" s="898">
        <f>Y321*0.24</f>
        <v>0</v>
      </c>
      <c r="AA321" s="894"/>
      <c r="AB321" s="895"/>
      <c r="AC321" s="896"/>
    </row>
    <row r="322" spans="1:29" s="864" customFormat="1" ht="25.5" customHeight="1">
      <c r="A322" s="893" t="s">
        <v>53</v>
      </c>
      <c r="B322" s="891" t="s">
        <v>398</v>
      </c>
      <c r="C322" s="891">
        <v>0</v>
      </c>
      <c r="D322" s="891">
        <f>C322/0.08</f>
        <v>0</v>
      </c>
      <c r="E322" s="891">
        <f>ROUNDUP(D322,0)+'Основная продукция'!S437</f>
        <v>0</v>
      </c>
      <c r="F322" s="898">
        <f>E322*0.08</f>
        <v>0</v>
      </c>
      <c r="G322" s="894"/>
      <c r="H322" s="895"/>
      <c r="I322" s="896"/>
      <c r="K322" s="893" t="s">
        <v>53</v>
      </c>
      <c r="L322" s="891" t="s">
        <v>398</v>
      </c>
      <c r="M322" s="891">
        <v>0</v>
      </c>
      <c r="N322" s="891">
        <f>M322/0.08</f>
        <v>0</v>
      </c>
      <c r="O322" s="891">
        <f>ROUNDUP(N322,0)+'Основная продукция'!S465</f>
        <v>0</v>
      </c>
      <c r="P322" s="898">
        <f>O322*0.08</f>
        <v>0</v>
      </c>
      <c r="Q322" s="894"/>
      <c r="R322" s="895"/>
      <c r="S322" s="896"/>
      <c r="U322" s="893" t="s">
        <v>53</v>
      </c>
      <c r="V322" s="891" t="s">
        <v>398</v>
      </c>
      <c r="W322" s="891"/>
      <c r="X322" s="891"/>
      <c r="Y322" s="891"/>
      <c r="Z322" s="898">
        <f>Y322*0.12</f>
        <v>0</v>
      </c>
      <c r="AA322" s="894"/>
      <c r="AB322" s="895"/>
      <c r="AC322" s="896"/>
    </row>
    <row r="323" spans="1:29" s="864" customFormat="1" ht="25.5" customHeight="1">
      <c r="A323" s="893" t="s">
        <v>54</v>
      </c>
      <c r="B323" s="891" t="s">
        <v>398</v>
      </c>
      <c r="C323" s="891"/>
      <c r="D323" s="891"/>
      <c r="E323" s="891">
        <f>'Основная продукция'!S438</f>
        <v>0</v>
      </c>
      <c r="F323" s="892">
        <f>E323*0.5</f>
        <v>0</v>
      </c>
      <c r="G323" s="894"/>
      <c r="H323" s="895"/>
      <c r="I323" s="896"/>
      <c r="K323" s="893" t="s">
        <v>54</v>
      </c>
      <c r="L323" s="891" t="s">
        <v>398</v>
      </c>
      <c r="M323" s="891">
        <v>0</v>
      </c>
      <c r="N323" s="891">
        <f>M323/0.5</f>
        <v>0</v>
      </c>
      <c r="O323" s="891">
        <f>0+'Основная продукция'!S466</f>
        <v>0</v>
      </c>
      <c r="P323" s="892">
        <f>O323*0.5</f>
        <v>0</v>
      </c>
      <c r="Q323" s="894"/>
      <c r="R323" s="895"/>
      <c r="S323" s="896"/>
      <c r="U323" s="893" t="s">
        <v>54</v>
      </c>
      <c r="V323" s="891" t="s">
        <v>398</v>
      </c>
      <c r="W323" s="891"/>
      <c r="X323" s="891"/>
      <c r="Y323" s="891"/>
      <c r="Z323" s="892">
        <f>Y323*0.5</f>
        <v>0</v>
      </c>
      <c r="AA323" s="894"/>
      <c r="AB323" s="895"/>
      <c r="AC323" s="896"/>
    </row>
    <row r="324" spans="1:29" s="864" customFormat="1" ht="25.5" customHeight="1">
      <c r="A324" s="893" t="s">
        <v>55</v>
      </c>
      <c r="B324" s="891" t="s">
        <v>398</v>
      </c>
      <c r="C324" s="891"/>
      <c r="D324" s="891"/>
      <c r="E324" s="891">
        <f>'Основная продукция'!S445</f>
        <v>0</v>
      </c>
      <c r="F324" s="892">
        <f>E324*0.3</f>
        <v>0</v>
      </c>
      <c r="G324" s="894"/>
      <c r="H324" s="895"/>
      <c r="I324" s="896"/>
      <c r="K324" s="893" t="s">
        <v>55</v>
      </c>
      <c r="L324" s="891" t="s">
        <v>398</v>
      </c>
      <c r="M324" s="911">
        <v>0</v>
      </c>
      <c r="N324" s="891">
        <f>M324/0.3</f>
        <v>0</v>
      </c>
      <c r="O324" s="891">
        <f>0+'Основная продукция'!S473</f>
        <v>0</v>
      </c>
      <c r="P324" s="892">
        <f>O324*0.3</f>
        <v>0</v>
      </c>
      <c r="Q324" s="894"/>
      <c r="R324" s="895"/>
      <c r="S324" s="896"/>
      <c r="U324" s="893" t="s">
        <v>55</v>
      </c>
      <c r="V324" s="891" t="s">
        <v>398</v>
      </c>
      <c r="W324" s="891"/>
      <c r="X324" s="891"/>
      <c r="Y324" s="891"/>
      <c r="Z324" s="892">
        <f>Y324*0.3</f>
        <v>0</v>
      </c>
      <c r="AA324" s="894"/>
      <c r="AB324" s="895"/>
      <c r="AC324" s="896"/>
    </row>
    <row r="325" spans="1:29" s="864" customFormat="1" ht="25.5" customHeight="1">
      <c r="A325" s="893" t="s">
        <v>56</v>
      </c>
      <c r="B325" s="891" t="s">
        <v>398</v>
      </c>
      <c r="C325" s="891"/>
      <c r="D325" s="891"/>
      <c r="E325" s="891">
        <f>'Основная продукция'!S446</f>
        <v>0</v>
      </c>
      <c r="F325" s="892">
        <f>E325*0.3</f>
        <v>0</v>
      </c>
      <c r="G325" s="894"/>
      <c r="H325" s="895"/>
      <c r="I325" s="896"/>
      <c r="K325" s="893" t="s">
        <v>56</v>
      </c>
      <c r="L325" s="891" t="s">
        <v>398</v>
      </c>
      <c r="M325" s="911">
        <v>0</v>
      </c>
      <c r="N325" s="891">
        <f>M325/0.3</f>
        <v>0</v>
      </c>
      <c r="O325" s="891">
        <f>0+'Основная продукция'!S474</f>
        <v>0</v>
      </c>
      <c r="P325" s="892">
        <f>O325*0.3</f>
        <v>0</v>
      </c>
      <c r="Q325" s="894"/>
      <c r="R325" s="895"/>
      <c r="S325" s="896"/>
      <c r="U325" s="893" t="s">
        <v>56</v>
      </c>
      <c r="V325" s="891" t="s">
        <v>398</v>
      </c>
      <c r="W325" s="891"/>
      <c r="X325" s="891"/>
      <c r="Y325" s="891"/>
      <c r="Z325" s="892">
        <f>Y325*0.3</f>
        <v>0</v>
      </c>
      <c r="AA325" s="894"/>
      <c r="AB325" s="895"/>
      <c r="AC325" s="896"/>
    </row>
    <row r="326" spans="1:29" s="864" customFormat="1" ht="25.5" customHeight="1">
      <c r="A326" s="893" t="s">
        <v>57</v>
      </c>
      <c r="B326" s="891" t="s">
        <v>398</v>
      </c>
      <c r="C326" s="891"/>
      <c r="D326" s="891"/>
      <c r="E326" s="891">
        <f>'Основная продукция'!S448</f>
        <v>0</v>
      </c>
      <c r="F326" s="892">
        <f>E326*0.2</f>
        <v>0</v>
      </c>
      <c r="G326" s="894"/>
      <c r="H326" s="895"/>
      <c r="I326" s="896"/>
      <c r="K326" s="893" t="s">
        <v>57</v>
      </c>
      <c r="L326" s="891" t="s">
        <v>398</v>
      </c>
      <c r="M326" s="891">
        <v>0</v>
      </c>
      <c r="N326" s="891">
        <f>M326/0.2</f>
        <v>0</v>
      </c>
      <c r="O326" s="891">
        <f>0+'Основная продукция'!S476</f>
        <v>0</v>
      </c>
      <c r="P326" s="892">
        <f>O326*0.2</f>
        <v>0</v>
      </c>
      <c r="Q326" s="894"/>
      <c r="R326" s="895"/>
      <c r="S326" s="896"/>
      <c r="U326" s="893" t="s">
        <v>57</v>
      </c>
      <c r="V326" s="891" t="s">
        <v>398</v>
      </c>
      <c r="W326" s="891"/>
      <c r="X326" s="891"/>
      <c r="Y326" s="891"/>
      <c r="Z326" s="892">
        <f>Y326*0.2</f>
        <v>0</v>
      </c>
      <c r="AA326" s="894"/>
      <c r="AB326" s="895"/>
      <c r="AC326" s="896"/>
    </row>
    <row r="327" spans="1:29" s="864" customFormat="1" ht="25.5" customHeight="1" thickBot="1">
      <c r="A327" s="912" t="s">
        <v>58</v>
      </c>
      <c r="B327" s="913" t="s">
        <v>398</v>
      </c>
      <c r="C327" s="913"/>
      <c r="D327" s="913"/>
      <c r="E327" s="913">
        <f>'Основная продукция'!S447</f>
        <v>0</v>
      </c>
      <c r="F327" s="914"/>
      <c r="G327" s="914"/>
      <c r="H327" s="915"/>
      <c r="I327" s="916"/>
      <c r="K327" s="912" t="s">
        <v>58</v>
      </c>
      <c r="L327" s="913" t="s">
        <v>398</v>
      </c>
      <c r="M327" s="913"/>
      <c r="N327" s="913"/>
      <c r="O327" s="1959">
        <f>0+'Основная продукция'!S475</f>
        <v>0</v>
      </c>
      <c r="P327" s="914"/>
      <c r="Q327" s="914"/>
      <c r="R327" s="915"/>
      <c r="S327" s="916"/>
      <c r="U327" s="912" t="s">
        <v>58</v>
      </c>
      <c r="V327" s="913" t="s">
        <v>398</v>
      </c>
      <c r="W327" s="913"/>
      <c r="X327" s="913"/>
      <c r="Y327" s="913"/>
      <c r="Z327" s="914"/>
      <c r="AA327" s="914"/>
      <c r="AB327" s="915"/>
      <c r="AC327" s="916"/>
    </row>
    <row r="328" spans="1:29" ht="25.5" customHeight="1">
      <c r="A328" s="4087" t="s">
        <v>59</v>
      </c>
      <c r="B328" s="4088"/>
      <c r="C328" s="4088"/>
      <c r="D328" s="4088"/>
      <c r="E328" s="4088"/>
      <c r="F328" s="4088"/>
      <c r="G328" s="4088"/>
      <c r="H328" s="4088"/>
      <c r="I328" s="4089"/>
      <c r="K328" s="4087" t="s">
        <v>59</v>
      </c>
      <c r="L328" s="4088"/>
      <c r="M328" s="4088"/>
      <c r="N328" s="4088"/>
      <c r="O328" s="4088"/>
      <c r="P328" s="4088"/>
      <c r="Q328" s="4088"/>
      <c r="R328" s="4088"/>
      <c r="S328" s="4089"/>
      <c r="U328" s="4087" t="s">
        <v>59</v>
      </c>
      <c r="V328" s="4088"/>
      <c r="W328" s="4088"/>
      <c r="X328" s="4088"/>
      <c r="Y328" s="4088"/>
      <c r="Z328" s="4088"/>
      <c r="AA328" s="4088"/>
      <c r="AB328" s="4088"/>
      <c r="AC328" s="4089"/>
    </row>
    <row r="329" spans="1:29" ht="25.5" customHeight="1">
      <c r="A329" s="4066" t="s">
        <v>60</v>
      </c>
      <c r="B329" s="4067"/>
      <c r="C329" s="4067"/>
      <c r="D329" s="4067"/>
      <c r="E329" s="4067"/>
      <c r="F329" s="4067"/>
      <c r="G329" s="4067"/>
      <c r="H329" s="4067"/>
      <c r="I329" s="4068"/>
      <c r="K329" s="4066" t="s">
        <v>60</v>
      </c>
      <c r="L329" s="4067"/>
      <c r="M329" s="4067"/>
      <c r="N329" s="4067"/>
      <c r="O329" s="4067"/>
      <c r="P329" s="4067"/>
      <c r="Q329" s="4067"/>
      <c r="R329" s="4067"/>
      <c r="S329" s="4068"/>
      <c r="U329" s="4066" t="s">
        <v>60</v>
      </c>
      <c r="V329" s="4067"/>
      <c r="W329" s="4067"/>
      <c r="X329" s="4067"/>
      <c r="Y329" s="4067"/>
      <c r="Z329" s="4067"/>
      <c r="AA329" s="4067"/>
      <c r="AB329" s="4067"/>
      <c r="AC329" s="4068"/>
    </row>
    <row r="330" spans="1:29" ht="4.5" customHeight="1" thickBot="1">
      <c r="A330" s="795"/>
      <c r="B330" s="796"/>
      <c r="C330" s="796"/>
      <c r="D330" s="796"/>
      <c r="E330" s="796"/>
      <c r="F330" s="796"/>
      <c r="G330" s="796"/>
      <c r="H330" s="796"/>
      <c r="I330" s="917"/>
      <c r="K330" s="795"/>
      <c r="L330" s="796"/>
      <c r="M330" s="796"/>
      <c r="N330" s="796"/>
      <c r="O330" s="796"/>
      <c r="P330" s="796"/>
      <c r="Q330" s="796"/>
      <c r="R330" s="796"/>
      <c r="S330" s="917"/>
      <c r="U330" s="795"/>
      <c r="V330" s="796"/>
      <c r="W330" s="796"/>
      <c r="X330" s="796"/>
      <c r="Y330" s="796"/>
      <c r="Z330" s="796"/>
      <c r="AA330" s="796"/>
      <c r="AB330" s="796"/>
      <c r="AC330" s="917"/>
    </row>
    <row r="331" spans="1:29" ht="18.75" hidden="1" customHeight="1" thickBot="1">
      <c r="A331" s="854" t="s">
        <v>317</v>
      </c>
      <c r="B331" s="855"/>
      <c r="C331" s="855"/>
      <c r="D331" s="855"/>
      <c r="E331" s="855"/>
      <c r="F331" s="855"/>
      <c r="G331" s="4051" t="s">
        <v>94</v>
      </c>
      <c r="H331" s="4052"/>
      <c r="I331" s="4053"/>
      <c r="K331" s="4054" t="s">
        <v>319</v>
      </c>
      <c r="L331" s="4055"/>
      <c r="M331" s="4055"/>
      <c r="N331" s="4055"/>
      <c r="O331" s="4055"/>
      <c r="P331" s="4055"/>
      <c r="Q331" s="4051" t="s">
        <v>95</v>
      </c>
      <c r="R331" s="4052"/>
      <c r="S331" s="4053"/>
      <c r="U331" s="4056" t="s">
        <v>320</v>
      </c>
      <c r="V331" s="4057"/>
      <c r="W331" s="4057"/>
      <c r="X331" s="4057"/>
      <c r="Y331" s="4057"/>
      <c r="Z331" s="4058"/>
      <c r="AA331" s="4051" t="s">
        <v>333</v>
      </c>
      <c r="AB331" s="4052"/>
      <c r="AC331" s="4053"/>
    </row>
    <row r="332" spans="1:29" ht="18.75" hidden="1" customHeight="1" thickBot="1">
      <c r="A332" s="856" t="s">
        <v>61</v>
      </c>
      <c r="B332" s="4059">
        <f>B277</f>
        <v>44606</v>
      </c>
      <c r="C332" s="4060"/>
      <c r="D332" s="4060"/>
      <c r="E332" s="4060"/>
      <c r="F332" s="4061"/>
      <c r="G332" s="857" t="s">
        <v>62</v>
      </c>
      <c r="H332" s="4062">
        <f>H277</f>
        <v>0.5</v>
      </c>
      <c r="I332" s="4063"/>
      <c r="K332" s="856" t="s">
        <v>61</v>
      </c>
      <c r="L332" s="4059">
        <f>L277</f>
        <v>44606</v>
      </c>
      <c r="M332" s="4060"/>
      <c r="N332" s="4060"/>
      <c r="O332" s="4060"/>
      <c r="P332" s="4061"/>
      <c r="Q332" s="857" t="s">
        <v>62</v>
      </c>
      <c r="R332" s="4064">
        <f>R277</f>
        <v>0.5</v>
      </c>
      <c r="S332" s="4065"/>
      <c r="U332" s="856" t="s">
        <v>61</v>
      </c>
      <c r="V332" s="4059">
        <f>V277</f>
        <v>44606</v>
      </c>
      <c r="W332" s="4060"/>
      <c r="X332" s="4060"/>
      <c r="Y332" s="4060"/>
      <c r="Z332" s="4061"/>
      <c r="AA332" s="857" t="s">
        <v>62</v>
      </c>
      <c r="AB332" s="4064">
        <f>AB277</f>
        <v>0.5</v>
      </c>
      <c r="AC332" s="4065"/>
    </row>
    <row r="333" spans="1:29" ht="12.75" hidden="1" customHeight="1">
      <c r="A333" s="4077" t="s">
        <v>21</v>
      </c>
      <c r="B333" s="4078"/>
      <c r="C333" s="1946"/>
      <c r="D333" s="1946"/>
      <c r="E333" s="1946"/>
      <c r="F333" s="4081" t="s">
        <v>395</v>
      </c>
      <c r="G333" s="4081" t="s">
        <v>394</v>
      </c>
      <c r="H333" s="4081" t="s">
        <v>22</v>
      </c>
      <c r="I333" s="4090" t="s">
        <v>23</v>
      </c>
      <c r="K333" s="4077" t="s">
        <v>21</v>
      </c>
      <c r="L333" s="4078"/>
      <c r="M333" s="1946"/>
      <c r="N333" s="1946"/>
      <c r="O333" s="1946"/>
      <c r="P333" s="4081" t="s">
        <v>395</v>
      </c>
      <c r="Q333" s="4081" t="s">
        <v>394</v>
      </c>
      <c r="R333" s="4081" t="s">
        <v>22</v>
      </c>
      <c r="S333" s="4090" t="s">
        <v>23</v>
      </c>
      <c r="U333" s="4077" t="s">
        <v>21</v>
      </c>
      <c r="V333" s="4078"/>
      <c r="W333" s="1946"/>
      <c r="X333" s="1946"/>
      <c r="Y333" s="1946"/>
      <c r="Z333" s="4081" t="s">
        <v>395</v>
      </c>
      <c r="AA333" s="4081" t="s">
        <v>394</v>
      </c>
      <c r="AB333" s="4081" t="s">
        <v>22</v>
      </c>
      <c r="AC333" s="4090" t="s">
        <v>23</v>
      </c>
    </row>
    <row r="334" spans="1:29" ht="13.5" hidden="1" thickBot="1">
      <c r="A334" s="4079"/>
      <c r="B334" s="4080"/>
      <c r="C334" s="1947"/>
      <c r="D334" s="1947"/>
      <c r="E334" s="1947" t="s">
        <v>396</v>
      </c>
      <c r="F334" s="4082"/>
      <c r="G334" s="4082"/>
      <c r="H334" s="4082"/>
      <c r="I334" s="4091"/>
      <c r="K334" s="4079"/>
      <c r="L334" s="4080"/>
      <c r="M334" s="1947"/>
      <c r="N334" s="1947"/>
      <c r="O334" s="1947" t="s">
        <v>396</v>
      </c>
      <c r="P334" s="4082"/>
      <c r="Q334" s="4082"/>
      <c r="R334" s="4082"/>
      <c r="S334" s="4091"/>
      <c r="U334" s="4079"/>
      <c r="V334" s="4080"/>
      <c r="W334" s="1947"/>
      <c r="X334" s="1947"/>
      <c r="Y334" s="1947" t="s">
        <v>396</v>
      </c>
      <c r="Z334" s="4082"/>
      <c r="AA334" s="4082"/>
      <c r="AB334" s="4082"/>
      <c r="AC334" s="4091"/>
    </row>
    <row r="335" spans="1:29" ht="25.5" hidden="1" customHeight="1">
      <c r="A335" s="948" t="s">
        <v>24</v>
      </c>
      <c r="B335" s="949" t="s">
        <v>25</v>
      </c>
      <c r="C335" s="949"/>
      <c r="D335" s="949"/>
      <c r="E335" s="949" t="s">
        <v>397</v>
      </c>
      <c r="F335" s="950" t="e">
        <f>'Основная продукция'!#REF!</f>
        <v>#REF!</v>
      </c>
      <c r="G335" s="951"/>
      <c r="H335" s="952"/>
      <c r="I335" s="953"/>
      <c r="J335" s="954"/>
      <c r="K335" s="948" t="s">
        <v>24</v>
      </c>
      <c r="L335" s="949" t="s">
        <v>25</v>
      </c>
      <c r="M335" s="949"/>
      <c r="N335" s="949"/>
      <c r="O335" s="949" t="s">
        <v>397</v>
      </c>
      <c r="P335" s="950" t="e">
        <f>'Основная продукция'!#REF!</f>
        <v>#REF!</v>
      </c>
      <c r="Q335" s="951"/>
      <c r="R335" s="952"/>
      <c r="S335" s="953"/>
      <c r="T335" s="954"/>
      <c r="U335" s="948" t="s">
        <v>24</v>
      </c>
      <c r="V335" s="949" t="s">
        <v>25</v>
      </c>
      <c r="W335" s="949"/>
      <c r="X335" s="949"/>
      <c r="Y335" s="949" t="s">
        <v>397</v>
      </c>
      <c r="Z335" s="950">
        <f>'Основная продукция'!P481</f>
        <v>0</v>
      </c>
      <c r="AA335" s="951"/>
      <c r="AB335" s="952"/>
      <c r="AC335" s="953"/>
    </row>
    <row r="336" spans="1:29" ht="25.5" hidden="1" customHeight="1">
      <c r="A336" s="955" t="s">
        <v>26</v>
      </c>
      <c r="B336" s="956" t="s">
        <v>25</v>
      </c>
      <c r="C336" s="956"/>
      <c r="D336" s="956"/>
      <c r="E336" s="956" t="s">
        <v>397</v>
      </c>
      <c r="F336" s="957" t="e">
        <f>'Основная продукция'!#REF!</f>
        <v>#REF!</v>
      </c>
      <c r="G336" s="958"/>
      <c r="H336" s="959"/>
      <c r="I336" s="960"/>
      <c r="J336" s="954"/>
      <c r="K336" s="955" t="s">
        <v>26</v>
      </c>
      <c r="L336" s="956" t="s">
        <v>25</v>
      </c>
      <c r="M336" s="956"/>
      <c r="N336" s="956"/>
      <c r="O336" s="956" t="s">
        <v>397</v>
      </c>
      <c r="P336" s="957" t="e">
        <f>'Основная продукция'!#REF!</f>
        <v>#REF!</v>
      </c>
      <c r="Q336" s="958"/>
      <c r="R336" s="959"/>
      <c r="S336" s="960"/>
      <c r="T336" s="954"/>
      <c r="U336" s="955" t="s">
        <v>26</v>
      </c>
      <c r="V336" s="956" t="s">
        <v>25</v>
      </c>
      <c r="W336" s="956"/>
      <c r="X336" s="956"/>
      <c r="Y336" s="956" t="s">
        <v>397</v>
      </c>
      <c r="Z336" s="957">
        <f>'Основная продукция'!P482</f>
        <v>0</v>
      </c>
      <c r="AA336" s="958"/>
      <c r="AB336" s="959"/>
      <c r="AC336" s="960"/>
    </row>
    <row r="337" spans="1:29" ht="25.5" hidden="1" customHeight="1" thickBot="1">
      <c r="A337" s="961" t="s">
        <v>27</v>
      </c>
      <c r="B337" s="962" t="s">
        <v>25</v>
      </c>
      <c r="C337" s="963"/>
      <c r="D337" s="963"/>
      <c r="E337" s="962" t="s">
        <v>397</v>
      </c>
      <c r="F337" s="964" t="e">
        <f>'Основная продукция'!#REF!</f>
        <v>#REF!</v>
      </c>
      <c r="G337" s="965"/>
      <c r="H337" s="966"/>
      <c r="I337" s="967"/>
      <c r="J337" s="954"/>
      <c r="K337" s="961" t="s">
        <v>27</v>
      </c>
      <c r="L337" s="962" t="s">
        <v>25</v>
      </c>
      <c r="M337" s="963"/>
      <c r="N337" s="963"/>
      <c r="O337" s="962" t="s">
        <v>397</v>
      </c>
      <c r="P337" s="964" t="e">
        <f>'Основная продукция'!#REF!</f>
        <v>#REF!</v>
      </c>
      <c r="Q337" s="965"/>
      <c r="R337" s="966"/>
      <c r="S337" s="967"/>
      <c r="T337" s="954"/>
      <c r="U337" s="961" t="s">
        <v>27</v>
      </c>
      <c r="V337" s="962" t="s">
        <v>25</v>
      </c>
      <c r="W337" s="963"/>
      <c r="X337" s="963"/>
      <c r="Y337" s="962" t="s">
        <v>397</v>
      </c>
      <c r="Z337" s="964">
        <f>'Основная продукция'!P485</f>
        <v>0</v>
      </c>
      <c r="AA337" s="965"/>
      <c r="AB337" s="966"/>
      <c r="AC337" s="967"/>
    </row>
    <row r="338" spans="1:29" ht="25.5" hidden="1" customHeight="1">
      <c r="A338" s="968" t="s">
        <v>0</v>
      </c>
      <c r="B338" s="969" t="s">
        <v>25</v>
      </c>
      <c r="C338" s="969"/>
      <c r="D338" s="969"/>
      <c r="E338" s="969" t="s">
        <v>397</v>
      </c>
      <c r="F338" s="970" t="e">
        <f>'Основная продукция'!#REF!</f>
        <v>#REF!</v>
      </c>
      <c r="G338" s="971"/>
      <c r="H338" s="972"/>
      <c r="I338" s="973"/>
      <c r="J338" s="974"/>
      <c r="K338" s="968" t="s">
        <v>0</v>
      </c>
      <c r="L338" s="969" t="s">
        <v>25</v>
      </c>
      <c r="M338" s="969"/>
      <c r="N338" s="969"/>
      <c r="O338" s="969" t="s">
        <v>397</v>
      </c>
      <c r="P338" s="970" t="e">
        <f>'Основная продукция'!#REF!</f>
        <v>#REF!</v>
      </c>
      <c r="Q338" s="971"/>
      <c r="R338" s="972"/>
      <c r="S338" s="973"/>
      <c r="T338" s="974"/>
      <c r="U338" s="968" t="s">
        <v>0</v>
      </c>
      <c r="V338" s="969" t="s">
        <v>25</v>
      </c>
      <c r="W338" s="969"/>
      <c r="X338" s="969"/>
      <c r="Y338" s="969" t="s">
        <v>397</v>
      </c>
      <c r="Z338" s="970">
        <f>'Основная продукция'!P486</f>
        <v>0</v>
      </c>
      <c r="AA338" s="971"/>
      <c r="AB338" s="972"/>
      <c r="AC338" s="973"/>
    </row>
    <row r="339" spans="1:29" ht="25.5" hidden="1" customHeight="1">
      <c r="A339" s="975" t="s">
        <v>28</v>
      </c>
      <c r="B339" s="976" t="s">
        <v>25</v>
      </c>
      <c r="C339" s="976"/>
      <c r="D339" s="976"/>
      <c r="E339" s="976" t="s">
        <v>397</v>
      </c>
      <c r="F339" s="977" t="e">
        <f>'Основная продукция'!#REF!</f>
        <v>#REF!</v>
      </c>
      <c r="G339" s="978"/>
      <c r="H339" s="979"/>
      <c r="I339" s="980"/>
      <c r="J339" s="974"/>
      <c r="K339" s="975" t="s">
        <v>28</v>
      </c>
      <c r="L339" s="976" t="s">
        <v>25</v>
      </c>
      <c r="M339" s="976"/>
      <c r="N339" s="976"/>
      <c r="O339" s="976" t="s">
        <v>397</v>
      </c>
      <c r="P339" s="977" t="e">
        <f>'Основная продукция'!#REF!</f>
        <v>#REF!</v>
      </c>
      <c r="Q339" s="978"/>
      <c r="R339" s="979"/>
      <c r="S339" s="980"/>
      <c r="T339" s="974"/>
      <c r="U339" s="975" t="s">
        <v>28</v>
      </c>
      <c r="V339" s="976" t="s">
        <v>25</v>
      </c>
      <c r="W339" s="976"/>
      <c r="X339" s="976"/>
      <c r="Y339" s="976" t="s">
        <v>397</v>
      </c>
      <c r="Z339" s="977">
        <f>'Основная продукция'!P487</f>
        <v>0</v>
      </c>
      <c r="AA339" s="978"/>
      <c r="AB339" s="979"/>
      <c r="AC339" s="980"/>
    </row>
    <row r="340" spans="1:29" ht="25.5" hidden="1" customHeight="1" thickBot="1">
      <c r="A340" s="981" t="s">
        <v>29</v>
      </c>
      <c r="B340" s="982" t="s">
        <v>25</v>
      </c>
      <c r="C340" s="983"/>
      <c r="D340" s="983"/>
      <c r="E340" s="982" t="s">
        <v>397</v>
      </c>
      <c r="F340" s="984" t="e">
        <f>'Основная продукция'!#REF!</f>
        <v>#REF!</v>
      </c>
      <c r="G340" s="985"/>
      <c r="H340" s="986"/>
      <c r="I340" s="987"/>
      <c r="J340" s="974"/>
      <c r="K340" s="981" t="s">
        <v>29</v>
      </c>
      <c r="L340" s="982" t="s">
        <v>25</v>
      </c>
      <c r="M340" s="983"/>
      <c r="N340" s="983"/>
      <c r="O340" s="982" t="s">
        <v>397</v>
      </c>
      <c r="P340" s="984" t="e">
        <f>'Основная продукция'!#REF!</f>
        <v>#REF!</v>
      </c>
      <c r="Q340" s="985"/>
      <c r="R340" s="986"/>
      <c r="S340" s="987"/>
      <c r="T340" s="974"/>
      <c r="U340" s="981" t="s">
        <v>29</v>
      </c>
      <c r="V340" s="982" t="s">
        <v>25</v>
      </c>
      <c r="W340" s="983"/>
      <c r="X340" s="983"/>
      <c r="Y340" s="982" t="s">
        <v>397</v>
      </c>
      <c r="Z340" s="984">
        <f>'Основная продукция'!P488</f>
        <v>0</v>
      </c>
      <c r="AA340" s="985"/>
      <c r="AB340" s="986"/>
      <c r="AC340" s="987"/>
    </row>
    <row r="341" spans="1:29" ht="25.5" hidden="1" customHeight="1">
      <c r="A341" s="988" t="s">
        <v>30</v>
      </c>
      <c r="B341" s="989" t="s">
        <v>25</v>
      </c>
      <c r="C341" s="989"/>
      <c r="D341" s="989"/>
      <c r="E341" s="989" t="s">
        <v>397</v>
      </c>
      <c r="F341" s="990" t="e">
        <f>'Основная продукция'!#REF!</f>
        <v>#REF!</v>
      </c>
      <c r="G341" s="991"/>
      <c r="H341" s="992"/>
      <c r="I341" s="993"/>
      <c r="K341" s="988" t="s">
        <v>30</v>
      </c>
      <c r="L341" s="989" t="s">
        <v>25</v>
      </c>
      <c r="M341" s="989"/>
      <c r="N341" s="989"/>
      <c r="O341" s="989" t="s">
        <v>397</v>
      </c>
      <c r="P341" s="990" t="e">
        <f>'Основная продукция'!#REF!</f>
        <v>#REF!</v>
      </c>
      <c r="Q341" s="991"/>
      <c r="R341" s="992"/>
      <c r="S341" s="993"/>
      <c r="U341" s="988" t="s">
        <v>30</v>
      </c>
      <c r="V341" s="989" t="s">
        <v>25</v>
      </c>
      <c r="W341" s="989"/>
      <c r="X341" s="989"/>
      <c r="Y341" s="989" t="s">
        <v>397</v>
      </c>
      <c r="Z341" s="990">
        <f>'Основная продукция'!P489</f>
        <v>0</v>
      </c>
      <c r="AA341" s="991"/>
      <c r="AB341" s="992"/>
      <c r="AC341" s="993"/>
    </row>
    <row r="342" spans="1:29" ht="25.5" hidden="1" customHeight="1" thickBot="1">
      <c r="A342" s="994" t="s">
        <v>31</v>
      </c>
      <c r="B342" s="995" t="s">
        <v>25</v>
      </c>
      <c r="C342" s="996"/>
      <c r="D342" s="996"/>
      <c r="E342" s="995" t="s">
        <v>397</v>
      </c>
      <c r="F342" s="997" t="e">
        <f>'Основная продукция'!#REF!</f>
        <v>#REF!</v>
      </c>
      <c r="G342" s="998"/>
      <c r="H342" s="999"/>
      <c r="I342" s="1000"/>
      <c r="K342" s="994" t="s">
        <v>31</v>
      </c>
      <c r="L342" s="995" t="s">
        <v>25</v>
      </c>
      <c r="M342" s="996"/>
      <c r="N342" s="996"/>
      <c r="O342" s="995" t="s">
        <v>397</v>
      </c>
      <c r="P342" s="997" t="e">
        <f>'Основная продукция'!#REF!</f>
        <v>#REF!</v>
      </c>
      <c r="Q342" s="998"/>
      <c r="R342" s="999"/>
      <c r="S342" s="1000"/>
      <c r="U342" s="994" t="s">
        <v>31</v>
      </c>
      <c r="V342" s="995" t="s">
        <v>25</v>
      </c>
      <c r="W342" s="996"/>
      <c r="X342" s="996"/>
      <c r="Y342" s="995" t="s">
        <v>397</v>
      </c>
      <c r="Z342" s="997">
        <f>'Основная продукция'!P490</f>
        <v>0</v>
      </c>
      <c r="AA342" s="998"/>
      <c r="AB342" s="999"/>
      <c r="AC342" s="1000"/>
    </row>
    <row r="343" spans="1:29" ht="25.5" hidden="1" customHeight="1">
      <c r="A343" s="1001" t="s">
        <v>327</v>
      </c>
      <c r="B343" s="1002" t="s">
        <v>25</v>
      </c>
      <c r="C343" s="1002"/>
      <c r="D343" s="1002"/>
      <c r="E343" s="1002" t="s">
        <v>397</v>
      </c>
      <c r="F343" s="1003" t="e">
        <f>'Основная продукция'!#REF!</f>
        <v>#REF!</v>
      </c>
      <c r="G343" s="1004"/>
      <c r="H343" s="1005"/>
      <c r="I343" s="1006"/>
      <c r="J343" s="1007"/>
      <c r="K343" s="1001" t="s">
        <v>327</v>
      </c>
      <c r="L343" s="1002" t="s">
        <v>25</v>
      </c>
      <c r="M343" s="1002"/>
      <c r="N343" s="1002"/>
      <c r="O343" s="1002" t="s">
        <v>397</v>
      </c>
      <c r="P343" s="1003" t="e">
        <f>'Основная продукция'!#REF!</f>
        <v>#REF!</v>
      </c>
      <c r="Q343" s="1004"/>
      <c r="R343" s="1005"/>
      <c r="S343" s="1006"/>
      <c r="T343" s="1007"/>
      <c r="U343" s="1001" t="s">
        <v>327</v>
      </c>
      <c r="V343" s="1002" t="s">
        <v>25</v>
      </c>
      <c r="W343" s="1002"/>
      <c r="X343" s="1002"/>
      <c r="Y343" s="1002" t="s">
        <v>397</v>
      </c>
      <c r="Z343" s="1003">
        <f>'Основная продукция'!P491</f>
        <v>0</v>
      </c>
      <c r="AA343" s="1004"/>
      <c r="AB343" s="1005"/>
      <c r="AC343" s="1006"/>
    </row>
    <row r="344" spans="1:29" ht="25.5" hidden="1" customHeight="1">
      <c r="A344" s="1008"/>
      <c r="B344" s="1009" t="s">
        <v>25</v>
      </c>
      <c r="C344" s="1009"/>
      <c r="D344" s="1009"/>
      <c r="E344" s="1009" t="s">
        <v>397</v>
      </c>
      <c r="F344" s="1010" t="e">
        <f>'Основная продукция'!#REF!</f>
        <v>#REF!</v>
      </c>
      <c r="G344" s="1011"/>
      <c r="H344" s="1012"/>
      <c r="I344" s="1013"/>
      <c r="J344" s="1007"/>
      <c r="K344" s="1008"/>
      <c r="L344" s="1009" t="s">
        <v>25</v>
      </c>
      <c r="M344" s="1009"/>
      <c r="N344" s="1009"/>
      <c r="O344" s="1009" t="s">
        <v>397</v>
      </c>
      <c r="P344" s="1010" t="e">
        <f>'Основная продукция'!#REF!</f>
        <v>#REF!</v>
      </c>
      <c r="Q344" s="1011"/>
      <c r="R344" s="1012"/>
      <c r="S344" s="1013"/>
      <c r="T344" s="1007"/>
      <c r="U344" s="1008"/>
      <c r="V344" s="1009" t="s">
        <v>25</v>
      </c>
      <c r="W344" s="1009"/>
      <c r="X344" s="1009"/>
      <c r="Y344" s="1009" t="s">
        <v>397</v>
      </c>
      <c r="Z344" s="1010" t="e">
        <f>'Основная продукция'!#REF!</f>
        <v>#REF!</v>
      </c>
      <c r="AA344" s="1011"/>
      <c r="AB344" s="1012"/>
      <c r="AC344" s="1013"/>
    </row>
    <row r="345" spans="1:29" ht="25.5" hidden="1" customHeight="1">
      <c r="A345" s="1008" t="s">
        <v>33</v>
      </c>
      <c r="B345" s="1009" t="s">
        <v>25</v>
      </c>
      <c r="C345" s="1009"/>
      <c r="D345" s="1009"/>
      <c r="E345" s="1009" t="s">
        <v>397</v>
      </c>
      <c r="F345" s="1010" t="e">
        <f>'Основная продукция'!#REF!</f>
        <v>#REF!</v>
      </c>
      <c r="G345" s="1011"/>
      <c r="H345" s="1012"/>
      <c r="I345" s="1013"/>
      <c r="J345" s="1007"/>
      <c r="K345" s="1008" t="s">
        <v>33</v>
      </c>
      <c r="L345" s="1009" t="s">
        <v>25</v>
      </c>
      <c r="M345" s="1009"/>
      <c r="N345" s="1009"/>
      <c r="O345" s="1009" t="s">
        <v>397</v>
      </c>
      <c r="P345" s="1010" t="e">
        <f>'Основная продукция'!#REF!</f>
        <v>#REF!</v>
      </c>
      <c r="Q345" s="1011"/>
      <c r="R345" s="1012"/>
      <c r="S345" s="1013"/>
      <c r="T345" s="1007"/>
      <c r="U345" s="1008" t="s">
        <v>33</v>
      </c>
      <c r="V345" s="1009" t="s">
        <v>25</v>
      </c>
      <c r="W345" s="1009"/>
      <c r="X345" s="1009"/>
      <c r="Y345" s="1009" t="s">
        <v>397</v>
      </c>
      <c r="Z345" s="1010">
        <f>'Основная продукция'!P492</f>
        <v>0</v>
      </c>
      <c r="AA345" s="1011"/>
      <c r="AB345" s="1012"/>
      <c r="AC345" s="1013"/>
    </row>
    <row r="346" spans="1:29" ht="25.5" hidden="1" customHeight="1" thickBot="1">
      <c r="A346" s="1014" t="s">
        <v>34</v>
      </c>
      <c r="B346" s="1015" t="s">
        <v>25</v>
      </c>
      <c r="C346" s="1016"/>
      <c r="D346" s="1016"/>
      <c r="E346" s="1015" t="s">
        <v>397</v>
      </c>
      <c r="F346" s="1017" t="e">
        <f>'Основная продукция'!#REF!</f>
        <v>#REF!</v>
      </c>
      <c r="G346" s="1018"/>
      <c r="H346" s="1019"/>
      <c r="I346" s="1020"/>
      <c r="J346" s="1007"/>
      <c r="K346" s="1014" t="s">
        <v>34</v>
      </c>
      <c r="L346" s="1015" t="s">
        <v>25</v>
      </c>
      <c r="M346" s="1016"/>
      <c r="N346" s="1016"/>
      <c r="O346" s="1015" t="s">
        <v>397</v>
      </c>
      <c r="P346" s="1017" t="e">
        <f>'Основная продукция'!#REF!</f>
        <v>#REF!</v>
      </c>
      <c r="Q346" s="1018"/>
      <c r="R346" s="1019"/>
      <c r="S346" s="1020"/>
      <c r="T346" s="1007"/>
      <c r="U346" s="1014" t="s">
        <v>34</v>
      </c>
      <c r="V346" s="1015" t="s">
        <v>25</v>
      </c>
      <c r="W346" s="1016"/>
      <c r="X346" s="1016"/>
      <c r="Y346" s="1015" t="s">
        <v>397</v>
      </c>
      <c r="Z346" s="1017">
        <f>'Основная продукция'!P493</f>
        <v>0</v>
      </c>
      <c r="AA346" s="1018"/>
      <c r="AB346" s="1019"/>
      <c r="AC346" s="1020"/>
    </row>
    <row r="347" spans="1:29" ht="25.5" hidden="1" customHeight="1">
      <c r="A347" s="1021" t="s">
        <v>9</v>
      </c>
      <c r="B347" s="1022" t="s">
        <v>25</v>
      </c>
      <c r="C347" s="1022"/>
      <c r="D347" s="1022"/>
      <c r="E347" s="1022" t="s">
        <v>397</v>
      </c>
      <c r="F347" s="1023" t="e">
        <f>'Основная продукция'!#REF!</f>
        <v>#REF!</v>
      </c>
      <c r="G347" s="1024"/>
      <c r="H347" s="1025"/>
      <c r="I347" s="1026"/>
      <c r="J347" s="1027"/>
      <c r="K347" s="1021" t="s">
        <v>9</v>
      </c>
      <c r="L347" s="1022" t="s">
        <v>25</v>
      </c>
      <c r="M347" s="1022"/>
      <c r="N347" s="1022"/>
      <c r="O347" s="1022" t="s">
        <v>397</v>
      </c>
      <c r="P347" s="1023" t="e">
        <f>'Основная продукция'!#REF!</f>
        <v>#REF!</v>
      </c>
      <c r="Q347" s="1024"/>
      <c r="R347" s="1025"/>
      <c r="S347" s="1026"/>
      <c r="T347" s="1027"/>
      <c r="U347" s="1021" t="s">
        <v>9</v>
      </c>
      <c r="V347" s="1022" t="s">
        <v>25</v>
      </c>
      <c r="W347" s="1022"/>
      <c r="X347" s="1022"/>
      <c r="Y347" s="1022" t="s">
        <v>397</v>
      </c>
      <c r="Z347" s="1023">
        <f>'Основная продукция'!P494</f>
        <v>0</v>
      </c>
      <c r="AA347" s="1024"/>
      <c r="AB347" s="1025"/>
      <c r="AC347" s="1026"/>
    </row>
    <row r="348" spans="1:29" ht="25.5" hidden="1" customHeight="1">
      <c r="A348" s="1028" t="s">
        <v>10</v>
      </c>
      <c r="B348" s="1029" t="s">
        <v>25</v>
      </c>
      <c r="C348" s="1029"/>
      <c r="D348" s="1029"/>
      <c r="E348" s="1029" t="s">
        <v>397</v>
      </c>
      <c r="F348" s="1030" t="e">
        <f>'Основная продукция'!#REF!</f>
        <v>#REF!</v>
      </c>
      <c r="G348" s="1031"/>
      <c r="H348" s="1032"/>
      <c r="I348" s="1033"/>
      <c r="K348" s="1028" t="s">
        <v>10</v>
      </c>
      <c r="L348" s="1029" t="s">
        <v>25</v>
      </c>
      <c r="M348" s="1029"/>
      <c r="N348" s="1029"/>
      <c r="O348" s="1029" t="s">
        <v>397</v>
      </c>
      <c r="P348" s="1030" t="e">
        <f>'Основная продукция'!#REF!</f>
        <v>#REF!</v>
      </c>
      <c r="Q348" s="1031"/>
      <c r="R348" s="1032"/>
      <c r="S348" s="1033"/>
      <c r="U348" s="1028" t="s">
        <v>10</v>
      </c>
      <c r="V348" s="1029" t="s">
        <v>25</v>
      </c>
      <c r="W348" s="1029"/>
      <c r="X348" s="1029"/>
      <c r="Y348" s="1029" t="s">
        <v>397</v>
      </c>
      <c r="Z348" s="1030">
        <f>'Основная продукция'!P495</f>
        <v>0</v>
      </c>
      <c r="AA348" s="1031"/>
      <c r="AB348" s="1032"/>
      <c r="AC348" s="1033"/>
    </row>
    <row r="349" spans="1:29" ht="25.5" hidden="1" customHeight="1" thickBot="1">
      <c r="A349" s="1034" t="s">
        <v>11</v>
      </c>
      <c r="B349" s="995" t="s">
        <v>25</v>
      </c>
      <c r="C349" s="996"/>
      <c r="D349" s="996"/>
      <c r="E349" s="1035" t="s">
        <v>397</v>
      </c>
      <c r="F349" s="997" t="e">
        <f>'Основная продукция'!#REF!</f>
        <v>#REF!</v>
      </c>
      <c r="G349" s="998"/>
      <c r="H349" s="999"/>
      <c r="I349" s="1000"/>
      <c r="K349" s="1034" t="s">
        <v>11</v>
      </c>
      <c r="L349" s="995" t="s">
        <v>25</v>
      </c>
      <c r="M349" s="996"/>
      <c r="N349" s="996"/>
      <c r="O349" s="1035" t="s">
        <v>397</v>
      </c>
      <c r="P349" s="997" t="e">
        <f>'Основная продукция'!#REF!</f>
        <v>#REF!</v>
      </c>
      <c r="Q349" s="998"/>
      <c r="R349" s="999"/>
      <c r="S349" s="1000"/>
      <c r="U349" s="1034" t="s">
        <v>11</v>
      </c>
      <c r="V349" s="995" t="s">
        <v>25</v>
      </c>
      <c r="W349" s="996"/>
      <c r="X349" s="996"/>
      <c r="Y349" s="1035" t="s">
        <v>397</v>
      </c>
      <c r="Z349" s="997">
        <f>'Основная продукция'!P496</f>
        <v>0</v>
      </c>
      <c r="AA349" s="998"/>
      <c r="AB349" s="999"/>
      <c r="AC349" s="1000"/>
    </row>
    <row r="350" spans="1:29" ht="25.5" hidden="1" customHeight="1" thickBot="1">
      <c r="A350" s="1036" t="s">
        <v>331</v>
      </c>
      <c r="B350" s="1037" t="s">
        <v>25</v>
      </c>
      <c r="C350" s="1037"/>
      <c r="D350" s="1037"/>
      <c r="E350" s="989" t="s">
        <v>397</v>
      </c>
      <c r="F350" s="1038" t="e">
        <f>'Основная продукция'!#REF!</f>
        <v>#REF!</v>
      </c>
      <c r="G350" s="1039"/>
      <c r="H350" s="1040"/>
      <c r="I350" s="1040"/>
      <c r="K350" s="1036" t="s">
        <v>331</v>
      </c>
      <c r="L350" s="1037" t="s">
        <v>25</v>
      </c>
      <c r="M350" s="1037"/>
      <c r="N350" s="1037"/>
      <c r="O350" s="989" t="s">
        <v>397</v>
      </c>
      <c r="P350" s="1038" t="e">
        <f>'Основная продукция'!#REF!</f>
        <v>#REF!</v>
      </c>
      <c r="Q350" s="1039"/>
      <c r="R350" s="1040"/>
      <c r="S350" s="1040"/>
      <c r="U350" s="1036" t="s">
        <v>331</v>
      </c>
      <c r="V350" s="1037" t="s">
        <v>25</v>
      </c>
      <c r="W350" s="1037"/>
      <c r="X350" s="1037"/>
      <c r="Y350" s="989" t="s">
        <v>397</v>
      </c>
      <c r="Z350" s="1038">
        <f>'Основная продукция'!P497</f>
        <v>0</v>
      </c>
      <c r="AA350" s="1039"/>
      <c r="AB350" s="1040"/>
      <c r="AC350" s="1040"/>
    </row>
    <row r="351" spans="1:29" ht="25.5" hidden="1" customHeight="1" thickBot="1">
      <c r="A351" s="1036" t="s">
        <v>332</v>
      </c>
      <c r="B351" s="1037" t="s">
        <v>25</v>
      </c>
      <c r="C351" s="1037"/>
      <c r="D351" s="1037"/>
      <c r="E351" s="995" t="s">
        <v>397</v>
      </c>
      <c r="F351" s="1038" t="e">
        <f>'Основная продукция'!#REF!</f>
        <v>#REF!</v>
      </c>
      <c r="G351" s="1039"/>
      <c r="H351" s="1040"/>
      <c r="I351" s="1040"/>
      <c r="K351" s="1036" t="s">
        <v>332</v>
      </c>
      <c r="L351" s="1037" t="s">
        <v>25</v>
      </c>
      <c r="M351" s="1037"/>
      <c r="N351" s="1037"/>
      <c r="O351" s="995" t="s">
        <v>397</v>
      </c>
      <c r="P351" s="1038" t="e">
        <f>'Основная продукция'!#REF!</f>
        <v>#REF!</v>
      </c>
      <c r="Q351" s="1039"/>
      <c r="R351" s="1040"/>
      <c r="S351" s="1040"/>
      <c r="U351" s="1036" t="s">
        <v>332</v>
      </c>
      <c r="V351" s="1037" t="s">
        <v>25</v>
      </c>
      <c r="W351" s="1037"/>
      <c r="X351" s="1037"/>
      <c r="Y351" s="995" t="s">
        <v>397</v>
      </c>
      <c r="Z351" s="1038">
        <f>'Основная продукция'!P498</f>
        <v>0</v>
      </c>
      <c r="AA351" s="1039"/>
      <c r="AB351" s="1040"/>
      <c r="AC351" s="1040"/>
    </row>
    <row r="352" spans="1:29" ht="25.5" hidden="1" customHeight="1">
      <c r="A352" s="1041" t="s">
        <v>13</v>
      </c>
      <c r="B352" s="1042" t="s">
        <v>25</v>
      </c>
      <c r="C352" s="1042"/>
      <c r="D352" s="1042"/>
      <c r="E352" s="1043" t="s">
        <v>397</v>
      </c>
      <c r="F352" s="1044" t="e">
        <f>'Основная продукция'!#REF!</f>
        <v>#REF!</v>
      </c>
      <c r="G352" s="1045"/>
      <c r="H352" s="1046"/>
      <c r="I352" s="1047"/>
      <c r="J352" s="1048"/>
      <c r="K352" s="1041" t="s">
        <v>13</v>
      </c>
      <c r="L352" s="1042" t="s">
        <v>25</v>
      </c>
      <c r="M352" s="1042"/>
      <c r="N352" s="1042"/>
      <c r="O352" s="1043" t="s">
        <v>397</v>
      </c>
      <c r="P352" s="1044" t="e">
        <f>'Основная продукция'!#REF!</f>
        <v>#REF!</v>
      </c>
      <c r="Q352" s="1045"/>
      <c r="R352" s="1046"/>
      <c r="S352" s="1047"/>
      <c r="T352" s="1048"/>
      <c r="U352" s="1041" t="s">
        <v>13</v>
      </c>
      <c r="V352" s="1042" t="s">
        <v>25</v>
      </c>
      <c r="W352" s="1042"/>
      <c r="X352" s="1042"/>
      <c r="Y352" s="1043" t="s">
        <v>397</v>
      </c>
      <c r="Z352" s="1044">
        <f>'Основная продукция'!P499</f>
        <v>0</v>
      </c>
      <c r="AA352" s="1045"/>
      <c r="AB352" s="1046"/>
      <c r="AC352" s="1047"/>
    </row>
    <row r="353" spans="1:29" ht="25.5" hidden="1" customHeight="1">
      <c r="A353" s="1049" t="s">
        <v>35</v>
      </c>
      <c r="B353" s="976" t="s">
        <v>25</v>
      </c>
      <c r="C353" s="976"/>
      <c r="D353" s="976"/>
      <c r="E353" s="976" t="s">
        <v>397</v>
      </c>
      <c r="F353" s="977" t="e">
        <f>'Основная продукция'!#REF!</f>
        <v>#REF!</v>
      </c>
      <c r="G353" s="978"/>
      <c r="H353" s="979"/>
      <c r="I353" s="980"/>
      <c r="J353" s="974"/>
      <c r="K353" s="1049" t="s">
        <v>35</v>
      </c>
      <c r="L353" s="976" t="s">
        <v>25</v>
      </c>
      <c r="M353" s="976"/>
      <c r="N353" s="976"/>
      <c r="O353" s="976" t="s">
        <v>397</v>
      </c>
      <c r="P353" s="977" t="e">
        <f>'Основная продукция'!#REF!</f>
        <v>#REF!</v>
      </c>
      <c r="Q353" s="978"/>
      <c r="R353" s="979"/>
      <c r="S353" s="980"/>
      <c r="T353" s="974"/>
      <c r="U353" s="1049" t="s">
        <v>35</v>
      </c>
      <c r="V353" s="976" t="s">
        <v>25</v>
      </c>
      <c r="W353" s="976"/>
      <c r="X353" s="976"/>
      <c r="Y353" s="976" t="s">
        <v>397</v>
      </c>
      <c r="Z353" s="977">
        <f>'Основная продукция'!P500</f>
        <v>0</v>
      </c>
      <c r="AA353" s="978"/>
      <c r="AB353" s="979"/>
      <c r="AC353" s="980"/>
    </row>
    <row r="354" spans="1:29" ht="25.5" hidden="1" customHeight="1">
      <c r="A354" s="1049" t="s">
        <v>36</v>
      </c>
      <c r="B354" s="976" t="s">
        <v>25</v>
      </c>
      <c r="C354" s="976"/>
      <c r="D354" s="976"/>
      <c r="E354" s="976" t="s">
        <v>397</v>
      </c>
      <c r="F354" s="977" t="e">
        <f>'Основная продукция'!#REF!</f>
        <v>#REF!</v>
      </c>
      <c r="G354" s="978"/>
      <c r="H354" s="979"/>
      <c r="I354" s="980"/>
      <c r="J354" s="974"/>
      <c r="K354" s="1049" t="s">
        <v>36</v>
      </c>
      <c r="L354" s="976" t="s">
        <v>25</v>
      </c>
      <c r="M354" s="976"/>
      <c r="N354" s="976"/>
      <c r="O354" s="976" t="s">
        <v>397</v>
      </c>
      <c r="P354" s="977" t="e">
        <f>'Основная продукция'!#REF!</f>
        <v>#REF!</v>
      </c>
      <c r="Q354" s="978"/>
      <c r="R354" s="979"/>
      <c r="S354" s="980"/>
      <c r="T354" s="974"/>
      <c r="U354" s="1049" t="s">
        <v>36</v>
      </c>
      <c r="V354" s="976" t="s">
        <v>25</v>
      </c>
      <c r="W354" s="976"/>
      <c r="X354" s="976"/>
      <c r="Y354" s="976" t="s">
        <v>397</v>
      </c>
      <c r="Z354" s="977">
        <f>'Основная продукция'!P501</f>
        <v>0</v>
      </c>
      <c r="AA354" s="978"/>
      <c r="AB354" s="979"/>
      <c r="AC354" s="980"/>
    </row>
    <row r="355" spans="1:29" ht="25.5" hidden="1" customHeight="1">
      <c r="A355" s="1028" t="s">
        <v>14</v>
      </c>
      <c r="B355" s="1029" t="s">
        <v>25</v>
      </c>
      <c r="C355" s="1029"/>
      <c r="D355" s="1029"/>
      <c r="E355" s="1029" t="s">
        <v>397</v>
      </c>
      <c r="F355" s="1030" t="e">
        <f>'Основная продукция'!#REF!</f>
        <v>#REF!</v>
      </c>
      <c r="G355" s="1031"/>
      <c r="H355" s="1032"/>
      <c r="I355" s="1033"/>
      <c r="K355" s="1028" t="s">
        <v>14</v>
      </c>
      <c r="L355" s="1029" t="s">
        <v>25</v>
      </c>
      <c r="M355" s="1029"/>
      <c r="N355" s="1029"/>
      <c r="O355" s="1029" t="s">
        <v>397</v>
      </c>
      <c r="P355" s="1030" t="e">
        <f>'Основная продукция'!#REF!</f>
        <v>#REF!</v>
      </c>
      <c r="Q355" s="1031"/>
      <c r="R355" s="1032"/>
      <c r="S355" s="1033"/>
      <c r="U355" s="1028" t="s">
        <v>14</v>
      </c>
      <c r="V355" s="1029" t="s">
        <v>25</v>
      </c>
      <c r="W355" s="1029"/>
      <c r="X355" s="1029"/>
      <c r="Y355" s="1029" t="s">
        <v>397</v>
      </c>
      <c r="Z355" s="1030">
        <f>'Основная продукция'!P502</f>
        <v>0</v>
      </c>
      <c r="AA355" s="1031"/>
      <c r="AB355" s="1032"/>
      <c r="AC355" s="1033"/>
    </row>
    <row r="356" spans="1:29" ht="25.5" hidden="1" customHeight="1">
      <c r="A356" s="1050" t="s">
        <v>37</v>
      </c>
      <c r="B356" s="1051" t="s">
        <v>25</v>
      </c>
      <c r="C356" s="1051"/>
      <c r="D356" s="1051"/>
      <c r="E356" s="1051" t="s">
        <v>397</v>
      </c>
      <c r="F356" s="1052" t="e">
        <f>'Основная продукция'!#REF!</f>
        <v>#REF!</v>
      </c>
      <c r="G356" s="1053"/>
      <c r="H356" s="1054"/>
      <c r="I356" s="1055"/>
      <c r="J356" s="1056"/>
      <c r="K356" s="1050" t="s">
        <v>37</v>
      </c>
      <c r="L356" s="1051" t="s">
        <v>25</v>
      </c>
      <c r="M356" s="1051"/>
      <c r="N356" s="1051"/>
      <c r="O356" s="1051" t="s">
        <v>397</v>
      </c>
      <c r="P356" s="1052" t="e">
        <f>'Основная продукция'!#REF!</f>
        <v>#REF!</v>
      </c>
      <c r="Q356" s="1053"/>
      <c r="R356" s="1054"/>
      <c r="S356" s="1055"/>
      <c r="T356" s="1056"/>
      <c r="U356" s="1050" t="s">
        <v>37</v>
      </c>
      <c r="V356" s="1051" t="s">
        <v>25</v>
      </c>
      <c r="W356" s="1051"/>
      <c r="X356" s="1051"/>
      <c r="Y356" s="1051" t="s">
        <v>397</v>
      </c>
      <c r="Z356" s="1052">
        <f>'Основная продукция'!P503</f>
        <v>0</v>
      </c>
      <c r="AA356" s="1053"/>
      <c r="AB356" s="1054"/>
      <c r="AC356" s="1055"/>
    </row>
    <row r="357" spans="1:29" ht="25.5" hidden="1" customHeight="1" thickBot="1">
      <c r="A357" s="1057" t="s">
        <v>38</v>
      </c>
      <c r="B357" s="1058" t="s">
        <v>25</v>
      </c>
      <c r="C357" s="1059"/>
      <c r="D357" s="1059"/>
      <c r="E357" s="1058" t="s">
        <v>397</v>
      </c>
      <c r="F357" s="1060" t="e">
        <f>'Основная продукция'!#REF!</f>
        <v>#REF!</v>
      </c>
      <c r="G357" s="1061"/>
      <c r="H357" s="1062"/>
      <c r="I357" s="1063"/>
      <c r="J357" s="1056"/>
      <c r="K357" s="1057" t="s">
        <v>38</v>
      </c>
      <c r="L357" s="1058" t="s">
        <v>25</v>
      </c>
      <c r="M357" s="1059"/>
      <c r="N357" s="1059"/>
      <c r="O357" s="1058" t="s">
        <v>397</v>
      </c>
      <c r="P357" s="1060" t="e">
        <f>'Основная продукция'!#REF!</f>
        <v>#REF!</v>
      </c>
      <c r="Q357" s="1061"/>
      <c r="R357" s="1062"/>
      <c r="S357" s="1063"/>
      <c r="T357" s="1056"/>
      <c r="U357" s="1057" t="s">
        <v>38</v>
      </c>
      <c r="V357" s="1058" t="s">
        <v>25</v>
      </c>
      <c r="W357" s="1059"/>
      <c r="X357" s="1059"/>
      <c r="Y357" s="1058" t="s">
        <v>397</v>
      </c>
      <c r="Z357" s="1060">
        <f>'Основная продукция'!P504</f>
        <v>0</v>
      </c>
      <c r="AA357" s="1061"/>
      <c r="AB357" s="1062"/>
      <c r="AC357" s="1063"/>
    </row>
    <row r="358" spans="1:29" ht="25.5" hidden="1" customHeight="1">
      <c r="A358" s="1064" t="s">
        <v>39</v>
      </c>
      <c r="B358" s="1945" t="s">
        <v>398</v>
      </c>
      <c r="C358" s="1065">
        <f>Овощи!F1451</f>
        <v>0</v>
      </c>
      <c r="D358" s="1065">
        <f>C358/0.5</f>
        <v>0</v>
      </c>
      <c r="E358" s="1065">
        <f>ROUNDUP(D358,0)</f>
        <v>0</v>
      </c>
      <c r="F358" s="1066">
        <f>E358*0.5</f>
        <v>0</v>
      </c>
      <c r="G358" s="991"/>
      <c r="H358" s="992"/>
      <c r="I358" s="993"/>
      <c r="K358" s="1064" t="s">
        <v>39</v>
      </c>
      <c r="L358" s="1945" t="s">
        <v>398</v>
      </c>
      <c r="M358" s="1065">
        <f>Овощи!F1530</f>
        <v>0</v>
      </c>
      <c r="N358" s="1065">
        <f>M358/0.5</f>
        <v>0</v>
      </c>
      <c r="O358" s="1065">
        <f>ROUNDUP(N358,0)</f>
        <v>0</v>
      </c>
      <c r="P358" s="1066">
        <f>O358*0.5</f>
        <v>0</v>
      </c>
      <c r="Q358" s="991"/>
      <c r="R358" s="992"/>
      <c r="S358" s="993"/>
      <c r="U358" s="1064" t="s">
        <v>39</v>
      </c>
      <c r="V358" s="1945" t="s">
        <v>398</v>
      </c>
      <c r="W358" s="1065">
        <f>Овощи!F1609</f>
        <v>0</v>
      </c>
      <c r="X358" s="1065">
        <f>W358/0.5</f>
        <v>0</v>
      </c>
      <c r="Y358" s="1065">
        <f>ROUNDUP(X358,0)</f>
        <v>0</v>
      </c>
      <c r="Z358" s="1066">
        <f>Y358*0.5</f>
        <v>0</v>
      </c>
      <c r="AA358" s="991"/>
      <c r="AB358" s="992"/>
      <c r="AC358" s="993"/>
    </row>
    <row r="359" spans="1:29" ht="25.5" hidden="1" customHeight="1">
      <c r="A359" s="1067" t="s">
        <v>41</v>
      </c>
      <c r="B359" s="1065" t="s">
        <v>398</v>
      </c>
      <c r="C359" s="1065">
        <f>Овощи!F1450</f>
        <v>0</v>
      </c>
      <c r="D359" s="1065">
        <f>C359/0.5</f>
        <v>0</v>
      </c>
      <c r="E359" s="1065">
        <f>ROUNDUP(D359,0)</f>
        <v>0</v>
      </c>
      <c r="F359" s="1066">
        <f>E359*0.5</f>
        <v>0</v>
      </c>
      <c r="G359" s="1068"/>
      <c r="H359" s="1069"/>
      <c r="I359" s="1070"/>
      <c r="K359" s="1067" t="s">
        <v>41</v>
      </c>
      <c r="L359" s="1065" t="s">
        <v>398</v>
      </c>
      <c r="M359" s="1065">
        <f>Овощи!F1529</f>
        <v>0</v>
      </c>
      <c r="N359" s="1065">
        <f>M359/0.5</f>
        <v>0</v>
      </c>
      <c r="O359" s="1065">
        <f>ROUNDUP(N359,0)</f>
        <v>0</v>
      </c>
      <c r="P359" s="1066">
        <f>O359*0.5</f>
        <v>0</v>
      </c>
      <c r="Q359" s="1068"/>
      <c r="R359" s="1069"/>
      <c r="S359" s="1070"/>
      <c r="U359" s="1067" t="s">
        <v>41</v>
      </c>
      <c r="V359" s="1065" t="s">
        <v>398</v>
      </c>
      <c r="W359" s="1065">
        <f>Овощи!F1608</f>
        <v>0</v>
      </c>
      <c r="X359" s="1065">
        <f>W359/0.5</f>
        <v>0</v>
      </c>
      <c r="Y359" s="1065">
        <f>ROUNDUP(X359,0)</f>
        <v>0</v>
      </c>
      <c r="Z359" s="1066">
        <f>Y359*0.5</f>
        <v>0</v>
      </c>
      <c r="AA359" s="1068"/>
      <c r="AB359" s="1069"/>
      <c r="AC359" s="1070"/>
    </row>
    <row r="360" spans="1:29" ht="25.5" hidden="1" customHeight="1">
      <c r="A360" s="1067" t="s">
        <v>42</v>
      </c>
      <c r="B360" s="1065" t="s">
        <v>398</v>
      </c>
      <c r="C360" s="1065">
        <f>Овощи!F1449</f>
        <v>0</v>
      </c>
      <c r="D360" s="1065">
        <f>C360/0.5</f>
        <v>0</v>
      </c>
      <c r="E360" s="1065">
        <f>ROUNDUP(D360,0)</f>
        <v>0</v>
      </c>
      <c r="F360" s="1066">
        <f>E360*0.5</f>
        <v>0</v>
      </c>
      <c r="G360" s="1068"/>
      <c r="H360" s="1069"/>
      <c r="I360" s="1070"/>
      <c r="K360" s="1067" t="s">
        <v>42</v>
      </c>
      <c r="L360" s="1065" t="s">
        <v>398</v>
      </c>
      <c r="M360" s="1065">
        <f>Овощи!F1528</f>
        <v>0</v>
      </c>
      <c r="N360" s="1065">
        <f>M360/0.5</f>
        <v>0</v>
      </c>
      <c r="O360" s="1065">
        <f>ROUNDUP(N360,0)</f>
        <v>0</v>
      </c>
      <c r="P360" s="1066">
        <f>O360*0.5</f>
        <v>0</v>
      </c>
      <c r="Q360" s="1068"/>
      <c r="R360" s="1069"/>
      <c r="S360" s="1070"/>
      <c r="U360" s="1067" t="s">
        <v>42</v>
      </c>
      <c r="V360" s="1065" t="s">
        <v>398</v>
      </c>
      <c r="W360" s="1065">
        <f>Овощи!F1607</f>
        <v>0</v>
      </c>
      <c r="X360" s="1065">
        <f>W360/0.5</f>
        <v>0</v>
      </c>
      <c r="Y360" s="1065">
        <f>ROUNDUP(X360,0)</f>
        <v>0</v>
      </c>
      <c r="Z360" s="1066">
        <f>Y360*0.5</f>
        <v>0</v>
      </c>
      <c r="AA360" s="1068"/>
      <c r="AB360" s="1069"/>
      <c r="AC360" s="1070"/>
    </row>
    <row r="361" spans="1:29" ht="25.5" hidden="1" customHeight="1">
      <c r="A361" s="1067" t="s">
        <v>43</v>
      </c>
      <c r="B361" s="1065" t="s">
        <v>398</v>
      </c>
      <c r="C361" s="1065">
        <f>Овощи!F1455</f>
        <v>0</v>
      </c>
      <c r="D361" s="1065">
        <f>C361/0.5</f>
        <v>0</v>
      </c>
      <c r="E361" s="1065">
        <f>ROUNDUP(D361,0)</f>
        <v>0</v>
      </c>
      <c r="F361" s="1066">
        <f>E361*0.5</f>
        <v>0</v>
      </c>
      <c r="G361" s="1068"/>
      <c r="H361" s="1069"/>
      <c r="I361" s="1070"/>
      <c r="K361" s="1067" t="s">
        <v>43</v>
      </c>
      <c r="L361" s="1065" t="s">
        <v>398</v>
      </c>
      <c r="M361" s="1065">
        <f>Овощи!F1534</f>
        <v>0</v>
      </c>
      <c r="N361" s="1065">
        <f>M361/0.5</f>
        <v>0</v>
      </c>
      <c r="O361" s="1065">
        <f>ROUNDUP(N361,0)</f>
        <v>0</v>
      </c>
      <c r="P361" s="1066">
        <f>O361*0.5</f>
        <v>0</v>
      </c>
      <c r="Q361" s="1068"/>
      <c r="R361" s="1069"/>
      <c r="S361" s="1070"/>
      <c r="U361" s="1067" t="s">
        <v>43</v>
      </c>
      <c r="V361" s="1065" t="s">
        <v>398</v>
      </c>
      <c r="W361" s="1065">
        <f>Овощи!F1613</f>
        <v>0</v>
      </c>
      <c r="X361" s="1065">
        <f>W361/0.5</f>
        <v>0</v>
      </c>
      <c r="Y361" s="1065">
        <f>ROUNDUP(X361,0)</f>
        <v>0</v>
      </c>
      <c r="Z361" s="1066">
        <f>Y361*0.5</f>
        <v>0</v>
      </c>
      <c r="AA361" s="1068"/>
      <c r="AB361" s="1069"/>
      <c r="AC361" s="1070"/>
    </row>
    <row r="362" spans="1:29" ht="25.5" hidden="1" customHeight="1">
      <c r="A362" s="1067" t="s">
        <v>44</v>
      </c>
      <c r="B362" s="1065" t="s">
        <v>398</v>
      </c>
      <c r="C362" s="1065">
        <f>Овощи!F1454</f>
        <v>0</v>
      </c>
      <c r="D362" s="1065">
        <f>C362/0.4</f>
        <v>0</v>
      </c>
      <c r="E362" s="1065">
        <f>ROUNDUP(D362,0)</f>
        <v>0</v>
      </c>
      <c r="F362" s="1066">
        <f>E362*0.4</f>
        <v>0</v>
      </c>
      <c r="G362" s="1068"/>
      <c r="H362" s="1069"/>
      <c r="I362" s="1070"/>
      <c r="K362" s="1067" t="s">
        <v>44</v>
      </c>
      <c r="L362" s="1065" t="s">
        <v>398</v>
      </c>
      <c r="M362" s="1065">
        <f>Овощи!F1533</f>
        <v>0</v>
      </c>
      <c r="N362" s="1065">
        <f>M362/0.4</f>
        <v>0</v>
      </c>
      <c r="O362" s="1065">
        <f>ROUNDUP(N362,0)</f>
        <v>0</v>
      </c>
      <c r="P362" s="1066">
        <f>O362*0.4</f>
        <v>0</v>
      </c>
      <c r="Q362" s="1068"/>
      <c r="R362" s="1069"/>
      <c r="S362" s="1070"/>
      <c r="U362" s="1067" t="s">
        <v>44</v>
      </c>
      <c r="V362" s="1065" t="s">
        <v>398</v>
      </c>
      <c r="W362" s="1065">
        <f>Овощи!F1612</f>
        <v>0</v>
      </c>
      <c r="X362" s="1065">
        <f>W362/0.4</f>
        <v>0</v>
      </c>
      <c r="Y362" s="1065">
        <f>ROUNDUP(X362,0)</f>
        <v>0</v>
      </c>
      <c r="Z362" s="1066">
        <f>Y362*0.4</f>
        <v>0</v>
      </c>
      <c r="AA362" s="1068"/>
      <c r="AB362" s="1069"/>
      <c r="AC362" s="1070"/>
    </row>
    <row r="363" spans="1:29" ht="25.5" hidden="1" customHeight="1">
      <c r="A363" s="1067" t="s">
        <v>45</v>
      </c>
      <c r="B363" s="1065" t="s">
        <v>398</v>
      </c>
      <c r="C363" s="1065"/>
      <c r="D363" s="1065"/>
      <c r="E363" s="1065">
        <f>Овощи!F1453</f>
        <v>0</v>
      </c>
      <c r="F363" s="1068"/>
      <c r="G363" s="1068"/>
      <c r="H363" s="1069"/>
      <c r="I363" s="1070"/>
      <c r="K363" s="1067" t="s">
        <v>45</v>
      </c>
      <c r="L363" s="1065" t="s">
        <v>398</v>
      </c>
      <c r="M363" s="1065"/>
      <c r="N363" s="1065"/>
      <c r="O363" s="1065">
        <f>Овощи!F1532</f>
        <v>0</v>
      </c>
      <c r="P363" s="1068"/>
      <c r="Q363" s="1068"/>
      <c r="R363" s="1069"/>
      <c r="S363" s="1070"/>
      <c r="U363" s="1067" t="s">
        <v>45</v>
      </c>
      <c r="V363" s="1065" t="s">
        <v>398</v>
      </c>
      <c r="W363" s="1065"/>
      <c r="X363" s="1065"/>
      <c r="Y363" s="1065">
        <f>Овощи!F1611</f>
        <v>0</v>
      </c>
      <c r="Z363" s="1068"/>
      <c r="AA363" s="1068"/>
      <c r="AB363" s="1069"/>
      <c r="AC363" s="1070"/>
    </row>
    <row r="364" spans="1:29" ht="25.5" hidden="1" customHeight="1">
      <c r="A364" s="1071" t="s">
        <v>46</v>
      </c>
      <c r="B364" s="1065" t="s">
        <v>398</v>
      </c>
      <c r="C364" s="1072"/>
      <c r="D364" s="1072"/>
      <c r="E364" s="1072"/>
      <c r="F364" s="1066">
        <f>E364*0.3</f>
        <v>0</v>
      </c>
      <c r="G364" s="1068"/>
      <c r="H364" s="1069"/>
      <c r="I364" s="1070"/>
      <c r="K364" s="1071" t="s">
        <v>46</v>
      </c>
      <c r="L364" s="1065" t="s">
        <v>398</v>
      </c>
      <c r="M364" s="1072"/>
      <c r="N364" s="1072"/>
      <c r="O364" s="1072"/>
      <c r="P364" s="1066">
        <f>O364*0.3</f>
        <v>0</v>
      </c>
      <c r="Q364" s="1068"/>
      <c r="R364" s="1069"/>
      <c r="S364" s="1070"/>
      <c r="U364" s="1071" t="s">
        <v>46</v>
      </c>
      <c r="V364" s="1065" t="s">
        <v>398</v>
      </c>
      <c r="W364" s="1072"/>
      <c r="X364" s="1072"/>
      <c r="Y364" s="1072"/>
      <c r="Z364" s="1066">
        <f>Y364*0.3</f>
        <v>0</v>
      </c>
      <c r="AA364" s="1068"/>
      <c r="AB364" s="1069"/>
      <c r="AC364" s="1070"/>
    </row>
    <row r="365" spans="1:29" ht="25.5" hidden="1" customHeight="1">
      <c r="A365" s="1067" t="s">
        <v>47</v>
      </c>
      <c r="B365" s="1065" t="s">
        <v>398</v>
      </c>
      <c r="C365" s="1065">
        <f>Овощи!F1452</f>
        <v>0</v>
      </c>
      <c r="D365" s="1065">
        <f>C365/0.58</f>
        <v>0</v>
      </c>
      <c r="E365" s="1065">
        <f>ROUNDUP(D365,0)</f>
        <v>0</v>
      </c>
      <c r="F365" s="1073">
        <f>E365*0.58</f>
        <v>0</v>
      </c>
      <c r="G365" s="1068"/>
      <c r="H365" s="1069"/>
      <c r="I365" s="1070"/>
      <c r="K365" s="1067" t="s">
        <v>47</v>
      </c>
      <c r="L365" s="1065" t="s">
        <v>398</v>
      </c>
      <c r="M365" s="1065">
        <f>Овощи!F1531</f>
        <v>0</v>
      </c>
      <c r="N365" s="1065">
        <f>M365/0.58</f>
        <v>0</v>
      </c>
      <c r="O365" s="1065">
        <f>ROUNDUP(N365,0)</f>
        <v>0</v>
      </c>
      <c r="P365" s="1073">
        <f>O365*0.58</f>
        <v>0</v>
      </c>
      <c r="Q365" s="1068"/>
      <c r="R365" s="1069"/>
      <c r="S365" s="1070"/>
      <c r="U365" s="1067" t="s">
        <v>47</v>
      </c>
      <c r="V365" s="1065" t="s">
        <v>398</v>
      </c>
      <c r="W365" s="1065">
        <f>Овощи!F1610</f>
        <v>0</v>
      </c>
      <c r="X365" s="1065">
        <f>W365/0.58</f>
        <v>0</v>
      </c>
      <c r="Y365" s="1065">
        <f>ROUNDUP(X365,0)</f>
        <v>0</v>
      </c>
      <c r="Z365" s="1073">
        <f>Y365*0.58</f>
        <v>0</v>
      </c>
      <c r="AA365" s="1068"/>
      <c r="AB365" s="1069"/>
      <c r="AC365" s="1070"/>
    </row>
    <row r="366" spans="1:29" ht="25.5" hidden="1" customHeight="1">
      <c r="A366" s="1071" t="s">
        <v>315</v>
      </c>
      <c r="B366" s="1065" t="s">
        <v>398</v>
      </c>
      <c r="C366" s="1072"/>
      <c r="D366" s="1072"/>
      <c r="E366" s="1072"/>
      <c r="F366" s="1066">
        <f>E366*0.1</f>
        <v>0</v>
      </c>
      <c r="G366" s="1068"/>
      <c r="H366" s="1069"/>
      <c r="I366" s="1070"/>
      <c r="K366" s="1071" t="s">
        <v>315</v>
      </c>
      <c r="L366" s="1065" t="s">
        <v>398</v>
      </c>
      <c r="M366" s="1072"/>
      <c r="N366" s="1072"/>
      <c r="O366" s="1072"/>
      <c r="P366" s="1066">
        <f>O366*0.1</f>
        <v>0</v>
      </c>
      <c r="Q366" s="1068"/>
      <c r="R366" s="1069"/>
      <c r="S366" s="1070"/>
      <c r="U366" s="1071" t="s">
        <v>315</v>
      </c>
      <c r="V366" s="1065" t="s">
        <v>398</v>
      </c>
      <c r="W366" s="1072"/>
      <c r="X366" s="1072"/>
      <c r="Y366" s="1072"/>
      <c r="Z366" s="1066">
        <f>Y366*0.1</f>
        <v>0</v>
      </c>
      <c r="AA366" s="1068"/>
      <c r="AB366" s="1069"/>
      <c r="AC366" s="1070"/>
    </row>
    <row r="367" spans="1:29" ht="25.5" hidden="1" customHeight="1">
      <c r="A367" s="1067" t="s">
        <v>48</v>
      </c>
      <c r="B367" s="1065" t="s">
        <v>399</v>
      </c>
      <c r="C367" s="1065">
        <f>Овощи!F1425</f>
        <v>0</v>
      </c>
      <c r="D367" s="1065">
        <f>C367/55</f>
        <v>0</v>
      </c>
      <c r="E367" s="1065">
        <f>ROUNDUP(D367,0)</f>
        <v>0</v>
      </c>
      <c r="F367" s="1074">
        <f>E367*55</f>
        <v>0</v>
      </c>
      <c r="G367" s="1068"/>
      <c r="H367" s="1069"/>
      <c r="I367" s="1070"/>
      <c r="K367" s="1067" t="s">
        <v>48</v>
      </c>
      <c r="L367" s="1065" t="s">
        <v>399</v>
      </c>
      <c r="M367" s="1065">
        <f>Овощи!F1504</f>
        <v>0</v>
      </c>
      <c r="N367" s="1065">
        <f>M367/55</f>
        <v>0</v>
      </c>
      <c r="O367" s="1065">
        <f>ROUNDUP(N367,0)</f>
        <v>0</v>
      </c>
      <c r="P367" s="1074">
        <f>O367*55</f>
        <v>0</v>
      </c>
      <c r="Q367" s="1068"/>
      <c r="R367" s="1069"/>
      <c r="S367" s="1070"/>
      <c r="U367" s="1067" t="s">
        <v>48</v>
      </c>
      <c r="V367" s="1065" t="s">
        <v>399</v>
      </c>
      <c r="W367" s="1065">
        <f>Овощи!F1583</f>
        <v>0</v>
      </c>
      <c r="X367" s="1065">
        <f>W367/55</f>
        <v>0</v>
      </c>
      <c r="Y367" s="1065">
        <f>ROUNDUP(X367,0)</f>
        <v>0</v>
      </c>
      <c r="Z367" s="1074">
        <f>Y367*55</f>
        <v>0</v>
      </c>
      <c r="AA367" s="1068"/>
      <c r="AB367" s="1069"/>
      <c r="AC367" s="1070"/>
    </row>
    <row r="368" spans="1:29" ht="25.5" hidden="1" customHeight="1">
      <c r="A368" s="1071" t="s">
        <v>49</v>
      </c>
      <c r="B368" s="1075" t="s">
        <v>398</v>
      </c>
      <c r="C368" s="1076"/>
      <c r="D368" s="1076"/>
      <c r="E368" s="1076"/>
      <c r="F368" s="1073">
        <f>E368*0.35</f>
        <v>0</v>
      </c>
      <c r="G368" s="1077"/>
      <c r="H368" s="1078"/>
      <c r="I368" s="1079"/>
      <c r="K368" s="1071" t="s">
        <v>49</v>
      </c>
      <c r="L368" s="1075" t="s">
        <v>398</v>
      </c>
      <c r="M368" s="1076"/>
      <c r="N368" s="1076"/>
      <c r="O368" s="1076"/>
      <c r="P368" s="1073">
        <f>O368*0.35</f>
        <v>0</v>
      </c>
      <c r="Q368" s="1077"/>
      <c r="R368" s="1078"/>
      <c r="S368" s="1079"/>
      <c r="U368" s="1071" t="s">
        <v>49</v>
      </c>
      <c r="V368" s="1075" t="s">
        <v>398</v>
      </c>
      <c r="W368" s="1076"/>
      <c r="X368" s="1076"/>
      <c r="Y368" s="1076"/>
      <c r="Z368" s="1073">
        <f>Y368*0.35</f>
        <v>0</v>
      </c>
      <c r="AA368" s="1077"/>
      <c r="AB368" s="1078"/>
      <c r="AC368" s="1079"/>
    </row>
    <row r="369" spans="1:29" ht="25.5" hidden="1" customHeight="1" thickBot="1">
      <c r="A369" s="1080" t="s">
        <v>50</v>
      </c>
      <c r="B369" s="1075" t="s">
        <v>398</v>
      </c>
      <c r="C369" s="1076"/>
      <c r="D369" s="1076"/>
      <c r="E369" s="1076"/>
      <c r="F369" s="1081">
        <f>E369*0.3</f>
        <v>0</v>
      </c>
      <c r="G369" s="1077"/>
      <c r="H369" s="1078"/>
      <c r="I369" s="1079"/>
      <c r="K369" s="1080" t="s">
        <v>50</v>
      </c>
      <c r="L369" s="1075" t="s">
        <v>398</v>
      </c>
      <c r="M369" s="1076"/>
      <c r="N369" s="1076"/>
      <c r="O369" s="1076"/>
      <c r="P369" s="1081">
        <f>O369*0.3</f>
        <v>0</v>
      </c>
      <c r="Q369" s="1077"/>
      <c r="R369" s="1078"/>
      <c r="S369" s="1079"/>
      <c r="U369" s="1080" t="s">
        <v>50</v>
      </c>
      <c r="V369" s="1075" t="s">
        <v>398</v>
      </c>
      <c r="W369" s="1076"/>
      <c r="X369" s="1076"/>
      <c r="Y369" s="1076"/>
      <c r="Z369" s="1081">
        <f>Y369*0.3</f>
        <v>0</v>
      </c>
      <c r="AA369" s="1077"/>
      <c r="AB369" s="1078"/>
      <c r="AC369" s="1079"/>
    </row>
    <row r="370" spans="1:29" ht="25.5" hidden="1" customHeight="1">
      <c r="A370" s="1082" t="s">
        <v>51</v>
      </c>
      <c r="B370" s="1083" t="s">
        <v>398</v>
      </c>
      <c r="C370" s="1084"/>
      <c r="D370" s="1084"/>
      <c r="E370" s="1084"/>
      <c r="F370" s="1085">
        <f>E370*0.2</f>
        <v>0</v>
      </c>
      <c r="G370" s="1086"/>
      <c r="H370" s="1087"/>
      <c r="I370" s="1088"/>
      <c r="K370" s="1082" t="s">
        <v>51</v>
      </c>
      <c r="L370" s="1083" t="s">
        <v>398</v>
      </c>
      <c r="M370" s="1084"/>
      <c r="N370" s="1084"/>
      <c r="O370" s="1084"/>
      <c r="P370" s="1085">
        <f>O370*0.2</f>
        <v>0</v>
      </c>
      <c r="Q370" s="1086"/>
      <c r="R370" s="1087"/>
      <c r="S370" s="1088"/>
      <c r="U370" s="1082" t="s">
        <v>51</v>
      </c>
      <c r="V370" s="1083" t="s">
        <v>398</v>
      </c>
      <c r="W370" s="1084"/>
      <c r="X370" s="1084"/>
      <c r="Y370" s="1084"/>
      <c r="Z370" s="1085">
        <f>Y370*0.2</f>
        <v>0</v>
      </c>
      <c r="AA370" s="1086"/>
      <c r="AB370" s="1087"/>
      <c r="AC370" s="1088"/>
    </row>
    <row r="371" spans="1:29" ht="25.5" hidden="1" customHeight="1">
      <c r="A371" s="1071" t="s">
        <v>294</v>
      </c>
      <c r="B371" s="1065" t="s">
        <v>398</v>
      </c>
      <c r="C371" s="1072"/>
      <c r="D371" s="1072"/>
      <c r="E371" s="1072"/>
      <c r="F371" s="1066">
        <f>E371*0.3</f>
        <v>0</v>
      </c>
      <c r="G371" s="1068"/>
      <c r="H371" s="1069"/>
      <c r="I371" s="1070"/>
      <c r="K371" s="1071" t="s">
        <v>294</v>
      </c>
      <c r="L371" s="1065" t="s">
        <v>398</v>
      </c>
      <c r="M371" s="1072"/>
      <c r="N371" s="1072"/>
      <c r="O371" s="1072"/>
      <c r="P371" s="1066">
        <f>O371*0.3</f>
        <v>0</v>
      </c>
      <c r="Q371" s="1068"/>
      <c r="R371" s="1069"/>
      <c r="S371" s="1070"/>
      <c r="U371" s="1071" t="s">
        <v>294</v>
      </c>
      <c r="V371" s="1065" t="s">
        <v>398</v>
      </c>
      <c r="W371" s="1072"/>
      <c r="X371" s="1072"/>
      <c r="Y371" s="1072"/>
      <c r="Z371" s="1066">
        <f>Y371*0.3</f>
        <v>0</v>
      </c>
      <c r="AA371" s="1068"/>
      <c r="AB371" s="1069"/>
      <c r="AC371" s="1070"/>
    </row>
    <row r="372" spans="1:29" ht="25.5" hidden="1" customHeight="1">
      <c r="A372" s="1067" t="s">
        <v>295</v>
      </c>
      <c r="B372" s="1065" t="s">
        <v>398</v>
      </c>
      <c r="C372" s="1089">
        <f>Овощи!F1488</f>
        <v>0</v>
      </c>
      <c r="D372" s="1065">
        <f>C372/0.3</f>
        <v>0</v>
      </c>
      <c r="E372" s="1065">
        <f>ROUNDUP(D372,0)</f>
        <v>0</v>
      </c>
      <c r="F372" s="1066">
        <f>E372*0.3</f>
        <v>0</v>
      </c>
      <c r="G372" s="1068"/>
      <c r="H372" s="1069"/>
      <c r="I372" s="1070"/>
      <c r="K372" s="1067" t="s">
        <v>295</v>
      </c>
      <c r="L372" s="1065" t="s">
        <v>398</v>
      </c>
      <c r="M372" s="1089">
        <f>Овощи!F1567</f>
        <v>0</v>
      </c>
      <c r="N372" s="1065">
        <f>M372/0.3</f>
        <v>0</v>
      </c>
      <c r="O372" s="1065">
        <f>ROUNDUP(N372,0)</f>
        <v>0</v>
      </c>
      <c r="P372" s="1066">
        <f>O372*0.3</f>
        <v>0</v>
      </c>
      <c r="Q372" s="1068"/>
      <c r="R372" s="1069"/>
      <c r="S372" s="1070"/>
      <c r="U372" s="1067" t="s">
        <v>295</v>
      </c>
      <c r="V372" s="1065" t="s">
        <v>398</v>
      </c>
      <c r="W372" s="1089">
        <f>Овощи!F1646</f>
        <v>0</v>
      </c>
      <c r="X372" s="1065">
        <f>W372/0.3</f>
        <v>0</v>
      </c>
      <c r="Y372" s="1065">
        <f>ROUNDUP(X372,0)</f>
        <v>0</v>
      </c>
      <c r="Z372" s="1066">
        <f>Y372*0.3</f>
        <v>0</v>
      </c>
      <c r="AA372" s="1068"/>
      <c r="AB372" s="1069"/>
      <c r="AC372" s="1070"/>
    </row>
    <row r="373" spans="1:29" ht="25.5" hidden="1" customHeight="1">
      <c r="A373" s="1067" t="s">
        <v>52</v>
      </c>
      <c r="B373" s="1065" t="s">
        <v>398</v>
      </c>
      <c r="C373" s="1065">
        <f>Овощи!F1498</f>
        <v>0</v>
      </c>
      <c r="D373" s="1065">
        <f>C373/0.24</f>
        <v>0</v>
      </c>
      <c r="E373" s="1065">
        <f>ROUNDUP(D373,0)</f>
        <v>0</v>
      </c>
      <c r="F373" s="1073">
        <f>E373*0.24</f>
        <v>0</v>
      </c>
      <c r="G373" s="1068"/>
      <c r="H373" s="1069"/>
      <c r="I373" s="1070"/>
      <c r="K373" s="1067" t="s">
        <v>52</v>
      </c>
      <c r="L373" s="1065" t="s">
        <v>398</v>
      </c>
      <c r="M373" s="1065">
        <f>Овощи!F1577</f>
        <v>0</v>
      </c>
      <c r="N373" s="1065">
        <f>M373/0.24</f>
        <v>0</v>
      </c>
      <c r="O373" s="1065">
        <f>ROUNDUP(N373,0)</f>
        <v>0</v>
      </c>
      <c r="P373" s="1073">
        <f>O373*0.24</f>
        <v>0</v>
      </c>
      <c r="Q373" s="1068"/>
      <c r="R373" s="1069"/>
      <c r="S373" s="1070"/>
      <c r="U373" s="1067" t="s">
        <v>52</v>
      </c>
      <c r="V373" s="1065" t="s">
        <v>398</v>
      </c>
      <c r="W373" s="1065">
        <f>Овощи!F1656</f>
        <v>0</v>
      </c>
      <c r="X373" s="1065">
        <f>W373/0.24</f>
        <v>0</v>
      </c>
      <c r="Y373" s="1065">
        <f>ROUNDUP(X373,0)</f>
        <v>0</v>
      </c>
      <c r="Z373" s="1073">
        <f>Y373*0.24</f>
        <v>0</v>
      </c>
      <c r="AA373" s="1068"/>
      <c r="AB373" s="1069"/>
      <c r="AC373" s="1070"/>
    </row>
    <row r="374" spans="1:29" ht="25.5" hidden="1" customHeight="1">
      <c r="A374" s="1071" t="s">
        <v>53</v>
      </c>
      <c r="B374" s="1065" t="s">
        <v>398</v>
      </c>
      <c r="C374" s="1072"/>
      <c r="D374" s="1072"/>
      <c r="E374" s="1072"/>
      <c r="F374" s="1073">
        <f>E374*0.12</f>
        <v>0</v>
      </c>
      <c r="G374" s="1068"/>
      <c r="H374" s="1069"/>
      <c r="I374" s="1070"/>
      <c r="K374" s="1071" t="s">
        <v>53</v>
      </c>
      <c r="L374" s="1065" t="s">
        <v>398</v>
      </c>
      <c r="M374" s="1072"/>
      <c r="N374" s="1072"/>
      <c r="O374" s="1072"/>
      <c r="P374" s="1073">
        <f>O374*0.12</f>
        <v>0</v>
      </c>
      <c r="Q374" s="1068"/>
      <c r="R374" s="1069"/>
      <c r="S374" s="1070"/>
      <c r="U374" s="1071" t="s">
        <v>53</v>
      </c>
      <c r="V374" s="1065" t="s">
        <v>398</v>
      </c>
      <c r="W374" s="1072"/>
      <c r="X374" s="1072"/>
      <c r="Y374" s="1072"/>
      <c r="Z374" s="1073">
        <f>Y374*0.12</f>
        <v>0</v>
      </c>
      <c r="AA374" s="1068"/>
      <c r="AB374" s="1069"/>
      <c r="AC374" s="1070"/>
    </row>
    <row r="375" spans="1:29" ht="25.5" hidden="1" customHeight="1">
      <c r="A375" s="1071" t="s">
        <v>54</v>
      </c>
      <c r="B375" s="1065" t="s">
        <v>398</v>
      </c>
      <c r="C375" s="1072"/>
      <c r="D375" s="1072"/>
      <c r="E375" s="1072"/>
      <c r="F375" s="1066">
        <f>E375*0.5</f>
        <v>0</v>
      </c>
      <c r="G375" s="1068"/>
      <c r="H375" s="1069"/>
      <c r="I375" s="1070"/>
      <c r="K375" s="1071" t="s">
        <v>54</v>
      </c>
      <c r="L375" s="1065" t="s">
        <v>398</v>
      </c>
      <c r="M375" s="1072"/>
      <c r="N375" s="1072"/>
      <c r="O375" s="1072"/>
      <c r="P375" s="1066">
        <f>O375*0.5</f>
        <v>0</v>
      </c>
      <c r="Q375" s="1068"/>
      <c r="R375" s="1069"/>
      <c r="S375" s="1070"/>
      <c r="U375" s="1071" t="s">
        <v>54</v>
      </c>
      <c r="V375" s="1065" t="s">
        <v>398</v>
      </c>
      <c r="W375" s="1072"/>
      <c r="X375" s="1072"/>
      <c r="Y375" s="1072"/>
      <c r="Z375" s="1066">
        <f>Y375*0.5</f>
        <v>0</v>
      </c>
      <c r="AA375" s="1068"/>
      <c r="AB375" s="1069"/>
      <c r="AC375" s="1070"/>
    </row>
    <row r="376" spans="1:29" ht="25.5" hidden="1" customHeight="1">
      <c r="A376" s="1071" t="s">
        <v>55</v>
      </c>
      <c r="B376" s="1065" t="s">
        <v>398</v>
      </c>
      <c r="C376" s="1072"/>
      <c r="D376" s="1072"/>
      <c r="E376" s="1072"/>
      <c r="F376" s="1066">
        <f>E376*0.3</f>
        <v>0</v>
      </c>
      <c r="G376" s="1068"/>
      <c r="H376" s="1069"/>
      <c r="I376" s="1070"/>
      <c r="K376" s="1071" t="s">
        <v>55</v>
      </c>
      <c r="L376" s="1065" t="s">
        <v>398</v>
      </c>
      <c r="M376" s="1072"/>
      <c r="N376" s="1072"/>
      <c r="O376" s="1072"/>
      <c r="P376" s="1066">
        <f>O376*0.3</f>
        <v>0</v>
      </c>
      <c r="Q376" s="1068"/>
      <c r="R376" s="1069"/>
      <c r="S376" s="1070"/>
      <c r="U376" s="1071" t="s">
        <v>55</v>
      </c>
      <c r="V376" s="1065" t="s">
        <v>398</v>
      </c>
      <c r="W376" s="1072"/>
      <c r="X376" s="1072"/>
      <c r="Y376" s="1072"/>
      <c r="Z376" s="1066">
        <f>Y376*0.3</f>
        <v>0</v>
      </c>
      <c r="AA376" s="1068"/>
      <c r="AB376" s="1069"/>
      <c r="AC376" s="1070"/>
    </row>
    <row r="377" spans="1:29" ht="25.5" hidden="1" customHeight="1">
      <c r="A377" s="1071" t="s">
        <v>56</v>
      </c>
      <c r="B377" s="1065" t="s">
        <v>398</v>
      </c>
      <c r="C377" s="1072"/>
      <c r="D377" s="1072"/>
      <c r="E377" s="1072"/>
      <c r="F377" s="1066">
        <f>E377*0.3</f>
        <v>0</v>
      </c>
      <c r="G377" s="1068"/>
      <c r="H377" s="1069"/>
      <c r="I377" s="1070"/>
      <c r="K377" s="1071" t="s">
        <v>56</v>
      </c>
      <c r="L377" s="1065" t="s">
        <v>398</v>
      </c>
      <c r="M377" s="1072"/>
      <c r="N377" s="1072"/>
      <c r="O377" s="1072"/>
      <c r="P377" s="1066">
        <f>O377*0.3</f>
        <v>0</v>
      </c>
      <c r="Q377" s="1068"/>
      <c r="R377" s="1069"/>
      <c r="S377" s="1070"/>
      <c r="U377" s="1071" t="s">
        <v>56</v>
      </c>
      <c r="V377" s="1065" t="s">
        <v>398</v>
      </c>
      <c r="W377" s="1072"/>
      <c r="X377" s="1072"/>
      <c r="Y377" s="1072"/>
      <c r="Z377" s="1066">
        <f>Y377*0.3</f>
        <v>0</v>
      </c>
      <c r="AA377" s="1068"/>
      <c r="AB377" s="1069"/>
      <c r="AC377" s="1070"/>
    </row>
    <row r="378" spans="1:29" ht="25.5" hidden="1" customHeight="1">
      <c r="A378" s="1071" t="s">
        <v>57</v>
      </c>
      <c r="B378" s="1065" t="s">
        <v>398</v>
      </c>
      <c r="C378" s="1072"/>
      <c r="D378" s="1072"/>
      <c r="E378" s="1072"/>
      <c r="F378" s="1066">
        <f>E378*0.2</f>
        <v>0</v>
      </c>
      <c r="G378" s="1068"/>
      <c r="H378" s="1069"/>
      <c r="I378" s="1070"/>
      <c r="K378" s="1071" t="s">
        <v>57</v>
      </c>
      <c r="L378" s="1065" t="s">
        <v>398</v>
      </c>
      <c r="M378" s="1072"/>
      <c r="N378" s="1072"/>
      <c r="O378" s="1072"/>
      <c r="P378" s="1066">
        <f>O378*0.2</f>
        <v>0</v>
      </c>
      <c r="Q378" s="1068"/>
      <c r="R378" s="1069"/>
      <c r="S378" s="1070"/>
      <c r="U378" s="1071" t="s">
        <v>57</v>
      </c>
      <c r="V378" s="1065" t="s">
        <v>398</v>
      </c>
      <c r="W378" s="1072"/>
      <c r="X378" s="1072"/>
      <c r="Y378" s="1072"/>
      <c r="Z378" s="1066">
        <f>Y378*0.2</f>
        <v>0</v>
      </c>
      <c r="AA378" s="1068"/>
      <c r="AB378" s="1069"/>
      <c r="AC378" s="1070"/>
    </row>
    <row r="379" spans="1:29" ht="25.5" hidden="1" customHeight="1" thickBot="1">
      <c r="A379" s="1090" t="s">
        <v>58</v>
      </c>
      <c r="B379" s="1091" t="s">
        <v>398</v>
      </c>
      <c r="C379" s="1092"/>
      <c r="D379" s="1092"/>
      <c r="E379" s="1092"/>
      <c r="F379" s="1093"/>
      <c r="G379" s="1093"/>
      <c r="H379" s="1094"/>
      <c r="I379" s="1095"/>
      <c r="K379" s="1090" t="s">
        <v>58</v>
      </c>
      <c r="L379" s="1091" t="s">
        <v>398</v>
      </c>
      <c r="M379" s="1092"/>
      <c r="N379" s="1092"/>
      <c r="O379" s="1092"/>
      <c r="P379" s="1093"/>
      <c r="Q379" s="1093"/>
      <c r="R379" s="1094"/>
      <c r="S379" s="1095"/>
      <c r="U379" s="1090" t="s">
        <v>58</v>
      </c>
      <c r="V379" s="1091" t="s">
        <v>398</v>
      </c>
      <c r="W379" s="1092"/>
      <c r="X379" s="1092"/>
      <c r="Y379" s="1092"/>
      <c r="Z379" s="1093"/>
      <c r="AA379" s="1093"/>
      <c r="AB379" s="1094"/>
      <c r="AC379" s="1095"/>
    </row>
    <row r="380" spans="1:29" ht="25.5" hidden="1" customHeight="1">
      <c r="A380" s="4087" t="s">
        <v>59</v>
      </c>
      <c r="B380" s="4088"/>
      <c r="C380" s="4088"/>
      <c r="D380" s="4088"/>
      <c r="E380" s="4088"/>
      <c r="F380" s="4088"/>
      <c r="G380" s="4088"/>
      <c r="H380" s="4088"/>
      <c r="I380" s="4089"/>
      <c r="K380" s="4087" t="s">
        <v>59</v>
      </c>
      <c r="L380" s="4088"/>
      <c r="M380" s="4088"/>
      <c r="N380" s="4088"/>
      <c r="O380" s="4088"/>
      <c r="P380" s="4088"/>
      <c r="Q380" s="4088"/>
      <c r="R380" s="4088"/>
      <c r="S380" s="4089"/>
      <c r="U380" s="4087" t="s">
        <v>59</v>
      </c>
      <c r="V380" s="4088"/>
      <c r="W380" s="4088"/>
      <c r="X380" s="4088"/>
      <c r="Y380" s="4088"/>
      <c r="Z380" s="4088"/>
      <c r="AA380" s="4088"/>
      <c r="AB380" s="4088"/>
      <c r="AC380" s="4089"/>
    </row>
    <row r="381" spans="1:29" ht="25.5" hidden="1" customHeight="1">
      <c r="A381" s="4066" t="s">
        <v>60</v>
      </c>
      <c r="B381" s="4067"/>
      <c r="C381" s="4067"/>
      <c r="D381" s="4067"/>
      <c r="E381" s="4067"/>
      <c r="F381" s="4067"/>
      <c r="G381" s="4067"/>
      <c r="H381" s="4067"/>
      <c r="I381" s="4068"/>
      <c r="K381" s="4066" t="s">
        <v>60</v>
      </c>
      <c r="L381" s="4067"/>
      <c r="M381" s="4067"/>
      <c r="N381" s="4067"/>
      <c r="O381" s="4067"/>
      <c r="P381" s="4067"/>
      <c r="Q381" s="4067"/>
      <c r="R381" s="4067"/>
      <c r="S381" s="4068"/>
      <c r="U381" s="4066" t="s">
        <v>60</v>
      </c>
      <c r="V381" s="4067"/>
      <c r="W381" s="4067"/>
      <c r="X381" s="4067"/>
      <c r="Y381" s="4067"/>
      <c r="Z381" s="4067"/>
      <c r="AA381" s="4067"/>
      <c r="AB381" s="4067"/>
      <c r="AC381" s="4068"/>
    </row>
    <row r="382" spans="1:29" ht="25.5" hidden="1" customHeight="1" thickBot="1">
      <c r="A382" s="795"/>
      <c r="B382" s="796"/>
      <c r="C382" s="796"/>
      <c r="D382" s="796"/>
      <c r="E382" s="796"/>
      <c r="F382" s="796"/>
      <c r="G382" s="796"/>
      <c r="H382" s="796"/>
      <c r="I382" s="917"/>
      <c r="K382" s="795"/>
      <c r="L382" s="796"/>
      <c r="M382" s="796"/>
      <c r="N382" s="796"/>
      <c r="O382" s="796"/>
      <c r="P382" s="796"/>
      <c r="Q382" s="796"/>
      <c r="R382" s="796"/>
      <c r="S382" s="917"/>
      <c r="U382" s="795"/>
      <c r="V382" s="796"/>
      <c r="W382" s="796"/>
      <c r="X382" s="796"/>
      <c r="Y382" s="796"/>
      <c r="Z382" s="796"/>
      <c r="AA382" s="796"/>
      <c r="AB382" s="796"/>
      <c r="AC382" s="917"/>
    </row>
    <row r="383" spans="1:29" ht="13.5" hidden="1" thickBot="1"/>
    <row r="384" spans="1:29" ht="18.75" customHeight="1" thickBot="1">
      <c r="A384" s="854" t="s">
        <v>318</v>
      </c>
      <c r="B384" s="855"/>
      <c r="C384" s="855"/>
      <c r="D384" s="855"/>
      <c r="E384" s="855"/>
      <c r="F384" s="855"/>
      <c r="G384" s="4051" t="s">
        <v>610</v>
      </c>
      <c r="H384" s="4052"/>
      <c r="I384" s="4053"/>
      <c r="K384" s="4054" t="s">
        <v>321</v>
      </c>
      <c r="L384" s="4055"/>
      <c r="M384" s="4055"/>
      <c r="N384" s="4055"/>
      <c r="O384" s="4055"/>
      <c r="P384" s="4055"/>
      <c r="Q384" s="4051"/>
      <c r="R384" s="4052"/>
      <c r="S384" s="4053"/>
      <c r="U384" s="4056" t="s">
        <v>321</v>
      </c>
      <c r="V384" s="4057"/>
      <c r="W384" s="4057"/>
      <c r="X384" s="4057"/>
      <c r="Y384" s="4057"/>
      <c r="Z384" s="4058"/>
      <c r="AA384" s="4051" t="s">
        <v>392</v>
      </c>
      <c r="AB384" s="4052"/>
      <c r="AC384" s="4053"/>
    </row>
    <row r="385" spans="1:29" ht="18.75" customHeight="1" thickBot="1">
      <c r="A385" s="856" t="s">
        <v>61</v>
      </c>
      <c r="B385" s="4059">
        <f>B332</f>
        <v>44606</v>
      </c>
      <c r="C385" s="4060"/>
      <c r="D385" s="4060"/>
      <c r="E385" s="4060"/>
      <c r="F385" s="4061"/>
      <c r="G385" s="857" t="s">
        <v>62</v>
      </c>
      <c r="H385" s="4062">
        <f>H332</f>
        <v>0.5</v>
      </c>
      <c r="I385" s="4063"/>
      <c r="K385" s="856" t="s">
        <v>61</v>
      </c>
      <c r="L385" s="4059">
        <f>B385</f>
        <v>44606</v>
      </c>
      <c r="M385" s="4060"/>
      <c r="N385" s="4060"/>
      <c r="O385" s="4060"/>
      <c r="P385" s="4061"/>
      <c r="Q385" s="857" t="s">
        <v>62</v>
      </c>
      <c r="R385" s="4064">
        <f>H385</f>
        <v>0.5</v>
      </c>
      <c r="S385" s="4065"/>
      <c r="U385" s="856" t="s">
        <v>61</v>
      </c>
      <c r="V385" s="4059"/>
      <c r="W385" s="4060"/>
      <c r="X385" s="4060"/>
      <c r="Y385" s="4060"/>
      <c r="Z385" s="4061"/>
      <c r="AA385" s="857" t="s">
        <v>62</v>
      </c>
      <c r="AB385" s="4064">
        <f>Овощи!F1819</f>
        <v>0</v>
      </c>
      <c r="AC385" s="4065"/>
    </row>
    <row r="386" spans="1:29" ht="12.75" customHeight="1">
      <c r="A386" s="4077" t="s">
        <v>21</v>
      </c>
      <c r="B386" s="4078"/>
      <c r="C386" s="1946"/>
      <c r="D386" s="1946"/>
      <c r="E386" s="1946"/>
      <c r="F386" s="4081" t="s">
        <v>395</v>
      </c>
      <c r="G386" s="4081" t="s">
        <v>22</v>
      </c>
      <c r="H386" s="4081" t="s">
        <v>563</v>
      </c>
      <c r="I386" s="4090" t="s">
        <v>564</v>
      </c>
      <c r="K386" s="4077" t="s">
        <v>21</v>
      </c>
      <c r="L386" s="4078"/>
      <c r="M386" s="1946"/>
      <c r="N386" s="1946"/>
      <c r="O386" s="1946"/>
      <c r="P386" s="4081" t="s">
        <v>395</v>
      </c>
      <c r="Q386" s="4081" t="s">
        <v>22</v>
      </c>
      <c r="R386" s="4081" t="s">
        <v>563</v>
      </c>
      <c r="S386" s="4090" t="s">
        <v>564</v>
      </c>
      <c r="U386" s="4077" t="s">
        <v>21</v>
      </c>
      <c r="V386" s="4078"/>
      <c r="W386" s="1946"/>
      <c r="X386" s="1946"/>
      <c r="Y386" s="1946"/>
      <c r="Z386" s="4081" t="s">
        <v>395</v>
      </c>
      <c r="AA386" s="4081" t="s">
        <v>22</v>
      </c>
      <c r="AB386" s="4081" t="s">
        <v>563</v>
      </c>
      <c r="AC386" s="4090" t="s">
        <v>564</v>
      </c>
    </row>
    <row r="387" spans="1:29" ht="13.5" thickBot="1">
      <c r="A387" s="4079"/>
      <c r="B387" s="4080"/>
      <c r="C387" s="1947"/>
      <c r="D387" s="1947"/>
      <c r="E387" s="1947" t="s">
        <v>396</v>
      </c>
      <c r="F387" s="4082"/>
      <c r="G387" s="4082"/>
      <c r="H387" s="4082"/>
      <c r="I387" s="4091"/>
      <c r="K387" s="4079"/>
      <c r="L387" s="4080"/>
      <c r="M387" s="1947"/>
      <c r="N387" s="1947"/>
      <c r="O387" s="1947" t="s">
        <v>396</v>
      </c>
      <c r="P387" s="4082"/>
      <c r="Q387" s="4082"/>
      <c r="R387" s="4082"/>
      <c r="S387" s="4091"/>
      <c r="U387" s="4079"/>
      <c r="V387" s="4080"/>
      <c r="W387" s="1947"/>
      <c r="X387" s="1947"/>
      <c r="Y387" s="1947" t="s">
        <v>396</v>
      </c>
      <c r="Z387" s="4082"/>
      <c r="AA387" s="4082"/>
      <c r="AB387" s="4082"/>
      <c r="AC387" s="4091"/>
    </row>
    <row r="388" spans="1:29" s="864" customFormat="1" ht="25.5" customHeight="1">
      <c r="A388" s="1948" t="s">
        <v>24</v>
      </c>
      <c r="B388" s="1949" t="s">
        <v>25</v>
      </c>
      <c r="C388" s="1949"/>
      <c r="D388" s="1949"/>
      <c r="E388" s="949" t="s">
        <v>397</v>
      </c>
      <c r="F388" s="860">
        <f>'Основная продукция'!P509</f>
        <v>0</v>
      </c>
      <c r="G388" s="861"/>
      <c r="H388" s="862"/>
      <c r="I388" s="863"/>
      <c r="K388" s="1948" t="s">
        <v>24</v>
      </c>
      <c r="L388" s="1949" t="s">
        <v>25</v>
      </c>
      <c r="M388" s="1949"/>
      <c r="N388" s="1949"/>
      <c r="O388" s="1949" t="s">
        <v>397</v>
      </c>
      <c r="P388" s="860" t="e">
        <f>'Основная продукция'!#REF!</f>
        <v>#REF!</v>
      </c>
      <c r="Q388" s="861"/>
      <c r="R388" s="862"/>
      <c r="S388" s="863"/>
      <c r="U388" s="1948" t="s">
        <v>24</v>
      </c>
      <c r="V388" s="1949" t="s">
        <v>25</v>
      </c>
      <c r="W388" s="1949"/>
      <c r="X388" s="1949"/>
      <c r="Y388" s="1949" t="s">
        <v>397</v>
      </c>
      <c r="Z388" s="860" t="str">
        <f>'Основная продукция'!E534</f>
        <v>Время:</v>
      </c>
      <c r="AA388" s="861"/>
      <c r="AB388" s="862"/>
      <c r="AC388" s="863"/>
    </row>
    <row r="389" spans="1:29" s="864" customFormat="1" ht="25.5" customHeight="1">
      <c r="A389" s="865" t="s">
        <v>26</v>
      </c>
      <c r="B389" s="866" t="s">
        <v>25</v>
      </c>
      <c r="C389" s="866"/>
      <c r="D389" s="866"/>
      <c r="E389" s="956" t="s">
        <v>397</v>
      </c>
      <c r="F389" s="881">
        <f>'Основная продукция'!P510</f>
        <v>0</v>
      </c>
      <c r="G389" s="868"/>
      <c r="H389" s="869"/>
      <c r="I389" s="870"/>
      <c r="K389" s="865" t="s">
        <v>26</v>
      </c>
      <c r="L389" s="866" t="s">
        <v>25</v>
      </c>
      <c r="M389" s="867"/>
      <c r="N389" s="867"/>
      <c r="O389" s="866" t="s">
        <v>397</v>
      </c>
      <c r="P389" s="930" t="e">
        <f>'Основная продукция'!#REF!</f>
        <v>#REF!</v>
      </c>
      <c r="Q389" s="868"/>
      <c r="R389" s="869"/>
      <c r="S389" s="870"/>
      <c r="U389" s="865" t="s">
        <v>26</v>
      </c>
      <c r="V389" s="866" t="s">
        <v>25</v>
      </c>
      <c r="W389" s="866"/>
      <c r="X389" s="866"/>
      <c r="Y389" s="866" t="s">
        <v>397</v>
      </c>
      <c r="Z389" s="881" t="e">
        <f>'Основная продукция'!#REF!</f>
        <v>#REF!</v>
      </c>
      <c r="AA389" s="868"/>
      <c r="AB389" s="869"/>
      <c r="AC389" s="870"/>
    </row>
    <row r="390" spans="1:29" s="864" customFormat="1" ht="25.5" customHeight="1">
      <c r="A390" s="865" t="s">
        <v>583</v>
      </c>
      <c r="B390" s="866" t="s">
        <v>25</v>
      </c>
      <c r="C390" s="866"/>
      <c r="D390" s="866"/>
      <c r="E390" s="956" t="s">
        <v>397</v>
      </c>
      <c r="F390" s="881">
        <f>'Основная продукция'!P511</f>
        <v>0</v>
      </c>
      <c r="G390" s="868"/>
      <c r="H390" s="869"/>
      <c r="I390" s="870"/>
      <c r="K390" s="865" t="s">
        <v>583</v>
      </c>
      <c r="L390" s="866" t="s">
        <v>25</v>
      </c>
      <c r="M390" s="867"/>
      <c r="N390" s="867"/>
      <c r="O390" s="866" t="s">
        <v>397</v>
      </c>
      <c r="P390" s="930" t="e">
        <f>'Основная продукция'!#REF!</f>
        <v>#REF!</v>
      </c>
      <c r="Q390" s="868"/>
      <c r="R390" s="869"/>
      <c r="S390" s="870"/>
      <c r="U390" s="865" t="s">
        <v>583</v>
      </c>
      <c r="V390" s="866" t="s">
        <v>25</v>
      </c>
      <c r="W390" s="866"/>
      <c r="X390" s="866"/>
      <c r="Y390" s="866" t="s">
        <v>397</v>
      </c>
      <c r="Z390" s="881" t="str">
        <f>'Основная продукция'!E536</f>
        <v>Ост.</v>
      </c>
      <c r="AA390" s="868"/>
      <c r="AB390" s="869"/>
      <c r="AC390" s="870"/>
    </row>
    <row r="391" spans="1:29" s="864" customFormat="1" ht="25.5" customHeight="1">
      <c r="A391" s="865" t="s">
        <v>584</v>
      </c>
      <c r="B391" s="866" t="s">
        <v>25</v>
      </c>
      <c r="C391" s="866"/>
      <c r="D391" s="866"/>
      <c r="E391" s="956" t="s">
        <v>397</v>
      </c>
      <c r="F391" s="881">
        <f>'Основная продукция'!P512</f>
        <v>0</v>
      </c>
      <c r="G391" s="868"/>
      <c r="H391" s="869"/>
      <c r="I391" s="870"/>
      <c r="K391" s="865" t="s">
        <v>584</v>
      </c>
      <c r="L391" s="866" t="s">
        <v>25</v>
      </c>
      <c r="M391" s="867"/>
      <c r="N391" s="867"/>
      <c r="O391" s="866" t="s">
        <v>397</v>
      </c>
      <c r="P391" s="930" t="e">
        <f>'Основная продукция'!#REF!</f>
        <v>#REF!</v>
      </c>
      <c r="Q391" s="868"/>
      <c r="R391" s="869"/>
      <c r="S391" s="870"/>
      <c r="U391" s="865" t="s">
        <v>584</v>
      </c>
      <c r="V391" s="866" t="s">
        <v>25</v>
      </c>
      <c r="W391" s="866"/>
      <c r="X391" s="866"/>
      <c r="Y391" s="866" t="s">
        <v>397</v>
      </c>
      <c r="Z391" s="881">
        <f>'Основная продукция'!E537</f>
        <v>-74</v>
      </c>
      <c r="AA391" s="868"/>
      <c r="AB391" s="869"/>
      <c r="AC391" s="870"/>
    </row>
    <row r="392" spans="1:29" s="864" customFormat="1" ht="25.5" customHeight="1" thickBot="1">
      <c r="A392" s="871" t="s">
        <v>27</v>
      </c>
      <c r="B392" s="1951" t="s">
        <v>25</v>
      </c>
      <c r="C392" s="1951"/>
      <c r="D392" s="1951"/>
      <c r="E392" s="962" t="s">
        <v>397</v>
      </c>
      <c r="F392" s="928">
        <f>'Основная продукция'!P513</f>
        <v>0</v>
      </c>
      <c r="G392" s="873"/>
      <c r="H392" s="874"/>
      <c r="I392" s="875"/>
      <c r="K392" s="871" t="s">
        <v>27</v>
      </c>
      <c r="L392" s="1951" t="s">
        <v>25</v>
      </c>
      <c r="M392" s="872"/>
      <c r="N392" s="872"/>
      <c r="O392" s="1951" t="s">
        <v>397</v>
      </c>
      <c r="P392" s="930" t="e">
        <f>'Основная продукция'!#REF!</f>
        <v>#REF!</v>
      </c>
      <c r="Q392" s="873"/>
      <c r="R392" s="874"/>
      <c r="S392" s="875"/>
      <c r="U392" s="871" t="s">
        <v>27</v>
      </c>
      <c r="V392" s="1951" t="s">
        <v>25</v>
      </c>
      <c r="W392" s="1951"/>
      <c r="X392" s="1951"/>
      <c r="Y392" s="1951" t="s">
        <v>397</v>
      </c>
      <c r="Z392" s="928" t="e">
        <f>'Основная продукция'!#REF!</f>
        <v>#REF!</v>
      </c>
      <c r="AA392" s="873"/>
      <c r="AB392" s="874"/>
      <c r="AC392" s="875"/>
    </row>
    <row r="393" spans="1:29" s="864" customFormat="1" ht="25.5" customHeight="1">
      <c r="A393" s="1948" t="s">
        <v>0</v>
      </c>
      <c r="B393" s="1949" t="s">
        <v>25</v>
      </c>
      <c r="C393" s="1949"/>
      <c r="D393" s="1949"/>
      <c r="E393" s="949" t="s">
        <v>397</v>
      </c>
      <c r="F393" s="860">
        <f>'Основная продукция'!P515</f>
        <v>0</v>
      </c>
      <c r="G393" s="876"/>
      <c r="H393" s="1832"/>
      <c r="I393" s="1829">
        <f>F393-H393</f>
        <v>0</v>
      </c>
      <c r="K393" s="1948" t="s">
        <v>0</v>
      </c>
      <c r="L393" s="1949" t="s">
        <v>25</v>
      </c>
      <c r="M393" s="1949"/>
      <c r="N393" s="1949"/>
      <c r="O393" s="1949" t="s">
        <v>397</v>
      </c>
      <c r="P393" s="927" t="e">
        <f>'Основная продукция'!#REF!</f>
        <v>#REF!</v>
      </c>
      <c r="Q393" s="876"/>
      <c r="R393" s="1832"/>
      <c r="S393" s="1829" t="e">
        <f>P393-R393</f>
        <v>#REF!</v>
      </c>
      <c r="U393" s="1948" t="s">
        <v>0</v>
      </c>
      <c r="V393" s="1949" t="s">
        <v>25</v>
      </c>
      <c r="W393" s="1949"/>
      <c r="X393" s="1949"/>
      <c r="Y393" s="1949" t="s">
        <v>397</v>
      </c>
      <c r="Z393" s="860" t="e">
        <f>'Основная продукция'!#REF!</f>
        <v>#REF!</v>
      </c>
      <c r="AA393" s="876"/>
      <c r="AB393" s="1832"/>
      <c r="AC393" s="1829" t="e">
        <f>Z393-AB393</f>
        <v>#REF!</v>
      </c>
    </row>
    <row r="394" spans="1:29" s="864" customFormat="1" ht="25.5" customHeight="1">
      <c r="A394" s="865" t="s">
        <v>28</v>
      </c>
      <c r="B394" s="866" t="s">
        <v>25</v>
      </c>
      <c r="C394" s="866"/>
      <c r="D394" s="866"/>
      <c r="E394" s="956" t="s">
        <v>397</v>
      </c>
      <c r="F394" s="881">
        <f>'Основная продукция'!P516</f>
        <v>0</v>
      </c>
      <c r="G394" s="877"/>
      <c r="H394" s="1827"/>
      <c r="I394" s="1828"/>
      <c r="K394" s="865" t="s">
        <v>28</v>
      </c>
      <c r="L394" s="866" t="s">
        <v>25</v>
      </c>
      <c r="M394" s="867"/>
      <c r="N394" s="867"/>
      <c r="O394" s="866" t="s">
        <v>397</v>
      </c>
      <c r="P394" s="881" t="e">
        <f>'Основная продукция'!#REF!</f>
        <v>#REF!</v>
      </c>
      <c r="Q394" s="877"/>
      <c r="R394" s="1827"/>
      <c r="S394" s="1828"/>
      <c r="U394" s="865" t="s">
        <v>28</v>
      </c>
      <c r="V394" s="866" t="s">
        <v>25</v>
      </c>
      <c r="W394" s="866"/>
      <c r="X394" s="866"/>
      <c r="Y394" s="866" t="s">
        <v>397</v>
      </c>
      <c r="Z394" s="881" t="e">
        <f>'Основная продукция'!#REF!</f>
        <v>#REF!</v>
      </c>
      <c r="AA394" s="877"/>
      <c r="AB394" s="1827"/>
      <c r="AC394" s="1828"/>
    </row>
    <row r="395" spans="1:29" s="864" customFormat="1" ht="25.5" customHeight="1" thickBot="1">
      <c r="A395" s="1950" t="s">
        <v>29</v>
      </c>
      <c r="B395" s="1951" t="s">
        <v>25</v>
      </c>
      <c r="C395" s="1951"/>
      <c r="D395" s="1951"/>
      <c r="E395" s="962" t="s">
        <v>397</v>
      </c>
      <c r="F395" s="928">
        <f>'Основная продукция'!P517</f>
        <v>0</v>
      </c>
      <c r="G395" s="878"/>
      <c r="H395" s="1835"/>
      <c r="I395" s="1830">
        <f>F395-H395</f>
        <v>0</v>
      </c>
      <c r="K395" s="1950" t="s">
        <v>29</v>
      </c>
      <c r="L395" s="1951" t="s">
        <v>25</v>
      </c>
      <c r="M395" s="872"/>
      <c r="N395" s="872"/>
      <c r="O395" s="1951" t="s">
        <v>397</v>
      </c>
      <c r="P395" s="930" t="e">
        <f>'Основная продукция'!#REF!</f>
        <v>#REF!</v>
      </c>
      <c r="Q395" s="878"/>
      <c r="R395" s="1835"/>
      <c r="S395" s="1830" t="e">
        <f>P395-R395</f>
        <v>#REF!</v>
      </c>
      <c r="U395" s="1950" t="s">
        <v>29</v>
      </c>
      <c r="V395" s="1951" t="s">
        <v>25</v>
      </c>
      <c r="W395" s="1951"/>
      <c r="X395" s="1951"/>
      <c r="Y395" s="1951" t="s">
        <v>397</v>
      </c>
      <c r="Z395" s="928">
        <f>'Основная продукция'!E538</f>
        <v>0</v>
      </c>
      <c r="AA395" s="878"/>
      <c r="AB395" s="1835"/>
      <c r="AC395" s="1830">
        <f>Z395-AB395</f>
        <v>0</v>
      </c>
    </row>
    <row r="396" spans="1:29" s="864" customFormat="1" ht="25.5" customHeight="1">
      <c r="A396" s="1948" t="s">
        <v>30</v>
      </c>
      <c r="B396" s="1949" t="s">
        <v>25</v>
      </c>
      <c r="C396" s="1949"/>
      <c r="D396" s="1949"/>
      <c r="E396" s="949" t="s">
        <v>397</v>
      </c>
      <c r="F396" s="860">
        <f>'Основная продукция'!P519</f>
        <v>0</v>
      </c>
      <c r="G396" s="876"/>
      <c r="H396" s="862"/>
      <c r="I396" s="863"/>
      <c r="K396" s="1948" t="s">
        <v>30</v>
      </c>
      <c r="L396" s="1949" t="s">
        <v>25</v>
      </c>
      <c r="M396" s="1949"/>
      <c r="N396" s="1949"/>
      <c r="O396" s="1949" t="s">
        <v>397</v>
      </c>
      <c r="P396" s="860" t="e">
        <f>'Основная продукция'!#REF!</f>
        <v>#REF!</v>
      </c>
      <c r="Q396" s="876"/>
      <c r="R396" s="862"/>
      <c r="S396" s="863"/>
      <c r="U396" s="1948" t="s">
        <v>30</v>
      </c>
      <c r="V396" s="1949" t="s">
        <v>25</v>
      </c>
      <c r="W396" s="1949"/>
      <c r="X396" s="1949"/>
      <c r="Y396" s="1949" t="s">
        <v>397</v>
      </c>
      <c r="Z396" s="860">
        <f>'Основная продукция'!E540</f>
        <v>0</v>
      </c>
      <c r="AA396" s="876"/>
      <c r="AB396" s="862"/>
      <c r="AC396" s="863"/>
    </row>
    <row r="397" spans="1:29" s="864" customFormat="1" ht="25.5" customHeight="1" thickBot="1">
      <c r="A397" s="1950" t="s">
        <v>31</v>
      </c>
      <c r="B397" s="1951" t="s">
        <v>25</v>
      </c>
      <c r="C397" s="1951"/>
      <c r="D397" s="1951"/>
      <c r="E397" s="962" t="s">
        <v>397</v>
      </c>
      <c r="F397" s="928">
        <f>'Основная продукция'!P520</f>
        <v>0</v>
      </c>
      <c r="G397" s="878"/>
      <c r="H397" s="874"/>
      <c r="I397" s="875"/>
      <c r="K397" s="1950" t="s">
        <v>31</v>
      </c>
      <c r="L397" s="1951" t="s">
        <v>25</v>
      </c>
      <c r="M397" s="872"/>
      <c r="N397" s="872"/>
      <c r="O397" s="1951" t="s">
        <v>397</v>
      </c>
      <c r="P397" s="930" t="e">
        <f>'Основная продукция'!#REF!</f>
        <v>#REF!</v>
      </c>
      <c r="Q397" s="878"/>
      <c r="R397" s="874"/>
      <c r="S397" s="875"/>
      <c r="U397" s="1950" t="s">
        <v>31</v>
      </c>
      <c r="V397" s="1951" t="s">
        <v>25</v>
      </c>
      <c r="W397" s="1951"/>
      <c r="X397" s="1951"/>
      <c r="Y397" s="1951" t="s">
        <v>397</v>
      </c>
      <c r="Z397" s="928">
        <f>'Основная продукция'!E541</f>
        <v>-41</v>
      </c>
      <c r="AA397" s="878"/>
      <c r="AB397" s="874"/>
      <c r="AC397" s="875"/>
    </row>
    <row r="398" spans="1:29" s="864" customFormat="1" ht="25.5" customHeight="1">
      <c r="A398" s="880" t="s">
        <v>327</v>
      </c>
      <c r="B398" s="1949" t="s">
        <v>25</v>
      </c>
      <c r="C398" s="1949"/>
      <c r="D398" s="1949"/>
      <c r="E398" s="949" t="s">
        <v>397</v>
      </c>
      <c r="F398" s="889">
        <f>'Основная продукция'!P521</f>
        <v>0</v>
      </c>
      <c r="G398" s="876"/>
      <c r="H398" s="862"/>
      <c r="I398" s="863"/>
      <c r="K398" s="880" t="s">
        <v>327</v>
      </c>
      <c r="L398" s="1949" t="s">
        <v>25</v>
      </c>
      <c r="M398" s="1949"/>
      <c r="N398" s="1949"/>
      <c r="O398" s="1949" t="s">
        <v>397</v>
      </c>
      <c r="P398" s="889" t="e">
        <f>'Основная продукция'!#REF!</f>
        <v>#REF!</v>
      </c>
      <c r="Q398" s="876"/>
      <c r="R398" s="862"/>
      <c r="S398" s="863"/>
      <c r="U398" s="880" t="s">
        <v>327</v>
      </c>
      <c r="V398" s="1949" t="s">
        <v>25</v>
      </c>
      <c r="W398" s="1949"/>
      <c r="X398" s="1949"/>
      <c r="Y398" s="1949" t="s">
        <v>397</v>
      </c>
      <c r="Z398" s="889">
        <f>'Основная продукция'!E543</f>
        <v>0</v>
      </c>
      <c r="AA398" s="876"/>
      <c r="AB398" s="862"/>
      <c r="AC398" s="863"/>
    </row>
    <row r="399" spans="1:29" s="864" customFormat="1" ht="26.25" customHeight="1">
      <c r="A399" s="880" t="s">
        <v>33</v>
      </c>
      <c r="B399" s="866" t="s">
        <v>25</v>
      </c>
      <c r="C399" s="866"/>
      <c r="D399" s="866"/>
      <c r="E399" s="956" t="s">
        <v>397</v>
      </c>
      <c r="F399" s="945">
        <f>'Основная продукция'!P522</f>
        <v>0</v>
      </c>
      <c r="G399" s="877"/>
      <c r="H399" s="869"/>
      <c r="I399" s="870"/>
      <c r="K399" s="880" t="s">
        <v>33</v>
      </c>
      <c r="L399" s="866" t="s">
        <v>25</v>
      </c>
      <c r="M399" s="867"/>
      <c r="N399" s="867"/>
      <c r="O399" s="866" t="s">
        <v>397</v>
      </c>
      <c r="P399" s="945" t="e">
        <f>'Основная продукция'!#REF!</f>
        <v>#REF!</v>
      </c>
      <c r="Q399" s="877"/>
      <c r="R399" s="869"/>
      <c r="S399" s="870"/>
      <c r="U399" s="880" t="s">
        <v>33</v>
      </c>
      <c r="V399" s="866" t="s">
        <v>25</v>
      </c>
      <c r="W399" s="866"/>
      <c r="X399" s="866"/>
      <c r="Y399" s="866" t="s">
        <v>397</v>
      </c>
      <c r="Z399" s="945">
        <f>'Основная продукция'!E544</f>
        <v>-43</v>
      </c>
      <c r="AA399" s="877"/>
      <c r="AB399" s="869"/>
      <c r="AC399" s="870"/>
    </row>
    <row r="400" spans="1:29" s="864" customFormat="1" ht="25.5" customHeight="1" thickBot="1">
      <c r="A400" s="871" t="s">
        <v>34</v>
      </c>
      <c r="B400" s="1951" t="s">
        <v>25</v>
      </c>
      <c r="C400" s="1951"/>
      <c r="D400" s="1951"/>
      <c r="E400" s="962" t="s">
        <v>397</v>
      </c>
      <c r="F400" s="946">
        <f>'Основная продукция'!P523</f>
        <v>0</v>
      </c>
      <c r="G400" s="878"/>
      <c r="H400" s="874"/>
      <c r="I400" s="875"/>
      <c r="K400" s="871" t="s">
        <v>34</v>
      </c>
      <c r="L400" s="1951" t="s">
        <v>25</v>
      </c>
      <c r="M400" s="872"/>
      <c r="N400" s="872"/>
      <c r="O400" s="1951" t="s">
        <v>397</v>
      </c>
      <c r="P400" s="1097" t="e">
        <f>'Основная продукция'!#REF!</f>
        <v>#REF!</v>
      </c>
      <c r="Q400" s="878"/>
      <c r="R400" s="874"/>
      <c r="S400" s="875"/>
      <c r="U400" s="871" t="s">
        <v>34</v>
      </c>
      <c r="V400" s="1951" t="s">
        <v>25</v>
      </c>
      <c r="W400" s="1951"/>
      <c r="X400" s="1951"/>
      <c r="Y400" s="1951" t="s">
        <v>397</v>
      </c>
      <c r="Z400" s="946">
        <f>'Основная продукция'!E545</f>
        <v>0</v>
      </c>
      <c r="AA400" s="878"/>
      <c r="AB400" s="874"/>
      <c r="AC400" s="875"/>
    </row>
    <row r="401" spans="1:29" s="864" customFormat="1" ht="25.5" customHeight="1">
      <c r="A401" s="1948" t="s">
        <v>9</v>
      </c>
      <c r="B401" s="1949" t="s">
        <v>25</v>
      </c>
      <c r="C401" s="1949"/>
      <c r="D401" s="1949"/>
      <c r="E401" s="949" t="s">
        <v>397</v>
      </c>
      <c r="F401" s="860">
        <f>'Основная продукция'!P524</f>
        <v>0</v>
      </c>
      <c r="G401" s="876"/>
      <c r="H401" s="862"/>
      <c r="I401" s="863"/>
      <c r="K401" s="1948" t="s">
        <v>9</v>
      </c>
      <c r="L401" s="1949" t="s">
        <v>25</v>
      </c>
      <c r="M401" s="1949"/>
      <c r="N401" s="1949"/>
      <c r="O401" s="1949" t="s">
        <v>397</v>
      </c>
      <c r="P401" s="889" t="e">
        <f>'Основная продукция'!#REF!</f>
        <v>#REF!</v>
      </c>
      <c r="Q401" s="876"/>
      <c r="R401" s="862"/>
      <c r="S401" s="863"/>
      <c r="U401" s="1948" t="s">
        <v>9</v>
      </c>
      <c r="V401" s="1949" t="s">
        <v>25</v>
      </c>
      <c r="W401" s="1949"/>
      <c r="X401" s="1949"/>
      <c r="Y401" s="1949" t="s">
        <v>397</v>
      </c>
      <c r="Z401" s="860">
        <f>'Основная продукция'!E547</f>
        <v>0</v>
      </c>
      <c r="AA401" s="876"/>
      <c r="AB401" s="862"/>
      <c r="AC401" s="863"/>
    </row>
    <row r="402" spans="1:29" s="864" customFormat="1" ht="25.5" customHeight="1">
      <c r="A402" s="880" t="s">
        <v>10</v>
      </c>
      <c r="B402" s="866" t="s">
        <v>25</v>
      </c>
      <c r="C402" s="866"/>
      <c r="D402" s="866"/>
      <c r="E402" s="956" t="s">
        <v>397</v>
      </c>
      <c r="F402" s="945" t="e">
        <f>'Основная продукция'!#REF!</f>
        <v>#REF!</v>
      </c>
      <c r="G402" s="877"/>
      <c r="H402" s="869"/>
      <c r="I402" s="870"/>
      <c r="K402" s="880" t="s">
        <v>10</v>
      </c>
      <c r="L402" s="866" t="s">
        <v>25</v>
      </c>
      <c r="M402" s="867"/>
      <c r="N402" s="867"/>
      <c r="O402" s="866" t="s">
        <v>397</v>
      </c>
      <c r="P402" s="1097" t="e">
        <f>'Основная продукция'!#REF!</f>
        <v>#REF!</v>
      </c>
      <c r="Q402" s="877"/>
      <c r="R402" s="869"/>
      <c r="S402" s="870"/>
      <c r="U402" s="880" t="s">
        <v>10</v>
      </c>
      <c r="V402" s="866" t="s">
        <v>25</v>
      </c>
      <c r="W402" s="866"/>
      <c r="X402" s="866"/>
      <c r="Y402" s="866" t="s">
        <v>397</v>
      </c>
      <c r="Z402" s="945" t="e">
        <f>'Основная продукция'!#REF!</f>
        <v>#REF!</v>
      </c>
      <c r="AA402" s="877"/>
      <c r="AB402" s="869"/>
      <c r="AC402" s="870"/>
    </row>
    <row r="403" spans="1:29" s="864" customFormat="1" ht="25.5" customHeight="1" thickBot="1">
      <c r="A403" s="871" t="s">
        <v>11</v>
      </c>
      <c r="B403" s="1951" t="s">
        <v>25</v>
      </c>
      <c r="C403" s="1951"/>
      <c r="D403" s="1951"/>
      <c r="E403" s="2169" t="s">
        <v>397</v>
      </c>
      <c r="F403" s="946" t="e">
        <f>'Основная продукция'!#REF!</f>
        <v>#REF!</v>
      </c>
      <c r="G403" s="878"/>
      <c r="H403" s="874"/>
      <c r="I403" s="875"/>
      <c r="K403" s="871" t="s">
        <v>11</v>
      </c>
      <c r="L403" s="1951" t="s">
        <v>25</v>
      </c>
      <c r="M403" s="872"/>
      <c r="N403" s="872"/>
      <c r="O403" s="882" t="s">
        <v>397</v>
      </c>
      <c r="P403" s="1097" t="e">
        <f>'Основная продукция'!#REF!</f>
        <v>#REF!</v>
      </c>
      <c r="Q403" s="878"/>
      <c r="R403" s="874"/>
      <c r="S403" s="875"/>
      <c r="U403" s="871" t="s">
        <v>11</v>
      </c>
      <c r="V403" s="1951" t="s">
        <v>25</v>
      </c>
      <c r="W403" s="1951"/>
      <c r="X403" s="1951"/>
      <c r="Y403" s="882" t="s">
        <v>397</v>
      </c>
      <c r="Z403" s="946" t="e">
        <f>'Основная продукция'!#REF!</f>
        <v>#REF!</v>
      </c>
      <c r="AA403" s="878"/>
      <c r="AB403" s="874"/>
      <c r="AC403" s="875"/>
    </row>
    <row r="404" spans="1:29" s="864" customFormat="1" ht="25.5" customHeight="1">
      <c r="A404" s="879" t="s">
        <v>331</v>
      </c>
      <c r="B404" s="1949" t="s">
        <v>25</v>
      </c>
      <c r="C404" s="1848"/>
      <c r="D404" s="1852"/>
      <c r="E404" s="949" t="s">
        <v>397</v>
      </c>
      <c r="F404" s="889">
        <f>'Основная продукция'!P526</f>
        <v>0</v>
      </c>
      <c r="G404" s="876"/>
      <c r="H404" s="862"/>
      <c r="I404" s="1844"/>
      <c r="K404" s="879" t="s">
        <v>331</v>
      </c>
      <c r="L404" s="1949"/>
      <c r="M404" s="1847"/>
      <c r="N404" s="1847"/>
      <c r="O404" s="1949" t="s">
        <v>397</v>
      </c>
      <c r="P404" s="889" t="e">
        <f>'Основная продукция'!#REF!</f>
        <v>#REF!</v>
      </c>
      <c r="Q404" s="876"/>
      <c r="R404" s="862"/>
      <c r="S404" s="1844"/>
      <c r="U404" s="879" t="s">
        <v>331</v>
      </c>
      <c r="V404" s="1949"/>
      <c r="W404" s="1848"/>
      <c r="X404" s="1852"/>
      <c r="Y404" s="1949" t="s">
        <v>397</v>
      </c>
      <c r="Z404" s="889">
        <f>'Основная продукция'!E549</f>
        <v>0</v>
      </c>
      <c r="AA404" s="876"/>
      <c r="AB404" s="862"/>
      <c r="AC404" s="1844"/>
    </row>
    <row r="405" spans="1:29" s="864" customFormat="1" ht="25.5" customHeight="1" thickBot="1">
      <c r="A405" s="1845" t="s">
        <v>332</v>
      </c>
      <c r="B405" s="926" t="s">
        <v>25</v>
      </c>
      <c r="C405" s="1849"/>
      <c r="D405" s="1851"/>
      <c r="E405" s="2170" t="s">
        <v>397</v>
      </c>
      <c r="F405" s="1840">
        <f>'Основная продукция'!P527</f>
        <v>0</v>
      </c>
      <c r="G405" s="1841"/>
      <c r="H405" s="1842"/>
      <c r="I405" s="1843"/>
      <c r="K405" s="1845" t="s">
        <v>332</v>
      </c>
      <c r="L405" s="926"/>
      <c r="M405" s="888"/>
      <c r="N405" s="888"/>
      <c r="O405" s="926" t="s">
        <v>397</v>
      </c>
      <c r="P405" s="1840" t="e">
        <f>'Основная продукция'!#REF!</f>
        <v>#REF!</v>
      </c>
      <c r="Q405" s="1841"/>
      <c r="R405" s="1842"/>
      <c r="S405" s="1843"/>
      <c r="U405" s="1845" t="s">
        <v>332</v>
      </c>
      <c r="V405" s="926"/>
      <c r="W405" s="1849"/>
      <c r="X405" s="1851"/>
      <c r="Y405" s="926" t="s">
        <v>397</v>
      </c>
      <c r="Z405" s="1840" t="e">
        <f>'Основная продукция'!#REF!</f>
        <v>#REF!</v>
      </c>
      <c r="AA405" s="1841"/>
      <c r="AB405" s="1842"/>
      <c r="AC405" s="1843"/>
    </row>
    <row r="406" spans="1:29" s="864" customFormat="1" ht="25.5" customHeight="1">
      <c r="A406" s="879" t="s">
        <v>13</v>
      </c>
      <c r="B406" s="1949" t="s">
        <v>25</v>
      </c>
      <c r="C406" s="1949"/>
      <c r="D406" s="1949"/>
      <c r="E406" s="2171" t="s">
        <v>397</v>
      </c>
      <c r="F406" s="889">
        <f>'Основная продукция'!P528</f>
        <v>0</v>
      </c>
      <c r="G406" s="876"/>
      <c r="H406" s="862"/>
      <c r="I406" s="863"/>
      <c r="K406" s="879" t="s">
        <v>13</v>
      </c>
      <c r="L406" s="1949" t="s">
        <v>25</v>
      </c>
      <c r="M406" s="1949"/>
      <c r="N406" s="1949"/>
      <c r="O406" s="867" t="s">
        <v>397</v>
      </c>
      <c r="P406" s="889" t="e">
        <f>'Основная продукция'!#REF!</f>
        <v>#REF!</v>
      </c>
      <c r="Q406" s="876"/>
      <c r="R406" s="862"/>
      <c r="S406" s="863"/>
      <c r="U406" s="879" t="s">
        <v>13</v>
      </c>
      <c r="V406" s="1949" t="s">
        <v>25</v>
      </c>
      <c r="W406" s="1949"/>
      <c r="X406" s="1949"/>
      <c r="Y406" s="867" t="s">
        <v>397</v>
      </c>
      <c r="Z406" s="889">
        <f>'Основная продукция'!E550</f>
        <v>0</v>
      </c>
      <c r="AA406" s="876"/>
      <c r="AB406" s="862"/>
      <c r="AC406" s="863"/>
    </row>
    <row r="407" spans="1:29" s="864" customFormat="1" ht="25.5" customHeight="1">
      <c r="A407" s="880" t="s">
        <v>35</v>
      </c>
      <c r="B407" s="866" t="s">
        <v>25</v>
      </c>
      <c r="C407" s="866"/>
      <c r="D407" s="866"/>
      <c r="E407" s="956" t="s">
        <v>397</v>
      </c>
      <c r="F407" s="945">
        <f>'Основная продукция'!P529</f>
        <v>0</v>
      </c>
      <c r="G407" s="877"/>
      <c r="H407" s="869"/>
      <c r="I407" s="870"/>
      <c r="K407" s="880" t="s">
        <v>35</v>
      </c>
      <c r="L407" s="866" t="s">
        <v>25</v>
      </c>
      <c r="M407" s="867"/>
      <c r="N407" s="867"/>
      <c r="O407" s="866" t="s">
        <v>397</v>
      </c>
      <c r="P407" s="1097" t="e">
        <f>'Основная продукция'!#REF!</f>
        <v>#REF!</v>
      </c>
      <c r="Q407" s="877"/>
      <c r="R407" s="869"/>
      <c r="S407" s="870"/>
      <c r="U407" s="880" t="s">
        <v>35</v>
      </c>
      <c r="V407" s="866" t="s">
        <v>25</v>
      </c>
      <c r="W407" s="866"/>
      <c r="X407" s="866"/>
      <c r="Y407" s="866" t="s">
        <v>397</v>
      </c>
      <c r="Z407" s="945">
        <f>'Основная продукция'!E551</f>
        <v>0</v>
      </c>
      <c r="AA407" s="877"/>
      <c r="AB407" s="869"/>
      <c r="AC407" s="870"/>
    </row>
    <row r="408" spans="1:29" s="864" customFormat="1" ht="25.5" customHeight="1">
      <c r="A408" s="880" t="s">
        <v>36</v>
      </c>
      <c r="B408" s="866" t="s">
        <v>25</v>
      </c>
      <c r="C408" s="866"/>
      <c r="D408" s="866"/>
      <c r="E408" s="956" t="s">
        <v>397</v>
      </c>
      <c r="F408" s="945">
        <f>'Основная продукция'!P530</f>
        <v>0</v>
      </c>
      <c r="G408" s="877"/>
      <c r="H408" s="869"/>
      <c r="I408" s="870"/>
      <c r="K408" s="880" t="s">
        <v>36</v>
      </c>
      <c r="L408" s="866" t="s">
        <v>25</v>
      </c>
      <c r="M408" s="867"/>
      <c r="N408" s="867"/>
      <c r="O408" s="866" t="s">
        <v>397</v>
      </c>
      <c r="P408" s="1097" t="e">
        <f>'Основная продукция'!#REF!</f>
        <v>#REF!</v>
      </c>
      <c r="Q408" s="877"/>
      <c r="R408" s="869"/>
      <c r="S408" s="870"/>
      <c r="U408" s="880" t="s">
        <v>36</v>
      </c>
      <c r="V408" s="866" t="s">
        <v>25</v>
      </c>
      <c r="W408" s="866"/>
      <c r="X408" s="866"/>
      <c r="Y408" s="866" t="s">
        <v>397</v>
      </c>
      <c r="Z408" s="945">
        <f>'Основная продукция'!E552</f>
        <v>0</v>
      </c>
      <c r="AA408" s="877"/>
      <c r="AB408" s="869"/>
      <c r="AC408" s="870"/>
    </row>
    <row r="409" spans="1:29" s="864" customFormat="1" ht="25.5" customHeight="1">
      <c r="A409" s="880" t="s">
        <v>14</v>
      </c>
      <c r="B409" s="866" t="s">
        <v>25</v>
      </c>
      <c r="C409" s="866"/>
      <c r="D409" s="866"/>
      <c r="E409" s="956" t="s">
        <v>397</v>
      </c>
      <c r="F409" s="945" t="e">
        <f>'Основная продукция'!#REF!</f>
        <v>#REF!</v>
      </c>
      <c r="G409" s="877"/>
      <c r="H409" s="869"/>
      <c r="I409" s="870"/>
      <c r="K409" s="880" t="s">
        <v>14</v>
      </c>
      <c r="L409" s="866" t="s">
        <v>25</v>
      </c>
      <c r="M409" s="867"/>
      <c r="N409" s="867"/>
      <c r="O409" s="866" t="s">
        <v>397</v>
      </c>
      <c r="P409" s="1097" t="e">
        <f>'Основная продукция'!#REF!</f>
        <v>#REF!</v>
      </c>
      <c r="Q409" s="877"/>
      <c r="R409" s="869"/>
      <c r="S409" s="870"/>
      <c r="U409" s="880" t="s">
        <v>14</v>
      </c>
      <c r="V409" s="866" t="s">
        <v>25</v>
      </c>
      <c r="W409" s="866"/>
      <c r="X409" s="866"/>
      <c r="Y409" s="866" t="s">
        <v>397</v>
      </c>
      <c r="Z409" s="945" t="e">
        <f>'Основная продукция'!#REF!</f>
        <v>#REF!</v>
      </c>
      <c r="AA409" s="877"/>
      <c r="AB409" s="869"/>
      <c r="AC409" s="870"/>
    </row>
    <row r="410" spans="1:29" s="864" customFormat="1" ht="25.5" customHeight="1">
      <c r="A410" s="880" t="s">
        <v>37</v>
      </c>
      <c r="B410" s="866" t="s">
        <v>25</v>
      </c>
      <c r="C410" s="866"/>
      <c r="D410" s="866"/>
      <c r="E410" s="956" t="s">
        <v>397</v>
      </c>
      <c r="F410" s="945">
        <f>'Основная продукция'!P531</f>
        <v>0</v>
      </c>
      <c r="G410" s="877"/>
      <c r="H410" s="869"/>
      <c r="I410" s="870"/>
      <c r="K410" s="880" t="s">
        <v>37</v>
      </c>
      <c r="L410" s="866" t="s">
        <v>25</v>
      </c>
      <c r="M410" s="867"/>
      <c r="N410" s="867"/>
      <c r="O410" s="866" t="s">
        <v>397</v>
      </c>
      <c r="P410" s="1097" t="e">
        <f>'Основная продукция'!#REF!</f>
        <v>#REF!</v>
      </c>
      <c r="Q410" s="877"/>
      <c r="R410" s="869"/>
      <c r="S410" s="870"/>
      <c r="U410" s="880" t="s">
        <v>37</v>
      </c>
      <c r="V410" s="866" t="s">
        <v>25</v>
      </c>
      <c r="W410" s="866"/>
      <c r="X410" s="866"/>
      <c r="Y410" s="866" t="s">
        <v>397</v>
      </c>
      <c r="Z410" s="945" t="e">
        <f>'Основная продукция'!#REF!</f>
        <v>#REF!</v>
      </c>
      <c r="AA410" s="877"/>
      <c r="AB410" s="869"/>
      <c r="AC410" s="870"/>
    </row>
    <row r="411" spans="1:29" s="864" customFormat="1" ht="25.5" customHeight="1" thickBot="1">
      <c r="A411" s="871" t="s">
        <v>38</v>
      </c>
      <c r="B411" s="1951" t="s">
        <v>25</v>
      </c>
      <c r="C411" s="1951"/>
      <c r="D411" s="1951"/>
      <c r="E411" s="962" t="s">
        <v>397</v>
      </c>
      <c r="F411" s="946">
        <f>'Основная продукция'!P532</f>
        <v>0</v>
      </c>
      <c r="G411" s="878"/>
      <c r="H411" s="874"/>
      <c r="I411" s="875"/>
      <c r="K411" s="940" t="s">
        <v>38</v>
      </c>
      <c r="L411" s="882" t="s">
        <v>25</v>
      </c>
      <c r="M411" s="872"/>
      <c r="N411" s="872"/>
      <c r="O411" s="882" t="s">
        <v>397</v>
      </c>
      <c r="P411" s="1098" t="e">
        <f>'Основная продукция'!#REF!</f>
        <v>#REF!</v>
      </c>
      <c r="Q411" s="936"/>
      <c r="R411" s="937"/>
      <c r="S411" s="938"/>
      <c r="U411" s="871" t="s">
        <v>38</v>
      </c>
      <c r="V411" s="1951" t="s">
        <v>25</v>
      </c>
      <c r="W411" s="1951"/>
      <c r="X411" s="1951"/>
      <c r="Y411" s="1951" t="s">
        <v>397</v>
      </c>
      <c r="Z411" s="946" t="e">
        <f>'Основная продукция'!#REF!</f>
        <v>#REF!</v>
      </c>
      <c r="AA411" s="878"/>
      <c r="AB411" s="874"/>
      <c r="AC411" s="875"/>
    </row>
    <row r="412" spans="1:29" s="864" customFormat="1" ht="25.5" customHeight="1">
      <c r="A412" s="890" t="s">
        <v>39</v>
      </c>
      <c r="B412" s="1949" t="s">
        <v>398</v>
      </c>
      <c r="C412" s="891" t="e">
        <f>Овощи!F1688</f>
        <v>#REF!</v>
      </c>
      <c r="D412" s="891" t="e">
        <f>C412/0.5</f>
        <v>#REF!</v>
      </c>
      <c r="E412" s="1553" t="e">
        <f>ROUNDUP(D412,0)+'Основная продукция'!S511</f>
        <v>#REF!</v>
      </c>
      <c r="F412" s="892" t="e">
        <f>E412*0.5</f>
        <v>#REF!</v>
      </c>
      <c r="G412" s="876"/>
      <c r="H412" s="862"/>
      <c r="I412" s="863"/>
      <c r="K412" s="890" t="s">
        <v>39</v>
      </c>
      <c r="L412" s="1949" t="s">
        <v>398</v>
      </c>
      <c r="M412" s="906" t="e">
        <f>Овощи!F1767</f>
        <v>#REF!</v>
      </c>
      <c r="N412" s="906" t="e">
        <f>M412/0.5</f>
        <v>#REF!</v>
      </c>
      <c r="O412" s="906" t="e">
        <f>ROUNDUP(N412,0)+'Основная продукция'!#REF!</f>
        <v>#REF!</v>
      </c>
      <c r="P412" s="1266" t="e">
        <f>O412*0.5</f>
        <v>#REF!</v>
      </c>
      <c r="Q412" s="876"/>
      <c r="R412" s="862"/>
      <c r="S412" s="863"/>
      <c r="U412" s="890" t="s">
        <v>39</v>
      </c>
      <c r="V412" s="1949" t="s">
        <v>398</v>
      </c>
      <c r="W412" s="891" t="e">
        <f>Овощи!F1846</f>
        <v>#REF!</v>
      </c>
      <c r="X412" s="891" t="e">
        <f>W412/0.5</f>
        <v>#REF!</v>
      </c>
      <c r="Y412" s="891" t="e">
        <f>ROUNDUP(X412,0)</f>
        <v>#REF!</v>
      </c>
      <c r="Z412" s="892" t="e">
        <f>Y412*0.5</f>
        <v>#REF!</v>
      </c>
      <c r="AA412" s="876"/>
      <c r="AB412" s="862"/>
      <c r="AC412" s="863"/>
    </row>
    <row r="413" spans="1:29" s="864" customFormat="1" ht="25.5" customHeight="1">
      <c r="A413" s="893" t="s">
        <v>41</v>
      </c>
      <c r="B413" s="891" t="s">
        <v>398</v>
      </c>
      <c r="C413" s="891" t="e">
        <f>Овощи!F1687</f>
        <v>#REF!</v>
      </c>
      <c r="D413" s="891" t="e">
        <f>C413/0.5</f>
        <v>#REF!</v>
      </c>
      <c r="E413" s="1553" t="e">
        <f>ROUNDUP(D413,0)+'Основная продукция'!S510</f>
        <v>#REF!</v>
      </c>
      <c r="F413" s="892" t="e">
        <f>E413*0.5</f>
        <v>#REF!</v>
      </c>
      <c r="G413" s="894"/>
      <c r="H413" s="895"/>
      <c r="I413" s="896"/>
      <c r="K413" s="893" t="s">
        <v>41</v>
      </c>
      <c r="L413" s="891" t="s">
        <v>398</v>
      </c>
      <c r="M413" s="891" t="e">
        <f>Овощи!F1766</f>
        <v>#REF!</v>
      </c>
      <c r="N413" s="891" t="e">
        <f>M413/0.5</f>
        <v>#REF!</v>
      </c>
      <c r="O413" s="891" t="e">
        <f>ROUNDUP(N413,0)+'Основная продукция'!#REF!</f>
        <v>#REF!</v>
      </c>
      <c r="P413" s="892" t="e">
        <f>O413*0.5</f>
        <v>#REF!</v>
      </c>
      <c r="Q413" s="894"/>
      <c r="R413" s="895"/>
      <c r="S413" s="896"/>
      <c r="U413" s="893" t="s">
        <v>41</v>
      </c>
      <c r="V413" s="891" t="s">
        <v>398</v>
      </c>
      <c r="W413" s="891" t="e">
        <f>Овощи!F1845</f>
        <v>#REF!</v>
      </c>
      <c r="X413" s="891" t="e">
        <f>W413/0.5</f>
        <v>#REF!</v>
      </c>
      <c r="Y413" s="891" t="e">
        <f>ROUNDUP(X413,0)</f>
        <v>#REF!</v>
      </c>
      <c r="Z413" s="892" t="e">
        <f>Y413*0.5</f>
        <v>#REF!</v>
      </c>
      <c r="AA413" s="894"/>
      <c r="AB413" s="895"/>
      <c r="AC413" s="896"/>
    </row>
    <row r="414" spans="1:29" s="864" customFormat="1" ht="25.5" customHeight="1">
      <c r="A414" s="893" t="s">
        <v>42</v>
      </c>
      <c r="B414" s="891" t="s">
        <v>398</v>
      </c>
      <c r="C414" s="891">
        <f>Овощи!F1686</f>
        <v>0</v>
      </c>
      <c r="D414" s="891">
        <f>C414/0.5</f>
        <v>0</v>
      </c>
      <c r="E414" s="1553">
        <f>ROUNDUP(D414,0)+'Основная продукция'!S509</f>
        <v>0</v>
      </c>
      <c r="F414" s="892">
        <f>E414*0.5</f>
        <v>0</v>
      </c>
      <c r="G414" s="894"/>
      <c r="H414" s="895"/>
      <c r="I414" s="896"/>
      <c r="K414" s="893" t="s">
        <v>42</v>
      </c>
      <c r="L414" s="891" t="s">
        <v>398</v>
      </c>
      <c r="M414" s="891" t="e">
        <f>Овощи!F1765</f>
        <v>#REF!</v>
      </c>
      <c r="N414" s="891" t="e">
        <f>M414/0.5</f>
        <v>#REF!</v>
      </c>
      <c r="O414" s="891" t="e">
        <f>ROUNDUP(N414,0)+'Основная продукция'!#REF!</f>
        <v>#REF!</v>
      </c>
      <c r="P414" s="892" t="e">
        <f>O414*0.5</f>
        <v>#REF!</v>
      </c>
      <c r="Q414" s="894"/>
      <c r="R414" s="895"/>
      <c r="S414" s="896"/>
      <c r="U414" s="893" t="s">
        <v>42</v>
      </c>
      <c r="V414" s="891" t="s">
        <v>398</v>
      </c>
      <c r="W414" s="891" t="e">
        <f>Овощи!F1844</f>
        <v>#REF!</v>
      </c>
      <c r="X414" s="891" t="e">
        <f>W414/0.5</f>
        <v>#REF!</v>
      </c>
      <c r="Y414" s="891" t="e">
        <f>ROUNDUP(X414,0)</f>
        <v>#REF!</v>
      </c>
      <c r="Z414" s="892" t="e">
        <f>Y414*0.5</f>
        <v>#REF!</v>
      </c>
      <c r="AA414" s="894"/>
      <c r="AB414" s="895"/>
      <c r="AC414" s="896"/>
    </row>
    <row r="415" spans="1:29" s="864" customFormat="1" ht="25.5" customHeight="1">
      <c r="A415" s="893" t="s">
        <v>43</v>
      </c>
      <c r="B415" s="891" t="s">
        <v>398</v>
      </c>
      <c r="C415" s="891">
        <f>Овощи!F1692</f>
        <v>0</v>
      </c>
      <c r="D415" s="891">
        <f>C415/0.5</f>
        <v>0</v>
      </c>
      <c r="E415" s="1553">
        <f>ROUNDUP(D415,0)+'Основная продукция'!S515</f>
        <v>0</v>
      </c>
      <c r="F415" s="892">
        <f>E415*0.5</f>
        <v>0</v>
      </c>
      <c r="G415" s="894"/>
      <c r="H415" s="895"/>
      <c r="I415" s="896"/>
      <c r="K415" s="893" t="s">
        <v>43</v>
      </c>
      <c r="L415" s="891" t="s">
        <v>398</v>
      </c>
      <c r="M415" s="891" t="e">
        <f>Овощи!F1771</f>
        <v>#REF!</v>
      </c>
      <c r="N415" s="891" t="e">
        <f>M415/0.5</f>
        <v>#REF!</v>
      </c>
      <c r="O415" s="891" t="e">
        <f>ROUNDUP(N415,0)+'Основная продукция'!#REF!</f>
        <v>#REF!</v>
      </c>
      <c r="P415" s="892" t="e">
        <f>O415*0.5</f>
        <v>#REF!</v>
      </c>
      <c r="Q415" s="894"/>
      <c r="R415" s="895"/>
      <c r="S415" s="896"/>
      <c r="U415" s="893" t="s">
        <v>43</v>
      </c>
      <c r="V415" s="891" t="s">
        <v>398</v>
      </c>
      <c r="W415" s="891" t="e">
        <f>Овощи!F1850</f>
        <v>#REF!</v>
      </c>
      <c r="X415" s="891" t="e">
        <f>W415/0.5</f>
        <v>#REF!</v>
      </c>
      <c r="Y415" s="891" t="e">
        <f>ROUNDUP(X415,0)</f>
        <v>#REF!</v>
      </c>
      <c r="Z415" s="892" t="e">
        <f>Y415*0.5</f>
        <v>#REF!</v>
      </c>
      <c r="AA415" s="894"/>
      <c r="AB415" s="895"/>
      <c r="AC415" s="896"/>
    </row>
    <row r="416" spans="1:29" s="864" customFormat="1" ht="25.5" customHeight="1">
      <c r="A416" s="893" t="s">
        <v>44</v>
      </c>
      <c r="B416" s="891" t="s">
        <v>398</v>
      </c>
      <c r="C416" s="891">
        <f>Овощи!F1691</f>
        <v>0</v>
      </c>
      <c r="D416" s="891">
        <f>C416/0.2</f>
        <v>0</v>
      </c>
      <c r="E416" s="1553">
        <f>ROUNDUP(D416,0)+'Основная продукция'!S514</f>
        <v>0</v>
      </c>
      <c r="F416" s="892">
        <f>E416*0.2</f>
        <v>0</v>
      </c>
      <c r="G416" s="894"/>
      <c r="H416" s="895"/>
      <c r="I416" s="896"/>
      <c r="K416" s="893" t="s">
        <v>44</v>
      </c>
      <c r="L416" s="891" t="s">
        <v>398</v>
      </c>
      <c r="M416" s="891" t="e">
        <f>Овощи!F1770</f>
        <v>#REF!</v>
      </c>
      <c r="N416" s="891" t="e">
        <f>M416/0.2</f>
        <v>#REF!</v>
      </c>
      <c r="O416" s="891" t="e">
        <f>ROUNDUP(N416,0)+'Основная продукция'!#REF!</f>
        <v>#REF!</v>
      </c>
      <c r="P416" s="892" t="e">
        <f>O416*0.2</f>
        <v>#REF!</v>
      </c>
      <c r="Q416" s="894"/>
      <c r="R416" s="895"/>
      <c r="S416" s="896"/>
      <c r="U416" s="893" t="s">
        <v>44</v>
      </c>
      <c r="V416" s="891" t="s">
        <v>398</v>
      </c>
      <c r="W416" s="891" t="e">
        <f>Овощи!F1849</f>
        <v>#REF!</v>
      </c>
      <c r="X416" s="891" t="e">
        <f>W416/0.2</f>
        <v>#REF!</v>
      </c>
      <c r="Y416" s="891" t="e">
        <f>ROUNDUP(X416,0)</f>
        <v>#REF!</v>
      </c>
      <c r="Z416" s="892" t="e">
        <f>Y416*0.2</f>
        <v>#REF!</v>
      </c>
      <c r="AA416" s="894"/>
      <c r="AB416" s="895"/>
      <c r="AC416" s="896"/>
    </row>
    <row r="417" spans="1:29" s="864" customFormat="1" ht="25.5" customHeight="1">
      <c r="A417" s="893" t="s">
        <v>45</v>
      </c>
      <c r="B417" s="891" t="s">
        <v>398</v>
      </c>
      <c r="C417" s="891"/>
      <c r="D417" s="891"/>
      <c r="E417" s="2163" t="e">
        <f>Овощи!F1690+'Основная продукция'!S513</f>
        <v>#REF!</v>
      </c>
      <c r="F417" s="894"/>
      <c r="G417" s="894"/>
      <c r="H417" s="895"/>
      <c r="I417" s="896"/>
      <c r="K417" s="893" t="s">
        <v>45</v>
      </c>
      <c r="L417" s="891" t="s">
        <v>398</v>
      </c>
      <c r="M417" s="891"/>
      <c r="N417" s="891"/>
      <c r="O417" s="897" t="e">
        <f>Овощи!F1769+'Основная продукция'!#REF!</f>
        <v>#REF!</v>
      </c>
      <c r="P417" s="894"/>
      <c r="Q417" s="894"/>
      <c r="R417" s="895"/>
      <c r="S417" s="896"/>
      <c r="U417" s="893" t="s">
        <v>45</v>
      </c>
      <c r="V417" s="891" t="s">
        <v>398</v>
      </c>
      <c r="W417" s="891"/>
      <c r="X417" s="891"/>
      <c r="Y417" s="891" t="e">
        <f>Овощи!F1848</f>
        <v>#REF!</v>
      </c>
      <c r="Z417" s="894"/>
      <c r="AA417" s="894"/>
      <c r="AB417" s="895"/>
      <c r="AC417" s="896"/>
    </row>
    <row r="418" spans="1:29" s="864" customFormat="1" ht="25.5" customHeight="1">
      <c r="A418" s="893" t="s">
        <v>46</v>
      </c>
      <c r="B418" s="891" t="s">
        <v>398</v>
      </c>
      <c r="C418" s="891"/>
      <c r="D418" s="891"/>
      <c r="E418" s="1553">
        <f>'Основная продукция'!S517</f>
        <v>0</v>
      </c>
      <c r="F418" s="892">
        <f>E418*0.3</f>
        <v>0</v>
      </c>
      <c r="G418" s="894"/>
      <c r="H418" s="895"/>
      <c r="I418" s="896"/>
      <c r="K418" s="893" t="s">
        <v>46</v>
      </c>
      <c r="L418" s="891" t="s">
        <v>398</v>
      </c>
      <c r="M418" s="891"/>
      <c r="N418" s="891"/>
      <c r="O418" s="891" t="e">
        <f>ROUNDUP(N418,0)+'Основная продукция'!#REF!</f>
        <v>#REF!</v>
      </c>
      <c r="P418" s="892" t="e">
        <f>O418*0.3</f>
        <v>#REF!</v>
      </c>
      <c r="Q418" s="894"/>
      <c r="R418" s="895"/>
      <c r="S418" s="896"/>
      <c r="U418" s="893" t="s">
        <v>46</v>
      </c>
      <c r="V418" s="891" t="s">
        <v>398</v>
      </c>
      <c r="W418" s="891" t="e">
        <f>Овощи!F1852</f>
        <v>#REF!</v>
      </c>
      <c r="X418" s="891" t="e">
        <f>W418/0.3</f>
        <v>#REF!</v>
      </c>
      <c r="Y418" s="891" t="e">
        <f t="shared" ref="Y418:Y424" si="0">ROUNDUP(X418,0)</f>
        <v>#REF!</v>
      </c>
      <c r="Z418" s="892" t="e">
        <f>Y418*0.3</f>
        <v>#REF!</v>
      </c>
      <c r="AA418" s="894"/>
      <c r="AB418" s="895"/>
      <c r="AC418" s="896"/>
    </row>
    <row r="419" spans="1:29" s="864" customFormat="1" ht="25.5" customHeight="1">
      <c r="A419" s="893" t="s">
        <v>47</v>
      </c>
      <c r="B419" s="891" t="s">
        <v>398</v>
      </c>
      <c r="C419" s="891">
        <f>Овощи!F1689</f>
        <v>0</v>
      </c>
      <c r="D419" s="891">
        <f>C419/0.58</f>
        <v>0</v>
      </c>
      <c r="E419" s="1553">
        <f>ROUNDUP(D419,0)+'Основная продукция'!S512</f>
        <v>0</v>
      </c>
      <c r="F419" s="898">
        <f>E419*0.58</f>
        <v>0</v>
      </c>
      <c r="G419" s="894"/>
      <c r="H419" s="895"/>
      <c r="I419" s="896"/>
      <c r="K419" s="893" t="s">
        <v>47</v>
      </c>
      <c r="L419" s="891" t="s">
        <v>398</v>
      </c>
      <c r="M419" s="891" t="e">
        <f>Овощи!D1768</f>
        <v>#REF!</v>
      </c>
      <c r="N419" s="891" t="e">
        <f>M419/0.58</f>
        <v>#REF!</v>
      </c>
      <c r="O419" s="891" t="e">
        <f>ROUNDUP(N419,0)+'Основная продукция'!#REF!</f>
        <v>#REF!</v>
      </c>
      <c r="P419" s="898" t="e">
        <f>O419*0.58</f>
        <v>#REF!</v>
      </c>
      <c r="Q419" s="894"/>
      <c r="R419" s="895"/>
      <c r="S419" s="896"/>
      <c r="U419" s="893" t="s">
        <v>47</v>
      </c>
      <c r="V419" s="891" t="s">
        <v>398</v>
      </c>
      <c r="W419" s="891" t="e">
        <f>Овощи!F1847</f>
        <v>#REF!</v>
      </c>
      <c r="X419" s="891" t="e">
        <f>W419/0.58</f>
        <v>#REF!</v>
      </c>
      <c r="Y419" s="891" t="e">
        <f t="shared" si="0"/>
        <v>#REF!</v>
      </c>
      <c r="Z419" s="898" t="e">
        <f>Y419*0.58</f>
        <v>#REF!</v>
      </c>
      <c r="AA419" s="894"/>
      <c r="AB419" s="895"/>
      <c r="AC419" s="896"/>
    </row>
    <row r="420" spans="1:29" s="864" customFormat="1" ht="25.5" customHeight="1">
      <c r="A420" s="893" t="s">
        <v>315</v>
      </c>
      <c r="B420" s="891" t="s">
        <v>398</v>
      </c>
      <c r="C420" s="891"/>
      <c r="D420" s="891"/>
      <c r="E420" s="1553">
        <f>'Основная продукция'!S518</f>
        <v>0</v>
      </c>
      <c r="F420" s="892">
        <f>E420*0.1</f>
        <v>0</v>
      </c>
      <c r="G420" s="894"/>
      <c r="H420" s="895"/>
      <c r="I420" s="896"/>
      <c r="K420" s="893" t="s">
        <v>315</v>
      </c>
      <c r="L420" s="891" t="s">
        <v>398</v>
      </c>
      <c r="M420" s="891"/>
      <c r="N420" s="891"/>
      <c r="O420" s="891" t="e">
        <f>ROUNDUP(N420,0)+'Основная продукция'!#REF!</f>
        <v>#REF!</v>
      </c>
      <c r="P420" s="892" t="e">
        <f>O420*0.1</f>
        <v>#REF!</v>
      </c>
      <c r="Q420" s="894"/>
      <c r="R420" s="895"/>
      <c r="S420" s="896"/>
      <c r="U420" s="893" t="s">
        <v>315</v>
      </c>
      <c r="V420" s="891" t="s">
        <v>398</v>
      </c>
      <c r="W420" s="891" t="e">
        <f>Овощи!F1853</f>
        <v>#REF!</v>
      </c>
      <c r="X420" s="891" t="e">
        <f>W420/0.1</f>
        <v>#REF!</v>
      </c>
      <c r="Y420" s="891" t="e">
        <f t="shared" si="0"/>
        <v>#REF!</v>
      </c>
      <c r="Z420" s="892" t="e">
        <f>Y420*0.1</f>
        <v>#REF!</v>
      </c>
      <c r="AA420" s="894"/>
      <c r="AB420" s="895"/>
      <c r="AC420" s="896"/>
    </row>
    <row r="421" spans="1:29" s="864" customFormat="1" ht="25.5" customHeight="1">
      <c r="A421" s="893" t="s">
        <v>48</v>
      </c>
      <c r="B421" s="891" t="s">
        <v>399</v>
      </c>
      <c r="C421" s="891">
        <f>Овощи!F1662</f>
        <v>0</v>
      </c>
      <c r="D421" s="891">
        <f>C421/55</f>
        <v>0</v>
      </c>
      <c r="E421" s="1553">
        <f>ROUNDUP(D421,0)+'Основная продукция'!S523</f>
        <v>0</v>
      </c>
      <c r="F421" s="899">
        <f>E421*55</f>
        <v>0</v>
      </c>
      <c r="G421" s="894"/>
      <c r="H421" s="895"/>
      <c r="I421" s="896"/>
      <c r="K421" s="893" t="s">
        <v>48</v>
      </c>
      <c r="L421" s="891" t="s">
        <v>399</v>
      </c>
      <c r="M421" s="891" t="e">
        <f>Овощи!F1741</f>
        <v>#REF!</v>
      </c>
      <c r="N421" s="891" t="e">
        <f>M421/55</f>
        <v>#REF!</v>
      </c>
      <c r="O421" s="891" t="e">
        <f>ROUNDUP(N421,0)+'Основная продукция'!#REF!</f>
        <v>#REF!</v>
      </c>
      <c r="P421" s="899" t="e">
        <f>O421*55</f>
        <v>#REF!</v>
      </c>
      <c r="Q421" s="894"/>
      <c r="R421" s="895"/>
      <c r="S421" s="896"/>
      <c r="U421" s="893" t="s">
        <v>48</v>
      </c>
      <c r="V421" s="891" t="s">
        <v>399</v>
      </c>
      <c r="W421" s="891" t="e">
        <f>Овощи!F1896</f>
        <v>#REF!</v>
      </c>
      <c r="X421" s="891" t="e">
        <f>W421/55</f>
        <v>#REF!</v>
      </c>
      <c r="Y421" s="891" t="e">
        <f t="shared" si="0"/>
        <v>#REF!</v>
      </c>
      <c r="Z421" s="899" t="e">
        <f>Y421*55</f>
        <v>#REF!</v>
      </c>
      <c r="AA421" s="894"/>
      <c r="AB421" s="895"/>
      <c r="AC421" s="896"/>
    </row>
    <row r="422" spans="1:29" s="864" customFormat="1" ht="25.5" customHeight="1">
      <c r="A422" s="893" t="s">
        <v>49</v>
      </c>
      <c r="B422" s="900" t="s">
        <v>398</v>
      </c>
      <c r="C422" s="900"/>
      <c r="D422" s="900"/>
      <c r="E422" s="2164">
        <f>'Основная продукция'!S519</f>
        <v>0</v>
      </c>
      <c r="F422" s="898">
        <f>E422*0.35</f>
        <v>0</v>
      </c>
      <c r="G422" s="901"/>
      <c r="H422" s="902"/>
      <c r="I422" s="903"/>
      <c r="K422" s="893" t="s">
        <v>49</v>
      </c>
      <c r="L422" s="900" t="s">
        <v>398</v>
      </c>
      <c r="M422" s="900"/>
      <c r="N422" s="900"/>
      <c r="O422" s="891" t="e">
        <f>ROUNDUP(N422,0)+'Основная продукция'!#REF!</f>
        <v>#REF!</v>
      </c>
      <c r="P422" s="898" t="e">
        <f>O422*0.35</f>
        <v>#REF!</v>
      </c>
      <c r="Q422" s="901"/>
      <c r="R422" s="902"/>
      <c r="S422" s="903"/>
      <c r="U422" s="893" t="s">
        <v>49</v>
      </c>
      <c r="V422" s="900" t="s">
        <v>398</v>
      </c>
      <c r="W422" s="900" t="e">
        <f>Овощи!F1854</f>
        <v>#REF!</v>
      </c>
      <c r="X422" s="891" t="e">
        <f>W422/0.35</f>
        <v>#REF!</v>
      </c>
      <c r="Y422" s="891" t="e">
        <f t="shared" si="0"/>
        <v>#REF!</v>
      </c>
      <c r="Z422" s="898" t="e">
        <f>Y422*0.35</f>
        <v>#REF!</v>
      </c>
      <c r="AA422" s="901"/>
      <c r="AB422" s="902"/>
      <c r="AC422" s="903"/>
    </row>
    <row r="423" spans="1:29" s="864" customFormat="1" ht="25.5" customHeight="1">
      <c r="A423" s="893" t="s">
        <v>50</v>
      </c>
      <c r="B423" s="891" t="s">
        <v>398</v>
      </c>
      <c r="C423" s="891"/>
      <c r="D423" s="891"/>
      <c r="E423" s="1553">
        <f>'Основная продукция'!S516</f>
        <v>0</v>
      </c>
      <c r="F423" s="892">
        <f>E423*0.3</f>
        <v>0</v>
      </c>
      <c r="G423" s="894"/>
      <c r="H423" s="895"/>
      <c r="I423" s="896"/>
      <c r="K423" s="893" t="s">
        <v>50</v>
      </c>
      <c r="L423" s="891" t="s">
        <v>398</v>
      </c>
      <c r="M423" s="891"/>
      <c r="N423" s="891"/>
      <c r="O423" s="891" t="e">
        <f>ROUNDUP(N423,0)+'Основная продукция'!#REF!</f>
        <v>#REF!</v>
      </c>
      <c r="P423" s="892" t="e">
        <f>O423*0.3</f>
        <v>#REF!</v>
      </c>
      <c r="Q423" s="894"/>
      <c r="R423" s="895"/>
      <c r="S423" s="896"/>
      <c r="U423" s="893" t="s">
        <v>50</v>
      </c>
      <c r="V423" s="891" t="s">
        <v>398</v>
      </c>
      <c r="W423" s="891" t="e">
        <f>Овощи!F1851</f>
        <v>#REF!</v>
      </c>
      <c r="X423" s="891" t="e">
        <f>W423/0.3</f>
        <v>#REF!</v>
      </c>
      <c r="Y423" s="891" t="e">
        <f t="shared" si="0"/>
        <v>#REF!</v>
      </c>
      <c r="Z423" s="892" t="e">
        <f>Y423*0.3</f>
        <v>#REF!</v>
      </c>
      <c r="AA423" s="894"/>
      <c r="AB423" s="895"/>
      <c r="AC423" s="896"/>
    </row>
    <row r="424" spans="1:29" s="864" customFormat="1" ht="25.5" customHeight="1" thickBot="1">
      <c r="A424" s="904" t="s">
        <v>51</v>
      </c>
      <c r="B424" s="900" t="s">
        <v>398</v>
      </c>
      <c r="C424" s="900"/>
      <c r="D424" s="900"/>
      <c r="E424" s="2164">
        <f>'Основная продукция'!S527</f>
        <v>0</v>
      </c>
      <c r="F424" s="905">
        <f>E424*0.2</f>
        <v>0</v>
      </c>
      <c r="G424" s="901"/>
      <c r="H424" s="902"/>
      <c r="I424" s="903"/>
      <c r="K424" s="1975" t="s">
        <v>51</v>
      </c>
      <c r="L424" s="1973" t="s">
        <v>398</v>
      </c>
      <c r="M424" s="1973"/>
      <c r="N424" s="1973"/>
      <c r="O424" s="1973" t="e">
        <f>ROUNDUP(N424,0)+'Основная продукция'!#REF!</f>
        <v>#REF!</v>
      </c>
      <c r="P424" s="905" t="e">
        <f>O424*0.2</f>
        <v>#REF!</v>
      </c>
      <c r="Q424" s="1977"/>
      <c r="R424" s="1978"/>
      <c r="S424" s="1979"/>
      <c r="U424" s="1975" t="s">
        <v>51</v>
      </c>
      <c r="V424" s="1973" t="s">
        <v>398</v>
      </c>
      <c r="W424" s="1976" t="e">
        <f>Овощи!F1884</f>
        <v>#REF!</v>
      </c>
      <c r="X424" s="1973" t="e">
        <f>W424/0.2</f>
        <v>#REF!</v>
      </c>
      <c r="Y424" s="1973" t="e">
        <f t="shared" si="0"/>
        <v>#REF!</v>
      </c>
      <c r="Z424" s="905" t="e">
        <f>Y424*0.2</f>
        <v>#REF!</v>
      </c>
      <c r="AA424" s="1977"/>
      <c r="AB424" s="1978"/>
      <c r="AC424" s="1979"/>
    </row>
    <row r="425" spans="1:29" s="864" customFormat="1" ht="25.5" customHeight="1">
      <c r="A425" s="890" t="s">
        <v>585</v>
      </c>
      <c r="B425" s="906" t="s">
        <v>398</v>
      </c>
      <c r="C425" s="906"/>
      <c r="D425" s="906"/>
      <c r="E425" s="2165">
        <f>'Основная продукция'!S528</f>
        <v>0</v>
      </c>
      <c r="F425" s="1266">
        <f>E425*0.5</f>
        <v>0</v>
      </c>
      <c r="G425" s="908"/>
      <c r="H425" s="909"/>
      <c r="I425" s="910"/>
      <c r="K425" s="890" t="s">
        <v>585</v>
      </c>
      <c r="L425" s="906" t="s">
        <v>398</v>
      </c>
      <c r="M425" s="906"/>
      <c r="N425" s="906"/>
      <c r="O425" s="906" t="e">
        <f>ROUNDUP(N425,0)+'Основная продукция'!#REF!</f>
        <v>#REF!</v>
      </c>
      <c r="P425" s="1266" t="e">
        <f>O425*0.5</f>
        <v>#REF!</v>
      </c>
      <c r="Q425" s="908"/>
      <c r="R425" s="909"/>
      <c r="S425" s="910"/>
      <c r="U425" s="890" t="s">
        <v>585</v>
      </c>
      <c r="V425" s="906" t="s">
        <v>398</v>
      </c>
      <c r="W425" s="947"/>
      <c r="X425" s="906"/>
      <c r="Y425" s="906">
        <f t="shared" ref="Y425:Y426" si="1">ROUNDUP(X425,0)</f>
        <v>0</v>
      </c>
      <c r="Z425" s="1266">
        <f>Y425*0.5</f>
        <v>0</v>
      </c>
      <c r="AA425" s="908"/>
      <c r="AB425" s="909"/>
      <c r="AC425" s="910"/>
    </row>
    <row r="426" spans="1:29" s="864" customFormat="1" ht="25.5" customHeight="1" thickBot="1">
      <c r="A426" s="912" t="s">
        <v>586</v>
      </c>
      <c r="B426" s="1268" t="s">
        <v>398</v>
      </c>
      <c r="C426" s="1268"/>
      <c r="D426" s="1268"/>
      <c r="E426" s="2166">
        <f>'Основная продукция'!S529</f>
        <v>0</v>
      </c>
      <c r="F426" s="1269">
        <f>E426*0.5</f>
        <v>0</v>
      </c>
      <c r="G426" s="1270"/>
      <c r="H426" s="1271"/>
      <c r="I426" s="1272"/>
      <c r="K426" s="912" t="s">
        <v>586</v>
      </c>
      <c r="L426" s="913" t="s">
        <v>398</v>
      </c>
      <c r="M426" s="913"/>
      <c r="N426" s="913"/>
      <c r="O426" s="913" t="e">
        <f>ROUNDUP(N426,0)+'Основная продукция'!#REF!</f>
        <v>#REF!</v>
      </c>
      <c r="P426" s="1269" t="e">
        <f>O426*0.5</f>
        <v>#REF!</v>
      </c>
      <c r="Q426" s="914"/>
      <c r="R426" s="915"/>
      <c r="S426" s="916"/>
      <c r="U426" s="912" t="s">
        <v>586</v>
      </c>
      <c r="V426" s="913" t="s">
        <v>398</v>
      </c>
      <c r="W426" s="1980"/>
      <c r="X426" s="913"/>
      <c r="Y426" s="913">
        <f t="shared" si="1"/>
        <v>0</v>
      </c>
      <c r="Z426" s="1269">
        <f>Y426*0.5</f>
        <v>0</v>
      </c>
      <c r="AA426" s="914"/>
      <c r="AB426" s="915"/>
      <c r="AC426" s="916"/>
    </row>
    <row r="427" spans="1:29" s="864" customFormat="1" ht="25.5" customHeight="1">
      <c r="A427" s="1273" t="s">
        <v>294</v>
      </c>
      <c r="B427" s="1274" t="s">
        <v>398</v>
      </c>
      <c r="C427" s="1274"/>
      <c r="D427" s="1274"/>
      <c r="E427" s="2167">
        <f>'Основная продукция'!S525</f>
        <v>0</v>
      </c>
      <c r="F427" s="1275">
        <f>E427*0.3</f>
        <v>0</v>
      </c>
      <c r="G427" s="1276"/>
      <c r="H427" s="1277"/>
      <c r="I427" s="1278"/>
      <c r="K427" s="1273" t="s">
        <v>294</v>
      </c>
      <c r="L427" s="1274" t="s">
        <v>398</v>
      </c>
      <c r="M427" s="1274"/>
      <c r="N427" s="1274"/>
      <c r="O427" s="1274" t="e">
        <f>ROUNDUP(N427,0)+'Основная продукция'!#REF!</f>
        <v>#REF!</v>
      </c>
      <c r="P427" s="1275" t="e">
        <f>O427*0.3</f>
        <v>#REF!</v>
      </c>
      <c r="Q427" s="1276"/>
      <c r="R427" s="1277"/>
      <c r="S427" s="1278"/>
      <c r="U427" s="1273" t="s">
        <v>294</v>
      </c>
      <c r="V427" s="1274" t="s">
        <v>398</v>
      </c>
      <c r="W427" s="1972" t="e">
        <f>Овощи!F1882</f>
        <v>#REF!</v>
      </c>
      <c r="X427" s="1274" t="e">
        <f>W427/0.3</f>
        <v>#REF!</v>
      </c>
      <c r="Y427" s="1274" t="e">
        <f t="shared" ref="Y427:Y434" si="2">ROUNDUP(X427,0)</f>
        <v>#REF!</v>
      </c>
      <c r="Z427" s="1275" t="e">
        <f>Y427*0.3</f>
        <v>#REF!</v>
      </c>
      <c r="AA427" s="1276"/>
      <c r="AB427" s="1277"/>
      <c r="AC427" s="1278"/>
    </row>
    <row r="428" spans="1:29" s="864" customFormat="1" ht="25.5" customHeight="1">
      <c r="A428" s="893" t="s">
        <v>295</v>
      </c>
      <c r="B428" s="891" t="s">
        <v>398</v>
      </c>
      <c r="C428" s="911">
        <f>Овощи!F1725</f>
        <v>0</v>
      </c>
      <c r="D428" s="891">
        <f>C428/0.3</f>
        <v>0</v>
      </c>
      <c r="E428" s="1553">
        <f>ROUNDUP(D428,0)+'Основная продукция'!S526</f>
        <v>0</v>
      </c>
      <c r="F428" s="892">
        <f>E428*0.3</f>
        <v>0</v>
      </c>
      <c r="G428" s="894"/>
      <c r="H428" s="895"/>
      <c r="I428" s="896"/>
      <c r="K428" s="893" t="s">
        <v>295</v>
      </c>
      <c r="L428" s="891" t="s">
        <v>398</v>
      </c>
      <c r="M428" s="911" t="e">
        <f>Овощи!F1804</f>
        <v>#REF!</v>
      </c>
      <c r="N428" s="891" t="e">
        <f>M428/0.3</f>
        <v>#REF!</v>
      </c>
      <c r="O428" s="891" t="e">
        <f>ROUNDUP(N428,0)+'Основная продукция'!#REF!</f>
        <v>#REF!</v>
      </c>
      <c r="P428" s="892" t="e">
        <f>O428*0.3</f>
        <v>#REF!</v>
      </c>
      <c r="Q428" s="894"/>
      <c r="R428" s="895"/>
      <c r="S428" s="896"/>
      <c r="U428" s="893" t="s">
        <v>295</v>
      </c>
      <c r="V428" s="891" t="s">
        <v>398</v>
      </c>
      <c r="W428" s="911" t="e">
        <f>Овощи!F1883</f>
        <v>#REF!</v>
      </c>
      <c r="X428" s="891" t="e">
        <f>W428/0.3</f>
        <v>#REF!</v>
      </c>
      <c r="Y428" s="891" t="e">
        <f t="shared" si="2"/>
        <v>#REF!</v>
      </c>
      <c r="Z428" s="892" t="e">
        <f>Y428*0.3</f>
        <v>#REF!</v>
      </c>
      <c r="AA428" s="894"/>
      <c r="AB428" s="895"/>
      <c r="AC428" s="896"/>
    </row>
    <row r="429" spans="1:29" s="864" customFormat="1" ht="25.5" customHeight="1">
      <c r="A429" s="893" t="s">
        <v>52</v>
      </c>
      <c r="B429" s="891" t="s">
        <v>398</v>
      </c>
      <c r="C429" s="891">
        <f>Овощи!F1735</f>
        <v>0</v>
      </c>
      <c r="D429" s="891">
        <f>C429/0.24</f>
        <v>0</v>
      </c>
      <c r="E429" s="1553">
        <f>ROUNDUP(D429,0)+'Основная продукция'!S520</f>
        <v>0</v>
      </c>
      <c r="F429" s="898">
        <f>E429*0.24</f>
        <v>0</v>
      </c>
      <c r="G429" s="894"/>
      <c r="H429" s="895"/>
      <c r="I429" s="896"/>
      <c r="K429" s="893" t="s">
        <v>52</v>
      </c>
      <c r="L429" s="891" t="s">
        <v>398</v>
      </c>
      <c r="M429" s="891" t="e">
        <f>Овощи!F1814</f>
        <v>#REF!</v>
      </c>
      <c r="N429" s="891" t="e">
        <f>M429/0.24</f>
        <v>#REF!</v>
      </c>
      <c r="O429" s="891" t="e">
        <f>ROUNDUP(N429,0)+'Основная продукция'!#REF!</f>
        <v>#REF!</v>
      </c>
      <c r="P429" s="898" t="e">
        <f>O429*0.24</f>
        <v>#REF!</v>
      </c>
      <c r="Q429" s="894"/>
      <c r="R429" s="895"/>
      <c r="S429" s="896"/>
      <c r="U429" s="893" t="s">
        <v>52</v>
      </c>
      <c r="V429" s="891" t="s">
        <v>398</v>
      </c>
      <c r="W429" s="891" t="e">
        <f>Овощи!F1893</f>
        <v>#REF!</v>
      </c>
      <c r="X429" s="891" t="e">
        <f>W429/0.24</f>
        <v>#REF!</v>
      </c>
      <c r="Y429" s="891" t="e">
        <f t="shared" si="2"/>
        <v>#REF!</v>
      </c>
      <c r="Z429" s="898" t="e">
        <f>Y429*0.24</f>
        <v>#REF!</v>
      </c>
      <c r="AA429" s="894"/>
      <c r="AB429" s="895"/>
      <c r="AC429" s="896"/>
    </row>
    <row r="430" spans="1:29" s="864" customFormat="1" ht="25.5" customHeight="1">
      <c r="A430" s="893" t="s">
        <v>53</v>
      </c>
      <c r="B430" s="891" t="s">
        <v>398</v>
      </c>
      <c r="C430" s="891" t="e">
        <f>Овощи!F1736</f>
        <v>#REF!</v>
      </c>
      <c r="D430" s="891" t="e">
        <f>C430/0.08</f>
        <v>#REF!</v>
      </c>
      <c r="E430" s="1553" t="e">
        <f>ROUNDUP(D430,0)+'Основная продукция'!S521</f>
        <v>#REF!</v>
      </c>
      <c r="F430" s="898" t="e">
        <f>E430*0.08</f>
        <v>#REF!</v>
      </c>
      <c r="G430" s="894"/>
      <c r="H430" s="895"/>
      <c r="I430" s="896"/>
      <c r="K430" s="893" t="s">
        <v>53</v>
      </c>
      <c r="L430" s="891" t="s">
        <v>398</v>
      </c>
      <c r="M430" s="891">
        <f>Овощи!F1815</f>
        <v>0</v>
      </c>
      <c r="N430" s="891">
        <f>M430/0.08</f>
        <v>0</v>
      </c>
      <c r="O430" s="891" t="e">
        <f>ROUNDUP(N430,0)+'Основная продукция'!#REF!</f>
        <v>#REF!</v>
      </c>
      <c r="P430" s="898" t="e">
        <f>O430*0.08</f>
        <v>#REF!</v>
      </c>
      <c r="Q430" s="894"/>
      <c r="R430" s="895"/>
      <c r="S430" s="896"/>
      <c r="U430" s="893" t="s">
        <v>53</v>
      </c>
      <c r="V430" s="891" t="s">
        <v>398</v>
      </c>
      <c r="W430" s="891" t="e">
        <f>Овощи!F1894</f>
        <v>#REF!</v>
      </c>
      <c r="X430" s="891" t="e">
        <f>W430/0.08</f>
        <v>#REF!</v>
      </c>
      <c r="Y430" s="891" t="e">
        <f t="shared" si="2"/>
        <v>#REF!</v>
      </c>
      <c r="Z430" s="898" t="e">
        <f>Y430*0.12</f>
        <v>#REF!</v>
      </c>
      <c r="AA430" s="894"/>
      <c r="AB430" s="895"/>
      <c r="AC430" s="896"/>
    </row>
    <row r="431" spans="1:29" s="864" customFormat="1" ht="25.5" customHeight="1">
      <c r="A431" s="893" t="s">
        <v>54</v>
      </c>
      <c r="B431" s="891" t="s">
        <v>398</v>
      </c>
      <c r="C431" s="891"/>
      <c r="D431" s="891"/>
      <c r="E431" s="1553">
        <f>'Основная продукция'!S522</f>
        <v>0</v>
      </c>
      <c r="F431" s="892">
        <f>E431*0.5</f>
        <v>0</v>
      </c>
      <c r="G431" s="894"/>
      <c r="H431" s="895"/>
      <c r="I431" s="896"/>
      <c r="K431" s="893" t="s">
        <v>54</v>
      </c>
      <c r="L431" s="891" t="s">
        <v>398</v>
      </c>
      <c r="M431" s="891"/>
      <c r="N431" s="891"/>
      <c r="O431" s="891" t="e">
        <f>ROUNDUP(N431,0)+'Основная продукция'!#REF!</f>
        <v>#REF!</v>
      </c>
      <c r="P431" s="892" t="e">
        <f>O431*0.5</f>
        <v>#REF!</v>
      </c>
      <c r="Q431" s="894"/>
      <c r="R431" s="895"/>
      <c r="S431" s="896"/>
      <c r="U431" s="893" t="s">
        <v>54</v>
      </c>
      <c r="V431" s="891" t="s">
        <v>398</v>
      </c>
      <c r="W431" s="891" t="e">
        <f>Овощи!F1895</f>
        <v>#REF!</v>
      </c>
      <c r="X431" s="891" t="e">
        <f>W431/0.5</f>
        <v>#REF!</v>
      </c>
      <c r="Y431" s="891" t="e">
        <f t="shared" si="2"/>
        <v>#REF!</v>
      </c>
      <c r="Z431" s="892" t="e">
        <f>Y431*0.5</f>
        <v>#REF!</v>
      </c>
      <c r="AA431" s="894"/>
      <c r="AB431" s="895"/>
      <c r="AC431" s="896"/>
    </row>
    <row r="432" spans="1:29" s="864" customFormat="1" ht="25.5" customHeight="1">
      <c r="A432" s="893" t="s">
        <v>55</v>
      </c>
      <c r="B432" s="891" t="s">
        <v>398</v>
      </c>
      <c r="C432" s="891"/>
      <c r="D432" s="891"/>
      <c r="E432" s="1553">
        <f>'Основная продукция'!S529</f>
        <v>0</v>
      </c>
      <c r="F432" s="892">
        <f>E432*0.3</f>
        <v>0</v>
      </c>
      <c r="G432" s="894"/>
      <c r="H432" s="895"/>
      <c r="I432" s="896"/>
      <c r="K432" s="893" t="s">
        <v>55</v>
      </c>
      <c r="L432" s="891" t="s">
        <v>398</v>
      </c>
      <c r="M432" s="891"/>
      <c r="N432" s="891"/>
      <c r="O432" s="891" t="e">
        <f>ROUNDUP(N432,0)+'Основная продукция'!#REF!</f>
        <v>#REF!</v>
      </c>
      <c r="P432" s="892" t="e">
        <f>O432*0.3</f>
        <v>#REF!</v>
      </c>
      <c r="Q432" s="894"/>
      <c r="R432" s="895"/>
      <c r="S432" s="896"/>
      <c r="U432" s="893" t="s">
        <v>55</v>
      </c>
      <c r="V432" s="891" t="s">
        <v>398</v>
      </c>
      <c r="W432" s="911" t="e">
        <f>Овощи!F1887</f>
        <v>#REF!</v>
      </c>
      <c r="X432" s="891" t="e">
        <f>W432/0.3</f>
        <v>#REF!</v>
      </c>
      <c r="Y432" s="891" t="e">
        <f t="shared" si="2"/>
        <v>#REF!</v>
      </c>
      <c r="Z432" s="892" t="e">
        <f>Y432*0.3</f>
        <v>#REF!</v>
      </c>
      <c r="AA432" s="894"/>
      <c r="AB432" s="895"/>
      <c r="AC432" s="896"/>
    </row>
    <row r="433" spans="1:29" s="864" customFormat="1" ht="25.5" customHeight="1">
      <c r="A433" s="893" t="s">
        <v>56</v>
      </c>
      <c r="B433" s="891" t="s">
        <v>398</v>
      </c>
      <c r="C433" s="891"/>
      <c r="D433" s="891"/>
      <c r="E433" s="1553">
        <f>'Основная продукция'!S530</f>
        <v>0</v>
      </c>
      <c r="F433" s="892">
        <f>E433*0.3</f>
        <v>0</v>
      </c>
      <c r="G433" s="894"/>
      <c r="H433" s="895"/>
      <c r="I433" s="896"/>
      <c r="K433" s="893" t="s">
        <v>56</v>
      </c>
      <c r="L433" s="891" t="s">
        <v>398</v>
      </c>
      <c r="M433" s="891"/>
      <c r="N433" s="891"/>
      <c r="O433" s="891" t="e">
        <f>ROUNDUP(N433,0)+'Основная продукция'!#REF!</f>
        <v>#REF!</v>
      </c>
      <c r="P433" s="892" t="e">
        <f>O433*0.3</f>
        <v>#REF!</v>
      </c>
      <c r="Q433" s="894"/>
      <c r="R433" s="895"/>
      <c r="S433" s="896"/>
      <c r="U433" s="893" t="s">
        <v>56</v>
      </c>
      <c r="V433" s="891" t="s">
        <v>398</v>
      </c>
      <c r="W433" s="911" t="e">
        <f>Овощи!F1888</f>
        <v>#REF!</v>
      </c>
      <c r="X433" s="891" t="e">
        <f>W433/0.3</f>
        <v>#REF!</v>
      </c>
      <c r="Y433" s="891" t="e">
        <f t="shared" si="2"/>
        <v>#REF!</v>
      </c>
      <c r="Z433" s="892" t="e">
        <f>Y433*0.3</f>
        <v>#REF!</v>
      </c>
      <c r="AA433" s="894"/>
      <c r="AB433" s="895"/>
      <c r="AC433" s="896"/>
    </row>
    <row r="434" spans="1:29" s="864" customFormat="1" ht="25.5" customHeight="1">
      <c r="A434" s="893" t="s">
        <v>57</v>
      </c>
      <c r="B434" s="891" t="s">
        <v>398</v>
      </c>
      <c r="C434" s="891"/>
      <c r="D434" s="891"/>
      <c r="E434" s="1553">
        <f>'Основная продукция'!S532</f>
        <v>0</v>
      </c>
      <c r="F434" s="892">
        <f>E434*0.2</f>
        <v>0</v>
      </c>
      <c r="G434" s="894"/>
      <c r="H434" s="895"/>
      <c r="I434" s="896"/>
      <c r="K434" s="893" t="s">
        <v>57</v>
      </c>
      <c r="L434" s="891" t="s">
        <v>398</v>
      </c>
      <c r="M434" s="891"/>
      <c r="N434" s="891"/>
      <c r="O434" s="891" t="e">
        <f>ROUNDUP(N434,0)+'Основная продукция'!#REF!</f>
        <v>#REF!</v>
      </c>
      <c r="P434" s="892" t="e">
        <f>O434*0.2</f>
        <v>#REF!</v>
      </c>
      <c r="Q434" s="894"/>
      <c r="R434" s="895"/>
      <c r="S434" s="896"/>
      <c r="U434" s="893" t="s">
        <v>57</v>
      </c>
      <c r="V434" s="891" t="s">
        <v>398</v>
      </c>
      <c r="W434" s="891" t="e">
        <f>Овощи!F1892</f>
        <v>#REF!</v>
      </c>
      <c r="X434" s="891" t="e">
        <f>W434/0.2</f>
        <v>#REF!</v>
      </c>
      <c r="Y434" s="891" t="e">
        <f t="shared" si="2"/>
        <v>#REF!</v>
      </c>
      <c r="Z434" s="892" t="e">
        <f>Y434*0.2</f>
        <v>#REF!</v>
      </c>
      <c r="AA434" s="894"/>
      <c r="AB434" s="895"/>
      <c r="AC434" s="896"/>
    </row>
    <row r="435" spans="1:29" s="864" customFormat="1" ht="25.5" customHeight="1" thickBot="1">
      <c r="A435" s="912" t="s">
        <v>58</v>
      </c>
      <c r="B435" s="913" t="s">
        <v>398</v>
      </c>
      <c r="C435" s="913"/>
      <c r="D435" s="913"/>
      <c r="E435" s="2168">
        <f>'Основная продукция'!S531</f>
        <v>0</v>
      </c>
      <c r="F435" s="914"/>
      <c r="G435" s="914"/>
      <c r="H435" s="915"/>
      <c r="I435" s="916"/>
      <c r="K435" s="912" t="s">
        <v>58</v>
      </c>
      <c r="L435" s="913" t="s">
        <v>398</v>
      </c>
      <c r="M435" s="913"/>
      <c r="N435" s="913"/>
      <c r="O435" s="891" t="e">
        <f>ROUNDUP(N435,0)+'Основная продукция'!#REF!</f>
        <v>#REF!</v>
      </c>
      <c r="P435" s="914"/>
      <c r="Q435" s="914"/>
      <c r="R435" s="915"/>
      <c r="S435" s="916"/>
      <c r="U435" s="912" t="s">
        <v>58</v>
      </c>
      <c r="V435" s="913" t="s">
        <v>398</v>
      </c>
      <c r="W435" s="913"/>
      <c r="X435" s="913"/>
      <c r="Y435" s="913" t="e">
        <f>Овощи!F1891</f>
        <v>#REF!</v>
      </c>
      <c r="Z435" s="914"/>
      <c r="AA435" s="914"/>
      <c r="AB435" s="915"/>
      <c r="AC435" s="916"/>
    </row>
    <row r="436" spans="1:29" ht="25.5" customHeight="1">
      <c r="A436" s="4087" t="s">
        <v>59</v>
      </c>
      <c r="B436" s="4088"/>
      <c r="C436" s="4088"/>
      <c r="D436" s="4088"/>
      <c r="E436" s="4088"/>
      <c r="F436" s="4088"/>
      <c r="G436" s="4088"/>
      <c r="H436" s="4088"/>
      <c r="I436" s="4089"/>
      <c r="K436" s="4087" t="s">
        <v>59</v>
      </c>
      <c r="L436" s="4088"/>
      <c r="M436" s="4088"/>
      <c r="N436" s="4088"/>
      <c r="O436" s="4088"/>
      <c r="P436" s="4088"/>
      <c r="Q436" s="4088"/>
      <c r="R436" s="4088"/>
      <c r="S436" s="4089"/>
      <c r="U436" s="4087" t="s">
        <v>59</v>
      </c>
      <c r="V436" s="4088"/>
      <c r="W436" s="4088"/>
      <c r="X436" s="4088"/>
      <c r="Y436" s="4088"/>
      <c r="Z436" s="4088"/>
      <c r="AA436" s="4088"/>
      <c r="AB436" s="4088"/>
      <c r="AC436" s="4089"/>
    </row>
    <row r="437" spans="1:29" ht="25.5" customHeight="1">
      <c r="A437" s="4066" t="s">
        <v>60</v>
      </c>
      <c r="B437" s="4067"/>
      <c r="C437" s="4067"/>
      <c r="D437" s="4067"/>
      <c r="E437" s="4067"/>
      <c r="F437" s="4067"/>
      <c r="G437" s="4067"/>
      <c r="H437" s="4067"/>
      <c r="I437" s="4068"/>
      <c r="K437" s="4066" t="s">
        <v>60</v>
      </c>
      <c r="L437" s="4067"/>
      <c r="M437" s="4067"/>
      <c r="N437" s="4067"/>
      <c r="O437" s="4067"/>
      <c r="P437" s="4067"/>
      <c r="Q437" s="4067"/>
      <c r="R437" s="4067"/>
      <c r="S437" s="4068"/>
      <c r="U437" s="4066" t="s">
        <v>60</v>
      </c>
      <c r="V437" s="4067"/>
      <c r="W437" s="4067"/>
      <c r="X437" s="4067"/>
      <c r="Y437" s="4067"/>
      <c r="Z437" s="4067"/>
      <c r="AA437" s="4067"/>
      <c r="AB437" s="4067"/>
      <c r="AC437" s="4068"/>
    </row>
    <row r="438" spans="1:29" ht="4.5" customHeight="1" thickBot="1">
      <c r="A438" s="795"/>
      <c r="B438" s="796"/>
      <c r="C438" s="796"/>
      <c r="D438" s="796"/>
      <c r="E438" s="796"/>
      <c r="F438" s="796"/>
      <c r="G438" s="796"/>
      <c r="H438" s="796"/>
      <c r="I438" s="917"/>
      <c r="K438" s="795"/>
      <c r="L438" s="796"/>
      <c r="M438" s="796"/>
      <c r="N438" s="796"/>
      <c r="O438" s="796"/>
      <c r="P438" s="796"/>
      <c r="Q438" s="796"/>
      <c r="R438" s="796"/>
      <c r="S438" s="917"/>
      <c r="U438" s="795"/>
      <c r="V438" s="796"/>
      <c r="W438" s="796"/>
      <c r="X438" s="796"/>
      <c r="Y438" s="796"/>
      <c r="Z438" s="796"/>
      <c r="AA438" s="796"/>
      <c r="AB438" s="796"/>
      <c r="AC438" s="917"/>
    </row>
  </sheetData>
  <mergeCells count="254">
    <mergeCell ref="A437:I437"/>
    <mergeCell ref="K437:S437"/>
    <mergeCell ref="U437:AC437"/>
    <mergeCell ref="S386:S387"/>
    <mergeCell ref="U386:V387"/>
    <mergeCell ref="Z386:Z387"/>
    <mergeCell ref="AA386:AA387"/>
    <mergeCell ref="AB386:AB387"/>
    <mergeCell ref="AC386:AC387"/>
    <mergeCell ref="A436:I436"/>
    <mergeCell ref="K436:S436"/>
    <mergeCell ref="U436:AC436"/>
    <mergeCell ref="A386:B387"/>
    <mergeCell ref="F386:F387"/>
    <mergeCell ref="G386:G387"/>
    <mergeCell ref="H386:H387"/>
    <mergeCell ref="I386:I387"/>
    <mergeCell ref="K386:L387"/>
    <mergeCell ref="P386:P387"/>
    <mergeCell ref="Q386:Q387"/>
    <mergeCell ref="R386:R387"/>
    <mergeCell ref="G384:I384"/>
    <mergeCell ref="K384:P384"/>
    <mergeCell ref="Q384:S384"/>
    <mergeCell ref="U384:Z384"/>
    <mergeCell ref="AA384:AC384"/>
    <mergeCell ref="B385:F385"/>
    <mergeCell ref="H385:I385"/>
    <mergeCell ref="L385:P385"/>
    <mergeCell ref="R385:S385"/>
    <mergeCell ref="V385:Z385"/>
    <mergeCell ref="AB385:AC385"/>
    <mergeCell ref="A381:I381"/>
    <mergeCell ref="K381:S381"/>
    <mergeCell ref="U381:AC381"/>
    <mergeCell ref="AA333:AA334"/>
    <mergeCell ref="AB333:AB334"/>
    <mergeCell ref="AC333:AC334"/>
    <mergeCell ref="A380:I380"/>
    <mergeCell ref="K380:S380"/>
    <mergeCell ref="U380:AC380"/>
    <mergeCell ref="P333:P334"/>
    <mergeCell ref="Q333:Q334"/>
    <mergeCell ref="R333:R334"/>
    <mergeCell ref="S333:S334"/>
    <mergeCell ref="U333:V334"/>
    <mergeCell ref="Z333:Z334"/>
    <mergeCell ref="A333:B334"/>
    <mergeCell ref="F333:F334"/>
    <mergeCell ref="G333:G334"/>
    <mergeCell ref="H333:H334"/>
    <mergeCell ref="I333:I334"/>
    <mergeCell ref="K333:L334"/>
    <mergeCell ref="B332:F332"/>
    <mergeCell ref="H332:I332"/>
    <mergeCell ref="L332:P332"/>
    <mergeCell ref="R332:S332"/>
    <mergeCell ref="V332:Z332"/>
    <mergeCell ref="AB332:AC332"/>
    <mergeCell ref="A329:I329"/>
    <mergeCell ref="K329:S329"/>
    <mergeCell ref="U329:AC329"/>
    <mergeCell ref="G331:I331"/>
    <mergeCell ref="K331:P331"/>
    <mergeCell ref="Q331:S331"/>
    <mergeCell ref="U331:Z331"/>
    <mergeCell ref="AA331:AC331"/>
    <mergeCell ref="AA278:AA279"/>
    <mergeCell ref="AB278:AB279"/>
    <mergeCell ref="AC278:AC279"/>
    <mergeCell ref="A328:I328"/>
    <mergeCell ref="K328:S328"/>
    <mergeCell ref="U328:AC328"/>
    <mergeCell ref="P278:P279"/>
    <mergeCell ref="Q278:Q279"/>
    <mergeCell ref="R278:R279"/>
    <mergeCell ref="S278:S279"/>
    <mergeCell ref="U278:V279"/>
    <mergeCell ref="Z278:Z279"/>
    <mergeCell ref="A278:B279"/>
    <mergeCell ref="F278:F279"/>
    <mergeCell ref="G278:G279"/>
    <mergeCell ref="H278:H279"/>
    <mergeCell ref="I278:I279"/>
    <mergeCell ref="K278:L279"/>
    <mergeCell ref="B277:F277"/>
    <mergeCell ref="H277:I277"/>
    <mergeCell ref="L277:P277"/>
    <mergeCell ref="R277:S277"/>
    <mergeCell ref="V277:Z277"/>
    <mergeCell ref="AB277:AC277"/>
    <mergeCell ref="A274:I274"/>
    <mergeCell ref="K274:S274"/>
    <mergeCell ref="U274:AC274"/>
    <mergeCell ref="G276:I276"/>
    <mergeCell ref="K276:P276"/>
    <mergeCell ref="Q276:S276"/>
    <mergeCell ref="U276:Z276"/>
    <mergeCell ref="AA276:AC276"/>
    <mergeCell ref="AA223:AA224"/>
    <mergeCell ref="AB223:AB224"/>
    <mergeCell ref="AC223:AC224"/>
    <mergeCell ref="A273:I273"/>
    <mergeCell ref="K273:S273"/>
    <mergeCell ref="U273:AC273"/>
    <mergeCell ref="P223:P224"/>
    <mergeCell ref="Q223:Q224"/>
    <mergeCell ref="R223:R224"/>
    <mergeCell ref="S223:S224"/>
    <mergeCell ref="U223:V224"/>
    <mergeCell ref="Z223:Z224"/>
    <mergeCell ref="A223:B224"/>
    <mergeCell ref="F223:F224"/>
    <mergeCell ref="G223:G224"/>
    <mergeCell ref="H223:H224"/>
    <mergeCell ref="I223:I224"/>
    <mergeCell ref="K223:L224"/>
    <mergeCell ref="B222:F222"/>
    <mergeCell ref="H222:I222"/>
    <mergeCell ref="L222:P222"/>
    <mergeCell ref="R222:S222"/>
    <mergeCell ref="V222:Z222"/>
    <mergeCell ref="AB222:AC222"/>
    <mergeCell ref="A219:I219"/>
    <mergeCell ref="K219:S219"/>
    <mergeCell ref="U219:AC219"/>
    <mergeCell ref="G221:I221"/>
    <mergeCell ref="K221:P221"/>
    <mergeCell ref="Q221:S221"/>
    <mergeCell ref="U221:Z221"/>
    <mergeCell ref="AA221:AC221"/>
    <mergeCell ref="AA168:AA169"/>
    <mergeCell ref="AB168:AB169"/>
    <mergeCell ref="AC168:AC169"/>
    <mergeCell ref="A218:I218"/>
    <mergeCell ref="K218:S218"/>
    <mergeCell ref="U218:AC218"/>
    <mergeCell ref="P168:P169"/>
    <mergeCell ref="Q168:Q169"/>
    <mergeCell ref="R168:R169"/>
    <mergeCell ref="S168:S169"/>
    <mergeCell ref="U168:V169"/>
    <mergeCell ref="Z168:Z169"/>
    <mergeCell ref="A168:B169"/>
    <mergeCell ref="F168:F169"/>
    <mergeCell ref="G168:G169"/>
    <mergeCell ref="H168:H169"/>
    <mergeCell ref="I168:I169"/>
    <mergeCell ref="K168:L169"/>
    <mergeCell ref="B167:F167"/>
    <mergeCell ref="H167:I167"/>
    <mergeCell ref="L167:P167"/>
    <mergeCell ref="R167:S167"/>
    <mergeCell ref="V167:Z167"/>
    <mergeCell ref="AB167:AC167"/>
    <mergeCell ref="A164:I164"/>
    <mergeCell ref="K164:S164"/>
    <mergeCell ref="U164:AC164"/>
    <mergeCell ref="G166:I166"/>
    <mergeCell ref="K166:P166"/>
    <mergeCell ref="Q166:S166"/>
    <mergeCell ref="U166:Z166"/>
    <mergeCell ref="AA166:AC166"/>
    <mergeCell ref="AA113:AA114"/>
    <mergeCell ref="AB113:AB114"/>
    <mergeCell ref="AC113:AC114"/>
    <mergeCell ref="A163:I163"/>
    <mergeCell ref="K163:S163"/>
    <mergeCell ref="U163:AC163"/>
    <mergeCell ref="P113:P114"/>
    <mergeCell ref="Q113:Q114"/>
    <mergeCell ref="R113:R114"/>
    <mergeCell ref="S113:S114"/>
    <mergeCell ref="U113:V114"/>
    <mergeCell ref="Z113:Z114"/>
    <mergeCell ref="A113:B114"/>
    <mergeCell ref="F113:F114"/>
    <mergeCell ref="G113:G114"/>
    <mergeCell ref="H113:H114"/>
    <mergeCell ref="I113:I114"/>
    <mergeCell ref="K113:L114"/>
    <mergeCell ref="B112:F112"/>
    <mergeCell ref="H112:I112"/>
    <mergeCell ref="L112:P112"/>
    <mergeCell ref="R112:S112"/>
    <mergeCell ref="V112:Z112"/>
    <mergeCell ref="AB112:AC112"/>
    <mergeCell ref="A109:I109"/>
    <mergeCell ref="K109:S109"/>
    <mergeCell ref="U109:AC109"/>
    <mergeCell ref="G111:I111"/>
    <mergeCell ref="K111:P111"/>
    <mergeCell ref="Q111:S111"/>
    <mergeCell ref="U111:Z111"/>
    <mergeCell ref="AA111:AC111"/>
    <mergeCell ref="AA58:AA59"/>
    <mergeCell ref="AB58:AB59"/>
    <mergeCell ref="AC58:AC59"/>
    <mergeCell ref="A108:I108"/>
    <mergeCell ref="K108:S108"/>
    <mergeCell ref="U108:AC108"/>
    <mergeCell ref="P58:P59"/>
    <mergeCell ref="Q58:Q59"/>
    <mergeCell ref="R58:R59"/>
    <mergeCell ref="S58:S59"/>
    <mergeCell ref="U58:V59"/>
    <mergeCell ref="Z58:Z59"/>
    <mergeCell ref="A58:B59"/>
    <mergeCell ref="F58:F59"/>
    <mergeCell ref="G58:G59"/>
    <mergeCell ref="H58:H59"/>
    <mergeCell ref="I58:I59"/>
    <mergeCell ref="K58:L59"/>
    <mergeCell ref="G56:I56"/>
    <mergeCell ref="Q56:S56"/>
    <mergeCell ref="AA56:AC56"/>
    <mergeCell ref="B57:F57"/>
    <mergeCell ref="H57:I57"/>
    <mergeCell ref="L57:P57"/>
    <mergeCell ref="R57:S57"/>
    <mergeCell ref="V57:Z57"/>
    <mergeCell ref="AB57:AC57"/>
    <mergeCell ref="A53:I53"/>
    <mergeCell ref="K53:S53"/>
    <mergeCell ref="U53:AC53"/>
    <mergeCell ref="A54:I54"/>
    <mergeCell ref="K54:S54"/>
    <mergeCell ref="U54:AC54"/>
    <mergeCell ref="S3:S4"/>
    <mergeCell ref="U3:V4"/>
    <mergeCell ref="Z3:Z4"/>
    <mergeCell ref="AA3:AA4"/>
    <mergeCell ref="AB3:AB4"/>
    <mergeCell ref="AC3:AC4"/>
    <mergeCell ref="A3:B4"/>
    <mergeCell ref="F3:F4"/>
    <mergeCell ref="G3:G4"/>
    <mergeCell ref="H3:H4"/>
    <mergeCell ref="I3:I4"/>
    <mergeCell ref="K3:L4"/>
    <mergeCell ref="P3:P4"/>
    <mergeCell ref="Q3:Q4"/>
    <mergeCell ref="R3:R4"/>
    <mergeCell ref="G1:I1"/>
    <mergeCell ref="K1:P1"/>
    <mergeCell ref="Q1:S1"/>
    <mergeCell ref="U1:Z1"/>
    <mergeCell ref="AA1:AC1"/>
    <mergeCell ref="B2:F2"/>
    <mergeCell ref="H2:I2"/>
    <mergeCell ref="L2:P2"/>
    <mergeCell ref="R2:S2"/>
    <mergeCell ref="V2:Z2"/>
    <mergeCell ref="AB2:AC2"/>
  </mergeCells>
  <pageMargins left="0" right="0" top="0" bottom="0" header="0" footer="0"/>
  <pageSetup paperSize="9" scale="62" orientation="portrait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2">
    <tabColor rgb="FFFF0000"/>
  </sheetPr>
  <dimension ref="A1:AC437"/>
  <sheetViews>
    <sheetView view="pageLayout" zoomScale="84" zoomScaleNormal="84" zoomScalePageLayoutView="84" workbookViewId="0">
      <selection activeCell="S17" sqref="R17:S17"/>
    </sheetView>
  </sheetViews>
  <sheetFormatPr defaultColWidth="9.140625" defaultRowHeight="12.75"/>
  <cols>
    <col min="1" max="1" width="12.28515625" style="785" customWidth="1"/>
    <col min="2" max="2" width="4.42578125" style="785" customWidth="1"/>
    <col min="3" max="4" width="4.85546875" style="785" hidden="1" customWidth="1"/>
    <col min="5" max="5" width="4" style="785" customWidth="1"/>
    <col min="6" max="6" width="7.42578125" style="785" customWidth="1"/>
    <col min="7" max="9" width="7.7109375" style="785" customWidth="1"/>
    <col min="10" max="10" width="1.42578125" style="785" customWidth="1"/>
    <col min="11" max="11" width="12.42578125" style="785" customWidth="1"/>
    <col min="12" max="12" width="4.42578125" style="785" customWidth="1"/>
    <col min="13" max="14" width="4.85546875" style="785" hidden="1" customWidth="1"/>
    <col min="15" max="15" width="4" style="785" customWidth="1"/>
    <col min="16" max="16" width="7.42578125" style="785" customWidth="1"/>
    <col min="17" max="19" width="7.7109375" style="785" customWidth="1"/>
    <col min="20" max="20" width="1.28515625" style="785" customWidth="1"/>
    <col min="21" max="21" width="12.42578125" style="785" customWidth="1"/>
    <col min="22" max="22" width="4.5703125" style="785" customWidth="1"/>
    <col min="23" max="24" width="4.85546875" style="785" hidden="1" customWidth="1"/>
    <col min="25" max="25" width="4" style="785" customWidth="1"/>
    <col min="26" max="26" width="7.42578125" style="785" customWidth="1"/>
    <col min="27" max="29" width="7.7109375" style="785" customWidth="1"/>
    <col min="30" max="16384" width="9.140625" style="785"/>
  </cols>
  <sheetData>
    <row r="1" spans="1:29" ht="18.75" customHeight="1" thickBot="1">
      <c r="A1" s="854" t="s">
        <v>322</v>
      </c>
      <c r="B1" s="855"/>
      <c r="C1" s="855"/>
      <c r="D1" s="855"/>
      <c r="E1" s="855"/>
      <c r="F1" s="855"/>
      <c r="G1" s="4051" t="s">
        <v>80</v>
      </c>
      <c r="H1" s="4052"/>
      <c r="I1" s="4053"/>
      <c r="K1" s="4054" t="s">
        <v>323</v>
      </c>
      <c r="L1" s="4055"/>
      <c r="M1" s="4055"/>
      <c r="N1" s="4055"/>
      <c r="O1" s="4055"/>
      <c r="P1" s="4055"/>
      <c r="Q1" s="4051" t="s">
        <v>522</v>
      </c>
      <c r="R1" s="4052"/>
      <c r="S1" s="4053"/>
      <c r="U1" s="4056" t="s">
        <v>320</v>
      </c>
      <c r="V1" s="4057"/>
      <c r="W1" s="4057"/>
      <c r="X1" s="4057"/>
      <c r="Y1" s="4057"/>
      <c r="Z1" s="4058"/>
      <c r="AA1" s="4051" t="s">
        <v>245</v>
      </c>
      <c r="AB1" s="4052"/>
      <c r="AC1" s="4053"/>
    </row>
    <row r="2" spans="1:29" ht="18.75" customHeight="1" thickBot="1">
      <c r="A2" s="856" t="s">
        <v>61</v>
      </c>
      <c r="B2" s="4059">
        <f>'Основная продукция'!B2</f>
        <v>44606</v>
      </c>
      <c r="C2" s="4060"/>
      <c r="D2" s="4060"/>
      <c r="E2" s="4060"/>
      <c r="F2" s="4061"/>
      <c r="G2" s="857" t="s">
        <v>62</v>
      </c>
      <c r="H2" s="4062">
        <f>'Основная продукция'!Y2</f>
        <v>0.66666666666666663</v>
      </c>
      <c r="I2" s="4063"/>
      <c r="K2" s="856" t="s">
        <v>61</v>
      </c>
      <c r="L2" s="4059">
        <f>B2</f>
        <v>44606</v>
      </c>
      <c r="M2" s="4060"/>
      <c r="N2" s="4060"/>
      <c r="O2" s="4060"/>
      <c r="P2" s="4061"/>
      <c r="Q2" s="857" t="s">
        <v>62</v>
      </c>
      <c r="R2" s="4064">
        <f>H2</f>
        <v>0.66666666666666663</v>
      </c>
      <c r="S2" s="4065"/>
      <c r="U2" s="856" t="s">
        <v>61</v>
      </c>
      <c r="V2" s="4059">
        <f>L2</f>
        <v>44606</v>
      </c>
      <c r="W2" s="4060"/>
      <c r="X2" s="4060"/>
      <c r="Y2" s="4060"/>
      <c r="Z2" s="4061"/>
      <c r="AA2" s="857" t="s">
        <v>62</v>
      </c>
      <c r="AB2" s="4064">
        <f>R2</f>
        <v>0.66666666666666663</v>
      </c>
      <c r="AC2" s="4065"/>
    </row>
    <row r="3" spans="1:29" ht="12.75" customHeight="1">
      <c r="A3" s="4077" t="s">
        <v>21</v>
      </c>
      <c r="B3" s="4078"/>
      <c r="C3" s="858"/>
      <c r="D3" s="858"/>
      <c r="E3" s="858"/>
      <c r="F3" s="4081" t="s">
        <v>395</v>
      </c>
      <c r="G3" s="4081" t="s">
        <v>22</v>
      </c>
      <c r="H3" s="4081" t="s">
        <v>563</v>
      </c>
      <c r="I3" s="4090" t="s">
        <v>564</v>
      </c>
      <c r="K3" s="4077" t="s">
        <v>21</v>
      </c>
      <c r="L3" s="4078"/>
      <c r="M3" s="858"/>
      <c r="N3" s="858"/>
      <c r="O3" s="858"/>
      <c r="P3" s="4081" t="s">
        <v>395</v>
      </c>
      <c r="Q3" s="4081" t="s">
        <v>22</v>
      </c>
      <c r="R3" s="4081" t="s">
        <v>563</v>
      </c>
      <c r="S3" s="4090" t="s">
        <v>564</v>
      </c>
      <c r="U3" s="4077" t="s">
        <v>21</v>
      </c>
      <c r="V3" s="4078"/>
      <c r="W3" s="858"/>
      <c r="X3" s="858"/>
      <c r="Y3" s="858"/>
      <c r="Z3" s="4081" t="s">
        <v>395</v>
      </c>
      <c r="AA3" s="4081" t="s">
        <v>22</v>
      </c>
      <c r="AB3" s="4081" t="s">
        <v>563</v>
      </c>
      <c r="AC3" s="4090" t="s">
        <v>564</v>
      </c>
    </row>
    <row r="4" spans="1:29" ht="13.5" thickBot="1">
      <c r="A4" s="4079"/>
      <c r="B4" s="4080"/>
      <c r="C4" s="859"/>
      <c r="D4" s="859"/>
      <c r="E4" s="859" t="s">
        <v>396</v>
      </c>
      <c r="F4" s="4082"/>
      <c r="G4" s="4082"/>
      <c r="H4" s="4082"/>
      <c r="I4" s="4091"/>
      <c r="K4" s="4079"/>
      <c r="L4" s="4080"/>
      <c r="M4" s="859"/>
      <c r="N4" s="859"/>
      <c r="O4" s="859" t="s">
        <v>396</v>
      </c>
      <c r="P4" s="4082"/>
      <c r="Q4" s="4082"/>
      <c r="R4" s="4082"/>
      <c r="S4" s="4091"/>
      <c r="U4" s="4079"/>
      <c r="V4" s="4080"/>
      <c r="W4" s="859"/>
      <c r="X4" s="859"/>
      <c r="Y4" s="859" t="s">
        <v>396</v>
      </c>
      <c r="Z4" s="4082"/>
      <c r="AA4" s="4082"/>
      <c r="AB4" s="4082"/>
      <c r="AC4" s="4091"/>
    </row>
    <row r="5" spans="1:29" s="864" customFormat="1" ht="25.5" customHeight="1">
      <c r="A5" s="1407" t="s">
        <v>24</v>
      </c>
      <c r="B5" s="1408" t="s">
        <v>25</v>
      </c>
      <c r="C5" s="1408"/>
      <c r="D5" s="1408"/>
      <c r="E5" s="1408" t="s">
        <v>397</v>
      </c>
      <c r="F5" s="860">
        <f>'Основная продукция'!Y5</f>
        <v>0</v>
      </c>
      <c r="G5" s="861"/>
      <c r="H5" s="862"/>
      <c r="I5" s="863"/>
      <c r="K5" s="1407" t="s">
        <v>24</v>
      </c>
      <c r="L5" s="1408" t="s">
        <v>25</v>
      </c>
      <c r="M5" s="1408"/>
      <c r="N5" s="1408"/>
      <c r="O5" s="1408" t="s">
        <v>397</v>
      </c>
      <c r="P5" s="860">
        <f>'Основная продукция'!Y33</f>
        <v>0</v>
      </c>
      <c r="Q5" s="861"/>
      <c r="R5" s="862"/>
      <c r="S5" s="863"/>
      <c r="U5" s="1407" t="s">
        <v>24</v>
      </c>
      <c r="V5" s="1408" t="s">
        <v>25</v>
      </c>
      <c r="W5" s="1408"/>
      <c r="X5" s="1408"/>
      <c r="Y5" s="1408" t="s">
        <v>397</v>
      </c>
      <c r="Z5" s="860">
        <f>'Основная продукция'!Y61</f>
        <v>0</v>
      </c>
      <c r="AA5" s="861"/>
      <c r="AB5" s="862"/>
      <c r="AC5" s="863"/>
    </row>
    <row r="6" spans="1:29" s="864" customFormat="1" ht="25.5" customHeight="1">
      <c r="A6" s="865" t="s">
        <v>26</v>
      </c>
      <c r="B6" s="866" t="s">
        <v>25</v>
      </c>
      <c r="C6" s="867"/>
      <c r="D6" s="867"/>
      <c r="E6" s="866" t="s">
        <v>397</v>
      </c>
      <c r="F6" s="881">
        <f>'Основная продукция'!Y6</f>
        <v>0</v>
      </c>
      <c r="G6" s="868"/>
      <c r="H6" s="869"/>
      <c r="I6" s="870"/>
      <c r="K6" s="865" t="s">
        <v>26</v>
      </c>
      <c r="L6" s="866" t="s">
        <v>25</v>
      </c>
      <c r="M6" s="867"/>
      <c r="N6" s="867"/>
      <c r="O6" s="866" t="s">
        <v>397</v>
      </c>
      <c r="P6" s="881">
        <f>'Основная продукция'!Y34</f>
        <v>0</v>
      </c>
      <c r="Q6" s="868"/>
      <c r="R6" s="869"/>
      <c r="S6" s="870"/>
      <c r="U6" s="865" t="s">
        <v>26</v>
      </c>
      <c r="V6" s="866" t="s">
        <v>25</v>
      </c>
      <c r="W6" s="867"/>
      <c r="X6" s="867"/>
      <c r="Y6" s="866" t="s">
        <v>397</v>
      </c>
      <c r="Z6" s="881">
        <f>'Основная продукция'!Y62</f>
        <v>0</v>
      </c>
      <c r="AA6" s="868"/>
      <c r="AB6" s="869"/>
      <c r="AC6" s="870"/>
    </row>
    <row r="7" spans="1:29" s="864" customFormat="1" ht="25.5" customHeight="1">
      <c r="A7" s="865" t="s">
        <v>583</v>
      </c>
      <c r="B7" s="866" t="s">
        <v>25</v>
      </c>
      <c r="C7" s="867"/>
      <c r="D7" s="867"/>
      <c r="E7" s="866" t="s">
        <v>397</v>
      </c>
      <c r="F7" s="881">
        <f>'Основная продукция'!Y7</f>
        <v>0</v>
      </c>
      <c r="G7" s="868"/>
      <c r="H7" s="869"/>
      <c r="I7" s="870"/>
      <c r="K7" s="865" t="s">
        <v>583</v>
      </c>
      <c r="L7" s="866" t="s">
        <v>25</v>
      </c>
      <c r="M7" s="867"/>
      <c r="N7" s="867"/>
      <c r="O7" s="866" t="s">
        <v>397</v>
      </c>
      <c r="P7" s="881">
        <f>'Основная продукция'!Y35</f>
        <v>0</v>
      </c>
      <c r="Q7" s="868"/>
      <c r="R7" s="869"/>
      <c r="S7" s="870"/>
      <c r="U7" s="865" t="s">
        <v>583</v>
      </c>
      <c r="V7" s="866" t="s">
        <v>25</v>
      </c>
      <c r="W7" s="867"/>
      <c r="X7" s="867"/>
      <c r="Y7" s="866" t="s">
        <v>397</v>
      </c>
      <c r="Z7" s="881">
        <f>'Основная продукция'!Y63</f>
        <v>0</v>
      </c>
      <c r="AA7" s="868"/>
      <c r="AB7" s="869"/>
      <c r="AC7" s="870"/>
    </row>
    <row r="8" spans="1:29" s="864" customFormat="1" ht="25.5" customHeight="1">
      <c r="A8" s="865" t="s">
        <v>584</v>
      </c>
      <c r="B8" s="866" t="s">
        <v>25</v>
      </c>
      <c r="C8" s="867"/>
      <c r="D8" s="867"/>
      <c r="E8" s="866" t="s">
        <v>397</v>
      </c>
      <c r="F8" s="881">
        <f>'Основная продукция'!Y8</f>
        <v>0</v>
      </c>
      <c r="G8" s="868"/>
      <c r="H8" s="869"/>
      <c r="I8" s="870"/>
      <c r="K8" s="865" t="s">
        <v>584</v>
      </c>
      <c r="L8" s="866" t="s">
        <v>25</v>
      </c>
      <c r="M8" s="867"/>
      <c r="N8" s="867"/>
      <c r="O8" s="866" t="s">
        <v>397</v>
      </c>
      <c r="P8" s="881">
        <f>'Основная продукция'!Y36</f>
        <v>0</v>
      </c>
      <c r="Q8" s="868"/>
      <c r="R8" s="869"/>
      <c r="S8" s="870"/>
      <c r="U8" s="865" t="s">
        <v>584</v>
      </c>
      <c r="V8" s="866" t="s">
        <v>25</v>
      </c>
      <c r="W8" s="867"/>
      <c r="X8" s="867"/>
      <c r="Y8" s="866" t="s">
        <v>397</v>
      </c>
      <c r="Z8" s="881">
        <f>'Основная продукция'!Y64</f>
        <v>0</v>
      </c>
      <c r="AA8" s="868"/>
      <c r="AB8" s="869"/>
      <c r="AC8" s="870"/>
    </row>
    <row r="9" spans="1:29" s="864" customFormat="1" ht="25.5" customHeight="1" thickBot="1">
      <c r="A9" s="871" t="s">
        <v>27</v>
      </c>
      <c r="B9" s="1410" t="s">
        <v>25</v>
      </c>
      <c r="C9" s="872"/>
      <c r="D9" s="872"/>
      <c r="E9" s="1410" t="s">
        <v>397</v>
      </c>
      <c r="F9" s="930">
        <f>'Основная продукция'!Y9</f>
        <v>0</v>
      </c>
      <c r="G9" s="873"/>
      <c r="H9" s="874"/>
      <c r="I9" s="875"/>
      <c r="K9" s="871" t="s">
        <v>27</v>
      </c>
      <c r="L9" s="1410" t="s">
        <v>25</v>
      </c>
      <c r="M9" s="872"/>
      <c r="N9" s="872"/>
      <c r="O9" s="1410" t="s">
        <v>397</v>
      </c>
      <c r="P9" s="930">
        <f>'Основная продукция'!Y37</f>
        <v>0</v>
      </c>
      <c r="Q9" s="873"/>
      <c r="R9" s="874"/>
      <c r="S9" s="875"/>
      <c r="U9" s="871" t="s">
        <v>27</v>
      </c>
      <c r="V9" s="1410" t="s">
        <v>25</v>
      </c>
      <c r="W9" s="872"/>
      <c r="X9" s="872"/>
      <c r="Y9" s="1410" t="s">
        <v>397</v>
      </c>
      <c r="Z9" s="930">
        <f>'Основная продукция'!Y65</f>
        <v>0</v>
      </c>
      <c r="AA9" s="873"/>
      <c r="AB9" s="874"/>
      <c r="AC9" s="875"/>
    </row>
    <row r="10" spans="1:29" s="864" customFormat="1" ht="25.5" customHeight="1">
      <c r="A10" s="1407" t="s">
        <v>0</v>
      </c>
      <c r="B10" s="1408" t="s">
        <v>25</v>
      </c>
      <c r="C10" s="1408"/>
      <c r="D10" s="1408"/>
      <c r="E10" s="1408" t="s">
        <v>397</v>
      </c>
      <c r="F10" s="860">
        <f>'Основная продукция'!Y11</f>
        <v>0</v>
      </c>
      <c r="G10" s="876"/>
      <c r="H10" s="1832" t="e">
        <f>'Срочная в 16.00'!G8</f>
        <v>#DIV/0!</v>
      </c>
      <c r="I10" s="1829" t="e">
        <f>F10-H10</f>
        <v>#DIV/0!</v>
      </c>
      <c r="K10" s="1407" t="s">
        <v>0</v>
      </c>
      <c r="L10" s="1408" t="s">
        <v>25</v>
      </c>
      <c r="M10" s="1408"/>
      <c r="N10" s="1408"/>
      <c r="O10" s="1408" t="s">
        <v>397</v>
      </c>
      <c r="P10" s="860">
        <f>'Основная продукция'!Y39</f>
        <v>0</v>
      </c>
      <c r="Q10" s="876"/>
      <c r="R10" s="1832" t="e">
        <f>'Срочная в 16.00'!G12</f>
        <v>#DIV/0!</v>
      </c>
      <c r="S10" s="1829" t="e">
        <f>P10-R10</f>
        <v>#DIV/0!</v>
      </c>
      <c r="U10" s="1407" t="s">
        <v>0</v>
      </c>
      <c r="V10" s="1408" t="s">
        <v>25</v>
      </c>
      <c r="W10" s="1408"/>
      <c r="X10" s="1408"/>
      <c r="Y10" s="1408" t="s">
        <v>397</v>
      </c>
      <c r="Z10" s="860">
        <f>'Основная продукция'!Y67</f>
        <v>0</v>
      </c>
      <c r="AA10" s="876"/>
      <c r="AB10" s="1834">
        <v>0</v>
      </c>
      <c r="AC10" s="1826">
        <f>Z10</f>
        <v>0</v>
      </c>
    </row>
    <row r="11" spans="1:29" s="864" customFormat="1" ht="25.5" customHeight="1">
      <c r="A11" s="865" t="s">
        <v>28</v>
      </c>
      <c r="B11" s="866" t="s">
        <v>25</v>
      </c>
      <c r="C11" s="867"/>
      <c r="D11" s="867"/>
      <c r="E11" s="866" t="s">
        <v>397</v>
      </c>
      <c r="F11" s="881">
        <f>'Основная продукция'!Y12</f>
        <v>0</v>
      </c>
      <c r="G11" s="877"/>
      <c r="H11" s="1827"/>
      <c r="I11" s="1828"/>
      <c r="K11" s="865" t="s">
        <v>28</v>
      </c>
      <c r="L11" s="866" t="s">
        <v>25</v>
      </c>
      <c r="M11" s="867"/>
      <c r="N11" s="867"/>
      <c r="O11" s="866" t="s">
        <v>397</v>
      </c>
      <c r="P11" s="881">
        <f>'Основная продукция'!Y40</f>
        <v>0</v>
      </c>
      <c r="Q11" s="877"/>
      <c r="R11" s="1827"/>
      <c r="S11" s="1828"/>
      <c r="U11" s="865" t="s">
        <v>28</v>
      </c>
      <c r="V11" s="866" t="s">
        <v>25</v>
      </c>
      <c r="W11" s="867"/>
      <c r="X11" s="867"/>
      <c r="Y11" s="866" t="s">
        <v>397</v>
      </c>
      <c r="Z11" s="881">
        <f>'Основная продукция'!Y68</f>
        <v>0</v>
      </c>
      <c r="AA11" s="877"/>
      <c r="AB11" s="1827"/>
      <c r="AC11" s="1828"/>
    </row>
    <row r="12" spans="1:29" s="864" customFormat="1" ht="25.5" customHeight="1" thickBot="1">
      <c r="A12" s="1409" t="s">
        <v>29</v>
      </c>
      <c r="B12" s="1410" t="s">
        <v>25</v>
      </c>
      <c r="C12" s="872"/>
      <c r="D12" s="872"/>
      <c r="E12" s="1410" t="s">
        <v>397</v>
      </c>
      <c r="F12" s="930">
        <f>'Основная продукция'!Y13</f>
        <v>0</v>
      </c>
      <c r="G12" s="878"/>
      <c r="H12" s="1833" t="e">
        <f>'Срочная в 16.00'!G9</f>
        <v>#DIV/0!</v>
      </c>
      <c r="I12" s="1831" t="e">
        <f>F12-H12</f>
        <v>#DIV/0!</v>
      </c>
      <c r="K12" s="1409" t="s">
        <v>29</v>
      </c>
      <c r="L12" s="1410" t="s">
        <v>25</v>
      </c>
      <c r="M12" s="872"/>
      <c r="N12" s="872"/>
      <c r="O12" s="1410" t="s">
        <v>397</v>
      </c>
      <c r="P12" s="930">
        <f>'Основная продукция'!Y41</f>
        <v>0</v>
      </c>
      <c r="Q12" s="878"/>
      <c r="R12" s="1833" t="e">
        <f>'Срочная в 16.00'!G13</f>
        <v>#DIV/0!</v>
      </c>
      <c r="S12" s="1831" t="e">
        <f>P12-R12</f>
        <v>#DIV/0!</v>
      </c>
      <c r="U12" s="1409" t="s">
        <v>29</v>
      </c>
      <c r="V12" s="1410" t="s">
        <v>25</v>
      </c>
      <c r="W12" s="872"/>
      <c r="X12" s="872"/>
      <c r="Y12" s="1410" t="s">
        <v>397</v>
      </c>
      <c r="Z12" s="930">
        <f>'Основная продукция'!Y69</f>
        <v>0</v>
      </c>
      <c r="AA12" s="878"/>
      <c r="AB12" s="1835">
        <v>0</v>
      </c>
      <c r="AC12" s="1830">
        <f>Z12</f>
        <v>0</v>
      </c>
    </row>
    <row r="13" spans="1:29" s="864" customFormat="1" ht="25.5" customHeight="1">
      <c r="A13" s="1407" t="s">
        <v>30</v>
      </c>
      <c r="B13" s="1408" t="s">
        <v>25</v>
      </c>
      <c r="C13" s="1408"/>
      <c r="D13" s="1408"/>
      <c r="E13" s="1408" t="s">
        <v>397</v>
      </c>
      <c r="F13" s="860">
        <f>'Основная продукция'!Y15</f>
        <v>0</v>
      </c>
      <c r="G13" s="876"/>
      <c r="H13" s="862"/>
      <c r="I13" s="863"/>
      <c r="K13" s="1407" t="s">
        <v>30</v>
      </c>
      <c r="L13" s="1408" t="s">
        <v>25</v>
      </c>
      <c r="M13" s="1408"/>
      <c r="N13" s="1408"/>
      <c r="O13" s="1408" t="s">
        <v>397</v>
      </c>
      <c r="P13" s="860">
        <f>'Основная продукция'!Y43</f>
        <v>0</v>
      </c>
      <c r="Q13" s="876"/>
      <c r="R13" s="862"/>
      <c r="S13" s="863"/>
      <c r="U13" s="1407" t="s">
        <v>30</v>
      </c>
      <c r="V13" s="1408" t="s">
        <v>25</v>
      </c>
      <c r="W13" s="1408"/>
      <c r="X13" s="1408"/>
      <c r="Y13" s="1408" t="s">
        <v>397</v>
      </c>
      <c r="Z13" s="860">
        <f>'Основная продукция'!Y71</f>
        <v>0</v>
      </c>
      <c r="AA13" s="876"/>
      <c r="AB13" s="862"/>
      <c r="AC13" s="863"/>
    </row>
    <row r="14" spans="1:29" s="864" customFormat="1" ht="25.5" customHeight="1" thickBot="1">
      <c r="A14" s="1409" t="s">
        <v>31</v>
      </c>
      <c r="B14" s="1410" t="s">
        <v>25</v>
      </c>
      <c r="C14" s="872"/>
      <c r="D14" s="872"/>
      <c r="E14" s="1410" t="s">
        <v>397</v>
      </c>
      <c r="F14" s="930">
        <f>'Основная продукция'!Y16</f>
        <v>0</v>
      </c>
      <c r="G14" s="878"/>
      <c r="H14" s="874"/>
      <c r="I14" s="875"/>
      <c r="K14" s="1409" t="s">
        <v>31</v>
      </c>
      <c r="L14" s="1410" t="s">
        <v>25</v>
      </c>
      <c r="M14" s="872"/>
      <c r="N14" s="872"/>
      <c r="O14" s="1410" t="s">
        <v>397</v>
      </c>
      <c r="P14" s="930">
        <f>'Основная продукция'!Y44</f>
        <v>0</v>
      </c>
      <c r="Q14" s="878"/>
      <c r="R14" s="874"/>
      <c r="S14" s="875"/>
      <c r="U14" s="1409" t="s">
        <v>31</v>
      </c>
      <c r="V14" s="1410" t="s">
        <v>25</v>
      </c>
      <c r="W14" s="872"/>
      <c r="X14" s="872"/>
      <c r="Y14" s="1410" t="s">
        <v>397</v>
      </c>
      <c r="Z14" s="930">
        <f>'Основная продукция'!Y72</f>
        <v>0</v>
      </c>
      <c r="AA14" s="878"/>
      <c r="AB14" s="874"/>
      <c r="AC14" s="875"/>
    </row>
    <row r="15" spans="1:29" s="864" customFormat="1" ht="25.5" customHeight="1">
      <c r="A15" s="879" t="s">
        <v>327</v>
      </c>
      <c r="B15" s="1408" t="s">
        <v>25</v>
      </c>
      <c r="C15" s="1408"/>
      <c r="D15" s="1408"/>
      <c r="E15" s="1408" t="s">
        <v>397</v>
      </c>
      <c r="F15" s="860">
        <f>'Основная продукция'!Y17</f>
        <v>0</v>
      </c>
      <c r="G15" s="876"/>
      <c r="H15" s="862"/>
      <c r="I15" s="863"/>
      <c r="K15" s="879" t="s">
        <v>327</v>
      </c>
      <c r="L15" s="1408" t="s">
        <v>25</v>
      </c>
      <c r="M15" s="1408"/>
      <c r="N15" s="1408"/>
      <c r="O15" s="1408" t="s">
        <v>397</v>
      </c>
      <c r="P15" s="860">
        <f>'Основная продукция'!Y45</f>
        <v>0</v>
      </c>
      <c r="Q15" s="876"/>
      <c r="R15" s="862"/>
      <c r="S15" s="863"/>
      <c r="U15" s="879" t="s">
        <v>327</v>
      </c>
      <c r="V15" s="1408" t="s">
        <v>25</v>
      </c>
      <c r="W15" s="1408"/>
      <c r="X15" s="1408"/>
      <c r="Y15" s="1408" t="s">
        <v>397</v>
      </c>
      <c r="Z15" s="860">
        <f>'Основная продукция'!Y73</f>
        <v>0</v>
      </c>
      <c r="AA15" s="876"/>
      <c r="AB15" s="862"/>
      <c r="AC15" s="863"/>
    </row>
    <row r="16" spans="1:29" s="864" customFormat="1" ht="25.5" customHeight="1">
      <c r="A16" s="880" t="s">
        <v>33</v>
      </c>
      <c r="B16" s="866" t="s">
        <v>25</v>
      </c>
      <c r="C16" s="867"/>
      <c r="D16" s="867"/>
      <c r="E16" s="866" t="s">
        <v>397</v>
      </c>
      <c r="F16" s="881">
        <f>'Основная продукция'!Y18</f>
        <v>0</v>
      </c>
      <c r="G16" s="877"/>
      <c r="H16" s="869"/>
      <c r="I16" s="870"/>
      <c r="K16" s="880" t="s">
        <v>33</v>
      </c>
      <c r="L16" s="866" t="s">
        <v>25</v>
      </c>
      <c r="M16" s="867"/>
      <c r="N16" s="867"/>
      <c r="O16" s="866" t="s">
        <v>397</v>
      </c>
      <c r="P16" s="881">
        <f>'Основная продукция'!Y46</f>
        <v>0</v>
      </c>
      <c r="Q16" s="877"/>
      <c r="R16" s="869"/>
      <c r="S16" s="870"/>
      <c r="U16" s="880" t="s">
        <v>33</v>
      </c>
      <c r="V16" s="866" t="s">
        <v>25</v>
      </c>
      <c r="W16" s="867"/>
      <c r="X16" s="867"/>
      <c r="Y16" s="866" t="s">
        <v>397</v>
      </c>
      <c r="Z16" s="881">
        <f>'Основная продукция'!Y74</f>
        <v>0</v>
      </c>
      <c r="AA16" s="877"/>
      <c r="AB16" s="869"/>
      <c r="AC16" s="870"/>
    </row>
    <row r="17" spans="1:29" s="864" customFormat="1" ht="25.5" customHeight="1" thickBot="1">
      <c r="A17" s="871" t="s">
        <v>34</v>
      </c>
      <c r="B17" s="1410" t="s">
        <v>25</v>
      </c>
      <c r="C17" s="872"/>
      <c r="D17" s="872"/>
      <c r="E17" s="1410" t="s">
        <v>397</v>
      </c>
      <c r="F17" s="930">
        <f>'Основная продукция'!Y19</f>
        <v>0</v>
      </c>
      <c r="G17" s="878"/>
      <c r="H17" s="874"/>
      <c r="I17" s="875"/>
      <c r="K17" s="871" t="s">
        <v>34</v>
      </c>
      <c r="L17" s="1410" t="s">
        <v>25</v>
      </c>
      <c r="M17" s="872"/>
      <c r="N17" s="872"/>
      <c r="O17" s="1410" t="s">
        <v>397</v>
      </c>
      <c r="P17" s="930">
        <f>'Основная продукция'!Y47</f>
        <v>0</v>
      </c>
      <c r="Q17" s="878"/>
      <c r="R17" s="874"/>
      <c r="S17" s="875"/>
      <c r="U17" s="871" t="s">
        <v>34</v>
      </c>
      <c r="V17" s="1410" t="s">
        <v>25</v>
      </c>
      <c r="W17" s="872"/>
      <c r="X17" s="872"/>
      <c r="Y17" s="1410" t="s">
        <v>397</v>
      </c>
      <c r="Z17" s="930">
        <f>'Основная продукция'!Y75</f>
        <v>0</v>
      </c>
      <c r="AA17" s="878"/>
      <c r="AB17" s="874"/>
      <c r="AC17" s="875"/>
    </row>
    <row r="18" spans="1:29" s="864" customFormat="1" ht="25.5" customHeight="1">
      <c r="A18" s="1407" t="s">
        <v>9</v>
      </c>
      <c r="B18" s="1408" t="s">
        <v>25</v>
      </c>
      <c r="C18" s="1408"/>
      <c r="D18" s="1408"/>
      <c r="E18" s="1408" t="s">
        <v>397</v>
      </c>
      <c r="F18" s="860">
        <f>'Основная продукция'!Y20</f>
        <v>0</v>
      </c>
      <c r="G18" s="876"/>
      <c r="H18" s="862"/>
      <c r="I18" s="863"/>
      <c r="K18" s="1407" t="s">
        <v>9</v>
      </c>
      <c r="L18" s="1408" t="s">
        <v>25</v>
      </c>
      <c r="M18" s="1408"/>
      <c r="N18" s="1408"/>
      <c r="O18" s="1408" t="s">
        <v>397</v>
      </c>
      <c r="P18" s="860">
        <f>'Основная продукция'!Y48</f>
        <v>0</v>
      </c>
      <c r="Q18" s="876"/>
      <c r="R18" s="862"/>
      <c r="S18" s="863"/>
      <c r="U18" s="1407" t="s">
        <v>9</v>
      </c>
      <c r="V18" s="1408" t="s">
        <v>25</v>
      </c>
      <c r="W18" s="1408"/>
      <c r="X18" s="1408"/>
      <c r="Y18" s="1408" t="s">
        <v>397</v>
      </c>
      <c r="Z18" s="860">
        <f>'Основная продукция'!Y76</f>
        <v>0</v>
      </c>
      <c r="AA18" s="876"/>
      <c r="AB18" s="862"/>
      <c r="AC18" s="863"/>
    </row>
    <row r="19" spans="1:29" s="864" customFormat="1" ht="25.5" customHeight="1">
      <c r="A19" s="880" t="s">
        <v>10</v>
      </c>
      <c r="B19" s="866" t="s">
        <v>25</v>
      </c>
      <c r="C19" s="867"/>
      <c r="D19" s="867"/>
      <c r="E19" s="866" t="s">
        <v>397</v>
      </c>
      <c r="F19" s="881" t="e">
        <f>'Основная продукция'!#REF!</f>
        <v>#REF!</v>
      </c>
      <c r="G19" s="877"/>
      <c r="H19" s="869"/>
      <c r="I19" s="870"/>
      <c r="K19" s="880" t="s">
        <v>10</v>
      </c>
      <c r="L19" s="866" t="s">
        <v>25</v>
      </c>
      <c r="M19" s="866"/>
      <c r="N19" s="866"/>
      <c r="O19" s="866" t="s">
        <v>397</v>
      </c>
      <c r="P19" s="881" t="e">
        <f>'Основная продукция'!#REF!</f>
        <v>#REF!</v>
      </c>
      <c r="Q19" s="877"/>
      <c r="R19" s="869"/>
      <c r="S19" s="870"/>
      <c r="U19" s="880" t="s">
        <v>10</v>
      </c>
      <c r="V19" s="866" t="s">
        <v>25</v>
      </c>
      <c r="W19" s="867"/>
      <c r="X19" s="867"/>
      <c r="Y19" s="866" t="s">
        <v>397</v>
      </c>
      <c r="Z19" s="881" t="e">
        <f>'Основная продукция'!#REF!</f>
        <v>#REF!</v>
      </c>
      <c r="AA19" s="877"/>
      <c r="AB19" s="869"/>
      <c r="AC19" s="870"/>
    </row>
    <row r="20" spans="1:29" s="864" customFormat="1" ht="25.5" customHeight="1" thickBot="1">
      <c r="A20" s="871" t="s">
        <v>11</v>
      </c>
      <c r="B20" s="1410" t="s">
        <v>25</v>
      </c>
      <c r="C20" s="872"/>
      <c r="D20" s="872"/>
      <c r="E20" s="882" t="s">
        <v>397</v>
      </c>
      <c r="F20" s="930" t="e">
        <f>'Основная продукция'!#REF!</f>
        <v>#REF!</v>
      </c>
      <c r="G20" s="878"/>
      <c r="H20" s="874"/>
      <c r="I20" s="875"/>
      <c r="K20" s="940" t="s">
        <v>11</v>
      </c>
      <c r="L20" s="882" t="s">
        <v>25</v>
      </c>
      <c r="M20" s="882"/>
      <c r="N20" s="882"/>
      <c r="O20" s="882" t="s">
        <v>397</v>
      </c>
      <c r="P20" s="935" t="e">
        <f>'Основная продукция'!#REF!</f>
        <v>#REF!</v>
      </c>
      <c r="Q20" s="936"/>
      <c r="R20" s="937"/>
      <c r="S20" s="938"/>
      <c r="U20" s="871" t="s">
        <v>11</v>
      </c>
      <c r="V20" s="1410" t="s">
        <v>25</v>
      </c>
      <c r="W20" s="872"/>
      <c r="X20" s="872"/>
      <c r="Y20" s="882" t="s">
        <v>397</v>
      </c>
      <c r="Z20" s="930" t="e">
        <f>'Основная продукция'!#REF!</f>
        <v>#REF!</v>
      </c>
      <c r="AA20" s="878"/>
      <c r="AB20" s="874"/>
      <c r="AC20" s="875"/>
    </row>
    <row r="21" spans="1:29" s="864" customFormat="1" ht="25.5" customHeight="1">
      <c r="A21" s="879" t="s">
        <v>331</v>
      </c>
      <c r="B21" s="1838" t="s">
        <v>25</v>
      </c>
      <c r="C21" s="1970"/>
      <c r="D21" s="1847"/>
      <c r="E21" s="1838" t="s">
        <v>397</v>
      </c>
      <c r="F21" s="860">
        <f>'Основная продукция'!Y22</f>
        <v>0</v>
      </c>
      <c r="G21" s="876"/>
      <c r="H21" s="862"/>
      <c r="I21" s="1844"/>
      <c r="K21" s="879" t="s">
        <v>331</v>
      </c>
      <c r="L21" s="1838" t="s">
        <v>25</v>
      </c>
      <c r="M21" s="1970"/>
      <c r="N21" s="1847"/>
      <c r="O21" s="1838" t="s">
        <v>397</v>
      </c>
      <c r="P21" s="860">
        <f>'Основная продукция'!Y50</f>
        <v>0</v>
      </c>
      <c r="Q21" s="876"/>
      <c r="R21" s="862"/>
      <c r="S21" s="1844"/>
      <c r="U21" s="879" t="s">
        <v>331</v>
      </c>
      <c r="V21" s="1838" t="s">
        <v>25</v>
      </c>
      <c r="W21" s="1970"/>
      <c r="X21" s="1847"/>
      <c r="Y21" s="1838" t="s">
        <v>397</v>
      </c>
      <c r="Z21" s="860">
        <f>'Основная продукция'!Y78</f>
        <v>0</v>
      </c>
      <c r="AA21" s="876"/>
      <c r="AB21" s="862"/>
      <c r="AC21" s="1844"/>
    </row>
    <row r="22" spans="1:29" s="864" customFormat="1" ht="25.5" customHeight="1" thickBot="1">
      <c r="A22" s="1845" t="s">
        <v>566</v>
      </c>
      <c r="B22" s="926" t="s">
        <v>25</v>
      </c>
      <c r="C22" s="926"/>
      <c r="D22" s="888"/>
      <c r="E22" s="926" t="s">
        <v>397</v>
      </c>
      <c r="F22" s="1846">
        <f>'Основная продукция'!Y23</f>
        <v>0</v>
      </c>
      <c r="G22" s="1841"/>
      <c r="H22" s="1842"/>
      <c r="I22" s="1843"/>
      <c r="K22" s="1845" t="s">
        <v>566</v>
      </c>
      <c r="L22" s="926" t="s">
        <v>25</v>
      </c>
      <c r="M22" s="926"/>
      <c r="N22" s="1850"/>
      <c r="O22" s="926" t="s">
        <v>397</v>
      </c>
      <c r="P22" s="1846">
        <f>'Основная продукция'!Y51</f>
        <v>0</v>
      </c>
      <c r="Q22" s="1841"/>
      <c r="R22" s="1842"/>
      <c r="S22" s="1843"/>
      <c r="U22" s="1845" t="s">
        <v>566</v>
      </c>
      <c r="V22" s="926" t="s">
        <v>25</v>
      </c>
      <c r="W22" s="926"/>
      <c r="X22" s="888"/>
      <c r="Y22" s="926" t="s">
        <v>397</v>
      </c>
      <c r="Z22" s="1846">
        <f>'Основная продукция'!Y79</f>
        <v>0</v>
      </c>
      <c r="AA22" s="1841"/>
      <c r="AB22" s="1842"/>
      <c r="AC22" s="1843"/>
    </row>
    <row r="23" spans="1:29" s="864" customFormat="1" ht="25.5" customHeight="1">
      <c r="A23" s="879" t="s">
        <v>13</v>
      </c>
      <c r="B23" s="1838" t="s">
        <v>25</v>
      </c>
      <c r="C23" s="1838"/>
      <c r="D23" s="1838"/>
      <c r="E23" s="1838" t="s">
        <v>397</v>
      </c>
      <c r="F23" s="889">
        <f>'Основная продукция'!Y24</f>
        <v>0</v>
      </c>
      <c r="G23" s="876"/>
      <c r="H23" s="862"/>
      <c r="I23" s="863"/>
      <c r="K23" s="879" t="s">
        <v>13</v>
      </c>
      <c r="L23" s="1838" t="s">
        <v>25</v>
      </c>
      <c r="M23" s="1838"/>
      <c r="N23" s="1838"/>
      <c r="O23" s="1838" t="s">
        <v>397</v>
      </c>
      <c r="P23" s="860">
        <f>'Основная продукция'!Y52</f>
        <v>0</v>
      </c>
      <c r="Q23" s="876"/>
      <c r="R23" s="862"/>
      <c r="S23" s="863"/>
      <c r="U23" s="879" t="s">
        <v>13</v>
      </c>
      <c r="V23" s="1838" t="s">
        <v>25</v>
      </c>
      <c r="W23" s="1838"/>
      <c r="X23" s="1838"/>
      <c r="Y23" s="1838" t="s">
        <v>397</v>
      </c>
      <c r="Z23" s="860">
        <f>'Основная продукция'!Y80</f>
        <v>0</v>
      </c>
      <c r="AA23" s="876"/>
      <c r="AB23" s="862"/>
      <c r="AC23" s="863"/>
    </row>
    <row r="24" spans="1:29" s="864" customFormat="1" ht="25.5" customHeight="1">
      <c r="A24" s="880" t="s">
        <v>35</v>
      </c>
      <c r="B24" s="866" t="s">
        <v>25</v>
      </c>
      <c r="C24" s="867"/>
      <c r="D24" s="867"/>
      <c r="E24" s="866" t="s">
        <v>397</v>
      </c>
      <c r="F24" s="945">
        <f>'Основная продукция'!Y25</f>
        <v>0</v>
      </c>
      <c r="G24" s="877"/>
      <c r="H24" s="869"/>
      <c r="I24" s="870"/>
      <c r="K24" s="880" t="s">
        <v>35</v>
      </c>
      <c r="L24" s="866" t="s">
        <v>25</v>
      </c>
      <c r="M24" s="866"/>
      <c r="N24" s="866"/>
      <c r="O24" s="866" t="s">
        <v>397</v>
      </c>
      <c r="P24" s="881">
        <f>'Основная продукция'!Y53</f>
        <v>0</v>
      </c>
      <c r="Q24" s="877"/>
      <c r="R24" s="869"/>
      <c r="S24" s="870"/>
      <c r="U24" s="880" t="s">
        <v>35</v>
      </c>
      <c r="V24" s="866" t="s">
        <v>25</v>
      </c>
      <c r="W24" s="867"/>
      <c r="X24" s="867"/>
      <c r="Y24" s="866" t="s">
        <v>397</v>
      </c>
      <c r="Z24" s="881">
        <f>'Основная продукция'!Y81</f>
        <v>0</v>
      </c>
      <c r="AA24" s="877"/>
      <c r="AB24" s="869"/>
      <c r="AC24" s="870"/>
    </row>
    <row r="25" spans="1:29" s="864" customFormat="1" ht="25.5" customHeight="1">
      <c r="A25" s="880" t="s">
        <v>36</v>
      </c>
      <c r="B25" s="866" t="s">
        <v>25</v>
      </c>
      <c r="C25" s="867"/>
      <c r="D25" s="867"/>
      <c r="E25" s="866" t="s">
        <v>397</v>
      </c>
      <c r="F25" s="945">
        <f>'Основная продукция'!Y26</f>
        <v>0</v>
      </c>
      <c r="G25" s="877"/>
      <c r="H25" s="869"/>
      <c r="I25" s="870"/>
      <c r="K25" s="880" t="s">
        <v>36</v>
      </c>
      <c r="L25" s="866" t="s">
        <v>25</v>
      </c>
      <c r="M25" s="866"/>
      <c r="N25" s="866"/>
      <c r="O25" s="866" t="s">
        <v>397</v>
      </c>
      <c r="P25" s="881">
        <f>'Основная продукция'!Y54</f>
        <v>0</v>
      </c>
      <c r="Q25" s="877"/>
      <c r="R25" s="869"/>
      <c r="S25" s="870"/>
      <c r="U25" s="880" t="s">
        <v>36</v>
      </c>
      <c r="V25" s="866" t="s">
        <v>25</v>
      </c>
      <c r="W25" s="867"/>
      <c r="X25" s="867"/>
      <c r="Y25" s="866" t="s">
        <v>397</v>
      </c>
      <c r="Z25" s="881">
        <f>'Основная продукция'!Y82</f>
        <v>0</v>
      </c>
      <c r="AA25" s="877"/>
      <c r="AB25" s="869"/>
      <c r="AC25" s="870"/>
    </row>
    <row r="26" spans="1:29" s="864" customFormat="1" ht="25.5" customHeight="1">
      <c r="A26" s="880" t="s">
        <v>14</v>
      </c>
      <c r="B26" s="866" t="s">
        <v>25</v>
      </c>
      <c r="C26" s="867"/>
      <c r="D26" s="867"/>
      <c r="E26" s="866" t="s">
        <v>397</v>
      </c>
      <c r="F26" s="945" t="e">
        <f>'Основная продукция'!#REF!</f>
        <v>#REF!</v>
      </c>
      <c r="G26" s="877"/>
      <c r="H26" s="869"/>
      <c r="I26" s="870"/>
      <c r="K26" s="880" t="s">
        <v>14</v>
      </c>
      <c r="L26" s="866" t="s">
        <v>25</v>
      </c>
      <c r="M26" s="866"/>
      <c r="N26" s="866"/>
      <c r="O26" s="866" t="s">
        <v>397</v>
      </c>
      <c r="P26" s="881" t="e">
        <f>'Основная продукция'!#REF!</f>
        <v>#REF!</v>
      </c>
      <c r="Q26" s="877"/>
      <c r="R26" s="869"/>
      <c r="S26" s="870"/>
      <c r="U26" s="880" t="s">
        <v>14</v>
      </c>
      <c r="V26" s="866" t="s">
        <v>25</v>
      </c>
      <c r="W26" s="867"/>
      <c r="X26" s="867"/>
      <c r="Y26" s="866" t="s">
        <v>397</v>
      </c>
      <c r="Z26" s="881" t="e">
        <f>'Основная продукция'!#REF!</f>
        <v>#REF!</v>
      </c>
      <c r="AA26" s="877"/>
      <c r="AB26" s="869"/>
      <c r="AC26" s="870"/>
    </row>
    <row r="27" spans="1:29" s="864" customFormat="1" ht="25.5" customHeight="1">
      <c r="A27" s="880" t="s">
        <v>37</v>
      </c>
      <c r="B27" s="866" t="s">
        <v>25</v>
      </c>
      <c r="C27" s="867"/>
      <c r="D27" s="867"/>
      <c r="E27" s="866" t="s">
        <v>397</v>
      </c>
      <c r="F27" s="945">
        <f>'Основная продукция'!Y27</f>
        <v>0</v>
      </c>
      <c r="G27" s="877"/>
      <c r="H27" s="869"/>
      <c r="I27" s="870"/>
      <c r="K27" s="880" t="s">
        <v>37</v>
      </c>
      <c r="L27" s="866" t="s">
        <v>25</v>
      </c>
      <c r="M27" s="866"/>
      <c r="N27" s="866"/>
      <c r="O27" s="866" t="s">
        <v>397</v>
      </c>
      <c r="P27" s="881">
        <f>'Основная продукция'!Y55</f>
        <v>0</v>
      </c>
      <c r="Q27" s="877"/>
      <c r="R27" s="869"/>
      <c r="S27" s="870"/>
      <c r="U27" s="880" t="s">
        <v>37</v>
      </c>
      <c r="V27" s="866" t="s">
        <v>25</v>
      </c>
      <c r="W27" s="867"/>
      <c r="X27" s="867"/>
      <c r="Y27" s="866" t="s">
        <v>397</v>
      </c>
      <c r="Z27" s="881">
        <f>'Основная продукция'!Y83</f>
        <v>0</v>
      </c>
      <c r="AA27" s="877"/>
      <c r="AB27" s="869"/>
      <c r="AC27" s="870"/>
    </row>
    <row r="28" spans="1:29" s="864" customFormat="1" ht="25.5" customHeight="1" thickBot="1">
      <c r="A28" s="871" t="s">
        <v>38</v>
      </c>
      <c r="B28" s="1839" t="s">
        <v>25</v>
      </c>
      <c r="C28" s="926"/>
      <c r="D28" s="926"/>
      <c r="E28" s="1839" t="s">
        <v>397</v>
      </c>
      <c r="F28" s="1840">
        <f>'Основная продукция'!Y28</f>
        <v>0</v>
      </c>
      <c r="G28" s="878"/>
      <c r="H28" s="874"/>
      <c r="I28" s="875"/>
      <c r="K28" s="871" t="s">
        <v>38</v>
      </c>
      <c r="L28" s="1839" t="s">
        <v>25</v>
      </c>
      <c r="M28" s="1839"/>
      <c r="N28" s="1839"/>
      <c r="O28" s="1839" t="s">
        <v>397</v>
      </c>
      <c r="P28" s="928">
        <f>'Основная продукция'!Y56</f>
        <v>0</v>
      </c>
      <c r="Q28" s="878"/>
      <c r="R28" s="874"/>
      <c r="S28" s="875"/>
      <c r="U28" s="871" t="s">
        <v>38</v>
      </c>
      <c r="V28" s="1839" t="s">
        <v>25</v>
      </c>
      <c r="W28" s="926"/>
      <c r="X28" s="926"/>
      <c r="Y28" s="1839" t="s">
        <v>397</v>
      </c>
      <c r="Z28" s="1846">
        <f>'Основная продукция'!Y84</f>
        <v>0</v>
      </c>
      <c r="AA28" s="878"/>
      <c r="AB28" s="874"/>
      <c r="AC28" s="875"/>
    </row>
    <row r="29" spans="1:29" s="864" customFormat="1" ht="25.5" customHeight="1">
      <c r="A29" s="1273" t="s">
        <v>39</v>
      </c>
      <c r="B29" s="867" t="s">
        <v>398</v>
      </c>
      <c r="C29" s="1274" t="e">
        <f>Овощи!G29</f>
        <v>#REF!</v>
      </c>
      <c r="D29" s="1274" t="e">
        <f>C29/0.5</f>
        <v>#REF!</v>
      </c>
      <c r="E29" s="1274" t="e">
        <f>ROUNDUP(D29,0)+'Основная продукция'!AB7</f>
        <v>#REF!</v>
      </c>
      <c r="F29" s="1275" t="e">
        <f>E29*0.5</f>
        <v>#REF!</v>
      </c>
      <c r="G29" s="931"/>
      <c r="H29" s="932"/>
      <c r="I29" s="933"/>
      <c r="K29" s="1273" t="s">
        <v>39</v>
      </c>
      <c r="L29" s="867" t="s">
        <v>398</v>
      </c>
      <c r="M29" s="1274">
        <v>0</v>
      </c>
      <c r="N29" s="1274">
        <f>M29/0.5</f>
        <v>0</v>
      </c>
      <c r="O29" s="1274">
        <f>ROUNDUP(N29,0)+'Основная продукция'!AB35</f>
        <v>0</v>
      </c>
      <c r="P29" s="1275">
        <f>O29*0.5</f>
        <v>0</v>
      </c>
      <c r="Q29" s="931"/>
      <c r="R29" s="932"/>
      <c r="S29" s="933"/>
      <c r="U29" s="1273" t="s">
        <v>39</v>
      </c>
      <c r="V29" s="867" t="s">
        <v>398</v>
      </c>
      <c r="W29" s="1274">
        <v>0</v>
      </c>
      <c r="X29" s="1274">
        <f>W29/0.5</f>
        <v>0</v>
      </c>
      <c r="Y29" s="1274">
        <f>ROUNDUP(X29,0)+'Основная продукция'!AB63</f>
        <v>0</v>
      </c>
      <c r="Z29" s="1275">
        <f>Y29*0.5</f>
        <v>0</v>
      </c>
      <c r="AA29" s="931"/>
      <c r="AB29" s="932"/>
      <c r="AC29" s="933"/>
    </row>
    <row r="30" spans="1:29" s="864" customFormat="1" ht="25.5" customHeight="1">
      <c r="A30" s="893" t="s">
        <v>41</v>
      </c>
      <c r="B30" s="891" t="s">
        <v>398</v>
      </c>
      <c r="C30" s="891" t="e">
        <f>Овощи!G28</f>
        <v>#REF!</v>
      </c>
      <c r="D30" s="891" t="e">
        <f>C30/0.5</f>
        <v>#REF!</v>
      </c>
      <c r="E30" s="891" t="e">
        <f>ROUNDUP(D30,0)+'Основная продукция'!AB6</f>
        <v>#REF!</v>
      </c>
      <c r="F30" s="892" t="e">
        <f>E30*0.5</f>
        <v>#REF!</v>
      </c>
      <c r="G30" s="894"/>
      <c r="H30" s="895"/>
      <c r="I30" s="896"/>
      <c r="K30" s="893" t="s">
        <v>41</v>
      </c>
      <c r="L30" s="891" t="s">
        <v>398</v>
      </c>
      <c r="M30" s="891">
        <v>0</v>
      </c>
      <c r="N30" s="891">
        <f>M30/0.5</f>
        <v>0</v>
      </c>
      <c r="O30" s="891">
        <f>ROUNDUP(N30,0)+'Основная продукция'!AB34</f>
        <v>0</v>
      </c>
      <c r="P30" s="892">
        <f>O30*0.5</f>
        <v>0</v>
      </c>
      <c r="Q30" s="894"/>
      <c r="R30" s="895"/>
      <c r="S30" s="896"/>
      <c r="U30" s="893" t="s">
        <v>41</v>
      </c>
      <c r="V30" s="891" t="s">
        <v>398</v>
      </c>
      <c r="W30" s="891">
        <v>0</v>
      </c>
      <c r="X30" s="891">
        <f>W30/0.5</f>
        <v>0</v>
      </c>
      <c r="Y30" s="891">
        <f>ROUNDUP(X30,0)+'Основная продукция'!AB62</f>
        <v>0</v>
      </c>
      <c r="Z30" s="892">
        <f>Y30*0.5</f>
        <v>0</v>
      </c>
      <c r="AA30" s="894"/>
      <c r="AB30" s="895"/>
      <c r="AC30" s="896"/>
    </row>
    <row r="31" spans="1:29" s="864" customFormat="1" ht="25.5" customHeight="1">
      <c r="A31" s="893" t="s">
        <v>42</v>
      </c>
      <c r="B31" s="891" t="s">
        <v>398</v>
      </c>
      <c r="C31" s="891">
        <f>Овощи!G27</f>
        <v>0</v>
      </c>
      <c r="D31" s="891">
        <f>C31/0.5</f>
        <v>0</v>
      </c>
      <c r="E31" s="891">
        <f>ROUNDUP(D31,0)+'Основная продукция'!AB5</f>
        <v>0</v>
      </c>
      <c r="F31" s="892">
        <f>E31*0.5</f>
        <v>0</v>
      </c>
      <c r="G31" s="894"/>
      <c r="H31" s="895"/>
      <c r="I31" s="896"/>
      <c r="K31" s="893" t="s">
        <v>42</v>
      </c>
      <c r="L31" s="891" t="s">
        <v>398</v>
      </c>
      <c r="M31" s="891">
        <v>0</v>
      </c>
      <c r="N31" s="891">
        <f>M31/0.5</f>
        <v>0</v>
      </c>
      <c r="O31" s="891">
        <f>ROUNDUP(N31,0)+'Основная продукция'!AB33</f>
        <v>0</v>
      </c>
      <c r="P31" s="892">
        <f>O31*0.5</f>
        <v>0</v>
      </c>
      <c r="Q31" s="894"/>
      <c r="R31" s="895"/>
      <c r="S31" s="896"/>
      <c r="U31" s="893" t="s">
        <v>42</v>
      </c>
      <c r="V31" s="891" t="s">
        <v>398</v>
      </c>
      <c r="W31" s="891">
        <v>0</v>
      </c>
      <c r="X31" s="891">
        <f>W31/0.5</f>
        <v>0</v>
      </c>
      <c r="Y31" s="891">
        <f>ROUNDUP(X31,0)+'Основная продукция'!AB61</f>
        <v>0</v>
      </c>
      <c r="Z31" s="892">
        <f>Y31*0.5</f>
        <v>0</v>
      </c>
      <c r="AA31" s="894"/>
      <c r="AB31" s="895"/>
      <c r="AC31" s="896"/>
    </row>
    <row r="32" spans="1:29" s="864" customFormat="1" ht="25.5" customHeight="1">
      <c r="A32" s="893" t="s">
        <v>43</v>
      </c>
      <c r="B32" s="891" t="s">
        <v>398</v>
      </c>
      <c r="C32" s="891">
        <f>Овощи!G33</f>
        <v>0</v>
      </c>
      <c r="D32" s="891">
        <f>C32/0.5</f>
        <v>0</v>
      </c>
      <c r="E32" s="891">
        <f>ROUNDUP(D32,0)+'Основная продукция'!AB11</f>
        <v>0</v>
      </c>
      <c r="F32" s="892">
        <f>E32*0.5</f>
        <v>0</v>
      </c>
      <c r="G32" s="894"/>
      <c r="H32" s="895"/>
      <c r="I32" s="896"/>
      <c r="K32" s="893" t="s">
        <v>43</v>
      </c>
      <c r="L32" s="891" t="s">
        <v>398</v>
      </c>
      <c r="M32" s="891">
        <v>0</v>
      </c>
      <c r="N32" s="891">
        <f>M32/0.5</f>
        <v>0</v>
      </c>
      <c r="O32" s="891">
        <f>ROUNDUP(N32,0)+'Основная продукция'!AB39</f>
        <v>0</v>
      </c>
      <c r="P32" s="892">
        <f>O32*0.5</f>
        <v>0</v>
      </c>
      <c r="Q32" s="894"/>
      <c r="R32" s="895"/>
      <c r="S32" s="896"/>
      <c r="U32" s="893" t="s">
        <v>43</v>
      </c>
      <c r="V32" s="891" t="s">
        <v>398</v>
      </c>
      <c r="W32" s="891">
        <v>0</v>
      </c>
      <c r="X32" s="891">
        <f>W32/0.5</f>
        <v>0</v>
      </c>
      <c r="Y32" s="891">
        <f>ROUNDUP(X32,0)+'Основная продукция'!AB67</f>
        <v>0</v>
      </c>
      <c r="Z32" s="892">
        <f>Y32*0.5</f>
        <v>0</v>
      </c>
      <c r="AA32" s="894"/>
      <c r="AB32" s="895"/>
      <c r="AC32" s="896"/>
    </row>
    <row r="33" spans="1:29" s="864" customFormat="1" ht="25.5" customHeight="1">
      <c r="A33" s="893" t="s">
        <v>44</v>
      </c>
      <c r="B33" s="891" t="s">
        <v>398</v>
      </c>
      <c r="C33" s="891">
        <f>Овощи!G32</f>
        <v>0</v>
      </c>
      <c r="D33" s="891">
        <f>C33/0.2</f>
        <v>0</v>
      </c>
      <c r="E33" s="891">
        <f>ROUNDUP(D33,0)+'Основная продукция'!AB10</f>
        <v>0</v>
      </c>
      <c r="F33" s="892">
        <f>E33*0.2</f>
        <v>0</v>
      </c>
      <c r="G33" s="894"/>
      <c r="H33" s="895"/>
      <c r="I33" s="896"/>
      <c r="K33" s="893" t="s">
        <v>44</v>
      </c>
      <c r="L33" s="891" t="s">
        <v>398</v>
      </c>
      <c r="M33" s="891">
        <v>0</v>
      </c>
      <c r="N33" s="891">
        <f>M33/0.2</f>
        <v>0</v>
      </c>
      <c r="O33" s="891">
        <f>ROUNDUP(N33,0)+'Основная продукция'!AB38</f>
        <v>0</v>
      </c>
      <c r="P33" s="892">
        <f>O33*0.2</f>
        <v>0</v>
      </c>
      <c r="Q33" s="894"/>
      <c r="R33" s="895"/>
      <c r="S33" s="896"/>
      <c r="U33" s="893" t="s">
        <v>44</v>
      </c>
      <c r="V33" s="891" t="s">
        <v>398</v>
      </c>
      <c r="W33" s="891">
        <v>0</v>
      </c>
      <c r="X33" s="891">
        <f>W33/0.2</f>
        <v>0</v>
      </c>
      <c r="Y33" s="891">
        <f>ROUNDUP(X33,0)+'Основная продукция'!AB66</f>
        <v>0</v>
      </c>
      <c r="Z33" s="892">
        <f>Y33*0.2</f>
        <v>0</v>
      </c>
      <c r="AA33" s="894"/>
      <c r="AB33" s="895"/>
      <c r="AC33" s="896"/>
    </row>
    <row r="34" spans="1:29" s="864" customFormat="1" ht="25.5" customHeight="1">
      <c r="A34" s="893" t="s">
        <v>45</v>
      </c>
      <c r="B34" s="891" t="s">
        <v>398</v>
      </c>
      <c r="C34" s="891"/>
      <c r="D34" s="891"/>
      <c r="E34" s="897" t="e">
        <f>Овощи!G31+'Основная продукция'!AB9</f>
        <v>#REF!</v>
      </c>
      <c r="F34" s="894"/>
      <c r="G34" s="894"/>
      <c r="H34" s="895"/>
      <c r="I34" s="896"/>
      <c r="K34" s="893" t="s">
        <v>45</v>
      </c>
      <c r="L34" s="891" t="s">
        <v>398</v>
      </c>
      <c r="M34" s="891">
        <v>0</v>
      </c>
      <c r="N34" s="891">
        <f>M34/0.2</f>
        <v>0</v>
      </c>
      <c r="O34" s="897" t="e">
        <f>Овощи!G110+'Основная продукция'!AB37</f>
        <v>#REF!</v>
      </c>
      <c r="P34" s="894"/>
      <c r="Q34" s="894"/>
      <c r="R34" s="895"/>
      <c r="S34" s="896"/>
      <c r="U34" s="893" t="s">
        <v>45</v>
      </c>
      <c r="V34" s="891" t="s">
        <v>398</v>
      </c>
      <c r="W34" s="891">
        <v>0</v>
      </c>
      <c r="X34" s="891">
        <f>W34/0.2</f>
        <v>0</v>
      </c>
      <c r="Y34" s="897" t="e">
        <f>Овощи!G189+'Основная продукция'!AB65</f>
        <v>#REF!</v>
      </c>
      <c r="Z34" s="894"/>
      <c r="AA34" s="894"/>
      <c r="AB34" s="895"/>
      <c r="AC34" s="896"/>
    </row>
    <row r="35" spans="1:29" s="864" customFormat="1" ht="25.5" customHeight="1">
      <c r="A35" s="893" t="s">
        <v>46</v>
      </c>
      <c r="B35" s="891" t="s">
        <v>398</v>
      </c>
      <c r="C35" s="891"/>
      <c r="D35" s="891"/>
      <c r="E35" s="891">
        <f>'Основная продукция'!AB13</f>
        <v>0</v>
      </c>
      <c r="F35" s="892">
        <f>E35*0.3</f>
        <v>0</v>
      </c>
      <c r="G35" s="894"/>
      <c r="H35" s="895"/>
      <c r="I35" s="896"/>
      <c r="K35" s="893" t="s">
        <v>46</v>
      </c>
      <c r="L35" s="891" t="s">
        <v>398</v>
      </c>
      <c r="M35" s="891">
        <v>0</v>
      </c>
      <c r="N35" s="891"/>
      <c r="O35" s="891">
        <f>'Основная продукция'!AB41</f>
        <v>0</v>
      </c>
      <c r="P35" s="892">
        <f>O35*0.3</f>
        <v>0</v>
      </c>
      <c r="Q35" s="894"/>
      <c r="R35" s="895"/>
      <c r="S35" s="896"/>
      <c r="U35" s="893" t="s">
        <v>46</v>
      </c>
      <c r="V35" s="891" t="s">
        <v>398</v>
      </c>
      <c r="W35" s="891">
        <v>0</v>
      </c>
      <c r="X35" s="891"/>
      <c r="Y35" s="891">
        <f>'Основная продукция'!AB69</f>
        <v>0</v>
      </c>
      <c r="Z35" s="892">
        <f>Y35*0.3</f>
        <v>0</v>
      </c>
      <c r="AA35" s="894"/>
      <c r="AB35" s="895"/>
      <c r="AC35" s="896"/>
    </row>
    <row r="36" spans="1:29" s="864" customFormat="1" ht="25.5" customHeight="1">
      <c r="A36" s="893" t="s">
        <v>47</v>
      </c>
      <c r="B36" s="891" t="s">
        <v>398</v>
      </c>
      <c r="C36" s="891">
        <f>Овощи!G30</f>
        <v>0</v>
      </c>
      <c r="D36" s="891">
        <f>C36/0.58</f>
        <v>0</v>
      </c>
      <c r="E36" s="891">
        <f>ROUNDUP(D36,0)+'Основная продукция'!AB8</f>
        <v>0</v>
      </c>
      <c r="F36" s="898">
        <f>E36*0.58</f>
        <v>0</v>
      </c>
      <c r="G36" s="894"/>
      <c r="H36" s="895"/>
      <c r="I36" s="896"/>
      <c r="K36" s="893" t="s">
        <v>47</v>
      </c>
      <c r="L36" s="891" t="s">
        <v>398</v>
      </c>
      <c r="M36" s="891">
        <v>0</v>
      </c>
      <c r="N36" s="891">
        <f>M36/0.58</f>
        <v>0</v>
      </c>
      <c r="O36" s="891">
        <f>ROUNDUP(N36,0)+'Основная продукция'!AB36</f>
        <v>0</v>
      </c>
      <c r="P36" s="898">
        <f>O36*0.58</f>
        <v>0</v>
      </c>
      <c r="Q36" s="894"/>
      <c r="R36" s="895"/>
      <c r="S36" s="896"/>
      <c r="U36" s="893" t="s">
        <v>47</v>
      </c>
      <c r="V36" s="891" t="s">
        <v>398</v>
      </c>
      <c r="W36" s="891">
        <v>0</v>
      </c>
      <c r="X36" s="891">
        <f>W36/0.58</f>
        <v>0</v>
      </c>
      <c r="Y36" s="891">
        <f>ROUNDUP(X36,0)+'Основная продукция'!AB64</f>
        <v>0</v>
      </c>
      <c r="Z36" s="898">
        <f>Y36*0.58</f>
        <v>0</v>
      </c>
      <c r="AA36" s="894"/>
      <c r="AB36" s="895"/>
      <c r="AC36" s="896"/>
    </row>
    <row r="37" spans="1:29" s="864" customFormat="1" ht="25.5" customHeight="1">
      <c r="A37" s="893" t="s">
        <v>315</v>
      </c>
      <c r="B37" s="891" t="s">
        <v>398</v>
      </c>
      <c r="C37" s="891"/>
      <c r="D37" s="891"/>
      <c r="E37" s="891">
        <f>'Основная продукция'!AB14</f>
        <v>0</v>
      </c>
      <c r="F37" s="892">
        <f>E37*0.1</f>
        <v>0</v>
      </c>
      <c r="G37" s="894"/>
      <c r="H37" s="895"/>
      <c r="I37" s="896"/>
      <c r="K37" s="893" t="s">
        <v>315</v>
      </c>
      <c r="L37" s="891" t="s">
        <v>398</v>
      </c>
      <c r="M37" s="891">
        <v>0</v>
      </c>
      <c r="N37" s="891"/>
      <c r="O37" s="891">
        <f>'Основная продукция'!AB42</f>
        <v>0</v>
      </c>
      <c r="P37" s="892">
        <f>O37*0.1</f>
        <v>0</v>
      </c>
      <c r="Q37" s="894"/>
      <c r="R37" s="895"/>
      <c r="S37" s="896"/>
      <c r="U37" s="893" t="s">
        <v>315</v>
      </c>
      <c r="V37" s="891" t="s">
        <v>398</v>
      </c>
      <c r="W37" s="891">
        <v>0</v>
      </c>
      <c r="X37" s="891"/>
      <c r="Y37" s="891">
        <f>'Основная продукция'!AB70</f>
        <v>0</v>
      </c>
      <c r="Z37" s="892">
        <f>Y37*0.1</f>
        <v>0</v>
      </c>
      <c r="AA37" s="894"/>
      <c r="AB37" s="895"/>
      <c r="AC37" s="896"/>
    </row>
    <row r="38" spans="1:29" s="864" customFormat="1" ht="25.5" customHeight="1">
      <c r="A38" s="893" t="s">
        <v>48</v>
      </c>
      <c r="B38" s="891" t="s">
        <v>399</v>
      </c>
      <c r="C38" s="891">
        <f>Овощи!G3</f>
        <v>0</v>
      </c>
      <c r="D38" s="891">
        <f>C38/55</f>
        <v>0</v>
      </c>
      <c r="E38" s="891">
        <f>ROUNDUP(D38,0)+'Основная продукция'!AB19</f>
        <v>0</v>
      </c>
      <c r="F38" s="899">
        <f>E38*55</f>
        <v>0</v>
      </c>
      <c r="G38" s="894"/>
      <c r="H38" s="895"/>
      <c r="I38" s="896"/>
      <c r="K38" s="893" t="s">
        <v>48</v>
      </c>
      <c r="L38" s="891" t="s">
        <v>399</v>
      </c>
      <c r="M38" s="891">
        <v>0</v>
      </c>
      <c r="N38" s="891">
        <f>M38/55</f>
        <v>0</v>
      </c>
      <c r="O38" s="891">
        <f>ROUNDUP(N38,0)+'Основная продукция'!AB47</f>
        <v>0</v>
      </c>
      <c r="P38" s="899">
        <f>O38*55</f>
        <v>0</v>
      </c>
      <c r="Q38" s="894"/>
      <c r="R38" s="895"/>
      <c r="S38" s="896"/>
      <c r="U38" s="893" t="s">
        <v>48</v>
      </c>
      <c r="V38" s="891" t="s">
        <v>399</v>
      </c>
      <c r="W38" s="891">
        <v>0</v>
      </c>
      <c r="X38" s="891">
        <f>W38/55</f>
        <v>0</v>
      </c>
      <c r="Y38" s="891">
        <f>ROUNDUP(X38,0)+'Основная продукция'!AB75</f>
        <v>0</v>
      </c>
      <c r="Z38" s="899">
        <f>Y38*55</f>
        <v>0</v>
      </c>
      <c r="AA38" s="894"/>
      <c r="AB38" s="895"/>
      <c r="AC38" s="896"/>
    </row>
    <row r="39" spans="1:29" s="864" customFormat="1" ht="25.5" customHeight="1">
      <c r="A39" s="893" t="s">
        <v>49</v>
      </c>
      <c r="B39" s="900" t="s">
        <v>398</v>
      </c>
      <c r="C39" s="900"/>
      <c r="D39" s="900"/>
      <c r="E39" s="900">
        <f>'Основная продукция'!AB15</f>
        <v>0</v>
      </c>
      <c r="F39" s="898">
        <f>E39*0.35</f>
        <v>0</v>
      </c>
      <c r="G39" s="901"/>
      <c r="H39" s="902"/>
      <c r="I39" s="903"/>
      <c r="K39" s="893" t="s">
        <v>49</v>
      </c>
      <c r="L39" s="900" t="s">
        <v>398</v>
      </c>
      <c r="M39" s="900">
        <v>0</v>
      </c>
      <c r="N39" s="900"/>
      <c r="O39" s="900">
        <f>'Основная продукция'!AB43</f>
        <v>0</v>
      </c>
      <c r="P39" s="898">
        <f>O39*0.35</f>
        <v>0</v>
      </c>
      <c r="Q39" s="901"/>
      <c r="R39" s="902"/>
      <c r="S39" s="903"/>
      <c r="U39" s="893" t="s">
        <v>49</v>
      </c>
      <c r="V39" s="900" t="s">
        <v>398</v>
      </c>
      <c r="W39" s="900">
        <v>0</v>
      </c>
      <c r="X39" s="900"/>
      <c r="Y39" s="900">
        <f>'Основная продукция'!AB71</f>
        <v>0</v>
      </c>
      <c r="Z39" s="898">
        <f>Y39*0.35</f>
        <v>0</v>
      </c>
      <c r="AA39" s="901"/>
      <c r="AB39" s="902"/>
      <c r="AC39" s="903"/>
    </row>
    <row r="40" spans="1:29" s="864" customFormat="1" ht="25.5" customHeight="1">
      <c r="A40" s="893" t="s">
        <v>50</v>
      </c>
      <c r="B40" s="891" t="s">
        <v>398</v>
      </c>
      <c r="C40" s="891"/>
      <c r="D40" s="891"/>
      <c r="E40" s="891">
        <f>'Основная продукция'!AB12</f>
        <v>0</v>
      </c>
      <c r="F40" s="892">
        <f>E40*0.3</f>
        <v>0</v>
      </c>
      <c r="G40" s="894"/>
      <c r="H40" s="895"/>
      <c r="I40" s="896"/>
      <c r="K40" s="893" t="s">
        <v>50</v>
      </c>
      <c r="L40" s="891" t="s">
        <v>398</v>
      </c>
      <c r="M40" s="891">
        <v>0</v>
      </c>
      <c r="N40" s="891"/>
      <c r="O40" s="891">
        <f>'Основная продукция'!AB40</f>
        <v>0</v>
      </c>
      <c r="P40" s="892">
        <f>O40*0.3</f>
        <v>0</v>
      </c>
      <c r="Q40" s="894"/>
      <c r="R40" s="895"/>
      <c r="S40" s="896"/>
      <c r="U40" s="893" t="s">
        <v>50</v>
      </c>
      <c r="V40" s="891" t="s">
        <v>398</v>
      </c>
      <c r="W40" s="891">
        <v>0</v>
      </c>
      <c r="X40" s="891"/>
      <c r="Y40" s="891">
        <f>'Основная продукция'!AB68</f>
        <v>0</v>
      </c>
      <c r="Z40" s="892">
        <f>Y40*0.3</f>
        <v>0</v>
      </c>
      <c r="AA40" s="894"/>
      <c r="AB40" s="895"/>
      <c r="AC40" s="896"/>
    </row>
    <row r="41" spans="1:29" s="864" customFormat="1" ht="25.5" customHeight="1" thickBot="1">
      <c r="A41" s="1975" t="s">
        <v>51</v>
      </c>
      <c r="B41" s="1973" t="s">
        <v>398</v>
      </c>
      <c r="C41" s="1973"/>
      <c r="D41" s="1973"/>
      <c r="E41" s="1973">
        <f>'Основная продукция'!AB22</f>
        <v>0</v>
      </c>
      <c r="F41" s="905">
        <f>E41*0.2</f>
        <v>0</v>
      </c>
      <c r="G41" s="1977"/>
      <c r="H41" s="1978"/>
      <c r="I41" s="1979"/>
      <c r="K41" s="1975" t="s">
        <v>51</v>
      </c>
      <c r="L41" s="1973" t="s">
        <v>398</v>
      </c>
      <c r="M41" s="1973">
        <v>0</v>
      </c>
      <c r="N41" s="1973"/>
      <c r="O41" s="1973">
        <f>'Основная продукция'!AB50</f>
        <v>0</v>
      </c>
      <c r="P41" s="905">
        <f>O41*0.2</f>
        <v>0</v>
      </c>
      <c r="Q41" s="1977"/>
      <c r="R41" s="1978"/>
      <c r="S41" s="1979"/>
      <c r="U41" s="1975" t="s">
        <v>51</v>
      </c>
      <c r="V41" s="1973" t="s">
        <v>398</v>
      </c>
      <c r="W41" s="1973">
        <v>0</v>
      </c>
      <c r="X41" s="1973"/>
      <c r="Y41" s="1973">
        <f>'Основная продукция'!AB78</f>
        <v>0</v>
      </c>
      <c r="Z41" s="905">
        <f>Y41*0.2</f>
        <v>0</v>
      </c>
      <c r="AA41" s="1977"/>
      <c r="AB41" s="1978"/>
      <c r="AC41" s="1979"/>
    </row>
    <row r="42" spans="1:29" s="864" customFormat="1" ht="25.5" customHeight="1">
      <c r="A42" s="1064" t="s">
        <v>585</v>
      </c>
      <c r="B42" s="1083" t="s">
        <v>398</v>
      </c>
      <c r="C42" s="1083"/>
      <c r="D42" s="1083"/>
      <c r="E42" s="1083">
        <f>'Основная продукция'!AB23</f>
        <v>0</v>
      </c>
      <c r="F42" s="2039">
        <f>E42*0.5</f>
        <v>0</v>
      </c>
      <c r="G42" s="2040"/>
      <c r="H42" s="2041"/>
      <c r="I42" s="2042"/>
      <c r="K42" s="1064" t="s">
        <v>585</v>
      </c>
      <c r="L42" s="1083" t="s">
        <v>398</v>
      </c>
      <c r="M42" s="1083">
        <v>0</v>
      </c>
      <c r="N42" s="1083"/>
      <c r="O42" s="1083">
        <f>'Основная продукция'!AB51</f>
        <v>0</v>
      </c>
      <c r="P42" s="2039">
        <f>O42*0.5</f>
        <v>0</v>
      </c>
      <c r="Q42" s="2040"/>
      <c r="R42" s="2041"/>
      <c r="S42" s="2042"/>
      <c r="U42" s="1064" t="s">
        <v>585</v>
      </c>
      <c r="V42" s="1083" t="s">
        <v>398</v>
      </c>
      <c r="W42" s="1083">
        <v>0</v>
      </c>
      <c r="X42" s="1083"/>
      <c r="Y42" s="1083">
        <f>'Основная продукция'!AB79</f>
        <v>0</v>
      </c>
      <c r="Z42" s="2039">
        <f>Y42*0.5</f>
        <v>0</v>
      </c>
      <c r="AA42" s="2040"/>
      <c r="AB42" s="2041"/>
      <c r="AC42" s="2042"/>
    </row>
    <row r="43" spans="1:29" s="864" customFormat="1" ht="25.5" customHeight="1" thickBot="1">
      <c r="A43" s="2043" t="s">
        <v>586</v>
      </c>
      <c r="B43" s="1091" t="s">
        <v>398</v>
      </c>
      <c r="C43" s="1091"/>
      <c r="D43" s="1091"/>
      <c r="E43" s="1091">
        <f>'Основная продукция'!AB24</f>
        <v>0</v>
      </c>
      <c r="F43" s="2049">
        <f>E43*0.5</f>
        <v>0</v>
      </c>
      <c r="G43" s="2045"/>
      <c r="H43" s="2046"/>
      <c r="I43" s="2047"/>
      <c r="K43" s="2043" t="s">
        <v>586</v>
      </c>
      <c r="L43" s="1091" t="s">
        <v>398</v>
      </c>
      <c r="M43" s="1091">
        <v>0</v>
      </c>
      <c r="N43" s="1091"/>
      <c r="O43" s="1091">
        <f>'Основная продукция'!AB52</f>
        <v>0</v>
      </c>
      <c r="P43" s="2049">
        <f>O43*0.5</f>
        <v>0</v>
      </c>
      <c r="Q43" s="2045"/>
      <c r="R43" s="2046"/>
      <c r="S43" s="2047"/>
      <c r="U43" s="2043" t="s">
        <v>586</v>
      </c>
      <c r="V43" s="1091" t="s">
        <v>398</v>
      </c>
      <c r="W43" s="1091">
        <v>0</v>
      </c>
      <c r="X43" s="1091"/>
      <c r="Y43" s="1091">
        <f>'Основная продукция'!AB80</f>
        <v>0</v>
      </c>
      <c r="Z43" s="2049">
        <f>Y43*0.5</f>
        <v>0</v>
      </c>
      <c r="AA43" s="2045"/>
      <c r="AB43" s="2046"/>
      <c r="AC43" s="2047"/>
    </row>
    <row r="44" spans="1:29" s="864" customFormat="1" ht="25.5" customHeight="1">
      <c r="A44" s="1273" t="s">
        <v>294</v>
      </c>
      <c r="B44" s="1274" t="s">
        <v>398</v>
      </c>
      <c r="C44" s="1274"/>
      <c r="D44" s="1274"/>
      <c r="E44" s="1274">
        <f>'Основная продукция'!AB20</f>
        <v>0</v>
      </c>
      <c r="F44" s="1275">
        <f>E44*0.3</f>
        <v>0</v>
      </c>
      <c r="G44" s="1276"/>
      <c r="H44" s="1277"/>
      <c r="I44" s="1278"/>
      <c r="K44" s="1273" t="s">
        <v>294</v>
      </c>
      <c r="L44" s="1274" t="s">
        <v>398</v>
      </c>
      <c r="M44" s="1274">
        <v>0</v>
      </c>
      <c r="N44" s="1274"/>
      <c r="O44" s="1274">
        <f>'Основная продукция'!AB48</f>
        <v>0</v>
      </c>
      <c r="P44" s="1275">
        <f>O44*0.3</f>
        <v>0</v>
      </c>
      <c r="Q44" s="1276"/>
      <c r="R44" s="1277"/>
      <c r="S44" s="1278"/>
      <c r="U44" s="1273" t="s">
        <v>294</v>
      </c>
      <c r="V44" s="1274" t="s">
        <v>398</v>
      </c>
      <c r="W44" s="1274">
        <v>0</v>
      </c>
      <c r="X44" s="1274"/>
      <c r="Y44" s="1274">
        <f>'Основная продукция'!AB76</f>
        <v>0</v>
      </c>
      <c r="Z44" s="1275">
        <f>Y44*0.3</f>
        <v>0</v>
      </c>
      <c r="AA44" s="1276"/>
      <c r="AB44" s="1277"/>
      <c r="AC44" s="1278"/>
    </row>
    <row r="45" spans="1:29" s="864" customFormat="1" ht="25.5" customHeight="1">
      <c r="A45" s="893" t="s">
        <v>295</v>
      </c>
      <c r="B45" s="891" t="s">
        <v>398</v>
      </c>
      <c r="C45" s="911">
        <f>Овощи!G66</f>
        <v>0</v>
      </c>
      <c r="D45" s="891">
        <f>C45/0.3</f>
        <v>0</v>
      </c>
      <c r="E45" s="891">
        <f>ROUNDUP(D45,0)+'Основная продукция'!AB21</f>
        <v>0</v>
      </c>
      <c r="F45" s="892">
        <f>E45*0.3</f>
        <v>0</v>
      </c>
      <c r="G45" s="894"/>
      <c r="H45" s="895"/>
      <c r="I45" s="896"/>
      <c r="K45" s="893" t="s">
        <v>295</v>
      </c>
      <c r="L45" s="891" t="s">
        <v>398</v>
      </c>
      <c r="M45" s="911">
        <v>0</v>
      </c>
      <c r="N45" s="891">
        <f>M45/0.3</f>
        <v>0</v>
      </c>
      <c r="O45" s="891">
        <f>ROUNDUP(N45,0)+'Основная продукция'!AB49</f>
        <v>0</v>
      </c>
      <c r="P45" s="892">
        <f>O45*0.3</f>
        <v>0</v>
      </c>
      <c r="Q45" s="894"/>
      <c r="R45" s="895"/>
      <c r="S45" s="896"/>
      <c r="U45" s="893" t="s">
        <v>295</v>
      </c>
      <c r="V45" s="891" t="s">
        <v>398</v>
      </c>
      <c r="W45" s="911">
        <v>0</v>
      </c>
      <c r="X45" s="891">
        <f>W45/0.3</f>
        <v>0</v>
      </c>
      <c r="Y45" s="891">
        <f>ROUNDUP(X45,0)+'Основная продукция'!AB77</f>
        <v>0</v>
      </c>
      <c r="Z45" s="892">
        <f>Y45*0.3</f>
        <v>0</v>
      </c>
      <c r="AA45" s="894"/>
      <c r="AB45" s="895"/>
      <c r="AC45" s="896"/>
    </row>
    <row r="46" spans="1:29" s="864" customFormat="1" ht="25.5" customHeight="1">
      <c r="A46" s="893" t="s">
        <v>52</v>
      </c>
      <c r="B46" s="891" t="s">
        <v>398</v>
      </c>
      <c r="C46" s="891">
        <f>Овощи!G76</f>
        <v>0</v>
      </c>
      <c r="D46" s="891">
        <f>C46/0.24</f>
        <v>0</v>
      </c>
      <c r="E46" s="891">
        <f>ROUNDUP(D46,0)+'Основная продукция'!AB16</f>
        <v>0</v>
      </c>
      <c r="F46" s="898">
        <f>E46*0.24</f>
        <v>0</v>
      </c>
      <c r="G46" s="894"/>
      <c r="H46" s="895"/>
      <c r="I46" s="896"/>
      <c r="K46" s="893" t="s">
        <v>52</v>
      </c>
      <c r="L46" s="891" t="s">
        <v>398</v>
      </c>
      <c r="M46" s="891">
        <v>0</v>
      </c>
      <c r="N46" s="891">
        <f>M46/0.24</f>
        <v>0</v>
      </c>
      <c r="O46" s="891">
        <f>ROUNDUP(N46,0)+'Основная продукция'!AB44</f>
        <v>0</v>
      </c>
      <c r="P46" s="898">
        <f>O46*0.24</f>
        <v>0</v>
      </c>
      <c r="Q46" s="894"/>
      <c r="R46" s="895"/>
      <c r="S46" s="896"/>
      <c r="U46" s="893" t="s">
        <v>52</v>
      </c>
      <c r="V46" s="891" t="s">
        <v>398</v>
      </c>
      <c r="W46" s="891">
        <v>0</v>
      </c>
      <c r="X46" s="891">
        <f>W46/0.24</f>
        <v>0</v>
      </c>
      <c r="Y46" s="891">
        <f>ROUNDUP(X46,0)+'Основная продукция'!AB72</f>
        <v>0</v>
      </c>
      <c r="Z46" s="898">
        <f>Y46*0.24</f>
        <v>0</v>
      </c>
      <c r="AA46" s="894"/>
      <c r="AB46" s="895"/>
      <c r="AC46" s="896"/>
    </row>
    <row r="47" spans="1:29" s="864" customFormat="1" ht="25.5" customHeight="1">
      <c r="A47" s="893" t="s">
        <v>53</v>
      </c>
      <c r="B47" s="891" t="s">
        <v>398</v>
      </c>
      <c r="C47" s="891"/>
      <c r="D47" s="891">
        <f>C47/0.08</f>
        <v>0</v>
      </c>
      <c r="E47" s="891">
        <f>ROUNDUP(D47,0)+'Основная продукция'!AB17</f>
        <v>0</v>
      </c>
      <c r="F47" s="898">
        <f>E47*0.08</f>
        <v>0</v>
      </c>
      <c r="G47" s="894"/>
      <c r="H47" s="895"/>
      <c r="I47" s="896"/>
      <c r="K47" s="893" t="s">
        <v>53</v>
      </c>
      <c r="L47" s="891" t="s">
        <v>398</v>
      </c>
      <c r="M47" s="891">
        <v>0</v>
      </c>
      <c r="N47" s="891">
        <f>M47/0.08</f>
        <v>0</v>
      </c>
      <c r="O47" s="891">
        <f>ROUNDUP(N47,0)+'Основная продукция'!AB45</f>
        <v>0</v>
      </c>
      <c r="P47" s="898">
        <f>O47*0.08</f>
        <v>0</v>
      </c>
      <c r="Q47" s="894"/>
      <c r="R47" s="895"/>
      <c r="S47" s="896"/>
      <c r="U47" s="893" t="s">
        <v>53</v>
      </c>
      <c r="V47" s="891" t="s">
        <v>398</v>
      </c>
      <c r="W47" s="891">
        <v>0</v>
      </c>
      <c r="X47" s="891">
        <f>W47/0.08</f>
        <v>0</v>
      </c>
      <c r="Y47" s="891">
        <f>ROUNDUP(X47,0)+'Основная продукция'!AB73</f>
        <v>0</v>
      </c>
      <c r="Z47" s="898">
        <f>Y47*0.08</f>
        <v>0</v>
      </c>
      <c r="AA47" s="894"/>
      <c r="AB47" s="895"/>
      <c r="AC47" s="896"/>
    </row>
    <row r="48" spans="1:29" s="864" customFormat="1" ht="25.5" customHeight="1">
      <c r="A48" s="893" t="s">
        <v>54</v>
      </c>
      <c r="B48" s="891" t="s">
        <v>398</v>
      </c>
      <c r="C48" s="891"/>
      <c r="D48" s="891"/>
      <c r="E48" s="891">
        <f>'Основная продукция'!AB18</f>
        <v>0</v>
      </c>
      <c r="F48" s="892">
        <f>E48*1</f>
        <v>0</v>
      </c>
      <c r="G48" s="894"/>
      <c r="H48" s="895"/>
      <c r="I48" s="896"/>
      <c r="K48" s="893" t="s">
        <v>54</v>
      </c>
      <c r="L48" s="891" t="s">
        <v>398</v>
      </c>
      <c r="M48" s="891">
        <v>0</v>
      </c>
      <c r="N48" s="891"/>
      <c r="O48" s="891">
        <f>'Основная продукция'!AB46</f>
        <v>0</v>
      </c>
      <c r="P48" s="892">
        <f>O48*1</f>
        <v>0</v>
      </c>
      <c r="Q48" s="894"/>
      <c r="R48" s="895"/>
      <c r="S48" s="896"/>
      <c r="U48" s="893" t="s">
        <v>54</v>
      </c>
      <c r="V48" s="891" t="s">
        <v>398</v>
      </c>
      <c r="W48" s="891">
        <v>0</v>
      </c>
      <c r="X48" s="891"/>
      <c r="Y48" s="891">
        <f>'Основная продукция'!AB74</f>
        <v>0</v>
      </c>
      <c r="Z48" s="892">
        <f>Y48*1</f>
        <v>0</v>
      </c>
      <c r="AA48" s="894"/>
      <c r="AB48" s="895"/>
      <c r="AC48" s="896"/>
    </row>
    <row r="49" spans="1:29" s="864" customFormat="1" ht="25.5" customHeight="1">
      <c r="A49" s="893" t="s">
        <v>55</v>
      </c>
      <c r="B49" s="891" t="s">
        <v>398</v>
      </c>
      <c r="C49" s="891"/>
      <c r="D49" s="891"/>
      <c r="E49" s="891">
        <f>'Основная продукция'!AB25</f>
        <v>0</v>
      </c>
      <c r="F49" s="892">
        <f>E49*0.3</f>
        <v>0</v>
      </c>
      <c r="G49" s="894"/>
      <c r="H49" s="895"/>
      <c r="I49" s="896"/>
      <c r="K49" s="893" t="s">
        <v>55</v>
      </c>
      <c r="L49" s="891" t="s">
        <v>398</v>
      </c>
      <c r="M49" s="891">
        <v>0</v>
      </c>
      <c r="N49" s="891"/>
      <c r="O49" s="891">
        <f>'Основная продукция'!AB53</f>
        <v>0</v>
      </c>
      <c r="P49" s="892">
        <f>O49*0.3</f>
        <v>0</v>
      </c>
      <c r="Q49" s="894"/>
      <c r="R49" s="895"/>
      <c r="S49" s="896"/>
      <c r="U49" s="893" t="s">
        <v>55</v>
      </c>
      <c r="V49" s="891" t="s">
        <v>398</v>
      </c>
      <c r="W49" s="891">
        <v>0</v>
      </c>
      <c r="X49" s="891"/>
      <c r="Y49" s="891">
        <f>'Основная продукция'!AB81</f>
        <v>0</v>
      </c>
      <c r="Z49" s="892">
        <f>Y49*0.3</f>
        <v>0</v>
      </c>
      <c r="AA49" s="894"/>
      <c r="AB49" s="895"/>
      <c r="AC49" s="896"/>
    </row>
    <row r="50" spans="1:29" s="864" customFormat="1" ht="25.5" customHeight="1">
      <c r="A50" s="893" t="s">
        <v>56</v>
      </c>
      <c r="B50" s="891" t="s">
        <v>398</v>
      </c>
      <c r="C50" s="891"/>
      <c r="D50" s="891"/>
      <c r="E50" s="891">
        <f>'Основная продукция'!AB26</f>
        <v>0</v>
      </c>
      <c r="F50" s="892">
        <f>E50*0.3</f>
        <v>0</v>
      </c>
      <c r="G50" s="894"/>
      <c r="H50" s="895"/>
      <c r="I50" s="896"/>
      <c r="K50" s="893" t="s">
        <v>56</v>
      </c>
      <c r="L50" s="891" t="s">
        <v>398</v>
      </c>
      <c r="M50" s="891">
        <v>0</v>
      </c>
      <c r="N50" s="891"/>
      <c r="O50" s="891">
        <f>'Основная продукция'!AB54</f>
        <v>0</v>
      </c>
      <c r="P50" s="892">
        <f>O50*0.3</f>
        <v>0</v>
      </c>
      <c r="Q50" s="894"/>
      <c r="R50" s="895"/>
      <c r="S50" s="896"/>
      <c r="U50" s="893" t="s">
        <v>56</v>
      </c>
      <c r="V50" s="891" t="s">
        <v>398</v>
      </c>
      <c r="W50" s="891">
        <v>0</v>
      </c>
      <c r="X50" s="891"/>
      <c r="Y50" s="891">
        <f>'Основная продукция'!AB82</f>
        <v>0</v>
      </c>
      <c r="Z50" s="892">
        <f>Y50*0.3</f>
        <v>0</v>
      </c>
      <c r="AA50" s="894"/>
      <c r="AB50" s="895"/>
      <c r="AC50" s="896"/>
    </row>
    <row r="51" spans="1:29" s="864" customFormat="1" ht="25.5" customHeight="1">
      <c r="A51" s="893" t="s">
        <v>57</v>
      </c>
      <c r="B51" s="891" t="s">
        <v>398</v>
      </c>
      <c r="C51" s="891"/>
      <c r="D51" s="891"/>
      <c r="E51" s="891">
        <f>'Основная продукция'!AB28</f>
        <v>0</v>
      </c>
      <c r="F51" s="892">
        <f>E51*0.2</f>
        <v>0</v>
      </c>
      <c r="G51" s="894"/>
      <c r="H51" s="895"/>
      <c r="I51" s="896"/>
      <c r="K51" s="893" t="s">
        <v>57</v>
      </c>
      <c r="L51" s="891" t="s">
        <v>398</v>
      </c>
      <c r="M51" s="891">
        <v>0</v>
      </c>
      <c r="N51" s="891"/>
      <c r="O51" s="891">
        <f>'Основная продукция'!AB56</f>
        <v>0</v>
      </c>
      <c r="P51" s="892">
        <f>O51*0.2</f>
        <v>0</v>
      </c>
      <c r="Q51" s="894"/>
      <c r="R51" s="895"/>
      <c r="S51" s="896"/>
      <c r="U51" s="893" t="s">
        <v>57</v>
      </c>
      <c r="V51" s="891" t="s">
        <v>398</v>
      </c>
      <c r="W51" s="891">
        <v>0</v>
      </c>
      <c r="X51" s="891"/>
      <c r="Y51" s="891">
        <f>'Основная продукция'!AB84</f>
        <v>0</v>
      </c>
      <c r="Z51" s="892">
        <f>Y51*0.2</f>
        <v>0</v>
      </c>
      <c r="AA51" s="894"/>
      <c r="AB51" s="895"/>
      <c r="AC51" s="896"/>
    </row>
    <row r="52" spans="1:29" s="864" customFormat="1" ht="25.5" customHeight="1" thickBot="1">
      <c r="A52" s="912" t="s">
        <v>58</v>
      </c>
      <c r="B52" s="913" t="s">
        <v>398</v>
      </c>
      <c r="C52" s="913"/>
      <c r="D52" s="913"/>
      <c r="E52" s="913">
        <f>'Основная продукция'!AB27</f>
        <v>0</v>
      </c>
      <c r="F52" s="914"/>
      <c r="G52" s="914"/>
      <c r="H52" s="915"/>
      <c r="I52" s="916"/>
      <c r="K52" s="912" t="s">
        <v>58</v>
      </c>
      <c r="L52" s="913" t="s">
        <v>398</v>
      </c>
      <c r="M52" s="913">
        <v>0</v>
      </c>
      <c r="N52" s="913"/>
      <c r="O52" s="913">
        <f>'Основная продукция'!AB55</f>
        <v>0</v>
      </c>
      <c r="P52" s="914"/>
      <c r="Q52" s="914"/>
      <c r="R52" s="915"/>
      <c r="S52" s="916"/>
      <c r="U52" s="912" t="s">
        <v>58</v>
      </c>
      <c r="V52" s="913" t="s">
        <v>398</v>
      </c>
      <c r="W52" s="913"/>
      <c r="X52" s="913"/>
      <c r="Y52" s="913">
        <f>'Основная продукция'!AB83</f>
        <v>0</v>
      </c>
      <c r="Z52" s="914"/>
      <c r="AA52" s="914"/>
      <c r="AB52" s="915"/>
      <c r="AC52" s="916"/>
    </row>
    <row r="53" spans="1:29" s="864" customFormat="1" ht="25.5" customHeight="1">
      <c r="A53" s="4177" t="s">
        <v>59</v>
      </c>
      <c r="B53" s="4178"/>
      <c r="C53" s="4178"/>
      <c r="D53" s="4178"/>
      <c r="E53" s="4178"/>
      <c r="F53" s="4178"/>
      <c r="G53" s="4178"/>
      <c r="H53" s="4178"/>
      <c r="I53" s="4179"/>
      <c r="K53" s="4177" t="s">
        <v>59</v>
      </c>
      <c r="L53" s="4178"/>
      <c r="M53" s="4178"/>
      <c r="N53" s="4178"/>
      <c r="O53" s="4178"/>
      <c r="P53" s="4178"/>
      <c r="Q53" s="4178"/>
      <c r="R53" s="4178"/>
      <c r="S53" s="4179"/>
      <c r="U53" s="4177" t="s">
        <v>59</v>
      </c>
      <c r="V53" s="4178"/>
      <c r="W53" s="4178"/>
      <c r="X53" s="4178"/>
      <c r="Y53" s="4178"/>
      <c r="Z53" s="4178"/>
      <c r="AA53" s="4178"/>
      <c r="AB53" s="4178"/>
      <c r="AC53" s="4179"/>
    </row>
    <row r="54" spans="1:29" ht="25.5" customHeight="1">
      <c r="A54" s="4066" t="s">
        <v>60</v>
      </c>
      <c r="B54" s="4067"/>
      <c r="C54" s="4067"/>
      <c r="D54" s="4067"/>
      <c r="E54" s="4067"/>
      <c r="F54" s="4067"/>
      <c r="G54" s="4067"/>
      <c r="H54" s="4067"/>
      <c r="I54" s="4068"/>
      <c r="K54" s="4066" t="s">
        <v>60</v>
      </c>
      <c r="L54" s="4067"/>
      <c r="M54" s="4067"/>
      <c r="N54" s="4067"/>
      <c r="O54" s="4067"/>
      <c r="P54" s="4067"/>
      <c r="Q54" s="4067"/>
      <c r="R54" s="4067"/>
      <c r="S54" s="4068"/>
      <c r="U54" s="4066" t="s">
        <v>60</v>
      </c>
      <c r="V54" s="4067"/>
      <c r="W54" s="4067"/>
      <c r="X54" s="4067"/>
      <c r="Y54" s="4067"/>
      <c r="Z54" s="4067"/>
      <c r="AA54" s="4067"/>
      <c r="AB54" s="4067"/>
      <c r="AC54" s="4068"/>
    </row>
    <row r="55" spans="1:29" ht="6" customHeight="1" thickBot="1">
      <c r="A55" s="795"/>
      <c r="B55" s="796"/>
      <c r="C55" s="796"/>
      <c r="D55" s="796"/>
      <c r="E55" s="796"/>
      <c r="F55" s="796"/>
      <c r="G55" s="796"/>
      <c r="H55" s="796"/>
      <c r="I55" s="917"/>
      <c r="K55" s="795"/>
      <c r="L55" s="796"/>
      <c r="M55" s="796"/>
      <c r="N55" s="796"/>
      <c r="O55" s="796"/>
      <c r="P55" s="796"/>
      <c r="Q55" s="796"/>
      <c r="R55" s="796"/>
      <c r="S55" s="917"/>
      <c r="U55" s="795"/>
      <c r="V55" s="796"/>
      <c r="W55" s="796"/>
      <c r="X55" s="796"/>
      <c r="Y55" s="796"/>
      <c r="Z55" s="796"/>
      <c r="AA55" s="796"/>
      <c r="AB55" s="796"/>
      <c r="AC55" s="917"/>
    </row>
    <row r="56" spans="1:29" ht="18.75" customHeight="1" thickBot="1">
      <c r="A56" s="854" t="s">
        <v>318</v>
      </c>
      <c r="B56" s="855"/>
      <c r="C56" s="855"/>
      <c r="D56" s="855"/>
      <c r="E56" s="855"/>
      <c r="F56" s="855"/>
      <c r="G56" s="4051" t="s">
        <v>244</v>
      </c>
      <c r="H56" s="4052"/>
      <c r="I56" s="4053"/>
      <c r="K56" s="854" t="s">
        <v>324</v>
      </c>
      <c r="L56" s="855"/>
      <c r="M56" s="855"/>
      <c r="N56" s="855"/>
      <c r="O56" s="855"/>
      <c r="P56" s="855"/>
      <c r="Q56" s="4051" t="s">
        <v>246</v>
      </c>
      <c r="R56" s="4052"/>
      <c r="S56" s="4053"/>
      <c r="U56" s="854" t="s">
        <v>317</v>
      </c>
      <c r="V56" s="855"/>
      <c r="W56" s="855"/>
      <c r="X56" s="855"/>
      <c r="Y56" s="855"/>
      <c r="Z56" s="855"/>
      <c r="AA56" s="4051" t="s">
        <v>122</v>
      </c>
      <c r="AB56" s="4052"/>
      <c r="AC56" s="4053"/>
    </row>
    <row r="57" spans="1:29" ht="18.75" customHeight="1" thickBot="1">
      <c r="A57" s="856" t="s">
        <v>61</v>
      </c>
      <c r="B57" s="4059">
        <f>B2</f>
        <v>44606</v>
      </c>
      <c r="C57" s="4060"/>
      <c r="D57" s="4060"/>
      <c r="E57" s="4060"/>
      <c r="F57" s="4061"/>
      <c r="G57" s="857" t="s">
        <v>62</v>
      </c>
      <c r="H57" s="4062">
        <f>H2</f>
        <v>0.66666666666666663</v>
      </c>
      <c r="I57" s="4063"/>
      <c r="K57" s="856" t="s">
        <v>61</v>
      </c>
      <c r="L57" s="4059">
        <f>L2</f>
        <v>44606</v>
      </c>
      <c r="M57" s="4060"/>
      <c r="N57" s="4060"/>
      <c r="O57" s="4060"/>
      <c r="P57" s="4061"/>
      <c r="Q57" s="857" t="s">
        <v>62</v>
      </c>
      <c r="R57" s="4062">
        <f>R2</f>
        <v>0.66666666666666663</v>
      </c>
      <c r="S57" s="4063"/>
      <c r="U57" s="856" t="s">
        <v>61</v>
      </c>
      <c r="V57" s="4059">
        <f>V2</f>
        <v>44606</v>
      </c>
      <c r="W57" s="4060"/>
      <c r="X57" s="4060"/>
      <c r="Y57" s="4060"/>
      <c r="Z57" s="4061"/>
      <c r="AA57" s="857" t="s">
        <v>62</v>
      </c>
      <c r="AB57" s="4062">
        <f>AB2</f>
        <v>0.66666666666666663</v>
      </c>
      <c r="AC57" s="4063"/>
    </row>
    <row r="58" spans="1:29" ht="12.75" customHeight="1">
      <c r="A58" s="4077" t="s">
        <v>21</v>
      </c>
      <c r="B58" s="4078"/>
      <c r="C58" s="858"/>
      <c r="D58" s="858"/>
      <c r="E58" s="858"/>
      <c r="F58" s="4081" t="s">
        <v>395</v>
      </c>
      <c r="G58" s="4081" t="s">
        <v>22</v>
      </c>
      <c r="H58" s="4081" t="s">
        <v>563</v>
      </c>
      <c r="I58" s="4090" t="s">
        <v>564</v>
      </c>
      <c r="K58" s="4077" t="s">
        <v>21</v>
      </c>
      <c r="L58" s="4078"/>
      <c r="M58" s="858"/>
      <c r="N58" s="858"/>
      <c r="O58" s="858"/>
      <c r="P58" s="4081" t="s">
        <v>395</v>
      </c>
      <c r="Q58" s="4081" t="s">
        <v>22</v>
      </c>
      <c r="R58" s="4081" t="s">
        <v>563</v>
      </c>
      <c r="S58" s="4090" t="s">
        <v>564</v>
      </c>
      <c r="U58" s="4077" t="s">
        <v>21</v>
      </c>
      <c r="V58" s="4078"/>
      <c r="W58" s="858"/>
      <c r="X58" s="858"/>
      <c r="Y58" s="858"/>
      <c r="Z58" s="4081" t="s">
        <v>395</v>
      </c>
      <c r="AA58" s="4081" t="s">
        <v>22</v>
      </c>
      <c r="AB58" s="4081" t="s">
        <v>563</v>
      </c>
      <c r="AC58" s="4090" t="s">
        <v>564</v>
      </c>
    </row>
    <row r="59" spans="1:29" ht="13.5" thickBot="1">
      <c r="A59" s="4079"/>
      <c r="B59" s="4080"/>
      <c r="C59" s="859"/>
      <c r="D59" s="859"/>
      <c r="E59" s="859" t="s">
        <v>396</v>
      </c>
      <c r="F59" s="4082"/>
      <c r="G59" s="4082"/>
      <c r="H59" s="4082"/>
      <c r="I59" s="4091"/>
      <c r="K59" s="4079"/>
      <c r="L59" s="4080"/>
      <c r="M59" s="859"/>
      <c r="N59" s="859"/>
      <c r="O59" s="859" t="s">
        <v>396</v>
      </c>
      <c r="P59" s="4082"/>
      <c r="Q59" s="4082"/>
      <c r="R59" s="4082"/>
      <c r="S59" s="4091"/>
      <c r="U59" s="4079"/>
      <c r="V59" s="4080"/>
      <c r="W59" s="859"/>
      <c r="X59" s="859"/>
      <c r="Y59" s="859" t="s">
        <v>396</v>
      </c>
      <c r="Z59" s="4082"/>
      <c r="AA59" s="4082"/>
      <c r="AB59" s="4082"/>
      <c r="AC59" s="4091"/>
    </row>
    <row r="60" spans="1:29" s="864" customFormat="1" ht="25.5" customHeight="1">
      <c r="A60" s="1407" t="s">
        <v>24</v>
      </c>
      <c r="B60" s="1408" t="s">
        <v>25</v>
      </c>
      <c r="C60" s="1408"/>
      <c r="D60" s="1408"/>
      <c r="E60" s="1408" t="s">
        <v>397</v>
      </c>
      <c r="F60" s="860">
        <f>'Основная продукция'!Y89</f>
        <v>0</v>
      </c>
      <c r="G60" s="861"/>
      <c r="H60" s="862"/>
      <c r="I60" s="863"/>
      <c r="K60" s="1407" t="s">
        <v>24</v>
      </c>
      <c r="L60" s="1408" t="s">
        <v>25</v>
      </c>
      <c r="M60" s="1408"/>
      <c r="N60" s="1408"/>
      <c r="O60" s="1408" t="s">
        <v>397</v>
      </c>
      <c r="P60" s="860">
        <f>'Основная продукция'!Y117</f>
        <v>0</v>
      </c>
      <c r="Q60" s="861"/>
      <c r="R60" s="862"/>
      <c r="S60" s="863"/>
      <c r="U60" s="1407" t="s">
        <v>24</v>
      </c>
      <c r="V60" s="1408" t="s">
        <v>25</v>
      </c>
      <c r="W60" s="1408"/>
      <c r="X60" s="1408"/>
      <c r="Y60" s="1408" t="s">
        <v>397</v>
      </c>
      <c r="Z60" s="860">
        <f>'Основная продукция'!Y145</f>
        <v>0</v>
      </c>
      <c r="AA60" s="861"/>
      <c r="AB60" s="862"/>
      <c r="AC60" s="863"/>
    </row>
    <row r="61" spans="1:29" s="864" customFormat="1" ht="25.5" customHeight="1">
      <c r="A61" s="865" t="s">
        <v>26</v>
      </c>
      <c r="B61" s="866" t="s">
        <v>25</v>
      </c>
      <c r="C61" s="867"/>
      <c r="D61" s="867"/>
      <c r="E61" s="866" t="s">
        <v>397</v>
      </c>
      <c r="F61" s="881">
        <f>'Основная продукция'!Y90</f>
        <v>0</v>
      </c>
      <c r="G61" s="868"/>
      <c r="H61" s="869"/>
      <c r="I61" s="870"/>
      <c r="K61" s="865" t="s">
        <v>26</v>
      </c>
      <c r="L61" s="866" t="s">
        <v>25</v>
      </c>
      <c r="M61" s="867"/>
      <c r="N61" s="867"/>
      <c r="O61" s="866" t="s">
        <v>397</v>
      </c>
      <c r="P61" s="881">
        <f>'Основная продукция'!Y118</f>
        <v>0</v>
      </c>
      <c r="Q61" s="868"/>
      <c r="R61" s="869"/>
      <c r="S61" s="870"/>
      <c r="U61" s="865" t="s">
        <v>26</v>
      </c>
      <c r="V61" s="866" t="s">
        <v>25</v>
      </c>
      <c r="W61" s="867"/>
      <c r="X61" s="867"/>
      <c r="Y61" s="866" t="s">
        <v>397</v>
      </c>
      <c r="Z61" s="881">
        <f>'Основная продукция'!Y146</f>
        <v>0</v>
      </c>
      <c r="AA61" s="868"/>
      <c r="AB61" s="869"/>
      <c r="AC61" s="870"/>
    </row>
    <row r="62" spans="1:29" s="864" customFormat="1" ht="25.5" customHeight="1">
      <c r="A62" s="865" t="s">
        <v>583</v>
      </c>
      <c r="B62" s="866" t="s">
        <v>25</v>
      </c>
      <c r="C62" s="867"/>
      <c r="D62" s="867"/>
      <c r="E62" s="866" t="s">
        <v>397</v>
      </c>
      <c r="F62" s="881">
        <f>'Основная продукция'!Y91</f>
        <v>0</v>
      </c>
      <c r="G62" s="868"/>
      <c r="H62" s="869"/>
      <c r="I62" s="870"/>
      <c r="K62" s="865" t="s">
        <v>583</v>
      </c>
      <c r="L62" s="866" t="s">
        <v>25</v>
      </c>
      <c r="M62" s="867"/>
      <c r="N62" s="867"/>
      <c r="O62" s="866" t="s">
        <v>397</v>
      </c>
      <c r="P62" s="881">
        <f>'Основная продукция'!Y119</f>
        <v>0</v>
      </c>
      <c r="Q62" s="868"/>
      <c r="R62" s="869"/>
      <c r="S62" s="870"/>
      <c r="U62" s="865" t="s">
        <v>583</v>
      </c>
      <c r="V62" s="866" t="s">
        <v>25</v>
      </c>
      <c r="W62" s="867"/>
      <c r="X62" s="867"/>
      <c r="Y62" s="866" t="s">
        <v>397</v>
      </c>
      <c r="Z62" s="881">
        <f>'Основная продукция'!Y147</f>
        <v>0</v>
      </c>
      <c r="AA62" s="868"/>
      <c r="AB62" s="869"/>
      <c r="AC62" s="870"/>
    </row>
    <row r="63" spans="1:29" s="864" customFormat="1" ht="25.5" customHeight="1">
      <c r="A63" s="865" t="s">
        <v>584</v>
      </c>
      <c r="B63" s="866" t="s">
        <v>25</v>
      </c>
      <c r="C63" s="867"/>
      <c r="D63" s="867"/>
      <c r="E63" s="866" t="s">
        <v>397</v>
      </c>
      <c r="F63" s="881">
        <f>'Основная продукция'!Y92</f>
        <v>0</v>
      </c>
      <c r="G63" s="868"/>
      <c r="H63" s="869"/>
      <c r="I63" s="870"/>
      <c r="K63" s="865" t="s">
        <v>584</v>
      </c>
      <c r="L63" s="866" t="s">
        <v>25</v>
      </c>
      <c r="M63" s="867"/>
      <c r="N63" s="867"/>
      <c r="O63" s="866" t="s">
        <v>397</v>
      </c>
      <c r="P63" s="881">
        <f>'Основная продукция'!Y120</f>
        <v>0</v>
      </c>
      <c r="Q63" s="868"/>
      <c r="R63" s="869"/>
      <c r="S63" s="870"/>
      <c r="U63" s="865" t="s">
        <v>584</v>
      </c>
      <c r="V63" s="866" t="s">
        <v>25</v>
      </c>
      <c r="W63" s="867"/>
      <c r="X63" s="867"/>
      <c r="Y63" s="866" t="s">
        <v>397</v>
      </c>
      <c r="Z63" s="881">
        <f>'Основная продукция'!Y148</f>
        <v>0</v>
      </c>
      <c r="AA63" s="868"/>
      <c r="AB63" s="869"/>
      <c r="AC63" s="870"/>
    </row>
    <row r="64" spans="1:29" s="864" customFormat="1" ht="25.5" customHeight="1" thickBot="1">
      <c r="A64" s="871" t="s">
        <v>27</v>
      </c>
      <c r="B64" s="1410" t="s">
        <v>25</v>
      </c>
      <c r="C64" s="872"/>
      <c r="D64" s="872"/>
      <c r="E64" s="1410" t="s">
        <v>397</v>
      </c>
      <c r="F64" s="930">
        <f>'Основная продукция'!Y93</f>
        <v>0</v>
      </c>
      <c r="G64" s="873"/>
      <c r="H64" s="874"/>
      <c r="I64" s="875"/>
      <c r="K64" s="871" t="s">
        <v>27</v>
      </c>
      <c r="L64" s="1410" t="s">
        <v>25</v>
      </c>
      <c r="M64" s="872"/>
      <c r="N64" s="872"/>
      <c r="O64" s="1410" t="s">
        <v>397</v>
      </c>
      <c r="P64" s="930">
        <f>'Основная продукция'!Y121</f>
        <v>0</v>
      </c>
      <c r="Q64" s="873"/>
      <c r="R64" s="874"/>
      <c r="S64" s="875"/>
      <c r="U64" s="871" t="s">
        <v>27</v>
      </c>
      <c r="V64" s="1410" t="s">
        <v>25</v>
      </c>
      <c r="W64" s="872"/>
      <c r="X64" s="872"/>
      <c r="Y64" s="1410" t="s">
        <v>397</v>
      </c>
      <c r="Z64" s="930">
        <f>'Основная продукция'!Y149</f>
        <v>0</v>
      </c>
      <c r="AA64" s="873"/>
      <c r="AB64" s="874"/>
      <c r="AC64" s="875"/>
    </row>
    <row r="65" spans="1:29" s="864" customFormat="1" ht="25.5" customHeight="1">
      <c r="A65" s="1407" t="s">
        <v>0</v>
      </c>
      <c r="B65" s="1408" t="s">
        <v>25</v>
      </c>
      <c r="C65" s="1408"/>
      <c r="D65" s="1408"/>
      <c r="E65" s="1408" t="s">
        <v>397</v>
      </c>
      <c r="F65" s="860">
        <f>'Основная продукция'!Y95</f>
        <v>0</v>
      </c>
      <c r="G65" s="876"/>
      <c r="H65" s="1832" t="e">
        <f>'Срочная в 16.00'!G16</f>
        <v>#DIV/0!</v>
      </c>
      <c r="I65" s="1829" t="e">
        <f>F65-H65</f>
        <v>#DIV/0!</v>
      </c>
      <c r="K65" s="1407" t="s">
        <v>0</v>
      </c>
      <c r="L65" s="1408" t="s">
        <v>25</v>
      </c>
      <c r="M65" s="1408"/>
      <c r="N65" s="1408"/>
      <c r="O65" s="1408" t="s">
        <v>397</v>
      </c>
      <c r="P65" s="860">
        <f>'Основная продукция'!Y123</f>
        <v>0</v>
      </c>
      <c r="Q65" s="876"/>
      <c r="R65" s="1832" t="e">
        <f>'Срочная в 16.00'!G20</f>
        <v>#DIV/0!</v>
      </c>
      <c r="S65" s="1829" t="e">
        <f>P65-R65</f>
        <v>#DIV/0!</v>
      </c>
      <c r="U65" s="1407" t="s">
        <v>0</v>
      </c>
      <c r="V65" s="1408" t="s">
        <v>25</v>
      </c>
      <c r="W65" s="1408"/>
      <c r="X65" s="1408"/>
      <c r="Y65" s="1408" t="s">
        <v>397</v>
      </c>
      <c r="Z65" s="860">
        <f>'Основная продукция'!Y151</f>
        <v>0</v>
      </c>
      <c r="AA65" s="876"/>
      <c r="AB65" s="1832" t="e">
        <f>'Срочная в 16.00'!G24</f>
        <v>#DIV/0!</v>
      </c>
      <c r="AC65" s="1829" t="e">
        <f>Z65-AB65</f>
        <v>#DIV/0!</v>
      </c>
    </row>
    <row r="66" spans="1:29" s="864" customFormat="1" ht="25.5" customHeight="1">
      <c r="A66" s="865" t="s">
        <v>28</v>
      </c>
      <c r="B66" s="866" t="s">
        <v>25</v>
      </c>
      <c r="C66" s="867"/>
      <c r="D66" s="867"/>
      <c r="E66" s="866" t="s">
        <v>397</v>
      </c>
      <c r="F66" s="881">
        <f>'Основная продукция'!Y96</f>
        <v>0</v>
      </c>
      <c r="G66" s="877"/>
      <c r="H66" s="1827"/>
      <c r="I66" s="1828"/>
      <c r="K66" s="865" t="s">
        <v>28</v>
      </c>
      <c r="L66" s="866" t="s">
        <v>25</v>
      </c>
      <c r="M66" s="867"/>
      <c r="N66" s="867"/>
      <c r="O66" s="866" t="s">
        <v>397</v>
      </c>
      <c r="P66" s="881">
        <f>'Основная продукция'!Y124</f>
        <v>0</v>
      </c>
      <c r="Q66" s="877"/>
      <c r="R66" s="1827"/>
      <c r="S66" s="1828"/>
      <c r="U66" s="865" t="s">
        <v>28</v>
      </c>
      <c r="V66" s="866" t="s">
        <v>25</v>
      </c>
      <c r="W66" s="867"/>
      <c r="X66" s="867"/>
      <c r="Y66" s="866" t="s">
        <v>397</v>
      </c>
      <c r="Z66" s="881">
        <f>'Основная продукция'!Y152</f>
        <v>0</v>
      </c>
      <c r="AA66" s="877"/>
      <c r="AB66" s="1827"/>
      <c r="AC66" s="1828"/>
    </row>
    <row r="67" spans="1:29" s="864" customFormat="1" ht="25.5" customHeight="1" thickBot="1">
      <c r="A67" s="1409" t="s">
        <v>29</v>
      </c>
      <c r="B67" s="1410" t="s">
        <v>25</v>
      </c>
      <c r="C67" s="872"/>
      <c r="D67" s="872"/>
      <c r="E67" s="1410" t="s">
        <v>397</v>
      </c>
      <c r="F67" s="930">
        <f>'Основная продукция'!Y97</f>
        <v>0</v>
      </c>
      <c r="G67" s="878"/>
      <c r="H67" s="1833" t="e">
        <f>'Срочная в 16.00'!G17</f>
        <v>#DIV/0!</v>
      </c>
      <c r="I67" s="1831" t="e">
        <f>F67-H67</f>
        <v>#DIV/0!</v>
      </c>
      <c r="K67" s="1409" t="s">
        <v>29</v>
      </c>
      <c r="L67" s="1410" t="s">
        <v>25</v>
      </c>
      <c r="M67" s="872"/>
      <c r="N67" s="872"/>
      <c r="O67" s="1410" t="s">
        <v>397</v>
      </c>
      <c r="P67" s="930">
        <f>'Основная продукция'!Y125</f>
        <v>0</v>
      </c>
      <c r="Q67" s="878"/>
      <c r="R67" s="1833" t="e">
        <f>'Срочная в 16.00'!G21</f>
        <v>#DIV/0!</v>
      </c>
      <c r="S67" s="1831" t="e">
        <f>P67-R67</f>
        <v>#DIV/0!</v>
      </c>
      <c r="U67" s="1409" t="s">
        <v>29</v>
      </c>
      <c r="V67" s="1410" t="s">
        <v>25</v>
      </c>
      <c r="W67" s="872"/>
      <c r="X67" s="872"/>
      <c r="Y67" s="1410" t="s">
        <v>397</v>
      </c>
      <c r="Z67" s="930">
        <f>'Основная продукция'!Y153</f>
        <v>0</v>
      </c>
      <c r="AA67" s="878"/>
      <c r="AB67" s="1833" t="e">
        <f>'Срочная в 16.00'!G25</f>
        <v>#DIV/0!</v>
      </c>
      <c r="AC67" s="1831" t="e">
        <f>Z67-AB67</f>
        <v>#DIV/0!</v>
      </c>
    </row>
    <row r="68" spans="1:29" s="864" customFormat="1" ht="25.5" customHeight="1">
      <c r="A68" s="1407" t="s">
        <v>30</v>
      </c>
      <c r="B68" s="1408" t="s">
        <v>25</v>
      </c>
      <c r="C68" s="1408"/>
      <c r="D68" s="1408"/>
      <c r="E68" s="1408" t="s">
        <v>397</v>
      </c>
      <c r="F68" s="860">
        <f>'Основная продукция'!Y99</f>
        <v>0</v>
      </c>
      <c r="G68" s="876"/>
      <c r="H68" s="862"/>
      <c r="I68" s="863"/>
      <c r="K68" s="1407" t="s">
        <v>30</v>
      </c>
      <c r="L68" s="1408" t="s">
        <v>25</v>
      </c>
      <c r="M68" s="1408"/>
      <c r="N68" s="1408"/>
      <c r="O68" s="1408" t="s">
        <v>397</v>
      </c>
      <c r="P68" s="860">
        <f>'Основная продукция'!Y127</f>
        <v>0</v>
      </c>
      <c r="Q68" s="876"/>
      <c r="R68" s="862"/>
      <c r="S68" s="863"/>
      <c r="U68" s="1407" t="s">
        <v>30</v>
      </c>
      <c r="V68" s="1408" t="s">
        <v>25</v>
      </c>
      <c r="W68" s="1408"/>
      <c r="X68" s="1408"/>
      <c r="Y68" s="1408" t="s">
        <v>397</v>
      </c>
      <c r="Z68" s="860">
        <f>'Основная продукция'!Y155</f>
        <v>0</v>
      </c>
      <c r="AA68" s="876"/>
      <c r="AB68" s="862"/>
      <c r="AC68" s="863"/>
    </row>
    <row r="69" spans="1:29" s="864" customFormat="1" ht="25.5" customHeight="1" thickBot="1">
      <c r="A69" s="1409" t="s">
        <v>31</v>
      </c>
      <c r="B69" s="1410" t="s">
        <v>25</v>
      </c>
      <c r="C69" s="872"/>
      <c r="D69" s="872"/>
      <c r="E69" s="1410" t="s">
        <v>397</v>
      </c>
      <c r="F69" s="930">
        <f>'Основная продукция'!Y100</f>
        <v>0</v>
      </c>
      <c r="G69" s="878"/>
      <c r="H69" s="874"/>
      <c r="I69" s="875"/>
      <c r="K69" s="1409" t="s">
        <v>31</v>
      </c>
      <c r="L69" s="1410" t="s">
        <v>25</v>
      </c>
      <c r="M69" s="872"/>
      <c r="N69" s="872"/>
      <c r="O69" s="1410" t="s">
        <v>397</v>
      </c>
      <c r="P69" s="930">
        <f>'Основная продукция'!Y128</f>
        <v>0</v>
      </c>
      <c r="Q69" s="878"/>
      <c r="R69" s="874"/>
      <c r="S69" s="875"/>
      <c r="U69" s="1409" t="s">
        <v>31</v>
      </c>
      <c r="V69" s="1410" t="s">
        <v>25</v>
      </c>
      <c r="W69" s="872"/>
      <c r="X69" s="872"/>
      <c r="Y69" s="1410" t="s">
        <v>397</v>
      </c>
      <c r="Z69" s="930">
        <f>'Основная продукция'!Y156</f>
        <v>0</v>
      </c>
      <c r="AA69" s="878"/>
      <c r="AB69" s="874"/>
      <c r="AC69" s="875"/>
    </row>
    <row r="70" spans="1:29" s="864" customFormat="1" ht="25.5" customHeight="1">
      <c r="A70" s="879" t="s">
        <v>327</v>
      </c>
      <c r="B70" s="1408" t="s">
        <v>25</v>
      </c>
      <c r="C70" s="1408"/>
      <c r="D70" s="1408"/>
      <c r="E70" s="1408" t="s">
        <v>397</v>
      </c>
      <c r="F70" s="860">
        <f>'Основная продукция'!Y101</f>
        <v>0</v>
      </c>
      <c r="G70" s="876"/>
      <c r="H70" s="862"/>
      <c r="I70" s="863"/>
      <c r="K70" s="879" t="s">
        <v>327</v>
      </c>
      <c r="L70" s="1408" t="s">
        <v>25</v>
      </c>
      <c r="M70" s="1408"/>
      <c r="N70" s="1408"/>
      <c r="O70" s="1408" t="s">
        <v>397</v>
      </c>
      <c r="P70" s="860">
        <f>'Основная продукция'!Y129</f>
        <v>0</v>
      </c>
      <c r="Q70" s="876"/>
      <c r="R70" s="862"/>
      <c r="S70" s="863"/>
      <c r="U70" s="879" t="s">
        <v>327</v>
      </c>
      <c r="V70" s="1408" t="s">
        <v>25</v>
      </c>
      <c r="W70" s="1408"/>
      <c r="X70" s="1408"/>
      <c r="Y70" s="1408" t="s">
        <v>397</v>
      </c>
      <c r="Z70" s="860">
        <f>'Основная продукция'!Y157</f>
        <v>0</v>
      </c>
      <c r="AA70" s="876"/>
      <c r="AB70" s="862"/>
      <c r="AC70" s="863"/>
    </row>
    <row r="71" spans="1:29" s="864" customFormat="1" ht="25.5" customHeight="1">
      <c r="A71" s="880" t="s">
        <v>33</v>
      </c>
      <c r="B71" s="866" t="s">
        <v>25</v>
      </c>
      <c r="C71" s="867"/>
      <c r="D71" s="867"/>
      <c r="E71" s="866" t="s">
        <v>397</v>
      </c>
      <c r="F71" s="881">
        <f>'Основная продукция'!Y102</f>
        <v>0</v>
      </c>
      <c r="G71" s="877"/>
      <c r="H71" s="869"/>
      <c r="I71" s="870"/>
      <c r="K71" s="880" t="s">
        <v>33</v>
      </c>
      <c r="L71" s="866" t="s">
        <v>25</v>
      </c>
      <c r="M71" s="867"/>
      <c r="N71" s="867"/>
      <c r="O71" s="866" t="s">
        <v>397</v>
      </c>
      <c r="P71" s="881">
        <f>'Основная продукция'!Y130</f>
        <v>0</v>
      </c>
      <c r="Q71" s="877"/>
      <c r="R71" s="869"/>
      <c r="S71" s="870"/>
      <c r="U71" s="880" t="s">
        <v>33</v>
      </c>
      <c r="V71" s="866" t="s">
        <v>25</v>
      </c>
      <c r="W71" s="867"/>
      <c r="X71" s="867"/>
      <c r="Y71" s="866" t="s">
        <v>397</v>
      </c>
      <c r="Z71" s="881">
        <f>'Основная продукция'!Y158</f>
        <v>0</v>
      </c>
      <c r="AA71" s="877"/>
      <c r="AB71" s="869"/>
      <c r="AC71" s="870"/>
    </row>
    <row r="72" spans="1:29" s="864" customFormat="1" ht="25.5" customHeight="1" thickBot="1">
      <c r="A72" s="871" t="s">
        <v>34</v>
      </c>
      <c r="B72" s="1410" t="s">
        <v>25</v>
      </c>
      <c r="C72" s="872"/>
      <c r="D72" s="872"/>
      <c r="E72" s="1410" t="s">
        <v>397</v>
      </c>
      <c r="F72" s="930">
        <f>'Основная продукция'!Y103</f>
        <v>0</v>
      </c>
      <c r="G72" s="878"/>
      <c r="H72" s="874"/>
      <c r="I72" s="875"/>
      <c r="K72" s="871" t="s">
        <v>34</v>
      </c>
      <c r="L72" s="1410" t="s">
        <v>25</v>
      </c>
      <c r="M72" s="872"/>
      <c r="N72" s="872"/>
      <c r="O72" s="1410" t="s">
        <v>397</v>
      </c>
      <c r="P72" s="930">
        <f>'Основная продукция'!Y131</f>
        <v>0</v>
      </c>
      <c r="Q72" s="878"/>
      <c r="R72" s="874"/>
      <c r="S72" s="875"/>
      <c r="U72" s="871" t="s">
        <v>34</v>
      </c>
      <c r="V72" s="1410" t="s">
        <v>25</v>
      </c>
      <c r="W72" s="872"/>
      <c r="X72" s="872"/>
      <c r="Y72" s="1410" t="s">
        <v>397</v>
      </c>
      <c r="Z72" s="930">
        <f>'Основная продукция'!Y159</f>
        <v>0</v>
      </c>
      <c r="AA72" s="878"/>
      <c r="AB72" s="874"/>
      <c r="AC72" s="875"/>
    </row>
    <row r="73" spans="1:29" s="864" customFormat="1" ht="25.5" customHeight="1">
      <c r="A73" s="1407" t="s">
        <v>9</v>
      </c>
      <c r="B73" s="1408" t="s">
        <v>25</v>
      </c>
      <c r="C73" s="1408"/>
      <c r="D73" s="1408"/>
      <c r="E73" s="1408" t="s">
        <v>397</v>
      </c>
      <c r="F73" s="860">
        <f>'Основная продукция'!Y104</f>
        <v>0</v>
      </c>
      <c r="G73" s="876"/>
      <c r="H73" s="862"/>
      <c r="I73" s="863"/>
      <c r="K73" s="1407" t="s">
        <v>9</v>
      </c>
      <c r="L73" s="1408" t="s">
        <v>25</v>
      </c>
      <c r="M73" s="1408"/>
      <c r="N73" s="1408"/>
      <c r="O73" s="1408" t="s">
        <v>397</v>
      </c>
      <c r="P73" s="860">
        <f>'Основная продукция'!Y132</f>
        <v>0</v>
      </c>
      <c r="Q73" s="876"/>
      <c r="R73" s="862"/>
      <c r="S73" s="863"/>
      <c r="U73" s="1407" t="s">
        <v>9</v>
      </c>
      <c r="V73" s="1408" t="s">
        <v>25</v>
      </c>
      <c r="W73" s="1408"/>
      <c r="X73" s="1408"/>
      <c r="Y73" s="1408" t="s">
        <v>397</v>
      </c>
      <c r="Z73" s="860">
        <f>'Основная продукция'!Y160</f>
        <v>0</v>
      </c>
      <c r="AA73" s="876"/>
      <c r="AB73" s="862"/>
      <c r="AC73" s="863"/>
    </row>
    <row r="74" spans="1:29" s="864" customFormat="1" ht="25.5" customHeight="1">
      <c r="A74" s="880" t="s">
        <v>10</v>
      </c>
      <c r="B74" s="866" t="s">
        <v>25</v>
      </c>
      <c r="C74" s="867"/>
      <c r="D74" s="867"/>
      <c r="E74" s="866" t="s">
        <v>397</v>
      </c>
      <c r="F74" s="881" t="e">
        <f>'Основная продукция'!#REF!</f>
        <v>#REF!</v>
      </c>
      <c r="G74" s="877"/>
      <c r="H74" s="869"/>
      <c r="I74" s="870"/>
      <c r="K74" s="880" t="s">
        <v>10</v>
      </c>
      <c r="L74" s="866" t="s">
        <v>25</v>
      </c>
      <c r="M74" s="867"/>
      <c r="N74" s="867"/>
      <c r="O74" s="866" t="s">
        <v>397</v>
      </c>
      <c r="P74" s="881" t="e">
        <f>'Основная продукция'!#REF!</f>
        <v>#REF!</v>
      </c>
      <c r="Q74" s="877"/>
      <c r="R74" s="869"/>
      <c r="S74" s="870"/>
      <c r="U74" s="880" t="s">
        <v>10</v>
      </c>
      <c r="V74" s="866" t="s">
        <v>25</v>
      </c>
      <c r="W74" s="867"/>
      <c r="X74" s="867"/>
      <c r="Y74" s="866" t="s">
        <v>397</v>
      </c>
      <c r="Z74" s="881" t="e">
        <f>'Основная продукция'!#REF!</f>
        <v>#REF!</v>
      </c>
      <c r="AA74" s="877"/>
      <c r="AB74" s="869"/>
      <c r="AC74" s="870"/>
    </row>
    <row r="75" spans="1:29" s="864" customFormat="1" ht="25.5" customHeight="1" thickBot="1">
      <c r="A75" s="871" t="s">
        <v>11</v>
      </c>
      <c r="B75" s="1410" t="s">
        <v>25</v>
      </c>
      <c r="C75" s="872"/>
      <c r="D75" s="872"/>
      <c r="E75" s="882" t="s">
        <v>397</v>
      </c>
      <c r="F75" s="930" t="e">
        <f>'Основная продукция'!#REF!</f>
        <v>#REF!</v>
      </c>
      <c r="G75" s="878"/>
      <c r="H75" s="874"/>
      <c r="I75" s="875"/>
      <c r="K75" s="871" t="s">
        <v>11</v>
      </c>
      <c r="L75" s="1410" t="s">
        <v>25</v>
      </c>
      <c r="M75" s="872"/>
      <c r="N75" s="872"/>
      <c r="O75" s="882" t="s">
        <v>397</v>
      </c>
      <c r="P75" s="930" t="e">
        <f>'Основная продукция'!#REF!</f>
        <v>#REF!</v>
      </c>
      <c r="Q75" s="878"/>
      <c r="R75" s="874"/>
      <c r="S75" s="875"/>
      <c r="U75" s="871" t="s">
        <v>11</v>
      </c>
      <c r="V75" s="1410" t="s">
        <v>25</v>
      </c>
      <c r="W75" s="872"/>
      <c r="X75" s="872"/>
      <c r="Y75" s="882" t="s">
        <v>397</v>
      </c>
      <c r="Z75" s="930" t="e">
        <f>'Основная продукция'!#REF!</f>
        <v>#REF!</v>
      </c>
      <c r="AA75" s="878"/>
      <c r="AB75" s="874"/>
      <c r="AC75" s="875"/>
    </row>
    <row r="76" spans="1:29" s="864" customFormat="1" ht="25.5" customHeight="1">
      <c r="A76" s="879" t="s">
        <v>331</v>
      </c>
      <c r="B76" s="1838" t="s">
        <v>25</v>
      </c>
      <c r="C76" s="1970"/>
      <c r="D76" s="1847"/>
      <c r="E76" s="1838" t="s">
        <v>397</v>
      </c>
      <c r="F76" s="860">
        <f>'Основная продукция'!Y106</f>
        <v>0</v>
      </c>
      <c r="G76" s="876"/>
      <c r="H76" s="862"/>
      <c r="I76" s="1844"/>
      <c r="K76" s="879" t="s">
        <v>331</v>
      </c>
      <c r="L76" s="1838" t="s">
        <v>25</v>
      </c>
      <c r="M76" s="1970"/>
      <c r="N76" s="1847"/>
      <c r="O76" s="1838" t="s">
        <v>397</v>
      </c>
      <c r="P76" s="860">
        <f>'Основная продукция'!Y134</f>
        <v>0</v>
      </c>
      <c r="Q76" s="876"/>
      <c r="R76" s="862"/>
      <c r="S76" s="1844"/>
      <c r="U76" s="879" t="s">
        <v>331</v>
      </c>
      <c r="V76" s="1838" t="s">
        <v>25</v>
      </c>
      <c r="W76" s="1970"/>
      <c r="X76" s="1847"/>
      <c r="Y76" s="1838" t="s">
        <v>397</v>
      </c>
      <c r="Z76" s="860">
        <f>'Основная продукция'!Y162</f>
        <v>0</v>
      </c>
      <c r="AA76" s="876"/>
      <c r="AB76" s="862"/>
      <c r="AC76" s="1844"/>
    </row>
    <row r="77" spans="1:29" s="864" customFormat="1" ht="25.5" customHeight="1" thickBot="1">
      <c r="A77" s="1845" t="s">
        <v>566</v>
      </c>
      <c r="B77" s="926" t="s">
        <v>25</v>
      </c>
      <c r="C77" s="926"/>
      <c r="D77" s="888"/>
      <c r="E77" s="926" t="s">
        <v>397</v>
      </c>
      <c r="F77" s="1846">
        <f>'Основная продукция'!Y107</f>
        <v>2</v>
      </c>
      <c r="G77" s="1841"/>
      <c r="H77" s="1842"/>
      <c r="I77" s="1843"/>
      <c r="K77" s="1845" t="s">
        <v>566</v>
      </c>
      <c r="L77" s="926" t="s">
        <v>25</v>
      </c>
      <c r="M77" s="926"/>
      <c r="N77" s="888"/>
      <c r="O77" s="926" t="s">
        <v>397</v>
      </c>
      <c r="P77" s="1846">
        <f>'Основная продукция'!Y135</f>
        <v>0</v>
      </c>
      <c r="Q77" s="1841"/>
      <c r="R77" s="1842"/>
      <c r="S77" s="1843"/>
      <c r="U77" s="1845" t="s">
        <v>566</v>
      </c>
      <c r="V77" s="926" t="s">
        <v>25</v>
      </c>
      <c r="W77" s="926"/>
      <c r="X77" s="888"/>
      <c r="Y77" s="926" t="s">
        <v>397</v>
      </c>
      <c r="Z77" s="1846">
        <f>'Основная продукция'!Y163</f>
        <v>0</v>
      </c>
      <c r="AA77" s="1841"/>
      <c r="AB77" s="1842"/>
      <c r="AC77" s="1843"/>
    </row>
    <row r="78" spans="1:29" s="864" customFormat="1" ht="25.5" customHeight="1">
      <c r="A78" s="879" t="s">
        <v>13</v>
      </c>
      <c r="B78" s="1838" t="s">
        <v>25</v>
      </c>
      <c r="C78" s="1838"/>
      <c r="D78" s="1838"/>
      <c r="E78" s="1838" t="s">
        <v>397</v>
      </c>
      <c r="F78" s="860">
        <f>'Основная продукция'!Y108</f>
        <v>0</v>
      </c>
      <c r="G78" s="876"/>
      <c r="H78" s="862"/>
      <c r="I78" s="863"/>
      <c r="K78" s="879" t="s">
        <v>13</v>
      </c>
      <c r="L78" s="1838" t="s">
        <v>25</v>
      </c>
      <c r="M78" s="1838"/>
      <c r="N78" s="1838"/>
      <c r="O78" s="1838" t="s">
        <v>397</v>
      </c>
      <c r="P78" s="860">
        <f>'Основная продукция'!Y136</f>
        <v>0</v>
      </c>
      <c r="Q78" s="876"/>
      <c r="R78" s="862"/>
      <c r="S78" s="863"/>
      <c r="U78" s="879" t="s">
        <v>13</v>
      </c>
      <c r="V78" s="1838" t="s">
        <v>25</v>
      </c>
      <c r="W78" s="1838"/>
      <c r="X78" s="1838"/>
      <c r="Y78" s="1838" t="s">
        <v>397</v>
      </c>
      <c r="Z78" s="860">
        <f>'Основная продукция'!Y164</f>
        <v>0</v>
      </c>
      <c r="AA78" s="876"/>
      <c r="AB78" s="862"/>
      <c r="AC78" s="863"/>
    </row>
    <row r="79" spans="1:29" s="864" customFormat="1" ht="25.5" customHeight="1">
      <c r="A79" s="880" t="s">
        <v>35</v>
      </c>
      <c r="B79" s="866" t="s">
        <v>25</v>
      </c>
      <c r="C79" s="867"/>
      <c r="D79" s="867"/>
      <c r="E79" s="866" t="s">
        <v>397</v>
      </c>
      <c r="F79" s="881">
        <f>'Основная продукция'!Y109</f>
        <v>0</v>
      </c>
      <c r="G79" s="877"/>
      <c r="H79" s="869"/>
      <c r="I79" s="870"/>
      <c r="K79" s="880" t="s">
        <v>35</v>
      </c>
      <c r="L79" s="866" t="s">
        <v>25</v>
      </c>
      <c r="M79" s="867"/>
      <c r="N79" s="867"/>
      <c r="O79" s="866" t="s">
        <v>397</v>
      </c>
      <c r="P79" s="881">
        <f>'Основная продукция'!Y137</f>
        <v>0</v>
      </c>
      <c r="Q79" s="877"/>
      <c r="R79" s="869"/>
      <c r="S79" s="870"/>
      <c r="U79" s="880" t="s">
        <v>35</v>
      </c>
      <c r="V79" s="866" t="s">
        <v>25</v>
      </c>
      <c r="W79" s="867"/>
      <c r="X79" s="867"/>
      <c r="Y79" s="866" t="s">
        <v>397</v>
      </c>
      <c r="Z79" s="881">
        <f>'Основная продукция'!Y165</f>
        <v>0</v>
      </c>
      <c r="AA79" s="877"/>
      <c r="AB79" s="869"/>
      <c r="AC79" s="870"/>
    </row>
    <row r="80" spans="1:29" s="864" customFormat="1" ht="25.5" customHeight="1">
      <c r="A80" s="880" t="s">
        <v>36</v>
      </c>
      <c r="B80" s="866" t="s">
        <v>25</v>
      </c>
      <c r="C80" s="867"/>
      <c r="D80" s="867"/>
      <c r="E80" s="866" t="s">
        <v>397</v>
      </c>
      <c r="F80" s="881">
        <f>'Основная продукция'!Y110</f>
        <v>0</v>
      </c>
      <c r="G80" s="877"/>
      <c r="H80" s="869"/>
      <c r="I80" s="870"/>
      <c r="K80" s="880" t="s">
        <v>36</v>
      </c>
      <c r="L80" s="866" t="s">
        <v>25</v>
      </c>
      <c r="M80" s="867"/>
      <c r="N80" s="867"/>
      <c r="O80" s="866" t="s">
        <v>397</v>
      </c>
      <c r="P80" s="881">
        <f>'Основная продукция'!Y138</f>
        <v>0</v>
      </c>
      <c r="Q80" s="877"/>
      <c r="R80" s="869"/>
      <c r="S80" s="870"/>
      <c r="U80" s="880" t="s">
        <v>36</v>
      </c>
      <c r="V80" s="866" t="s">
        <v>25</v>
      </c>
      <c r="W80" s="867"/>
      <c r="X80" s="867"/>
      <c r="Y80" s="866" t="s">
        <v>397</v>
      </c>
      <c r="Z80" s="881">
        <f>'Основная продукция'!Y166</f>
        <v>0</v>
      </c>
      <c r="AA80" s="877"/>
      <c r="AB80" s="869"/>
      <c r="AC80" s="870"/>
    </row>
    <row r="81" spans="1:29" s="864" customFormat="1" ht="25.5" customHeight="1">
      <c r="A81" s="880" t="s">
        <v>14</v>
      </c>
      <c r="B81" s="866" t="s">
        <v>25</v>
      </c>
      <c r="C81" s="867"/>
      <c r="D81" s="867"/>
      <c r="E81" s="866" t="s">
        <v>397</v>
      </c>
      <c r="F81" s="881" t="e">
        <f>'Основная продукция'!#REF!</f>
        <v>#REF!</v>
      </c>
      <c r="G81" s="877"/>
      <c r="H81" s="869"/>
      <c r="I81" s="870"/>
      <c r="K81" s="880" t="s">
        <v>14</v>
      </c>
      <c r="L81" s="866" t="s">
        <v>25</v>
      </c>
      <c r="M81" s="867"/>
      <c r="N81" s="867"/>
      <c r="O81" s="866" t="s">
        <v>397</v>
      </c>
      <c r="P81" s="881" t="e">
        <f>'Основная продукция'!#REF!</f>
        <v>#REF!</v>
      </c>
      <c r="Q81" s="877"/>
      <c r="R81" s="869"/>
      <c r="S81" s="870"/>
      <c r="U81" s="880" t="s">
        <v>14</v>
      </c>
      <c r="V81" s="866" t="s">
        <v>25</v>
      </c>
      <c r="W81" s="867"/>
      <c r="X81" s="867"/>
      <c r="Y81" s="866" t="s">
        <v>397</v>
      </c>
      <c r="Z81" s="881" t="e">
        <f>'Основная продукция'!#REF!</f>
        <v>#REF!</v>
      </c>
      <c r="AA81" s="877"/>
      <c r="AB81" s="869"/>
      <c r="AC81" s="870"/>
    </row>
    <row r="82" spans="1:29" s="864" customFormat="1" ht="25.5" customHeight="1">
      <c r="A82" s="880" t="s">
        <v>37</v>
      </c>
      <c r="B82" s="866" t="s">
        <v>25</v>
      </c>
      <c r="C82" s="867"/>
      <c r="D82" s="867"/>
      <c r="E82" s="866" t="s">
        <v>397</v>
      </c>
      <c r="F82" s="881">
        <f>'Основная продукция'!Y111</f>
        <v>0</v>
      </c>
      <c r="G82" s="877"/>
      <c r="H82" s="869"/>
      <c r="I82" s="870"/>
      <c r="K82" s="880" t="s">
        <v>37</v>
      </c>
      <c r="L82" s="866" t="s">
        <v>25</v>
      </c>
      <c r="M82" s="867"/>
      <c r="N82" s="867"/>
      <c r="O82" s="866" t="s">
        <v>397</v>
      </c>
      <c r="P82" s="881">
        <f>'Основная продукция'!Y139</f>
        <v>0</v>
      </c>
      <c r="Q82" s="877"/>
      <c r="R82" s="869"/>
      <c r="S82" s="870"/>
      <c r="U82" s="880" t="s">
        <v>37</v>
      </c>
      <c r="V82" s="866" t="s">
        <v>25</v>
      </c>
      <c r="W82" s="867"/>
      <c r="X82" s="867"/>
      <c r="Y82" s="866" t="s">
        <v>397</v>
      </c>
      <c r="Z82" s="881">
        <f>'Основная продукция'!Y167</f>
        <v>0</v>
      </c>
      <c r="AA82" s="877"/>
      <c r="AB82" s="869"/>
      <c r="AC82" s="870"/>
    </row>
    <row r="83" spans="1:29" s="864" customFormat="1" ht="25.5" customHeight="1" thickBot="1">
      <c r="A83" s="871" t="s">
        <v>38</v>
      </c>
      <c r="B83" s="1839" t="s">
        <v>25</v>
      </c>
      <c r="C83" s="926"/>
      <c r="D83" s="926"/>
      <c r="E83" s="1839" t="s">
        <v>397</v>
      </c>
      <c r="F83" s="1846">
        <f>'Основная продукция'!Y112</f>
        <v>0</v>
      </c>
      <c r="G83" s="878"/>
      <c r="H83" s="874"/>
      <c r="I83" s="875"/>
      <c r="K83" s="871" t="s">
        <v>38</v>
      </c>
      <c r="L83" s="1839" t="s">
        <v>25</v>
      </c>
      <c r="M83" s="926"/>
      <c r="N83" s="926"/>
      <c r="O83" s="1839" t="s">
        <v>397</v>
      </c>
      <c r="P83" s="1846">
        <f>'Основная продукция'!Y140</f>
        <v>0</v>
      </c>
      <c r="Q83" s="878"/>
      <c r="R83" s="874"/>
      <c r="S83" s="875"/>
      <c r="U83" s="871" t="s">
        <v>38</v>
      </c>
      <c r="V83" s="1839" t="s">
        <v>25</v>
      </c>
      <c r="W83" s="926"/>
      <c r="X83" s="926"/>
      <c r="Y83" s="1839" t="s">
        <v>397</v>
      </c>
      <c r="Z83" s="1846">
        <f>'Основная продукция'!Y168</f>
        <v>0</v>
      </c>
      <c r="AA83" s="878"/>
      <c r="AB83" s="874"/>
      <c r="AC83" s="875"/>
    </row>
    <row r="84" spans="1:29" s="864" customFormat="1" ht="25.5" customHeight="1">
      <c r="A84" s="1273" t="s">
        <v>39</v>
      </c>
      <c r="B84" s="867" t="s">
        <v>398</v>
      </c>
      <c r="C84" s="1274" t="e">
        <f>Овощи!G266</f>
        <v>#REF!</v>
      </c>
      <c r="D84" s="1274" t="e">
        <f>C84/0.5</f>
        <v>#REF!</v>
      </c>
      <c r="E84" s="1274" t="e">
        <f>ROUNDUP(D84,0)+'Основная продукция'!AB91</f>
        <v>#REF!</v>
      </c>
      <c r="F84" s="1275" t="e">
        <f>E84*0.5</f>
        <v>#REF!</v>
      </c>
      <c r="G84" s="931"/>
      <c r="H84" s="932"/>
      <c r="I84" s="933"/>
      <c r="K84" s="1273" t="s">
        <v>39</v>
      </c>
      <c r="L84" s="867" t="s">
        <v>398</v>
      </c>
      <c r="M84" s="1274" t="e">
        <f>Овощи!G345</f>
        <v>#REF!</v>
      </c>
      <c r="N84" s="1274" t="e">
        <f>M84/0.5</f>
        <v>#REF!</v>
      </c>
      <c r="O84" s="1274" t="e">
        <f>ROUNDUP(N84,0)+'Основная продукция'!AB119</f>
        <v>#REF!</v>
      </c>
      <c r="P84" s="1275" t="e">
        <f>O84*0.5</f>
        <v>#REF!</v>
      </c>
      <c r="Q84" s="931"/>
      <c r="R84" s="932"/>
      <c r="S84" s="933"/>
      <c r="U84" s="1273" t="s">
        <v>39</v>
      </c>
      <c r="V84" s="867" t="s">
        <v>398</v>
      </c>
      <c r="W84" s="1274">
        <v>0</v>
      </c>
      <c r="X84" s="1274">
        <f>W84/0.5</f>
        <v>0</v>
      </c>
      <c r="Y84" s="1274">
        <f>ROUNDUP(X84,0)+'Основная продукция'!AB147</f>
        <v>0</v>
      </c>
      <c r="Z84" s="1275">
        <f>Y84*0.5</f>
        <v>0</v>
      </c>
      <c r="AA84" s="931"/>
      <c r="AB84" s="932"/>
      <c r="AC84" s="933"/>
    </row>
    <row r="85" spans="1:29" s="864" customFormat="1" ht="25.5" customHeight="1">
      <c r="A85" s="893" t="s">
        <v>41</v>
      </c>
      <c r="B85" s="891" t="s">
        <v>398</v>
      </c>
      <c r="C85" s="891" t="e">
        <f>Овощи!G265</f>
        <v>#REF!</v>
      </c>
      <c r="D85" s="891" t="e">
        <f>C85/0.5</f>
        <v>#REF!</v>
      </c>
      <c r="E85" s="891" t="e">
        <f>ROUNDUP(D85,0)+'Основная продукция'!AB90</f>
        <v>#REF!</v>
      </c>
      <c r="F85" s="892" t="e">
        <f>E85*0.5</f>
        <v>#REF!</v>
      </c>
      <c r="G85" s="894"/>
      <c r="H85" s="895"/>
      <c r="I85" s="896"/>
      <c r="K85" s="893" t="s">
        <v>41</v>
      </c>
      <c r="L85" s="891" t="s">
        <v>398</v>
      </c>
      <c r="M85" s="891" t="e">
        <f>Овощи!G344</f>
        <v>#REF!</v>
      </c>
      <c r="N85" s="891" t="e">
        <f>M85/0.5</f>
        <v>#REF!</v>
      </c>
      <c r="O85" s="891" t="e">
        <f>ROUNDUP(N85,0)+'Основная продукция'!AB118</f>
        <v>#REF!</v>
      </c>
      <c r="P85" s="892" t="e">
        <f>O85*0.5</f>
        <v>#REF!</v>
      </c>
      <c r="Q85" s="894"/>
      <c r="R85" s="895"/>
      <c r="S85" s="896"/>
      <c r="U85" s="893" t="s">
        <v>41</v>
      </c>
      <c r="V85" s="891" t="s">
        <v>398</v>
      </c>
      <c r="W85" s="891">
        <v>0</v>
      </c>
      <c r="X85" s="891">
        <f>W85/0.5</f>
        <v>0</v>
      </c>
      <c r="Y85" s="891">
        <f>ROUNDUP(X85,0)+'Основная продукция'!AB146</f>
        <v>0</v>
      </c>
      <c r="Z85" s="892">
        <f>Y85*0.5</f>
        <v>0</v>
      </c>
      <c r="AA85" s="894"/>
      <c r="AB85" s="895"/>
      <c r="AC85" s="896"/>
    </row>
    <row r="86" spans="1:29" s="864" customFormat="1" ht="25.5" customHeight="1">
      <c r="A86" s="893" t="s">
        <v>42</v>
      </c>
      <c r="B86" s="891" t="s">
        <v>398</v>
      </c>
      <c r="C86" s="891">
        <f>Овощи!G264</f>
        <v>0</v>
      </c>
      <c r="D86" s="891">
        <f>C86/0.5</f>
        <v>0</v>
      </c>
      <c r="E86" s="891">
        <f>ROUNDUP(D86,0)+'Основная продукция'!AB89</f>
        <v>0</v>
      </c>
      <c r="F86" s="892">
        <f>E86*0.5</f>
        <v>0</v>
      </c>
      <c r="G86" s="894"/>
      <c r="H86" s="895"/>
      <c r="I86" s="896"/>
      <c r="K86" s="893" t="s">
        <v>42</v>
      </c>
      <c r="L86" s="891" t="s">
        <v>398</v>
      </c>
      <c r="M86" s="891">
        <f>Овощи!G343</f>
        <v>0</v>
      </c>
      <c r="N86" s="891">
        <f>M86/0.5</f>
        <v>0</v>
      </c>
      <c r="O86" s="891">
        <f>ROUNDUP(N86,0)+'Основная продукция'!AB117</f>
        <v>0</v>
      </c>
      <c r="P86" s="892">
        <f>O86*0.5</f>
        <v>0</v>
      </c>
      <c r="Q86" s="894"/>
      <c r="R86" s="895"/>
      <c r="S86" s="896"/>
      <c r="U86" s="893" t="s">
        <v>42</v>
      </c>
      <c r="V86" s="891" t="s">
        <v>398</v>
      </c>
      <c r="W86" s="891">
        <v>0</v>
      </c>
      <c r="X86" s="891">
        <f>W86/0.5</f>
        <v>0</v>
      </c>
      <c r="Y86" s="891">
        <f>ROUNDUP(X86,0)+'Основная продукция'!AB145</f>
        <v>0</v>
      </c>
      <c r="Z86" s="892">
        <f>Y86*0.5</f>
        <v>0</v>
      </c>
      <c r="AA86" s="894"/>
      <c r="AB86" s="895"/>
      <c r="AC86" s="896"/>
    </row>
    <row r="87" spans="1:29" s="864" customFormat="1" ht="25.5" customHeight="1">
      <c r="A87" s="893" t="s">
        <v>43</v>
      </c>
      <c r="B87" s="891" t="s">
        <v>398</v>
      </c>
      <c r="C87" s="891">
        <f>Овощи!G270</f>
        <v>0</v>
      </c>
      <c r="D87" s="891">
        <f>C87/0.5</f>
        <v>0</v>
      </c>
      <c r="E87" s="891">
        <f>ROUNDUP(D87,0)+'Основная продукция'!AB95</f>
        <v>0</v>
      </c>
      <c r="F87" s="892">
        <f>E87*0.5</f>
        <v>0</v>
      </c>
      <c r="G87" s="894"/>
      <c r="H87" s="895"/>
      <c r="I87" s="896"/>
      <c r="K87" s="893" t="s">
        <v>43</v>
      </c>
      <c r="L87" s="891" t="s">
        <v>398</v>
      </c>
      <c r="M87" s="891">
        <f>Овощи!G349</f>
        <v>0</v>
      </c>
      <c r="N87" s="891">
        <f>M87/0.5</f>
        <v>0</v>
      </c>
      <c r="O87" s="891">
        <f>ROUNDUP(N87,0)+'Основная продукция'!AB123</f>
        <v>0</v>
      </c>
      <c r="P87" s="892">
        <f>O87*0.5</f>
        <v>0</v>
      </c>
      <c r="Q87" s="894"/>
      <c r="R87" s="895"/>
      <c r="S87" s="896"/>
      <c r="U87" s="893" t="s">
        <v>43</v>
      </c>
      <c r="V87" s="891" t="s">
        <v>398</v>
      </c>
      <c r="W87" s="891">
        <v>0</v>
      </c>
      <c r="X87" s="891">
        <f>W87/0.5</f>
        <v>0</v>
      </c>
      <c r="Y87" s="891">
        <f>ROUNDUP(X87,0)+'Основная продукция'!AB151</f>
        <v>0</v>
      </c>
      <c r="Z87" s="892">
        <f>Y87*0.5</f>
        <v>0</v>
      </c>
      <c r="AA87" s="894"/>
      <c r="AB87" s="895"/>
      <c r="AC87" s="896"/>
    </row>
    <row r="88" spans="1:29" s="864" customFormat="1" ht="25.5" customHeight="1">
      <c r="A88" s="893" t="s">
        <v>44</v>
      </c>
      <c r="B88" s="891" t="s">
        <v>398</v>
      </c>
      <c r="C88" s="891">
        <f>Овощи!G269</f>
        <v>0</v>
      </c>
      <c r="D88" s="891">
        <f>C88/0.2</f>
        <v>0</v>
      </c>
      <c r="E88" s="891">
        <f>ROUNDUP(D88,0)+'Основная продукция'!AB94</f>
        <v>0</v>
      </c>
      <c r="F88" s="892">
        <f>E88*0.2</f>
        <v>0</v>
      </c>
      <c r="G88" s="894"/>
      <c r="H88" s="895"/>
      <c r="I88" s="896"/>
      <c r="K88" s="893" t="s">
        <v>44</v>
      </c>
      <c r="L88" s="891" t="s">
        <v>398</v>
      </c>
      <c r="M88" s="891">
        <f>Овощи!G348</f>
        <v>0</v>
      </c>
      <c r="N88" s="891">
        <f>M88/0.2</f>
        <v>0</v>
      </c>
      <c r="O88" s="891">
        <f>ROUNDUP(N88,0)+'Основная продукция'!AB122</f>
        <v>0</v>
      </c>
      <c r="P88" s="892">
        <f>O88*0.2</f>
        <v>0</v>
      </c>
      <c r="Q88" s="894"/>
      <c r="R88" s="895"/>
      <c r="S88" s="896"/>
      <c r="U88" s="893" t="s">
        <v>44</v>
      </c>
      <c r="V88" s="891" t="s">
        <v>398</v>
      </c>
      <c r="W88" s="891">
        <v>0</v>
      </c>
      <c r="X88" s="891">
        <f>W88/0.2</f>
        <v>0</v>
      </c>
      <c r="Y88" s="891">
        <f>ROUNDUP(X88,0)+'Основная продукция'!AB150</f>
        <v>0</v>
      </c>
      <c r="Z88" s="892">
        <f>Y88*0.2</f>
        <v>0</v>
      </c>
      <c r="AA88" s="894"/>
      <c r="AB88" s="895"/>
      <c r="AC88" s="896"/>
    </row>
    <row r="89" spans="1:29" s="864" customFormat="1" ht="25.5" customHeight="1">
      <c r="A89" s="893" t="s">
        <v>45</v>
      </c>
      <c r="B89" s="891" t="s">
        <v>398</v>
      </c>
      <c r="C89" s="891"/>
      <c r="D89" s="891"/>
      <c r="E89" s="897" t="e">
        <f>Овощи!G268+'Основная продукция'!AB93</f>
        <v>#REF!</v>
      </c>
      <c r="F89" s="894"/>
      <c r="G89" s="894"/>
      <c r="H89" s="895"/>
      <c r="I89" s="896"/>
      <c r="K89" s="893" t="s">
        <v>45</v>
      </c>
      <c r="L89" s="891" t="s">
        <v>398</v>
      </c>
      <c r="M89" s="891"/>
      <c r="N89" s="891"/>
      <c r="O89" s="897" t="e">
        <f>Овощи!G347+'Основная продукция'!AB121</f>
        <v>#REF!</v>
      </c>
      <c r="P89" s="894"/>
      <c r="Q89" s="894"/>
      <c r="R89" s="895"/>
      <c r="S89" s="896"/>
      <c r="U89" s="893" t="s">
        <v>45</v>
      </c>
      <c r="V89" s="891" t="s">
        <v>398</v>
      </c>
      <c r="W89" s="891"/>
      <c r="X89" s="891"/>
      <c r="Y89" s="897">
        <f>0+'Основная продукция'!AB149</f>
        <v>0</v>
      </c>
      <c r="Z89" s="894"/>
      <c r="AA89" s="894"/>
      <c r="AB89" s="895"/>
      <c r="AC89" s="896"/>
    </row>
    <row r="90" spans="1:29" s="864" customFormat="1" ht="25.5" customHeight="1">
      <c r="A90" s="893" t="s">
        <v>46</v>
      </c>
      <c r="B90" s="891" t="s">
        <v>398</v>
      </c>
      <c r="C90" s="891"/>
      <c r="D90" s="891"/>
      <c r="E90" s="891">
        <f>'Основная продукция'!AB97</f>
        <v>0</v>
      </c>
      <c r="F90" s="892">
        <f>E90*0.3</f>
        <v>0</v>
      </c>
      <c r="G90" s="894"/>
      <c r="H90" s="895"/>
      <c r="I90" s="896"/>
      <c r="K90" s="893" t="s">
        <v>46</v>
      </c>
      <c r="L90" s="891" t="s">
        <v>398</v>
      </c>
      <c r="M90" s="891"/>
      <c r="N90" s="891"/>
      <c r="O90" s="891">
        <f>'Основная продукция'!AB125</f>
        <v>0</v>
      </c>
      <c r="P90" s="892">
        <f>O90*0.3</f>
        <v>0</v>
      </c>
      <c r="Q90" s="894"/>
      <c r="R90" s="895"/>
      <c r="S90" s="896"/>
      <c r="U90" s="893" t="s">
        <v>46</v>
      </c>
      <c r="V90" s="891" t="s">
        <v>398</v>
      </c>
      <c r="W90" s="891"/>
      <c r="X90" s="891"/>
      <c r="Y90" s="891">
        <f>0+'Основная продукция'!AB153</f>
        <v>0</v>
      </c>
      <c r="Z90" s="892">
        <f>Y90*0.3</f>
        <v>0</v>
      </c>
      <c r="AA90" s="894"/>
      <c r="AB90" s="895"/>
      <c r="AC90" s="896"/>
    </row>
    <row r="91" spans="1:29" s="864" customFormat="1" ht="25.5" customHeight="1">
      <c r="A91" s="893" t="s">
        <v>47</v>
      </c>
      <c r="B91" s="891" t="s">
        <v>398</v>
      </c>
      <c r="C91" s="891">
        <f>Овощи!G267</f>
        <v>0</v>
      </c>
      <c r="D91" s="891">
        <f>C91/0.58</f>
        <v>0</v>
      </c>
      <c r="E91" s="891">
        <f>ROUNDUP(D91,0)+'Основная продукция'!AB92</f>
        <v>0</v>
      </c>
      <c r="F91" s="898">
        <f>E91*0.58</f>
        <v>0</v>
      </c>
      <c r="G91" s="894"/>
      <c r="H91" s="895"/>
      <c r="I91" s="896"/>
      <c r="K91" s="893" t="s">
        <v>47</v>
      </c>
      <c r="L91" s="891" t="s">
        <v>398</v>
      </c>
      <c r="M91" s="891">
        <f>Овощи!G346</f>
        <v>0</v>
      </c>
      <c r="N91" s="891">
        <f>M91/0.58</f>
        <v>0</v>
      </c>
      <c r="O91" s="891">
        <f>ROUNDUP(N91,0)+'Основная продукция'!AB120</f>
        <v>0</v>
      </c>
      <c r="P91" s="898">
        <f>O91*0.58</f>
        <v>0</v>
      </c>
      <c r="Q91" s="894"/>
      <c r="R91" s="895"/>
      <c r="S91" s="896"/>
      <c r="U91" s="893" t="s">
        <v>47</v>
      </c>
      <c r="V91" s="891" t="s">
        <v>398</v>
      </c>
      <c r="W91" s="891">
        <v>0</v>
      </c>
      <c r="X91" s="891">
        <f>W91/0.58</f>
        <v>0</v>
      </c>
      <c r="Y91" s="891">
        <f>ROUNDUP(X91,0)+'Основная продукция'!AB148</f>
        <v>0</v>
      </c>
      <c r="Z91" s="898">
        <f>Y91*0.58</f>
        <v>0</v>
      </c>
      <c r="AA91" s="894"/>
      <c r="AB91" s="895"/>
      <c r="AC91" s="896"/>
    </row>
    <row r="92" spans="1:29" s="864" customFormat="1" ht="25.5" customHeight="1">
      <c r="A92" s="893" t="s">
        <v>315</v>
      </c>
      <c r="B92" s="891" t="s">
        <v>398</v>
      </c>
      <c r="C92" s="891"/>
      <c r="D92" s="891"/>
      <c r="E92" s="891">
        <f>'Основная продукция'!AB98</f>
        <v>0</v>
      </c>
      <c r="F92" s="892">
        <f>E92*0.1</f>
        <v>0</v>
      </c>
      <c r="G92" s="894"/>
      <c r="H92" s="895"/>
      <c r="I92" s="896"/>
      <c r="K92" s="893" t="s">
        <v>315</v>
      </c>
      <c r="L92" s="891" t="s">
        <v>398</v>
      </c>
      <c r="M92" s="891"/>
      <c r="N92" s="891"/>
      <c r="O92" s="891">
        <f>'Основная продукция'!AB126</f>
        <v>0</v>
      </c>
      <c r="P92" s="892">
        <f>O92*0.1</f>
        <v>0</v>
      </c>
      <c r="Q92" s="894"/>
      <c r="R92" s="895"/>
      <c r="S92" s="896"/>
      <c r="U92" s="893" t="s">
        <v>315</v>
      </c>
      <c r="V92" s="891" t="s">
        <v>398</v>
      </c>
      <c r="W92" s="891"/>
      <c r="X92" s="891"/>
      <c r="Y92" s="891">
        <f>'Основная продукция'!AB154</f>
        <v>0</v>
      </c>
      <c r="Z92" s="892">
        <f>Y92*0.1</f>
        <v>0</v>
      </c>
      <c r="AA92" s="894"/>
      <c r="AB92" s="895"/>
      <c r="AC92" s="896"/>
    </row>
    <row r="93" spans="1:29" s="864" customFormat="1" ht="25.5" customHeight="1">
      <c r="A93" s="893" t="s">
        <v>48</v>
      </c>
      <c r="B93" s="891" t="s">
        <v>399</v>
      </c>
      <c r="C93" s="891">
        <f>Овощи!G240</f>
        <v>0</v>
      </c>
      <c r="D93" s="891">
        <f>C93/55</f>
        <v>0</v>
      </c>
      <c r="E93" s="891">
        <f>ROUNDUP(D93,0)+'Основная продукция'!AB103</f>
        <v>0</v>
      </c>
      <c r="F93" s="899">
        <f>E93*55</f>
        <v>0</v>
      </c>
      <c r="G93" s="894"/>
      <c r="H93" s="895"/>
      <c r="I93" s="896"/>
      <c r="K93" s="893" t="s">
        <v>48</v>
      </c>
      <c r="L93" s="891" t="s">
        <v>399</v>
      </c>
      <c r="M93" s="891">
        <f>Овощи!G319</f>
        <v>0</v>
      </c>
      <c r="N93" s="891">
        <f>M93/55</f>
        <v>0</v>
      </c>
      <c r="O93" s="891">
        <f>ROUNDUP(N93,0)+'Основная продукция'!AB131</f>
        <v>0</v>
      </c>
      <c r="P93" s="899">
        <f>O93*55</f>
        <v>0</v>
      </c>
      <c r="Q93" s="894"/>
      <c r="R93" s="895"/>
      <c r="S93" s="896"/>
      <c r="U93" s="893" t="s">
        <v>48</v>
      </c>
      <c r="V93" s="891" t="s">
        <v>399</v>
      </c>
      <c r="W93" s="891">
        <v>0</v>
      </c>
      <c r="X93" s="891">
        <f>W93/55</f>
        <v>0</v>
      </c>
      <c r="Y93" s="891">
        <f>ROUNDUP(X93,0)+'Основная продукция'!AB159</f>
        <v>0</v>
      </c>
      <c r="Z93" s="899">
        <f>Y93*55</f>
        <v>0</v>
      </c>
      <c r="AA93" s="894"/>
      <c r="AB93" s="895"/>
      <c r="AC93" s="896"/>
    </row>
    <row r="94" spans="1:29" s="864" customFormat="1" ht="25.5" customHeight="1">
      <c r="A94" s="893" t="s">
        <v>49</v>
      </c>
      <c r="B94" s="900" t="s">
        <v>398</v>
      </c>
      <c r="C94" s="900"/>
      <c r="D94" s="900"/>
      <c r="E94" s="900">
        <f>'Основная продукция'!AB99</f>
        <v>0</v>
      </c>
      <c r="F94" s="898">
        <f>E94*0.35</f>
        <v>0</v>
      </c>
      <c r="G94" s="901"/>
      <c r="H94" s="902"/>
      <c r="I94" s="903"/>
      <c r="K94" s="893" t="s">
        <v>49</v>
      </c>
      <c r="L94" s="900" t="s">
        <v>398</v>
      </c>
      <c r="M94" s="900"/>
      <c r="N94" s="900"/>
      <c r="O94" s="900">
        <f>'Основная продукция'!AB127</f>
        <v>0</v>
      </c>
      <c r="P94" s="898">
        <f>O94*0.35</f>
        <v>0</v>
      </c>
      <c r="Q94" s="901"/>
      <c r="R94" s="902"/>
      <c r="S94" s="903"/>
      <c r="U94" s="893" t="s">
        <v>49</v>
      </c>
      <c r="V94" s="900" t="s">
        <v>398</v>
      </c>
      <c r="W94" s="900"/>
      <c r="X94" s="900"/>
      <c r="Y94" s="900">
        <f>'Основная продукция'!AB155</f>
        <v>0</v>
      </c>
      <c r="Z94" s="898">
        <f>Y94*0.35</f>
        <v>0</v>
      </c>
      <c r="AA94" s="901"/>
      <c r="AB94" s="902"/>
      <c r="AC94" s="903"/>
    </row>
    <row r="95" spans="1:29" s="864" customFormat="1" ht="25.5" customHeight="1">
      <c r="A95" s="893" t="s">
        <v>50</v>
      </c>
      <c r="B95" s="891" t="s">
        <v>398</v>
      </c>
      <c r="C95" s="891"/>
      <c r="D95" s="891"/>
      <c r="E95" s="891">
        <f>'Основная продукция'!AB96</f>
        <v>0</v>
      </c>
      <c r="F95" s="892">
        <f>E95*0.3</f>
        <v>0</v>
      </c>
      <c r="G95" s="894"/>
      <c r="H95" s="895"/>
      <c r="I95" s="896"/>
      <c r="K95" s="893" t="s">
        <v>50</v>
      </c>
      <c r="L95" s="891" t="s">
        <v>398</v>
      </c>
      <c r="M95" s="891"/>
      <c r="N95" s="891"/>
      <c r="O95" s="891">
        <f>'Основная продукция'!AB124</f>
        <v>0</v>
      </c>
      <c r="P95" s="892">
        <f>O95*0.3</f>
        <v>0</v>
      </c>
      <c r="Q95" s="894"/>
      <c r="R95" s="895"/>
      <c r="S95" s="896"/>
      <c r="U95" s="893" t="s">
        <v>50</v>
      </c>
      <c r="V95" s="891" t="s">
        <v>398</v>
      </c>
      <c r="W95" s="891"/>
      <c r="X95" s="891"/>
      <c r="Y95" s="891">
        <f>'Основная продукция'!AB152</f>
        <v>0</v>
      </c>
      <c r="Z95" s="892">
        <f>Y95*0.3</f>
        <v>0</v>
      </c>
      <c r="AA95" s="894"/>
      <c r="AB95" s="895"/>
      <c r="AC95" s="896"/>
    </row>
    <row r="96" spans="1:29" s="864" customFormat="1" ht="25.5" customHeight="1" thickBot="1">
      <c r="A96" s="1975" t="s">
        <v>51</v>
      </c>
      <c r="B96" s="1973" t="s">
        <v>398</v>
      </c>
      <c r="C96" s="1973"/>
      <c r="D96" s="1973"/>
      <c r="E96" s="1973">
        <f>'Основная продукция'!AB106</f>
        <v>0</v>
      </c>
      <c r="F96" s="905">
        <f>E96*0.2</f>
        <v>0</v>
      </c>
      <c r="G96" s="1977"/>
      <c r="H96" s="1978"/>
      <c r="I96" s="1979"/>
      <c r="K96" s="1975" t="s">
        <v>51</v>
      </c>
      <c r="L96" s="1973" t="s">
        <v>398</v>
      </c>
      <c r="M96" s="1973"/>
      <c r="N96" s="1973"/>
      <c r="O96" s="1973">
        <f>'Основная продукция'!AB134</f>
        <v>0</v>
      </c>
      <c r="P96" s="905">
        <f>O96*0.2</f>
        <v>0</v>
      </c>
      <c r="Q96" s="1977"/>
      <c r="R96" s="1978"/>
      <c r="S96" s="1979"/>
      <c r="U96" s="1975" t="s">
        <v>51</v>
      </c>
      <c r="V96" s="1973" t="s">
        <v>398</v>
      </c>
      <c r="W96" s="1973"/>
      <c r="X96" s="1973"/>
      <c r="Y96" s="1973">
        <f>'Основная продукция'!AB162</f>
        <v>0</v>
      </c>
      <c r="Z96" s="905">
        <f>Y96*0.2</f>
        <v>0</v>
      </c>
      <c r="AA96" s="1977"/>
      <c r="AB96" s="1978"/>
      <c r="AC96" s="1979"/>
    </row>
    <row r="97" spans="1:29" s="864" customFormat="1" ht="25.5" customHeight="1">
      <c r="A97" s="1064" t="s">
        <v>585</v>
      </c>
      <c r="B97" s="1083" t="s">
        <v>398</v>
      </c>
      <c r="C97" s="1083"/>
      <c r="D97" s="1083"/>
      <c r="E97" s="1083">
        <f>'Основная продукция'!AB107</f>
        <v>0</v>
      </c>
      <c r="F97" s="2039">
        <f>E97*0.5</f>
        <v>0</v>
      </c>
      <c r="G97" s="2040"/>
      <c r="H97" s="2041"/>
      <c r="I97" s="2042"/>
      <c r="K97" s="1064" t="s">
        <v>585</v>
      </c>
      <c r="L97" s="1083" t="s">
        <v>398</v>
      </c>
      <c r="M97" s="1083"/>
      <c r="N97" s="1083"/>
      <c r="O97" s="1083">
        <f>'Основная продукция'!AB135</f>
        <v>0</v>
      </c>
      <c r="P97" s="2039">
        <f>O97*0.5</f>
        <v>0</v>
      </c>
      <c r="Q97" s="2040"/>
      <c r="R97" s="2041"/>
      <c r="S97" s="2042"/>
      <c r="U97" s="1064" t="s">
        <v>585</v>
      </c>
      <c r="V97" s="1083" t="s">
        <v>398</v>
      </c>
      <c r="W97" s="1083"/>
      <c r="X97" s="1083"/>
      <c r="Y97" s="1083">
        <f>'Основная продукция'!AB163</f>
        <v>0</v>
      </c>
      <c r="Z97" s="2039">
        <f>Y97*0.5</f>
        <v>0</v>
      </c>
      <c r="AA97" s="2040"/>
      <c r="AB97" s="2041"/>
      <c r="AC97" s="2042"/>
    </row>
    <row r="98" spans="1:29" s="864" customFormat="1" ht="25.5" customHeight="1" thickBot="1">
      <c r="A98" s="2043" t="s">
        <v>586</v>
      </c>
      <c r="B98" s="1091" t="s">
        <v>398</v>
      </c>
      <c r="C98" s="1091"/>
      <c r="D98" s="1091"/>
      <c r="E98" s="1091">
        <f>'Основная продукция'!AB108</f>
        <v>0</v>
      </c>
      <c r="F98" s="2049">
        <f>E98*0.5</f>
        <v>0</v>
      </c>
      <c r="G98" s="2045"/>
      <c r="H98" s="2046"/>
      <c r="I98" s="2047"/>
      <c r="K98" s="2043" t="s">
        <v>586</v>
      </c>
      <c r="L98" s="1091" t="s">
        <v>398</v>
      </c>
      <c r="M98" s="1091"/>
      <c r="N98" s="1091"/>
      <c r="O98" s="1091">
        <f>'Основная продукция'!AB136</f>
        <v>0</v>
      </c>
      <c r="P98" s="2049">
        <f>O98*0.5</f>
        <v>0</v>
      </c>
      <c r="Q98" s="2045"/>
      <c r="R98" s="2046"/>
      <c r="S98" s="2047"/>
      <c r="U98" s="2043" t="s">
        <v>586</v>
      </c>
      <c r="V98" s="1091" t="s">
        <v>398</v>
      </c>
      <c r="W98" s="1091"/>
      <c r="X98" s="1091"/>
      <c r="Y98" s="1091">
        <f>'Основная продукция'!AB164</f>
        <v>0</v>
      </c>
      <c r="Z98" s="2049">
        <f>Y98*0.5</f>
        <v>0</v>
      </c>
      <c r="AA98" s="2045"/>
      <c r="AB98" s="2046"/>
      <c r="AC98" s="2047"/>
    </row>
    <row r="99" spans="1:29" s="864" customFormat="1" ht="25.5" customHeight="1">
      <c r="A99" s="1273" t="s">
        <v>294</v>
      </c>
      <c r="B99" s="1274" t="s">
        <v>398</v>
      </c>
      <c r="C99" s="1274"/>
      <c r="D99" s="1274"/>
      <c r="E99" s="1274">
        <f>'Основная продукция'!AB104</f>
        <v>0</v>
      </c>
      <c r="F99" s="1275">
        <f>E99*0.3</f>
        <v>0</v>
      </c>
      <c r="G99" s="1276"/>
      <c r="H99" s="1277"/>
      <c r="I99" s="1278"/>
      <c r="K99" s="1273" t="s">
        <v>294</v>
      </c>
      <c r="L99" s="1274" t="s">
        <v>398</v>
      </c>
      <c r="M99" s="1274"/>
      <c r="N99" s="1274"/>
      <c r="O99" s="1274">
        <f>'Основная продукция'!AB132</f>
        <v>0</v>
      </c>
      <c r="P99" s="1275">
        <f>O99*0.3</f>
        <v>0</v>
      </c>
      <c r="Q99" s="1276"/>
      <c r="R99" s="1277"/>
      <c r="S99" s="1278"/>
      <c r="U99" s="1273" t="s">
        <v>294</v>
      </c>
      <c r="V99" s="1274" t="s">
        <v>398</v>
      </c>
      <c r="W99" s="1274"/>
      <c r="X99" s="1274"/>
      <c r="Y99" s="1274">
        <f>'Основная продукция'!AB160</f>
        <v>0</v>
      </c>
      <c r="Z99" s="1275">
        <f>Y99*0.3</f>
        <v>0</v>
      </c>
      <c r="AA99" s="1276"/>
      <c r="AB99" s="1277"/>
      <c r="AC99" s="1278"/>
    </row>
    <row r="100" spans="1:29" s="864" customFormat="1" ht="25.5" customHeight="1">
      <c r="A100" s="893" t="s">
        <v>295</v>
      </c>
      <c r="B100" s="891" t="s">
        <v>398</v>
      </c>
      <c r="C100" s="911">
        <f>Овощи!G303</f>
        <v>0</v>
      </c>
      <c r="D100" s="891">
        <f>C100/0.3</f>
        <v>0</v>
      </c>
      <c r="E100" s="891">
        <f>ROUNDUP(D100,0)+'Основная продукция'!AB105</f>
        <v>0</v>
      </c>
      <c r="F100" s="892">
        <f>E100*0.3</f>
        <v>0</v>
      </c>
      <c r="G100" s="894"/>
      <c r="H100" s="895"/>
      <c r="I100" s="896"/>
      <c r="K100" s="893" t="s">
        <v>295</v>
      </c>
      <c r="L100" s="891" t="s">
        <v>398</v>
      </c>
      <c r="M100" s="911">
        <f>Овощи!G382</f>
        <v>0</v>
      </c>
      <c r="N100" s="891">
        <f>M100/0.3</f>
        <v>0</v>
      </c>
      <c r="O100" s="891">
        <f>ROUNDUP(N100,0)+'Основная продукция'!AB133</f>
        <v>0</v>
      </c>
      <c r="P100" s="892">
        <f>O100*0.3</f>
        <v>0</v>
      </c>
      <c r="Q100" s="894"/>
      <c r="R100" s="895"/>
      <c r="S100" s="896"/>
      <c r="U100" s="893" t="s">
        <v>295</v>
      </c>
      <c r="V100" s="891" t="s">
        <v>398</v>
      </c>
      <c r="W100" s="911"/>
      <c r="X100" s="891">
        <f>W100/0.3</f>
        <v>0</v>
      </c>
      <c r="Y100" s="891">
        <f>ROUNDUP(X100,0)+'Основная продукция'!AB161</f>
        <v>0</v>
      </c>
      <c r="Z100" s="892">
        <f>Y100*0.3</f>
        <v>0</v>
      </c>
      <c r="AA100" s="894"/>
      <c r="AB100" s="895"/>
      <c r="AC100" s="896"/>
    </row>
    <row r="101" spans="1:29" s="864" customFormat="1" ht="25.5" customHeight="1">
      <c r="A101" s="893" t="s">
        <v>52</v>
      </c>
      <c r="B101" s="891" t="s">
        <v>398</v>
      </c>
      <c r="C101" s="891">
        <f>Овощи!G313</f>
        <v>0</v>
      </c>
      <c r="D101" s="891">
        <f>C101/0.24</f>
        <v>0</v>
      </c>
      <c r="E101" s="891">
        <f>ROUNDUP(D101,0)+'Основная продукция'!AB100</f>
        <v>0</v>
      </c>
      <c r="F101" s="898">
        <f>E101*0.24</f>
        <v>0</v>
      </c>
      <c r="G101" s="894"/>
      <c r="H101" s="895"/>
      <c r="I101" s="896"/>
      <c r="K101" s="893" t="s">
        <v>52</v>
      </c>
      <c r="L101" s="891" t="s">
        <v>398</v>
      </c>
      <c r="M101" s="891" t="e">
        <f>Овощи!G392</f>
        <v>#REF!</v>
      </c>
      <c r="N101" s="891" t="e">
        <f>M101/0.24</f>
        <v>#REF!</v>
      </c>
      <c r="O101" s="891" t="e">
        <f>ROUNDUP(N101,0)+'Основная продукция'!AB128</f>
        <v>#REF!</v>
      </c>
      <c r="P101" s="898" t="e">
        <f>O101*0.24</f>
        <v>#REF!</v>
      </c>
      <c r="Q101" s="894"/>
      <c r="R101" s="895"/>
      <c r="S101" s="896"/>
      <c r="U101" s="893" t="s">
        <v>52</v>
      </c>
      <c r="V101" s="891" t="s">
        <v>398</v>
      </c>
      <c r="W101" s="891"/>
      <c r="X101" s="891">
        <f>W101/0.24</f>
        <v>0</v>
      </c>
      <c r="Y101" s="891">
        <f>ROUNDUP(X101,0)+'Основная продукция'!AB156</f>
        <v>0</v>
      </c>
      <c r="Z101" s="898">
        <f>Y101*0.24</f>
        <v>0</v>
      </c>
      <c r="AA101" s="894"/>
      <c r="AB101" s="895"/>
      <c r="AC101" s="896"/>
    </row>
    <row r="102" spans="1:29" s="864" customFormat="1" ht="25.5" customHeight="1">
      <c r="A102" s="893" t="s">
        <v>53</v>
      </c>
      <c r="B102" s="891" t="s">
        <v>398</v>
      </c>
      <c r="C102" s="891"/>
      <c r="D102" s="891">
        <f>C102/0.08</f>
        <v>0</v>
      </c>
      <c r="E102" s="891">
        <f>ROUNDUP(D102,0)+'Основная продукция'!AB101</f>
        <v>0</v>
      </c>
      <c r="F102" s="898">
        <f>E102*0.08</f>
        <v>0</v>
      </c>
      <c r="G102" s="894"/>
      <c r="H102" s="895"/>
      <c r="I102" s="896"/>
      <c r="K102" s="893" t="s">
        <v>53</v>
      </c>
      <c r="L102" s="891" t="s">
        <v>398</v>
      </c>
      <c r="M102" s="891"/>
      <c r="N102" s="891">
        <f>M102/0.08</f>
        <v>0</v>
      </c>
      <c r="O102" s="891">
        <f>ROUNDUP(N102,0)+'Основная продукция'!AB129</f>
        <v>0</v>
      </c>
      <c r="P102" s="898">
        <f>O102*0.08</f>
        <v>0</v>
      </c>
      <c r="Q102" s="894"/>
      <c r="R102" s="895"/>
      <c r="S102" s="896"/>
      <c r="U102" s="893" t="s">
        <v>53</v>
      </c>
      <c r="V102" s="891" t="s">
        <v>398</v>
      </c>
      <c r="W102" s="891"/>
      <c r="X102" s="891">
        <f>W102/0.08</f>
        <v>0</v>
      </c>
      <c r="Y102" s="891">
        <f>ROUNDUP(X102,0)+'Основная продукция'!AB157</f>
        <v>0</v>
      </c>
      <c r="Z102" s="898">
        <f>Y102*0.08</f>
        <v>0</v>
      </c>
      <c r="AA102" s="894"/>
      <c r="AB102" s="895"/>
      <c r="AC102" s="896"/>
    </row>
    <row r="103" spans="1:29" s="864" customFormat="1" ht="25.5" customHeight="1">
      <c r="A103" s="893" t="s">
        <v>54</v>
      </c>
      <c r="B103" s="891" t="s">
        <v>398</v>
      </c>
      <c r="C103" s="891"/>
      <c r="D103" s="891"/>
      <c r="E103" s="891">
        <f>'Основная продукция'!AB102</f>
        <v>0</v>
      </c>
      <c r="F103" s="892">
        <f>E103*1</f>
        <v>0</v>
      </c>
      <c r="G103" s="894"/>
      <c r="H103" s="895"/>
      <c r="I103" s="896"/>
      <c r="K103" s="893" t="s">
        <v>54</v>
      </c>
      <c r="L103" s="891" t="s">
        <v>398</v>
      </c>
      <c r="M103" s="891"/>
      <c r="N103" s="891"/>
      <c r="O103" s="891">
        <f>'Основная продукция'!AB130</f>
        <v>0</v>
      </c>
      <c r="P103" s="892">
        <f>O103*1</f>
        <v>0</v>
      </c>
      <c r="Q103" s="894"/>
      <c r="R103" s="895"/>
      <c r="S103" s="896"/>
      <c r="U103" s="893" t="s">
        <v>54</v>
      </c>
      <c r="V103" s="891" t="s">
        <v>398</v>
      </c>
      <c r="W103" s="891"/>
      <c r="X103" s="891"/>
      <c r="Y103" s="891">
        <f>'Основная продукция'!AB158</f>
        <v>0</v>
      </c>
      <c r="Z103" s="892">
        <f>Y103*1</f>
        <v>0</v>
      </c>
      <c r="AA103" s="894"/>
      <c r="AB103" s="895"/>
      <c r="AC103" s="896"/>
    </row>
    <row r="104" spans="1:29" s="864" customFormat="1" ht="25.5" customHeight="1">
      <c r="A104" s="893" t="s">
        <v>55</v>
      </c>
      <c r="B104" s="891" t="s">
        <v>398</v>
      </c>
      <c r="C104" s="891"/>
      <c r="D104" s="891"/>
      <c r="E104" s="891">
        <f>'Основная продукция'!AB109</f>
        <v>0</v>
      </c>
      <c r="F104" s="892">
        <f>E104*0.3</f>
        <v>0</v>
      </c>
      <c r="G104" s="894"/>
      <c r="H104" s="895"/>
      <c r="I104" s="896"/>
      <c r="K104" s="893" t="s">
        <v>55</v>
      </c>
      <c r="L104" s="891" t="s">
        <v>398</v>
      </c>
      <c r="M104" s="891"/>
      <c r="N104" s="891"/>
      <c r="O104" s="891">
        <f>'Основная продукция'!AB137</f>
        <v>0</v>
      </c>
      <c r="P104" s="892">
        <f>O104*0.3</f>
        <v>0</v>
      </c>
      <c r="Q104" s="894"/>
      <c r="R104" s="895"/>
      <c r="S104" s="896"/>
      <c r="U104" s="893" t="s">
        <v>55</v>
      </c>
      <c r="V104" s="891" t="s">
        <v>398</v>
      </c>
      <c r="W104" s="891"/>
      <c r="X104" s="891"/>
      <c r="Y104" s="891">
        <f>'Основная продукция'!AB165</f>
        <v>0</v>
      </c>
      <c r="Z104" s="892">
        <f>Y104*0.3</f>
        <v>0</v>
      </c>
      <c r="AA104" s="894"/>
      <c r="AB104" s="895"/>
      <c r="AC104" s="896"/>
    </row>
    <row r="105" spans="1:29" s="864" customFormat="1" ht="25.5" customHeight="1">
      <c r="A105" s="893" t="s">
        <v>56</v>
      </c>
      <c r="B105" s="891" t="s">
        <v>398</v>
      </c>
      <c r="C105" s="891"/>
      <c r="D105" s="891"/>
      <c r="E105" s="891">
        <f>'Основная продукция'!AB110</f>
        <v>0</v>
      </c>
      <c r="F105" s="892">
        <f>E105*0.3</f>
        <v>0</v>
      </c>
      <c r="G105" s="894"/>
      <c r="H105" s="895"/>
      <c r="I105" s="896"/>
      <c r="K105" s="893" t="s">
        <v>56</v>
      </c>
      <c r="L105" s="891" t="s">
        <v>398</v>
      </c>
      <c r="M105" s="891"/>
      <c r="N105" s="891"/>
      <c r="O105" s="891">
        <f>'Основная продукция'!AB138</f>
        <v>0</v>
      </c>
      <c r="P105" s="892">
        <f>O105*0.3</f>
        <v>0</v>
      </c>
      <c r="Q105" s="894"/>
      <c r="R105" s="895"/>
      <c r="S105" s="896"/>
      <c r="U105" s="893" t="s">
        <v>56</v>
      </c>
      <c r="V105" s="891" t="s">
        <v>398</v>
      </c>
      <c r="W105" s="891"/>
      <c r="X105" s="891"/>
      <c r="Y105" s="891">
        <f>'Основная продукция'!AB166</f>
        <v>0</v>
      </c>
      <c r="Z105" s="892">
        <f>Y105*0.3</f>
        <v>0</v>
      </c>
      <c r="AA105" s="894"/>
      <c r="AB105" s="895"/>
      <c r="AC105" s="896"/>
    </row>
    <row r="106" spans="1:29" s="864" customFormat="1" ht="25.5" customHeight="1">
      <c r="A106" s="893" t="s">
        <v>57</v>
      </c>
      <c r="B106" s="891" t="s">
        <v>398</v>
      </c>
      <c r="C106" s="891"/>
      <c r="D106" s="891"/>
      <c r="E106" s="891">
        <f>'Основная продукция'!AB112</f>
        <v>0</v>
      </c>
      <c r="F106" s="892">
        <f>E106*0.2</f>
        <v>0</v>
      </c>
      <c r="G106" s="894"/>
      <c r="H106" s="895"/>
      <c r="I106" s="896"/>
      <c r="K106" s="893" t="s">
        <v>57</v>
      </c>
      <c r="L106" s="891" t="s">
        <v>398</v>
      </c>
      <c r="M106" s="891"/>
      <c r="N106" s="891"/>
      <c r="O106" s="891">
        <f>'Основная продукция'!AB140</f>
        <v>0</v>
      </c>
      <c r="P106" s="892">
        <f>O106*0.2</f>
        <v>0</v>
      </c>
      <c r="Q106" s="894"/>
      <c r="R106" s="895"/>
      <c r="S106" s="896"/>
      <c r="U106" s="893" t="s">
        <v>57</v>
      </c>
      <c r="V106" s="891" t="s">
        <v>398</v>
      </c>
      <c r="W106" s="891"/>
      <c r="X106" s="891"/>
      <c r="Y106" s="891">
        <f>'Основная продукция'!AB168</f>
        <v>0</v>
      </c>
      <c r="Z106" s="892">
        <f>Y106*0.2</f>
        <v>0</v>
      </c>
      <c r="AA106" s="894"/>
      <c r="AB106" s="895"/>
      <c r="AC106" s="896"/>
    </row>
    <row r="107" spans="1:29" s="864" customFormat="1" ht="25.5" customHeight="1" thickBot="1">
      <c r="A107" s="912" t="s">
        <v>58</v>
      </c>
      <c r="B107" s="913" t="s">
        <v>398</v>
      </c>
      <c r="C107" s="913"/>
      <c r="D107" s="913"/>
      <c r="E107" s="913">
        <f>'Основная продукция'!AB111</f>
        <v>0</v>
      </c>
      <c r="F107" s="914"/>
      <c r="G107" s="914"/>
      <c r="H107" s="915"/>
      <c r="I107" s="916"/>
      <c r="K107" s="912" t="s">
        <v>58</v>
      </c>
      <c r="L107" s="913" t="s">
        <v>398</v>
      </c>
      <c r="M107" s="913"/>
      <c r="N107" s="913"/>
      <c r="O107" s="913">
        <f>'Основная продукция'!AB139</f>
        <v>0</v>
      </c>
      <c r="P107" s="914"/>
      <c r="Q107" s="914"/>
      <c r="R107" s="915"/>
      <c r="S107" s="916"/>
      <c r="U107" s="912" t="s">
        <v>58</v>
      </c>
      <c r="V107" s="913" t="s">
        <v>398</v>
      </c>
      <c r="W107" s="913"/>
      <c r="X107" s="913"/>
      <c r="Y107" s="913">
        <f>'Основная продукция'!AB167</f>
        <v>0</v>
      </c>
      <c r="Z107" s="914"/>
      <c r="AA107" s="914"/>
      <c r="AB107" s="915"/>
      <c r="AC107" s="916"/>
    </row>
    <row r="108" spans="1:29" ht="25.5" customHeight="1">
      <c r="A108" s="4087" t="s">
        <v>59</v>
      </c>
      <c r="B108" s="4088"/>
      <c r="C108" s="4088"/>
      <c r="D108" s="4088"/>
      <c r="E108" s="4088"/>
      <c r="F108" s="4088"/>
      <c r="G108" s="4088"/>
      <c r="H108" s="4088"/>
      <c r="I108" s="4089"/>
      <c r="K108" s="4087" t="s">
        <v>59</v>
      </c>
      <c r="L108" s="4088"/>
      <c r="M108" s="4088"/>
      <c r="N108" s="4088"/>
      <c r="O108" s="4088"/>
      <c r="P108" s="4088"/>
      <c r="Q108" s="4088"/>
      <c r="R108" s="4088"/>
      <c r="S108" s="4089"/>
      <c r="U108" s="4087" t="s">
        <v>59</v>
      </c>
      <c r="V108" s="4088"/>
      <c r="W108" s="4088"/>
      <c r="X108" s="4088"/>
      <c r="Y108" s="4088"/>
      <c r="Z108" s="4088"/>
      <c r="AA108" s="4088"/>
      <c r="AB108" s="4088"/>
      <c r="AC108" s="4089"/>
    </row>
    <row r="109" spans="1:29" ht="25.5" customHeight="1">
      <c r="A109" s="4066" t="s">
        <v>60</v>
      </c>
      <c r="B109" s="4067"/>
      <c r="C109" s="4067"/>
      <c r="D109" s="4067"/>
      <c r="E109" s="4067"/>
      <c r="F109" s="4067"/>
      <c r="G109" s="4067"/>
      <c r="H109" s="4067"/>
      <c r="I109" s="4068"/>
      <c r="K109" s="4066" t="s">
        <v>60</v>
      </c>
      <c r="L109" s="4067"/>
      <c r="M109" s="4067"/>
      <c r="N109" s="4067"/>
      <c r="O109" s="4067"/>
      <c r="P109" s="4067"/>
      <c r="Q109" s="4067"/>
      <c r="R109" s="4067"/>
      <c r="S109" s="4068"/>
      <c r="U109" s="4066" t="s">
        <v>60</v>
      </c>
      <c r="V109" s="4067"/>
      <c r="W109" s="4067"/>
      <c r="X109" s="4067"/>
      <c r="Y109" s="4067"/>
      <c r="Z109" s="4067"/>
      <c r="AA109" s="4067"/>
      <c r="AB109" s="4067"/>
      <c r="AC109" s="4068"/>
    </row>
    <row r="110" spans="1:29" ht="3.75" customHeight="1" thickBot="1">
      <c r="A110" s="795"/>
      <c r="B110" s="796"/>
      <c r="C110" s="796"/>
      <c r="D110" s="796"/>
      <c r="E110" s="796"/>
      <c r="F110" s="796"/>
      <c r="G110" s="796"/>
      <c r="H110" s="796"/>
      <c r="I110" s="917"/>
      <c r="K110" s="795"/>
      <c r="L110" s="796"/>
      <c r="M110" s="796"/>
      <c r="N110" s="796"/>
      <c r="O110" s="796"/>
      <c r="P110" s="796"/>
      <c r="Q110" s="796"/>
      <c r="R110" s="796"/>
      <c r="S110" s="917"/>
      <c r="U110" s="795"/>
      <c r="V110" s="796"/>
      <c r="W110" s="796"/>
      <c r="X110" s="796"/>
      <c r="Y110" s="796"/>
      <c r="Z110" s="796"/>
      <c r="AA110" s="796"/>
      <c r="AB110" s="796"/>
      <c r="AC110" s="917"/>
    </row>
    <row r="111" spans="1:29" ht="18.75" customHeight="1" thickBot="1">
      <c r="A111" s="854" t="s">
        <v>318</v>
      </c>
      <c r="B111" s="855"/>
      <c r="C111" s="855"/>
      <c r="D111" s="855"/>
      <c r="E111" s="855"/>
      <c r="F111" s="855"/>
      <c r="G111" s="4051" t="s">
        <v>85</v>
      </c>
      <c r="H111" s="4052"/>
      <c r="I111" s="4053"/>
      <c r="K111" s="4054" t="s">
        <v>321</v>
      </c>
      <c r="L111" s="4055"/>
      <c r="M111" s="4055"/>
      <c r="N111" s="4055"/>
      <c r="O111" s="4055"/>
      <c r="P111" s="4055"/>
      <c r="Q111" s="4051" t="s">
        <v>247</v>
      </c>
      <c r="R111" s="4052"/>
      <c r="S111" s="4053"/>
      <c r="U111" s="4056" t="s">
        <v>321</v>
      </c>
      <c r="V111" s="4057"/>
      <c r="W111" s="4057"/>
      <c r="X111" s="4057"/>
      <c r="Y111" s="4057"/>
      <c r="Z111" s="4058"/>
      <c r="AA111" s="4051" t="s">
        <v>123</v>
      </c>
      <c r="AB111" s="4052"/>
      <c r="AC111" s="4053"/>
    </row>
    <row r="112" spans="1:29" ht="18.75" customHeight="1" thickBot="1">
      <c r="A112" s="856" t="s">
        <v>61</v>
      </c>
      <c r="B112" s="4059">
        <f>B2</f>
        <v>44606</v>
      </c>
      <c r="C112" s="4060"/>
      <c r="D112" s="4060"/>
      <c r="E112" s="4060"/>
      <c r="F112" s="4061"/>
      <c r="G112" s="857" t="s">
        <v>62</v>
      </c>
      <c r="H112" s="4062">
        <f>H2</f>
        <v>0.66666666666666663</v>
      </c>
      <c r="I112" s="4063"/>
      <c r="K112" s="856" t="s">
        <v>61</v>
      </c>
      <c r="L112" s="4059">
        <f>B2</f>
        <v>44606</v>
      </c>
      <c r="M112" s="4060"/>
      <c r="N112" s="4060"/>
      <c r="O112" s="4060"/>
      <c r="P112" s="4061"/>
      <c r="Q112" s="857" t="s">
        <v>62</v>
      </c>
      <c r="R112" s="4064">
        <f>H112</f>
        <v>0.66666666666666663</v>
      </c>
      <c r="S112" s="4065"/>
      <c r="U112" s="856" t="s">
        <v>61</v>
      </c>
      <c r="V112" s="4059">
        <f>B2</f>
        <v>44606</v>
      </c>
      <c r="W112" s="4060"/>
      <c r="X112" s="4060"/>
      <c r="Y112" s="4060"/>
      <c r="Z112" s="4061"/>
      <c r="AA112" s="857" t="s">
        <v>62</v>
      </c>
      <c r="AB112" s="4064">
        <f>R112</f>
        <v>0.66666666666666663</v>
      </c>
      <c r="AC112" s="4065"/>
    </row>
    <row r="113" spans="1:29" ht="12.75" customHeight="1">
      <c r="A113" s="4077" t="s">
        <v>21</v>
      </c>
      <c r="B113" s="4078"/>
      <c r="C113" s="858"/>
      <c r="D113" s="858"/>
      <c r="E113" s="858"/>
      <c r="F113" s="4081" t="s">
        <v>395</v>
      </c>
      <c r="G113" s="4081" t="s">
        <v>22</v>
      </c>
      <c r="H113" s="4081" t="s">
        <v>563</v>
      </c>
      <c r="I113" s="4090" t="s">
        <v>564</v>
      </c>
      <c r="K113" s="4077" t="s">
        <v>21</v>
      </c>
      <c r="L113" s="4078"/>
      <c r="M113" s="858"/>
      <c r="N113" s="858"/>
      <c r="O113" s="858"/>
      <c r="P113" s="4081" t="s">
        <v>395</v>
      </c>
      <c r="Q113" s="4081" t="s">
        <v>22</v>
      </c>
      <c r="R113" s="4081" t="s">
        <v>563</v>
      </c>
      <c r="S113" s="4090" t="s">
        <v>564</v>
      </c>
      <c r="U113" s="4077" t="s">
        <v>21</v>
      </c>
      <c r="V113" s="4078"/>
      <c r="W113" s="858"/>
      <c r="X113" s="858"/>
      <c r="Y113" s="858"/>
      <c r="Z113" s="4081" t="s">
        <v>395</v>
      </c>
      <c r="AA113" s="4081" t="s">
        <v>22</v>
      </c>
      <c r="AB113" s="4081" t="s">
        <v>563</v>
      </c>
      <c r="AC113" s="4090" t="s">
        <v>564</v>
      </c>
    </row>
    <row r="114" spans="1:29" ht="13.5" thickBot="1">
      <c r="A114" s="4079"/>
      <c r="B114" s="4080"/>
      <c r="C114" s="859"/>
      <c r="D114" s="859"/>
      <c r="E114" s="859" t="s">
        <v>396</v>
      </c>
      <c r="F114" s="4082"/>
      <c r="G114" s="4082"/>
      <c r="H114" s="4082"/>
      <c r="I114" s="4091"/>
      <c r="K114" s="4079"/>
      <c r="L114" s="4080"/>
      <c r="M114" s="859"/>
      <c r="N114" s="859"/>
      <c r="O114" s="859" t="s">
        <v>396</v>
      </c>
      <c r="P114" s="4082"/>
      <c r="Q114" s="4082"/>
      <c r="R114" s="4082"/>
      <c r="S114" s="4091"/>
      <c r="U114" s="4079"/>
      <c r="V114" s="4080"/>
      <c r="W114" s="859"/>
      <c r="X114" s="859"/>
      <c r="Y114" s="859" t="s">
        <v>396</v>
      </c>
      <c r="Z114" s="4082"/>
      <c r="AA114" s="4082"/>
      <c r="AB114" s="4082"/>
      <c r="AC114" s="4091"/>
    </row>
    <row r="115" spans="1:29" s="864" customFormat="1" ht="25.5" customHeight="1">
      <c r="A115" s="1407" t="s">
        <v>24</v>
      </c>
      <c r="B115" s="1408" t="s">
        <v>25</v>
      </c>
      <c r="C115" s="1408"/>
      <c r="D115" s="1408"/>
      <c r="E115" s="1408" t="s">
        <v>397</v>
      </c>
      <c r="F115" s="860">
        <f>'Основная продукция'!Y173</f>
        <v>0</v>
      </c>
      <c r="G115" s="861"/>
      <c r="H115" s="862"/>
      <c r="I115" s="863"/>
      <c r="K115" s="1407" t="s">
        <v>24</v>
      </c>
      <c r="L115" s="1408" t="s">
        <v>25</v>
      </c>
      <c r="M115" s="1408"/>
      <c r="N115" s="1408"/>
      <c r="O115" s="1408" t="s">
        <v>397</v>
      </c>
      <c r="P115" s="860">
        <f>'Основная продукция'!Y201</f>
        <v>0</v>
      </c>
      <c r="Q115" s="861"/>
      <c r="R115" s="862"/>
      <c r="S115" s="863"/>
      <c r="U115" s="1407" t="s">
        <v>24</v>
      </c>
      <c r="V115" s="1408" t="s">
        <v>25</v>
      </c>
      <c r="W115" s="1408"/>
      <c r="X115" s="1408"/>
      <c r="Y115" s="1408" t="s">
        <v>397</v>
      </c>
      <c r="Z115" s="860">
        <f>'Основная продукция'!Y229</f>
        <v>0</v>
      </c>
      <c r="AA115" s="861"/>
      <c r="AB115" s="862"/>
      <c r="AC115" s="863"/>
    </row>
    <row r="116" spans="1:29" s="864" customFormat="1" ht="25.5" customHeight="1">
      <c r="A116" s="865" t="s">
        <v>26</v>
      </c>
      <c r="B116" s="866" t="s">
        <v>25</v>
      </c>
      <c r="C116" s="867"/>
      <c r="D116" s="867"/>
      <c r="E116" s="866" t="s">
        <v>397</v>
      </c>
      <c r="F116" s="881">
        <f>'Основная продукция'!Y174</f>
        <v>0</v>
      </c>
      <c r="G116" s="868"/>
      <c r="H116" s="869"/>
      <c r="I116" s="870"/>
      <c r="K116" s="865" t="s">
        <v>26</v>
      </c>
      <c r="L116" s="866" t="s">
        <v>25</v>
      </c>
      <c r="M116" s="867"/>
      <c r="N116" s="867"/>
      <c r="O116" s="866" t="s">
        <v>397</v>
      </c>
      <c r="P116" s="881">
        <f>'Основная продукция'!Y202</f>
        <v>0</v>
      </c>
      <c r="Q116" s="868"/>
      <c r="R116" s="869"/>
      <c r="S116" s="870"/>
      <c r="U116" s="865" t="s">
        <v>26</v>
      </c>
      <c r="V116" s="866" t="s">
        <v>25</v>
      </c>
      <c r="W116" s="867"/>
      <c r="X116" s="867"/>
      <c r="Y116" s="866" t="s">
        <v>397</v>
      </c>
      <c r="Z116" s="881">
        <f>'Основная продукция'!Y230</f>
        <v>0</v>
      </c>
      <c r="AA116" s="868"/>
      <c r="AB116" s="869"/>
      <c r="AC116" s="870"/>
    </row>
    <row r="117" spans="1:29" s="864" customFormat="1" ht="25.5" customHeight="1">
      <c r="A117" s="865" t="s">
        <v>583</v>
      </c>
      <c r="B117" s="866" t="s">
        <v>25</v>
      </c>
      <c r="C117" s="867"/>
      <c r="D117" s="867"/>
      <c r="E117" s="866" t="s">
        <v>397</v>
      </c>
      <c r="F117" s="881">
        <f>'Основная продукция'!Y175</f>
        <v>0</v>
      </c>
      <c r="G117" s="868"/>
      <c r="H117" s="869"/>
      <c r="I117" s="870"/>
      <c r="K117" s="865" t="s">
        <v>583</v>
      </c>
      <c r="L117" s="866" t="s">
        <v>25</v>
      </c>
      <c r="M117" s="867"/>
      <c r="N117" s="867"/>
      <c r="O117" s="866" t="s">
        <v>397</v>
      </c>
      <c r="P117" s="881">
        <f>'Основная продукция'!Y203</f>
        <v>0</v>
      </c>
      <c r="Q117" s="868"/>
      <c r="R117" s="869"/>
      <c r="S117" s="870"/>
      <c r="U117" s="865" t="s">
        <v>583</v>
      </c>
      <c r="V117" s="866" t="s">
        <v>25</v>
      </c>
      <c r="W117" s="867"/>
      <c r="X117" s="867"/>
      <c r="Y117" s="866" t="s">
        <v>397</v>
      </c>
      <c r="Z117" s="881">
        <f>'Основная продукция'!Y231</f>
        <v>0</v>
      </c>
      <c r="AA117" s="868"/>
      <c r="AB117" s="869"/>
      <c r="AC117" s="870"/>
    </row>
    <row r="118" spans="1:29" s="864" customFormat="1" ht="25.5" customHeight="1">
      <c r="A118" s="865" t="s">
        <v>584</v>
      </c>
      <c r="B118" s="866" t="s">
        <v>25</v>
      </c>
      <c r="C118" s="867"/>
      <c r="D118" s="867"/>
      <c r="E118" s="866" t="s">
        <v>397</v>
      </c>
      <c r="F118" s="881">
        <f>'Основная продукция'!Y176</f>
        <v>0</v>
      </c>
      <c r="G118" s="868"/>
      <c r="H118" s="869"/>
      <c r="I118" s="870"/>
      <c r="K118" s="865" t="s">
        <v>584</v>
      </c>
      <c r="L118" s="866" t="s">
        <v>25</v>
      </c>
      <c r="M118" s="867"/>
      <c r="N118" s="867"/>
      <c r="O118" s="866" t="s">
        <v>397</v>
      </c>
      <c r="P118" s="881">
        <f>'Основная продукция'!Y204</f>
        <v>0</v>
      </c>
      <c r="Q118" s="868"/>
      <c r="R118" s="869"/>
      <c r="S118" s="870"/>
      <c r="U118" s="865" t="s">
        <v>584</v>
      </c>
      <c r="V118" s="866" t="s">
        <v>25</v>
      </c>
      <c r="W118" s="867"/>
      <c r="X118" s="867"/>
      <c r="Y118" s="866" t="s">
        <v>397</v>
      </c>
      <c r="Z118" s="881">
        <f>'Основная продукция'!Y232</f>
        <v>0</v>
      </c>
      <c r="AA118" s="868"/>
      <c r="AB118" s="869"/>
      <c r="AC118" s="870"/>
    </row>
    <row r="119" spans="1:29" s="864" customFormat="1" ht="25.5" customHeight="1" thickBot="1">
      <c r="A119" s="871" t="s">
        <v>27</v>
      </c>
      <c r="B119" s="1410" t="s">
        <v>25</v>
      </c>
      <c r="C119" s="872"/>
      <c r="D119" s="872"/>
      <c r="E119" s="1410" t="s">
        <v>397</v>
      </c>
      <c r="F119" s="930">
        <f>'Основная продукция'!Y177</f>
        <v>0</v>
      </c>
      <c r="G119" s="873"/>
      <c r="H119" s="874"/>
      <c r="I119" s="875"/>
      <c r="K119" s="871" t="s">
        <v>27</v>
      </c>
      <c r="L119" s="1410" t="s">
        <v>25</v>
      </c>
      <c r="M119" s="872"/>
      <c r="N119" s="872"/>
      <c r="O119" s="1410" t="s">
        <v>397</v>
      </c>
      <c r="P119" s="930">
        <f>'Основная продукция'!Y205</f>
        <v>0</v>
      </c>
      <c r="Q119" s="873"/>
      <c r="R119" s="874"/>
      <c r="S119" s="875"/>
      <c r="U119" s="871" t="s">
        <v>27</v>
      </c>
      <c r="V119" s="1410" t="s">
        <v>25</v>
      </c>
      <c r="W119" s="872"/>
      <c r="X119" s="872"/>
      <c r="Y119" s="1410" t="s">
        <v>397</v>
      </c>
      <c r="Z119" s="930">
        <f>'Основная продукция'!Y233</f>
        <v>0</v>
      </c>
      <c r="AA119" s="873"/>
      <c r="AB119" s="874"/>
      <c r="AC119" s="875"/>
    </row>
    <row r="120" spans="1:29" s="864" customFormat="1" ht="25.5" customHeight="1">
      <c r="A120" s="1407" t="s">
        <v>0</v>
      </c>
      <c r="B120" s="1408" t="s">
        <v>25</v>
      </c>
      <c r="C120" s="1408"/>
      <c r="D120" s="1408"/>
      <c r="E120" s="1408" t="s">
        <v>397</v>
      </c>
      <c r="F120" s="860">
        <f>'Основная продукция'!Y179</f>
        <v>0</v>
      </c>
      <c r="G120" s="876"/>
      <c r="H120" s="1834"/>
      <c r="I120" s="1826"/>
      <c r="K120" s="1407" t="s">
        <v>0</v>
      </c>
      <c r="L120" s="1408" t="s">
        <v>25</v>
      </c>
      <c r="M120" s="1408"/>
      <c r="N120" s="1408"/>
      <c r="O120" s="1408" t="s">
        <v>397</v>
      </c>
      <c r="P120" s="860">
        <f>'Основная продукция'!Y206</f>
        <v>0</v>
      </c>
      <c r="Q120" s="876"/>
      <c r="R120" s="1832" t="e">
        <f>'Срочная в 16.00'!G28</f>
        <v>#DIV/0!</v>
      </c>
      <c r="S120" s="1829" t="e">
        <f>P120-R120</f>
        <v>#DIV/0!</v>
      </c>
      <c r="U120" s="1407" t="s">
        <v>0</v>
      </c>
      <c r="V120" s="1408" t="s">
        <v>25</v>
      </c>
      <c r="W120" s="1408"/>
      <c r="X120" s="1408"/>
      <c r="Y120" s="1408" t="s">
        <v>397</v>
      </c>
      <c r="Z120" s="860">
        <f>'Основная продукция'!Y235</f>
        <v>0</v>
      </c>
      <c r="AA120" s="876"/>
      <c r="AB120" s="1832" t="e">
        <f>'Срочная в 16.00'!G32</f>
        <v>#DIV/0!</v>
      </c>
      <c r="AC120" s="1829" t="e">
        <f>Z120-AB120</f>
        <v>#DIV/0!</v>
      </c>
    </row>
    <row r="121" spans="1:29" s="864" customFormat="1" ht="25.5" customHeight="1">
      <c r="A121" s="865" t="s">
        <v>28</v>
      </c>
      <c r="B121" s="866" t="s">
        <v>25</v>
      </c>
      <c r="C121" s="867"/>
      <c r="D121" s="867"/>
      <c r="E121" s="866" t="s">
        <v>397</v>
      </c>
      <c r="F121" s="881">
        <f>'Основная продукция'!Y180</f>
        <v>0</v>
      </c>
      <c r="G121" s="877"/>
      <c r="H121" s="1827"/>
      <c r="I121" s="1828"/>
      <c r="K121" s="865" t="s">
        <v>28</v>
      </c>
      <c r="L121" s="866" t="s">
        <v>25</v>
      </c>
      <c r="M121" s="867"/>
      <c r="N121" s="867"/>
      <c r="O121" s="866" t="s">
        <v>397</v>
      </c>
      <c r="P121" s="881">
        <f>'Основная продукция'!Y207</f>
        <v>0</v>
      </c>
      <c r="Q121" s="877"/>
      <c r="R121" s="1827"/>
      <c r="S121" s="1828"/>
      <c r="U121" s="865" t="s">
        <v>28</v>
      </c>
      <c r="V121" s="866" t="s">
        <v>25</v>
      </c>
      <c r="W121" s="867"/>
      <c r="X121" s="867"/>
      <c r="Y121" s="866" t="s">
        <v>397</v>
      </c>
      <c r="Z121" s="881">
        <f>'Основная продукция'!Y236</f>
        <v>0</v>
      </c>
      <c r="AA121" s="877"/>
      <c r="AB121" s="1827"/>
      <c r="AC121" s="1828"/>
    </row>
    <row r="122" spans="1:29" s="864" customFormat="1" ht="25.5" customHeight="1" thickBot="1">
      <c r="A122" s="1409" t="s">
        <v>29</v>
      </c>
      <c r="B122" s="1410" t="s">
        <v>25</v>
      </c>
      <c r="C122" s="872"/>
      <c r="D122" s="872"/>
      <c r="E122" s="1410" t="s">
        <v>397</v>
      </c>
      <c r="F122" s="930">
        <f>'Основная продукция'!Y181</f>
        <v>0</v>
      </c>
      <c r="G122" s="878"/>
      <c r="H122" s="1835"/>
      <c r="I122" s="1830"/>
      <c r="K122" s="1409" t="s">
        <v>29</v>
      </c>
      <c r="L122" s="1410" t="s">
        <v>25</v>
      </c>
      <c r="M122" s="872"/>
      <c r="N122" s="872"/>
      <c r="O122" s="1410" t="s">
        <v>397</v>
      </c>
      <c r="P122" s="930">
        <f>'Основная продукция'!Y208</f>
        <v>0</v>
      </c>
      <c r="Q122" s="878"/>
      <c r="R122" s="1833" t="e">
        <f>'Срочная в 16.00'!G29</f>
        <v>#DIV/0!</v>
      </c>
      <c r="S122" s="1831" t="e">
        <f>P122-R122</f>
        <v>#DIV/0!</v>
      </c>
      <c r="U122" s="1409" t="s">
        <v>29</v>
      </c>
      <c r="V122" s="1410" t="s">
        <v>25</v>
      </c>
      <c r="W122" s="872"/>
      <c r="X122" s="872"/>
      <c r="Y122" s="1410" t="s">
        <v>397</v>
      </c>
      <c r="Z122" s="930">
        <f>'Основная продукция'!Y237</f>
        <v>0</v>
      </c>
      <c r="AA122" s="878"/>
      <c r="AB122" s="1833" t="e">
        <f>'Срочная в 16.00'!G33</f>
        <v>#DIV/0!</v>
      </c>
      <c r="AC122" s="1831" t="e">
        <f>Z122-AB122</f>
        <v>#DIV/0!</v>
      </c>
    </row>
    <row r="123" spans="1:29" s="864" customFormat="1" ht="25.5" customHeight="1">
      <c r="A123" s="1407" t="s">
        <v>30</v>
      </c>
      <c r="B123" s="1408" t="s">
        <v>25</v>
      </c>
      <c r="C123" s="1408"/>
      <c r="D123" s="1408"/>
      <c r="E123" s="1408" t="s">
        <v>397</v>
      </c>
      <c r="F123" s="860">
        <f>'Основная продукция'!Y183</f>
        <v>0</v>
      </c>
      <c r="G123" s="876"/>
      <c r="H123" s="862"/>
      <c r="I123" s="863"/>
      <c r="K123" s="1407" t="s">
        <v>30</v>
      </c>
      <c r="L123" s="1408" t="s">
        <v>25</v>
      </c>
      <c r="M123" s="1408"/>
      <c r="N123" s="1408"/>
      <c r="O123" s="1408" t="s">
        <v>397</v>
      </c>
      <c r="P123" s="860">
        <f>'Основная продукция'!Y209</f>
        <v>0</v>
      </c>
      <c r="Q123" s="876"/>
      <c r="R123" s="862"/>
      <c r="S123" s="863"/>
      <c r="U123" s="1407" t="s">
        <v>30</v>
      </c>
      <c r="V123" s="1408" t="s">
        <v>25</v>
      </c>
      <c r="W123" s="1408"/>
      <c r="X123" s="1408"/>
      <c r="Y123" s="1408" t="s">
        <v>397</v>
      </c>
      <c r="Z123" s="860">
        <f>'Основная продукция'!Y239</f>
        <v>0</v>
      </c>
      <c r="AA123" s="876"/>
      <c r="AB123" s="862"/>
      <c r="AC123" s="863"/>
    </row>
    <row r="124" spans="1:29" s="864" customFormat="1" ht="25.5" customHeight="1" thickBot="1">
      <c r="A124" s="1409" t="s">
        <v>31</v>
      </c>
      <c r="B124" s="1410" t="s">
        <v>25</v>
      </c>
      <c r="C124" s="872"/>
      <c r="D124" s="872"/>
      <c r="E124" s="1410" t="s">
        <v>397</v>
      </c>
      <c r="F124" s="930">
        <f>'Основная продукция'!Y184</f>
        <v>0</v>
      </c>
      <c r="G124" s="878"/>
      <c r="H124" s="874"/>
      <c r="I124" s="875"/>
      <c r="K124" s="1409" t="s">
        <v>31</v>
      </c>
      <c r="L124" s="1410" t="s">
        <v>25</v>
      </c>
      <c r="M124" s="872"/>
      <c r="N124" s="872"/>
      <c r="O124" s="1410" t="s">
        <v>397</v>
      </c>
      <c r="P124" s="930">
        <f>'Основная продукция'!Y210</f>
        <v>0</v>
      </c>
      <c r="Q124" s="878"/>
      <c r="R124" s="874"/>
      <c r="S124" s="875"/>
      <c r="U124" s="1409" t="s">
        <v>31</v>
      </c>
      <c r="V124" s="1410" t="s">
        <v>25</v>
      </c>
      <c r="W124" s="872"/>
      <c r="X124" s="872"/>
      <c r="Y124" s="1410" t="s">
        <v>397</v>
      </c>
      <c r="Z124" s="930">
        <f>'Основная продукция'!Y240</f>
        <v>0</v>
      </c>
      <c r="AA124" s="878"/>
      <c r="AB124" s="874"/>
      <c r="AC124" s="875"/>
    </row>
    <row r="125" spans="1:29" s="864" customFormat="1" ht="25.5" customHeight="1">
      <c r="A125" s="879" t="s">
        <v>327</v>
      </c>
      <c r="B125" s="1408" t="s">
        <v>25</v>
      </c>
      <c r="C125" s="1408"/>
      <c r="D125" s="1408"/>
      <c r="E125" s="1408" t="s">
        <v>397</v>
      </c>
      <c r="F125" s="860">
        <f>'Основная продукция'!Y185</f>
        <v>0</v>
      </c>
      <c r="G125" s="876"/>
      <c r="H125" s="862"/>
      <c r="I125" s="863"/>
      <c r="K125" s="879" t="s">
        <v>327</v>
      </c>
      <c r="L125" s="1408" t="s">
        <v>25</v>
      </c>
      <c r="M125" s="1408"/>
      <c r="N125" s="1408"/>
      <c r="O125" s="1408" t="s">
        <v>397</v>
      </c>
      <c r="P125" s="860">
        <f>'Основная продукция'!Y211</f>
        <v>0</v>
      </c>
      <c r="Q125" s="876"/>
      <c r="R125" s="862"/>
      <c r="S125" s="863"/>
      <c r="U125" s="879" t="s">
        <v>327</v>
      </c>
      <c r="V125" s="1408" t="s">
        <v>25</v>
      </c>
      <c r="W125" s="1408"/>
      <c r="X125" s="1408"/>
      <c r="Y125" s="1408" t="s">
        <v>397</v>
      </c>
      <c r="Z125" s="860">
        <f>'Основная продукция'!Y241</f>
        <v>0</v>
      </c>
      <c r="AA125" s="876"/>
      <c r="AB125" s="862"/>
      <c r="AC125" s="863"/>
    </row>
    <row r="126" spans="1:29" s="864" customFormat="1" ht="25.5" customHeight="1">
      <c r="A126" s="880" t="s">
        <v>33</v>
      </c>
      <c r="B126" s="866" t="s">
        <v>25</v>
      </c>
      <c r="C126" s="867"/>
      <c r="D126" s="867"/>
      <c r="E126" s="866" t="s">
        <v>397</v>
      </c>
      <c r="F126" s="881">
        <f>'Основная продукция'!Y186</f>
        <v>0</v>
      </c>
      <c r="G126" s="877"/>
      <c r="H126" s="869"/>
      <c r="I126" s="870"/>
      <c r="K126" s="880" t="s">
        <v>33</v>
      </c>
      <c r="L126" s="866" t="s">
        <v>25</v>
      </c>
      <c r="M126" s="867"/>
      <c r="N126" s="867"/>
      <c r="O126" s="866" t="s">
        <v>397</v>
      </c>
      <c r="P126" s="881">
        <f>'Основная продукция'!Y212</f>
        <v>0</v>
      </c>
      <c r="Q126" s="877"/>
      <c r="R126" s="869"/>
      <c r="S126" s="870"/>
      <c r="U126" s="880" t="s">
        <v>33</v>
      </c>
      <c r="V126" s="866" t="s">
        <v>25</v>
      </c>
      <c r="W126" s="867"/>
      <c r="X126" s="867"/>
      <c r="Y126" s="866" t="s">
        <v>397</v>
      </c>
      <c r="Z126" s="881">
        <f>'Основная продукция'!Y242</f>
        <v>0</v>
      </c>
      <c r="AA126" s="877"/>
      <c r="AB126" s="869"/>
      <c r="AC126" s="870"/>
    </row>
    <row r="127" spans="1:29" s="864" customFormat="1" ht="25.5" customHeight="1" thickBot="1">
      <c r="A127" s="871" t="s">
        <v>34</v>
      </c>
      <c r="B127" s="1410" t="s">
        <v>25</v>
      </c>
      <c r="C127" s="872"/>
      <c r="D127" s="872"/>
      <c r="E127" s="1410" t="s">
        <v>397</v>
      </c>
      <c r="F127" s="930">
        <f>'Основная продукция'!Y187</f>
        <v>0</v>
      </c>
      <c r="G127" s="878"/>
      <c r="H127" s="874"/>
      <c r="I127" s="875"/>
      <c r="K127" s="871" t="s">
        <v>34</v>
      </c>
      <c r="L127" s="1410" t="s">
        <v>25</v>
      </c>
      <c r="M127" s="872"/>
      <c r="N127" s="872"/>
      <c r="O127" s="1410" t="s">
        <v>397</v>
      </c>
      <c r="P127" s="930">
        <f>'Основная продукция'!Y213</f>
        <v>0</v>
      </c>
      <c r="Q127" s="878"/>
      <c r="R127" s="874"/>
      <c r="S127" s="875"/>
      <c r="U127" s="871" t="s">
        <v>34</v>
      </c>
      <c r="V127" s="1410" t="s">
        <v>25</v>
      </c>
      <c r="W127" s="872"/>
      <c r="X127" s="872"/>
      <c r="Y127" s="1410" t="s">
        <v>397</v>
      </c>
      <c r="Z127" s="930">
        <f>'Основная продукция'!Y243</f>
        <v>0</v>
      </c>
      <c r="AA127" s="878"/>
      <c r="AB127" s="874"/>
      <c r="AC127" s="875"/>
    </row>
    <row r="128" spans="1:29" s="864" customFormat="1" ht="25.5" customHeight="1">
      <c r="A128" s="1407" t="s">
        <v>9</v>
      </c>
      <c r="B128" s="1408" t="s">
        <v>25</v>
      </c>
      <c r="C128" s="1408"/>
      <c r="D128" s="1408"/>
      <c r="E128" s="1408" t="s">
        <v>397</v>
      </c>
      <c r="F128" s="860">
        <f>'Основная продукция'!Y188</f>
        <v>0</v>
      </c>
      <c r="G128" s="876"/>
      <c r="H128" s="862"/>
      <c r="I128" s="863"/>
      <c r="K128" s="1407" t="s">
        <v>9</v>
      </c>
      <c r="L128" s="1408" t="s">
        <v>25</v>
      </c>
      <c r="M128" s="1408"/>
      <c r="N128" s="1408"/>
      <c r="O128" s="1408" t="s">
        <v>397</v>
      </c>
      <c r="P128" s="860">
        <f>'Основная продукция'!Y214</f>
        <v>0</v>
      </c>
      <c r="Q128" s="876"/>
      <c r="R128" s="862"/>
      <c r="S128" s="863"/>
      <c r="U128" s="1407" t="s">
        <v>9</v>
      </c>
      <c r="V128" s="1408" t="s">
        <v>25</v>
      </c>
      <c r="W128" s="1408"/>
      <c r="X128" s="1408"/>
      <c r="Y128" s="1408" t="s">
        <v>397</v>
      </c>
      <c r="Z128" s="860">
        <f>'Основная продукция'!Y244</f>
        <v>0</v>
      </c>
      <c r="AA128" s="876"/>
      <c r="AB128" s="862"/>
      <c r="AC128" s="863"/>
    </row>
    <row r="129" spans="1:29" s="864" customFormat="1" ht="25.5" customHeight="1">
      <c r="A129" s="880" t="s">
        <v>10</v>
      </c>
      <c r="B129" s="866" t="s">
        <v>25</v>
      </c>
      <c r="C129" s="867"/>
      <c r="D129" s="867"/>
      <c r="E129" s="866" t="s">
        <v>397</v>
      </c>
      <c r="F129" s="881" t="e">
        <f>'Основная продукция'!#REF!</f>
        <v>#REF!</v>
      </c>
      <c r="G129" s="877"/>
      <c r="H129" s="869"/>
      <c r="I129" s="870"/>
      <c r="K129" s="880" t="s">
        <v>10</v>
      </c>
      <c r="L129" s="866" t="s">
        <v>25</v>
      </c>
      <c r="M129" s="867"/>
      <c r="N129" s="867"/>
      <c r="O129" s="866" t="s">
        <v>397</v>
      </c>
      <c r="P129" s="881">
        <f>'Основная продукция'!Y215</f>
        <v>0</v>
      </c>
      <c r="Q129" s="877"/>
      <c r="R129" s="869"/>
      <c r="S129" s="870"/>
      <c r="U129" s="880" t="s">
        <v>10</v>
      </c>
      <c r="V129" s="866" t="s">
        <v>25</v>
      </c>
      <c r="W129" s="867"/>
      <c r="X129" s="867"/>
      <c r="Y129" s="866" t="s">
        <v>397</v>
      </c>
      <c r="Z129" s="881" t="e">
        <f>'Основная продукция'!#REF!</f>
        <v>#REF!</v>
      </c>
      <c r="AA129" s="877"/>
      <c r="AB129" s="869"/>
      <c r="AC129" s="870"/>
    </row>
    <row r="130" spans="1:29" s="864" customFormat="1" ht="25.5" customHeight="1" thickBot="1">
      <c r="A130" s="871" t="s">
        <v>11</v>
      </c>
      <c r="B130" s="1410" t="s">
        <v>25</v>
      </c>
      <c r="C130" s="872"/>
      <c r="D130" s="872"/>
      <c r="E130" s="882" t="s">
        <v>397</v>
      </c>
      <c r="F130" s="930" t="e">
        <f>'Основная продукция'!#REF!</f>
        <v>#REF!</v>
      </c>
      <c r="G130" s="878"/>
      <c r="H130" s="874"/>
      <c r="I130" s="875"/>
      <c r="K130" s="871" t="s">
        <v>11</v>
      </c>
      <c r="L130" s="1410" t="s">
        <v>25</v>
      </c>
      <c r="M130" s="872"/>
      <c r="N130" s="872"/>
      <c r="O130" s="882" t="s">
        <v>397</v>
      </c>
      <c r="P130" s="930">
        <f>'Основная продукция'!Y216</f>
        <v>0</v>
      </c>
      <c r="Q130" s="878"/>
      <c r="R130" s="874"/>
      <c r="S130" s="875"/>
      <c r="U130" s="871" t="s">
        <v>11</v>
      </c>
      <c r="V130" s="1410" t="s">
        <v>25</v>
      </c>
      <c r="W130" s="872"/>
      <c r="X130" s="872"/>
      <c r="Y130" s="882" t="s">
        <v>397</v>
      </c>
      <c r="Z130" s="930" t="e">
        <f>'Основная продукция'!#REF!</f>
        <v>#REF!</v>
      </c>
      <c r="AA130" s="878"/>
      <c r="AB130" s="874"/>
      <c r="AC130" s="875"/>
    </row>
    <row r="131" spans="1:29" s="864" customFormat="1" ht="25.5" customHeight="1">
      <c r="A131" s="879" t="s">
        <v>331</v>
      </c>
      <c r="B131" s="1838" t="s">
        <v>25</v>
      </c>
      <c r="C131" s="1970"/>
      <c r="D131" s="1847"/>
      <c r="E131" s="1838" t="s">
        <v>397</v>
      </c>
      <c r="F131" s="860">
        <f>'Основная продукция'!Y190</f>
        <v>0</v>
      </c>
      <c r="G131" s="876"/>
      <c r="H131" s="862"/>
      <c r="I131" s="1844"/>
      <c r="K131" s="879" t="s">
        <v>331</v>
      </c>
      <c r="L131" s="1838" t="s">
        <v>25</v>
      </c>
      <c r="M131" s="1970"/>
      <c r="N131" s="1847"/>
      <c r="O131" s="1838" t="s">
        <v>397</v>
      </c>
      <c r="P131" s="860">
        <f>'Основная продукция'!Y217</f>
        <v>0</v>
      </c>
      <c r="Q131" s="876"/>
      <c r="R131" s="862"/>
      <c r="S131" s="1844"/>
      <c r="U131" s="879" t="s">
        <v>331</v>
      </c>
      <c r="V131" s="1838" t="s">
        <v>25</v>
      </c>
      <c r="W131" s="1970"/>
      <c r="X131" s="1847"/>
      <c r="Y131" s="1838" t="s">
        <v>397</v>
      </c>
      <c r="Z131" s="860">
        <f>'Основная продукция'!Y246</f>
        <v>0</v>
      </c>
      <c r="AA131" s="876"/>
      <c r="AB131" s="862"/>
      <c r="AC131" s="1844"/>
    </row>
    <row r="132" spans="1:29" s="864" customFormat="1" ht="25.5" customHeight="1" thickBot="1">
      <c r="A132" s="1845" t="s">
        <v>566</v>
      </c>
      <c r="B132" s="926" t="s">
        <v>25</v>
      </c>
      <c r="C132" s="926"/>
      <c r="D132" s="888"/>
      <c r="E132" s="926" t="s">
        <v>397</v>
      </c>
      <c r="F132" s="1846">
        <f>'Основная продукция'!Y191</f>
        <v>0</v>
      </c>
      <c r="G132" s="1841"/>
      <c r="H132" s="1842"/>
      <c r="I132" s="1843"/>
      <c r="K132" s="1845" t="s">
        <v>566</v>
      </c>
      <c r="L132" s="926" t="s">
        <v>25</v>
      </c>
      <c r="M132" s="926"/>
      <c r="N132" s="888"/>
      <c r="O132" s="926" t="s">
        <v>397</v>
      </c>
      <c r="P132" s="1846">
        <f>'Основная продукция'!Y218</f>
        <v>0</v>
      </c>
      <c r="Q132" s="1841"/>
      <c r="R132" s="1842"/>
      <c r="S132" s="1843"/>
      <c r="U132" s="1845" t="s">
        <v>566</v>
      </c>
      <c r="V132" s="926" t="s">
        <v>25</v>
      </c>
      <c r="W132" s="926"/>
      <c r="X132" s="888"/>
      <c r="Y132" s="926" t="s">
        <v>397</v>
      </c>
      <c r="Z132" s="1846">
        <f>'Основная продукция'!Y247</f>
        <v>0</v>
      </c>
      <c r="AA132" s="1841"/>
      <c r="AB132" s="1842"/>
      <c r="AC132" s="1843"/>
    </row>
    <row r="133" spans="1:29" s="864" customFormat="1" ht="25.5" customHeight="1">
      <c r="A133" s="879" t="s">
        <v>13</v>
      </c>
      <c r="B133" s="1838" t="s">
        <v>25</v>
      </c>
      <c r="C133" s="1838"/>
      <c r="D133" s="1838"/>
      <c r="E133" s="1838" t="s">
        <v>397</v>
      </c>
      <c r="F133" s="860">
        <f>'Основная продукция'!Y192</f>
        <v>0</v>
      </c>
      <c r="G133" s="876"/>
      <c r="H133" s="862"/>
      <c r="I133" s="863"/>
      <c r="K133" s="879" t="s">
        <v>13</v>
      </c>
      <c r="L133" s="1838" t="s">
        <v>25</v>
      </c>
      <c r="M133" s="1838"/>
      <c r="N133" s="1838"/>
      <c r="O133" s="1838" t="s">
        <v>397</v>
      </c>
      <c r="P133" s="860">
        <f>'Основная продукция'!Y219</f>
        <v>0</v>
      </c>
      <c r="Q133" s="876"/>
      <c r="R133" s="862"/>
      <c r="S133" s="863"/>
      <c r="U133" s="879" t="s">
        <v>13</v>
      </c>
      <c r="V133" s="1838" t="s">
        <v>25</v>
      </c>
      <c r="W133" s="1838"/>
      <c r="X133" s="1838"/>
      <c r="Y133" s="1838" t="s">
        <v>397</v>
      </c>
      <c r="Z133" s="860">
        <f>'Основная продукция'!Y248</f>
        <v>0</v>
      </c>
      <c r="AA133" s="876"/>
      <c r="AB133" s="862"/>
      <c r="AC133" s="863"/>
    </row>
    <row r="134" spans="1:29" s="864" customFormat="1" ht="25.5" customHeight="1">
      <c r="A134" s="880" t="s">
        <v>35</v>
      </c>
      <c r="B134" s="866" t="s">
        <v>25</v>
      </c>
      <c r="C134" s="867"/>
      <c r="D134" s="867"/>
      <c r="E134" s="866" t="s">
        <v>397</v>
      </c>
      <c r="F134" s="881">
        <f>'Основная продукция'!Y193</f>
        <v>0</v>
      </c>
      <c r="G134" s="877"/>
      <c r="H134" s="869"/>
      <c r="I134" s="870"/>
      <c r="K134" s="880" t="s">
        <v>35</v>
      </c>
      <c r="L134" s="866" t="s">
        <v>25</v>
      </c>
      <c r="M134" s="867"/>
      <c r="N134" s="867"/>
      <c r="O134" s="866" t="s">
        <v>397</v>
      </c>
      <c r="P134" s="881">
        <f>'Основная продукция'!Y220</f>
        <v>0</v>
      </c>
      <c r="Q134" s="877"/>
      <c r="R134" s="869"/>
      <c r="S134" s="870"/>
      <c r="U134" s="880" t="s">
        <v>35</v>
      </c>
      <c r="V134" s="866" t="s">
        <v>25</v>
      </c>
      <c r="W134" s="867"/>
      <c r="X134" s="867"/>
      <c r="Y134" s="866" t="s">
        <v>397</v>
      </c>
      <c r="Z134" s="881">
        <f>'Основная продукция'!Y249</f>
        <v>0</v>
      </c>
      <c r="AA134" s="877"/>
      <c r="AB134" s="869"/>
      <c r="AC134" s="870"/>
    </row>
    <row r="135" spans="1:29" s="864" customFormat="1" ht="25.5" customHeight="1">
      <c r="A135" s="880" t="s">
        <v>36</v>
      </c>
      <c r="B135" s="866" t="s">
        <v>25</v>
      </c>
      <c r="C135" s="867"/>
      <c r="D135" s="867"/>
      <c r="E135" s="866" t="s">
        <v>397</v>
      </c>
      <c r="F135" s="881">
        <f>'Основная продукция'!Y194</f>
        <v>0</v>
      </c>
      <c r="G135" s="877"/>
      <c r="H135" s="869"/>
      <c r="I135" s="870"/>
      <c r="K135" s="880" t="s">
        <v>36</v>
      </c>
      <c r="L135" s="866" t="s">
        <v>25</v>
      </c>
      <c r="M135" s="867"/>
      <c r="N135" s="867"/>
      <c r="O135" s="866" t="s">
        <v>397</v>
      </c>
      <c r="P135" s="881">
        <f>'Основная продукция'!Y221</f>
        <v>0</v>
      </c>
      <c r="Q135" s="877"/>
      <c r="R135" s="869"/>
      <c r="S135" s="870"/>
      <c r="U135" s="880" t="s">
        <v>36</v>
      </c>
      <c r="V135" s="866" t="s">
        <v>25</v>
      </c>
      <c r="W135" s="867"/>
      <c r="X135" s="867"/>
      <c r="Y135" s="866" t="s">
        <v>397</v>
      </c>
      <c r="Z135" s="881">
        <f>'Основная продукция'!Y250</f>
        <v>0</v>
      </c>
      <c r="AA135" s="877"/>
      <c r="AB135" s="869"/>
      <c r="AC135" s="870"/>
    </row>
    <row r="136" spans="1:29" s="864" customFormat="1" ht="25.5" customHeight="1">
      <c r="A136" s="880" t="s">
        <v>14</v>
      </c>
      <c r="B136" s="866" t="s">
        <v>25</v>
      </c>
      <c r="C136" s="867"/>
      <c r="D136" s="867"/>
      <c r="E136" s="866" t="s">
        <v>397</v>
      </c>
      <c r="F136" s="881" t="e">
        <f>'Основная продукция'!#REF!</f>
        <v>#REF!</v>
      </c>
      <c r="G136" s="877"/>
      <c r="H136" s="869"/>
      <c r="I136" s="870"/>
      <c r="K136" s="880" t="s">
        <v>14</v>
      </c>
      <c r="L136" s="866" t="s">
        <v>25</v>
      </c>
      <c r="M136" s="867"/>
      <c r="N136" s="867"/>
      <c r="O136" s="866" t="s">
        <v>397</v>
      </c>
      <c r="P136" s="881">
        <f>'Основная продукция'!Y222</f>
        <v>0</v>
      </c>
      <c r="Q136" s="877"/>
      <c r="R136" s="869"/>
      <c r="S136" s="870"/>
      <c r="U136" s="880" t="s">
        <v>14</v>
      </c>
      <c r="V136" s="866" t="s">
        <v>25</v>
      </c>
      <c r="W136" s="867"/>
      <c r="X136" s="867"/>
      <c r="Y136" s="866" t="s">
        <v>397</v>
      </c>
      <c r="Z136" s="881" t="e">
        <f>'Основная продукция'!#REF!</f>
        <v>#REF!</v>
      </c>
      <c r="AA136" s="877"/>
      <c r="AB136" s="869"/>
      <c r="AC136" s="870"/>
    </row>
    <row r="137" spans="1:29" s="864" customFormat="1" ht="25.5" customHeight="1">
      <c r="A137" s="880" t="s">
        <v>37</v>
      </c>
      <c r="B137" s="866" t="s">
        <v>25</v>
      </c>
      <c r="C137" s="867"/>
      <c r="D137" s="867"/>
      <c r="E137" s="866" t="s">
        <v>397</v>
      </c>
      <c r="F137" s="881">
        <f>'Основная продукция'!Y195</f>
        <v>0</v>
      </c>
      <c r="G137" s="877"/>
      <c r="H137" s="869"/>
      <c r="I137" s="870"/>
      <c r="K137" s="880" t="s">
        <v>37</v>
      </c>
      <c r="L137" s="866" t="s">
        <v>25</v>
      </c>
      <c r="M137" s="867"/>
      <c r="N137" s="867"/>
      <c r="O137" s="866" t="s">
        <v>397</v>
      </c>
      <c r="P137" s="881">
        <f>'Основная продукция'!Y223</f>
        <v>0</v>
      </c>
      <c r="Q137" s="877"/>
      <c r="R137" s="869"/>
      <c r="S137" s="870"/>
      <c r="U137" s="880" t="s">
        <v>37</v>
      </c>
      <c r="V137" s="866" t="s">
        <v>25</v>
      </c>
      <c r="W137" s="867"/>
      <c r="X137" s="867"/>
      <c r="Y137" s="866" t="s">
        <v>397</v>
      </c>
      <c r="Z137" s="881">
        <f>'Основная продукция'!Y251</f>
        <v>0</v>
      </c>
      <c r="AA137" s="877"/>
      <c r="AB137" s="869"/>
      <c r="AC137" s="870"/>
    </row>
    <row r="138" spans="1:29" s="864" customFormat="1" ht="25.5" customHeight="1" thickBot="1">
      <c r="A138" s="871" t="s">
        <v>38</v>
      </c>
      <c r="B138" s="1839" t="s">
        <v>25</v>
      </c>
      <c r="C138" s="926"/>
      <c r="D138" s="926"/>
      <c r="E138" s="1839" t="s">
        <v>397</v>
      </c>
      <c r="F138" s="1846">
        <f>'Основная продукция'!Y196</f>
        <v>0</v>
      </c>
      <c r="G138" s="878"/>
      <c r="H138" s="874"/>
      <c r="I138" s="875"/>
      <c r="K138" s="871" t="s">
        <v>38</v>
      </c>
      <c r="L138" s="1839" t="s">
        <v>25</v>
      </c>
      <c r="M138" s="926"/>
      <c r="N138" s="926"/>
      <c r="O138" s="1839" t="s">
        <v>397</v>
      </c>
      <c r="P138" s="1846">
        <f>'Основная продукция'!Y224</f>
        <v>0</v>
      </c>
      <c r="Q138" s="878"/>
      <c r="R138" s="874"/>
      <c r="S138" s="875"/>
      <c r="U138" s="871" t="s">
        <v>38</v>
      </c>
      <c r="V138" s="1839" t="s">
        <v>25</v>
      </c>
      <c r="W138" s="926"/>
      <c r="X138" s="926"/>
      <c r="Y138" s="1839" t="s">
        <v>397</v>
      </c>
      <c r="Z138" s="1846">
        <f>'Основная продукция'!Y252</f>
        <v>0</v>
      </c>
      <c r="AA138" s="878"/>
      <c r="AB138" s="874"/>
      <c r="AC138" s="875"/>
    </row>
    <row r="139" spans="1:29" s="864" customFormat="1" ht="25.5" customHeight="1">
      <c r="A139" s="1273" t="s">
        <v>39</v>
      </c>
      <c r="B139" s="867" t="s">
        <v>398</v>
      </c>
      <c r="C139" s="1274">
        <f>Овощи!G503</f>
        <v>0</v>
      </c>
      <c r="D139" s="1274">
        <f>C139/0.5</f>
        <v>0</v>
      </c>
      <c r="E139" s="1274">
        <f>ROUNDUP(D139,0)</f>
        <v>0</v>
      </c>
      <c r="F139" s="1275">
        <f>E139*0.5</f>
        <v>0</v>
      </c>
      <c r="G139" s="931"/>
      <c r="H139" s="932"/>
      <c r="I139" s="933"/>
      <c r="K139" s="1273" t="s">
        <v>39</v>
      </c>
      <c r="L139" s="867" t="s">
        <v>398</v>
      </c>
      <c r="M139" s="1274">
        <f>Овощи!G582</f>
        <v>0</v>
      </c>
      <c r="N139" s="1274">
        <f>M139/0.5</f>
        <v>0</v>
      </c>
      <c r="O139" s="1274">
        <f>ROUNDUP(N139,0)+'Основная продукция'!AB203</f>
        <v>0</v>
      </c>
      <c r="P139" s="1275">
        <f>O139*0.5</f>
        <v>0</v>
      </c>
      <c r="Q139" s="931"/>
      <c r="R139" s="932"/>
      <c r="S139" s="933"/>
      <c r="U139" s="1273" t="s">
        <v>39</v>
      </c>
      <c r="V139" s="867" t="s">
        <v>398</v>
      </c>
      <c r="W139" s="1274" t="e">
        <f>Овощи!G661</f>
        <v>#REF!</v>
      </c>
      <c r="X139" s="1274" t="e">
        <f>W139/0.5</f>
        <v>#REF!</v>
      </c>
      <c r="Y139" s="1274" t="e">
        <f>ROUNDUP(X139,0)+'Основная продукция'!AB231</f>
        <v>#REF!</v>
      </c>
      <c r="Z139" s="1275" t="e">
        <f>Y139*0.5</f>
        <v>#REF!</v>
      </c>
      <c r="AA139" s="931"/>
      <c r="AB139" s="932"/>
      <c r="AC139" s="933"/>
    </row>
    <row r="140" spans="1:29" s="864" customFormat="1" ht="25.5" customHeight="1">
      <c r="A140" s="893" t="s">
        <v>41</v>
      </c>
      <c r="B140" s="891" t="s">
        <v>398</v>
      </c>
      <c r="C140" s="891">
        <f>Овощи!G502</f>
        <v>0</v>
      </c>
      <c r="D140" s="891">
        <f>C140/0.5</f>
        <v>0</v>
      </c>
      <c r="E140" s="891">
        <f>ROUNDUP(D140,0)</f>
        <v>0</v>
      </c>
      <c r="F140" s="892">
        <f>E140*0.5</f>
        <v>0</v>
      </c>
      <c r="G140" s="894"/>
      <c r="H140" s="895"/>
      <c r="I140" s="896"/>
      <c r="K140" s="893" t="s">
        <v>41</v>
      </c>
      <c r="L140" s="891" t="s">
        <v>398</v>
      </c>
      <c r="M140" s="891">
        <f>Овощи!G581</f>
        <v>0</v>
      </c>
      <c r="N140" s="891">
        <f>M140/0.5</f>
        <v>0</v>
      </c>
      <c r="O140" s="891">
        <f>ROUNDUP(N140,0)+'Основная продукция'!AB202</f>
        <v>0</v>
      </c>
      <c r="P140" s="892">
        <f>O140*0.5</f>
        <v>0</v>
      </c>
      <c r="Q140" s="894"/>
      <c r="R140" s="895"/>
      <c r="S140" s="896"/>
      <c r="U140" s="893" t="s">
        <v>41</v>
      </c>
      <c r="V140" s="891" t="s">
        <v>398</v>
      </c>
      <c r="W140" s="891" t="e">
        <f>Овощи!G660</f>
        <v>#REF!</v>
      </c>
      <c r="X140" s="891" t="e">
        <f>W140/0.5</f>
        <v>#REF!</v>
      </c>
      <c r="Y140" s="891" t="e">
        <f>ROUNDUP(X140,0)+'Основная продукция'!AB230</f>
        <v>#REF!</v>
      </c>
      <c r="Z140" s="892" t="e">
        <f>Y140*0.5</f>
        <v>#REF!</v>
      </c>
      <c r="AA140" s="894"/>
      <c r="AB140" s="895"/>
      <c r="AC140" s="896"/>
    </row>
    <row r="141" spans="1:29" s="864" customFormat="1" ht="25.5" customHeight="1">
      <c r="A141" s="893" t="s">
        <v>42</v>
      </c>
      <c r="B141" s="891" t="s">
        <v>398</v>
      </c>
      <c r="C141" s="891">
        <f>Овощи!G501</f>
        <v>0</v>
      </c>
      <c r="D141" s="891">
        <f>C141/0.5</f>
        <v>0</v>
      </c>
      <c r="E141" s="891">
        <f>ROUNDUP(D141,0)</f>
        <v>0</v>
      </c>
      <c r="F141" s="892">
        <f>E141*0.5</f>
        <v>0</v>
      </c>
      <c r="G141" s="894"/>
      <c r="H141" s="895"/>
      <c r="I141" s="896"/>
      <c r="K141" s="893" t="s">
        <v>42</v>
      </c>
      <c r="L141" s="891" t="s">
        <v>398</v>
      </c>
      <c r="M141" s="891">
        <f>Овощи!G580</f>
        <v>0</v>
      </c>
      <c r="N141" s="891">
        <f>M141/0.5</f>
        <v>0</v>
      </c>
      <c r="O141" s="891">
        <f>ROUNDUP(N141,0)+'Основная продукция'!AB201</f>
        <v>0</v>
      </c>
      <c r="P141" s="892">
        <f>O141*0.5</f>
        <v>0</v>
      </c>
      <c r="Q141" s="894"/>
      <c r="R141" s="895"/>
      <c r="S141" s="896"/>
      <c r="U141" s="893" t="s">
        <v>42</v>
      </c>
      <c r="V141" s="891" t="s">
        <v>398</v>
      </c>
      <c r="W141" s="891">
        <f>Овощи!G659</f>
        <v>0</v>
      </c>
      <c r="X141" s="891">
        <f>W141/0.5</f>
        <v>0</v>
      </c>
      <c r="Y141" s="891">
        <f>ROUNDUP(X141,0)+'Основная продукция'!AB229</f>
        <v>0</v>
      </c>
      <c r="Z141" s="892">
        <f>Y141*0.5</f>
        <v>0</v>
      </c>
      <c r="AA141" s="894"/>
      <c r="AB141" s="895"/>
      <c r="AC141" s="896"/>
    </row>
    <row r="142" spans="1:29" s="864" customFormat="1" ht="25.5" customHeight="1">
      <c r="A142" s="893" t="s">
        <v>43</v>
      </c>
      <c r="B142" s="891" t="s">
        <v>398</v>
      </c>
      <c r="C142" s="891">
        <f>Овощи!G507</f>
        <v>0</v>
      </c>
      <c r="D142" s="891">
        <f>C142/0.5</f>
        <v>0</v>
      </c>
      <c r="E142" s="891">
        <f>ROUNDUP(D142,0)</f>
        <v>0</v>
      </c>
      <c r="F142" s="892">
        <f>E142*0.5</f>
        <v>0</v>
      </c>
      <c r="G142" s="894"/>
      <c r="H142" s="895"/>
      <c r="I142" s="896"/>
      <c r="K142" s="893" t="s">
        <v>43</v>
      </c>
      <c r="L142" s="891" t="s">
        <v>398</v>
      </c>
      <c r="M142" s="891">
        <f>Овощи!G586</f>
        <v>0</v>
      </c>
      <c r="N142" s="891">
        <f>M142/0.5</f>
        <v>0</v>
      </c>
      <c r="O142" s="891">
        <f>ROUNDUP(N142,0)+'Основная продукция'!AB207</f>
        <v>0</v>
      </c>
      <c r="P142" s="892">
        <f>O142*0.5</f>
        <v>0</v>
      </c>
      <c r="Q142" s="894"/>
      <c r="R142" s="895"/>
      <c r="S142" s="896"/>
      <c r="U142" s="893" t="s">
        <v>43</v>
      </c>
      <c r="V142" s="891" t="s">
        <v>398</v>
      </c>
      <c r="W142" s="891">
        <f>Овощи!G665</f>
        <v>0</v>
      </c>
      <c r="X142" s="891">
        <f>W142/0.5</f>
        <v>0</v>
      </c>
      <c r="Y142" s="891">
        <f>ROUNDUP(X142,0)+'Основная продукция'!AB235</f>
        <v>0</v>
      </c>
      <c r="Z142" s="892">
        <f>Y142*0.5</f>
        <v>0</v>
      </c>
      <c r="AA142" s="894"/>
      <c r="AB142" s="895"/>
      <c r="AC142" s="896"/>
    </row>
    <row r="143" spans="1:29" s="864" customFormat="1" ht="25.5" customHeight="1">
      <c r="A143" s="893" t="s">
        <v>44</v>
      </c>
      <c r="B143" s="891" t="s">
        <v>398</v>
      </c>
      <c r="C143" s="891">
        <f>Овощи!G506</f>
        <v>0</v>
      </c>
      <c r="D143" s="891">
        <f>C143/0.2</f>
        <v>0</v>
      </c>
      <c r="E143" s="891">
        <f>ROUNDUP(D143,0)</f>
        <v>0</v>
      </c>
      <c r="F143" s="892">
        <f>E143*0.2</f>
        <v>0</v>
      </c>
      <c r="G143" s="894"/>
      <c r="H143" s="895"/>
      <c r="I143" s="896"/>
      <c r="K143" s="893" t="s">
        <v>44</v>
      </c>
      <c r="L143" s="891" t="s">
        <v>398</v>
      </c>
      <c r="M143" s="891">
        <f>Овощи!G585</f>
        <v>0</v>
      </c>
      <c r="N143" s="891">
        <f>M143/0.2</f>
        <v>0</v>
      </c>
      <c r="O143" s="891">
        <f>ROUNDUP(N143,0)+'Основная продукция'!AB206</f>
        <v>0</v>
      </c>
      <c r="P143" s="892">
        <f>O143*0.2</f>
        <v>0</v>
      </c>
      <c r="Q143" s="894"/>
      <c r="R143" s="895"/>
      <c r="S143" s="896"/>
      <c r="U143" s="893" t="s">
        <v>44</v>
      </c>
      <c r="V143" s="891" t="s">
        <v>398</v>
      </c>
      <c r="W143" s="891">
        <f>Овощи!G664</f>
        <v>0</v>
      </c>
      <c r="X143" s="891">
        <f>W143/0.2</f>
        <v>0</v>
      </c>
      <c r="Y143" s="891">
        <f>ROUNDUP(X143,0)+'Основная продукция'!AB234</f>
        <v>0</v>
      </c>
      <c r="Z143" s="892">
        <f>Y143*0.2</f>
        <v>0</v>
      </c>
      <c r="AA143" s="894"/>
      <c r="AB143" s="895"/>
      <c r="AC143" s="896"/>
    </row>
    <row r="144" spans="1:29" s="864" customFormat="1" ht="25.5" customHeight="1">
      <c r="A144" s="893" t="s">
        <v>45</v>
      </c>
      <c r="B144" s="891" t="s">
        <v>398</v>
      </c>
      <c r="C144" s="891"/>
      <c r="D144" s="891"/>
      <c r="E144" s="891">
        <f>Овощи!G505</f>
        <v>0</v>
      </c>
      <c r="F144" s="894"/>
      <c r="G144" s="894"/>
      <c r="H144" s="895"/>
      <c r="I144" s="896"/>
      <c r="K144" s="893" t="s">
        <v>45</v>
      </c>
      <c r="L144" s="891" t="s">
        <v>398</v>
      </c>
      <c r="M144" s="891"/>
      <c r="N144" s="891"/>
      <c r="O144" s="897">
        <f>Овощи!G584+'Основная продукция'!AB205</f>
        <v>0</v>
      </c>
      <c r="P144" s="894"/>
      <c r="Q144" s="894"/>
      <c r="R144" s="895"/>
      <c r="S144" s="896"/>
      <c r="U144" s="893" t="s">
        <v>45</v>
      </c>
      <c r="V144" s="891" t="s">
        <v>398</v>
      </c>
      <c r="W144" s="891"/>
      <c r="X144" s="891"/>
      <c r="Y144" s="897" t="e">
        <f>Овощи!G663+'Основная продукция'!AB233</f>
        <v>#REF!</v>
      </c>
      <c r="Z144" s="894"/>
      <c r="AA144" s="894"/>
      <c r="AB144" s="895"/>
      <c r="AC144" s="896"/>
    </row>
    <row r="145" spans="1:29" s="864" customFormat="1" ht="25.5" customHeight="1">
      <c r="A145" s="893" t="s">
        <v>46</v>
      </c>
      <c r="B145" s="891" t="s">
        <v>398</v>
      </c>
      <c r="C145" s="891"/>
      <c r="D145" s="891"/>
      <c r="E145" s="891"/>
      <c r="F145" s="892">
        <f>E145*0.3</f>
        <v>0</v>
      </c>
      <c r="G145" s="894"/>
      <c r="H145" s="895"/>
      <c r="I145" s="896"/>
      <c r="K145" s="893" t="s">
        <v>46</v>
      </c>
      <c r="L145" s="891" t="s">
        <v>398</v>
      </c>
      <c r="M145" s="891"/>
      <c r="N145" s="891"/>
      <c r="O145" s="891">
        <f>'Основная продукция'!AB209</f>
        <v>0</v>
      </c>
      <c r="P145" s="892">
        <f>O145*0.3</f>
        <v>0</v>
      </c>
      <c r="Q145" s="894"/>
      <c r="R145" s="895"/>
      <c r="S145" s="896"/>
      <c r="U145" s="893" t="s">
        <v>46</v>
      </c>
      <c r="V145" s="891" t="s">
        <v>398</v>
      </c>
      <c r="W145" s="891"/>
      <c r="X145" s="891"/>
      <c r="Y145" s="891">
        <f>'Основная продукция'!AB237</f>
        <v>0</v>
      </c>
      <c r="Z145" s="892">
        <f>Y145*0.3</f>
        <v>0</v>
      </c>
      <c r="AA145" s="894"/>
      <c r="AB145" s="895"/>
      <c r="AC145" s="896"/>
    </row>
    <row r="146" spans="1:29" s="864" customFormat="1" ht="25.5" customHeight="1">
      <c r="A146" s="893" t="s">
        <v>47</v>
      </c>
      <c r="B146" s="891" t="s">
        <v>398</v>
      </c>
      <c r="C146" s="891">
        <f>Овощи!G504</f>
        <v>0</v>
      </c>
      <c r="D146" s="891">
        <f>C146/0.58</f>
        <v>0</v>
      </c>
      <c r="E146" s="891">
        <f>ROUNDUP(D146,0)</f>
        <v>0</v>
      </c>
      <c r="F146" s="898">
        <f>E146*0.58</f>
        <v>0</v>
      </c>
      <c r="G146" s="894"/>
      <c r="H146" s="895"/>
      <c r="I146" s="896"/>
      <c r="K146" s="893" t="s">
        <v>47</v>
      </c>
      <c r="L146" s="891" t="s">
        <v>398</v>
      </c>
      <c r="M146" s="891">
        <f>Овощи!G583</f>
        <v>0</v>
      </c>
      <c r="N146" s="891">
        <f>M146/0.58</f>
        <v>0</v>
      </c>
      <c r="O146" s="891">
        <f>ROUNDUP(N146,0)+'Основная продукция'!AB204</f>
        <v>0</v>
      </c>
      <c r="P146" s="898">
        <f>O146*0.58</f>
        <v>0</v>
      </c>
      <c r="Q146" s="894"/>
      <c r="R146" s="895"/>
      <c r="S146" s="896"/>
      <c r="U146" s="893" t="s">
        <v>47</v>
      </c>
      <c r="V146" s="891" t="s">
        <v>398</v>
      </c>
      <c r="W146" s="891">
        <f>Овощи!G662</f>
        <v>0</v>
      </c>
      <c r="X146" s="891">
        <f>W146/0.58</f>
        <v>0</v>
      </c>
      <c r="Y146" s="891">
        <f>ROUNDUP(X146,0)+'Основная продукция'!AB232</f>
        <v>0</v>
      </c>
      <c r="Z146" s="898">
        <f>Y146*0.58</f>
        <v>0</v>
      </c>
      <c r="AA146" s="894"/>
      <c r="AB146" s="895"/>
      <c r="AC146" s="896"/>
    </row>
    <row r="147" spans="1:29" s="864" customFormat="1" ht="25.5" customHeight="1">
      <c r="A147" s="893" t="s">
        <v>315</v>
      </c>
      <c r="B147" s="891" t="s">
        <v>398</v>
      </c>
      <c r="C147" s="891"/>
      <c r="D147" s="891"/>
      <c r="E147" s="891"/>
      <c r="F147" s="892">
        <f>E147*0.1</f>
        <v>0</v>
      </c>
      <c r="G147" s="894"/>
      <c r="H147" s="895"/>
      <c r="I147" s="896"/>
      <c r="K147" s="893" t="s">
        <v>315</v>
      </c>
      <c r="L147" s="891" t="s">
        <v>398</v>
      </c>
      <c r="M147" s="891"/>
      <c r="N147" s="891"/>
      <c r="O147" s="891">
        <f>'Основная продукция'!AB210</f>
        <v>0</v>
      </c>
      <c r="P147" s="892">
        <f>O147*0.1</f>
        <v>0</v>
      </c>
      <c r="Q147" s="894"/>
      <c r="R147" s="895"/>
      <c r="S147" s="896"/>
      <c r="U147" s="893" t="s">
        <v>315</v>
      </c>
      <c r="V147" s="891" t="s">
        <v>398</v>
      </c>
      <c r="W147" s="891"/>
      <c r="X147" s="891"/>
      <c r="Y147" s="891">
        <f>'Основная продукция'!AB238</f>
        <v>0</v>
      </c>
      <c r="Z147" s="892">
        <f>Y147*0.1</f>
        <v>0</v>
      </c>
      <c r="AA147" s="894"/>
      <c r="AB147" s="895"/>
      <c r="AC147" s="896"/>
    </row>
    <row r="148" spans="1:29" s="864" customFormat="1" ht="25.5" customHeight="1">
      <c r="A148" s="893" t="s">
        <v>48</v>
      </c>
      <c r="B148" s="891" t="s">
        <v>399</v>
      </c>
      <c r="C148" s="891">
        <f>Овощи!G477</f>
        <v>0</v>
      </c>
      <c r="D148" s="891">
        <f>C148/55</f>
        <v>0</v>
      </c>
      <c r="E148" s="891">
        <f>ROUNDUP(D148,0)</f>
        <v>0</v>
      </c>
      <c r="F148" s="899">
        <f>E148*55</f>
        <v>0</v>
      </c>
      <c r="G148" s="894"/>
      <c r="H148" s="895"/>
      <c r="I148" s="896"/>
      <c r="K148" s="893" t="s">
        <v>48</v>
      </c>
      <c r="L148" s="891" t="s">
        <v>399</v>
      </c>
      <c r="M148" s="891">
        <f>Овощи!G556</f>
        <v>0</v>
      </c>
      <c r="N148" s="891">
        <f>M148/55</f>
        <v>0</v>
      </c>
      <c r="O148" s="891">
        <f>ROUNDUP(N148,0)+'Основная продукция'!AB215</f>
        <v>0</v>
      </c>
      <c r="P148" s="899">
        <f>O148*55</f>
        <v>0</v>
      </c>
      <c r="Q148" s="894"/>
      <c r="R148" s="895"/>
      <c r="S148" s="896"/>
      <c r="U148" s="893" t="s">
        <v>48</v>
      </c>
      <c r="V148" s="891" t="s">
        <v>399</v>
      </c>
      <c r="W148" s="891">
        <f>Овощи!G635</f>
        <v>0</v>
      </c>
      <c r="X148" s="891">
        <f>W148/55</f>
        <v>0</v>
      </c>
      <c r="Y148" s="891">
        <f>ROUNDUP(X148,0)+'Основная продукция'!AB243</f>
        <v>0</v>
      </c>
      <c r="Z148" s="899">
        <f>Y148*55</f>
        <v>0</v>
      </c>
      <c r="AA148" s="894"/>
      <c r="AB148" s="895"/>
      <c r="AC148" s="896"/>
    </row>
    <row r="149" spans="1:29" s="864" customFormat="1" ht="25.5" customHeight="1">
      <c r="A149" s="893" t="s">
        <v>49</v>
      </c>
      <c r="B149" s="900" t="s">
        <v>398</v>
      </c>
      <c r="C149" s="900"/>
      <c r="D149" s="900"/>
      <c r="E149" s="900"/>
      <c r="F149" s="898">
        <f>E149*0.35</f>
        <v>0</v>
      </c>
      <c r="G149" s="901"/>
      <c r="H149" s="902"/>
      <c r="I149" s="903"/>
      <c r="K149" s="893" t="s">
        <v>49</v>
      </c>
      <c r="L149" s="900" t="s">
        <v>398</v>
      </c>
      <c r="M149" s="900"/>
      <c r="N149" s="900"/>
      <c r="O149" s="900">
        <f>'Основная продукция'!AB211</f>
        <v>0</v>
      </c>
      <c r="P149" s="898">
        <f>O149*0.35</f>
        <v>0</v>
      </c>
      <c r="Q149" s="901"/>
      <c r="R149" s="902"/>
      <c r="S149" s="903"/>
      <c r="U149" s="893" t="s">
        <v>49</v>
      </c>
      <c r="V149" s="900" t="s">
        <v>398</v>
      </c>
      <c r="W149" s="900"/>
      <c r="X149" s="900"/>
      <c r="Y149" s="900">
        <f>'Основная продукция'!AB239</f>
        <v>0</v>
      </c>
      <c r="Z149" s="898">
        <f>Y149*0.35</f>
        <v>0</v>
      </c>
      <c r="AA149" s="901"/>
      <c r="AB149" s="902"/>
      <c r="AC149" s="903"/>
    </row>
    <row r="150" spans="1:29" s="864" customFormat="1" ht="25.5" customHeight="1">
      <c r="A150" s="893" t="s">
        <v>50</v>
      </c>
      <c r="B150" s="891" t="s">
        <v>398</v>
      </c>
      <c r="C150" s="891"/>
      <c r="D150" s="891"/>
      <c r="E150" s="891"/>
      <c r="F150" s="892">
        <f>E150*0.3</f>
        <v>0</v>
      </c>
      <c r="G150" s="894"/>
      <c r="H150" s="895"/>
      <c r="I150" s="896"/>
      <c r="K150" s="893" t="s">
        <v>50</v>
      </c>
      <c r="L150" s="891" t="s">
        <v>398</v>
      </c>
      <c r="M150" s="891"/>
      <c r="N150" s="891"/>
      <c r="O150" s="891">
        <f>'Основная продукция'!AB208</f>
        <v>0</v>
      </c>
      <c r="P150" s="892">
        <f>O150*0.3</f>
        <v>0</v>
      </c>
      <c r="Q150" s="894"/>
      <c r="R150" s="895"/>
      <c r="S150" s="896"/>
      <c r="U150" s="893" t="s">
        <v>50</v>
      </c>
      <c r="V150" s="891" t="s">
        <v>398</v>
      </c>
      <c r="W150" s="891"/>
      <c r="X150" s="891"/>
      <c r="Y150" s="891">
        <f>'Основная продукция'!AB236</f>
        <v>0</v>
      </c>
      <c r="Z150" s="892">
        <f>Y150*0.3</f>
        <v>0</v>
      </c>
      <c r="AA150" s="894"/>
      <c r="AB150" s="895"/>
      <c r="AC150" s="896"/>
    </row>
    <row r="151" spans="1:29" s="864" customFormat="1" ht="25.5" customHeight="1" thickBot="1">
      <c r="A151" s="1975" t="s">
        <v>51</v>
      </c>
      <c r="B151" s="1973" t="s">
        <v>398</v>
      </c>
      <c r="C151" s="1973"/>
      <c r="D151" s="1973"/>
      <c r="E151" s="1973"/>
      <c r="F151" s="1974">
        <f>E151*0.2</f>
        <v>0</v>
      </c>
      <c r="G151" s="1977"/>
      <c r="H151" s="1978"/>
      <c r="I151" s="1979"/>
      <c r="K151" s="1975" t="s">
        <v>51</v>
      </c>
      <c r="L151" s="1973" t="s">
        <v>398</v>
      </c>
      <c r="M151" s="1973"/>
      <c r="N151" s="1973"/>
      <c r="O151" s="1973">
        <f>'Основная продукция'!AB218</f>
        <v>0</v>
      </c>
      <c r="P151" s="905">
        <f>O151*0.2</f>
        <v>0</v>
      </c>
      <c r="Q151" s="1977"/>
      <c r="R151" s="1978"/>
      <c r="S151" s="1979"/>
      <c r="U151" s="1975" t="s">
        <v>51</v>
      </c>
      <c r="V151" s="1973" t="s">
        <v>398</v>
      </c>
      <c r="W151" s="1973"/>
      <c r="X151" s="1973"/>
      <c r="Y151" s="1973">
        <f>'Основная продукция'!AB246</f>
        <v>0</v>
      </c>
      <c r="Z151" s="905">
        <f>Y151*0.2</f>
        <v>0</v>
      </c>
      <c r="AA151" s="1977"/>
      <c r="AB151" s="1978"/>
      <c r="AC151" s="1979"/>
    </row>
    <row r="152" spans="1:29" s="864" customFormat="1" ht="25.5" customHeight="1">
      <c r="A152" s="890" t="s">
        <v>585</v>
      </c>
      <c r="B152" s="906" t="s">
        <v>398</v>
      </c>
      <c r="C152" s="906"/>
      <c r="D152" s="906"/>
      <c r="E152" s="906"/>
      <c r="F152" s="1266">
        <f>E152*0.5</f>
        <v>0</v>
      </c>
      <c r="G152" s="908"/>
      <c r="H152" s="909"/>
      <c r="I152" s="910"/>
      <c r="K152" s="1064" t="s">
        <v>585</v>
      </c>
      <c r="L152" s="1083" t="s">
        <v>398</v>
      </c>
      <c r="M152" s="1083"/>
      <c r="N152" s="1083"/>
      <c r="O152" s="1083">
        <f>'Основная продукция'!AB219</f>
        <v>0</v>
      </c>
      <c r="P152" s="2039">
        <f>O152*0.5</f>
        <v>0</v>
      </c>
      <c r="Q152" s="2040"/>
      <c r="R152" s="2041"/>
      <c r="S152" s="2042"/>
      <c r="U152" s="1064" t="s">
        <v>585</v>
      </c>
      <c r="V152" s="1083" t="s">
        <v>398</v>
      </c>
      <c r="W152" s="1083"/>
      <c r="X152" s="1083"/>
      <c r="Y152" s="1083">
        <f>'Основная продукция'!AB247</f>
        <v>0</v>
      </c>
      <c r="Z152" s="2039">
        <f>Y152*0.5</f>
        <v>0</v>
      </c>
      <c r="AA152" s="2040"/>
      <c r="AB152" s="2041"/>
      <c r="AC152" s="2042"/>
    </row>
    <row r="153" spans="1:29" s="864" customFormat="1" ht="25.5" customHeight="1" thickBot="1">
      <c r="A153" s="912" t="s">
        <v>586</v>
      </c>
      <c r="B153" s="913" t="s">
        <v>398</v>
      </c>
      <c r="C153" s="913"/>
      <c r="D153" s="913"/>
      <c r="E153" s="913"/>
      <c r="F153" s="1981">
        <f>E153*0.5</f>
        <v>0</v>
      </c>
      <c r="G153" s="914"/>
      <c r="H153" s="915"/>
      <c r="I153" s="916"/>
      <c r="K153" s="2043" t="s">
        <v>586</v>
      </c>
      <c r="L153" s="1091" t="s">
        <v>398</v>
      </c>
      <c r="M153" s="1091"/>
      <c r="N153" s="1091"/>
      <c r="O153" s="1091">
        <f>'Основная продукция'!AB220</f>
        <v>0</v>
      </c>
      <c r="P153" s="2049">
        <f>O153*0.5</f>
        <v>0</v>
      </c>
      <c r="Q153" s="2045"/>
      <c r="R153" s="2046"/>
      <c r="S153" s="2047"/>
      <c r="U153" s="2043" t="s">
        <v>586</v>
      </c>
      <c r="V153" s="1091" t="s">
        <v>398</v>
      </c>
      <c r="W153" s="1091"/>
      <c r="X153" s="1091"/>
      <c r="Y153" s="1091">
        <f>'Основная продукция'!AB248</f>
        <v>0</v>
      </c>
      <c r="Z153" s="2049">
        <f>Y153*0.5</f>
        <v>0</v>
      </c>
      <c r="AA153" s="2045"/>
      <c r="AB153" s="2046"/>
      <c r="AC153" s="2047"/>
    </row>
    <row r="154" spans="1:29" s="864" customFormat="1" ht="25.5" customHeight="1">
      <c r="A154" s="1273" t="s">
        <v>294</v>
      </c>
      <c r="B154" s="1274" t="s">
        <v>398</v>
      </c>
      <c r="C154" s="1274"/>
      <c r="D154" s="1274"/>
      <c r="E154" s="1274"/>
      <c r="F154" s="1275">
        <f>E154*0.3</f>
        <v>0</v>
      </c>
      <c r="G154" s="1276"/>
      <c r="H154" s="1277"/>
      <c r="I154" s="1278"/>
      <c r="K154" s="1273" t="s">
        <v>294</v>
      </c>
      <c r="L154" s="1274" t="s">
        <v>398</v>
      </c>
      <c r="M154" s="1274"/>
      <c r="N154" s="1274"/>
      <c r="O154" s="1274">
        <f>'Основная продукция'!AB216</f>
        <v>0</v>
      </c>
      <c r="P154" s="1275">
        <f>O154*0.3</f>
        <v>0</v>
      </c>
      <c r="Q154" s="1276"/>
      <c r="R154" s="1277"/>
      <c r="S154" s="1278"/>
      <c r="U154" s="1273" t="s">
        <v>294</v>
      </c>
      <c r="V154" s="1274" t="s">
        <v>398</v>
      </c>
      <c r="W154" s="1274"/>
      <c r="X154" s="1274"/>
      <c r="Y154" s="1274">
        <f>'Основная продукция'!AB244</f>
        <v>0</v>
      </c>
      <c r="Z154" s="1275">
        <f>Y154*0.3</f>
        <v>0</v>
      </c>
      <c r="AA154" s="1276"/>
      <c r="AB154" s="1277"/>
      <c r="AC154" s="1278"/>
    </row>
    <row r="155" spans="1:29" s="864" customFormat="1" ht="25.5" customHeight="1">
      <c r="A155" s="893" t="s">
        <v>295</v>
      </c>
      <c r="B155" s="891" t="s">
        <v>398</v>
      </c>
      <c r="C155" s="911">
        <f>Овощи!G540</f>
        <v>0</v>
      </c>
      <c r="D155" s="891">
        <f>C155/0.3</f>
        <v>0</v>
      </c>
      <c r="E155" s="891">
        <f>ROUNDUP(D155,0)</f>
        <v>0</v>
      </c>
      <c r="F155" s="892">
        <f>E155*0.3</f>
        <v>0</v>
      </c>
      <c r="G155" s="894"/>
      <c r="H155" s="895"/>
      <c r="I155" s="896"/>
      <c r="K155" s="893" t="s">
        <v>295</v>
      </c>
      <c r="L155" s="891" t="s">
        <v>398</v>
      </c>
      <c r="M155" s="911">
        <f>Овощи!G619</f>
        <v>0</v>
      </c>
      <c r="N155" s="891">
        <f>M155/0.3</f>
        <v>0</v>
      </c>
      <c r="O155" s="891">
        <f>ROUNDUP(N155,0)+'Основная продукция'!AB217</f>
        <v>0</v>
      </c>
      <c r="P155" s="892">
        <f>O155*0.3</f>
        <v>0</v>
      </c>
      <c r="Q155" s="894"/>
      <c r="R155" s="895"/>
      <c r="S155" s="896"/>
      <c r="U155" s="893" t="s">
        <v>295</v>
      </c>
      <c r="V155" s="891" t="s">
        <v>398</v>
      </c>
      <c r="W155" s="911">
        <f>Овощи!G698</f>
        <v>0</v>
      </c>
      <c r="X155" s="891">
        <f>W155/0.3</f>
        <v>0</v>
      </c>
      <c r="Y155" s="891">
        <f>ROUNDUP(X155,0)+'Основная продукция'!AB245</f>
        <v>0</v>
      </c>
      <c r="Z155" s="892">
        <f>Y155*0.3</f>
        <v>0</v>
      </c>
      <c r="AA155" s="894"/>
      <c r="AB155" s="895"/>
      <c r="AC155" s="896"/>
    </row>
    <row r="156" spans="1:29" s="864" customFormat="1" ht="25.5" customHeight="1">
      <c r="A156" s="893" t="s">
        <v>52</v>
      </c>
      <c r="B156" s="891" t="s">
        <v>398</v>
      </c>
      <c r="C156" s="891">
        <f>Овощи!G550</f>
        <v>0</v>
      </c>
      <c r="D156" s="891">
        <f>C156/0.24</f>
        <v>0</v>
      </c>
      <c r="E156" s="891">
        <f>ROUNDUP(D156,0)</f>
        <v>0</v>
      </c>
      <c r="F156" s="898">
        <f>E156*0.24</f>
        <v>0</v>
      </c>
      <c r="G156" s="894"/>
      <c r="H156" s="895"/>
      <c r="I156" s="896"/>
      <c r="K156" s="893" t="s">
        <v>52</v>
      </c>
      <c r="L156" s="891" t="s">
        <v>398</v>
      </c>
      <c r="M156" s="891" t="e">
        <f>Овощи!G629</f>
        <v>#REF!</v>
      </c>
      <c r="N156" s="891" t="e">
        <f>M156/0.24</f>
        <v>#REF!</v>
      </c>
      <c r="O156" s="891" t="e">
        <f>ROUNDUP(N156,0)+'Основная продукция'!AB212</f>
        <v>#REF!</v>
      </c>
      <c r="P156" s="898" t="e">
        <f>O156*0.24</f>
        <v>#REF!</v>
      </c>
      <c r="Q156" s="894"/>
      <c r="R156" s="895"/>
      <c r="S156" s="896"/>
      <c r="U156" s="893" t="s">
        <v>52</v>
      </c>
      <c r="V156" s="891" t="s">
        <v>398</v>
      </c>
      <c r="W156" s="891" t="e">
        <f>Овощи!G708</f>
        <v>#REF!</v>
      </c>
      <c r="X156" s="891" t="e">
        <f>W156/0.24</f>
        <v>#REF!</v>
      </c>
      <c r="Y156" s="891" t="e">
        <f>ROUNDUP(X156,0)+'Основная продукция'!AB240</f>
        <v>#REF!</v>
      </c>
      <c r="Z156" s="898" t="e">
        <f>Y156*0.24</f>
        <v>#REF!</v>
      </c>
      <c r="AA156" s="894"/>
      <c r="AB156" s="895"/>
      <c r="AC156" s="896"/>
    </row>
    <row r="157" spans="1:29" s="864" customFormat="1" ht="25.5" customHeight="1">
      <c r="A157" s="893" t="s">
        <v>53</v>
      </c>
      <c r="B157" s="891" t="s">
        <v>398</v>
      </c>
      <c r="C157" s="891"/>
      <c r="D157" s="891"/>
      <c r="E157" s="891"/>
      <c r="F157" s="898">
        <f>E157*0.12</f>
        <v>0</v>
      </c>
      <c r="G157" s="894"/>
      <c r="H157" s="895"/>
      <c r="I157" s="896"/>
      <c r="K157" s="893" t="s">
        <v>53</v>
      </c>
      <c r="L157" s="891" t="s">
        <v>398</v>
      </c>
      <c r="M157" s="891"/>
      <c r="N157" s="891">
        <f>M157/0.08</f>
        <v>0</v>
      </c>
      <c r="O157" s="891">
        <f>ROUNDUP(N157,0)+'Основная продукция'!AB213</f>
        <v>0</v>
      </c>
      <c r="P157" s="898">
        <f>O157*0.08</f>
        <v>0</v>
      </c>
      <c r="Q157" s="894"/>
      <c r="R157" s="895"/>
      <c r="S157" s="896"/>
      <c r="U157" s="893" t="s">
        <v>53</v>
      </c>
      <c r="V157" s="891" t="s">
        <v>398</v>
      </c>
      <c r="W157" s="891"/>
      <c r="X157" s="891">
        <f>W157/0.08</f>
        <v>0</v>
      </c>
      <c r="Y157" s="891">
        <f>ROUNDUP(X157,0)+'Основная продукция'!AB241</f>
        <v>0</v>
      </c>
      <c r="Z157" s="898">
        <f>Y157*0.08</f>
        <v>0</v>
      </c>
      <c r="AA157" s="894"/>
      <c r="AB157" s="895"/>
      <c r="AC157" s="896"/>
    </row>
    <row r="158" spans="1:29" s="864" customFormat="1" ht="25.5" customHeight="1">
      <c r="A158" s="893" t="s">
        <v>54</v>
      </c>
      <c r="B158" s="891" t="s">
        <v>398</v>
      </c>
      <c r="C158" s="891"/>
      <c r="D158" s="891"/>
      <c r="E158" s="891"/>
      <c r="F158" s="892">
        <f>E158*1</f>
        <v>0</v>
      </c>
      <c r="G158" s="894"/>
      <c r="H158" s="895"/>
      <c r="I158" s="896"/>
      <c r="K158" s="893" t="s">
        <v>54</v>
      </c>
      <c r="L158" s="891" t="s">
        <v>398</v>
      </c>
      <c r="M158" s="891"/>
      <c r="N158" s="891"/>
      <c r="O158" s="891">
        <f>'Основная продукция'!AB214</f>
        <v>0</v>
      </c>
      <c r="P158" s="892">
        <f>O158*1</f>
        <v>0</v>
      </c>
      <c r="Q158" s="894"/>
      <c r="R158" s="895"/>
      <c r="S158" s="896"/>
      <c r="U158" s="893" t="s">
        <v>54</v>
      </c>
      <c r="V158" s="891" t="s">
        <v>398</v>
      </c>
      <c r="W158" s="891"/>
      <c r="X158" s="891"/>
      <c r="Y158" s="891">
        <f>'Основная продукция'!AB242</f>
        <v>0</v>
      </c>
      <c r="Z158" s="892">
        <f>Y158*1</f>
        <v>0</v>
      </c>
      <c r="AA158" s="894"/>
      <c r="AB158" s="895"/>
      <c r="AC158" s="896"/>
    </row>
    <row r="159" spans="1:29" s="864" customFormat="1" ht="25.5" customHeight="1">
      <c r="A159" s="893" t="s">
        <v>55</v>
      </c>
      <c r="B159" s="891" t="s">
        <v>398</v>
      </c>
      <c r="C159" s="891"/>
      <c r="D159" s="891"/>
      <c r="E159" s="891"/>
      <c r="F159" s="892">
        <f>E159*0.3</f>
        <v>0</v>
      </c>
      <c r="G159" s="894"/>
      <c r="H159" s="895"/>
      <c r="I159" s="896"/>
      <c r="K159" s="893" t="s">
        <v>55</v>
      </c>
      <c r="L159" s="891" t="s">
        <v>398</v>
      </c>
      <c r="M159" s="891"/>
      <c r="N159" s="891"/>
      <c r="O159" s="891">
        <f>'Основная продукция'!AB221</f>
        <v>0</v>
      </c>
      <c r="P159" s="892">
        <f>O159*0.3</f>
        <v>0</v>
      </c>
      <c r="Q159" s="894"/>
      <c r="R159" s="895"/>
      <c r="S159" s="896"/>
      <c r="U159" s="893" t="s">
        <v>55</v>
      </c>
      <c r="V159" s="891" t="s">
        <v>398</v>
      </c>
      <c r="W159" s="891"/>
      <c r="X159" s="891"/>
      <c r="Y159" s="891">
        <f>'Основная продукция'!AB249</f>
        <v>0</v>
      </c>
      <c r="Z159" s="892">
        <f>Y159*0.3</f>
        <v>0</v>
      </c>
      <c r="AA159" s="894"/>
      <c r="AB159" s="895"/>
      <c r="AC159" s="896"/>
    </row>
    <row r="160" spans="1:29" s="864" customFormat="1" ht="25.5" customHeight="1">
      <c r="A160" s="893" t="s">
        <v>56</v>
      </c>
      <c r="B160" s="891" t="s">
        <v>398</v>
      </c>
      <c r="C160" s="891"/>
      <c r="D160" s="891"/>
      <c r="E160" s="891"/>
      <c r="F160" s="892">
        <f>E160*0.3</f>
        <v>0</v>
      </c>
      <c r="G160" s="894"/>
      <c r="H160" s="895"/>
      <c r="I160" s="896"/>
      <c r="K160" s="893" t="s">
        <v>56</v>
      </c>
      <c r="L160" s="891" t="s">
        <v>398</v>
      </c>
      <c r="M160" s="891"/>
      <c r="N160" s="891"/>
      <c r="O160" s="891">
        <f>'Основная продукция'!AB222</f>
        <v>0</v>
      </c>
      <c r="P160" s="892">
        <f>O160*0.3</f>
        <v>0</v>
      </c>
      <c r="Q160" s="894"/>
      <c r="R160" s="895"/>
      <c r="S160" s="896"/>
      <c r="U160" s="893" t="s">
        <v>56</v>
      </c>
      <c r="V160" s="891" t="s">
        <v>398</v>
      </c>
      <c r="W160" s="891"/>
      <c r="X160" s="891"/>
      <c r="Y160" s="891">
        <f>'Основная продукция'!AB250</f>
        <v>0</v>
      </c>
      <c r="Z160" s="892">
        <f>Y160*0.3</f>
        <v>0</v>
      </c>
      <c r="AA160" s="894"/>
      <c r="AB160" s="895"/>
      <c r="AC160" s="896"/>
    </row>
    <row r="161" spans="1:29" s="864" customFormat="1" ht="25.5" customHeight="1">
      <c r="A161" s="893" t="s">
        <v>57</v>
      </c>
      <c r="B161" s="891" t="s">
        <v>398</v>
      </c>
      <c r="C161" s="891"/>
      <c r="D161" s="891"/>
      <c r="E161" s="891"/>
      <c r="F161" s="892">
        <f>E161*0.2</f>
        <v>0</v>
      </c>
      <c r="G161" s="894"/>
      <c r="H161" s="895"/>
      <c r="I161" s="896"/>
      <c r="K161" s="893" t="s">
        <v>57</v>
      </c>
      <c r="L161" s="891" t="s">
        <v>398</v>
      </c>
      <c r="M161" s="891"/>
      <c r="N161" s="891"/>
      <c r="O161" s="891">
        <f>'Основная продукция'!AB224</f>
        <v>0</v>
      </c>
      <c r="P161" s="892">
        <f>O161*0.2</f>
        <v>0</v>
      </c>
      <c r="Q161" s="894"/>
      <c r="R161" s="895"/>
      <c r="S161" s="896"/>
      <c r="U161" s="893" t="s">
        <v>57</v>
      </c>
      <c r="V161" s="891" t="s">
        <v>398</v>
      </c>
      <c r="W161" s="891"/>
      <c r="X161" s="891"/>
      <c r="Y161" s="891">
        <f>'Основная продукция'!AB252</f>
        <v>0</v>
      </c>
      <c r="Z161" s="892">
        <f>Y161*0.2</f>
        <v>0</v>
      </c>
      <c r="AA161" s="894"/>
      <c r="AB161" s="895"/>
      <c r="AC161" s="896"/>
    </row>
    <row r="162" spans="1:29" s="864" customFormat="1" ht="25.5" customHeight="1" thickBot="1">
      <c r="A162" s="912" t="s">
        <v>58</v>
      </c>
      <c r="B162" s="913" t="s">
        <v>398</v>
      </c>
      <c r="C162" s="913"/>
      <c r="D162" s="913"/>
      <c r="E162" s="913"/>
      <c r="F162" s="914"/>
      <c r="G162" s="914"/>
      <c r="H162" s="915"/>
      <c r="I162" s="916"/>
      <c r="K162" s="912" t="s">
        <v>58</v>
      </c>
      <c r="L162" s="913" t="s">
        <v>398</v>
      </c>
      <c r="M162" s="913"/>
      <c r="N162" s="913"/>
      <c r="O162" s="913">
        <f>'Основная продукция'!AB223</f>
        <v>0</v>
      </c>
      <c r="P162" s="914"/>
      <c r="Q162" s="914"/>
      <c r="R162" s="915"/>
      <c r="S162" s="916"/>
      <c r="U162" s="912" t="s">
        <v>58</v>
      </c>
      <c r="V162" s="913" t="s">
        <v>398</v>
      </c>
      <c r="W162" s="913"/>
      <c r="X162" s="913"/>
      <c r="Y162" s="913">
        <f>'Основная продукция'!AB251</f>
        <v>0</v>
      </c>
      <c r="Z162" s="914"/>
      <c r="AA162" s="914"/>
      <c r="AB162" s="915"/>
      <c r="AC162" s="916"/>
    </row>
    <row r="163" spans="1:29" s="864" customFormat="1" ht="25.5" customHeight="1">
      <c r="A163" s="4177" t="s">
        <v>59</v>
      </c>
      <c r="B163" s="4178"/>
      <c r="C163" s="4178"/>
      <c r="D163" s="4178"/>
      <c r="E163" s="4178"/>
      <c r="F163" s="4178"/>
      <c r="G163" s="4178"/>
      <c r="H163" s="4178"/>
      <c r="I163" s="4179"/>
      <c r="K163" s="4177" t="s">
        <v>59</v>
      </c>
      <c r="L163" s="4178"/>
      <c r="M163" s="4178"/>
      <c r="N163" s="4178"/>
      <c r="O163" s="4178"/>
      <c r="P163" s="4178"/>
      <c r="Q163" s="4178"/>
      <c r="R163" s="4178"/>
      <c r="S163" s="4179"/>
      <c r="U163" s="4177" t="s">
        <v>59</v>
      </c>
      <c r="V163" s="4178"/>
      <c r="W163" s="4178"/>
      <c r="X163" s="4178"/>
      <c r="Y163" s="4178"/>
      <c r="Z163" s="4178"/>
      <c r="AA163" s="4178"/>
      <c r="AB163" s="4178"/>
      <c r="AC163" s="4179"/>
    </row>
    <row r="164" spans="1:29" ht="25.5" customHeight="1">
      <c r="A164" s="4066" t="s">
        <v>60</v>
      </c>
      <c r="B164" s="4067"/>
      <c r="C164" s="4067"/>
      <c r="D164" s="4067"/>
      <c r="E164" s="4067"/>
      <c r="F164" s="4067"/>
      <c r="G164" s="4067"/>
      <c r="H164" s="4067"/>
      <c r="I164" s="4068"/>
      <c r="K164" s="4066" t="s">
        <v>60</v>
      </c>
      <c r="L164" s="4067"/>
      <c r="M164" s="4067"/>
      <c r="N164" s="4067"/>
      <c r="O164" s="4067"/>
      <c r="P164" s="4067"/>
      <c r="Q164" s="4067"/>
      <c r="R164" s="4067"/>
      <c r="S164" s="4068"/>
      <c r="U164" s="4066" t="s">
        <v>60</v>
      </c>
      <c r="V164" s="4067"/>
      <c r="W164" s="4067"/>
      <c r="X164" s="4067"/>
      <c r="Y164" s="4067"/>
      <c r="Z164" s="4067"/>
      <c r="AA164" s="4067"/>
      <c r="AB164" s="4067"/>
      <c r="AC164" s="4068"/>
    </row>
    <row r="165" spans="1:29" ht="3.75" customHeight="1" thickBot="1">
      <c r="A165" s="795"/>
      <c r="B165" s="796"/>
      <c r="C165" s="796"/>
      <c r="D165" s="796"/>
      <c r="E165" s="796"/>
      <c r="F165" s="796"/>
      <c r="G165" s="796"/>
      <c r="H165" s="796"/>
      <c r="I165" s="917"/>
      <c r="K165" s="795"/>
      <c r="L165" s="796"/>
      <c r="M165" s="796"/>
      <c r="N165" s="796"/>
      <c r="O165" s="796"/>
      <c r="P165" s="796"/>
      <c r="Q165" s="796"/>
      <c r="R165" s="796"/>
      <c r="S165" s="917"/>
      <c r="U165" s="795"/>
      <c r="V165" s="796"/>
      <c r="W165" s="796"/>
      <c r="X165" s="796"/>
      <c r="Y165" s="796"/>
      <c r="Z165" s="796"/>
      <c r="AA165" s="796"/>
      <c r="AB165" s="796"/>
      <c r="AC165" s="917"/>
    </row>
    <row r="166" spans="1:29" ht="18.75" customHeight="1" thickBot="1">
      <c r="A166" s="854" t="s">
        <v>317</v>
      </c>
      <c r="B166" s="855"/>
      <c r="C166" s="855"/>
      <c r="D166" s="855"/>
      <c r="E166" s="855"/>
      <c r="F166" s="855"/>
      <c r="G166" s="4051" t="s">
        <v>88</v>
      </c>
      <c r="H166" s="4052"/>
      <c r="I166" s="4053"/>
      <c r="K166" s="4054" t="s">
        <v>319</v>
      </c>
      <c r="L166" s="4055"/>
      <c r="M166" s="4055"/>
      <c r="N166" s="4055"/>
      <c r="O166" s="4055"/>
      <c r="P166" s="4055"/>
      <c r="Q166" s="4051" t="s">
        <v>89</v>
      </c>
      <c r="R166" s="4052"/>
      <c r="S166" s="4053"/>
      <c r="U166" s="4056" t="s">
        <v>321</v>
      </c>
      <c r="V166" s="4057"/>
      <c r="W166" s="4057"/>
      <c r="X166" s="4057"/>
      <c r="Y166" s="4057"/>
      <c r="Z166" s="4058"/>
      <c r="AA166" s="4051" t="s">
        <v>90</v>
      </c>
      <c r="AB166" s="4052"/>
      <c r="AC166" s="4053"/>
    </row>
    <row r="167" spans="1:29" ht="18.75" customHeight="1" thickBot="1">
      <c r="A167" s="856" t="s">
        <v>61</v>
      </c>
      <c r="B167" s="4059">
        <f>B57</f>
        <v>44606</v>
      </c>
      <c r="C167" s="4060"/>
      <c r="D167" s="4060"/>
      <c r="E167" s="4060"/>
      <c r="F167" s="4061"/>
      <c r="G167" s="857" t="s">
        <v>62</v>
      </c>
      <c r="H167" s="4062">
        <f>H57</f>
        <v>0.66666666666666663</v>
      </c>
      <c r="I167" s="4063"/>
      <c r="K167" s="856" t="s">
        <v>61</v>
      </c>
      <c r="L167" s="4059">
        <f>B57</f>
        <v>44606</v>
      </c>
      <c r="M167" s="4060"/>
      <c r="N167" s="4060"/>
      <c r="O167" s="4060"/>
      <c r="P167" s="4061"/>
      <c r="Q167" s="857" t="s">
        <v>62</v>
      </c>
      <c r="R167" s="4064">
        <f>H167</f>
        <v>0.66666666666666663</v>
      </c>
      <c r="S167" s="4065"/>
      <c r="U167" s="856" t="s">
        <v>61</v>
      </c>
      <c r="V167" s="4059">
        <f>B57</f>
        <v>44606</v>
      </c>
      <c r="W167" s="4060"/>
      <c r="X167" s="4060"/>
      <c r="Y167" s="4060"/>
      <c r="Z167" s="4061"/>
      <c r="AA167" s="857" t="s">
        <v>62</v>
      </c>
      <c r="AB167" s="4064">
        <f>R167</f>
        <v>0.66666666666666663</v>
      </c>
      <c r="AC167" s="4065"/>
    </row>
    <row r="168" spans="1:29" ht="12.75" customHeight="1">
      <c r="A168" s="4077" t="s">
        <v>21</v>
      </c>
      <c r="B168" s="4078"/>
      <c r="C168" s="858"/>
      <c r="D168" s="858"/>
      <c r="E168" s="858"/>
      <c r="F168" s="4081" t="s">
        <v>395</v>
      </c>
      <c r="G168" s="4081" t="s">
        <v>22</v>
      </c>
      <c r="H168" s="4081" t="s">
        <v>563</v>
      </c>
      <c r="I168" s="4090" t="s">
        <v>564</v>
      </c>
      <c r="K168" s="4077" t="s">
        <v>21</v>
      </c>
      <c r="L168" s="4078"/>
      <c r="M168" s="858"/>
      <c r="N168" s="858"/>
      <c r="O168" s="858"/>
      <c r="P168" s="4081" t="s">
        <v>395</v>
      </c>
      <c r="Q168" s="4081" t="s">
        <v>22</v>
      </c>
      <c r="R168" s="4081" t="s">
        <v>563</v>
      </c>
      <c r="S168" s="4090" t="s">
        <v>564</v>
      </c>
      <c r="U168" s="4077" t="s">
        <v>21</v>
      </c>
      <c r="V168" s="4078"/>
      <c r="W168" s="858"/>
      <c r="X168" s="858"/>
      <c r="Y168" s="858"/>
      <c r="Z168" s="4081" t="s">
        <v>395</v>
      </c>
      <c r="AA168" s="4081" t="s">
        <v>22</v>
      </c>
      <c r="AB168" s="4081" t="s">
        <v>563</v>
      </c>
      <c r="AC168" s="4090" t="s">
        <v>564</v>
      </c>
    </row>
    <row r="169" spans="1:29" ht="13.5" thickBot="1">
      <c r="A169" s="4079"/>
      <c r="B169" s="4080"/>
      <c r="C169" s="859"/>
      <c r="D169" s="859"/>
      <c r="E169" s="859" t="s">
        <v>396</v>
      </c>
      <c r="F169" s="4082"/>
      <c r="G169" s="4082"/>
      <c r="H169" s="4082"/>
      <c r="I169" s="4091"/>
      <c r="K169" s="4079"/>
      <c r="L169" s="4080"/>
      <c r="M169" s="859"/>
      <c r="N169" s="859"/>
      <c r="O169" s="859" t="s">
        <v>396</v>
      </c>
      <c r="P169" s="4082"/>
      <c r="Q169" s="4082"/>
      <c r="R169" s="4082"/>
      <c r="S169" s="4091"/>
      <c r="U169" s="4079"/>
      <c r="V169" s="4080"/>
      <c r="W169" s="859"/>
      <c r="X169" s="859"/>
      <c r="Y169" s="859" t="s">
        <v>396</v>
      </c>
      <c r="Z169" s="4082"/>
      <c r="AA169" s="4082"/>
      <c r="AB169" s="4082"/>
      <c r="AC169" s="4091"/>
    </row>
    <row r="170" spans="1:29" s="864" customFormat="1" ht="25.5" customHeight="1">
      <c r="A170" s="1407" t="s">
        <v>24</v>
      </c>
      <c r="B170" s="1408" t="s">
        <v>25</v>
      </c>
      <c r="C170" s="1408"/>
      <c r="D170" s="1408"/>
      <c r="E170" s="1408" t="s">
        <v>397</v>
      </c>
      <c r="F170" s="860">
        <f>'Основная продукция'!Y257</f>
        <v>0</v>
      </c>
      <c r="G170" s="861"/>
      <c r="H170" s="862"/>
      <c r="I170" s="863"/>
      <c r="K170" s="1407" t="s">
        <v>24</v>
      </c>
      <c r="L170" s="1408" t="s">
        <v>25</v>
      </c>
      <c r="M170" s="1408"/>
      <c r="N170" s="1408"/>
      <c r="O170" s="1408" t="s">
        <v>397</v>
      </c>
      <c r="P170" s="860">
        <f>'Основная продукция'!Y285</f>
        <v>0</v>
      </c>
      <c r="Q170" s="861"/>
      <c r="R170" s="862"/>
      <c r="S170" s="863"/>
      <c r="U170" s="1407" t="s">
        <v>24</v>
      </c>
      <c r="V170" s="1408" t="s">
        <v>25</v>
      </c>
      <c r="W170" s="1408"/>
      <c r="X170" s="1408"/>
      <c r="Y170" s="1408" t="s">
        <v>397</v>
      </c>
      <c r="Z170" s="860">
        <f>'Основная продукция'!Y313</f>
        <v>0</v>
      </c>
      <c r="AA170" s="861"/>
      <c r="AB170" s="862"/>
      <c r="AC170" s="863"/>
    </row>
    <row r="171" spans="1:29" s="864" customFormat="1" ht="25.5" customHeight="1">
      <c r="A171" s="865" t="s">
        <v>26</v>
      </c>
      <c r="B171" s="866" t="s">
        <v>25</v>
      </c>
      <c r="C171" s="867"/>
      <c r="D171" s="867"/>
      <c r="E171" s="866" t="s">
        <v>397</v>
      </c>
      <c r="F171" s="881">
        <f>'Основная продукция'!Y258</f>
        <v>0</v>
      </c>
      <c r="G171" s="868"/>
      <c r="H171" s="869"/>
      <c r="I171" s="870"/>
      <c r="K171" s="865" t="s">
        <v>26</v>
      </c>
      <c r="L171" s="866" t="s">
        <v>25</v>
      </c>
      <c r="M171" s="867"/>
      <c r="N171" s="867"/>
      <c r="O171" s="866" t="s">
        <v>397</v>
      </c>
      <c r="P171" s="881">
        <f>'Основная продукция'!Y286</f>
        <v>0</v>
      </c>
      <c r="Q171" s="868"/>
      <c r="R171" s="869"/>
      <c r="S171" s="870"/>
      <c r="U171" s="865" t="s">
        <v>26</v>
      </c>
      <c r="V171" s="866" t="s">
        <v>25</v>
      </c>
      <c r="W171" s="867"/>
      <c r="X171" s="867"/>
      <c r="Y171" s="866" t="s">
        <v>397</v>
      </c>
      <c r="Z171" s="881">
        <f>'Основная продукция'!Y314</f>
        <v>0</v>
      </c>
      <c r="AA171" s="868"/>
      <c r="AB171" s="869"/>
      <c r="AC171" s="870"/>
    </row>
    <row r="172" spans="1:29" s="864" customFormat="1" ht="25.5" customHeight="1">
      <c r="A172" s="865" t="s">
        <v>583</v>
      </c>
      <c r="B172" s="866" t="s">
        <v>25</v>
      </c>
      <c r="C172" s="867"/>
      <c r="D172" s="867"/>
      <c r="E172" s="866" t="s">
        <v>397</v>
      </c>
      <c r="F172" s="881">
        <f>'Основная продукция'!Y259</f>
        <v>0</v>
      </c>
      <c r="G172" s="868"/>
      <c r="H172" s="869"/>
      <c r="I172" s="870"/>
      <c r="K172" s="865" t="s">
        <v>583</v>
      </c>
      <c r="L172" s="866" t="s">
        <v>25</v>
      </c>
      <c r="M172" s="867"/>
      <c r="N172" s="867"/>
      <c r="O172" s="866" t="s">
        <v>397</v>
      </c>
      <c r="P172" s="881">
        <f>'Основная продукция'!Y287</f>
        <v>0</v>
      </c>
      <c r="Q172" s="868"/>
      <c r="R172" s="869"/>
      <c r="S172" s="870"/>
      <c r="U172" s="865" t="s">
        <v>583</v>
      </c>
      <c r="V172" s="866" t="s">
        <v>25</v>
      </c>
      <c r="W172" s="867"/>
      <c r="X172" s="867"/>
      <c r="Y172" s="866" t="s">
        <v>397</v>
      </c>
      <c r="Z172" s="881">
        <f>'Основная продукция'!Y315</f>
        <v>0</v>
      </c>
      <c r="AA172" s="868"/>
      <c r="AB172" s="869"/>
      <c r="AC172" s="870"/>
    </row>
    <row r="173" spans="1:29" s="864" customFormat="1" ht="25.5" customHeight="1">
      <c r="A173" s="865" t="s">
        <v>584</v>
      </c>
      <c r="B173" s="866" t="s">
        <v>25</v>
      </c>
      <c r="C173" s="867"/>
      <c r="D173" s="867"/>
      <c r="E173" s="866" t="s">
        <v>397</v>
      </c>
      <c r="F173" s="881">
        <f>'Основная продукция'!Y260</f>
        <v>0</v>
      </c>
      <c r="G173" s="868"/>
      <c r="H173" s="869"/>
      <c r="I173" s="870"/>
      <c r="K173" s="865" t="s">
        <v>584</v>
      </c>
      <c r="L173" s="866" t="s">
        <v>25</v>
      </c>
      <c r="M173" s="867"/>
      <c r="N173" s="867"/>
      <c r="O173" s="866" t="s">
        <v>397</v>
      </c>
      <c r="P173" s="881">
        <f>'Основная продукция'!Y288</f>
        <v>0</v>
      </c>
      <c r="Q173" s="868"/>
      <c r="R173" s="869"/>
      <c r="S173" s="870"/>
      <c r="U173" s="865" t="s">
        <v>584</v>
      </c>
      <c r="V173" s="866" t="s">
        <v>25</v>
      </c>
      <c r="W173" s="867"/>
      <c r="X173" s="867"/>
      <c r="Y173" s="866" t="s">
        <v>397</v>
      </c>
      <c r="Z173" s="881">
        <f>'Основная продукция'!Y316</f>
        <v>0</v>
      </c>
      <c r="AA173" s="868"/>
      <c r="AB173" s="869"/>
      <c r="AC173" s="870"/>
    </row>
    <row r="174" spans="1:29" s="864" customFormat="1" ht="25.5" customHeight="1" thickBot="1">
      <c r="A174" s="871" t="s">
        <v>27</v>
      </c>
      <c r="B174" s="1410" t="s">
        <v>25</v>
      </c>
      <c r="C174" s="872"/>
      <c r="D174" s="872"/>
      <c r="E174" s="1410" t="s">
        <v>397</v>
      </c>
      <c r="F174" s="930">
        <f>'Основная продукция'!Y261</f>
        <v>0</v>
      </c>
      <c r="G174" s="873"/>
      <c r="H174" s="874"/>
      <c r="I174" s="875"/>
      <c r="K174" s="871" t="s">
        <v>27</v>
      </c>
      <c r="L174" s="1410" t="s">
        <v>25</v>
      </c>
      <c r="M174" s="872"/>
      <c r="N174" s="872"/>
      <c r="O174" s="1410" t="s">
        <v>397</v>
      </c>
      <c r="P174" s="930">
        <f>'Основная продукция'!Y289</f>
        <v>0</v>
      </c>
      <c r="Q174" s="873"/>
      <c r="R174" s="874"/>
      <c r="S174" s="875"/>
      <c r="U174" s="871" t="s">
        <v>27</v>
      </c>
      <c r="V174" s="1410" t="s">
        <v>25</v>
      </c>
      <c r="W174" s="872"/>
      <c r="X174" s="872"/>
      <c r="Y174" s="1410" t="s">
        <v>397</v>
      </c>
      <c r="Z174" s="930">
        <f>'Основная продукция'!Y317</f>
        <v>0</v>
      </c>
      <c r="AA174" s="873"/>
      <c r="AB174" s="874"/>
      <c r="AC174" s="875"/>
    </row>
    <row r="175" spans="1:29" s="864" customFormat="1" ht="25.5" customHeight="1">
      <c r="A175" s="1407" t="s">
        <v>0</v>
      </c>
      <c r="B175" s="1408" t="s">
        <v>25</v>
      </c>
      <c r="C175" s="1408"/>
      <c r="D175" s="1408"/>
      <c r="E175" s="1408" t="s">
        <v>397</v>
      </c>
      <c r="F175" s="860">
        <f>'Основная продукция'!Y263</f>
        <v>0</v>
      </c>
      <c r="G175" s="876"/>
      <c r="H175" s="1832" t="e">
        <f>'Срочная в 16.00'!G36</f>
        <v>#DIV/0!</v>
      </c>
      <c r="I175" s="1829" t="e">
        <f>F175-H175</f>
        <v>#DIV/0!</v>
      </c>
      <c r="K175" s="1407" t="s">
        <v>0</v>
      </c>
      <c r="L175" s="1408" t="s">
        <v>25</v>
      </c>
      <c r="M175" s="1408"/>
      <c r="N175" s="1408"/>
      <c r="O175" s="1408" t="s">
        <v>397</v>
      </c>
      <c r="P175" s="860">
        <f>'Основная продукция'!Y291</f>
        <v>0</v>
      </c>
      <c r="Q175" s="876"/>
      <c r="R175" s="1832" t="e">
        <f>'Срочная в 16.00'!G40</f>
        <v>#DIV/0!</v>
      </c>
      <c r="S175" s="1829" t="e">
        <f>P175-R175</f>
        <v>#DIV/0!</v>
      </c>
      <c r="U175" s="1407" t="s">
        <v>0</v>
      </c>
      <c r="V175" s="1408" t="s">
        <v>25</v>
      </c>
      <c r="W175" s="1408"/>
      <c r="X175" s="1408"/>
      <c r="Y175" s="1408" t="s">
        <v>397</v>
      </c>
      <c r="Z175" s="860">
        <f>'Основная продукция'!Y319</f>
        <v>0</v>
      </c>
      <c r="AA175" s="876"/>
      <c r="AB175" s="1832" t="e">
        <f>'Срочная в 16.00'!G44</f>
        <v>#DIV/0!</v>
      </c>
      <c r="AC175" s="1829" t="e">
        <f>Z175-AB175</f>
        <v>#DIV/0!</v>
      </c>
    </row>
    <row r="176" spans="1:29" s="864" customFormat="1" ht="25.5" customHeight="1">
      <c r="A176" s="865" t="s">
        <v>28</v>
      </c>
      <c r="B176" s="866" t="s">
        <v>25</v>
      </c>
      <c r="C176" s="867"/>
      <c r="D176" s="867"/>
      <c r="E176" s="866" t="s">
        <v>397</v>
      </c>
      <c r="F176" s="881">
        <f>'Основная продукция'!Y264</f>
        <v>0</v>
      </c>
      <c r="G176" s="877"/>
      <c r="H176" s="1827"/>
      <c r="I176" s="1828"/>
      <c r="K176" s="865" t="s">
        <v>28</v>
      </c>
      <c r="L176" s="866" t="s">
        <v>25</v>
      </c>
      <c r="M176" s="867"/>
      <c r="N176" s="867"/>
      <c r="O176" s="866" t="s">
        <v>397</v>
      </c>
      <c r="P176" s="881">
        <f>'Основная продукция'!Y292</f>
        <v>0</v>
      </c>
      <c r="Q176" s="877"/>
      <c r="R176" s="1827"/>
      <c r="S176" s="1828"/>
      <c r="U176" s="865" t="s">
        <v>28</v>
      </c>
      <c r="V176" s="866" t="s">
        <v>25</v>
      </c>
      <c r="W176" s="867"/>
      <c r="X176" s="867"/>
      <c r="Y176" s="866" t="s">
        <v>397</v>
      </c>
      <c r="Z176" s="881">
        <f>'Основная продукция'!Y320</f>
        <v>0</v>
      </c>
      <c r="AA176" s="877"/>
      <c r="AB176" s="1827"/>
      <c r="AC176" s="1828"/>
    </row>
    <row r="177" spans="1:29" s="864" customFormat="1" ht="25.5" customHeight="1" thickBot="1">
      <c r="A177" s="1409" t="s">
        <v>29</v>
      </c>
      <c r="B177" s="1410" t="s">
        <v>25</v>
      </c>
      <c r="C177" s="872"/>
      <c r="D177" s="872"/>
      <c r="E177" s="1410" t="s">
        <v>397</v>
      </c>
      <c r="F177" s="930">
        <f>'Основная продукция'!Y265</f>
        <v>0</v>
      </c>
      <c r="G177" s="878"/>
      <c r="H177" s="1833" t="e">
        <f>'Срочная в 16.00'!G37</f>
        <v>#DIV/0!</v>
      </c>
      <c r="I177" s="1831" t="e">
        <f>F177-H177</f>
        <v>#DIV/0!</v>
      </c>
      <c r="K177" s="1409" t="s">
        <v>29</v>
      </c>
      <c r="L177" s="1410" t="s">
        <v>25</v>
      </c>
      <c r="M177" s="872"/>
      <c r="N177" s="872"/>
      <c r="O177" s="1410" t="s">
        <v>397</v>
      </c>
      <c r="P177" s="930">
        <f>'Основная продукция'!Y293</f>
        <v>0</v>
      </c>
      <c r="Q177" s="878"/>
      <c r="R177" s="1833" t="e">
        <f>'Срочная в 16.00'!G41</f>
        <v>#DIV/0!</v>
      </c>
      <c r="S177" s="1831" t="e">
        <f>P177-R177</f>
        <v>#DIV/0!</v>
      </c>
      <c r="U177" s="1409" t="s">
        <v>29</v>
      </c>
      <c r="V177" s="1410" t="s">
        <v>25</v>
      </c>
      <c r="W177" s="872"/>
      <c r="X177" s="872"/>
      <c r="Y177" s="1410" t="s">
        <v>397</v>
      </c>
      <c r="Z177" s="930">
        <f>'Основная продукция'!Y321</f>
        <v>0</v>
      </c>
      <c r="AA177" s="878"/>
      <c r="AB177" s="1836" t="e">
        <f>'Срочная в 16.00'!G45</f>
        <v>#DIV/0!</v>
      </c>
      <c r="AC177" s="1837" t="e">
        <f>Z177-AB177</f>
        <v>#DIV/0!</v>
      </c>
    </row>
    <row r="178" spans="1:29" s="864" customFormat="1" ht="25.5" customHeight="1">
      <c r="A178" s="1407" t="s">
        <v>30</v>
      </c>
      <c r="B178" s="1408" t="s">
        <v>25</v>
      </c>
      <c r="C178" s="1408"/>
      <c r="D178" s="1408"/>
      <c r="E178" s="1408" t="s">
        <v>397</v>
      </c>
      <c r="F178" s="860">
        <f>'Основная продукция'!Y267</f>
        <v>0</v>
      </c>
      <c r="G178" s="876"/>
      <c r="H178" s="862"/>
      <c r="I178" s="863"/>
      <c r="K178" s="1407" t="s">
        <v>30</v>
      </c>
      <c r="L178" s="1408" t="s">
        <v>25</v>
      </c>
      <c r="M178" s="1408"/>
      <c r="N178" s="1408"/>
      <c r="O178" s="1408" t="s">
        <v>397</v>
      </c>
      <c r="P178" s="860">
        <f>'Основная продукция'!Y295</f>
        <v>0</v>
      </c>
      <c r="Q178" s="876"/>
      <c r="R178" s="862"/>
      <c r="S178" s="863"/>
      <c r="U178" s="1407" t="s">
        <v>30</v>
      </c>
      <c r="V178" s="1408" t="s">
        <v>25</v>
      </c>
      <c r="W178" s="1408"/>
      <c r="X178" s="1408"/>
      <c r="Y178" s="1408" t="s">
        <v>397</v>
      </c>
      <c r="Z178" s="860">
        <f>'Основная продукция'!Y323</f>
        <v>0</v>
      </c>
      <c r="AA178" s="876"/>
      <c r="AB178" s="862"/>
      <c r="AC178" s="863"/>
    </row>
    <row r="179" spans="1:29" s="864" customFormat="1" ht="25.5" customHeight="1" thickBot="1">
      <c r="A179" s="1409" t="s">
        <v>31</v>
      </c>
      <c r="B179" s="1410" t="s">
        <v>25</v>
      </c>
      <c r="C179" s="872"/>
      <c r="D179" s="872"/>
      <c r="E179" s="1410" t="s">
        <v>397</v>
      </c>
      <c r="F179" s="930">
        <f>'Основная продукция'!Y268</f>
        <v>0</v>
      </c>
      <c r="G179" s="878"/>
      <c r="H179" s="874"/>
      <c r="I179" s="875"/>
      <c r="K179" s="1409" t="s">
        <v>31</v>
      </c>
      <c r="L179" s="1410" t="s">
        <v>25</v>
      </c>
      <c r="M179" s="872"/>
      <c r="N179" s="872"/>
      <c r="O179" s="1410" t="s">
        <v>397</v>
      </c>
      <c r="P179" s="930">
        <f>'Основная продукция'!Y296</f>
        <v>0</v>
      </c>
      <c r="Q179" s="878"/>
      <c r="R179" s="874"/>
      <c r="S179" s="875"/>
      <c r="U179" s="1409" t="s">
        <v>31</v>
      </c>
      <c r="V179" s="1410" t="s">
        <v>25</v>
      </c>
      <c r="W179" s="872"/>
      <c r="X179" s="872"/>
      <c r="Y179" s="1410" t="s">
        <v>397</v>
      </c>
      <c r="Z179" s="930">
        <f>'Основная продукция'!Y324</f>
        <v>0</v>
      </c>
      <c r="AA179" s="878"/>
      <c r="AB179" s="874"/>
      <c r="AC179" s="875"/>
    </row>
    <row r="180" spans="1:29" s="864" customFormat="1" ht="25.5" customHeight="1">
      <c r="A180" s="879" t="s">
        <v>327</v>
      </c>
      <c r="B180" s="1408" t="s">
        <v>25</v>
      </c>
      <c r="C180" s="1408"/>
      <c r="D180" s="1408"/>
      <c r="E180" s="1408" t="s">
        <v>397</v>
      </c>
      <c r="F180" s="860">
        <f>'Основная продукция'!Y269</f>
        <v>0</v>
      </c>
      <c r="G180" s="876"/>
      <c r="H180" s="862"/>
      <c r="I180" s="863"/>
      <c r="K180" s="879" t="s">
        <v>327</v>
      </c>
      <c r="L180" s="1408" t="s">
        <v>25</v>
      </c>
      <c r="M180" s="1408"/>
      <c r="N180" s="1408"/>
      <c r="O180" s="1408" t="s">
        <v>397</v>
      </c>
      <c r="P180" s="860">
        <f>'Основная продукция'!Y297</f>
        <v>0</v>
      </c>
      <c r="Q180" s="876"/>
      <c r="R180" s="862"/>
      <c r="S180" s="863"/>
      <c r="U180" s="879" t="s">
        <v>327</v>
      </c>
      <c r="V180" s="1408" t="s">
        <v>25</v>
      </c>
      <c r="W180" s="1408"/>
      <c r="X180" s="1408"/>
      <c r="Y180" s="1408" t="s">
        <v>397</v>
      </c>
      <c r="Z180" s="860">
        <f>'Основная продукция'!Y325</f>
        <v>0</v>
      </c>
      <c r="AA180" s="876"/>
      <c r="AB180" s="862"/>
      <c r="AC180" s="863"/>
    </row>
    <row r="181" spans="1:29" s="864" customFormat="1" ht="25.5" customHeight="1">
      <c r="A181" s="880" t="s">
        <v>33</v>
      </c>
      <c r="B181" s="866" t="s">
        <v>25</v>
      </c>
      <c r="C181" s="867"/>
      <c r="D181" s="867"/>
      <c r="E181" s="866" t="s">
        <v>397</v>
      </c>
      <c r="F181" s="881">
        <f>'Основная продукция'!Y270</f>
        <v>0</v>
      </c>
      <c r="G181" s="877"/>
      <c r="H181" s="869"/>
      <c r="I181" s="870"/>
      <c r="K181" s="880" t="s">
        <v>33</v>
      </c>
      <c r="L181" s="866" t="s">
        <v>25</v>
      </c>
      <c r="M181" s="867"/>
      <c r="N181" s="867"/>
      <c r="O181" s="866" t="s">
        <v>397</v>
      </c>
      <c r="P181" s="881">
        <f>'Основная продукция'!Y298</f>
        <v>0</v>
      </c>
      <c r="Q181" s="877"/>
      <c r="R181" s="869"/>
      <c r="S181" s="870"/>
      <c r="U181" s="880" t="s">
        <v>33</v>
      </c>
      <c r="V181" s="866" t="s">
        <v>25</v>
      </c>
      <c r="W181" s="867"/>
      <c r="X181" s="867"/>
      <c r="Y181" s="866" t="s">
        <v>397</v>
      </c>
      <c r="Z181" s="881">
        <f>'Основная продукция'!Y326</f>
        <v>0</v>
      </c>
      <c r="AA181" s="877"/>
      <c r="AB181" s="869"/>
      <c r="AC181" s="870"/>
    </row>
    <row r="182" spans="1:29" s="864" customFormat="1" ht="25.5" customHeight="1" thickBot="1">
      <c r="A182" s="871" t="s">
        <v>34</v>
      </c>
      <c r="B182" s="1410" t="s">
        <v>25</v>
      </c>
      <c r="C182" s="872"/>
      <c r="D182" s="872"/>
      <c r="E182" s="1410" t="s">
        <v>397</v>
      </c>
      <c r="F182" s="930">
        <f>'Основная продукция'!Y271</f>
        <v>0</v>
      </c>
      <c r="G182" s="878"/>
      <c r="H182" s="874"/>
      <c r="I182" s="875"/>
      <c r="K182" s="871" t="s">
        <v>34</v>
      </c>
      <c r="L182" s="1410" t="s">
        <v>25</v>
      </c>
      <c r="M182" s="872"/>
      <c r="N182" s="872"/>
      <c r="O182" s="1410" t="s">
        <v>397</v>
      </c>
      <c r="P182" s="930">
        <f>'Основная продукция'!Y299</f>
        <v>0</v>
      </c>
      <c r="Q182" s="878"/>
      <c r="R182" s="874"/>
      <c r="S182" s="875"/>
      <c r="U182" s="871" t="s">
        <v>34</v>
      </c>
      <c r="V182" s="1410" t="s">
        <v>25</v>
      </c>
      <c r="W182" s="872"/>
      <c r="X182" s="872"/>
      <c r="Y182" s="1410" t="s">
        <v>397</v>
      </c>
      <c r="Z182" s="930">
        <f>'Основная продукция'!Y327</f>
        <v>0</v>
      </c>
      <c r="AA182" s="878"/>
      <c r="AB182" s="874"/>
      <c r="AC182" s="875"/>
    </row>
    <row r="183" spans="1:29" s="864" customFormat="1" ht="25.5" customHeight="1">
      <c r="A183" s="1407" t="s">
        <v>9</v>
      </c>
      <c r="B183" s="1408" t="s">
        <v>25</v>
      </c>
      <c r="C183" s="1408"/>
      <c r="D183" s="1408"/>
      <c r="E183" s="1408" t="s">
        <v>397</v>
      </c>
      <c r="F183" s="860">
        <f>'Основная продукция'!Y272</f>
        <v>0</v>
      </c>
      <c r="G183" s="876"/>
      <c r="H183" s="862"/>
      <c r="I183" s="863"/>
      <c r="K183" s="1407" t="s">
        <v>9</v>
      </c>
      <c r="L183" s="1408" t="s">
        <v>25</v>
      </c>
      <c r="M183" s="1408"/>
      <c r="N183" s="1408"/>
      <c r="O183" s="1408" t="s">
        <v>397</v>
      </c>
      <c r="P183" s="860">
        <f>'Основная продукция'!Y300</f>
        <v>0</v>
      </c>
      <c r="Q183" s="876"/>
      <c r="R183" s="862"/>
      <c r="S183" s="863"/>
      <c r="U183" s="1407" t="s">
        <v>9</v>
      </c>
      <c r="V183" s="1408" t="s">
        <v>25</v>
      </c>
      <c r="W183" s="1408"/>
      <c r="X183" s="1408"/>
      <c r="Y183" s="1408" t="s">
        <v>397</v>
      </c>
      <c r="Z183" s="860">
        <f>'Основная продукция'!Y328</f>
        <v>0</v>
      </c>
      <c r="AA183" s="876"/>
      <c r="AB183" s="862"/>
      <c r="AC183" s="863"/>
    </row>
    <row r="184" spans="1:29" s="864" customFormat="1" ht="25.5" customHeight="1">
      <c r="A184" s="880" t="s">
        <v>10</v>
      </c>
      <c r="B184" s="866" t="s">
        <v>25</v>
      </c>
      <c r="C184" s="867"/>
      <c r="D184" s="867"/>
      <c r="E184" s="866" t="s">
        <v>397</v>
      </c>
      <c r="F184" s="881" t="e">
        <f>'Основная продукция'!#REF!</f>
        <v>#REF!</v>
      </c>
      <c r="G184" s="877"/>
      <c r="H184" s="869"/>
      <c r="I184" s="870"/>
      <c r="K184" s="880" t="s">
        <v>10</v>
      </c>
      <c r="L184" s="866" t="s">
        <v>25</v>
      </c>
      <c r="M184" s="867"/>
      <c r="N184" s="867"/>
      <c r="O184" s="866" t="s">
        <v>397</v>
      </c>
      <c r="P184" s="881" t="e">
        <f>'Основная продукция'!#REF!</f>
        <v>#REF!</v>
      </c>
      <c r="Q184" s="877"/>
      <c r="R184" s="869"/>
      <c r="S184" s="870"/>
      <c r="U184" s="880" t="s">
        <v>10</v>
      </c>
      <c r="V184" s="866" t="s">
        <v>25</v>
      </c>
      <c r="W184" s="867"/>
      <c r="X184" s="867"/>
      <c r="Y184" s="866" t="s">
        <v>397</v>
      </c>
      <c r="Z184" s="881" t="e">
        <f>'Основная продукция'!#REF!</f>
        <v>#REF!</v>
      </c>
      <c r="AA184" s="877"/>
      <c r="AB184" s="869"/>
      <c r="AC184" s="870"/>
    </row>
    <row r="185" spans="1:29" s="864" customFormat="1" ht="25.5" customHeight="1" thickBot="1">
      <c r="A185" s="871" t="s">
        <v>11</v>
      </c>
      <c r="B185" s="1410" t="s">
        <v>25</v>
      </c>
      <c r="C185" s="872"/>
      <c r="D185" s="872"/>
      <c r="E185" s="882" t="s">
        <v>397</v>
      </c>
      <c r="F185" s="930" t="e">
        <f>'Основная продукция'!#REF!</f>
        <v>#REF!</v>
      </c>
      <c r="G185" s="878"/>
      <c r="H185" s="874"/>
      <c r="I185" s="875"/>
      <c r="K185" s="871" t="s">
        <v>11</v>
      </c>
      <c r="L185" s="1410" t="s">
        <v>25</v>
      </c>
      <c r="M185" s="872"/>
      <c r="N185" s="872"/>
      <c r="O185" s="882" t="s">
        <v>397</v>
      </c>
      <c r="P185" s="930" t="e">
        <f>'Основная продукция'!#REF!</f>
        <v>#REF!</v>
      </c>
      <c r="Q185" s="878"/>
      <c r="R185" s="874"/>
      <c r="S185" s="875"/>
      <c r="U185" s="871" t="s">
        <v>11</v>
      </c>
      <c r="V185" s="1410" t="s">
        <v>25</v>
      </c>
      <c r="W185" s="872"/>
      <c r="X185" s="872"/>
      <c r="Y185" s="882" t="s">
        <v>397</v>
      </c>
      <c r="Z185" s="930" t="e">
        <f>'Основная продукция'!#REF!</f>
        <v>#REF!</v>
      </c>
      <c r="AA185" s="878"/>
      <c r="AB185" s="874"/>
      <c r="AC185" s="875"/>
    </row>
    <row r="186" spans="1:29" s="864" customFormat="1" ht="25.5" customHeight="1">
      <c r="A186" s="879" t="s">
        <v>331</v>
      </c>
      <c r="B186" s="1838" t="s">
        <v>25</v>
      </c>
      <c r="C186" s="1970"/>
      <c r="D186" s="1847"/>
      <c r="E186" s="1838" t="s">
        <v>397</v>
      </c>
      <c r="F186" s="860">
        <f>'Основная продукция'!Y274</f>
        <v>0</v>
      </c>
      <c r="G186" s="876"/>
      <c r="H186" s="862"/>
      <c r="I186" s="1844"/>
      <c r="K186" s="879" t="s">
        <v>331</v>
      </c>
      <c r="L186" s="1838" t="s">
        <v>25</v>
      </c>
      <c r="M186" s="1970"/>
      <c r="N186" s="1847"/>
      <c r="O186" s="1838" t="s">
        <v>397</v>
      </c>
      <c r="P186" s="860">
        <f>'Основная продукция'!Y302</f>
        <v>0</v>
      </c>
      <c r="Q186" s="876"/>
      <c r="R186" s="862"/>
      <c r="S186" s="1844"/>
      <c r="U186" s="879" t="s">
        <v>331</v>
      </c>
      <c r="V186" s="1838" t="s">
        <v>25</v>
      </c>
      <c r="W186" s="1970"/>
      <c r="X186" s="1847"/>
      <c r="Y186" s="1838" t="s">
        <v>397</v>
      </c>
      <c r="Z186" s="860">
        <f>'Основная продукция'!Y330</f>
        <v>0</v>
      </c>
      <c r="AA186" s="876"/>
      <c r="AB186" s="862"/>
      <c r="AC186" s="1844"/>
    </row>
    <row r="187" spans="1:29" s="864" customFormat="1" ht="25.5" customHeight="1" thickBot="1">
      <c r="A187" s="1845" t="s">
        <v>566</v>
      </c>
      <c r="B187" s="926" t="s">
        <v>25</v>
      </c>
      <c r="C187" s="926"/>
      <c r="D187" s="888"/>
      <c r="E187" s="926" t="s">
        <v>397</v>
      </c>
      <c r="F187" s="1846">
        <f>'Основная продукция'!Y275</f>
        <v>0</v>
      </c>
      <c r="G187" s="1841"/>
      <c r="H187" s="1842"/>
      <c r="I187" s="1843"/>
      <c r="K187" s="1845" t="s">
        <v>566</v>
      </c>
      <c r="L187" s="926" t="s">
        <v>25</v>
      </c>
      <c r="M187" s="926"/>
      <c r="N187" s="888"/>
      <c r="O187" s="926" t="s">
        <v>397</v>
      </c>
      <c r="P187" s="1846">
        <f>'Основная продукция'!Y303</f>
        <v>0</v>
      </c>
      <c r="Q187" s="1841"/>
      <c r="R187" s="1842"/>
      <c r="S187" s="1843"/>
      <c r="U187" s="1845" t="s">
        <v>566</v>
      </c>
      <c r="V187" s="926" t="s">
        <v>25</v>
      </c>
      <c r="W187" s="926"/>
      <c r="X187" s="888"/>
      <c r="Y187" s="926" t="s">
        <v>397</v>
      </c>
      <c r="Z187" s="1846">
        <f>'Основная продукция'!Y331</f>
        <v>0</v>
      </c>
      <c r="AA187" s="1841"/>
      <c r="AB187" s="1842"/>
      <c r="AC187" s="1843"/>
    </row>
    <row r="188" spans="1:29" s="864" customFormat="1" ht="25.5" customHeight="1">
      <c r="A188" s="879" t="s">
        <v>13</v>
      </c>
      <c r="B188" s="1838" t="s">
        <v>25</v>
      </c>
      <c r="C188" s="1838"/>
      <c r="D188" s="1838"/>
      <c r="E188" s="1838" t="s">
        <v>397</v>
      </c>
      <c r="F188" s="860">
        <f>'Основная продукция'!Y276</f>
        <v>0</v>
      </c>
      <c r="G188" s="876"/>
      <c r="H188" s="862"/>
      <c r="I188" s="863"/>
      <c r="K188" s="879" t="s">
        <v>13</v>
      </c>
      <c r="L188" s="1838" t="s">
        <v>25</v>
      </c>
      <c r="M188" s="1838"/>
      <c r="N188" s="1838"/>
      <c r="O188" s="1838" t="s">
        <v>397</v>
      </c>
      <c r="P188" s="860">
        <f>'Основная продукция'!Y304</f>
        <v>0</v>
      </c>
      <c r="Q188" s="876"/>
      <c r="R188" s="862"/>
      <c r="S188" s="863"/>
      <c r="U188" s="879" t="s">
        <v>13</v>
      </c>
      <c r="V188" s="1838" t="s">
        <v>25</v>
      </c>
      <c r="W188" s="1838"/>
      <c r="X188" s="1838"/>
      <c r="Y188" s="1838" t="s">
        <v>397</v>
      </c>
      <c r="Z188" s="860">
        <f>'Основная продукция'!Y332</f>
        <v>0</v>
      </c>
      <c r="AA188" s="876"/>
      <c r="AB188" s="862"/>
      <c r="AC188" s="863"/>
    </row>
    <row r="189" spans="1:29" s="864" customFormat="1" ht="25.5" customHeight="1">
      <c r="A189" s="880" t="s">
        <v>35</v>
      </c>
      <c r="B189" s="866" t="s">
        <v>25</v>
      </c>
      <c r="C189" s="867"/>
      <c r="D189" s="867"/>
      <c r="E189" s="866" t="s">
        <v>397</v>
      </c>
      <c r="F189" s="881">
        <f>'Основная продукция'!Y277</f>
        <v>0</v>
      </c>
      <c r="G189" s="877"/>
      <c r="H189" s="869"/>
      <c r="I189" s="870"/>
      <c r="K189" s="880" t="s">
        <v>35</v>
      </c>
      <c r="L189" s="866" t="s">
        <v>25</v>
      </c>
      <c r="M189" s="867"/>
      <c r="N189" s="867"/>
      <c r="O189" s="866" t="s">
        <v>397</v>
      </c>
      <c r="P189" s="881">
        <f>'Основная продукция'!Y305</f>
        <v>0</v>
      </c>
      <c r="Q189" s="877"/>
      <c r="R189" s="869"/>
      <c r="S189" s="870"/>
      <c r="U189" s="880" t="s">
        <v>35</v>
      </c>
      <c r="V189" s="866" t="s">
        <v>25</v>
      </c>
      <c r="W189" s="867"/>
      <c r="X189" s="867"/>
      <c r="Y189" s="866" t="s">
        <v>397</v>
      </c>
      <c r="Z189" s="881">
        <f>'Основная продукция'!Y333</f>
        <v>0</v>
      </c>
      <c r="AA189" s="877"/>
      <c r="AB189" s="869"/>
      <c r="AC189" s="870"/>
    </row>
    <row r="190" spans="1:29" s="864" customFormat="1" ht="25.5" customHeight="1">
      <c r="A190" s="880" t="s">
        <v>36</v>
      </c>
      <c r="B190" s="866" t="s">
        <v>25</v>
      </c>
      <c r="C190" s="867"/>
      <c r="D190" s="867"/>
      <c r="E190" s="866" t="s">
        <v>397</v>
      </c>
      <c r="F190" s="881">
        <f>'Основная продукция'!Y278</f>
        <v>0</v>
      </c>
      <c r="G190" s="877"/>
      <c r="H190" s="869"/>
      <c r="I190" s="870"/>
      <c r="K190" s="880" t="s">
        <v>36</v>
      </c>
      <c r="L190" s="866" t="s">
        <v>25</v>
      </c>
      <c r="M190" s="867"/>
      <c r="N190" s="867"/>
      <c r="O190" s="866" t="s">
        <v>397</v>
      </c>
      <c r="P190" s="881">
        <f>'Основная продукция'!Y306</f>
        <v>0</v>
      </c>
      <c r="Q190" s="877"/>
      <c r="R190" s="869"/>
      <c r="S190" s="870"/>
      <c r="U190" s="880" t="s">
        <v>36</v>
      </c>
      <c r="V190" s="866" t="s">
        <v>25</v>
      </c>
      <c r="W190" s="867"/>
      <c r="X190" s="867"/>
      <c r="Y190" s="866" t="s">
        <v>397</v>
      </c>
      <c r="Z190" s="881">
        <f>'Основная продукция'!Y334</f>
        <v>0</v>
      </c>
      <c r="AA190" s="877"/>
      <c r="AB190" s="869"/>
      <c r="AC190" s="870"/>
    </row>
    <row r="191" spans="1:29" s="864" customFormat="1" ht="25.5" customHeight="1">
      <c r="A191" s="880" t="s">
        <v>14</v>
      </c>
      <c r="B191" s="866" t="s">
        <v>25</v>
      </c>
      <c r="C191" s="867"/>
      <c r="D191" s="867"/>
      <c r="E191" s="866" t="s">
        <v>397</v>
      </c>
      <c r="F191" s="881" t="e">
        <f>'Основная продукция'!#REF!</f>
        <v>#REF!</v>
      </c>
      <c r="G191" s="877"/>
      <c r="H191" s="869"/>
      <c r="I191" s="870"/>
      <c r="K191" s="880" t="s">
        <v>14</v>
      </c>
      <c r="L191" s="866" t="s">
        <v>25</v>
      </c>
      <c r="M191" s="867"/>
      <c r="N191" s="867"/>
      <c r="O191" s="866" t="s">
        <v>397</v>
      </c>
      <c r="P191" s="881" t="e">
        <f>'Основная продукция'!#REF!</f>
        <v>#REF!</v>
      </c>
      <c r="Q191" s="877"/>
      <c r="R191" s="869"/>
      <c r="S191" s="870"/>
      <c r="U191" s="880" t="s">
        <v>14</v>
      </c>
      <c r="V191" s="866" t="s">
        <v>25</v>
      </c>
      <c r="W191" s="867"/>
      <c r="X191" s="867"/>
      <c r="Y191" s="866" t="s">
        <v>397</v>
      </c>
      <c r="Z191" s="881" t="e">
        <f>'Основная продукция'!#REF!</f>
        <v>#REF!</v>
      </c>
      <c r="AA191" s="877"/>
      <c r="AB191" s="869"/>
      <c r="AC191" s="870"/>
    </row>
    <row r="192" spans="1:29" s="864" customFormat="1" ht="25.5" customHeight="1">
      <c r="A192" s="880" t="s">
        <v>37</v>
      </c>
      <c r="B192" s="866" t="s">
        <v>25</v>
      </c>
      <c r="C192" s="867"/>
      <c r="D192" s="867"/>
      <c r="E192" s="866" t="s">
        <v>397</v>
      </c>
      <c r="F192" s="881">
        <f>'Основная продукция'!Y279</f>
        <v>0</v>
      </c>
      <c r="G192" s="877"/>
      <c r="H192" s="869"/>
      <c r="I192" s="870"/>
      <c r="K192" s="880" t="s">
        <v>37</v>
      </c>
      <c r="L192" s="866" t="s">
        <v>25</v>
      </c>
      <c r="M192" s="867"/>
      <c r="N192" s="867"/>
      <c r="O192" s="866" t="s">
        <v>397</v>
      </c>
      <c r="P192" s="881">
        <f>'Основная продукция'!Y307</f>
        <v>0</v>
      </c>
      <c r="Q192" s="877"/>
      <c r="R192" s="869"/>
      <c r="S192" s="870"/>
      <c r="U192" s="880" t="s">
        <v>37</v>
      </c>
      <c r="V192" s="866" t="s">
        <v>25</v>
      </c>
      <c r="W192" s="867"/>
      <c r="X192" s="867"/>
      <c r="Y192" s="866" t="s">
        <v>397</v>
      </c>
      <c r="Z192" s="881">
        <f>'Основная продукция'!Y335</f>
        <v>0</v>
      </c>
      <c r="AA192" s="877"/>
      <c r="AB192" s="869"/>
      <c r="AC192" s="870"/>
    </row>
    <row r="193" spans="1:29" s="864" customFormat="1" ht="25.5" customHeight="1" thickBot="1">
      <c r="A193" s="871" t="s">
        <v>38</v>
      </c>
      <c r="B193" s="1839" t="s">
        <v>25</v>
      </c>
      <c r="C193" s="926"/>
      <c r="D193" s="926"/>
      <c r="E193" s="1839" t="s">
        <v>397</v>
      </c>
      <c r="F193" s="1846">
        <f>'Основная продукция'!Y280</f>
        <v>0</v>
      </c>
      <c r="G193" s="878"/>
      <c r="H193" s="874"/>
      <c r="I193" s="875"/>
      <c r="K193" s="871" t="s">
        <v>38</v>
      </c>
      <c r="L193" s="1839" t="s">
        <v>25</v>
      </c>
      <c r="M193" s="926"/>
      <c r="N193" s="926"/>
      <c r="O193" s="1839" t="s">
        <v>397</v>
      </c>
      <c r="P193" s="1846">
        <f>'Основная продукция'!Y308</f>
        <v>0</v>
      </c>
      <c r="Q193" s="878"/>
      <c r="R193" s="874"/>
      <c r="S193" s="875"/>
      <c r="U193" s="871" t="s">
        <v>38</v>
      </c>
      <c r="V193" s="1839" t="s">
        <v>25</v>
      </c>
      <c r="W193" s="926"/>
      <c r="X193" s="926"/>
      <c r="Y193" s="1839" t="s">
        <v>397</v>
      </c>
      <c r="Z193" s="1846">
        <f>'Основная продукция'!Y336</f>
        <v>0</v>
      </c>
      <c r="AA193" s="878"/>
      <c r="AB193" s="874"/>
      <c r="AC193" s="875"/>
    </row>
    <row r="194" spans="1:29" s="864" customFormat="1" ht="25.5" customHeight="1">
      <c r="A194" s="1273" t="s">
        <v>39</v>
      </c>
      <c r="B194" s="867" t="s">
        <v>398</v>
      </c>
      <c r="C194" s="1274" t="e">
        <f>Овощи!G740</f>
        <v>#REF!</v>
      </c>
      <c r="D194" s="1274" t="e">
        <f>C194/0.5</f>
        <v>#REF!</v>
      </c>
      <c r="E194" s="1274" t="e">
        <f>ROUNDUP(D194,0)+'Основная продукция'!AB259</f>
        <v>#REF!</v>
      </c>
      <c r="F194" s="1275" t="e">
        <f>E194*0.5</f>
        <v>#REF!</v>
      </c>
      <c r="G194" s="931"/>
      <c r="H194" s="932"/>
      <c r="I194" s="933"/>
      <c r="K194" s="1273" t="s">
        <v>39</v>
      </c>
      <c r="L194" s="867" t="s">
        <v>398</v>
      </c>
      <c r="M194" s="1274" t="e">
        <f>Овощи!G819</f>
        <v>#REF!</v>
      </c>
      <c r="N194" s="1274" t="e">
        <f>M194/0.5</f>
        <v>#REF!</v>
      </c>
      <c r="O194" s="1274" t="e">
        <f>ROUNDUP(N194,0)+'Основная продукция'!AB287</f>
        <v>#REF!</v>
      </c>
      <c r="P194" s="1275" t="e">
        <f>O194*0.5</f>
        <v>#REF!</v>
      </c>
      <c r="Q194" s="931"/>
      <c r="R194" s="932"/>
      <c r="S194" s="933"/>
      <c r="U194" s="1273" t="s">
        <v>39</v>
      </c>
      <c r="V194" s="867" t="s">
        <v>398</v>
      </c>
      <c r="W194" s="1274">
        <v>0</v>
      </c>
      <c r="X194" s="1274">
        <f>W194/0.5</f>
        <v>0</v>
      </c>
      <c r="Y194" s="1274">
        <f>ROUNDUP(X194,0)+'Основная продукция'!AB315</f>
        <v>0</v>
      </c>
      <c r="Z194" s="1275">
        <f>Y194*0.5</f>
        <v>0</v>
      </c>
      <c r="AA194" s="931"/>
      <c r="AB194" s="932"/>
      <c r="AC194" s="933"/>
    </row>
    <row r="195" spans="1:29" s="864" customFormat="1" ht="25.5" customHeight="1">
      <c r="A195" s="893" t="s">
        <v>41</v>
      </c>
      <c r="B195" s="891" t="s">
        <v>398</v>
      </c>
      <c r="C195" s="891" t="e">
        <f>Овощи!G739</f>
        <v>#REF!</v>
      </c>
      <c r="D195" s="891" t="e">
        <f>C195/0.5</f>
        <v>#REF!</v>
      </c>
      <c r="E195" s="891" t="e">
        <f>ROUNDUP(D195,0)+'Основная продукция'!AB258</f>
        <v>#REF!</v>
      </c>
      <c r="F195" s="892" t="e">
        <f>E195*0.5</f>
        <v>#REF!</v>
      </c>
      <c r="G195" s="894"/>
      <c r="H195" s="895"/>
      <c r="I195" s="896"/>
      <c r="K195" s="893" t="s">
        <v>41</v>
      </c>
      <c r="L195" s="891" t="s">
        <v>398</v>
      </c>
      <c r="M195" s="891" t="e">
        <f>Овощи!G818</f>
        <v>#REF!</v>
      </c>
      <c r="N195" s="891" t="e">
        <f>M195/0.5</f>
        <v>#REF!</v>
      </c>
      <c r="O195" s="891" t="e">
        <f>ROUNDUP(N195,0)+'Основная продукция'!AB286</f>
        <v>#REF!</v>
      </c>
      <c r="P195" s="892" t="e">
        <f>O195*0.5</f>
        <v>#REF!</v>
      </c>
      <c r="Q195" s="894"/>
      <c r="R195" s="895"/>
      <c r="S195" s="896"/>
      <c r="U195" s="893" t="s">
        <v>41</v>
      </c>
      <c r="V195" s="891" t="s">
        <v>398</v>
      </c>
      <c r="W195" s="891">
        <v>0</v>
      </c>
      <c r="X195" s="891">
        <f>W195/0.5</f>
        <v>0</v>
      </c>
      <c r="Y195" s="891">
        <f>ROUNDUP(X195,0)+'Основная продукция'!AB314</f>
        <v>0</v>
      </c>
      <c r="Z195" s="892">
        <f>Y195*0.5</f>
        <v>0</v>
      </c>
      <c r="AA195" s="894"/>
      <c r="AB195" s="895"/>
      <c r="AC195" s="896"/>
    </row>
    <row r="196" spans="1:29" s="864" customFormat="1" ht="25.5" customHeight="1">
      <c r="A196" s="893" t="s">
        <v>42</v>
      </c>
      <c r="B196" s="891" t="s">
        <v>398</v>
      </c>
      <c r="C196" s="891">
        <f>Овощи!G738</f>
        <v>0</v>
      </c>
      <c r="D196" s="891">
        <f>C196/0.5</f>
        <v>0</v>
      </c>
      <c r="E196" s="891">
        <f>ROUNDUP(D196,0)+'Основная продукция'!AB257</f>
        <v>0</v>
      </c>
      <c r="F196" s="892">
        <f>E196*0.5</f>
        <v>0</v>
      </c>
      <c r="G196" s="894"/>
      <c r="H196" s="895"/>
      <c r="I196" s="896"/>
      <c r="K196" s="893" t="s">
        <v>42</v>
      </c>
      <c r="L196" s="891" t="s">
        <v>398</v>
      </c>
      <c r="M196" s="891">
        <f>Овощи!G817</f>
        <v>0</v>
      </c>
      <c r="N196" s="891">
        <f>M196/0.5</f>
        <v>0</v>
      </c>
      <c r="O196" s="891">
        <f>ROUNDUP(N196,0)+'Основная продукция'!AB285</f>
        <v>0</v>
      </c>
      <c r="P196" s="892">
        <f>O196*0.5</f>
        <v>0</v>
      </c>
      <c r="Q196" s="894"/>
      <c r="R196" s="895"/>
      <c r="S196" s="896"/>
      <c r="U196" s="893" t="s">
        <v>42</v>
      </c>
      <c r="V196" s="891" t="s">
        <v>398</v>
      </c>
      <c r="W196" s="891">
        <v>0</v>
      </c>
      <c r="X196" s="891">
        <f>W196/0.5</f>
        <v>0</v>
      </c>
      <c r="Y196" s="891">
        <f>ROUNDUP(X196,0)+'Основная продукция'!AB313</f>
        <v>0</v>
      </c>
      <c r="Z196" s="892">
        <f>Y196*0.5</f>
        <v>0</v>
      </c>
      <c r="AA196" s="894"/>
      <c r="AB196" s="895"/>
      <c r="AC196" s="896"/>
    </row>
    <row r="197" spans="1:29" s="864" customFormat="1" ht="25.5" customHeight="1">
      <c r="A197" s="893" t="s">
        <v>43</v>
      </c>
      <c r="B197" s="891" t="s">
        <v>398</v>
      </c>
      <c r="C197" s="891">
        <f>Овощи!G744</f>
        <v>0</v>
      </c>
      <c r="D197" s="891">
        <f>C197/0.5</f>
        <v>0</v>
      </c>
      <c r="E197" s="891">
        <f>ROUNDUP(D197,0)+'Основная продукция'!AB263</f>
        <v>0</v>
      </c>
      <c r="F197" s="892">
        <f>E197*0.5</f>
        <v>0</v>
      </c>
      <c r="G197" s="894"/>
      <c r="H197" s="895"/>
      <c r="I197" s="896"/>
      <c r="K197" s="893" t="s">
        <v>43</v>
      </c>
      <c r="L197" s="891" t="s">
        <v>398</v>
      </c>
      <c r="M197" s="891">
        <f>Овощи!G823</f>
        <v>0</v>
      </c>
      <c r="N197" s="891">
        <f>M197/0.5</f>
        <v>0</v>
      </c>
      <c r="O197" s="891">
        <f>ROUNDUP(N197,0)+'Основная продукция'!AB291</f>
        <v>0</v>
      </c>
      <c r="P197" s="892">
        <f>O197*0.5</f>
        <v>0</v>
      </c>
      <c r="Q197" s="894"/>
      <c r="R197" s="895"/>
      <c r="S197" s="896"/>
      <c r="U197" s="893" t="s">
        <v>43</v>
      </c>
      <c r="V197" s="891" t="s">
        <v>398</v>
      </c>
      <c r="W197" s="891">
        <v>0</v>
      </c>
      <c r="X197" s="891">
        <f>W197/0.5</f>
        <v>0</v>
      </c>
      <c r="Y197" s="891">
        <f>ROUNDUP(X197,0)+'Основная продукция'!AB319</f>
        <v>0</v>
      </c>
      <c r="Z197" s="892">
        <f>Y197*0.5</f>
        <v>0</v>
      </c>
      <c r="AA197" s="894"/>
      <c r="AB197" s="895"/>
      <c r="AC197" s="896"/>
    </row>
    <row r="198" spans="1:29" s="864" customFormat="1" ht="25.5" customHeight="1">
      <c r="A198" s="893" t="s">
        <v>44</v>
      </c>
      <c r="B198" s="891" t="s">
        <v>398</v>
      </c>
      <c r="C198" s="891">
        <f>Овощи!G743</f>
        <v>0</v>
      </c>
      <c r="D198" s="891">
        <f>C198/0.2</f>
        <v>0</v>
      </c>
      <c r="E198" s="891">
        <f>ROUNDUP(D198,0)+'Основная продукция'!AB262</f>
        <v>0</v>
      </c>
      <c r="F198" s="892">
        <f>E198*0.2</f>
        <v>0</v>
      </c>
      <c r="G198" s="894"/>
      <c r="H198" s="895"/>
      <c r="I198" s="896"/>
      <c r="K198" s="893" t="s">
        <v>44</v>
      </c>
      <c r="L198" s="891" t="s">
        <v>398</v>
      </c>
      <c r="M198" s="891">
        <f>Овощи!G822</f>
        <v>0</v>
      </c>
      <c r="N198" s="891">
        <f>M198/0.2</f>
        <v>0</v>
      </c>
      <c r="O198" s="891">
        <f>ROUNDUP(N198,0)+'Основная продукция'!AB290</f>
        <v>0</v>
      </c>
      <c r="P198" s="892">
        <f>O198*0.2</f>
        <v>0</v>
      </c>
      <c r="Q198" s="894"/>
      <c r="R198" s="895"/>
      <c r="S198" s="896"/>
      <c r="U198" s="893" t="s">
        <v>44</v>
      </c>
      <c r="V198" s="891" t="s">
        <v>398</v>
      </c>
      <c r="W198" s="891">
        <v>0</v>
      </c>
      <c r="X198" s="891">
        <f>W198/0.2</f>
        <v>0</v>
      </c>
      <c r="Y198" s="891">
        <f>ROUNDUP(X198,0)+'Основная продукция'!AB318</f>
        <v>0</v>
      </c>
      <c r="Z198" s="892">
        <f>Y198*0.2</f>
        <v>0</v>
      </c>
      <c r="AA198" s="894"/>
      <c r="AB198" s="895"/>
      <c r="AC198" s="896"/>
    </row>
    <row r="199" spans="1:29" s="864" customFormat="1" ht="25.5" customHeight="1">
      <c r="A199" s="893" t="s">
        <v>45</v>
      </c>
      <c r="B199" s="891" t="s">
        <v>398</v>
      </c>
      <c r="C199" s="891"/>
      <c r="D199" s="891"/>
      <c r="E199" s="897" t="e">
        <f>Овощи!G742+'Основная продукция'!AB261</f>
        <v>#REF!</v>
      </c>
      <c r="F199" s="894"/>
      <c r="G199" s="894"/>
      <c r="H199" s="895"/>
      <c r="I199" s="896"/>
      <c r="K199" s="893" t="s">
        <v>45</v>
      </c>
      <c r="L199" s="891" t="s">
        <v>398</v>
      </c>
      <c r="M199" s="891"/>
      <c r="N199" s="891"/>
      <c r="O199" s="897" t="e">
        <f>Овощи!G821+'Основная продукция'!AB289</f>
        <v>#REF!</v>
      </c>
      <c r="P199" s="894"/>
      <c r="Q199" s="894"/>
      <c r="R199" s="895"/>
      <c r="S199" s="896"/>
      <c r="U199" s="893" t="s">
        <v>45</v>
      </c>
      <c r="V199" s="891" t="s">
        <v>398</v>
      </c>
      <c r="W199" s="891">
        <v>0</v>
      </c>
      <c r="X199" s="891">
        <f>W199/0.2</f>
        <v>0</v>
      </c>
      <c r="Y199" s="897" t="e">
        <f>Овощи!G900+'Основная продукция'!AB317</f>
        <v>#REF!</v>
      </c>
      <c r="Z199" s="894"/>
      <c r="AA199" s="894"/>
      <c r="AB199" s="895"/>
      <c r="AC199" s="896"/>
    </row>
    <row r="200" spans="1:29" s="864" customFormat="1" ht="25.5" customHeight="1">
      <c r="A200" s="893" t="s">
        <v>46</v>
      </c>
      <c r="B200" s="891" t="s">
        <v>398</v>
      </c>
      <c r="C200" s="891"/>
      <c r="D200" s="891"/>
      <c r="E200" s="891">
        <f>'Основная продукция'!AB265</f>
        <v>0</v>
      </c>
      <c r="F200" s="892">
        <f>E200*0.3</f>
        <v>0</v>
      </c>
      <c r="G200" s="894"/>
      <c r="H200" s="895"/>
      <c r="I200" s="896"/>
      <c r="K200" s="893" t="s">
        <v>46</v>
      </c>
      <c r="L200" s="891" t="s">
        <v>398</v>
      </c>
      <c r="M200" s="891"/>
      <c r="N200" s="891"/>
      <c r="O200" s="891">
        <f>'Основная продукция'!AB293</f>
        <v>0</v>
      </c>
      <c r="P200" s="892">
        <f>O200*0.3</f>
        <v>0</v>
      </c>
      <c r="Q200" s="894"/>
      <c r="R200" s="895"/>
      <c r="S200" s="896"/>
      <c r="U200" s="893" t="s">
        <v>46</v>
      </c>
      <c r="V200" s="891" t="s">
        <v>398</v>
      </c>
      <c r="W200" s="891">
        <v>0</v>
      </c>
      <c r="X200" s="891"/>
      <c r="Y200" s="891">
        <f>'Основная продукция'!AB321</f>
        <v>0</v>
      </c>
      <c r="Z200" s="892">
        <f>Y200*0.3</f>
        <v>0</v>
      </c>
      <c r="AA200" s="894"/>
      <c r="AB200" s="895"/>
      <c r="AC200" s="896"/>
    </row>
    <row r="201" spans="1:29" s="864" customFormat="1" ht="25.5" customHeight="1">
      <c r="A201" s="893" t="s">
        <v>47</v>
      </c>
      <c r="B201" s="891" t="s">
        <v>398</v>
      </c>
      <c r="C201" s="891">
        <f>Овощи!G741</f>
        <v>0</v>
      </c>
      <c r="D201" s="891">
        <f>C201/0.58</f>
        <v>0</v>
      </c>
      <c r="E201" s="891">
        <f>ROUNDUP(D201,0)+'Основная продукция'!AB260</f>
        <v>0</v>
      </c>
      <c r="F201" s="898">
        <f>E201*0.58</f>
        <v>0</v>
      </c>
      <c r="G201" s="894"/>
      <c r="H201" s="895"/>
      <c r="I201" s="896"/>
      <c r="K201" s="893" t="s">
        <v>47</v>
      </c>
      <c r="L201" s="891" t="s">
        <v>398</v>
      </c>
      <c r="M201" s="891">
        <f>Овощи!G820</f>
        <v>0</v>
      </c>
      <c r="N201" s="891">
        <f>M201/0.58</f>
        <v>0</v>
      </c>
      <c r="O201" s="891">
        <f>ROUNDUP(N201,0)+'Основная продукция'!AB288</f>
        <v>0</v>
      </c>
      <c r="P201" s="898">
        <f>O201*0.58</f>
        <v>0</v>
      </c>
      <c r="Q201" s="894"/>
      <c r="R201" s="895"/>
      <c r="S201" s="896"/>
      <c r="U201" s="893" t="s">
        <v>47</v>
      </c>
      <c r="V201" s="891" t="s">
        <v>398</v>
      </c>
      <c r="W201" s="891">
        <v>0</v>
      </c>
      <c r="X201" s="891">
        <f>W201/0.58</f>
        <v>0</v>
      </c>
      <c r="Y201" s="891">
        <f>ROUNDUP(X201,0)+'Основная продукция'!AB316</f>
        <v>0</v>
      </c>
      <c r="Z201" s="898">
        <f>Y201*0.58</f>
        <v>0</v>
      </c>
      <c r="AA201" s="894"/>
      <c r="AB201" s="895"/>
      <c r="AC201" s="896"/>
    </row>
    <row r="202" spans="1:29" s="864" customFormat="1" ht="25.5" customHeight="1">
      <c r="A202" s="893" t="s">
        <v>315</v>
      </c>
      <c r="B202" s="891" t="s">
        <v>398</v>
      </c>
      <c r="C202" s="891"/>
      <c r="D202" s="891"/>
      <c r="E202" s="891">
        <f>'Основная продукция'!AB266</f>
        <v>0</v>
      </c>
      <c r="F202" s="892">
        <f>E202*0.1</f>
        <v>0</v>
      </c>
      <c r="G202" s="894"/>
      <c r="H202" s="895"/>
      <c r="I202" s="896"/>
      <c r="K202" s="893" t="s">
        <v>315</v>
      </c>
      <c r="L202" s="891" t="s">
        <v>398</v>
      </c>
      <c r="M202" s="891"/>
      <c r="N202" s="891"/>
      <c r="O202" s="891">
        <f>'Основная продукция'!AB294</f>
        <v>0</v>
      </c>
      <c r="P202" s="892">
        <f>O202*0.1</f>
        <v>0</v>
      </c>
      <c r="Q202" s="894"/>
      <c r="R202" s="895"/>
      <c r="S202" s="896"/>
      <c r="U202" s="893" t="s">
        <v>315</v>
      </c>
      <c r="V202" s="891" t="s">
        <v>398</v>
      </c>
      <c r="W202" s="891">
        <v>0</v>
      </c>
      <c r="X202" s="891"/>
      <c r="Y202" s="891">
        <f>'Основная продукция'!AB322</f>
        <v>0</v>
      </c>
      <c r="Z202" s="892">
        <f>Y202*0.1</f>
        <v>0</v>
      </c>
      <c r="AA202" s="894"/>
      <c r="AB202" s="895"/>
      <c r="AC202" s="896"/>
    </row>
    <row r="203" spans="1:29" s="864" customFormat="1" ht="25.5" customHeight="1">
      <c r="A203" s="893" t="s">
        <v>48</v>
      </c>
      <c r="B203" s="891" t="s">
        <v>399</v>
      </c>
      <c r="C203" s="891">
        <f>Овощи!G714</f>
        <v>0</v>
      </c>
      <c r="D203" s="891">
        <f>C203/55</f>
        <v>0</v>
      </c>
      <c r="E203" s="891">
        <f>ROUNDUP(D203,0)+'Основная продукция'!AB271</f>
        <v>0</v>
      </c>
      <c r="F203" s="899">
        <f>E203*55</f>
        <v>0</v>
      </c>
      <c r="G203" s="894"/>
      <c r="H203" s="895"/>
      <c r="I203" s="896"/>
      <c r="K203" s="893" t="s">
        <v>48</v>
      </c>
      <c r="L203" s="891" t="s">
        <v>399</v>
      </c>
      <c r="M203" s="891">
        <f>Овощи!G793</f>
        <v>0</v>
      </c>
      <c r="N203" s="891">
        <f>M203/55</f>
        <v>0</v>
      </c>
      <c r="O203" s="891">
        <f>ROUNDUP(N203,0)+'Основная продукция'!AB299</f>
        <v>0</v>
      </c>
      <c r="P203" s="899">
        <f>O203*55</f>
        <v>0</v>
      </c>
      <c r="Q203" s="894"/>
      <c r="R203" s="895"/>
      <c r="S203" s="896"/>
      <c r="U203" s="893" t="s">
        <v>48</v>
      </c>
      <c r="V203" s="891" t="s">
        <v>399</v>
      </c>
      <c r="W203" s="891">
        <v>0</v>
      </c>
      <c r="X203" s="891">
        <f>W203/55</f>
        <v>0</v>
      </c>
      <c r="Y203" s="891">
        <f>ROUNDUP(X203,0)+'Основная продукция'!AB327</f>
        <v>0</v>
      </c>
      <c r="Z203" s="899">
        <f>Y203*55</f>
        <v>0</v>
      </c>
      <c r="AA203" s="894"/>
      <c r="AB203" s="895"/>
      <c r="AC203" s="896"/>
    </row>
    <row r="204" spans="1:29" s="864" customFormat="1" ht="25.5" customHeight="1">
      <c r="A204" s="893" t="s">
        <v>49</v>
      </c>
      <c r="B204" s="900" t="s">
        <v>398</v>
      </c>
      <c r="C204" s="900"/>
      <c r="D204" s="900"/>
      <c r="E204" s="900">
        <f>'Основная продукция'!AB267</f>
        <v>0</v>
      </c>
      <c r="F204" s="898">
        <f>E204*0.35</f>
        <v>0</v>
      </c>
      <c r="G204" s="901"/>
      <c r="H204" s="902"/>
      <c r="I204" s="903"/>
      <c r="K204" s="893" t="s">
        <v>49</v>
      </c>
      <c r="L204" s="900" t="s">
        <v>398</v>
      </c>
      <c r="M204" s="900"/>
      <c r="N204" s="900"/>
      <c r="O204" s="900">
        <f>'Основная продукция'!AB295</f>
        <v>0</v>
      </c>
      <c r="P204" s="898">
        <f>O204*0.35</f>
        <v>0</v>
      </c>
      <c r="Q204" s="901"/>
      <c r="R204" s="902"/>
      <c r="S204" s="903"/>
      <c r="U204" s="893" t="s">
        <v>49</v>
      </c>
      <c r="V204" s="900" t="s">
        <v>398</v>
      </c>
      <c r="W204" s="900">
        <v>0</v>
      </c>
      <c r="X204" s="900"/>
      <c r="Y204" s="900">
        <f>'Основная продукция'!AB323</f>
        <v>0</v>
      </c>
      <c r="Z204" s="898">
        <f>Y204*0.35</f>
        <v>0</v>
      </c>
      <c r="AA204" s="901"/>
      <c r="AB204" s="902"/>
      <c r="AC204" s="903"/>
    </row>
    <row r="205" spans="1:29" s="864" customFormat="1" ht="25.5" customHeight="1">
      <c r="A205" s="893" t="s">
        <v>50</v>
      </c>
      <c r="B205" s="891" t="s">
        <v>398</v>
      </c>
      <c r="C205" s="891"/>
      <c r="D205" s="891"/>
      <c r="E205" s="891">
        <f>'Основная продукция'!AB264</f>
        <v>0</v>
      </c>
      <c r="F205" s="892">
        <f>E205*0.3</f>
        <v>0</v>
      </c>
      <c r="G205" s="894"/>
      <c r="H205" s="895"/>
      <c r="I205" s="896"/>
      <c r="K205" s="893" t="s">
        <v>50</v>
      </c>
      <c r="L205" s="891" t="s">
        <v>398</v>
      </c>
      <c r="M205" s="891"/>
      <c r="N205" s="891"/>
      <c r="O205" s="891">
        <f>'Основная продукция'!AB292</f>
        <v>0</v>
      </c>
      <c r="P205" s="892">
        <f>O205*0.3</f>
        <v>0</v>
      </c>
      <c r="Q205" s="894"/>
      <c r="R205" s="895"/>
      <c r="S205" s="896"/>
      <c r="U205" s="893" t="s">
        <v>50</v>
      </c>
      <c r="V205" s="891" t="s">
        <v>398</v>
      </c>
      <c r="W205" s="891">
        <v>0</v>
      </c>
      <c r="X205" s="891"/>
      <c r="Y205" s="891">
        <f>'Основная продукция'!AB320</f>
        <v>0</v>
      </c>
      <c r="Z205" s="892">
        <f>Y205*0.3</f>
        <v>0</v>
      </c>
      <c r="AA205" s="894"/>
      <c r="AB205" s="895"/>
      <c r="AC205" s="896"/>
    </row>
    <row r="206" spans="1:29" s="864" customFormat="1" ht="25.5" customHeight="1" thickBot="1">
      <c r="A206" s="904" t="s">
        <v>51</v>
      </c>
      <c r="B206" s="900" t="s">
        <v>398</v>
      </c>
      <c r="C206" s="900"/>
      <c r="D206" s="900"/>
      <c r="E206" s="900">
        <f>'Основная продукция'!AB274</f>
        <v>0</v>
      </c>
      <c r="F206" s="905">
        <f>E206*0.2</f>
        <v>0</v>
      </c>
      <c r="G206" s="901"/>
      <c r="H206" s="902"/>
      <c r="I206" s="903"/>
      <c r="K206" s="904" t="s">
        <v>51</v>
      </c>
      <c r="L206" s="900" t="s">
        <v>398</v>
      </c>
      <c r="M206" s="900"/>
      <c r="N206" s="900"/>
      <c r="O206" s="900">
        <f>'Основная продукция'!AB302</f>
        <v>0</v>
      </c>
      <c r="P206" s="905">
        <f>O206*0.2</f>
        <v>0</v>
      </c>
      <c r="Q206" s="901"/>
      <c r="R206" s="902"/>
      <c r="S206" s="903"/>
      <c r="U206" s="904" t="s">
        <v>51</v>
      </c>
      <c r="V206" s="900" t="s">
        <v>398</v>
      </c>
      <c r="W206" s="900">
        <v>0</v>
      </c>
      <c r="X206" s="900"/>
      <c r="Y206" s="900">
        <f>'Основная продукция'!AB330</f>
        <v>0</v>
      </c>
      <c r="Z206" s="905">
        <f>Y206*0.2</f>
        <v>0</v>
      </c>
      <c r="AA206" s="901"/>
      <c r="AB206" s="902"/>
      <c r="AC206" s="903"/>
    </row>
    <row r="207" spans="1:29" s="864" customFormat="1" ht="25.5" customHeight="1">
      <c r="A207" s="1064" t="s">
        <v>585</v>
      </c>
      <c r="B207" s="1083" t="s">
        <v>398</v>
      </c>
      <c r="C207" s="1083"/>
      <c r="D207" s="1083"/>
      <c r="E207" s="1083">
        <f>'Основная продукция'!AB275</f>
        <v>0</v>
      </c>
      <c r="F207" s="2039">
        <f>E207*0.5</f>
        <v>0</v>
      </c>
      <c r="G207" s="2040"/>
      <c r="H207" s="2041"/>
      <c r="I207" s="2042"/>
      <c r="K207" s="1064" t="s">
        <v>585</v>
      </c>
      <c r="L207" s="1083" t="s">
        <v>398</v>
      </c>
      <c r="M207" s="1083"/>
      <c r="N207" s="1083"/>
      <c r="O207" s="1083">
        <f>'Основная продукция'!AB303</f>
        <v>0</v>
      </c>
      <c r="P207" s="2039">
        <f>O207*0.5</f>
        <v>0</v>
      </c>
      <c r="Q207" s="2040"/>
      <c r="R207" s="2041"/>
      <c r="S207" s="2042"/>
      <c r="U207" s="1064" t="s">
        <v>585</v>
      </c>
      <c r="V207" s="1083" t="s">
        <v>398</v>
      </c>
      <c r="W207" s="1083">
        <v>0</v>
      </c>
      <c r="X207" s="1083"/>
      <c r="Y207" s="1083">
        <f>'Основная продукция'!AB331</f>
        <v>0</v>
      </c>
      <c r="Z207" s="2039">
        <f>Y207*0.5</f>
        <v>0</v>
      </c>
      <c r="AA207" s="2040"/>
      <c r="AB207" s="2041"/>
      <c r="AC207" s="2042"/>
    </row>
    <row r="208" spans="1:29" s="864" customFormat="1" ht="25.5" customHeight="1" thickBot="1">
      <c r="A208" s="2043" t="s">
        <v>586</v>
      </c>
      <c r="B208" s="2048" t="s">
        <v>398</v>
      </c>
      <c r="C208" s="2048"/>
      <c r="D208" s="2048"/>
      <c r="E208" s="2048">
        <f>'Основная продукция'!AB276</f>
        <v>0</v>
      </c>
      <c r="F208" s="2049">
        <f>E208*0.5</f>
        <v>0</v>
      </c>
      <c r="G208" s="2050"/>
      <c r="H208" s="2051"/>
      <c r="I208" s="2052"/>
      <c r="K208" s="2043" t="s">
        <v>586</v>
      </c>
      <c r="L208" s="2048" t="s">
        <v>398</v>
      </c>
      <c r="M208" s="2048"/>
      <c r="N208" s="2048"/>
      <c r="O208" s="2048">
        <f>'Основная продукция'!AB304</f>
        <v>0</v>
      </c>
      <c r="P208" s="2049">
        <f>O208*0.5</f>
        <v>0</v>
      </c>
      <c r="Q208" s="2050"/>
      <c r="R208" s="2051"/>
      <c r="S208" s="2052"/>
      <c r="U208" s="2043" t="s">
        <v>586</v>
      </c>
      <c r="V208" s="2048" t="s">
        <v>398</v>
      </c>
      <c r="W208" s="2048">
        <v>0</v>
      </c>
      <c r="X208" s="2048"/>
      <c r="Y208" s="2048">
        <f>'Основная продукция'!AB332</f>
        <v>0</v>
      </c>
      <c r="Z208" s="2049">
        <f>Y208*0.5</f>
        <v>0</v>
      </c>
      <c r="AA208" s="2050"/>
      <c r="AB208" s="2051"/>
      <c r="AC208" s="2052"/>
    </row>
    <row r="209" spans="1:29" s="864" customFormat="1" ht="25.5" customHeight="1">
      <c r="A209" s="1273" t="s">
        <v>294</v>
      </c>
      <c r="B209" s="1274" t="s">
        <v>398</v>
      </c>
      <c r="C209" s="1274"/>
      <c r="D209" s="1274"/>
      <c r="E209" s="1274">
        <f>'Основная продукция'!AB272</f>
        <v>0</v>
      </c>
      <c r="F209" s="1275">
        <f>E209*0.3</f>
        <v>0</v>
      </c>
      <c r="G209" s="1276"/>
      <c r="H209" s="1277"/>
      <c r="I209" s="1278"/>
      <c r="K209" s="1273" t="s">
        <v>294</v>
      </c>
      <c r="L209" s="1274" t="s">
        <v>398</v>
      </c>
      <c r="M209" s="1274"/>
      <c r="N209" s="1274"/>
      <c r="O209" s="1274">
        <f>'Основная продукция'!AB300</f>
        <v>0</v>
      </c>
      <c r="P209" s="1275">
        <f>O209*0.3</f>
        <v>0</v>
      </c>
      <c r="Q209" s="1276"/>
      <c r="R209" s="1277"/>
      <c r="S209" s="1278"/>
      <c r="U209" s="1273" t="s">
        <v>294</v>
      </c>
      <c r="V209" s="1274" t="s">
        <v>398</v>
      </c>
      <c r="W209" s="1274">
        <v>0</v>
      </c>
      <c r="X209" s="1274"/>
      <c r="Y209" s="1274">
        <f>'Основная продукция'!AB328</f>
        <v>0</v>
      </c>
      <c r="Z209" s="1275">
        <f>Y209*0.3</f>
        <v>0</v>
      </c>
      <c r="AA209" s="1276"/>
      <c r="AB209" s="1277"/>
      <c r="AC209" s="1278"/>
    </row>
    <row r="210" spans="1:29" s="864" customFormat="1" ht="25.5" customHeight="1">
      <c r="A210" s="893" t="s">
        <v>295</v>
      </c>
      <c r="B210" s="891" t="s">
        <v>398</v>
      </c>
      <c r="C210" s="911">
        <f>Овощи!G777</f>
        <v>0</v>
      </c>
      <c r="D210" s="891">
        <f>C210/0.3</f>
        <v>0</v>
      </c>
      <c r="E210" s="891">
        <f>ROUNDUP(D210,0)+'Основная продукция'!AB273</f>
        <v>0</v>
      </c>
      <c r="F210" s="892">
        <f>E210*0.3</f>
        <v>0</v>
      </c>
      <c r="G210" s="894"/>
      <c r="H210" s="895"/>
      <c r="I210" s="896"/>
      <c r="K210" s="893" t="s">
        <v>295</v>
      </c>
      <c r="L210" s="891" t="s">
        <v>398</v>
      </c>
      <c r="M210" s="911">
        <f>Овощи!G856</f>
        <v>0</v>
      </c>
      <c r="N210" s="891">
        <f>M210/0.3</f>
        <v>0</v>
      </c>
      <c r="O210" s="891">
        <f>ROUNDUP(N210,0)+'Основная продукция'!AB301</f>
        <v>0</v>
      </c>
      <c r="P210" s="892">
        <f>O210*0.3</f>
        <v>0</v>
      </c>
      <c r="Q210" s="894"/>
      <c r="R210" s="895"/>
      <c r="S210" s="896"/>
      <c r="U210" s="893" t="s">
        <v>295</v>
      </c>
      <c r="V210" s="891" t="s">
        <v>398</v>
      </c>
      <c r="W210" s="911">
        <v>0</v>
      </c>
      <c r="X210" s="891">
        <f>W210/0.3</f>
        <v>0</v>
      </c>
      <c r="Y210" s="891">
        <f>ROUNDUP(X210,0)+'Основная продукция'!AB329</f>
        <v>0</v>
      </c>
      <c r="Z210" s="892">
        <f>Y210*0.3</f>
        <v>0</v>
      </c>
      <c r="AA210" s="894"/>
      <c r="AB210" s="895"/>
      <c r="AC210" s="896"/>
    </row>
    <row r="211" spans="1:29" s="864" customFormat="1" ht="25.5" customHeight="1">
      <c r="A211" s="893" t="s">
        <v>52</v>
      </c>
      <c r="B211" s="891" t="s">
        <v>398</v>
      </c>
      <c r="C211" s="891" t="e">
        <f>Овощи!G787</f>
        <v>#REF!</v>
      </c>
      <c r="D211" s="891" t="e">
        <f>C211/0.24</f>
        <v>#REF!</v>
      </c>
      <c r="E211" s="891" t="e">
        <f>ROUNDUP(D211,0)+'Основная продукция'!AB268</f>
        <v>#REF!</v>
      </c>
      <c r="F211" s="898" t="e">
        <f>E211*0.24</f>
        <v>#REF!</v>
      </c>
      <c r="G211" s="894"/>
      <c r="H211" s="895"/>
      <c r="I211" s="896"/>
      <c r="K211" s="893" t="s">
        <v>52</v>
      </c>
      <c r="L211" s="891" t="s">
        <v>398</v>
      </c>
      <c r="M211" s="891" t="e">
        <f>Овощи!G866</f>
        <v>#REF!</v>
      </c>
      <c r="N211" s="891" t="e">
        <f>M211/0.24</f>
        <v>#REF!</v>
      </c>
      <c r="O211" s="891" t="e">
        <f>ROUNDUP(N211,0)+'Основная продукция'!AB296</f>
        <v>#REF!</v>
      </c>
      <c r="P211" s="898" t="e">
        <f>O211*0.24</f>
        <v>#REF!</v>
      </c>
      <c r="Q211" s="894"/>
      <c r="R211" s="895"/>
      <c r="S211" s="896"/>
      <c r="U211" s="893" t="s">
        <v>52</v>
      </c>
      <c r="V211" s="891" t="s">
        <v>398</v>
      </c>
      <c r="W211" s="891">
        <v>0</v>
      </c>
      <c r="X211" s="891">
        <f>W211/0.24</f>
        <v>0</v>
      </c>
      <c r="Y211" s="891">
        <f>ROUNDUP(X211,0)+'Основная продукция'!AB324</f>
        <v>0</v>
      </c>
      <c r="Z211" s="898">
        <f>Y211*0.24</f>
        <v>0</v>
      </c>
      <c r="AA211" s="894"/>
      <c r="AB211" s="895"/>
      <c r="AC211" s="896"/>
    </row>
    <row r="212" spans="1:29" s="864" customFormat="1" ht="25.5" customHeight="1">
      <c r="A212" s="893" t="s">
        <v>53</v>
      </c>
      <c r="B212" s="891" t="s">
        <v>398</v>
      </c>
      <c r="C212" s="891"/>
      <c r="D212" s="891">
        <f>C212/0.08</f>
        <v>0</v>
      </c>
      <c r="E212" s="891">
        <f>ROUNDUP(D212,0)+'Основная продукция'!AB269</f>
        <v>0</v>
      </c>
      <c r="F212" s="898">
        <f>E212*0.08</f>
        <v>0</v>
      </c>
      <c r="G212" s="894"/>
      <c r="H212" s="895"/>
      <c r="I212" s="896"/>
      <c r="K212" s="893" t="s">
        <v>53</v>
      </c>
      <c r="L212" s="891" t="s">
        <v>398</v>
      </c>
      <c r="M212" s="891"/>
      <c r="N212" s="891">
        <f>M212/0.08</f>
        <v>0</v>
      </c>
      <c r="O212" s="891">
        <f>ROUNDUP(N212,0)+'Основная продукция'!AB297</f>
        <v>0</v>
      </c>
      <c r="P212" s="898">
        <f>O212*0.08</f>
        <v>0</v>
      </c>
      <c r="Q212" s="894"/>
      <c r="R212" s="895"/>
      <c r="S212" s="896"/>
      <c r="U212" s="893" t="s">
        <v>53</v>
      </c>
      <c r="V212" s="891" t="s">
        <v>398</v>
      </c>
      <c r="W212" s="891">
        <v>0</v>
      </c>
      <c r="X212" s="891">
        <f>W212/0.08</f>
        <v>0</v>
      </c>
      <c r="Y212" s="891">
        <f>ROUNDUP(X212,0)+'Основная продукция'!AB325</f>
        <v>0</v>
      </c>
      <c r="Z212" s="898">
        <f>Y212*0.08</f>
        <v>0</v>
      </c>
      <c r="AA212" s="894"/>
      <c r="AB212" s="895"/>
      <c r="AC212" s="896"/>
    </row>
    <row r="213" spans="1:29" s="864" customFormat="1" ht="25.5" customHeight="1">
      <c r="A213" s="893" t="s">
        <v>54</v>
      </c>
      <c r="B213" s="891" t="s">
        <v>398</v>
      </c>
      <c r="C213" s="891"/>
      <c r="D213" s="891"/>
      <c r="E213" s="891">
        <f>'Основная продукция'!AB270</f>
        <v>0</v>
      </c>
      <c r="F213" s="892">
        <f>E213*1</f>
        <v>0</v>
      </c>
      <c r="G213" s="894"/>
      <c r="H213" s="895"/>
      <c r="I213" s="896"/>
      <c r="K213" s="893" t="s">
        <v>54</v>
      </c>
      <c r="L213" s="891" t="s">
        <v>398</v>
      </c>
      <c r="M213" s="891"/>
      <c r="N213" s="891"/>
      <c r="O213" s="891">
        <f>'Основная продукция'!AB298</f>
        <v>0</v>
      </c>
      <c r="P213" s="892">
        <f>O213*1</f>
        <v>0</v>
      </c>
      <c r="Q213" s="894"/>
      <c r="R213" s="895"/>
      <c r="S213" s="896"/>
      <c r="U213" s="893" t="s">
        <v>54</v>
      </c>
      <c r="V213" s="891" t="s">
        <v>398</v>
      </c>
      <c r="W213" s="891">
        <v>0</v>
      </c>
      <c r="X213" s="891"/>
      <c r="Y213" s="891">
        <f>'Основная продукция'!AB326</f>
        <v>0</v>
      </c>
      <c r="Z213" s="892">
        <f>Y213*1</f>
        <v>0</v>
      </c>
      <c r="AA213" s="894"/>
      <c r="AB213" s="895"/>
      <c r="AC213" s="896"/>
    </row>
    <row r="214" spans="1:29" s="864" customFormat="1" ht="25.5" customHeight="1">
      <c r="A214" s="893" t="s">
        <v>55</v>
      </c>
      <c r="B214" s="891" t="s">
        <v>398</v>
      </c>
      <c r="C214" s="891"/>
      <c r="D214" s="891"/>
      <c r="E214" s="891">
        <f>'Основная продукция'!AB277</f>
        <v>0</v>
      </c>
      <c r="F214" s="892">
        <f>E214*0.3</f>
        <v>0</v>
      </c>
      <c r="G214" s="894"/>
      <c r="H214" s="895"/>
      <c r="I214" s="896"/>
      <c r="K214" s="893" t="s">
        <v>55</v>
      </c>
      <c r="L214" s="891" t="s">
        <v>398</v>
      </c>
      <c r="M214" s="891"/>
      <c r="N214" s="891"/>
      <c r="O214" s="891">
        <f>'Основная продукция'!AB305</f>
        <v>0</v>
      </c>
      <c r="P214" s="892">
        <f>O214*0.3</f>
        <v>0</v>
      </c>
      <c r="Q214" s="894"/>
      <c r="R214" s="895"/>
      <c r="S214" s="896"/>
      <c r="U214" s="893" t="s">
        <v>55</v>
      </c>
      <c r="V214" s="891" t="s">
        <v>398</v>
      </c>
      <c r="W214" s="891">
        <v>0</v>
      </c>
      <c r="X214" s="891"/>
      <c r="Y214" s="891">
        <f>'Основная продукция'!AB333</f>
        <v>0</v>
      </c>
      <c r="Z214" s="892">
        <f>Y214*0.3</f>
        <v>0</v>
      </c>
      <c r="AA214" s="894"/>
      <c r="AB214" s="895"/>
      <c r="AC214" s="896"/>
    </row>
    <row r="215" spans="1:29" s="864" customFormat="1" ht="25.5" customHeight="1">
      <c r="A215" s="893" t="s">
        <v>56</v>
      </c>
      <c r="B215" s="891" t="s">
        <v>398</v>
      </c>
      <c r="C215" s="891"/>
      <c r="D215" s="891"/>
      <c r="E215" s="891">
        <f>'Основная продукция'!AB278</f>
        <v>0</v>
      </c>
      <c r="F215" s="892">
        <f>E215*0.3</f>
        <v>0</v>
      </c>
      <c r="G215" s="894"/>
      <c r="H215" s="895"/>
      <c r="I215" s="896"/>
      <c r="K215" s="893" t="s">
        <v>56</v>
      </c>
      <c r="L215" s="891" t="s">
        <v>398</v>
      </c>
      <c r="M215" s="891"/>
      <c r="N215" s="891"/>
      <c r="O215" s="891">
        <f>'Основная продукция'!AB306</f>
        <v>0</v>
      </c>
      <c r="P215" s="892">
        <f>O215*0.3</f>
        <v>0</v>
      </c>
      <c r="Q215" s="894"/>
      <c r="R215" s="895"/>
      <c r="S215" s="896"/>
      <c r="U215" s="893" t="s">
        <v>56</v>
      </c>
      <c r="V215" s="891" t="s">
        <v>398</v>
      </c>
      <c r="W215" s="891">
        <v>0</v>
      </c>
      <c r="X215" s="891"/>
      <c r="Y215" s="891">
        <f>'Основная продукция'!AB334</f>
        <v>0</v>
      </c>
      <c r="Z215" s="892">
        <f>Y215*0.3</f>
        <v>0</v>
      </c>
      <c r="AA215" s="894"/>
      <c r="AB215" s="895"/>
      <c r="AC215" s="896"/>
    </row>
    <row r="216" spans="1:29" s="864" customFormat="1" ht="25.5" customHeight="1">
      <c r="A216" s="893" t="s">
        <v>57</v>
      </c>
      <c r="B216" s="891" t="s">
        <v>398</v>
      </c>
      <c r="C216" s="891"/>
      <c r="D216" s="891"/>
      <c r="E216" s="891">
        <f>'Основная продукция'!AB280</f>
        <v>0</v>
      </c>
      <c r="F216" s="892">
        <f>E216*0.2</f>
        <v>0</v>
      </c>
      <c r="G216" s="894"/>
      <c r="H216" s="895"/>
      <c r="I216" s="896"/>
      <c r="K216" s="893" t="s">
        <v>57</v>
      </c>
      <c r="L216" s="891" t="s">
        <v>398</v>
      </c>
      <c r="M216" s="891"/>
      <c r="N216" s="891"/>
      <c r="O216" s="891">
        <f>'Основная продукция'!AB308</f>
        <v>0</v>
      </c>
      <c r="P216" s="892">
        <f>O216*0.2</f>
        <v>0</v>
      </c>
      <c r="Q216" s="894"/>
      <c r="R216" s="895"/>
      <c r="S216" s="896"/>
      <c r="U216" s="893" t="s">
        <v>57</v>
      </c>
      <c r="V216" s="891" t="s">
        <v>398</v>
      </c>
      <c r="W216" s="891">
        <v>0</v>
      </c>
      <c r="X216" s="891"/>
      <c r="Y216" s="891">
        <f>'Основная продукция'!AB336</f>
        <v>0</v>
      </c>
      <c r="Z216" s="892">
        <f>Y216*0.2</f>
        <v>0</v>
      </c>
      <c r="AA216" s="894"/>
      <c r="AB216" s="895"/>
      <c r="AC216" s="896"/>
    </row>
    <row r="217" spans="1:29" s="864" customFormat="1" ht="25.5" customHeight="1" thickBot="1">
      <c r="A217" s="912" t="s">
        <v>58</v>
      </c>
      <c r="B217" s="913" t="s">
        <v>398</v>
      </c>
      <c r="C217" s="913"/>
      <c r="D217" s="913"/>
      <c r="E217" s="913">
        <f>'Основная продукция'!AB279</f>
        <v>0</v>
      </c>
      <c r="F217" s="914"/>
      <c r="G217" s="914"/>
      <c r="H217" s="915"/>
      <c r="I217" s="916"/>
      <c r="K217" s="912" t="s">
        <v>58</v>
      </c>
      <c r="L217" s="913" t="s">
        <v>398</v>
      </c>
      <c r="M217" s="913"/>
      <c r="N217" s="913"/>
      <c r="O217" s="913">
        <f>'Основная продукция'!AB307</f>
        <v>0</v>
      </c>
      <c r="P217" s="914"/>
      <c r="Q217" s="914"/>
      <c r="R217" s="915"/>
      <c r="S217" s="916"/>
      <c r="U217" s="912" t="s">
        <v>58</v>
      </c>
      <c r="V217" s="913" t="s">
        <v>398</v>
      </c>
      <c r="W217" s="913">
        <v>0</v>
      </c>
      <c r="X217" s="913"/>
      <c r="Y217" s="913">
        <f>'Основная продукция'!AB335</f>
        <v>0</v>
      </c>
      <c r="Z217" s="914"/>
      <c r="AA217" s="914"/>
      <c r="AB217" s="915"/>
      <c r="AC217" s="916"/>
    </row>
    <row r="218" spans="1:29" s="864" customFormat="1" ht="25.5" customHeight="1">
      <c r="A218" s="4177" t="s">
        <v>59</v>
      </c>
      <c r="B218" s="4178"/>
      <c r="C218" s="4178"/>
      <c r="D218" s="4178"/>
      <c r="E218" s="4178"/>
      <c r="F218" s="4178"/>
      <c r="G218" s="4178"/>
      <c r="H218" s="4178"/>
      <c r="I218" s="4179"/>
      <c r="K218" s="4177" t="s">
        <v>59</v>
      </c>
      <c r="L218" s="4178"/>
      <c r="M218" s="4178"/>
      <c r="N218" s="4178"/>
      <c r="O218" s="4178"/>
      <c r="P218" s="4178"/>
      <c r="Q218" s="4178"/>
      <c r="R218" s="4178"/>
      <c r="S218" s="4179"/>
      <c r="U218" s="4177" t="s">
        <v>59</v>
      </c>
      <c r="V218" s="4178"/>
      <c r="W218" s="4178"/>
      <c r="X218" s="4178"/>
      <c r="Y218" s="4178"/>
      <c r="Z218" s="4178"/>
      <c r="AA218" s="4178"/>
      <c r="AB218" s="4178"/>
      <c r="AC218" s="4179"/>
    </row>
    <row r="219" spans="1:29" ht="25.5" customHeight="1">
      <c r="A219" s="4066" t="s">
        <v>60</v>
      </c>
      <c r="B219" s="4067"/>
      <c r="C219" s="4067"/>
      <c r="D219" s="4067"/>
      <c r="E219" s="4067"/>
      <c r="F219" s="4067"/>
      <c r="G219" s="4067"/>
      <c r="H219" s="4067"/>
      <c r="I219" s="4068"/>
      <c r="K219" s="4066" t="s">
        <v>60</v>
      </c>
      <c r="L219" s="4067"/>
      <c r="M219" s="4067"/>
      <c r="N219" s="4067"/>
      <c r="O219" s="4067"/>
      <c r="P219" s="4067"/>
      <c r="Q219" s="4067"/>
      <c r="R219" s="4067"/>
      <c r="S219" s="4068"/>
      <c r="U219" s="4066" t="s">
        <v>60</v>
      </c>
      <c r="V219" s="4067"/>
      <c r="W219" s="4067"/>
      <c r="X219" s="4067"/>
      <c r="Y219" s="4067"/>
      <c r="Z219" s="4067"/>
      <c r="AA219" s="4067"/>
      <c r="AB219" s="4067"/>
      <c r="AC219" s="4068"/>
    </row>
    <row r="220" spans="1:29" ht="6" customHeight="1" thickBot="1">
      <c r="A220" s="795"/>
      <c r="B220" s="796"/>
      <c r="C220" s="796"/>
      <c r="D220" s="796"/>
      <c r="E220" s="796"/>
      <c r="F220" s="796"/>
      <c r="G220" s="796"/>
      <c r="H220" s="796"/>
      <c r="I220" s="917"/>
      <c r="K220" s="795"/>
      <c r="L220" s="796"/>
      <c r="M220" s="796"/>
      <c r="N220" s="796"/>
      <c r="O220" s="796"/>
      <c r="P220" s="796"/>
      <c r="Q220" s="796"/>
      <c r="R220" s="796"/>
      <c r="S220" s="917"/>
      <c r="U220" s="795"/>
      <c r="V220" s="796"/>
      <c r="W220" s="796"/>
      <c r="X220" s="796"/>
      <c r="Y220" s="796"/>
      <c r="Z220" s="796"/>
      <c r="AA220" s="796"/>
      <c r="AB220" s="796"/>
      <c r="AC220" s="917"/>
    </row>
    <row r="221" spans="1:29" ht="18.75" customHeight="1" thickBot="1">
      <c r="A221" s="854" t="s">
        <v>318</v>
      </c>
      <c r="B221" s="855"/>
      <c r="C221" s="855"/>
      <c r="D221" s="855"/>
      <c r="E221" s="855"/>
      <c r="F221" s="855"/>
      <c r="G221" s="4051" t="s">
        <v>326</v>
      </c>
      <c r="H221" s="4052"/>
      <c r="I221" s="4053"/>
      <c r="K221" s="4054" t="s">
        <v>319</v>
      </c>
      <c r="L221" s="4055"/>
      <c r="M221" s="4055"/>
      <c r="N221" s="4055"/>
      <c r="O221" s="4055"/>
      <c r="P221" s="4055"/>
      <c r="Q221" s="4051" t="s">
        <v>248</v>
      </c>
      <c r="R221" s="4052"/>
      <c r="S221" s="4053"/>
      <c r="U221" s="4056" t="s">
        <v>321</v>
      </c>
      <c r="V221" s="4057"/>
      <c r="W221" s="4057"/>
      <c r="X221" s="4057"/>
      <c r="Y221" s="4057"/>
      <c r="Z221" s="4058"/>
      <c r="AA221" s="4051" t="s">
        <v>92</v>
      </c>
      <c r="AB221" s="4052"/>
      <c r="AC221" s="4053"/>
    </row>
    <row r="222" spans="1:29" ht="18.75" customHeight="1" thickBot="1">
      <c r="A222" s="856" t="s">
        <v>61</v>
      </c>
      <c r="B222" s="4059">
        <f>B2</f>
        <v>44606</v>
      </c>
      <c r="C222" s="4060"/>
      <c r="D222" s="4060"/>
      <c r="E222" s="4060"/>
      <c r="F222" s="4061"/>
      <c r="G222" s="857" t="s">
        <v>62</v>
      </c>
      <c r="H222" s="4062">
        <f>H167</f>
        <v>0.66666666666666663</v>
      </c>
      <c r="I222" s="4063"/>
      <c r="K222" s="856" t="s">
        <v>61</v>
      </c>
      <c r="L222" s="4059">
        <f>L167</f>
        <v>44606</v>
      </c>
      <c r="M222" s="4060"/>
      <c r="N222" s="4060"/>
      <c r="O222" s="4060"/>
      <c r="P222" s="4061"/>
      <c r="Q222" s="857" t="s">
        <v>62</v>
      </c>
      <c r="R222" s="4064">
        <f>R167</f>
        <v>0.66666666666666663</v>
      </c>
      <c r="S222" s="4065"/>
      <c r="U222" s="856" t="s">
        <v>61</v>
      </c>
      <c r="V222" s="4059">
        <f>V167</f>
        <v>44606</v>
      </c>
      <c r="W222" s="4060"/>
      <c r="X222" s="4060"/>
      <c r="Y222" s="4060"/>
      <c r="Z222" s="4061"/>
      <c r="AA222" s="857" t="s">
        <v>62</v>
      </c>
      <c r="AB222" s="4064">
        <f>AB167</f>
        <v>0.66666666666666663</v>
      </c>
      <c r="AC222" s="4065"/>
    </row>
    <row r="223" spans="1:29" ht="12.75" customHeight="1">
      <c r="A223" s="4077" t="s">
        <v>21</v>
      </c>
      <c r="B223" s="4078"/>
      <c r="C223" s="858"/>
      <c r="D223" s="858"/>
      <c r="E223" s="858"/>
      <c r="F223" s="4081" t="s">
        <v>395</v>
      </c>
      <c r="G223" s="4081" t="s">
        <v>22</v>
      </c>
      <c r="H223" s="4081" t="s">
        <v>563</v>
      </c>
      <c r="I223" s="4090" t="s">
        <v>564</v>
      </c>
      <c r="K223" s="4077" t="s">
        <v>21</v>
      </c>
      <c r="L223" s="4078"/>
      <c r="M223" s="858"/>
      <c r="N223" s="858"/>
      <c r="O223" s="858"/>
      <c r="P223" s="4081" t="s">
        <v>395</v>
      </c>
      <c r="Q223" s="4081" t="s">
        <v>22</v>
      </c>
      <c r="R223" s="4081" t="s">
        <v>563</v>
      </c>
      <c r="S223" s="4090" t="s">
        <v>564</v>
      </c>
      <c r="U223" s="4077" t="s">
        <v>21</v>
      </c>
      <c r="V223" s="4078"/>
      <c r="W223" s="858"/>
      <c r="X223" s="858"/>
      <c r="Y223" s="858"/>
      <c r="Z223" s="4081" t="s">
        <v>395</v>
      </c>
      <c r="AA223" s="4081" t="s">
        <v>22</v>
      </c>
      <c r="AB223" s="4081" t="s">
        <v>563</v>
      </c>
      <c r="AC223" s="4090" t="s">
        <v>564</v>
      </c>
    </row>
    <row r="224" spans="1:29" ht="13.5" thickBot="1">
      <c r="A224" s="4079"/>
      <c r="B224" s="4080"/>
      <c r="C224" s="859"/>
      <c r="D224" s="859"/>
      <c r="E224" s="859" t="s">
        <v>396</v>
      </c>
      <c r="F224" s="4082"/>
      <c r="G224" s="4082"/>
      <c r="H224" s="4082"/>
      <c r="I224" s="4091"/>
      <c r="K224" s="4079"/>
      <c r="L224" s="4080"/>
      <c r="M224" s="859"/>
      <c r="N224" s="859"/>
      <c r="O224" s="859" t="s">
        <v>396</v>
      </c>
      <c r="P224" s="4082"/>
      <c r="Q224" s="4082"/>
      <c r="R224" s="4082"/>
      <c r="S224" s="4091"/>
      <c r="U224" s="4079"/>
      <c r="V224" s="4080"/>
      <c r="W224" s="859"/>
      <c r="X224" s="859"/>
      <c r="Y224" s="859" t="s">
        <v>396</v>
      </c>
      <c r="Z224" s="4082"/>
      <c r="AA224" s="4082"/>
      <c r="AB224" s="4082"/>
      <c r="AC224" s="4091"/>
    </row>
    <row r="225" spans="1:29" s="864" customFormat="1" ht="25.5" customHeight="1">
      <c r="A225" s="1407" t="s">
        <v>24</v>
      </c>
      <c r="B225" s="1408" t="s">
        <v>25</v>
      </c>
      <c r="C225" s="1408"/>
      <c r="D225" s="1408"/>
      <c r="E225" s="1408" t="s">
        <v>397</v>
      </c>
      <c r="F225" s="860">
        <f>'Основная продукция'!Y341</f>
        <v>0</v>
      </c>
      <c r="G225" s="861"/>
      <c r="H225" s="862"/>
      <c r="I225" s="863"/>
      <c r="K225" s="1407" t="s">
        <v>24</v>
      </c>
      <c r="L225" s="1408" t="s">
        <v>25</v>
      </c>
      <c r="M225" s="1408"/>
      <c r="N225" s="1408"/>
      <c r="O225" s="1408" t="s">
        <v>397</v>
      </c>
      <c r="P225" s="860">
        <f>'Основная продукция'!Y369</f>
        <v>0</v>
      </c>
      <c r="Q225" s="861"/>
      <c r="R225" s="862"/>
      <c r="S225" s="863"/>
      <c r="U225" s="1407" t="s">
        <v>24</v>
      </c>
      <c r="V225" s="1408" t="s">
        <v>25</v>
      </c>
      <c r="W225" s="1408"/>
      <c r="X225" s="1408"/>
      <c r="Y225" s="1408" t="s">
        <v>397</v>
      </c>
      <c r="Z225" s="860">
        <f>'Основная продукция'!Y397</f>
        <v>0</v>
      </c>
      <c r="AA225" s="861"/>
      <c r="AB225" s="862"/>
      <c r="AC225" s="863"/>
    </row>
    <row r="226" spans="1:29" s="864" customFormat="1" ht="25.5" customHeight="1">
      <c r="A226" s="865" t="s">
        <v>26</v>
      </c>
      <c r="B226" s="866" t="s">
        <v>25</v>
      </c>
      <c r="C226" s="867"/>
      <c r="D226" s="867"/>
      <c r="E226" s="866" t="s">
        <v>397</v>
      </c>
      <c r="F226" s="881">
        <f>'Основная продукция'!Y342</f>
        <v>0</v>
      </c>
      <c r="G226" s="868"/>
      <c r="H226" s="869"/>
      <c r="I226" s="870"/>
      <c r="K226" s="865" t="s">
        <v>26</v>
      </c>
      <c r="L226" s="866" t="s">
        <v>25</v>
      </c>
      <c r="M226" s="867"/>
      <c r="N226" s="867"/>
      <c r="O226" s="866" t="s">
        <v>397</v>
      </c>
      <c r="P226" s="881">
        <f>'Основная продукция'!Y370</f>
        <v>0</v>
      </c>
      <c r="Q226" s="868"/>
      <c r="R226" s="869"/>
      <c r="S226" s="870"/>
      <c r="U226" s="865" t="s">
        <v>26</v>
      </c>
      <c r="V226" s="866" t="s">
        <v>25</v>
      </c>
      <c r="W226" s="867"/>
      <c r="X226" s="867"/>
      <c r="Y226" s="866" t="s">
        <v>397</v>
      </c>
      <c r="Z226" s="881">
        <f>'Основная продукция'!Y398</f>
        <v>0</v>
      </c>
      <c r="AA226" s="868"/>
      <c r="AB226" s="869"/>
      <c r="AC226" s="870"/>
    </row>
    <row r="227" spans="1:29" s="864" customFormat="1" ht="25.5" customHeight="1">
      <c r="A227" s="865" t="s">
        <v>583</v>
      </c>
      <c r="B227" s="866" t="s">
        <v>25</v>
      </c>
      <c r="C227" s="867"/>
      <c r="D227" s="867"/>
      <c r="E227" s="866" t="s">
        <v>397</v>
      </c>
      <c r="F227" s="881">
        <f>'Основная продукция'!Y343</f>
        <v>0</v>
      </c>
      <c r="G227" s="868"/>
      <c r="H227" s="869"/>
      <c r="I227" s="870"/>
      <c r="K227" s="865" t="s">
        <v>583</v>
      </c>
      <c r="L227" s="866" t="s">
        <v>25</v>
      </c>
      <c r="M227" s="867"/>
      <c r="N227" s="867"/>
      <c r="O227" s="866" t="s">
        <v>397</v>
      </c>
      <c r="P227" s="881">
        <f>'Основная продукция'!Y371</f>
        <v>0</v>
      </c>
      <c r="Q227" s="868"/>
      <c r="R227" s="869"/>
      <c r="S227" s="870"/>
      <c r="U227" s="865" t="s">
        <v>583</v>
      </c>
      <c r="V227" s="866" t="s">
        <v>25</v>
      </c>
      <c r="W227" s="867"/>
      <c r="X227" s="867"/>
      <c r="Y227" s="866" t="s">
        <v>397</v>
      </c>
      <c r="Z227" s="881">
        <f>'Основная продукция'!Y399</f>
        <v>0</v>
      </c>
      <c r="AA227" s="868"/>
      <c r="AB227" s="869"/>
      <c r="AC227" s="870"/>
    </row>
    <row r="228" spans="1:29" s="864" customFormat="1" ht="25.5" customHeight="1">
      <c r="A228" s="865" t="s">
        <v>584</v>
      </c>
      <c r="B228" s="866" t="s">
        <v>25</v>
      </c>
      <c r="C228" s="867"/>
      <c r="D228" s="867"/>
      <c r="E228" s="866" t="s">
        <v>397</v>
      </c>
      <c r="F228" s="881">
        <f>'Основная продукция'!Y344</f>
        <v>0</v>
      </c>
      <c r="G228" s="868"/>
      <c r="H228" s="869"/>
      <c r="I228" s="870"/>
      <c r="K228" s="865" t="s">
        <v>584</v>
      </c>
      <c r="L228" s="866" t="s">
        <v>25</v>
      </c>
      <c r="M228" s="867"/>
      <c r="N228" s="867"/>
      <c r="O228" s="866" t="s">
        <v>397</v>
      </c>
      <c r="P228" s="881">
        <f>'Основная продукция'!Y372</f>
        <v>0</v>
      </c>
      <c r="Q228" s="868"/>
      <c r="R228" s="869"/>
      <c r="S228" s="870"/>
      <c r="U228" s="865" t="s">
        <v>584</v>
      </c>
      <c r="V228" s="866" t="s">
        <v>25</v>
      </c>
      <c r="W228" s="867"/>
      <c r="X228" s="867"/>
      <c r="Y228" s="866" t="s">
        <v>397</v>
      </c>
      <c r="Z228" s="881">
        <f>'Основная продукция'!Y400</f>
        <v>0</v>
      </c>
      <c r="AA228" s="868"/>
      <c r="AB228" s="869"/>
      <c r="AC228" s="870"/>
    </row>
    <row r="229" spans="1:29" s="864" customFormat="1" ht="25.5" customHeight="1" thickBot="1">
      <c r="A229" s="871" t="s">
        <v>27</v>
      </c>
      <c r="B229" s="1410" t="s">
        <v>25</v>
      </c>
      <c r="C229" s="872"/>
      <c r="D229" s="872"/>
      <c r="E229" s="1410" t="s">
        <v>397</v>
      </c>
      <c r="F229" s="930">
        <f>'Основная продукция'!Y345</f>
        <v>0</v>
      </c>
      <c r="G229" s="873"/>
      <c r="H229" s="874"/>
      <c r="I229" s="875"/>
      <c r="K229" s="871" t="s">
        <v>27</v>
      </c>
      <c r="L229" s="1410" t="s">
        <v>25</v>
      </c>
      <c r="M229" s="872"/>
      <c r="N229" s="872"/>
      <c r="O229" s="1410" t="s">
        <v>397</v>
      </c>
      <c r="P229" s="930">
        <f>'Основная продукция'!Y373</f>
        <v>0</v>
      </c>
      <c r="Q229" s="873"/>
      <c r="R229" s="874"/>
      <c r="S229" s="875"/>
      <c r="U229" s="871" t="s">
        <v>27</v>
      </c>
      <c r="V229" s="1410" t="s">
        <v>25</v>
      </c>
      <c r="W229" s="872"/>
      <c r="X229" s="872"/>
      <c r="Y229" s="1410" t="s">
        <v>397</v>
      </c>
      <c r="Z229" s="930">
        <f>'Основная продукция'!Y401</f>
        <v>0</v>
      </c>
      <c r="AA229" s="873"/>
      <c r="AB229" s="874"/>
      <c r="AC229" s="875"/>
    </row>
    <row r="230" spans="1:29" s="864" customFormat="1" ht="25.5" customHeight="1">
      <c r="A230" s="1407" t="s">
        <v>0</v>
      </c>
      <c r="B230" s="1408" t="s">
        <v>25</v>
      </c>
      <c r="C230" s="1408"/>
      <c r="D230" s="1408"/>
      <c r="E230" s="1408" t="s">
        <v>397</v>
      </c>
      <c r="F230" s="860">
        <f>'Основная продукция'!Y347</f>
        <v>0</v>
      </c>
      <c r="G230" s="876"/>
      <c r="H230" s="1832" t="e">
        <f>'Срочная в 16.00'!G48</f>
        <v>#DIV/0!</v>
      </c>
      <c r="I230" s="1829" t="e">
        <f>F230-H230</f>
        <v>#DIV/0!</v>
      </c>
      <c r="K230" s="1407" t="s">
        <v>0</v>
      </c>
      <c r="L230" s="1408" t="s">
        <v>25</v>
      </c>
      <c r="M230" s="1408"/>
      <c r="N230" s="1408"/>
      <c r="O230" s="1408" t="s">
        <v>397</v>
      </c>
      <c r="P230" s="860">
        <f>'Основная продукция'!Y375</f>
        <v>0</v>
      </c>
      <c r="Q230" s="876"/>
      <c r="R230" s="1832" t="e">
        <f>'Срочная в 16.00'!G52</f>
        <v>#DIV/0!</v>
      </c>
      <c r="S230" s="1829" t="e">
        <f>P230-R230</f>
        <v>#DIV/0!</v>
      </c>
      <c r="U230" s="1407" t="s">
        <v>0</v>
      </c>
      <c r="V230" s="1408" t="s">
        <v>25</v>
      </c>
      <c r="W230" s="1408"/>
      <c r="X230" s="1408"/>
      <c r="Y230" s="1408" t="s">
        <v>397</v>
      </c>
      <c r="Z230" s="860">
        <f>'Основная продукция'!Y403</f>
        <v>0</v>
      </c>
      <c r="AA230" s="876"/>
      <c r="AB230" s="1832" t="e">
        <f>'Срочная в 16.00'!G56</f>
        <v>#DIV/0!</v>
      </c>
      <c r="AC230" s="1829" t="e">
        <f>Z230-AB230</f>
        <v>#DIV/0!</v>
      </c>
    </row>
    <row r="231" spans="1:29" s="864" customFormat="1" ht="25.5" customHeight="1">
      <c r="A231" s="865" t="s">
        <v>28</v>
      </c>
      <c r="B231" s="866" t="s">
        <v>25</v>
      </c>
      <c r="C231" s="867"/>
      <c r="D231" s="867"/>
      <c r="E231" s="866" t="s">
        <v>397</v>
      </c>
      <c r="F231" s="881">
        <f>'Основная продукция'!Y348</f>
        <v>0</v>
      </c>
      <c r="G231" s="877"/>
      <c r="H231" s="1827"/>
      <c r="I231" s="1828"/>
      <c r="K231" s="865" t="s">
        <v>28</v>
      </c>
      <c r="L231" s="866" t="s">
        <v>25</v>
      </c>
      <c r="M231" s="867"/>
      <c r="N231" s="867"/>
      <c r="O231" s="866" t="s">
        <v>397</v>
      </c>
      <c r="P231" s="881">
        <f>'Основная продукция'!Y376</f>
        <v>0</v>
      </c>
      <c r="Q231" s="877"/>
      <c r="R231" s="1827"/>
      <c r="S231" s="1828"/>
      <c r="U231" s="865" t="s">
        <v>28</v>
      </c>
      <c r="V231" s="866" t="s">
        <v>25</v>
      </c>
      <c r="W231" s="867"/>
      <c r="X231" s="867"/>
      <c r="Y231" s="866" t="s">
        <v>397</v>
      </c>
      <c r="Z231" s="881">
        <f>'Основная продукция'!Y404</f>
        <v>0</v>
      </c>
      <c r="AA231" s="877"/>
      <c r="AB231" s="1827"/>
      <c r="AC231" s="1828"/>
    </row>
    <row r="232" spans="1:29" s="864" customFormat="1" ht="25.5" customHeight="1" thickBot="1">
      <c r="A232" s="1409" t="s">
        <v>29</v>
      </c>
      <c r="B232" s="1410" t="s">
        <v>25</v>
      </c>
      <c r="C232" s="872"/>
      <c r="D232" s="872"/>
      <c r="E232" s="1410" t="s">
        <v>397</v>
      </c>
      <c r="F232" s="930">
        <f>'Основная продукция'!Y349</f>
        <v>0</v>
      </c>
      <c r="G232" s="878"/>
      <c r="H232" s="1836" t="e">
        <f>'Срочная в 16.00'!G49</f>
        <v>#DIV/0!</v>
      </c>
      <c r="I232" s="1837" t="e">
        <f>F232-H232</f>
        <v>#DIV/0!</v>
      </c>
      <c r="K232" s="1409" t="s">
        <v>29</v>
      </c>
      <c r="L232" s="1410" t="s">
        <v>25</v>
      </c>
      <c r="M232" s="872"/>
      <c r="N232" s="872"/>
      <c r="O232" s="1410" t="s">
        <v>397</v>
      </c>
      <c r="P232" s="930">
        <f>'Основная продукция'!Y377</f>
        <v>0</v>
      </c>
      <c r="Q232" s="878"/>
      <c r="R232" s="1836" t="e">
        <f>'Срочная в 16.00'!G53</f>
        <v>#DIV/0!</v>
      </c>
      <c r="S232" s="1837" t="e">
        <f>P232-R232</f>
        <v>#DIV/0!</v>
      </c>
      <c r="U232" s="1409" t="s">
        <v>29</v>
      </c>
      <c r="V232" s="1410" t="s">
        <v>25</v>
      </c>
      <c r="W232" s="872"/>
      <c r="X232" s="872"/>
      <c r="Y232" s="1410" t="s">
        <v>397</v>
      </c>
      <c r="Z232" s="930">
        <f>'Основная продукция'!Y405</f>
        <v>0</v>
      </c>
      <c r="AA232" s="878"/>
      <c r="AB232" s="1836" t="e">
        <f>'Срочная в 16.00'!G57</f>
        <v>#DIV/0!</v>
      </c>
      <c r="AC232" s="1837" t="e">
        <f>Z232-AB232</f>
        <v>#DIV/0!</v>
      </c>
    </row>
    <row r="233" spans="1:29" s="864" customFormat="1" ht="25.5" customHeight="1">
      <c r="A233" s="1407" t="s">
        <v>30</v>
      </c>
      <c r="B233" s="1408" t="s">
        <v>25</v>
      </c>
      <c r="C233" s="1408"/>
      <c r="D233" s="1408"/>
      <c r="E233" s="1408" t="s">
        <v>397</v>
      </c>
      <c r="F233" s="860">
        <f>'Основная продукция'!Y351</f>
        <v>0</v>
      </c>
      <c r="G233" s="876"/>
      <c r="H233" s="862"/>
      <c r="I233" s="863"/>
      <c r="K233" s="1407" t="s">
        <v>30</v>
      </c>
      <c r="L233" s="1408" t="s">
        <v>25</v>
      </c>
      <c r="M233" s="1408"/>
      <c r="N233" s="1408"/>
      <c r="O233" s="1408" t="s">
        <v>397</v>
      </c>
      <c r="P233" s="860">
        <f>'Основная продукция'!Y379</f>
        <v>0</v>
      </c>
      <c r="Q233" s="876"/>
      <c r="R233" s="862"/>
      <c r="S233" s="863"/>
      <c r="U233" s="1407" t="s">
        <v>30</v>
      </c>
      <c r="V233" s="1408" t="s">
        <v>25</v>
      </c>
      <c r="W233" s="1408"/>
      <c r="X233" s="1408"/>
      <c r="Y233" s="1408" t="s">
        <v>397</v>
      </c>
      <c r="Z233" s="860">
        <f>'Основная продукция'!Y407</f>
        <v>0</v>
      </c>
      <c r="AA233" s="876"/>
      <c r="AB233" s="862"/>
      <c r="AC233" s="863"/>
    </row>
    <row r="234" spans="1:29" s="864" customFormat="1" ht="25.5" customHeight="1" thickBot="1">
      <c r="A234" s="1409" t="s">
        <v>31</v>
      </c>
      <c r="B234" s="1410" t="s">
        <v>25</v>
      </c>
      <c r="C234" s="872"/>
      <c r="D234" s="872"/>
      <c r="E234" s="1410" t="s">
        <v>397</v>
      </c>
      <c r="F234" s="930">
        <f>'Основная продукция'!Y352</f>
        <v>0</v>
      </c>
      <c r="G234" s="878"/>
      <c r="H234" s="874"/>
      <c r="I234" s="875"/>
      <c r="K234" s="1409" t="s">
        <v>31</v>
      </c>
      <c r="L234" s="1410" t="s">
        <v>25</v>
      </c>
      <c r="M234" s="872"/>
      <c r="N234" s="872"/>
      <c r="O234" s="1410" t="s">
        <v>397</v>
      </c>
      <c r="P234" s="930">
        <f>'Основная продукция'!Y380</f>
        <v>0</v>
      </c>
      <c r="Q234" s="878"/>
      <c r="R234" s="874"/>
      <c r="S234" s="875"/>
      <c r="U234" s="1409" t="s">
        <v>31</v>
      </c>
      <c r="V234" s="1410" t="s">
        <v>25</v>
      </c>
      <c r="W234" s="872"/>
      <c r="X234" s="872"/>
      <c r="Y234" s="1410" t="s">
        <v>397</v>
      </c>
      <c r="Z234" s="930">
        <f>'Основная продукция'!Y408</f>
        <v>0</v>
      </c>
      <c r="AA234" s="878"/>
      <c r="AB234" s="874"/>
      <c r="AC234" s="875"/>
    </row>
    <row r="235" spans="1:29" s="864" customFormat="1" ht="25.5" customHeight="1">
      <c r="A235" s="879" t="s">
        <v>327</v>
      </c>
      <c r="B235" s="1408" t="s">
        <v>25</v>
      </c>
      <c r="C235" s="1408"/>
      <c r="D235" s="1408"/>
      <c r="E235" s="1408" t="s">
        <v>397</v>
      </c>
      <c r="F235" s="860">
        <f>'Основная продукция'!Y353</f>
        <v>0</v>
      </c>
      <c r="G235" s="876"/>
      <c r="H235" s="862"/>
      <c r="I235" s="863"/>
      <c r="K235" s="879" t="s">
        <v>327</v>
      </c>
      <c r="L235" s="1408" t="s">
        <v>25</v>
      </c>
      <c r="M235" s="1408"/>
      <c r="N235" s="1408"/>
      <c r="O235" s="1408" t="s">
        <v>397</v>
      </c>
      <c r="P235" s="860">
        <f>'Основная продукция'!Y381</f>
        <v>0</v>
      </c>
      <c r="Q235" s="876"/>
      <c r="R235" s="862"/>
      <c r="S235" s="863"/>
      <c r="U235" s="879" t="s">
        <v>327</v>
      </c>
      <c r="V235" s="1408" t="s">
        <v>25</v>
      </c>
      <c r="W235" s="1408"/>
      <c r="X235" s="1408"/>
      <c r="Y235" s="1408" t="s">
        <v>397</v>
      </c>
      <c r="Z235" s="860">
        <f>'Основная продукция'!Y409</f>
        <v>0</v>
      </c>
      <c r="AA235" s="876"/>
      <c r="AB235" s="862"/>
      <c r="AC235" s="863"/>
    </row>
    <row r="236" spans="1:29" s="864" customFormat="1" ht="25.5" customHeight="1">
      <c r="A236" s="880" t="s">
        <v>33</v>
      </c>
      <c r="B236" s="866" t="s">
        <v>25</v>
      </c>
      <c r="C236" s="867"/>
      <c r="D236" s="867"/>
      <c r="E236" s="866" t="s">
        <v>397</v>
      </c>
      <c r="F236" s="881">
        <f>'Основная продукция'!Y354</f>
        <v>0</v>
      </c>
      <c r="G236" s="877"/>
      <c r="H236" s="869"/>
      <c r="I236" s="870"/>
      <c r="K236" s="880" t="s">
        <v>33</v>
      </c>
      <c r="L236" s="866" t="s">
        <v>25</v>
      </c>
      <c r="M236" s="867"/>
      <c r="N236" s="867"/>
      <c r="O236" s="866" t="s">
        <v>397</v>
      </c>
      <c r="P236" s="881">
        <f>'Основная продукция'!Y382</f>
        <v>0</v>
      </c>
      <c r="Q236" s="877"/>
      <c r="R236" s="869"/>
      <c r="S236" s="870"/>
      <c r="U236" s="880" t="s">
        <v>33</v>
      </c>
      <c r="V236" s="866" t="s">
        <v>25</v>
      </c>
      <c r="W236" s="867"/>
      <c r="X236" s="867"/>
      <c r="Y236" s="866" t="s">
        <v>397</v>
      </c>
      <c r="Z236" s="881">
        <f>'Основная продукция'!Y410</f>
        <v>0</v>
      </c>
      <c r="AA236" s="877"/>
      <c r="AB236" s="869"/>
      <c r="AC236" s="870"/>
    </row>
    <row r="237" spans="1:29" s="864" customFormat="1" ht="25.5" customHeight="1" thickBot="1">
      <c r="A237" s="871" t="s">
        <v>34</v>
      </c>
      <c r="B237" s="1410" t="s">
        <v>25</v>
      </c>
      <c r="C237" s="872"/>
      <c r="D237" s="872"/>
      <c r="E237" s="1410" t="s">
        <v>397</v>
      </c>
      <c r="F237" s="930">
        <f>'Основная продукция'!Y355</f>
        <v>0</v>
      </c>
      <c r="G237" s="878"/>
      <c r="H237" s="874"/>
      <c r="I237" s="875"/>
      <c r="K237" s="871" t="s">
        <v>34</v>
      </c>
      <c r="L237" s="1410" t="s">
        <v>25</v>
      </c>
      <c r="M237" s="872"/>
      <c r="N237" s="872"/>
      <c r="O237" s="1410" t="s">
        <v>397</v>
      </c>
      <c r="P237" s="930">
        <f>'Основная продукция'!Y383</f>
        <v>0</v>
      </c>
      <c r="Q237" s="878"/>
      <c r="R237" s="874"/>
      <c r="S237" s="875"/>
      <c r="U237" s="871" t="s">
        <v>34</v>
      </c>
      <c r="V237" s="1410" t="s">
        <v>25</v>
      </c>
      <c r="W237" s="872"/>
      <c r="X237" s="872"/>
      <c r="Y237" s="1410" t="s">
        <v>397</v>
      </c>
      <c r="Z237" s="930">
        <f>'Основная продукция'!Y411</f>
        <v>0</v>
      </c>
      <c r="AA237" s="878"/>
      <c r="AB237" s="874"/>
      <c r="AC237" s="875"/>
    </row>
    <row r="238" spans="1:29" s="864" customFormat="1" ht="25.5" customHeight="1">
      <c r="A238" s="1407" t="s">
        <v>9</v>
      </c>
      <c r="B238" s="1408" t="s">
        <v>25</v>
      </c>
      <c r="C238" s="1408"/>
      <c r="D238" s="1408"/>
      <c r="E238" s="1408" t="s">
        <v>397</v>
      </c>
      <c r="F238" s="860">
        <f>'Основная продукция'!Y356</f>
        <v>0</v>
      </c>
      <c r="G238" s="876"/>
      <c r="H238" s="862"/>
      <c r="I238" s="863"/>
      <c r="K238" s="1407" t="s">
        <v>9</v>
      </c>
      <c r="L238" s="1408" t="s">
        <v>25</v>
      </c>
      <c r="M238" s="1408"/>
      <c r="N238" s="1408"/>
      <c r="O238" s="1408" t="s">
        <v>397</v>
      </c>
      <c r="P238" s="860">
        <f>'Основная продукция'!Y384</f>
        <v>0</v>
      </c>
      <c r="Q238" s="876"/>
      <c r="R238" s="862"/>
      <c r="S238" s="863"/>
      <c r="U238" s="1407" t="s">
        <v>9</v>
      </c>
      <c r="V238" s="1408" t="s">
        <v>25</v>
      </c>
      <c r="W238" s="1408"/>
      <c r="X238" s="1408"/>
      <c r="Y238" s="1408" t="s">
        <v>397</v>
      </c>
      <c r="Z238" s="860">
        <f>'Основная продукция'!Y412</f>
        <v>0</v>
      </c>
      <c r="AA238" s="876"/>
      <c r="AB238" s="862"/>
      <c r="AC238" s="863"/>
    </row>
    <row r="239" spans="1:29" s="864" customFormat="1" ht="25.5" customHeight="1">
      <c r="A239" s="880" t="s">
        <v>10</v>
      </c>
      <c r="B239" s="866" t="s">
        <v>25</v>
      </c>
      <c r="C239" s="867"/>
      <c r="D239" s="867"/>
      <c r="E239" s="866" t="s">
        <v>397</v>
      </c>
      <c r="F239" s="881" t="e">
        <f>'Основная продукция'!#REF!</f>
        <v>#REF!</v>
      </c>
      <c r="G239" s="877"/>
      <c r="H239" s="869"/>
      <c r="I239" s="870"/>
      <c r="K239" s="880" t="s">
        <v>10</v>
      </c>
      <c r="L239" s="866" t="s">
        <v>25</v>
      </c>
      <c r="M239" s="867"/>
      <c r="N239" s="867"/>
      <c r="O239" s="866" t="s">
        <v>397</v>
      </c>
      <c r="P239" s="881" t="e">
        <f>'Основная продукция'!#REF!</f>
        <v>#REF!</v>
      </c>
      <c r="Q239" s="877"/>
      <c r="R239" s="869"/>
      <c r="S239" s="870"/>
      <c r="U239" s="880" t="s">
        <v>10</v>
      </c>
      <c r="V239" s="866" t="s">
        <v>25</v>
      </c>
      <c r="W239" s="867"/>
      <c r="X239" s="867"/>
      <c r="Y239" s="866" t="s">
        <v>397</v>
      </c>
      <c r="Z239" s="881" t="e">
        <f>'Основная продукция'!#REF!</f>
        <v>#REF!</v>
      </c>
      <c r="AA239" s="877"/>
      <c r="AB239" s="869"/>
      <c r="AC239" s="870"/>
    </row>
    <row r="240" spans="1:29" s="864" customFormat="1" ht="25.5" customHeight="1" thickBot="1">
      <c r="A240" s="871" t="s">
        <v>11</v>
      </c>
      <c r="B240" s="1410" t="s">
        <v>25</v>
      </c>
      <c r="C240" s="872"/>
      <c r="D240" s="872"/>
      <c r="E240" s="882" t="s">
        <v>397</v>
      </c>
      <c r="F240" s="930" t="e">
        <f>'Основная продукция'!#REF!</f>
        <v>#REF!</v>
      </c>
      <c r="G240" s="878"/>
      <c r="H240" s="874"/>
      <c r="I240" s="875"/>
      <c r="K240" s="871" t="s">
        <v>11</v>
      </c>
      <c r="L240" s="1410" t="s">
        <v>25</v>
      </c>
      <c r="M240" s="872"/>
      <c r="N240" s="872"/>
      <c r="O240" s="882" t="s">
        <v>397</v>
      </c>
      <c r="P240" s="930" t="e">
        <f>'Основная продукция'!#REF!</f>
        <v>#REF!</v>
      </c>
      <c r="Q240" s="878"/>
      <c r="R240" s="874"/>
      <c r="S240" s="875"/>
      <c r="U240" s="871" t="s">
        <v>11</v>
      </c>
      <c r="V240" s="1410" t="s">
        <v>25</v>
      </c>
      <c r="W240" s="872"/>
      <c r="X240" s="872"/>
      <c r="Y240" s="882" t="s">
        <v>397</v>
      </c>
      <c r="Z240" s="930" t="e">
        <f>'Основная продукция'!#REF!</f>
        <v>#REF!</v>
      </c>
      <c r="AA240" s="878"/>
      <c r="AB240" s="874"/>
      <c r="AC240" s="875"/>
    </row>
    <row r="241" spans="1:29" s="864" customFormat="1" ht="25.5" customHeight="1">
      <c r="A241" s="879" t="s">
        <v>331</v>
      </c>
      <c r="B241" s="1838" t="s">
        <v>25</v>
      </c>
      <c r="C241" s="1970"/>
      <c r="D241" s="1847"/>
      <c r="E241" s="1838" t="s">
        <v>397</v>
      </c>
      <c r="F241" s="860">
        <f>'Основная продукция'!Y358</f>
        <v>0</v>
      </c>
      <c r="G241" s="876"/>
      <c r="H241" s="862"/>
      <c r="I241" s="1844"/>
      <c r="K241" s="879" t="s">
        <v>331</v>
      </c>
      <c r="L241" s="1838" t="s">
        <v>25</v>
      </c>
      <c r="M241" s="1970"/>
      <c r="N241" s="1847"/>
      <c r="O241" s="1838" t="s">
        <v>397</v>
      </c>
      <c r="P241" s="860">
        <f>'Основная продукция'!Y386</f>
        <v>0</v>
      </c>
      <c r="Q241" s="876"/>
      <c r="R241" s="862"/>
      <c r="S241" s="1844"/>
      <c r="U241" s="879" t="s">
        <v>331</v>
      </c>
      <c r="V241" s="1838" t="s">
        <v>25</v>
      </c>
      <c r="W241" s="1970"/>
      <c r="X241" s="1847"/>
      <c r="Y241" s="1838" t="s">
        <v>397</v>
      </c>
      <c r="Z241" s="860">
        <f>'Основная продукция'!Y414</f>
        <v>0</v>
      </c>
      <c r="AA241" s="876"/>
      <c r="AB241" s="862"/>
      <c r="AC241" s="1844"/>
    </row>
    <row r="242" spans="1:29" s="864" customFormat="1" ht="25.5" customHeight="1" thickBot="1">
      <c r="A242" s="1845" t="s">
        <v>566</v>
      </c>
      <c r="B242" s="926" t="s">
        <v>25</v>
      </c>
      <c r="C242" s="926"/>
      <c r="D242" s="888"/>
      <c r="E242" s="926" t="s">
        <v>397</v>
      </c>
      <c r="F242" s="1846">
        <f>'Основная продукция'!Y359</f>
        <v>0</v>
      </c>
      <c r="G242" s="1841"/>
      <c r="H242" s="1842"/>
      <c r="I242" s="1843"/>
      <c r="K242" s="1845" t="s">
        <v>566</v>
      </c>
      <c r="L242" s="926" t="s">
        <v>25</v>
      </c>
      <c r="M242" s="926"/>
      <c r="N242" s="888"/>
      <c r="O242" s="926" t="s">
        <v>397</v>
      </c>
      <c r="P242" s="1846">
        <f>'Основная продукция'!Y387</f>
        <v>0</v>
      </c>
      <c r="Q242" s="1841"/>
      <c r="R242" s="1842"/>
      <c r="S242" s="1843"/>
      <c r="U242" s="1845" t="s">
        <v>566</v>
      </c>
      <c r="V242" s="926" t="s">
        <v>25</v>
      </c>
      <c r="W242" s="926"/>
      <c r="X242" s="888"/>
      <c r="Y242" s="926" t="s">
        <v>397</v>
      </c>
      <c r="Z242" s="1846">
        <f>'Основная продукция'!Y415</f>
        <v>0</v>
      </c>
      <c r="AA242" s="1841"/>
      <c r="AB242" s="1842"/>
      <c r="AC242" s="1843"/>
    </row>
    <row r="243" spans="1:29" s="864" customFormat="1" ht="25.5" customHeight="1">
      <c r="A243" s="879" t="s">
        <v>13</v>
      </c>
      <c r="B243" s="1838" t="s">
        <v>25</v>
      </c>
      <c r="C243" s="1838"/>
      <c r="D243" s="1838"/>
      <c r="E243" s="1838" t="s">
        <v>397</v>
      </c>
      <c r="F243" s="860">
        <f>'Основная продукция'!Y360</f>
        <v>0</v>
      </c>
      <c r="G243" s="876"/>
      <c r="H243" s="862"/>
      <c r="I243" s="863"/>
      <c r="K243" s="879" t="s">
        <v>13</v>
      </c>
      <c r="L243" s="1838" t="s">
        <v>25</v>
      </c>
      <c r="M243" s="1838"/>
      <c r="N243" s="1838"/>
      <c r="O243" s="1838" t="s">
        <v>397</v>
      </c>
      <c r="P243" s="860">
        <f>'Основная продукция'!Y388</f>
        <v>0</v>
      </c>
      <c r="Q243" s="876"/>
      <c r="R243" s="862"/>
      <c r="S243" s="863"/>
      <c r="U243" s="879" t="s">
        <v>13</v>
      </c>
      <c r="V243" s="1838" t="s">
        <v>25</v>
      </c>
      <c r="W243" s="1838"/>
      <c r="X243" s="1838"/>
      <c r="Y243" s="1838" t="s">
        <v>397</v>
      </c>
      <c r="Z243" s="860">
        <f>'Основная продукция'!Y416</f>
        <v>0</v>
      </c>
      <c r="AA243" s="876"/>
      <c r="AB243" s="862"/>
      <c r="AC243" s="863"/>
    </row>
    <row r="244" spans="1:29" s="864" customFormat="1" ht="25.5" customHeight="1">
      <c r="A244" s="880" t="s">
        <v>35</v>
      </c>
      <c r="B244" s="866" t="s">
        <v>25</v>
      </c>
      <c r="C244" s="867"/>
      <c r="D244" s="867"/>
      <c r="E244" s="866" t="s">
        <v>397</v>
      </c>
      <c r="F244" s="881">
        <f>'Основная продукция'!Y361</f>
        <v>0</v>
      </c>
      <c r="G244" s="877"/>
      <c r="H244" s="869"/>
      <c r="I244" s="870"/>
      <c r="K244" s="880" t="s">
        <v>35</v>
      </c>
      <c r="L244" s="866" t="s">
        <v>25</v>
      </c>
      <c r="M244" s="867"/>
      <c r="N244" s="867"/>
      <c r="O244" s="866" t="s">
        <v>397</v>
      </c>
      <c r="P244" s="881">
        <f>'Основная продукция'!Y389</f>
        <v>0</v>
      </c>
      <c r="Q244" s="877"/>
      <c r="R244" s="869"/>
      <c r="S244" s="870"/>
      <c r="U244" s="880" t="s">
        <v>35</v>
      </c>
      <c r="V244" s="866" t="s">
        <v>25</v>
      </c>
      <c r="W244" s="867"/>
      <c r="X244" s="867"/>
      <c r="Y244" s="866" t="s">
        <v>397</v>
      </c>
      <c r="Z244" s="881">
        <f>'Основная продукция'!Y417</f>
        <v>0</v>
      </c>
      <c r="AA244" s="877"/>
      <c r="AB244" s="869"/>
      <c r="AC244" s="870"/>
    </row>
    <row r="245" spans="1:29" s="864" customFormat="1" ht="25.5" customHeight="1">
      <c r="A245" s="880" t="s">
        <v>36</v>
      </c>
      <c r="B245" s="866" t="s">
        <v>25</v>
      </c>
      <c r="C245" s="867"/>
      <c r="D245" s="867"/>
      <c r="E245" s="866" t="s">
        <v>397</v>
      </c>
      <c r="F245" s="881">
        <f>'Основная продукция'!Y362</f>
        <v>0</v>
      </c>
      <c r="G245" s="877"/>
      <c r="H245" s="869"/>
      <c r="I245" s="870"/>
      <c r="K245" s="880" t="s">
        <v>36</v>
      </c>
      <c r="L245" s="866" t="s">
        <v>25</v>
      </c>
      <c r="M245" s="867"/>
      <c r="N245" s="867"/>
      <c r="O245" s="866" t="s">
        <v>397</v>
      </c>
      <c r="P245" s="881">
        <f>'Основная продукция'!Y390</f>
        <v>0</v>
      </c>
      <c r="Q245" s="877"/>
      <c r="R245" s="869"/>
      <c r="S245" s="870"/>
      <c r="U245" s="880" t="s">
        <v>36</v>
      </c>
      <c r="V245" s="866" t="s">
        <v>25</v>
      </c>
      <c r="W245" s="867"/>
      <c r="X245" s="867"/>
      <c r="Y245" s="866" t="s">
        <v>397</v>
      </c>
      <c r="Z245" s="881">
        <f>'Основная продукция'!Y418</f>
        <v>0</v>
      </c>
      <c r="AA245" s="877"/>
      <c r="AB245" s="869"/>
      <c r="AC245" s="870"/>
    </row>
    <row r="246" spans="1:29" s="864" customFormat="1" ht="25.5" customHeight="1">
      <c r="A246" s="880" t="s">
        <v>14</v>
      </c>
      <c r="B246" s="866" t="s">
        <v>25</v>
      </c>
      <c r="C246" s="867"/>
      <c r="D246" s="867"/>
      <c r="E246" s="866" t="s">
        <v>397</v>
      </c>
      <c r="F246" s="881" t="e">
        <f>'Основная продукция'!#REF!</f>
        <v>#REF!</v>
      </c>
      <c r="G246" s="877"/>
      <c r="H246" s="869"/>
      <c r="I246" s="870"/>
      <c r="K246" s="880" t="s">
        <v>14</v>
      </c>
      <c r="L246" s="866" t="s">
        <v>25</v>
      </c>
      <c r="M246" s="867"/>
      <c r="N246" s="867"/>
      <c r="O246" s="866" t="s">
        <v>397</v>
      </c>
      <c r="P246" s="881" t="e">
        <f>'Основная продукция'!#REF!</f>
        <v>#REF!</v>
      </c>
      <c r="Q246" s="877"/>
      <c r="R246" s="869"/>
      <c r="S246" s="870"/>
      <c r="U246" s="880" t="s">
        <v>14</v>
      </c>
      <c r="V246" s="866" t="s">
        <v>25</v>
      </c>
      <c r="W246" s="867"/>
      <c r="X246" s="867"/>
      <c r="Y246" s="866" t="s">
        <v>397</v>
      </c>
      <c r="Z246" s="881" t="e">
        <f>'Основная продукция'!#REF!</f>
        <v>#REF!</v>
      </c>
      <c r="AA246" s="877"/>
      <c r="AB246" s="869"/>
      <c r="AC246" s="870"/>
    </row>
    <row r="247" spans="1:29" s="864" customFormat="1" ht="25.5" customHeight="1">
      <c r="A247" s="880" t="s">
        <v>37</v>
      </c>
      <c r="B247" s="866" t="s">
        <v>25</v>
      </c>
      <c r="C247" s="867"/>
      <c r="D247" s="867"/>
      <c r="E247" s="866" t="s">
        <v>397</v>
      </c>
      <c r="F247" s="881">
        <f>'Основная продукция'!Y363</f>
        <v>0</v>
      </c>
      <c r="G247" s="877"/>
      <c r="H247" s="869"/>
      <c r="I247" s="870"/>
      <c r="K247" s="880" t="s">
        <v>37</v>
      </c>
      <c r="L247" s="866" t="s">
        <v>25</v>
      </c>
      <c r="M247" s="867"/>
      <c r="N247" s="867"/>
      <c r="O247" s="866" t="s">
        <v>397</v>
      </c>
      <c r="P247" s="881">
        <f>'Основная продукция'!Y391</f>
        <v>0</v>
      </c>
      <c r="Q247" s="877"/>
      <c r="R247" s="869"/>
      <c r="S247" s="870"/>
      <c r="U247" s="880" t="s">
        <v>37</v>
      </c>
      <c r="V247" s="866" t="s">
        <v>25</v>
      </c>
      <c r="W247" s="867"/>
      <c r="X247" s="867"/>
      <c r="Y247" s="866" t="s">
        <v>397</v>
      </c>
      <c r="Z247" s="881">
        <f>'Основная продукция'!Y419</f>
        <v>0</v>
      </c>
      <c r="AA247" s="877"/>
      <c r="AB247" s="869"/>
      <c r="AC247" s="870"/>
    </row>
    <row r="248" spans="1:29" s="864" customFormat="1" ht="25.5" customHeight="1" thickBot="1">
      <c r="A248" s="871" t="s">
        <v>38</v>
      </c>
      <c r="B248" s="1839" t="s">
        <v>25</v>
      </c>
      <c r="C248" s="926"/>
      <c r="D248" s="926"/>
      <c r="E248" s="1839" t="s">
        <v>397</v>
      </c>
      <c r="F248" s="1846">
        <f>'Основная продукция'!Y364</f>
        <v>0</v>
      </c>
      <c r="G248" s="878"/>
      <c r="H248" s="874"/>
      <c r="I248" s="875"/>
      <c r="K248" s="871" t="s">
        <v>38</v>
      </c>
      <c r="L248" s="1839" t="s">
        <v>25</v>
      </c>
      <c r="M248" s="926"/>
      <c r="N248" s="926"/>
      <c r="O248" s="1839" t="s">
        <v>397</v>
      </c>
      <c r="P248" s="1846">
        <f>'Основная продукция'!Y392</f>
        <v>0</v>
      </c>
      <c r="Q248" s="878"/>
      <c r="R248" s="874"/>
      <c r="S248" s="875"/>
      <c r="U248" s="871" t="s">
        <v>38</v>
      </c>
      <c r="V248" s="1839" t="s">
        <v>25</v>
      </c>
      <c r="W248" s="926"/>
      <c r="X248" s="926"/>
      <c r="Y248" s="1839" t="s">
        <v>397</v>
      </c>
      <c r="Z248" s="1846">
        <f>'Основная продукция'!Y420</f>
        <v>0</v>
      </c>
      <c r="AA248" s="878"/>
      <c r="AB248" s="874"/>
      <c r="AC248" s="875"/>
    </row>
    <row r="249" spans="1:29" s="864" customFormat="1" ht="25.5" customHeight="1">
      <c r="A249" s="1273" t="s">
        <v>39</v>
      </c>
      <c r="B249" s="867" t="s">
        <v>398</v>
      </c>
      <c r="C249" s="1274" t="e">
        <f>Овощи!G977</f>
        <v>#REF!</v>
      </c>
      <c r="D249" s="1274" t="e">
        <f>C249/0.5</f>
        <v>#REF!</v>
      </c>
      <c r="E249" s="1274" t="e">
        <f>ROUNDUP(D249,0)+'Основная продукция'!AB343</f>
        <v>#REF!</v>
      </c>
      <c r="F249" s="1275" t="e">
        <f>E249*0.5</f>
        <v>#REF!</v>
      </c>
      <c r="G249" s="931"/>
      <c r="H249" s="932"/>
      <c r="I249" s="933"/>
      <c r="K249" s="1273" t="s">
        <v>39</v>
      </c>
      <c r="L249" s="867" t="s">
        <v>398</v>
      </c>
      <c r="M249" s="1274" t="e">
        <f>Овощи!G1056</f>
        <v>#REF!</v>
      </c>
      <c r="N249" s="1274" t="e">
        <f>M249/0.5</f>
        <v>#REF!</v>
      </c>
      <c r="O249" s="1274" t="e">
        <f>ROUNDUP(N249,0)+'Основная продукция'!AB371</f>
        <v>#REF!</v>
      </c>
      <c r="P249" s="1275" t="e">
        <f>O249*0.5</f>
        <v>#REF!</v>
      </c>
      <c r="Q249" s="931"/>
      <c r="R249" s="932"/>
      <c r="S249" s="933"/>
      <c r="U249" s="1273" t="s">
        <v>39</v>
      </c>
      <c r="V249" s="867" t="s">
        <v>398</v>
      </c>
      <c r="W249" s="1274" t="e">
        <f>Овощи!G1135</f>
        <v>#REF!</v>
      </c>
      <c r="X249" s="1274" t="e">
        <f>W249/0.5</f>
        <v>#REF!</v>
      </c>
      <c r="Y249" s="1274" t="e">
        <f>ROUNDUP(X249,0)+'Основная продукция'!AB399</f>
        <v>#REF!</v>
      </c>
      <c r="Z249" s="1275" t="e">
        <f>Y249*0.5</f>
        <v>#REF!</v>
      </c>
      <c r="AA249" s="931"/>
      <c r="AB249" s="932"/>
      <c r="AC249" s="933"/>
    </row>
    <row r="250" spans="1:29" s="864" customFormat="1" ht="25.5" customHeight="1">
      <c r="A250" s="893" t="s">
        <v>41</v>
      </c>
      <c r="B250" s="891" t="s">
        <v>398</v>
      </c>
      <c r="C250" s="891" t="e">
        <f>Овощи!G976</f>
        <v>#REF!</v>
      </c>
      <c r="D250" s="891" t="e">
        <f>C250/0.5</f>
        <v>#REF!</v>
      </c>
      <c r="E250" s="891" t="e">
        <f>ROUNDUP(D250,0)+'Основная продукция'!AB342</f>
        <v>#REF!</v>
      </c>
      <c r="F250" s="892" t="e">
        <f>E250*0.5</f>
        <v>#REF!</v>
      </c>
      <c r="G250" s="894"/>
      <c r="H250" s="895"/>
      <c r="I250" s="896"/>
      <c r="K250" s="893" t="s">
        <v>41</v>
      </c>
      <c r="L250" s="891" t="s">
        <v>398</v>
      </c>
      <c r="M250" s="891" t="e">
        <f>Овощи!G1055</f>
        <v>#REF!</v>
      </c>
      <c r="N250" s="891" t="e">
        <f>M250/0.5</f>
        <v>#REF!</v>
      </c>
      <c r="O250" s="891" t="e">
        <f>ROUNDUP(N250,0)+'Основная продукция'!AB370</f>
        <v>#REF!</v>
      </c>
      <c r="P250" s="892" t="e">
        <f>O250*0.5</f>
        <v>#REF!</v>
      </c>
      <c r="Q250" s="894"/>
      <c r="R250" s="895"/>
      <c r="S250" s="896"/>
      <c r="U250" s="893" t="s">
        <v>41</v>
      </c>
      <c r="V250" s="891" t="s">
        <v>398</v>
      </c>
      <c r="W250" s="891" t="e">
        <f>Овощи!G1134</f>
        <v>#REF!</v>
      </c>
      <c r="X250" s="891" t="e">
        <f>W250/0.5</f>
        <v>#REF!</v>
      </c>
      <c r="Y250" s="891" t="e">
        <f>ROUNDUP(X250,0)+'Основная продукция'!AB398</f>
        <v>#REF!</v>
      </c>
      <c r="Z250" s="892" t="e">
        <f>Y250*0.5</f>
        <v>#REF!</v>
      </c>
      <c r="AA250" s="894"/>
      <c r="AB250" s="895"/>
      <c r="AC250" s="896"/>
    </row>
    <row r="251" spans="1:29" s="864" customFormat="1" ht="25.5" customHeight="1">
      <c r="A251" s="893" t="s">
        <v>42</v>
      </c>
      <c r="B251" s="891" t="s">
        <v>398</v>
      </c>
      <c r="C251" s="891">
        <f>Овощи!G975</f>
        <v>0</v>
      </c>
      <c r="D251" s="891">
        <f>C251/0.5</f>
        <v>0</v>
      </c>
      <c r="E251" s="891">
        <f>ROUNDUP(D251,0)+'Основная продукция'!AB341</f>
        <v>0</v>
      </c>
      <c r="F251" s="892">
        <f>E251*0.5</f>
        <v>0</v>
      </c>
      <c r="G251" s="894"/>
      <c r="H251" s="895"/>
      <c r="I251" s="896"/>
      <c r="K251" s="893" t="s">
        <v>42</v>
      </c>
      <c r="L251" s="891" t="s">
        <v>398</v>
      </c>
      <c r="M251" s="891">
        <f>Овощи!G1054</f>
        <v>0</v>
      </c>
      <c r="N251" s="891">
        <f>M251/0.5</f>
        <v>0</v>
      </c>
      <c r="O251" s="891">
        <f>ROUNDUP(N251,0)+'Основная продукция'!AB369</f>
        <v>0</v>
      </c>
      <c r="P251" s="892">
        <f>O251*0.5</f>
        <v>0</v>
      </c>
      <c r="Q251" s="894"/>
      <c r="R251" s="895"/>
      <c r="S251" s="896"/>
      <c r="U251" s="893" t="s">
        <v>42</v>
      </c>
      <c r="V251" s="891" t="s">
        <v>398</v>
      </c>
      <c r="W251" s="891">
        <f>Овощи!G1133</f>
        <v>0</v>
      </c>
      <c r="X251" s="891">
        <f>W251/0.5</f>
        <v>0</v>
      </c>
      <c r="Y251" s="891">
        <f>ROUNDUP(X251,0)+'Основная продукция'!AB397</f>
        <v>0</v>
      </c>
      <c r="Z251" s="892">
        <f>Y251*0.5</f>
        <v>0</v>
      </c>
      <c r="AA251" s="894"/>
      <c r="AB251" s="895"/>
      <c r="AC251" s="896"/>
    </row>
    <row r="252" spans="1:29" s="864" customFormat="1" ht="25.5" customHeight="1">
      <c r="A252" s="893" t="s">
        <v>43</v>
      </c>
      <c r="B252" s="891" t="s">
        <v>398</v>
      </c>
      <c r="C252" s="891">
        <f>Овощи!G981</f>
        <v>0</v>
      </c>
      <c r="D252" s="891">
        <f>C252/0.5</f>
        <v>0</v>
      </c>
      <c r="E252" s="891">
        <f>ROUNDUP(D252,0)+'Основная продукция'!AB347</f>
        <v>0</v>
      </c>
      <c r="F252" s="892">
        <f>E252*0.5</f>
        <v>0</v>
      </c>
      <c r="G252" s="894"/>
      <c r="H252" s="895"/>
      <c r="I252" s="896"/>
      <c r="K252" s="893" t="s">
        <v>43</v>
      </c>
      <c r="L252" s="891" t="s">
        <v>398</v>
      </c>
      <c r="M252" s="891">
        <f>Овощи!G1060</f>
        <v>0</v>
      </c>
      <c r="N252" s="891">
        <f>M252/0.5</f>
        <v>0</v>
      </c>
      <c r="O252" s="891">
        <f>ROUNDUP(N252,0)+'Основная продукция'!AB375</f>
        <v>0</v>
      </c>
      <c r="P252" s="892">
        <f>O252*0.5</f>
        <v>0</v>
      </c>
      <c r="Q252" s="894"/>
      <c r="R252" s="895"/>
      <c r="S252" s="896"/>
      <c r="U252" s="893" t="s">
        <v>43</v>
      </c>
      <c r="V252" s="891" t="s">
        <v>398</v>
      </c>
      <c r="W252" s="891">
        <f>Овощи!G1139</f>
        <v>0</v>
      </c>
      <c r="X252" s="891">
        <f>W252/0.5</f>
        <v>0</v>
      </c>
      <c r="Y252" s="891">
        <f>ROUNDUP(X252,0)+'Основная продукция'!AB403</f>
        <v>0</v>
      </c>
      <c r="Z252" s="892">
        <f>Y252*0.5</f>
        <v>0</v>
      </c>
      <c r="AA252" s="894"/>
      <c r="AB252" s="895"/>
      <c r="AC252" s="896"/>
    </row>
    <row r="253" spans="1:29" s="864" customFormat="1" ht="25.5" customHeight="1">
      <c r="A253" s="893" t="s">
        <v>44</v>
      </c>
      <c r="B253" s="891" t="s">
        <v>398</v>
      </c>
      <c r="C253" s="891">
        <f>Овощи!G980</f>
        <v>0</v>
      </c>
      <c r="D253" s="891">
        <f>C253/0.2</f>
        <v>0</v>
      </c>
      <c r="E253" s="891">
        <f>ROUNDUP(D253,0)+'Основная продукция'!AB346</f>
        <v>0</v>
      </c>
      <c r="F253" s="892">
        <f>E253*0.2</f>
        <v>0</v>
      </c>
      <c r="G253" s="894"/>
      <c r="H253" s="895"/>
      <c r="I253" s="896"/>
      <c r="K253" s="893" t="s">
        <v>44</v>
      </c>
      <c r="L253" s="891" t="s">
        <v>398</v>
      </c>
      <c r="M253" s="891">
        <f>Овощи!G1059</f>
        <v>0</v>
      </c>
      <c r="N253" s="891">
        <f>M253/0.2</f>
        <v>0</v>
      </c>
      <c r="O253" s="891">
        <f>ROUNDUP(N253,0)+'Основная продукция'!AB374</f>
        <v>0</v>
      </c>
      <c r="P253" s="892">
        <f>O253*0.2</f>
        <v>0</v>
      </c>
      <c r="Q253" s="894"/>
      <c r="R253" s="895"/>
      <c r="S253" s="896"/>
      <c r="U253" s="893" t="s">
        <v>44</v>
      </c>
      <c r="V253" s="891" t="s">
        <v>398</v>
      </c>
      <c r="W253" s="891">
        <f>Овощи!G1138</f>
        <v>0</v>
      </c>
      <c r="X253" s="891">
        <f>W253/0.2</f>
        <v>0</v>
      </c>
      <c r="Y253" s="891">
        <f>ROUNDUP(X253,0)+'Основная продукция'!AB402</f>
        <v>0</v>
      </c>
      <c r="Z253" s="892">
        <f>Y253*0.2</f>
        <v>0</v>
      </c>
      <c r="AA253" s="894"/>
      <c r="AB253" s="895"/>
      <c r="AC253" s="896"/>
    </row>
    <row r="254" spans="1:29" s="864" customFormat="1" ht="25.5" customHeight="1">
      <c r="A254" s="893" t="s">
        <v>45</v>
      </c>
      <c r="B254" s="891" t="s">
        <v>398</v>
      </c>
      <c r="C254" s="891"/>
      <c r="D254" s="891"/>
      <c r="E254" s="897" t="e">
        <f>Овощи!G979+'Основная продукция'!AB345</f>
        <v>#REF!</v>
      </c>
      <c r="F254" s="894"/>
      <c r="G254" s="894"/>
      <c r="H254" s="895"/>
      <c r="I254" s="896"/>
      <c r="K254" s="893" t="s">
        <v>45</v>
      </c>
      <c r="L254" s="891" t="s">
        <v>398</v>
      </c>
      <c r="M254" s="891"/>
      <c r="N254" s="891"/>
      <c r="O254" s="897" t="e">
        <f>Овощи!G1058+'Основная продукция'!AB373</f>
        <v>#REF!</v>
      </c>
      <c r="P254" s="894"/>
      <c r="Q254" s="894"/>
      <c r="R254" s="895"/>
      <c r="S254" s="896"/>
      <c r="U254" s="893" t="s">
        <v>45</v>
      </c>
      <c r="V254" s="891" t="s">
        <v>398</v>
      </c>
      <c r="W254" s="891"/>
      <c r="X254" s="891"/>
      <c r="Y254" s="897" t="e">
        <f>Овощи!G1137+'Основная продукция'!AB401</f>
        <v>#REF!</v>
      </c>
      <c r="Z254" s="894"/>
      <c r="AA254" s="894"/>
      <c r="AB254" s="895"/>
      <c r="AC254" s="896"/>
    </row>
    <row r="255" spans="1:29" s="864" customFormat="1" ht="25.5" customHeight="1">
      <c r="A255" s="893" t="s">
        <v>46</v>
      </c>
      <c r="B255" s="891" t="s">
        <v>398</v>
      </c>
      <c r="C255" s="891"/>
      <c r="D255" s="891"/>
      <c r="E255" s="891">
        <f>'Основная продукция'!AB349</f>
        <v>0</v>
      </c>
      <c r="F255" s="892">
        <f>E255*0.3</f>
        <v>0</v>
      </c>
      <c r="G255" s="894"/>
      <c r="H255" s="895"/>
      <c r="I255" s="896"/>
      <c r="K255" s="893" t="s">
        <v>46</v>
      </c>
      <c r="L255" s="891" t="s">
        <v>398</v>
      </c>
      <c r="M255" s="891"/>
      <c r="N255" s="891"/>
      <c r="O255" s="891">
        <f>'Основная продукция'!AB377</f>
        <v>0</v>
      </c>
      <c r="P255" s="892">
        <f>O255*0.3</f>
        <v>0</v>
      </c>
      <c r="Q255" s="894"/>
      <c r="R255" s="895"/>
      <c r="S255" s="896"/>
      <c r="U255" s="893" t="s">
        <v>46</v>
      </c>
      <c r="V255" s="891" t="s">
        <v>398</v>
      </c>
      <c r="W255" s="891"/>
      <c r="X255" s="891"/>
      <c r="Y255" s="891">
        <f>'Основная продукция'!AB405</f>
        <v>0</v>
      </c>
      <c r="Z255" s="892">
        <f>Y255*0.3</f>
        <v>0</v>
      </c>
      <c r="AA255" s="894"/>
      <c r="AB255" s="895"/>
      <c r="AC255" s="896"/>
    </row>
    <row r="256" spans="1:29" s="864" customFormat="1" ht="25.5" customHeight="1">
      <c r="A256" s="893" t="s">
        <v>47</v>
      </c>
      <c r="B256" s="891" t="s">
        <v>398</v>
      </c>
      <c r="C256" s="891">
        <f>Овощи!G978</f>
        <v>0</v>
      </c>
      <c r="D256" s="891">
        <f>C256/0.58</f>
        <v>0</v>
      </c>
      <c r="E256" s="891">
        <f>ROUNDUP(D256,0)+'Основная продукция'!AB344</f>
        <v>0</v>
      </c>
      <c r="F256" s="898">
        <f>E256*0.58</f>
        <v>0</v>
      </c>
      <c r="G256" s="894"/>
      <c r="H256" s="895"/>
      <c r="I256" s="896"/>
      <c r="K256" s="893" t="s">
        <v>47</v>
      </c>
      <c r="L256" s="891" t="s">
        <v>398</v>
      </c>
      <c r="M256" s="891">
        <f>Овощи!G1057</f>
        <v>0</v>
      </c>
      <c r="N256" s="891">
        <f>M256/0.58</f>
        <v>0</v>
      </c>
      <c r="O256" s="891">
        <f>ROUNDUP(N256,0)+'Основная продукция'!AB372</f>
        <v>0</v>
      </c>
      <c r="P256" s="898">
        <f>O256*0.58</f>
        <v>0</v>
      </c>
      <c r="Q256" s="894"/>
      <c r="R256" s="895"/>
      <c r="S256" s="896"/>
      <c r="U256" s="893" t="s">
        <v>47</v>
      </c>
      <c r="V256" s="891" t="s">
        <v>398</v>
      </c>
      <c r="W256" s="891">
        <f>Овощи!G1136</f>
        <v>0</v>
      </c>
      <c r="X256" s="891">
        <f>W256/0.58</f>
        <v>0</v>
      </c>
      <c r="Y256" s="891">
        <f>ROUNDUP(X256,0)+'Основная продукция'!AB400</f>
        <v>0</v>
      </c>
      <c r="Z256" s="898">
        <f>Y256*0.58</f>
        <v>0</v>
      </c>
      <c r="AA256" s="894"/>
      <c r="AB256" s="895"/>
      <c r="AC256" s="896"/>
    </row>
    <row r="257" spans="1:29" s="864" customFormat="1" ht="25.5" customHeight="1">
      <c r="A257" s="893" t="s">
        <v>315</v>
      </c>
      <c r="B257" s="891" t="s">
        <v>398</v>
      </c>
      <c r="C257" s="891"/>
      <c r="D257" s="891"/>
      <c r="E257" s="891">
        <f>'Основная продукция'!AB350</f>
        <v>0</v>
      </c>
      <c r="F257" s="892">
        <f>E257*0.1</f>
        <v>0</v>
      </c>
      <c r="G257" s="894"/>
      <c r="H257" s="895"/>
      <c r="I257" s="896"/>
      <c r="K257" s="893" t="s">
        <v>315</v>
      </c>
      <c r="L257" s="891" t="s">
        <v>398</v>
      </c>
      <c r="M257" s="891"/>
      <c r="N257" s="891"/>
      <c r="O257" s="891">
        <f>'Основная продукция'!AB378</f>
        <v>0</v>
      </c>
      <c r="P257" s="892">
        <f>O257*0.1</f>
        <v>0</v>
      </c>
      <c r="Q257" s="894"/>
      <c r="R257" s="895"/>
      <c r="S257" s="896"/>
      <c r="U257" s="893" t="s">
        <v>315</v>
      </c>
      <c r="V257" s="891" t="s">
        <v>398</v>
      </c>
      <c r="W257" s="891"/>
      <c r="X257" s="891"/>
      <c r="Y257" s="891">
        <f>'Основная продукция'!AB406</f>
        <v>0</v>
      </c>
      <c r="Z257" s="892">
        <f>Y257*0.1</f>
        <v>0</v>
      </c>
      <c r="AA257" s="894"/>
      <c r="AB257" s="895"/>
      <c r="AC257" s="896"/>
    </row>
    <row r="258" spans="1:29" s="864" customFormat="1" ht="25.5" customHeight="1">
      <c r="A258" s="893" t="s">
        <v>48</v>
      </c>
      <c r="B258" s="891" t="s">
        <v>399</v>
      </c>
      <c r="C258" s="891">
        <f>Овощи!G951</f>
        <v>0</v>
      </c>
      <c r="D258" s="891">
        <f>C258/55</f>
        <v>0</v>
      </c>
      <c r="E258" s="891">
        <f>ROUNDUP(D258,0)+'Основная продукция'!AB355</f>
        <v>0</v>
      </c>
      <c r="F258" s="899">
        <f>E258*55</f>
        <v>0</v>
      </c>
      <c r="G258" s="894"/>
      <c r="H258" s="895"/>
      <c r="I258" s="896"/>
      <c r="K258" s="893" t="s">
        <v>48</v>
      </c>
      <c r="L258" s="891" t="s">
        <v>399</v>
      </c>
      <c r="M258" s="891">
        <f>Овощи!G1030</f>
        <v>0</v>
      </c>
      <c r="N258" s="891">
        <f>M258/55</f>
        <v>0</v>
      </c>
      <c r="O258" s="891">
        <f>ROUNDUP(N258,0)+'Основная продукция'!AB383</f>
        <v>0</v>
      </c>
      <c r="P258" s="899">
        <f>O258*55</f>
        <v>0</v>
      </c>
      <c r="Q258" s="894"/>
      <c r="R258" s="895"/>
      <c r="S258" s="896"/>
      <c r="U258" s="893" t="s">
        <v>48</v>
      </c>
      <c r="V258" s="891" t="s">
        <v>399</v>
      </c>
      <c r="W258" s="891">
        <f>Овощи!G1109</f>
        <v>0</v>
      </c>
      <c r="X258" s="891">
        <f>W258/55</f>
        <v>0</v>
      </c>
      <c r="Y258" s="891">
        <f>ROUNDUP(X258,0)+'Основная продукция'!AB411</f>
        <v>0</v>
      </c>
      <c r="Z258" s="899">
        <f>Y258*55</f>
        <v>0</v>
      </c>
      <c r="AA258" s="894"/>
      <c r="AB258" s="895"/>
      <c r="AC258" s="896"/>
    </row>
    <row r="259" spans="1:29" s="864" customFormat="1" ht="25.5" customHeight="1">
      <c r="A259" s="893" t="s">
        <v>49</v>
      </c>
      <c r="B259" s="900" t="s">
        <v>398</v>
      </c>
      <c r="C259" s="900"/>
      <c r="D259" s="900"/>
      <c r="E259" s="900">
        <f>'Основная продукция'!AB351</f>
        <v>0</v>
      </c>
      <c r="F259" s="898">
        <f>E259*0.35</f>
        <v>0</v>
      </c>
      <c r="G259" s="901"/>
      <c r="H259" s="902"/>
      <c r="I259" s="903"/>
      <c r="K259" s="893" t="s">
        <v>49</v>
      </c>
      <c r="L259" s="900" t="s">
        <v>398</v>
      </c>
      <c r="M259" s="900"/>
      <c r="N259" s="900"/>
      <c r="O259" s="900">
        <f>'Основная продукция'!AB379</f>
        <v>0</v>
      </c>
      <c r="P259" s="898">
        <f>O259*0.35</f>
        <v>0</v>
      </c>
      <c r="Q259" s="901"/>
      <c r="R259" s="902"/>
      <c r="S259" s="903"/>
      <c r="U259" s="893" t="s">
        <v>49</v>
      </c>
      <c r="V259" s="900" t="s">
        <v>398</v>
      </c>
      <c r="W259" s="900"/>
      <c r="X259" s="900"/>
      <c r="Y259" s="900">
        <f>'Основная продукция'!AB407</f>
        <v>0</v>
      </c>
      <c r="Z259" s="898">
        <f>Y259*0.35</f>
        <v>0</v>
      </c>
      <c r="AA259" s="901"/>
      <c r="AB259" s="902"/>
      <c r="AC259" s="903"/>
    </row>
    <row r="260" spans="1:29" s="864" customFormat="1" ht="25.5" customHeight="1">
      <c r="A260" s="893" t="s">
        <v>50</v>
      </c>
      <c r="B260" s="891" t="s">
        <v>398</v>
      </c>
      <c r="C260" s="891"/>
      <c r="D260" s="891"/>
      <c r="E260" s="891">
        <f>'Основная продукция'!AB348</f>
        <v>0</v>
      </c>
      <c r="F260" s="892">
        <f>E260*0.3</f>
        <v>0</v>
      </c>
      <c r="G260" s="894"/>
      <c r="H260" s="895"/>
      <c r="I260" s="896"/>
      <c r="K260" s="893" t="s">
        <v>50</v>
      </c>
      <c r="L260" s="891" t="s">
        <v>398</v>
      </c>
      <c r="M260" s="891"/>
      <c r="N260" s="891"/>
      <c r="O260" s="891">
        <f>'Основная продукция'!AB376</f>
        <v>0</v>
      </c>
      <c r="P260" s="892">
        <f>O260*0.3</f>
        <v>0</v>
      </c>
      <c r="Q260" s="894"/>
      <c r="R260" s="895"/>
      <c r="S260" s="896"/>
      <c r="U260" s="893" t="s">
        <v>50</v>
      </c>
      <c r="V260" s="891" t="s">
        <v>398</v>
      </c>
      <c r="W260" s="891"/>
      <c r="X260" s="891"/>
      <c r="Y260" s="891">
        <f>'Основная продукция'!AB404</f>
        <v>0</v>
      </c>
      <c r="Z260" s="892">
        <f>Y260*0.3</f>
        <v>0</v>
      </c>
      <c r="AA260" s="894"/>
      <c r="AB260" s="895"/>
      <c r="AC260" s="896"/>
    </row>
    <row r="261" spans="1:29" s="864" customFormat="1" ht="25.5" customHeight="1" thickBot="1">
      <c r="A261" s="1975" t="s">
        <v>51</v>
      </c>
      <c r="B261" s="1973" t="s">
        <v>398</v>
      </c>
      <c r="C261" s="1973"/>
      <c r="D261" s="1973"/>
      <c r="E261" s="1973">
        <f>'Основная продукция'!AB358</f>
        <v>0</v>
      </c>
      <c r="F261" s="905">
        <f>E261*0.2</f>
        <v>0</v>
      </c>
      <c r="G261" s="1977"/>
      <c r="H261" s="1978"/>
      <c r="I261" s="1979"/>
      <c r="K261" s="1975" t="s">
        <v>51</v>
      </c>
      <c r="L261" s="1973" t="s">
        <v>398</v>
      </c>
      <c r="M261" s="1973"/>
      <c r="N261" s="1973"/>
      <c r="O261" s="1973">
        <f>'Основная продукция'!AB386</f>
        <v>0</v>
      </c>
      <c r="P261" s="905">
        <f>O261*0.2</f>
        <v>0</v>
      </c>
      <c r="Q261" s="1977"/>
      <c r="R261" s="1978"/>
      <c r="S261" s="1979"/>
      <c r="U261" s="1975" t="s">
        <v>51</v>
      </c>
      <c r="V261" s="1973" t="s">
        <v>398</v>
      </c>
      <c r="W261" s="1973"/>
      <c r="X261" s="1973"/>
      <c r="Y261" s="1973">
        <f>'Основная продукция'!AB414</f>
        <v>0</v>
      </c>
      <c r="Z261" s="905">
        <f>Y261*0.2</f>
        <v>0</v>
      </c>
      <c r="AA261" s="1977"/>
      <c r="AB261" s="1978"/>
      <c r="AC261" s="1979"/>
    </row>
    <row r="262" spans="1:29" s="864" customFormat="1" ht="25.5" customHeight="1">
      <c r="A262" s="1064" t="s">
        <v>585</v>
      </c>
      <c r="B262" s="1083" t="s">
        <v>398</v>
      </c>
      <c r="C262" s="1083"/>
      <c r="D262" s="1083"/>
      <c r="E262" s="1083">
        <f>'Основная продукция'!AB359</f>
        <v>0</v>
      </c>
      <c r="F262" s="2039">
        <f>E262*0.5</f>
        <v>0</v>
      </c>
      <c r="G262" s="2040"/>
      <c r="H262" s="2041"/>
      <c r="I262" s="2042"/>
      <c r="K262" s="1064" t="s">
        <v>585</v>
      </c>
      <c r="L262" s="1083" t="s">
        <v>398</v>
      </c>
      <c r="M262" s="1083"/>
      <c r="N262" s="1083"/>
      <c r="O262" s="1083">
        <f>'Основная продукция'!AB387</f>
        <v>0</v>
      </c>
      <c r="P262" s="2039">
        <f>O262*0.5</f>
        <v>0</v>
      </c>
      <c r="Q262" s="2040"/>
      <c r="R262" s="2041"/>
      <c r="S262" s="2042"/>
      <c r="U262" s="1064" t="s">
        <v>585</v>
      </c>
      <c r="V262" s="1083" t="s">
        <v>398</v>
      </c>
      <c r="W262" s="1083"/>
      <c r="X262" s="1083"/>
      <c r="Y262" s="1083">
        <f>'Основная продукция'!AB415</f>
        <v>0</v>
      </c>
      <c r="Z262" s="2039">
        <f>Y262*0.5</f>
        <v>0</v>
      </c>
      <c r="AA262" s="2040"/>
      <c r="AB262" s="2041"/>
      <c r="AC262" s="2042"/>
    </row>
    <row r="263" spans="1:29" s="864" customFormat="1" ht="25.5" customHeight="1" thickBot="1">
      <c r="A263" s="2043" t="s">
        <v>586</v>
      </c>
      <c r="B263" s="1091" t="s">
        <v>398</v>
      </c>
      <c r="C263" s="1091"/>
      <c r="D263" s="1091"/>
      <c r="E263" s="1091">
        <f>'Основная продукция'!AB360</f>
        <v>0</v>
      </c>
      <c r="F263" s="2049">
        <f>E263*0.5</f>
        <v>0</v>
      </c>
      <c r="G263" s="2045"/>
      <c r="H263" s="2046"/>
      <c r="I263" s="2047"/>
      <c r="K263" s="2043" t="s">
        <v>586</v>
      </c>
      <c r="L263" s="1091" t="s">
        <v>398</v>
      </c>
      <c r="M263" s="1091"/>
      <c r="N263" s="1091"/>
      <c r="O263" s="1091">
        <f>'Основная продукция'!AB388</f>
        <v>0</v>
      </c>
      <c r="P263" s="2049">
        <f>O263*0.5</f>
        <v>0</v>
      </c>
      <c r="Q263" s="2045"/>
      <c r="R263" s="2046"/>
      <c r="S263" s="2047"/>
      <c r="U263" s="2043" t="s">
        <v>586</v>
      </c>
      <c r="V263" s="1091" t="s">
        <v>398</v>
      </c>
      <c r="W263" s="1091"/>
      <c r="X263" s="1091"/>
      <c r="Y263" s="1091">
        <f>'Основная продукция'!AB416</f>
        <v>0</v>
      </c>
      <c r="Z263" s="2049">
        <f>Y263*0.5</f>
        <v>0</v>
      </c>
      <c r="AA263" s="2045"/>
      <c r="AB263" s="2046"/>
      <c r="AC263" s="2047"/>
    </row>
    <row r="264" spans="1:29" s="864" customFormat="1" ht="25.5" customHeight="1">
      <c r="A264" s="1273" t="s">
        <v>294</v>
      </c>
      <c r="B264" s="1274" t="s">
        <v>398</v>
      </c>
      <c r="C264" s="1274"/>
      <c r="D264" s="1274"/>
      <c r="E264" s="1274">
        <f>'Основная продукция'!AB356</f>
        <v>0</v>
      </c>
      <c r="F264" s="1275">
        <f>E264*0.3</f>
        <v>0</v>
      </c>
      <c r="G264" s="1276"/>
      <c r="H264" s="1277"/>
      <c r="I264" s="1278"/>
      <c r="K264" s="1273" t="s">
        <v>294</v>
      </c>
      <c r="L264" s="1274" t="s">
        <v>398</v>
      </c>
      <c r="M264" s="1274"/>
      <c r="N264" s="1274"/>
      <c r="O264" s="1274">
        <f>'Основная продукция'!AB384</f>
        <v>0</v>
      </c>
      <c r="P264" s="1275">
        <f>O264*0.3</f>
        <v>0</v>
      </c>
      <c r="Q264" s="1276"/>
      <c r="R264" s="1277"/>
      <c r="S264" s="1278"/>
      <c r="U264" s="1273" t="s">
        <v>294</v>
      </c>
      <c r="V264" s="1274" t="s">
        <v>398</v>
      </c>
      <c r="W264" s="1274"/>
      <c r="X264" s="1274"/>
      <c r="Y264" s="1274">
        <f>'Основная продукция'!AB412</f>
        <v>0</v>
      </c>
      <c r="Z264" s="1275">
        <f>Y264*0.3</f>
        <v>0</v>
      </c>
      <c r="AA264" s="1276"/>
      <c r="AB264" s="1277"/>
      <c r="AC264" s="1278"/>
    </row>
    <row r="265" spans="1:29" s="864" customFormat="1" ht="25.5" customHeight="1">
      <c r="A265" s="893" t="s">
        <v>295</v>
      </c>
      <c r="B265" s="891" t="s">
        <v>398</v>
      </c>
      <c r="C265" s="911">
        <f>Овощи!G1014</f>
        <v>0</v>
      </c>
      <c r="D265" s="891">
        <f>C265/0.3</f>
        <v>0</v>
      </c>
      <c r="E265" s="891">
        <f>ROUNDUP(D265,0)+'Основная продукция'!AB357</f>
        <v>0</v>
      </c>
      <c r="F265" s="892">
        <f>E265*0.3</f>
        <v>0</v>
      </c>
      <c r="G265" s="894"/>
      <c r="H265" s="895"/>
      <c r="I265" s="896"/>
      <c r="K265" s="893" t="s">
        <v>295</v>
      </c>
      <c r="L265" s="891" t="s">
        <v>398</v>
      </c>
      <c r="M265" s="911">
        <f>Овощи!G1093</f>
        <v>0</v>
      </c>
      <c r="N265" s="891">
        <f>M265/0.3</f>
        <v>0</v>
      </c>
      <c r="O265" s="891">
        <f>ROUNDUP(N265,0)+'Основная продукция'!AB385</f>
        <v>0</v>
      </c>
      <c r="P265" s="892">
        <f>O265*0.3</f>
        <v>0</v>
      </c>
      <c r="Q265" s="894"/>
      <c r="R265" s="895"/>
      <c r="S265" s="896"/>
      <c r="U265" s="893" t="s">
        <v>295</v>
      </c>
      <c r="V265" s="891" t="s">
        <v>398</v>
      </c>
      <c r="W265" s="911">
        <f>Овощи!G1172</f>
        <v>0</v>
      </c>
      <c r="X265" s="891">
        <f>W265/0.3</f>
        <v>0</v>
      </c>
      <c r="Y265" s="891">
        <f>ROUNDUP(X265,0)+'Основная продукция'!AB413</f>
        <v>0</v>
      </c>
      <c r="Z265" s="892">
        <f>Y265*0.3</f>
        <v>0</v>
      </c>
      <c r="AA265" s="894"/>
      <c r="AB265" s="895"/>
      <c r="AC265" s="896"/>
    </row>
    <row r="266" spans="1:29" s="864" customFormat="1" ht="25.5" customHeight="1">
      <c r="A266" s="893" t="s">
        <v>52</v>
      </c>
      <c r="B266" s="891" t="s">
        <v>398</v>
      </c>
      <c r="C266" s="891">
        <f>Овощи!G1024</f>
        <v>0</v>
      </c>
      <c r="D266" s="891">
        <f>C266/0.24</f>
        <v>0</v>
      </c>
      <c r="E266" s="891">
        <f>ROUNDUP(D266,0)+'Основная продукция'!AB352</f>
        <v>0</v>
      </c>
      <c r="F266" s="898">
        <f>E266*0.24</f>
        <v>0</v>
      </c>
      <c r="G266" s="894"/>
      <c r="H266" s="895"/>
      <c r="I266" s="896"/>
      <c r="K266" s="893" t="s">
        <v>52</v>
      </c>
      <c r="L266" s="891" t="s">
        <v>398</v>
      </c>
      <c r="M266" s="891" t="e">
        <f>Овощи!G1103</f>
        <v>#REF!</v>
      </c>
      <c r="N266" s="891" t="e">
        <f>M266/0.24</f>
        <v>#REF!</v>
      </c>
      <c r="O266" s="891" t="e">
        <f>ROUNDUP(N266,0)+'Основная продукция'!AB380</f>
        <v>#REF!</v>
      </c>
      <c r="P266" s="898" t="e">
        <f>O266*0.24</f>
        <v>#REF!</v>
      </c>
      <c r="Q266" s="894"/>
      <c r="R266" s="895"/>
      <c r="S266" s="896"/>
      <c r="U266" s="893" t="s">
        <v>52</v>
      </c>
      <c r="V266" s="891" t="s">
        <v>398</v>
      </c>
      <c r="W266" s="891" t="e">
        <f>Овощи!G1182</f>
        <v>#REF!</v>
      </c>
      <c r="X266" s="891" t="e">
        <f>W266/0.24</f>
        <v>#REF!</v>
      </c>
      <c r="Y266" s="891" t="e">
        <f>ROUNDUP(X266,0)+'Основная продукция'!AB408</f>
        <v>#REF!</v>
      </c>
      <c r="Z266" s="898" t="e">
        <f>Y266*0.24</f>
        <v>#REF!</v>
      </c>
      <c r="AA266" s="894"/>
      <c r="AB266" s="895"/>
      <c r="AC266" s="896"/>
    </row>
    <row r="267" spans="1:29" s="864" customFormat="1" ht="25.5" customHeight="1">
      <c r="A267" s="893" t="s">
        <v>53</v>
      </c>
      <c r="B267" s="891" t="s">
        <v>398</v>
      </c>
      <c r="C267" s="891"/>
      <c r="D267" s="891">
        <f>C267/0.08</f>
        <v>0</v>
      </c>
      <c r="E267" s="891">
        <f>ROUNDUP(D267,0)+'Основная продукция'!AB353</f>
        <v>0</v>
      </c>
      <c r="F267" s="898">
        <f>E267*0.08</f>
        <v>0</v>
      </c>
      <c r="G267" s="894"/>
      <c r="H267" s="895"/>
      <c r="I267" s="896"/>
      <c r="K267" s="893" t="s">
        <v>53</v>
      </c>
      <c r="L267" s="891" t="s">
        <v>398</v>
      </c>
      <c r="M267" s="891"/>
      <c r="N267" s="891">
        <f>M267/0.08</f>
        <v>0</v>
      </c>
      <c r="O267" s="891">
        <f>ROUNDUP(N267,0)+'Основная продукция'!AB381</f>
        <v>0</v>
      </c>
      <c r="P267" s="898">
        <f>O267*0.08</f>
        <v>0</v>
      </c>
      <c r="Q267" s="894"/>
      <c r="R267" s="895"/>
      <c r="S267" s="896"/>
      <c r="U267" s="893" t="s">
        <v>53</v>
      </c>
      <c r="V267" s="891" t="s">
        <v>398</v>
      </c>
      <c r="W267" s="891"/>
      <c r="X267" s="891">
        <f>W267/0.08</f>
        <v>0</v>
      </c>
      <c r="Y267" s="891">
        <f>ROUNDUP(X267,0)+'Основная продукция'!AB409</f>
        <v>0</v>
      </c>
      <c r="Z267" s="898">
        <f>Y267*0.08</f>
        <v>0</v>
      </c>
      <c r="AA267" s="894"/>
      <c r="AB267" s="895"/>
      <c r="AC267" s="896"/>
    </row>
    <row r="268" spans="1:29" s="864" customFormat="1" ht="25.5" customHeight="1">
      <c r="A268" s="893" t="s">
        <v>54</v>
      </c>
      <c r="B268" s="891" t="s">
        <v>398</v>
      </c>
      <c r="C268" s="891"/>
      <c r="D268" s="891"/>
      <c r="E268" s="891">
        <f>'Основная продукция'!AB354</f>
        <v>0</v>
      </c>
      <c r="F268" s="892">
        <f>E268*1</f>
        <v>0</v>
      </c>
      <c r="G268" s="894"/>
      <c r="H268" s="895"/>
      <c r="I268" s="896"/>
      <c r="K268" s="893" t="s">
        <v>54</v>
      </c>
      <c r="L268" s="891" t="s">
        <v>398</v>
      </c>
      <c r="M268" s="891"/>
      <c r="N268" s="891"/>
      <c r="O268" s="891">
        <f>'Основная продукция'!AB382</f>
        <v>0</v>
      </c>
      <c r="P268" s="892">
        <f>O268*1</f>
        <v>0</v>
      </c>
      <c r="Q268" s="894"/>
      <c r="R268" s="895"/>
      <c r="S268" s="896"/>
      <c r="U268" s="893" t="s">
        <v>54</v>
      </c>
      <c r="V268" s="891" t="s">
        <v>398</v>
      </c>
      <c r="W268" s="891"/>
      <c r="X268" s="891"/>
      <c r="Y268" s="891">
        <f>'Основная продукция'!AB410</f>
        <v>0</v>
      </c>
      <c r="Z268" s="892">
        <f>Y268*1</f>
        <v>0</v>
      </c>
      <c r="AA268" s="894"/>
      <c r="AB268" s="895"/>
      <c r="AC268" s="896"/>
    </row>
    <row r="269" spans="1:29" s="864" customFormat="1" ht="25.5" customHeight="1">
      <c r="A269" s="893" t="s">
        <v>55</v>
      </c>
      <c r="B269" s="891" t="s">
        <v>398</v>
      </c>
      <c r="C269" s="891"/>
      <c r="D269" s="891"/>
      <c r="E269" s="891">
        <f>'Основная продукция'!AB361</f>
        <v>0</v>
      </c>
      <c r="F269" s="892">
        <f>E269*0.3</f>
        <v>0</v>
      </c>
      <c r="G269" s="894"/>
      <c r="H269" s="895"/>
      <c r="I269" s="896"/>
      <c r="K269" s="893" t="s">
        <v>55</v>
      </c>
      <c r="L269" s="891" t="s">
        <v>398</v>
      </c>
      <c r="M269" s="891"/>
      <c r="N269" s="891"/>
      <c r="O269" s="891">
        <f>'Основная продукция'!AB389</f>
        <v>0</v>
      </c>
      <c r="P269" s="892">
        <f>O269*0.3</f>
        <v>0</v>
      </c>
      <c r="Q269" s="894"/>
      <c r="R269" s="895"/>
      <c r="S269" s="896"/>
      <c r="U269" s="893" t="s">
        <v>55</v>
      </c>
      <c r="V269" s="891" t="s">
        <v>398</v>
      </c>
      <c r="W269" s="891"/>
      <c r="X269" s="891"/>
      <c r="Y269" s="891">
        <f>'Основная продукция'!AB417</f>
        <v>0</v>
      </c>
      <c r="Z269" s="892">
        <f>Y269*0.3</f>
        <v>0</v>
      </c>
      <c r="AA269" s="894"/>
      <c r="AB269" s="895"/>
      <c r="AC269" s="896"/>
    </row>
    <row r="270" spans="1:29" s="864" customFormat="1" ht="25.5" customHeight="1">
      <c r="A270" s="893" t="s">
        <v>56</v>
      </c>
      <c r="B270" s="891" t="s">
        <v>398</v>
      </c>
      <c r="C270" s="891"/>
      <c r="D270" s="891"/>
      <c r="E270" s="891">
        <f>'Основная продукция'!AB362</f>
        <v>0</v>
      </c>
      <c r="F270" s="892">
        <f>E270*0.3</f>
        <v>0</v>
      </c>
      <c r="G270" s="894"/>
      <c r="H270" s="895"/>
      <c r="I270" s="896"/>
      <c r="K270" s="893" t="s">
        <v>56</v>
      </c>
      <c r="L270" s="891" t="s">
        <v>398</v>
      </c>
      <c r="M270" s="891"/>
      <c r="N270" s="891"/>
      <c r="O270" s="891">
        <f>'Основная продукция'!AB390</f>
        <v>0</v>
      </c>
      <c r="P270" s="892">
        <f>O270*0.3</f>
        <v>0</v>
      </c>
      <c r="Q270" s="894"/>
      <c r="R270" s="895"/>
      <c r="S270" s="896"/>
      <c r="U270" s="893" t="s">
        <v>56</v>
      </c>
      <c r="V270" s="891" t="s">
        <v>398</v>
      </c>
      <c r="W270" s="891"/>
      <c r="X270" s="891"/>
      <c r="Y270" s="891">
        <f>'Основная продукция'!AB418</f>
        <v>0</v>
      </c>
      <c r="Z270" s="892">
        <f>Y270*0.3</f>
        <v>0</v>
      </c>
      <c r="AA270" s="894"/>
      <c r="AB270" s="895"/>
      <c r="AC270" s="896"/>
    </row>
    <row r="271" spans="1:29" s="864" customFormat="1" ht="25.5" customHeight="1">
      <c r="A271" s="893" t="s">
        <v>57</v>
      </c>
      <c r="B271" s="891" t="s">
        <v>398</v>
      </c>
      <c r="C271" s="891"/>
      <c r="D271" s="891"/>
      <c r="E271" s="891">
        <f>'Основная продукция'!AB364</f>
        <v>0</v>
      </c>
      <c r="F271" s="892">
        <f>E271*0.2</f>
        <v>0</v>
      </c>
      <c r="G271" s="894"/>
      <c r="H271" s="895"/>
      <c r="I271" s="896"/>
      <c r="K271" s="893" t="s">
        <v>57</v>
      </c>
      <c r="L271" s="891" t="s">
        <v>398</v>
      </c>
      <c r="M271" s="891"/>
      <c r="N271" s="891"/>
      <c r="O271" s="891">
        <f>'Основная продукция'!AB392</f>
        <v>0</v>
      </c>
      <c r="P271" s="892">
        <f>O271*0.2</f>
        <v>0</v>
      </c>
      <c r="Q271" s="894"/>
      <c r="R271" s="895"/>
      <c r="S271" s="896"/>
      <c r="U271" s="893" t="s">
        <v>57</v>
      </c>
      <c r="V271" s="891" t="s">
        <v>398</v>
      </c>
      <c r="W271" s="891"/>
      <c r="X271" s="891"/>
      <c r="Y271" s="891">
        <f>'Основная продукция'!AB420</f>
        <v>0</v>
      </c>
      <c r="Z271" s="892">
        <f>Y271*0.2</f>
        <v>0</v>
      </c>
      <c r="AA271" s="894"/>
      <c r="AB271" s="895"/>
      <c r="AC271" s="896"/>
    </row>
    <row r="272" spans="1:29" s="864" customFormat="1" ht="25.5" customHeight="1" thickBot="1">
      <c r="A272" s="912" t="s">
        <v>58</v>
      </c>
      <c r="B272" s="913" t="s">
        <v>398</v>
      </c>
      <c r="C272" s="913"/>
      <c r="D272" s="913"/>
      <c r="E272" s="913">
        <f>'Основная продукция'!AB363</f>
        <v>0</v>
      </c>
      <c r="F272" s="914"/>
      <c r="G272" s="914"/>
      <c r="H272" s="915"/>
      <c r="I272" s="916"/>
      <c r="K272" s="912" t="s">
        <v>58</v>
      </c>
      <c r="L272" s="913" t="s">
        <v>398</v>
      </c>
      <c r="M272" s="913"/>
      <c r="N272" s="913"/>
      <c r="O272" s="913">
        <f>'Основная продукция'!AB391</f>
        <v>0</v>
      </c>
      <c r="P272" s="914"/>
      <c r="Q272" s="914"/>
      <c r="R272" s="915"/>
      <c r="S272" s="916"/>
      <c r="U272" s="912" t="s">
        <v>58</v>
      </c>
      <c r="V272" s="913" t="s">
        <v>398</v>
      </c>
      <c r="W272" s="913"/>
      <c r="X272" s="913"/>
      <c r="Y272" s="913">
        <f>'Основная продукция'!AB419</f>
        <v>0</v>
      </c>
      <c r="Z272" s="914"/>
      <c r="AA272" s="914"/>
      <c r="AB272" s="915"/>
      <c r="AC272" s="916"/>
    </row>
    <row r="273" spans="1:29" ht="25.5" customHeight="1">
      <c r="A273" s="4087" t="s">
        <v>59</v>
      </c>
      <c r="B273" s="4088"/>
      <c r="C273" s="4088"/>
      <c r="D273" s="4088"/>
      <c r="E273" s="4088"/>
      <c r="F273" s="4088"/>
      <c r="G273" s="4088"/>
      <c r="H273" s="4088"/>
      <c r="I273" s="4089"/>
      <c r="K273" s="4087" t="s">
        <v>59</v>
      </c>
      <c r="L273" s="4088"/>
      <c r="M273" s="4088"/>
      <c r="N273" s="4088"/>
      <c r="O273" s="4088"/>
      <c r="P273" s="4088"/>
      <c r="Q273" s="4088"/>
      <c r="R273" s="4088"/>
      <c r="S273" s="4089"/>
      <c r="U273" s="4087" t="s">
        <v>59</v>
      </c>
      <c r="V273" s="4088"/>
      <c r="W273" s="4088"/>
      <c r="X273" s="4088"/>
      <c r="Y273" s="4088"/>
      <c r="Z273" s="4088"/>
      <c r="AA273" s="4088"/>
      <c r="AB273" s="4088"/>
      <c r="AC273" s="4089"/>
    </row>
    <row r="274" spans="1:29" ht="25.5" customHeight="1">
      <c r="A274" s="4066" t="s">
        <v>60</v>
      </c>
      <c r="B274" s="4067"/>
      <c r="C274" s="4067"/>
      <c r="D274" s="4067"/>
      <c r="E274" s="4067"/>
      <c r="F274" s="4067"/>
      <c r="G274" s="4067"/>
      <c r="H274" s="4067"/>
      <c r="I274" s="4068"/>
      <c r="K274" s="4066" t="s">
        <v>60</v>
      </c>
      <c r="L274" s="4067"/>
      <c r="M274" s="4067"/>
      <c r="N274" s="4067"/>
      <c r="O274" s="4067"/>
      <c r="P274" s="4067"/>
      <c r="Q274" s="4067"/>
      <c r="R274" s="4067"/>
      <c r="S274" s="4068"/>
      <c r="U274" s="4066" t="s">
        <v>60</v>
      </c>
      <c r="V274" s="4067"/>
      <c r="W274" s="4067"/>
      <c r="X274" s="4067"/>
      <c r="Y274" s="4067"/>
      <c r="Z274" s="4067"/>
      <c r="AA274" s="4067"/>
      <c r="AB274" s="4067"/>
      <c r="AC274" s="4068"/>
    </row>
    <row r="275" spans="1:29" ht="2.25" customHeight="1" thickBot="1">
      <c r="A275" s="795"/>
      <c r="B275" s="796"/>
      <c r="C275" s="796"/>
      <c r="D275" s="796"/>
      <c r="E275" s="796"/>
      <c r="F275" s="796"/>
      <c r="G275" s="796"/>
      <c r="H275" s="796"/>
      <c r="I275" s="917"/>
      <c r="K275" s="795"/>
      <c r="L275" s="796"/>
      <c r="M275" s="796"/>
      <c r="N275" s="796"/>
      <c r="O275" s="796"/>
      <c r="P275" s="796"/>
      <c r="Q275" s="796"/>
      <c r="R275" s="796"/>
      <c r="S275" s="917"/>
      <c r="U275" s="795"/>
      <c r="V275" s="796"/>
      <c r="W275" s="796"/>
      <c r="X275" s="796"/>
      <c r="Y275" s="796"/>
      <c r="Z275" s="796"/>
      <c r="AA275" s="796"/>
      <c r="AB275" s="796"/>
      <c r="AC275" s="917"/>
    </row>
    <row r="276" spans="1:29" ht="18.75" customHeight="1" thickBot="1">
      <c r="A276" s="854" t="s">
        <v>317</v>
      </c>
      <c r="B276" s="855"/>
      <c r="C276" s="855"/>
      <c r="D276" s="855"/>
      <c r="E276" s="855"/>
      <c r="F276" s="855"/>
      <c r="G276" s="4051" t="s">
        <v>93</v>
      </c>
      <c r="H276" s="4052"/>
      <c r="I276" s="4053"/>
      <c r="K276" s="4054" t="s">
        <v>321</v>
      </c>
      <c r="L276" s="4055"/>
      <c r="M276" s="4055"/>
      <c r="N276" s="4055"/>
      <c r="O276" s="4055"/>
      <c r="P276" s="4055"/>
      <c r="Q276" s="4051" t="s">
        <v>542</v>
      </c>
      <c r="R276" s="4052"/>
      <c r="S276" s="4053"/>
      <c r="U276" s="4056" t="s">
        <v>323</v>
      </c>
      <c r="V276" s="4057"/>
      <c r="W276" s="4057"/>
      <c r="X276" s="4057"/>
      <c r="Y276" s="4057"/>
      <c r="Z276" s="4058"/>
      <c r="AA276" s="4051" t="s">
        <v>124</v>
      </c>
      <c r="AB276" s="4052"/>
      <c r="AC276" s="4053"/>
    </row>
    <row r="277" spans="1:29" ht="18.75" customHeight="1" thickBot="1">
      <c r="A277" s="856" t="s">
        <v>61</v>
      </c>
      <c r="B277" s="4059">
        <f>B57</f>
        <v>44606</v>
      </c>
      <c r="C277" s="4060"/>
      <c r="D277" s="4060"/>
      <c r="E277" s="4060"/>
      <c r="F277" s="4061"/>
      <c r="G277" s="857" t="s">
        <v>62</v>
      </c>
      <c r="H277" s="4062">
        <f>H222</f>
        <v>0.66666666666666663</v>
      </c>
      <c r="I277" s="4063"/>
      <c r="K277" s="856" t="s">
        <v>61</v>
      </c>
      <c r="L277" s="4059">
        <f>L222</f>
        <v>44606</v>
      </c>
      <c r="M277" s="4060"/>
      <c r="N277" s="4060"/>
      <c r="O277" s="4060"/>
      <c r="P277" s="4061"/>
      <c r="Q277" s="857" t="s">
        <v>62</v>
      </c>
      <c r="R277" s="4064">
        <f>R222</f>
        <v>0.66666666666666663</v>
      </c>
      <c r="S277" s="4065"/>
      <c r="U277" s="856" t="s">
        <v>61</v>
      </c>
      <c r="V277" s="4059">
        <f>V222</f>
        <v>44606</v>
      </c>
      <c r="W277" s="4060"/>
      <c r="X277" s="4060"/>
      <c r="Y277" s="4060"/>
      <c r="Z277" s="4061"/>
      <c r="AA277" s="857" t="s">
        <v>62</v>
      </c>
      <c r="AB277" s="4064">
        <f>AB222</f>
        <v>0.66666666666666663</v>
      </c>
      <c r="AC277" s="4065"/>
    </row>
    <row r="278" spans="1:29" ht="12.75" customHeight="1">
      <c r="A278" s="4077" t="s">
        <v>21</v>
      </c>
      <c r="B278" s="4078"/>
      <c r="C278" s="858"/>
      <c r="D278" s="858"/>
      <c r="E278" s="858"/>
      <c r="F278" s="4081" t="s">
        <v>395</v>
      </c>
      <c r="G278" s="4081" t="s">
        <v>22</v>
      </c>
      <c r="H278" s="4081" t="s">
        <v>563</v>
      </c>
      <c r="I278" s="4090" t="s">
        <v>564</v>
      </c>
      <c r="K278" s="4077" t="s">
        <v>21</v>
      </c>
      <c r="L278" s="4078"/>
      <c r="M278" s="858"/>
      <c r="N278" s="858"/>
      <c r="O278" s="858"/>
      <c r="P278" s="4081" t="s">
        <v>395</v>
      </c>
      <c r="Q278" s="4081" t="s">
        <v>22</v>
      </c>
      <c r="R278" s="4081" t="s">
        <v>563</v>
      </c>
      <c r="S278" s="4090" t="s">
        <v>564</v>
      </c>
      <c r="U278" s="4077" t="s">
        <v>21</v>
      </c>
      <c r="V278" s="4078"/>
      <c r="W278" s="858"/>
      <c r="X278" s="858"/>
      <c r="Y278" s="858"/>
      <c r="Z278" s="4081" t="s">
        <v>395</v>
      </c>
      <c r="AA278" s="4081" t="s">
        <v>22</v>
      </c>
      <c r="AB278" s="4081" t="s">
        <v>563</v>
      </c>
      <c r="AC278" s="4090" t="s">
        <v>564</v>
      </c>
    </row>
    <row r="279" spans="1:29" ht="13.5" thickBot="1">
      <c r="A279" s="4079"/>
      <c r="B279" s="4080"/>
      <c r="C279" s="859"/>
      <c r="D279" s="859"/>
      <c r="E279" s="859" t="s">
        <v>396</v>
      </c>
      <c r="F279" s="4082"/>
      <c r="G279" s="4082"/>
      <c r="H279" s="4082"/>
      <c r="I279" s="4091"/>
      <c r="K279" s="4079"/>
      <c r="L279" s="4080"/>
      <c r="M279" s="859"/>
      <c r="N279" s="859"/>
      <c r="O279" s="859" t="s">
        <v>396</v>
      </c>
      <c r="P279" s="4082"/>
      <c r="Q279" s="4082"/>
      <c r="R279" s="4082"/>
      <c r="S279" s="4091"/>
      <c r="U279" s="4079"/>
      <c r="V279" s="4080"/>
      <c r="W279" s="859"/>
      <c r="X279" s="859"/>
      <c r="Y279" s="859" t="s">
        <v>396</v>
      </c>
      <c r="Z279" s="4082"/>
      <c r="AA279" s="4082"/>
      <c r="AB279" s="4082"/>
      <c r="AC279" s="4091"/>
    </row>
    <row r="280" spans="1:29" s="864" customFormat="1" ht="25.5" customHeight="1">
      <c r="A280" s="1407" t="s">
        <v>24</v>
      </c>
      <c r="B280" s="1408" t="s">
        <v>25</v>
      </c>
      <c r="C280" s="1408"/>
      <c r="D280" s="1408"/>
      <c r="E280" s="1408" t="s">
        <v>397</v>
      </c>
      <c r="F280" s="860">
        <f>'Основная продукция'!Y425</f>
        <v>0</v>
      </c>
      <c r="G280" s="861"/>
      <c r="H280" s="862"/>
      <c r="I280" s="863"/>
      <c r="K280" s="1407" t="s">
        <v>24</v>
      </c>
      <c r="L280" s="1408" t="s">
        <v>25</v>
      </c>
      <c r="M280" s="1408"/>
      <c r="N280" s="1408"/>
      <c r="O280" s="1408" t="s">
        <v>397</v>
      </c>
      <c r="P280" s="860">
        <f>'Основная продукция'!Y453</f>
        <v>0</v>
      </c>
      <c r="Q280" s="861"/>
      <c r="R280" s="862"/>
      <c r="S280" s="863"/>
      <c r="U280" s="1407" t="s">
        <v>24</v>
      </c>
      <c r="V280" s="1408" t="s">
        <v>25</v>
      </c>
      <c r="W280" s="1408"/>
      <c r="X280" s="1408"/>
      <c r="Y280" s="1408" t="s">
        <v>397</v>
      </c>
      <c r="Z280" s="860"/>
      <c r="AA280" s="861"/>
      <c r="AB280" s="862"/>
      <c r="AC280" s="863"/>
    </row>
    <row r="281" spans="1:29" s="864" customFormat="1" ht="25.5" customHeight="1">
      <c r="A281" s="865" t="s">
        <v>26</v>
      </c>
      <c r="B281" s="866" t="s">
        <v>25</v>
      </c>
      <c r="C281" s="867"/>
      <c r="D281" s="867"/>
      <c r="E281" s="866" t="s">
        <v>397</v>
      </c>
      <c r="F281" s="881">
        <f>'Основная продукция'!Y426</f>
        <v>0</v>
      </c>
      <c r="G281" s="868"/>
      <c r="H281" s="869"/>
      <c r="I281" s="870"/>
      <c r="K281" s="865" t="s">
        <v>26</v>
      </c>
      <c r="L281" s="866" t="s">
        <v>25</v>
      </c>
      <c r="M281" s="867"/>
      <c r="N281" s="867"/>
      <c r="O281" s="866" t="s">
        <v>397</v>
      </c>
      <c r="P281" s="881">
        <f>'Основная продукция'!Y454</f>
        <v>0</v>
      </c>
      <c r="Q281" s="868"/>
      <c r="R281" s="869"/>
      <c r="S281" s="870"/>
      <c r="U281" s="865" t="s">
        <v>26</v>
      </c>
      <c r="V281" s="866" t="s">
        <v>25</v>
      </c>
      <c r="W281" s="867"/>
      <c r="X281" s="867"/>
      <c r="Y281" s="866" t="s">
        <v>397</v>
      </c>
      <c r="Z281" s="881"/>
      <c r="AA281" s="868"/>
      <c r="AB281" s="869"/>
      <c r="AC281" s="870"/>
    </row>
    <row r="282" spans="1:29" s="864" customFormat="1" ht="25.5" customHeight="1">
      <c r="A282" s="865" t="s">
        <v>583</v>
      </c>
      <c r="B282" s="866" t="s">
        <v>25</v>
      </c>
      <c r="C282" s="867"/>
      <c r="D282" s="867"/>
      <c r="E282" s="866" t="s">
        <v>397</v>
      </c>
      <c r="F282" s="881">
        <f>'Основная продукция'!Y427</f>
        <v>0</v>
      </c>
      <c r="G282" s="868"/>
      <c r="H282" s="869"/>
      <c r="I282" s="870"/>
      <c r="K282" s="865" t="s">
        <v>583</v>
      </c>
      <c r="L282" s="866" t="s">
        <v>25</v>
      </c>
      <c r="M282" s="867"/>
      <c r="N282" s="867"/>
      <c r="O282" s="866" t="s">
        <v>397</v>
      </c>
      <c r="P282" s="881">
        <f>'Основная продукция'!Y455</f>
        <v>0</v>
      </c>
      <c r="Q282" s="868"/>
      <c r="R282" s="869"/>
      <c r="S282" s="870"/>
      <c r="U282" s="865" t="s">
        <v>583</v>
      </c>
      <c r="V282" s="866" t="s">
        <v>25</v>
      </c>
      <c r="W282" s="867"/>
      <c r="X282" s="867"/>
      <c r="Y282" s="866" t="s">
        <v>397</v>
      </c>
      <c r="Z282" s="881"/>
      <c r="AA282" s="868"/>
      <c r="AB282" s="869"/>
      <c r="AC282" s="870"/>
    </row>
    <row r="283" spans="1:29" s="864" customFormat="1" ht="25.5" customHeight="1">
      <c r="A283" s="865" t="s">
        <v>584</v>
      </c>
      <c r="B283" s="866" t="s">
        <v>25</v>
      </c>
      <c r="C283" s="867"/>
      <c r="D283" s="867"/>
      <c r="E283" s="866" t="s">
        <v>397</v>
      </c>
      <c r="F283" s="881">
        <f>'Основная продукция'!Y428</f>
        <v>0</v>
      </c>
      <c r="G283" s="868"/>
      <c r="H283" s="869"/>
      <c r="I283" s="870"/>
      <c r="K283" s="865" t="s">
        <v>584</v>
      </c>
      <c r="L283" s="866" t="s">
        <v>25</v>
      </c>
      <c r="M283" s="867"/>
      <c r="N283" s="867"/>
      <c r="O283" s="866" t="s">
        <v>397</v>
      </c>
      <c r="P283" s="881">
        <f>'Основная продукция'!Y456</f>
        <v>0</v>
      </c>
      <c r="Q283" s="868"/>
      <c r="R283" s="869"/>
      <c r="S283" s="870"/>
      <c r="U283" s="865" t="s">
        <v>584</v>
      </c>
      <c r="V283" s="866" t="s">
        <v>25</v>
      </c>
      <c r="W283" s="867"/>
      <c r="X283" s="867"/>
      <c r="Y283" s="866" t="s">
        <v>397</v>
      </c>
      <c r="Z283" s="881"/>
      <c r="AA283" s="868"/>
      <c r="AB283" s="869"/>
      <c r="AC283" s="870"/>
    </row>
    <row r="284" spans="1:29" s="864" customFormat="1" ht="25.5" customHeight="1" thickBot="1">
      <c r="A284" s="871" t="s">
        <v>27</v>
      </c>
      <c r="B284" s="1410" t="s">
        <v>25</v>
      </c>
      <c r="C284" s="872"/>
      <c r="D284" s="872"/>
      <c r="E284" s="1410" t="s">
        <v>397</v>
      </c>
      <c r="F284" s="930">
        <f>'Основная продукция'!Y429</f>
        <v>0</v>
      </c>
      <c r="G284" s="873"/>
      <c r="H284" s="874"/>
      <c r="I284" s="875"/>
      <c r="K284" s="871" t="s">
        <v>27</v>
      </c>
      <c r="L284" s="1410" t="s">
        <v>25</v>
      </c>
      <c r="M284" s="872"/>
      <c r="N284" s="872"/>
      <c r="O284" s="1410" t="s">
        <v>397</v>
      </c>
      <c r="P284" s="930">
        <f>'Основная продукция'!Y457</f>
        <v>0</v>
      </c>
      <c r="Q284" s="873"/>
      <c r="R284" s="874"/>
      <c r="S284" s="875"/>
      <c r="U284" s="871" t="s">
        <v>27</v>
      </c>
      <c r="V284" s="1410" t="s">
        <v>25</v>
      </c>
      <c r="W284" s="872"/>
      <c r="X284" s="872"/>
      <c r="Y284" s="1410" t="s">
        <v>397</v>
      </c>
      <c r="Z284" s="930"/>
      <c r="AA284" s="873"/>
      <c r="AB284" s="874"/>
      <c r="AC284" s="875"/>
    </row>
    <row r="285" spans="1:29" s="864" customFormat="1" ht="25.5" customHeight="1">
      <c r="A285" s="1407" t="s">
        <v>0</v>
      </c>
      <c r="B285" s="1408" t="s">
        <v>25</v>
      </c>
      <c r="C285" s="1408"/>
      <c r="D285" s="1408"/>
      <c r="E285" s="1408" t="s">
        <v>397</v>
      </c>
      <c r="F285" s="860">
        <f>'Основная продукция'!Y431</f>
        <v>0</v>
      </c>
      <c r="G285" s="876"/>
      <c r="H285" s="1832" t="e">
        <f>'Срочная в 16.00'!G60</f>
        <v>#DIV/0!</v>
      </c>
      <c r="I285" s="1829" t="e">
        <f>F285-H285</f>
        <v>#DIV/0!</v>
      </c>
      <c r="K285" s="1407" t="s">
        <v>0</v>
      </c>
      <c r="L285" s="1408" t="s">
        <v>25</v>
      </c>
      <c r="M285" s="1408"/>
      <c r="N285" s="1408"/>
      <c r="O285" s="1408" t="s">
        <v>397</v>
      </c>
      <c r="P285" s="860">
        <f>'Основная продукция'!Y459</f>
        <v>0</v>
      </c>
      <c r="Q285" s="876"/>
      <c r="R285" s="1832" t="e">
        <f>'Срочная в 16.00'!G64</f>
        <v>#DIV/0!</v>
      </c>
      <c r="S285" s="1829" t="e">
        <f>P285-R285</f>
        <v>#DIV/0!</v>
      </c>
      <c r="U285" s="1407" t="s">
        <v>0</v>
      </c>
      <c r="V285" s="1408" t="s">
        <v>25</v>
      </c>
      <c r="W285" s="1408"/>
      <c r="X285" s="1408"/>
      <c r="Y285" s="1408" t="s">
        <v>397</v>
      </c>
      <c r="Z285" s="860"/>
      <c r="AA285" s="876"/>
      <c r="AB285" s="1834"/>
      <c r="AC285" s="1826"/>
    </row>
    <row r="286" spans="1:29" s="864" customFormat="1" ht="25.5" customHeight="1">
      <c r="A286" s="865" t="s">
        <v>28</v>
      </c>
      <c r="B286" s="866" t="s">
        <v>25</v>
      </c>
      <c r="C286" s="867"/>
      <c r="D286" s="867"/>
      <c r="E286" s="866" t="s">
        <v>397</v>
      </c>
      <c r="F286" s="881">
        <f>'Основная продукция'!Y432</f>
        <v>0</v>
      </c>
      <c r="G286" s="877"/>
      <c r="H286" s="1827"/>
      <c r="I286" s="1828"/>
      <c r="K286" s="865" t="s">
        <v>28</v>
      </c>
      <c r="L286" s="866" t="s">
        <v>25</v>
      </c>
      <c r="M286" s="867"/>
      <c r="N286" s="867"/>
      <c r="O286" s="866" t="s">
        <v>397</v>
      </c>
      <c r="P286" s="881">
        <f>'Основная продукция'!Y460</f>
        <v>0</v>
      </c>
      <c r="Q286" s="877"/>
      <c r="R286" s="1827"/>
      <c r="S286" s="1828"/>
      <c r="U286" s="865" t="s">
        <v>28</v>
      </c>
      <c r="V286" s="866" t="s">
        <v>25</v>
      </c>
      <c r="W286" s="867"/>
      <c r="X286" s="867"/>
      <c r="Y286" s="866" t="s">
        <v>397</v>
      </c>
      <c r="Z286" s="881"/>
      <c r="AA286" s="877"/>
      <c r="AB286" s="1827"/>
      <c r="AC286" s="1828"/>
    </row>
    <row r="287" spans="1:29" s="864" customFormat="1" ht="25.5" customHeight="1" thickBot="1">
      <c r="A287" s="1409" t="s">
        <v>29</v>
      </c>
      <c r="B287" s="1410" t="s">
        <v>25</v>
      </c>
      <c r="C287" s="872"/>
      <c r="D287" s="872"/>
      <c r="E287" s="1410" t="s">
        <v>397</v>
      </c>
      <c r="F287" s="930">
        <f>'Основная продукция'!Y433</f>
        <v>0</v>
      </c>
      <c r="G287" s="878"/>
      <c r="H287" s="1836" t="e">
        <f>'Срочная в 16.00'!G61</f>
        <v>#DIV/0!</v>
      </c>
      <c r="I287" s="1837" t="e">
        <f>F287-H287</f>
        <v>#DIV/0!</v>
      </c>
      <c r="K287" s="1409" t="s">
        <v>29</v>
      </c>
      <c r="L287" s="1410" t="s">
        <v>25</v>
      </c>
      <c r="M287" s="872"/>
      <c r="N287" s="872"/>
      <c r="O287" s="1410" t="s">
        <v>397</v>
      </c>
      <c r="P287" s="930">
        <f>'Основная продукция'!Y461</f>
        <v>0</v>
      </c>
      <c r="Q287" s="878"/>
      <c r="R287" s="1836" t="e">
        <f>'Срочная в 16.00'!G65</f>
        <v>#DIV/0!</v>
      </c>
      <c r="S287" s="1837" t="e">
        <f>P287-R287</f>
        <v>#DIV/0!</v>
      </c>
      <c r="U287" s="1409" t="s">
        <v>29</v>
      </c>
      <c r="V287" s="1410" t="s">
        <v>25</v>
      </c>
      <c r="W287" s="872"/>
      <c r="X287" s="872"/>
      <c r="Y287" s="1410" t="s">
        <v>397</v>
      </c>
      <c r="Z287" s="930"/>
      <c r="AA287" s="878"/>
      <c r="AB287" s="1835"/>
      <c r="AC287" s="1830"/>
    </row>
    <row r="288" spans="1:29" s="864" customFormat="1" ht="25.5" customHeight="1">
      <c r="A288" s="1407" t="s">
        <v>30</v>
      </c>
      <c r="B288" s="1408" t="s">
        <v>25</v>
      </c>
      <c r="C288" s="1408"/>
      <c r="D288" s="1408"/>
      <c r="E288" s="1408" t="s">
        <v>397</v>
      </c>
      <c r="F288" s="860">
        <f>'Основная продукция'!Y435</f>
        <v>0</v>
      </c>
      <c r="G288" s="876"/>
      <c r="H288" s="862"/>
      <c r="I288" s="863"/>
      <c r="K288" s="1407" t="s">
        <v>30</v>
      </c>
      <c r="L288" s="1408" t="s">
        <v>25</v>
      </c>
      <c r="M288" s="1408"/>
      <c r="N288" s="1408"/>
      <c r="O288" s="1408" t="s">
        <v>397</v>
      </c>
      <c r="P288" s="860">
        <f>'Основная продукция'!Y463</f>
        <v>0</v>
      </c>
      <c r="Q288" s="876"/>
      <c r="R288" s="862"/>
      <c r="S288" s="863"/>
      <c r="U288" s="1407" t="s">
        <v>30</v>
      </c>
      <c r="V288" s="1408" t="s">
        <v>25</v>
      </c>
      <c r="W288" s="1408"/>
      <c r="X288" s="1408"/>
      <c r="Y288" s="1408" t="s">
        <v>397</v>
      </c>
      <c r="Z288" s="860"/>
      <c r="AA288" s="876"/>
      <c r="AB288" s="862"/>
      <c r="AC288" s="863"/>
    </row>
    <row r="289" spans="1:29" s="864" customFormat="1" ht="25.5" customHeight="1" thickBot="1">
      <c r="A289" s="1409" t="s">
        <v>31</v>
      </c>
      <c r="B289" s="1410" t="s">
        <v>25</v>
      </c>
      <c r="C289" s="872"/>
      <c r="D289" s="872"/>
      <c r="E289" s="1410" t="s">
        <v>397</v>
      </c>
      <c r="F289" s="930">
        <f>'Основная продукция'!Y436</f>
        <v>0</v>
      </c>
      <c r="G289" s="878"/>
      <c r="H289" s="874"/>
      <c r="I289" s="875"/>
      <c r="K289" s="1409" t="s">
        <v>31</v>
      </c>
      <c r="L289" s="1410" t="s">
        <v>25</v>
      </c>
      <c r="M289" s="872"/>
      <c r="N289" s="872"/>
      <c r="O289" s="1410" t="s">
        <v>397</v>
      </c>
      <c r="P289" s="930">
        <f>'Основная продукция'!Y464</f>
        <v>0</v>
      </c>
      <c r="Q289" s="878"/>
      <c r="R289" s="874"/>
      <c r="S289" s="875"/>
      <c r="U289" s="1409" t="s">
        <v>31</v>
      </c>
      <c r="V289" s="1410" t="s">
        <v>25</v>
      </c>
      <c r="W289" s="872"/>
      <c r="X289" s="872"/>
      <c r="Y289" s="1410" t="s">
        <v>397</v>
      </c>
      <c r="Z289" s="930"/>
      <c r="AA289" s="878"/>
      <c r="AB289" s="874"/>
      <c r="AC289" s="875"/>
    </row>
    <row r="290" spans="1:29" s="864" customFormat="1" ht="25.5" customHeight="1">
      <c r="A290" s="879" t="s">
        <v>327</v>
      </c>
      <c r="B290" s="1408" t="s">
        <v>25</v>
      </c>
      <c r="C290" s="1408"/>
      <c r="D290" s="1408"/>
      <c r="E290" s="1408" t="s">
        <v>397</v>
      </c>
      <c r="F290" s="860">
        <f>'Основная продукция'!Y437</f>
        <v>0</v>
      </c>
      <c r="G290" s="876"/>
      <c r="H290" s="862"/>
      <c r="I290" s="863"/>
      <c r="K290" s="879" t="s">
        <v>327</v>
      </c>
      <c r="L290" s="1408" t="s">
        <v>25</v>
      </c>
      <c r="M290" s="1408"/>
      <c r="N290" s="1408"/>
      <c r="O290" s="1408" t="s">
        <v>397</v>
      </c>
      <c r="P290" s="860">
        <f>'Основная продукция'!Y465</f>
        <v>0</v>
      </c>
      <c r="Q290" s="876"/>
      <c r="R290" s="862"/>
      <c r="S290" s="863"/>
      <c r="U290" s="879" t="s">
        <v>327</v>
      </c>
      <c r="V290" s="1408" t="s">
        <v>25</v>
      </c>
      <c r="W290" s="1408"/>
      <c r="X290" s="1408"/>
      <c r="Y290" s="1408" t="s">
        <v>397</v>
      </c>
      <c r="Z290" s="860"/>
      <c r="AA290" s="876"/>
      <c r="AB290" s="862"/>
      <c r="AC290" s="863"/>
    </row>
    <row r="291" spans="1:29" s="864" customFormat="1" ht="25.5" customHeight="1">
      <c r="A291" s="880" t="s">
        <v>33</v>
      </c>
      <c r="B291" s="866" t="s">
        <v>25</v>
      </c>
      <c r="C291" s="867"/>
      <c r="D291" s="867"/>
      <c r="E291" s="866" t="s">
        <v>397</v>
      </c>
      <c r="F291" s="881">
        <f>'Основная продукция'!Y438</f>
        <v>0</v>
      </c>
      <c r="G291" s="877"/>
      <c r="H291" s="869"/>
      <c r="I291" s="870"/>
      <c r="K291" s="880" t="s">
        <v>33</v>
      </c>
      <c r="L291" s="866" t="s">
        <v>25</v>
      </c>
      <c r="M291" s="867"/>
      <c r="N291" s="867"/>
      <c r="O291" s="866" t="s">
        <v>397</v>
      </c>
      <c r="P291" s="881">
        <f>'Основная продукция'!Y466</f>
        <v>0</v>
      </c>
      <c r="Q291" s="877"/>
      <c r="R291" s="869"/>
      <c r="S291" s="870"/>
      <c r="U291" s="880" t="s">
        <v>33</v>
      </c>
      <c r="V291" s="866" t="s">
        <v>25</v>
      </c>
      <c r="W291" s="867"/>
      <c r="X291" s="867"/>
      <c r="Y291" s="866" t="s">
        <v>397</v>
      </c>
      <c r="Z291" s="881"/>
      <c r="AA291" s="877"/>
      <c r="AB291" s="869"/>
      <c r="AC291" s="870"/>
    </row>
    <row r="292" spans="1:29" s="864" customFormat="1" ht="25.5" customHeight="1" thickBot="1">
      <c r="A292" s="871" t="s">
        <v>34</v>
      </c>
      <c r="B292" s="1410" t="s">
        <v>25</v>
      </c>
      <c r="C292" s="872"/>
      <c r="D292" s="872"/>
      <c r="E292" s="1410" t="s">
        <v>397</v>
      </c>
      <c r="F292" s="930">
        <f>'Основная продукция'!Y439</f>
        <v>0</v>
      </c>
      <c r="G292" s="878"/>
      <c r="H292" s="874"/>
      <c r="I292" s="875"/>
      <c r="K292" s="871" t="s">
        <v>34</v>
      </c>
      <c r="L292" s="1410" t="s">
        <v>25</v>
      </c>
      <c r="M292" s="872"/>
      <c r="N292" s="872"/>
      <c r="O292" s="1410" t="s">
        <v>397</v>
      </c>
      <c r="P292" s="930">
        <f>'Основная продукция'!Y467</f>
        <v>0</v>
      </c>
      <c r="Q292" s="878"/>
      <c r="R292" s="874"/>
      <c r="S292" s="875"/>
      <c r="U292" s="871" t="s">
        <v>34</v>
      </c>
      <c r="V292" s="1410" t="s">
        <v>25</v>
      </c>
      <c r="W292" s="872"/>
      <c r="X292" s="872"/>
      <c r="Y292" s="1410" t="s">
        <v>397</v>
      </c>
      <c r="Z292" s="930"/>
      <c r="AA292" s="878"/>
      <c r="AB292" s="874"/>
      <c r="AC292" s="875"/>
    </row>
    <row r="293" spans="1:29" s="864" customFormat="1" ht="25.5" customHeight="1">
      <c r="A293" s="1407" t="s">
        <v>9</v>
      </c>
      <c r="B293" s="1408" t="s">
        <v>25</v>
      </c>
      <c r="C293" s="1408"/>
      <c r="D293" s="1408"/>
      <c r="E293" s="1408" t="s">
        <v>397</v>
      </c>
      <c r="F293" s="860">
        <f>'Основная продукция'!Y440</f>
        <v>0</v>
      </c>
      <c r="G293" s="876"/>
      <c r="H293" s="862"/>
      <c r="I293" s="863"/>
      <c r="K293" s="1407" t="s">
        <v>9</v>
      </c>
      <c r="L293" s="1408" t="s">
        <v>25</v>
      </c>
      <c r="M293" s="1408"/>
      <c r="N293" s="1408"/>
      <c r="O293" s="1408" t="s">
        <v>397</v>
      </c>
      <c r="P293" s="860">
        <f>'Основная продукция'!Y468</f>
        <v>0</v>
      </c>
      <c r="Q293" s="876"/>
      <c r="R293" s="862"/>
      <c r="S293" s="863"/>
      <c r="U293" s="1407" t="s">
        <v>9</v>
      </c>
      <c r="V293" s="1408" t="s">
        <v>25</v>
      </c>
      <c r="W293" s="1408"/>
      <c r="X293" s="1408"/>
      <c r="Y293" s="1408" t="s">
        <v>397</v>
      </c>
      <c r="Z293" s="860"/>
      <c r="AA293" s="876"/>
      <c r="AB293" s="862"/>
      <c r="AC293" s="863"/>
    </row>
    <row r="294" spans="1:29" s="864" customFormat="1" ht="25.5" customHeight="1">
      <c r="A294" s="880" t="s">
        <v>10</v>
      </c>
      <c r="B294" s="866" t="s">
        <v>25</v>
      </c>
      <c r="C294" s="867"/>
      <c r="D294" s="867"/>
      <c r="E294" s="866" t="s">
        <v>397</v>
      </c>
      <c r="F294" s="881" t="e">
        <f>'Основная продукция'!#REF!</f>
        <v>#REF!</v>
      </c>
      <c r="G294" s="877"/>
      <c r="H294" s="869"/>
      <c r="I294" s="870"/>
      <c r="K294" s="880" t="s">
        <v>10</v>
      </c>
      <c r="L294" s="866" t="s">
        <v>25</v>
      </c>
      <c r="M294" s="867"/>
      <c r="N294" s="867"/>
      <c r="O294" s="866" t="s">
        <v>397</v>
      </c>
      <c r="P294" s="881" t="e">
        <f>'Основная продукция'!#REF!</f>
        <v>#REF!</v>
      </c>
      <c r="Q294" s="877"/>
      <c r="R294" s="869"/>
      <c r="S294" s="870"/>
      <c r="U294" s="880" t="s">
        <v>10</v>
      </c>
      <c r="V294" s="866" t="s">
        <v>25</v>
      </c>
      <c r="W294" s="867"/>
      <c r="X294" s="867"/>
      <c r="Y294" s="866" t="s">
        <v>397</v>
      </c>
      <c r="Z294" s="881"/>
      <c r="AA294" s="877"/>
      <c r="AB294" s="869"/>
      <c r="AC294" s="870"/>
    </row>
    <row r="295" spans="1:29" s="864" customFormat="1" ht="25.5" customHeight="1" thickBot="1">
      <c r="A295" s="871" t="s">
        <v>11</v>
      </c>
      <c r="B295" s="1410" t="s">
        <v>25</v>
      </c>
      <c r="C295" s="872"/>
      <c r="D295" s="872"/>
      <c r="E295" s="882" t="s">
        <v>397</v>
      </c>
      <c r="F295" s="930" t="e">
        <f>'Основная продукция'!#REF!</f>
        <v>#REF!</v>
      </c>
      <c r="G295" s="878"/>
      <c r="H295" s="874"/>
      <c r="I295" s="875"/>
      <c r="K295" s="871" t="s">
        <v>11</v>
      </c>
      <c r="L295" s="1410" t="s">
        <v>25</v>
      </c>
      <c r="M295" s="872"/>
      <c r="N295" s="872"/>
      <c r="O295" s="882" t="s">
        <v>397</v>
      </c>
      <c r="P295" s="930" t="e">
        <f>'Основная продукция'!#REF!</f>
        <v>#REF!</v>
      </c>
      <c r="Q295" s="878"/>
      <c r="R295" s="874"/>
      <c r="S295" s="875"/>
      <c r="U295" s="871" t="s">
        <v>11</v>
      </c>
      <c r="V295" s="1410" t="s">
        <v>25</v>
      </c>
      <c r="W295" s="872"/>
      <c r="X295" s="872"/>
      <c r="Y295" s="882" t="s">
        <v>397</v>
      </c>
      <c r="Z295" s="930"/>
      <c r="AA295" s="878"/>
      <c r="AB295" s="874"/>
      <c r="AC295" s="875"/>
    </row>
    <row r="296" spans="1:29" s="864" customFormat="1" ht="25.5" customHeight="1">
      <c r="A296" s="879" t="s">
        <v>331</v>
      </c>
      <c r="B296" s="1838" t="s">
        <v>25</v>
      </c>
      <c r="C296" s="1970"/>
      <c r="D296" s="1847"/>
      <c r="E296" s="1838" t="s">
        <v>397</v>
      </c>
      <c r="F296" s="860">
        <f>'Основная продукция'!Y442</f>
        <v>0</v>
      </c>
      <c r="G296" s="876"/>
      <c r="H296" s="862"/>
      <c r="I296" s="1844"/>
      <c r="K296" s="879" t="s">
        <v>331</v>
      </c>
      <c r="L296" s="1838" t="s">
        <v>25</v>
      </c>
      <c r="M296" s="1970"/>
      <c r="N296" s="1847"/>
      <c r="O296" s="1838" t="s">
        <v>397</v>
      </c>
      <c r="P296" s="860">
        <f>'Основная продукция'!Y470</f>
        <v>0</v>
      </c>
      <c r="Q296" s="876"/>
      <c r="R296" s="862"/>
      <c r="S296" s="1844"/>
      <c r="U296" s="879" t="s">
        <v>331</v>
      </c>
      <c r="V296" s="1838" t="s">
        <v>25</v>
      </c>
      <c r="W296" s="1970"/>
      <c r="X296" s="1847"/>
      <c r="Y296" s="1838" t="s">
        <v>397</v>
      </c>
      <c r="Z296" s="860"/>
      <c r="AA296" s="876"/>
      <c r="AB296" s="862"/>
      <c r="AC296" s="1844"/>
    </row>
    <row r="297" spans="1:29" s="864" customFormat="1" ht="25.5" customHeight="1" thickBot="1">
      <c r="A297" s="1845" t="s">
        <v>330</v>
      </c>
      <c r="B297" s="926" t="s">
        <v>25</v>
      </c>
      <c r="C297" s="926"/>
      <c r="D297" s="888"/>
      <c r="E297" s="926" t="s">
        <v>397</v>
      </c>
      <c r="F297" s="1846">
        <f>'Основная продукция'!Y443</f>
        <v>0</v>
      </c>
      <c r="G297" s="1841"/>
      <c r="H297" s="1842"/>
      <c r="I297" s="1843"/>
      <c r="K297" s="1845" t="s">
        <v>330</v>
      </c>
      <c r="L297" s="926" t="s">
        <v>25</v>
      </c>
      <c r="M297" s="926"/>
      <c r="N297" s="888"/>
      <c r="O297" s="926" t="s">
        <v>397</v>
      </c>
      <c r="P297" s="1846">
        <f>'Основная продукция'!Y471</f>
        <v>0</v>
      </c>
      <c r="Q297" s="1841"/>
      <c r="R297" s="1842"/>
      <c r="S297" s="1843"/>
      <c r="U297" s="1845" t="s">
        <v>330</v>
      </c>
      <c r="V297" s="926" t="s">
        <v>25</v>
      </c>
      <c r="W297" s="926"/>
      <c r="X297" s="888"/>
      <c r="Y297" s="926" t="s">
        <v>397</v>
      </c>
      <c r="Z297" s="1846"/>
      <c r="AA297" s="1841"/>
      <c r="AB297" s="1842"/>
      <c r="AC297" s="1843"/>
    </row>
    <row r="298" spans="1:29" s="864" customFormat="1" ht="25.5" customHeight="1">
      <c r="A298" s="879" t="s">
        <v>13</v>
      </c>
      <c r="B298" s="1838" t="s">
        <v>25</v>
      </c>
      <c r="C298" s="1838"/>
      <c r="D298" s="1838"/>
      <c r="E298" s="1838" t="s">
        <v>397</v>
      </c>
      <c r="F298" s="860">
        <f>'Основная продукция'!Y444</f>
        <v>0</v>
      </c>
      <c r="G298" s="876"/>
      <c r="H298" s="862"/>
      <c r="I298" s="863"/>
      <c r="K298" s="879" t="s">
        <v>13</v>
      </c>
      <c r="L298" s="1838" t="s">
        <v>25</v>
      </c>
      <c r="M298" s="1838"/>
      <c r="N298" s="1838"/>
      <c r="O298" s="1838" t="s">
        <v>397</v>
      </c>
      <c r="P298" s="860">
        <f>'Основная продукция'!Y472</f>
        <v>0</v>
      </c>
      <c r="Q298" s="876"/>
      <c r="R298" s="862"/>
      <c r="S298" s="863"/>
      <c r="U298" s="879" t="s">
        <v>13</v>
      </c>
      <c r="V298" s="1838" t="s">
        <v>25</v>
      </c>
      <c r="W298" s="1838"/>
      <c r="X298" s="1838"/>
      <c r="Y298" s="1838" t="s">
        <v>397</v>
      </c>
      <c r="Z298" s="860"/>
      <c r="AA298" s="876"/>
      <c r="AB298" s="862"/>
      <c r="AC298" s="863"/>
    </row>
    <row r="299" spans="1:29" s="864" customFormat="1" ht="25.5" customHeight="1">
      <c r="A299" s="880" t="s">
        <v>35</v>
      </c>
      <c r="B299" s="866" t="s">
        <v>25</v>
      </c>
      <c r="C299" s="867"/>
      <c r="D299" s="867"/>
      <c r="E299" s="866" t="s">
        <v>397</v>
      </c>
      <c r="F299" s="881">
        <f>'Основная продукция'!Y445</f>
        <v>0</v>
      </c>
      <c r="G299" s="877"/>
      <c r="H299" s="869"/>
      <c r="I299" s="870"/>
      <c r="K299" s="880" t="s">
        <v>35</v>
      </c>
      <c r="L299" s="866" t="s">
        <v>25</v>
      </c>
      <c r="M299" s="867"/>
      <c r="N299" s="867"/>
      <c r="O299" s="866" t="s">
        <v>397</v>
      </c>
      <c r="P299" s="881">
        <f>'Основная продукция'!Y473</f>
        <v>0</v>
      </c>
      <c r="Q299" s="877"/>
      <c r="R299" s="869"/>
      <c r="S299" s="870"/>
      <c r="U299" s="880" t="s">
        <v>35</v>
      </c>
      <c r="V299" s="866" t="s">
        <v>25</v>
      </c>
      <c r="W299" s="867"/>
      <c r="X299" s="867"/>
      <c r="Y299" s="866" t="s">
        <v>397</v>
      </c>
      <c r="Z299" s="881"/>
      <c r="AA299" s="877"/>
      <c r="AB299" s="869"/>
      <c r="AC299" s="870"/>
    </row>
    <row r="300" spans="1:29" s="864" customFormat="1" ht="25.5" customHeight="1">
      <c r="A300" s="880" t="s">
        <v>36</v>
      </c>
      <c r="B300" s="866" t="s">
        <v>25</v>
      </c>
      <c r="C300" s="867"/>
      <c r="D300" s="867"/>
      <c r="E300" s="866" t="s">
        <v>397</v>
      </c>
      <c r="F300" s="881">
        <f>'Основная продукция'!Y446</f>
        <v>0</v>
      </c>
      <c r="G300" s="877"/>
      <c r="H300" s="869"/>
      <c r="I300" s="870"/>
      <c r="K300" s="880" t="s">
        <v>36</v>
      </c>
      <c r="L300" s="866" t="s">
        <v>25</v>
      </c>
      <c r="M300" s="867"/>
      <c r="N300" s="867"/>
      <c r="O300" s="866" t="s">
        <v>397</v>
      </c>
      <c r="P300" s="881">
        <f>'Основная продукция'!Y474</f>
        <v>0</v>
      </c>
      <c r="Q300" s="877"/>
      <c r="R300" s="869"/>
      <c r="S300" s="870"/>
      <c r="U300" s="880" t="s">
        <v>36</v>
      </c>
      <c r="V300" s="866" t="s">
        <v>25</v>
      </c>
      <c r="W300" s="867"/>
      <c r="X300" s="867"/>
      <c r="Y300" s="866" t="s">
        <v>397</v>
      </c>
      <c r="Z300" s="881"/>
      <c r="AA300" s="877"/>
      <c r="AB300" s="869"/>
      <c r="AC300" s="870"/>
    </row>
    <row r="301" spans="1:29" s="864" customFormat="1" ht="25.5" customHeight="1">
      <c r="A301" s="880" t="s">
        <v>14</v>
      </c>
      <c r="B301" s="866" t="s">
        <v>25</v>
      </c>
      <c r="C301" s="867"/>
      <c r="D301" s="867"/>
      <c r="E301" s="866" t="s">
        <v>397</v>
      </c>
      <c r="F301" s="881" t="e">
        <f>'Основная продукция'!#REF!</f>
        <v>#REF!</v>
      </c>
      <c r="G301" s="877"/>
      <c r="H301" s="869"/>
      <c r="I301" s="870"/>
      <c r="K301" s="880" t="s">
        <v>14</v>
      </c>
      <c r="L301" s="866" t="s">
        <v>25</v>
      </c>
      <c r="M301" s="867"/>
      <c r="N301" s="867"/>
      <c r="O301" s="866" t="s">
        <v>397</v>
      </c>
      <c r="P301" s="881" t="e">
        <f>'Основная продукция'!#REF!</f>
        <v>#REF!</v>
      </c>
      <c r="Q301" s="877"/>
      <c r="R301" s="869"/>
      <c r="S301" s="870"/>
      <c r="U301" s="880" t="s">
        <v>14</v>
      </c>
      <c r="V301" s="866" t="s">
        <v>25</v>
      </c>
      <c r="W301" s="867"/>
      <c r="X301" s="867"/>
      <c r="Y301" s="866" t="s">
        <v>397</v>
      </c>
      <c r="Z301" s="881"/>
      <c r="AA301" s="877"/>
      <c r="AB301" s="869"/>
      <c r="AC301" s="870"/>
    </row>
    <row r="302" spans="1:29" s="864" customFormat="1" ht="25.5" customHeight="1">
      <c r="A302" s="880" t="s">
        <v>37</v>
      </c>
      <c r="B302" s="866" t="s">
        <v>25</v>
      </c>
      <c r="C302" s="867"/>
      <c r="D302" s="867"/>
      <c r="E302" s="866" t="s">
        <v>397</v>
      </c>
      <c r="F302" s="881">
        <f>'Основная продукция'!Y447</f>
        <v>0</v>
      </c>
      <c r="G302" s="877"/>
      <c r="H302" s="869"/>
      <c r="I302" s="870"/>
      <c r="K302" s="880" t="s">
        <v>37</v>
      </c>
      <c r="L302" s="866" t="s">
        <v>25</v>
      </c>
      <c r="M302" s="867"/>
      <c r="N302" s="867"/>
      <c r="O302" s="866" t="s">
        <v>397</v>
      </c>
      <c r="P302" s="881">
        <f>'Основная продукция'!Y475</f>
        <v>0</v>
      </c>
      <c r="Q302" s="877"/>
      <c r="R302" s="869"/>
      <c r="S302" s="870"/>
      <c r="U302" s="880" t="s">
        <v>37</v>
      </c>
      <c r="V302" s="866" t="s">
        <v>25</v>
      </c>
      <c r="W302" s="867"/>
      <c r="X302" s="867"/>
      <c r="Y302" s="866" t="s">
        <v>397</v>
      </c>
      <c r="Z302" s="881"/>
      <c r="AA302" s="877"/>
      <c r="AB302" s="869"/>
      <c r="AC302" s="870"/>
    </row>
    <row r="303" spans="1:29" s="864" customFormat="1" ht="25.5" customHeight="1" thickBot="1">
      <c r="A303" s="871" t="s">
        <v>38</v>
      </c>
      <c r="B303" s="1839" t="s">
        <v>25</v>
      </c>
      <c r="C303" s="926"/>
      <c r="D303" s="926"/>
      <c r="E303" s="1839" t="s">
        <v>397</v>
      </c>
      <c r="F303" s="1846">
        <f>'Основная продукция'!Y448</f>
        <v>0</v>
      </c>
      <c r="G303" s="878"/>
      <c r="H303" s="874"/>
      <c r="I303" s="875"/>
      <c r="K303" s="871" t="s">
        <v>38</v>
      </c>
      <c r="L303" s="1839" t="s">
        <v>25</v>
      </c>
      <c r="M303" s="926"/>
      <c r="N303" s="926"/>
      <c r="O303" s="1839" t="s">
        <v>397</v>
      </c>
      <c r="P303" s="1846">
        <f>'Основная продукция'!Y476</f>
        <v>0</v>
      </c>
      <c r="Q303" s="878"/>
      <c r="R303" s="874"/>
      <c r="S303" s="875"/>
      <c r="U303" s="871" t="s">
        <v>38</v>
      </c>
      <c r="V303" s="1839" t="s">
        <v>25</v>
      </c>
      <c r="W303" s="926"/>
      <c r="X303" s="926"/>
      <c r="Y303" s="1839" t="s">
        <v>397</v>
      </c>
      <c r="Z303" s="1846"/>
      <c r="AA303" s="878"/>
      <c r="AB303" s="874"/>
      <c r="AC303" s="875"/>
    </row>
    <row r="304" spans="1:29" s="864" customFormat="1" ht="25.5" customHeight="1">
      <c r="A304" s="1273" t="s">
        <v>39</v>
      </c>
      <c r="B304" s="867" t="s">
        <v>398</v>
      </c>
      <c r="C304" s="1274">
        <v>0</v>
      </c>
      <c r="D304" s="1274">
        <f>C304/0.5</f>
        <v>0</v>
      </c>
      <c r="E304" s="1274">
        <f>ROUNDUP(D304,0)+'Основная продукция'!AB427</f>
        <v>0</v>
      </c>
      <c r="F304" s="1275">
        <f>E304*0.5</f>
        <v>0</v>
      </c>
      <c r="G304" s="931"/>
      <c r="H304" s="932"/>
      <c r="I304" s="933"/>
      <c r="K304" s="1273" t="s">
        <v>39</v>
      </c>
      <c r="L304" s="867" t="s">
        <v>398</v>
      </c>
      <c r="M304" s="1274">
        <v>0</v>
      </c>
      <c r="N304" s="1274">
        <f>M304/0.5</f>
        <v>0</v>
      </c>
      <c r="O304" s="1274">
        <f>ROUNDUP(N304,0)+'Основная продукция'!AB455</f>
        <v>0</v>
      </c>
      <c r="P304" s="1275">
        <f>O304*0.5</f>
        <v>0</v>
      </c>
      <c r="Q304" s="931"/>
      <c r="R304" s="932"/>
      <c r="S304" s="933"/>
      <c r="U304" s="1273" t="s">
        <v>39</v>
      </c>
      <c r="V304" s="867" t="s">
        <v>398</v>
      </c>
      <c r="W304" s="1274">
        <f>Овощи!G1372</f>
        <v>0</v>
      </c>
      <c r="X304" s="1274">
        <f>W304/0.5</f>
        <v>0</v>
      </c>
      <c r="Y304" s="1274">
        <f>ROUNDUP(X304,0)</f>
        <v>0</v>
      </c>
      <c r="Z304" s="1275">
        <f>Y304*0.5</f>
        <v>0</v>
      </c>
      <c r="AA304" s="931"/>
      <c r="AB304" s="932"/>
      <c r="AC304" s="933"/>
    </row>
    <row r="305" spans="1:29" s="864" customFormat="1" ht="25.5" customHeight="1">
      <c r="A305" s="893" t="s">
        <v>41</v>
      </c>
      <c r="B305" s="891" t="s">
        <v>398</v>
      </c>
      <c r="C305" s="891">
        <v>0</v>
      </c>
      <c r="D305" s="891">
        <f>C305/0.5</f>
        <v>0</v>
      </c>
      <c r="E305" s="891">
        <f>ROUNDUP(D305,0)+'Основная продукция'!AB426</f>
        <v>0</v>
      </c>
      <c r="F305" s="892">
        <f>E305*0.5</f>
        <v>0</v>
      </c>
      <c r="G305" s="894"/>
      <c r="H305" s="895"/>
      <c r="I305" s="896"/>
      <c r="K305" s="893" t="s">
        <v>41</v>
      </c>
      <c r="L305" s="891" t="s">
        <v>398</v>
      </c>
      <c r="M305" s="891">
        <v>0</v>
      </c>
      <c r="N305" s="891">
        <f>M305/0.5</f>
        <v>0</v>
      </c>
      <c r="O305" s="891">
        <f>ROUNDUP(N305,0)+'Основная продукция'!AB454</f>
        <v>0</v>
      </c>
      <c r="P305" s="892">
        <f>O305*0.5</f>
        <v>0</v>
      </c>
      <c r="Q305" s="894"/>
      <c r="R305" s="895"/>
      <c r="S305" s="896"/>
      <c r="U305" s="893" t="s">
        <v>41</v>
      </c>
      <c r="V305" s="891" t="s">
        <v>398</v>
      </c>
      <c r="W305" s="891">
        <f>Овощи!G1371</f>
        <v>0</v>
      </c>
      <c r="X305" s="891">
        <f>W305/0.5</f>
        <v>0</v>
      </c>
      <c r="Y305" s="891">
        <f>ROUNDUP(X305,0)</f>
        <v>0</v>
      </c>
      <c r="Z305" s="892">
        <f>Y305*0.5</f>
        <v>0</v>
      </c>
      <c r="AA305" s="894"/>
      <c r="AB305" s="895"/>
      <c r="AC305" s="896"/>
    </row>
    <row r="306" spans="1:29" s="864" customFormat="1" ht="25.5" customHeight="1">
      <c r="A306" s="893" t="s">
        <v>42</v>
      </c>
      <c r="B306" s="891" t="s">
        <v>398</v>
      </c>
      <c r="C306" s="891">
        <v>0</v>
      </c>
      <c r="D306" s="891">
        <f>C306/0.5</f>
        <v>0</v>
      </c>
      <c r="E306" s="891">
        <f>ROUNDUP(D306,0)+'Основная продукция'!AB425</f>
        <v>0</v>
      </c>
      <c r="F306" s="892">
        <f>E306*0.5</f>
        <v>0</v>
      </c>
      <c r="G306" s="894"/>
      <c r="H306" s="895"/>
      <c r="I306" s="896"/>
      <c r="K306" s="893" t="s">
        <v>42</v>
      </c>
      <c r="L306" s="891" t="s">
        <v>398</v>
      </c>
      <c r="M306" s="891">
        <v>0</v>
      </c>
      <c r="N306" s="891">
        <f>M306/0.5</f>
        <v>0</v>
      </c>
      <c r="O306" s="891">
        <f>ROUNDUP(N306,0)+'Основная продукция'!AB453</f>
        <v>0</v>
      </c>
      <c r="P306" s="892">
        <f>O306*0.5</f>
        <v>0</v>
      </c>
      <c r="Q306" s="894"/>
      <c r="R306" s="895"/>
      <c r="S306" s="896"/>
      <c r="U306" s="893" t="s">
        <v>42</v>
      </c>
      <c r="V306" s="891" t="s">
        <v>398</v>
      </c>
      <c r="W306" s="891">
        <f>Овощи!G1370</f>
        <v>0</v>
      </c>
      <c r="X306" s="891">
        <f>W306/0.5</f>
        <v>0</v>
      </c>
      <c r="Y306" s="891">
        <f>ROUNDUP(X306,0)</f>
        <v>0</v>
      </c>
      <c r="Z306" s="892">
        <f>Y306*0.5</f>
        <v>0</v>
      </c>
      <c r="AA306" s="894"/>
      <c r="AB306" s="895"/>
      <c r="AC306" s="896"/>
    </row>
    <row r="307" spans="1:29" s="864" customFormat="1" ht="25.5" customHeight="1">
      <c r="A307" s="893" t="s">
        <v>43</v>
      </c>
      <c r="B307" s="891" t="s">
        <v>398</v>
      </c>
      <c r="C307" s="891">
        <v>0</v>
      </c>
      <c r="D307" s="891">
        <f>C307/0.5</f>
        <v>0</v>
      </c>
      <c r="E307" s="891">
        <f>ROUNDUP(D307,0)+'Основная продукция'!AB431</f>
        <v>0</v>
      </c>
      <c r="F307" s="892">
        <f>E307*0.5</f>
        <v>0</v>
      </c>
      <c r="G307" s="894"/>
      <c r="H307" s="895"/>
      <c r="I307" s="896"/>
      <c r="K307" s="893" t="s">
        <v>43</v>
      </c>
      <c r="L307" s="891" t="s">
        <v>398</v>
      </c>
      <c r="M307" s="891">
        <v>0</v>
      </c>
      <c r="N307" s="891">
        <f>M307/0.5</f>
        <v>0</v>
      </c>
      <c r="O307" s="891">
        <f>ROUNDUP(N307,0)+'Основная продукция'!AB459</f>
        <v>0</v>
      </c>
      <c r="P307" s="892">
        <f>O307*0.5</f>
        <v>0</v>
      </c>
      <c r="Q307" s="894"/>
      <c r="R307" s="895"/>
      <c r="S307" s="896"/>
      <c r="U307" s="893" t="s">
        <v>43</v>
      </c>
      <c r="V307" s="891" t="s">
        <v>398</v>
      </c>
      <c r="W307" s="891">
        <f>Овощи!G1376</f>
        <v>0</v>
      </c>
      <c r="X307" s="891">
        <f>W307/0.5</f>
        <v>0</v>
      </c>
      <c r="Y307" s="891">
        <f>ROUNDUP(X307,0)</f>
        <v>0</v>
      </c>
      <c r="Z307" s="892">
        <f>Y307*0.5</f>
        <v>0</v>
      </c>
      <c r="AA307" s="894"/>
      <c r="AB307" s="895"/>
      <c r="AC307" s="896"/>
    </row>
    <row r="308" spans="1:29" s="864" customFormat="1" ht="25.5" customHeight="1">
      <c r="A308" s="893" t="s">
        <v>44</v>
      </c>
      <c r="B308" s="891" t="s">
        <v>398</v>
      </c>
      <c r="C308" s="891">
        <v>0</v>
      </c>
      <c r="D308" s="891">
        <f>C308/0.2</f>
        <v>0</v>
      </c>
      <c r="E308" s="891">
        <f>ROUNDUP(D308,0)+'Основная продукция'!AB430</f>
        <v>0</v>
      </c>
      <c r="F308" s="892">
        <f>E308*0.2</f>
        <v>0</v>
      </c>
      <c r="G308" s="894"/>
      <c r="H308" s="895"/>
      <c r="I308" s="896"/>
      <c r="K308" s="893" t="s">
        <v>44</v>
      </c>
      <c r="L308" s="891" t="s">
        <v>398</v>
      </c>
      <c r="M308" s="891">
        <v>0</v>
      </c>
      <c r="N308" s="891">
        <f>M308/0.2</f>
        <v>0</v>
      </c>
      <c r="O308" s="891">
        <f>ROUNDUP(N308,0)+'Основная продукция'!AB458</f>
        <v>0</v>
      </c>
      <c r="P308" s="892">
        <f>O308*0.2</f>
        <v>0</v>
      </c>
      <c r="Q308" s="894"/>
      <c r="R308" s="895"/>
      <c r="S308" s="896"/>
      <c r="U308" s="893" t="s">
        <v>44</v>
      </c>
      <c r="V308" s="891" t="s">
        <v>398</v>
      </c>
      <c r="W308" s="891">
        <f>Овощи!G1375</f>
        <v>0</v>
      </c>
      <c r="X308" s="891">
        <f>W308/0.2</f>
        <v>0</v>
      </c>
      <c r="Y308" s="891">
        <f>ROUNDUP(X308,0)</f>
        <v>0</v>
      </c>
      <c r="Z308" s="892">
        <f>Y308*0.2</f>
        <v>0</v>
      </c>
      <c r="AA308" s="894"/>
      <c r="AB308" s="895"/>
      <c r="AC308" s="896"/>
    </row>
    <row r="309" spans="1:29" s="864" customFormat="1" ht="25.5" customHeight="1">
      <c r="A309" s="893" t="s">
        <v>45</v>
      </c>
      <c r="B309" s="891" t="s">
        <v>398</v>
      </c>
      <c r="C309" s="891"/>
      <c r="D309" s="891"/>
      <c r="E309" s="897">
        <f>0+'Основная продукция'!AB429</f>
        <v>0</v>
      </c>
      <c r="F309" s="894"/>
      <c r="G309" s="894"/>
      <c r="H309" s="895"/>
      <c r="I309" s="896"/>
      <c r="K309" s="893" t="s">
        <v>45</v>
      </c>
      <c r="L309" s="891" t="s">
        <v>398</v>
      </c>
      <c r="M309" s="891"/>
      <c r="N309" s="891"/>
      <c r="O309" s="897">
        <f>0+'Основная продукция'!AB457</f>
        <v>0</v>
      </c>
      <c r="P309" s="894"/>
      <c r="Q309" s="894"/>
      <c r="R309" s="895"/>
      <c r="S309" s="896"/>
      <c r="U309" s="893" t="s">
        <v>45</v>
      </c>
      <c r="V309" s="891" t="s">
        <v>398</v>
      </c>
      <c r="W309" s="891"/>
      <c r="X309" s="891"/>
      <c r="Y309" s="891">
        <f>Овощи!G1374</f>
        <v>0</v>
      </c>
      <c r="Z309" s="894"/>
      <c r="AA309" s="894"/>
      <c r="AB309" s="895"/>
      <c r="AC309" s="896"/>
    </row>
    <row r="310" spans="1:29" s="864" customFormat="1" ht="25.5" customHeight="1">
      <c r="A310" s="893" t="s">
        <v>46</v>
      </c>
      <c r="B310" s="891" t="s">
        <v>398</v>
      </c>
      <c r="C310" s="891"/>
      <c r="D310" s="891"/>
      <c r="E310" s="891">
        <f>'Основная продукция'!AB433</f>
        <v>0</v>
      </c>
      <c r="F310" s="892">
        <f>E310*0.3</f>
        <v>0</v>
      </c>
      <c r="G310" s="894"/>
      <c r="H310" s="895"/>
      <c r="I310" s="896"/>
      <c r="K310" s="893" t="s">
        <v>46</v>
      </c>
      <c r="L310" s="891" t="s">
        <v>398</v>
      </c>
      <c r="M310" s="891"/>
      <c r="N310" s="891"/>
      <c r="O310" s="891">
        <f>0+'Основная продукция'!AB461</f>
        <v>0</v>
      </c>
      <c r="P310" s="892">
        <f>O310*0.3</f>
        <v>0</v>
      </c>
      <c r="Q310" s="894"/>
      <c r="R310" s="895"/>
      <c r="S310" s="896"/>
      <c r="U310" s="893" t="s">
        <v>46</v>
      </c>
      <c r="V310" s="891" t="s">
        <v>398</v>
      </c>
      <c r="W310" s="891"/>
      <c r="X310" s="891"/>
      <c r="Y310" s="891"/>
      <c r="Z310" s="892">
        <f>Y310*0.3</f>
        <v>0</v>
      </c>
      <c r="AA310" s="894"/>
      <c r="AB310" s="895"/>
      <c r="AC310" s="896"/>
    </row>
    <row r="311" spans="1:29" s="864" customFormat="1" ht="25.5" customHeight="1">
      <c r="A311" s="893" t="s">
        <v>47</v>
      </c>
      <c r="B311" s="891" t="s">
        <v>398</v>
      </c>
      <c r="C311" s="891">
        <v>0</v>
      </c>
      <c r="D311" s="891">
        <f>C311/0.58</f>
        <v>0</v>
      </c>
      <c r="E311" s="891">
        <f>ROUNDUP(D311,0)+'Основная продукция'!AB428</f>
        <v>0</v>
      </c>
      <c r="F311" s="898">
        <f>E311*0.58</f>
        <v>0</v>
      </c>
      <c r="G311" s="894"/>
      <c r="H311" s="895"/>
      <c r="I311" s="896"/>
      <c r="K311" s="893" t="s">
        <v>47</v>
      </c>
      <c r="L311" s="891" t="s">
        <v>398</v>
      </c>
      <c r="M311" s="891">
        <v>0</v>
      </c>
      <c r="N311" s="891">
        <f>M311/0.58</f>
        <v>0</v>
      </c>
      <c r="O311" s="891">
        <f>ROUNDUP(N311,0)+'Основная продукция'!AB456</f>
        <v>0</v>
      </c>
      <c r="P311" s="898">
        <f>O311*0.58</f>
        <v>0</v>
      </c>
      <c r="Q311" s="894"/>
      <c r="R311" s="895"/>
      <c r="S311" s="896"/>
      <c r="U311" s="893" t="s">
        <v>47</v>
      </c>
      <c r="V311" s="891" t="s">
        <v>398</v>
      </c>
      <c r="W311" s="891">
        <f>Овощи!G1373</f>
        <v>0</v>
      </c>
      <c r="X311" s="891">
        <f>W311/0.58</f>
        <v>0</v>
      </c>
      <c r="Y311" s="891">
        <f>ROUNDUP(X311,0)</f>
        <v>0</v>
      </c>
      <c r="Z311" s="898">
        <f>Y311*0.58</f>
        <v>0</v>
      </c>
      <c r="AA311" s="894"/>
      <c r="AB311" s="895"/>
      <c r="AC311" s="896"/>
    </row>
    <row r="312" spans="1:29" s="864" customFormat="1" ht="25.5" customHeight="1">
      <c r="A312" s="893" t="s">
        <v>315</v>
      </c>
      <c r="B312" s="891" t="s">
        <v>398</v>
      </c>
      <c r="C312" s="891"/>
      <c r="D312" s="891"/>
      <c r="E312" s="891">
        <f>'Основная продукция'!AB434</f>
        <v>0</v>
      </c>
      <c r="F312" s="892">
        <f>E312*0.1</f>
        <v>0</v>
      </c>
      <c r="G312" s="894"/>
      <c r="H312" s="895"/>
      <c r="I312" s="896"/>
      <c r="K312" s="893" t="s">
        <v>315</v>
      </c>
      <c r="L312" s="891" t="s">
        <v>398</v>
      </c>
      <c r="M312" s="891"/>
      <c r="N312" s="891"/>
      <c r="O312" s="891">
        <f>0+'Основная продукция'!AB462</f>
        <v>0</v>
      </c>
      <c r="P312" s="892">
        <f>O312*0.1</f>
        <v>0</v>
      </c>
      <c r="Q312" s="894"/>
      <c r="R312" s="895"/>
      <c r="S312" s="896"/>
      <c r="U312" s="893" t="s">
        <v>315</v>
      </c>
      <c r="V312" s="891" t="s">
        <v>398</v>
      </c>
      <c r="W312" s="891"/>
      <c r="X312" s="891"/>
      <c r="Y312" s="891"/>
      <c r="Z312" s="892">
        <f>Y312*0.1</f>
        <v>0</v>
      </c>
      <c r="AA312" s="894"/>
      <c r="AB312" s="895"/>
      <c r="AC312" s="896"/>
    </row>
    <row r="313" spans="1:29" s="864" customFormat="1" ht="25.5" customHeight="1">
      <c r="A313" s="893" t="s">
        <v>48</v>
      </c>
      <c r="B313" s="891" t="s">
        <v>399</v>
      </c>
      <c r="C313" s="891">
        <v>0</v>
      </c>
      <c r="D313" s="891">
        <f>C313/55</f>
        <v>0</v>
      </c>
      <c r="E313" s="891">
        <f>ROUNDUP(D313,0)+'Основная продукция'!AB439</f>
        <v>0</v>
      </c>
      <c r="F313" s="899">
        <f>E313*55</f>
        <v>0</v>
      </c>
      <c r="G313" s="894"/>
      <c r="H313" s="895"/>
      <c r="I313" s="896"/>
      <c r="K313" s="893" t="s">
        <v>48</v>
      </c>
      <c r="L313" s="891" t="s">
        <v>399</v>
      </c>
      <c r="M313" s="891">
        <v>0</v>
      </c>
      <c r="N313" s="891">
        <f>M313/55</f>
        <v>0</v>
      </c>
      <c r="O313" s="891">
        <f>ROUNDUP(N313,0)+'Основная продукция'!AB467</f>
        <v>0</v>
      </c>
      <c r="P313" s="899">
        <f>O313*55</f>
        <v>0</v>
      </c>
      <c r="Q313" s="894"/>
      <c r="R313" s="895"/>
      <c r="S313" s="896"/>
      <c r="U313" s="893" t="s">
        <v>48</v>
      </c>
      <c r="V313" s="891" t="s">
        <v>399</v>
      </c>
      <c r="W313" s="891">
        <f>Овощи!G1346</f>
        <v>0</v>
      </c>
      <c r="X313" s="891">
        <f>W313/55</f>
        <v>0</v>
      </c>
      <c r="Y313" s="891">
        <f>ROUNDUP(X313,0)</f>
        <v>0</v>
      </c>
      <c r="Z313" s="899">
        <f>Y313*55</f>
        <v>0</v>
      </c>
      <c r="AA313" s="894"/>
      <c r="AB313" s="895"/>
      <c r="AC313" s="896"/>
    </row>
    <row r="314" spans="1:29" s="864" customFormat="1" ht="25.5" customHeight="1">
      <c r="A314" s="893" t="s">
        <v>49</v>
      </c>
      <c r="B314" s="900" t="s">
        <v>398</v>
      </c>
      <c r="C314" s="900"/>
      <c r="D314" s="900"/>
      <c r="E314" s="900">
        <f>'Основная продукция'!AB435</f>
        <v>0</v>
      </c>
      <c r="F314" s="898">
        <f>E314*0.35</f>
        <v>0</v>
      </c>
      <c r="G314" s="901"/>
      <c r="H314" s="902"/>
      <c r="I314" s="903"/>
      <c r="K314" s="893" t="s">
        <v>49</v>
      </c>
      <c r="L314" s="900" t="s">
        <v>398</v>
      </c>
      <c r="M314" s="900"/>
      <c r="N314" s="900"/>
      <c r="O314" s="891">
        <f>0+'Основная продукция'!AB463</f>
        <v>0</v>
      </c>
      <c r="P314" s="898">
        <f>O314*0.35</f>
        <v>0</v>
      </c>
      <c r="Q314" s="901"/>
      <c r="R314" s="902"/>
      <c r="S314" s="903"/>
      <c r="U314" s="893" t="s">
        <v>49</v>
      </c>
      <c r="V314" s="900" t="s">
        <v>398</v>
      </c>
      <c r="W314" s="900"/>
      <c r="X314" s="900"/>
      <c r="Y314" s="900"/>
      <c r="Z314" s="898">
        <f>Y314*0.35</f>
        <v>0</v>
      </c>
      <c r="AA314" s="901"/>
      <c r="AB314" s="902"/>
      <c r="AC314" s="903"/>
    </row>
    <row r="315" spans="1:29" s="864" customFormat="1" ht="25.5" customHeight="1">
      <c r="A315" s="893" t="s">
        <v>50</v>
      </c>
      <c r="B315" s="891" t="s">
        <v>398</v>
      </c>
      <c r="C315" s="891"/>
      <c r="D315" s="891"/>
      <c r="E315" s="891">
        <f>'Основная продукция'!AB432</f>
        <v>0</v>
      </c>
      <c r="F315" s="892">
        <f>E315*0.3</f>
        <v>0</v>
      </c>
      <c r="G315" s="894"/>
      <c r="H315" s="895"/>
      <c r="I315" s="896"/>
      <c r="K315" s="893" t="s">
        <v>50</v>
      </c>
      <c r="L315" s="891" t="s">
        <v>398</v>
      </c>
      <c r="M315" s="891"/>
      <c r="N315" s="891"/>
      <c r="O315" s="891">
        <f>0+'Основная продукция'!AB460</f>
        <v>0</v>
      </c>
      <c r="P315" s="892">
        <f>O315*0.3</f>
        <v>0</v>
      </c>
      <c r="Q315" s="894"/>
      <c r="R315" s="895"/>
      <c r="S315" s="896"/>
      <c r="U315" s="893" t="s">
        <v>50</v>
      </c>
      <c r="V315" s="891" t="s">
        <v>398</v>
      </c>
      <c r="W315" s="891"/>
      <c r="X315" s="891"/>
      <c r="Y315" s="891"/>
      <c r="Z315" s="892">
        <f>Y315*0.3</f>
        <v>0</v>
      </c>
      <c r="AA315" s="894"/>
      <c r="AB315" s="895"/>
      <c r="AC315" s="896"/>
    </row>
    <row r="316" spans="1:29" s="864" customFormat="1" ht="25.5" customHeight="1" thickBot="1">
      <c r="A316" s="1975" t="s">
        <v>51</v>
      </c>
      <c r="B316" s="1973" t="s">
        <v>398</v>
      </c>
      <c r="C316" s="1973"/>
      <c r="D316" s="1973"/>
      <c r="E316" s="1973">
        <f>'Основная продукция'!AB442</f>
        <v>0</v>
      </c>
      <c r="F316" s="905">
        <f>E316*0.2</f>
        <v>0</v>
      </c>
      <c r="G316" s="1977"/>
      <c r="H316" s="1978"/>
      <c r="I316" s="1979"/>
      <c r="K316" s="1975" t="s">
        <v>51</v>
      </c>
      <c r="L316" s="1973" t="s">
        <v>398</v>
      </c>
      <c r="M316" s="1973"/>
      <c r="N316" s="1973"/>
      <c r="O316" s="1973">
        <f>ROUNDUP(N316,0)+'Основная продукция'!AB470</f>
        <v>0</v>
      </c>
      <c r="P316" s="905">
        <f>O316*0.2</f>
        <v>0</v>
      </c>
      <c r="Q316" s="1977"/>
      <c r="R316" s="1978"/>
      <c r="S316" s="1979"/>
      <c r="U316" s="1975" t="s">
        <v>51</v>
      </c>
      <c r="V316" s="1973" t="s">
        <v>398</v>
      </c>
      <c r="W316" s="1973"/>
      <c r="X316" s="1973"/>
      <c r="Y316" s="1973"/>
      <c r="Z316" s="905">
        <f>Y316*0.2</f>
        <v>0</v>
      </c>
      <c r="AA316" s="1977"/>
      <c r="AB316" s="1978"/>
      <c r="AC316" s="1979"/>
    </row>
    <row r="317" spans="1:29" s="864" customFormat="1" ht="25.5" customHeight="1">
      <c r="A317" s="1064" t="s">
        <v>585</v>
      </c>
      <c r="B317" s="1083" t="s">
        <v>398</v>
      </c>
      <c r="C317" s="1083"/>
      <c r="D317" s="1083"/>
      <c r="E317" s="1083">
        <f>'Основная продукция'!AB443</f>
        <v>0</v>
      </c>
      <c r="F317" s="2039">
        <f>E317*0.5</f>
        <v>0</v>
      </c>
      <c r="G317" s="2040"/>
      <c r="H317" s="2041"/>
      <c r="I317" s="2042"/>
      <c r="K317" s="1064" t="s">
        <v>585</v>
      </c>
      <c r="L317" s="1083" t="s">
        <v>398</v>
      </c>
      <c r="M317" s="1083"/>
      <c r="N317" s="1083"/>
      <c r="O317" s="1083">
        <f>ROUNDUP(N317,0)+'Основная продукция'!AB471</f>
        <v>0</v>
      </c>
      <c r="P317" s="2039">
        <f>O317*0.5</f>
        <v>0</v>
      </c>
      <c r="Q317" s="2040"/>
      <c r="R317" s="2041"/>
      <c r="S317" s="2042"/>
      <c r="U317" s="890" t="s">
        <v>585</v>
      </c>
      <c r="V317" s="906" t="s">
        <v>398</v>
      </c>
      <c r="W317" s="906"/>
      <c r="X317" s="906"/>
      <c r="Y317" s="906"/>
      <c r="Z317" s="1266">
        <f>Y317*0.5</f>
        <v>0</v>
      </c>
      <c r="AA317" s="908"/>
      <c r="AB317" s="909"/>
      <c r="AC317" s="910"/>
    </row>
    <row r="318" spans="1:29" s="864" customFormat="1" ht="25.5" customHeight="1" thickBot="1">
      <c r="A318" s="2043" t="s">
        <v>586</v>
      </c>
      <c r="B318" s="1091" t="s">
        <v>398</v>
      </c>
      <c r="C318" s="1091"/>
      <c r="D318" s="1091"/>
      <c r="E318" s="1091">
        <f>'Основная продукция'!AB444</f>
        <v>0</v>
      </c>
      <c r="F318" s="2049">
        <f>E318*0.5</f>
        <v>0</v>
      </c>
      <c r="G318" s="2045"/>
      <c r="H318" s="2046"/>
      <c r="I318" s="2047"/>
      <c r="K318" s="2043" t="s">
        <v>586</v>
      </c>
      <c r="L318" s="1091" t="s">
        <v>398</v>
      </c>
      <c r="M318" s="1091"/>
      <c r="N318" s="1091"/>
      <c r="O318" s="1091">
        <f>ROUNDUP(N318,0)+'Основная продукция'!AB472</f>
        <v>0</v>
      </c>
      <c r="P318" s="2049">
        <f>O318*0.5</f>
        <v>0</v>
      </c>
      <c r="Q318" s="2045"/>
      <c r="R318" s="2046"/>
      <c r="S318" s="2047"/>
      <c r="U318" s="912" t="s">
        <v>586</v>
      </c>
      <c r="V318" s="913" t="s">
        <v>398</v>
      </c>
      <c r="W318" s="913"/>
      <c r="X318" s="913"/>
      <c r="Y318" s="913"/>
      <c r="Z318" s="1269">
        <f>Y318*0.5</f>
        <v>0</v>
      </c>
      <c r="AA318" s="914"/>
      <c r="AB318" s="915"/>
      <c r="AC318" s="916"/>
    </row>
    <row r="319" spans="1:29" s="864" customFormat="1" ht="25.5" customHeight="1">
      <c r="A319" s="1273" t="s">
        <v>294</v>
      </c>
      <c r="B319" s="1274" t="s">
        <v>398</v>
      </c>
      <c r="C319" s="1274"/>
      <c r="D319" s="1274"/>
      <c r="E319" s="1274">
        <f>'Основная продукция'!AB440</f>
        <v>0</v>
      </c>
      <c r="F319" s="1275">
        <f>E319*0.3</f>
        <v>0</v>
      </c>
      <c r="G319" s="1276"/>
      <c r="H319" s="1277"/>
      <c r="I319" s="1278"/>
      <c r="K319" s="1273" t="s">
        <v>294</v>
      </c>
      <c r="L319" s="1274" t="s">
        <v>398</v>
      </c>
      <c r="M319" s="1274"/>
      <c r="N319" s="1274"/>
      <c r="O319" s="1274">
        <f>ROUNDUP(N319,0)+'Основная продукция'!AB468</f>
        <v>0</v>
      </c>
      <c r="P319" s="1275">
        <f>O319*0.3</f>
        <v>0</v>
      </c>
      <c r="Q319" s="1276"/>
      <c r="R319" s="1277"/>
      <c r="S319" s="1278"/>
      <c r="U319" s="1273" t="s">
        <v>294</v>
      </c>
      <c r="V319" s="1274" t="s">
        <v>398</v>
      </c>
      <c r="W319" s="1274"/>
      <c r="X319" s="1274"/>
      <c r="Y319" s="1274"/>
      <c r="Z319" s="1275">
        <f>Y319*0.3</f>
        <v>0</v>
      </c>
      <c r="AA319" s="1276"/>
      <c r="AB319" s="1277"/>
      <c r="AC319" s="1278"/>
    </row>
    <row r="320" spans="1:29" s="864" customFormat="1" ht="25.5" customHeight="1">
      <c r="A320" s="893" t="s">
        <v>295</v>
      </c>
      <c r="B320" s="891" t="s">
        <v>398</v>
      </c>
      <c r="C320" s="911">
        <v>0</v>
      </c>
      <c r="D320" s="891">
        <f>C320/0.3</f>
        <v>0</v>
      </c>
      <c r="E320" s="891">
        <f>ROUNDUP(D320,0)+'Основная продукция'!AB441</f>
        <v>0</v>
      </c>
      <c r="F320" s="892">
        <f>E320*0.3</f>
        <v>0</v>
      </c>
      <c r="G320" s="894"/>
      <c r="H320" s="895"/>
      <c r="I320" s="896"/>
      <c r="K320" s="893" t="s">
        <v>295</v>
      </c>
      <c r="L320" s="891" t="s">
        <v>398</v>
      </c>
      <c r="M320" s="911">
        <v>0</v>
      </c>
      <c r="N320" s="891">
        <f>M320/0.3</f>
        <v>0</v>
      </c>
      <c r="O320" s="891">
        <f>ROUNDUP(N320,0)+'Основная продукция'!AB469</f>
        <v>0</v>
      </c>
      <c r="P320" s="892">
        <f>O320*0.3</f>
        <v>0</v>
      </c>
      <c r="Q320" s="894"/>
      <c r="R320" s="895"/>
      <c r="S320" s="896"/>
      <c r="U320" s="893" t="s">
        <v>295</v>
      </c>
      <c r="V320" s="891" t="s">
        <v>398</v>
      </c>
      <c r="W320" s="911">
        <f>Овощи!G1409</f>
        <v>0</v>
      </c>
      <c r="X320" s="891">
        <f>W320/0.3</f>
        <v>0</v>
      </c>
      <c r="Y320" s="891">
        <f>ROUNDUP(X320,0)</f>
        <v>0</v>
      </c>
      <c r="Z320" s="892">
        <f>Y320*0.3</f>
        <v>0</v>
      </c>
      <c r="AA320" s="894"/>
      <c r="AB320" s="895"/>
      <c r="AC320" s="896"/>
    </row>
    <row r="321" spans="1:29" s="864" customFormat="1" ht="25.5" customHeight="1">
      <c r="A321" s="893" t="s">
        <v>52</v>
      </c>
      <c r="B321" s="891" t="s">
        <v>398</v>
      </c>
      <c r="C321" s="891">
        <v>0</v>
      </c>
      <c r="D321" s="891">
        <f>C321/0.24</f>
        <v>0</v>
      </c>
      <c r="E321" s="891">
        <f>ROUNDUP(D321,0)+'Основная продукция'!AB436</f>
        <v>0</v>
      </c>
      <c r="F321" s="898">
        <f>E321*0.24</f>
        <v>0</v>
      </c>
      <c r="G321" s="894"/>
      <c r="H321" s="895"/>
      <c r="I321" s="896"/>
      <c r="K321" s="893" t="s">
        <v>52</v>
      </c>
      <c r="L321" s="891" t="s">
        <v>398</v>
      </c>
      <c r="M321" s="891">
        <v>0</v>
      </c>
      <c r="N321" s="891">
        <f>M321/0.24</f>
        <v>0</v>
      </c>
      <c r="O321" s="891">
        <f>ROUNDUP(N321,0)+'Основная продукция'!AB464</f>
        <v>0</v>
      </c>
      <c r="P321" s="898">
        <f>O321*0.24</f>
        <v>0</v>
      </c>
      <c r="Q321" s="894"/>
      <c r="R321" s="895"/>
      <c r="S321" s="896"/>
      <c r="U321" s="893" t="s">
        <v>52</v>
      </c>
      <c r="V321" s="891" t="s">
        <v>398</v>
      </c>
      <c r="W321" s="891">
        <f>Овощи!G1419</f>
        <v>0</v>
      </c>
      <c r="X321" s="891">
        <f>W321/0.24</f>
        <v>0</v>
      </c>
      <c r="Y321" s="891">
        <f>ROUNDUP(X321,0)</f>
        <v>0</v>
      </c>
      <c r="Z321" s="898">
        <f>Y321*0.24</f>
        <v>0</v>
      </c>
      <c r="AA321" s="894"/>
      <c r="AB321" s="895"/>
      <c r="AC321" s="896"/>
    </row>
    <row r="322" spans="1:29" s="864" customFormat="1" ht="25.5" customHeight="1">
      <c r="A322" s="893" t="s">
        <v>53</v>
      </c>
      <c r="B322" s="891" t="s">
        <v>398</v>
      </c>
      <c r="C322" s="891"/>
      <c r="D322" s="891">
        <f>C322/0.08</f>
        <v>0</v>
      </c>
      <c r="E322" s="891">
        <f>ROUNDUP(D322,0)+'Основная продукция'!AB437</f>
        <v>0</v>
      </c>
      <c r="F322" s="898">
        <f>E322*0.08</f>
        <v>0</v>
      </c>
      <c r="G322" s="894"/>
      <c r="H322" s="895"/>
      <c r="I322" s="896"/>
      <c r="K322" s="893" t="s">
        <v>53</v>
      </c>
      <c r="L322" s="891" t="s">
        <v>398</v>
      </c>
      <c r="M322" s="891"/>
      <c r="N322" s="891">
        <f>M322/0.08</f>
        <v>0</v>
      </c>
      <c r="O322" s="891">
        <f>ROUNDUP(N322,0)+'Основная продукция'!AB465</f>
        <v>0</v>
      </c>
      <c r="P322" s="898">
        <f>O322*0.08</f>
        <v>0</v>
      </c>
      <c r="Q322" s="894"/>
      <c r="R322" s="895"/>
      <c r="S322" s="896"/>
      <c r="U322" s="893" t="s">
        <v>53</v>
      </c>
      <c r="V322" s="891" t="s">
        <v>398</v>
      </c>
      <c r="W322" s="891"/>
      <c r="X322" s="891"/>
      <c r="Y322" s="891"/>
      <c r="Z322" s="898">
        <f>Y322*0.12</f>
        <v>0</v>
      </c>
      <c r="AA322" s="894"/>
      <c r="AB322" s="895"/>
      <c r="AC322" s="896"/>
    </row>
    <row r="323" spans="1:29" s="864" customFormat="1" ht="25.5" customHeight="1">
      <c r="A323" s="893" t="s">
        <v>54</v>
      </c>
      <c r="B323" s="891" t="s">
        <v>398</v>
      </c>
      <c r="C323" s="891"/>
      <c r="D323" s="891"/>
      <c r="E323" s="891">
        <f>'Основная продукция'!AB438</f>
        <v>0</v>
      </c>
      <c r="F323" s="892">
        <f>E323*1</f>
        <v>0</v>
      </c>
      <c r="G323" s="894"/>
      <c r="H323" s="895"/>
      <c r="I323" s="896"/>
      <c r="K323" s="893" t="s">
        <v>54</v>
      </c>
      <c r="L323" s="891" t="s">
        <v>398</v>
      </c>
      <c r="M323" s="891"/>
      <c r="N323" s="891"/>
      <c r="O323" s="891">
        <f>ROUNDUP(N323,0)+'Основная продукция'!AB466</f>
        <v>0</v>
      </c>
      <c r="P323" s="892">
        <f>O323*1</f>
        <v>0</v>
      </c>
      <c r="Q323" s="894"/>
      <c r="R323" s="895"/>
      <c r="S323" s="896"/>
      <c r="U323" s="893" t="s">
        <v>54</v>
      </c>
      <c r="V323" s="891" t="s">
        <v>398</v>
      </c>
      <c r="W323" s="891"/>
      <c r="X323" s="891"/>
      <c r="Y323" s="891"/>
      <c r="Z323" s="892">
        <f>Y323*1</f>
        <v>0</v>
      </c>
      <c r="AA323" s="894"/>
      <c r="AB323" s="895"/>
      <c r="AC323" s="896"/>
    </row>
    <row r="324" spans="1:29" s="864" customFormat="1" ht="25.5" customHeight="1">
      <c r="A324" s="893" t="s">
        <v>55</v>
      </c>
      <c r="B324" s="891" t="s">
        <v>398</v>
      </c>
      <c r="C324" s="891"/>
      <c r="D324" s="891"/>
      <c r="E324" s="891">
        <f>'Основная продукция'!AB445</f>
        <v>0</v>
      </c>
      <c r="F324" s="892">
        <f>E324*0.3</f>
        <v>0</v>
      </c>
      <c r="G324" s="894"/>
      <c r="H324" s="895"/>
      <c r="I324" s="896"/>
      <c r="K324" s="893" t="s">
        <v>55</v>
      </c>
      <c r="L324" s="891" t="s">
        <v>398</v>
      </c>
      <c r="M324" s="891"/>
      <c r="N324" s="891"/>
      <c r="O324" s="891">
        <f>ROUNDUP(N324,0)+'Основная продукция'!AB473</f>
        <v>0</v>
      </c>
      <c r="P324" s="892">
        <f>O324*0.3</f>
        <v>0</v>
      </c>
      <c r="Q324" s="894"/>
      <c r="R324" s="895"/>
      <c r="S324" s="896"/>
      <c r="U324" s="893" t="s">
        <v>55</v>
      </c>
      <c r="V324" s="891" t="s">
        <v>398</v>
      </c>
      <c r="W324" s="891"/>
      <c r="X324" s="891"/>
      <c r="Y324" s="891"/>
      <c r="Z324" s="892">
        <f>Y324*0.3</f>
        <v>0</v>
      </c>
      <c r="AA324" s="894"/>
      <c r="AB324" s="895"/>
      <c r="AC324" s="896"/>
    </row>
    <row r="325" spans="1:29" s="864" customFormat="1" ht="25.5" customHeight="1">
      <c r="A325" s="893" t="s">
        <v>56</v>
      </c>
      <c r="B325" s="891" t="s">
        <v>398</v>
      </c>
      <c r="C325" s="891"/>
      <c r="D325" s="891"/>
      <c r="E325" s="891">
        <f>'Основная продукция'!AB446</f>
        <v>0</v>
      </c>
      <c r="F325" s="892">
        <f>E325*0.3</f>
        <v>0</v>
      </c>
      <c r="G325" s="894"/>
      <c r="H325" s="895"/>
      <c r="I325" s="896"/>
      <c r="K325" s="893" t="s">
        <v>56</v>
      </c>
      <c r="L325" s="891" t="s">
        <v>398</v>
      </c>
      <c r="M325" s="891"/>
      <c r="N325" s="891"/>
      <c r="O325" s="891">
        <f>ROUNDUP(N325,0)+'Основная продукция'!AB474</f>
        <v>0</v>
      </c>
      <c r="P325" s="892">
        <f>O325*0.3</f>
        <v>0</v>
      </c>
      <c r="Q325" s="894"/>
      <c r="R325" s="895"/>
      <c r="S325" s="896"/>
      <c r="U325" s="893" t="s">
        <v>56</v>
      </c>
      <c r="V325" s="891" t="s">
        <v>398</v>
      </c>
      <c r="W325" s="891"/>
      <c r="X325" s="891"/>
      <c r="Y325" s="891"/>
      <c r="Z325" s="892">
        <f>Y325*0.3</f>
        <v>0</v>
      </c>
      <c r="AA325" s="894"/>
      <c r="AB325" s="895"/>
      <c r="AC325" s="896"/>
    </row>
    <row r="326" spans="1:29" s="864" customFormat="1" ht="25.5" customHeight="1">
      <c r="A326" s="893" t="s">
        <v>57</v>
      </c>
      <c r="B326" s="891" t="s">
        <v>398</v>
      </c>
      <c r="C326" s="891"/>
      <c r="D326" s="891"/>
      <c r="E326" s="891">
        <f>'Основная продукция'!AB448</f>
        <v>0</v>
      </c>
      <c r="F326" s="892">
        <f>E326*0.2</f>
        <v>0</v>
      </c>
      <c r="G326" s="894"/>
      <c r="H326" s="895"/>
      <c r="I326" s="896"/>
      <c r="K326" s="893" t="s">
        <v>57</v>
      </c>
      <c r="L326" s="891" t="s">
        <v>398</v>
      </c>
      <c r="M326" s="891"/>
      <c r="N326" s="891"/>
      <c r="O326" s="891">
        <f>ROUNDUP(N326,0)+'Основная продукция'!AB476</f>
        <v>0</v>
      </c>
      <c r="P326" s="892">
        <f>O326*0.2</f>
        <v>0</v>
      </c>
      <c r="Q326" s="894"/>
      <c r="R326" s="895"/>
      <c r="S326" s="896"/>
      <c r="U326" s="893" t="s">
        <v>57</v>
      </c>
      <c r="V326" s="891" t="s">
        <v>398</v>
      </c>
      <c r="W326" s="891"/>
      <c r="X326" s="891"/>
      <c r="Y326" s="891"/>
      <c r="Z326" s="892">
        <f>Y326*0.2</f>
        <v>0</v>
      </c>
      <c r="AA326" s="894"/>
      <c r="AB326" s="895"/>
      <c r="AC326" s="896"/>
    </row>
    <row r="327" spans="1:29" s="864" customFormat="1" ht="25.5" customHeight="1" thickBot="1">
      <c r="A327" s="912" t="s">
        <v>58</v>
      </c>
      <c r="B327" s="913" t="s">
        <v>398</v>
      </c>
      <c r="C327" s="913"/>
      <c r="D327" s="913"/>
      <c r="E327" s="913">
        <f>'Основная продукция'!AB447</f>
        <v>0</v>
      </c>
      <c r="F327" s="914"/>
      <c r="G327" s="914"/>
      <c r="H327" s="915"/>
      <c r="I327" s="916"/>
      <c r="K327" s="912" t="s">
        <v>58</v>
      </c>
      <c r="L327" s="913" t="s">
        <v>398</v>
      </c>
      <c r="M327" s="913"/>
      <c r="N327" s="913"/>
      <c r="O327" s="891">
        <f>ROUNDUP(N327,0)+'Основная продукция'!AB475</f>
        <v>0</v>
      </c>
      <c r="P327" s="914"/>
      <c r="Q327" s="914"/>
      <c r="R327" s="915"/>
      <c r="S327" s="916"/>
      <c r="U327" s="912" t="s">
        <v>58</v>
      </c>
      <c r="V327" s="913" t="s">
        <v>398</v>
      </c>
      <c r="W327" s="913"/>
      <c r="X327" s="913"/>
      <c r="Y327" s="913"/>
      <c r="Z327" s="914"/>
      <c r="AA327" s="914"/>
      <c r="AB327" s="915"/>
      <c r="AC327" s="916"/>
    </row>
    <row r="328" spans="1:29" s="864" customFormat="1" ht="25.5" customHeight="1">
      <c r="A328" s="4177" t="s">
        <v>59</v>
      </c>
      <c r="B328" s="4178"/>
      <c r="C328" s="4178"/>
      <c r="D328" s="4178"/>
      <c r="E328" s="4178"/>
      <c r="F328" s="4178"/>
      <c r="G328" s="4178"/>
      <c r="H328" s="4178"/>
      <c r="I328" s="4179"/>
      <c r="K328" s="4177" t="s">
        <v>59</v>
      </c>
      <c r="L328" s="4178"/>
      <c r="M328" s="4178"/>
      <c r="N328" s="4178"/>
      <c r="O328" s="4178"/>
      <c r="P328" s="4178"/>
      <c r="Q328" s="4178"/>
      <c r="R328" s="4178"/>
      <c r="S328" s="4179"/>
      <c r="U328" s="4177" t="s">
        <v>59</v>
      </c>
      <c r="V328" s="4178"/>
      <c r="W328" s="4178"/>
      <c r="X328" s="4178"/>
      <c r="Y328" s="4178"/>
      <c r="Z328" s="4178"/>
      <c r="AA328" s="4178"/>
      <c r="AB328" s="4178"/>
      <c r="AC328" s="4179"/>
    </row>
    <row r="329" spans="1:29" s="864" customFormat="1" ht="25.5" customHeight="1">
      <c r="A329" s="4180" t="s">
        <v>60</v>
      </c>
      <c r="B329" s="4181"/>
      <c r="C329" s="4181"/>
      <c r="D329" s="4181"/>
      <c r="E329" s="4181"/>
      <c r="F329" s="4181"/>
      <c r="G329" s="4181"/>
      <c r="H329" s="4181"/>
      <c r="I329" s="4182"/>
      <c r="K329" s="4180" t="s">
        <v>60</v>
      </c>
      <c r="L329" s="4181"/>
      <c r="M329" s="4181"/>
      <c r="N329" s="4181"/>
      <c r="O329" s="4181"/>
      <c r="P329" s="4181"/>
      <c r="Q329" s="4181"/>
      <c r="R329" s="4181"/>
      <c r="S329" s="4182"/>
      <c r="U329" s="4180" t="s">
        <v>60</v>
      </c>
      <c r="V329" s="4181"/>
      <c r="W329" s="4181"/>
      <c r="X329" s="4181"/>
      <c r="Y329" s="4181"/>
      <c r="Z329" s="4181"/>
      <c r="AA329" s="4181"/>
      <c r="AB329" s="4181"/>
      <c r="AC329" s="4182"/>
    </row>
    <row r="330" spans="1:29" s="864" customFormat="1" ht="3" customHeight="1" thickBot="1">
      <c r="A330" s="918"/>
      <c r="B330" s="919"/>
      <c r="C330" s="919"/>
      <c r="D330" s="919"/>
      <c r="E330" s="919"/>
      <c r="F330" s="919"/>
      <c r="G330" s="919"/>
      <c r="H330" s="919"/>
      <c r="I330" s="920"/>
      <c r="K330" s="918"/>
      <c r="L330" s="919"/>
      <c r="M330" s="919"/>
      <c r="N330" s="919"/>
      <c r="O330" s="919"/>
      <c r="P330" s="919"/>
      <c r="Q330" s="919"/>
      <c r="R330" s="919"/>
      <c r="S330" s="920"/>
      <c r="U330" s="918"/>
      <c r="V330" s="919"/>
      <c r="W330" s="919"/>
      <c r="X330" s="919"/>
      <c r="Y330" s="919"/>
      <c r="Z330" s="919"/>
      <c r="AA330" s="919"/>
      <c r="AB330" s="919"/>
      <c r="AC330" s="920"/>
    </row>
    <row r="331" spans="1:29" s="864" customFormat="1" ht="18.75" hidden="1" customHeight="1" thickBot="1">
      <c r="A331" s="921" t="s">
        <v>317</v>
      </c>
      <c r="B331" s="922"/>
      <c r="C331" s="922"/>
      <c r="D331" s="922"/>
      <c r="E331" s="922"/>
      <c r="F331" s="922"/>
      <c r="G331" s="4157" t="s">
        <v>94</v>
      </c>
      <c r="H331" s="4191"/>
      <c r="I331" s="4158"/>
      <c r="K331" s="4172" t="s">
        <v>321</v>
      </c>
      <c r="L331" s="4173"/>
      <c r="M331" s="4173"/>
      <c r="N331" s="4173"/>
      <c r="O331" s="4173"/>
      <c r="P331" s="4173"/>
      <c r="Q331" s="4157" t="s">
        <v>95</v>
      </c>
      <c r="R331" s="4191"/>
      <c r="S331" s="4158"/>
      <c r="U331" s="4192" t="s">
        <v>323</v>
      </c>
      <c r="V331" s="4193"/>
      <c r="W331" s="4193"/>
      <c r="X331" s="4193"/>
      <c r="Y331" s="4193"/>
      <c r="Z331" s="4194"/>
      <c r="AA331" s="4157" t="s">
        <v>333</v>
      </c>
      <c r="AB331" s="4191"/>
      <c r="AC331" s="4158"/>
    </row>
    <row r="332" spans="1:29" s="864" customFormat="1" ht="18.75" hidden="1" customHeight="1" thickBot="1">
      <c r="A332" s="923" t="s">
        <v>61</v>
      </c>
      <c r="B332" s="4195">
        <f>B112</f>
        <v>44606</v>
      </c>
      <c r="C332" s="4196"/>
      <c r="D332" s="4196"/>
      <c r="E332" s="4196"/>
      <c r="F332" s="4197"/>
      <c r="G332" s="924" t="s">
        <v>62</v>
      </c>
      <c r="H332" s="4198">
        <f>H277</f>
        <v>0.66666666666666663</v>
      </c>
      <c r="I332" s="4199"/>
      <c r="K332" s="923" t="s">
        <v>61</v>
      </c>
      <c r="L332" s="4195">
        <f>L277</f>
        <v>44606</v>
      </c>
      <c r="M332" s="4196"/>
      <c r="N332" s="4196"/>
      <c r="O332" s="4196"/>
      <c r="P332" s="4197"/>
      <c r="Q332" s="924" t="s">
        <v>62</v>
      </c>
      <c r="R332" s="4200">
        <f>R277</f>
        <v>0.66666666666666663</v>
      </c>
      <c r="S332" s="4201"/>
      <c r="U332" s="923" t="s">
        <v>61</v>
      </c>
      <c r="V332" s="4195">
        <f>V277</f>
        <v>44606</v>
      </c>
      <c r="W332" s="4196"/>
      <c r="X332" s="4196"/>
      <c r="Y332" s="4196"/>
      <c r="Z332" s="4197"/>
      <c r="AA332" s="924" t="s">
        <v>62</v>
      </c>
      <c r="AB332" s="4200">
        <f>AB277</f>
        <v>0.66666666666666663</v>
      </c>
      <c r="AC332" s="4201"/>
    </row>
    <row r="333" spans="1:29" s="864" customFormat="1" ht="12.75" hidden="1" customHeight="1">
      <c r="A333" s="4185" t="s">
        <v>21</v>
      </c>
      <c r="B333" s="4186"/>
      <c r="C333" s="925"/>
      <c r="D333" s="925"/>
      <c r="E333" s="925"/>
      <c r="F333" s="4189" t="s">
        <v>395</v>
      </c>
      <c r="G333" s="4189" t="s">
        <v>394</v>
      </c>
      <c r="H333" s="4189" t="s">
        <v>22</v>
      </c>
      <c r="I333" s="4183" t="s">
        <v>23</v>
      </c>
      <c r="K333" s="4185" t="s">
        <v>21</v>
      </c>
      <c r="L333" s="4186"/>
      <c r="M333" s="925"/>
      <c r="N333" s="925"/>
      <c r="O333" s="925"/>
      <c r="P333" s="4189" t="s">
        <v>395</v>
      </c>
      <c r="Q333" s="4189" t="s">
        <v>394</v>
      </c>
      <c r="R333" s="4189" t="s">
        <v>22</v>
      </c>
      <c r="S333" s="4183" t="s">
        <v>23</v>
      </c>
      <c r="U333" s="4185" t="s">
        <v>21</v>
      </c>
      <c r="V333" s="4186"/>
      <c r="W333" s="925"/>
      <c r="X333" s="925"/>
      <c r="Y333" s="925"/>
      <c r="Z333" s="4189" t="s">
        <v>395</v>
      </c>
      <c r="AA333" s="4189" t="s">
        <v>394</v>
      </c>
      <c r="AB333" s="4189" t="s">
        <v>22</v>
      </c>
      <c r="AC333" s="4183" t="s">
        <v>23</v>
      </c>
    </row>
    <row r="334" spans="1:29" s="864" customFormat="1" ht="13.5" hidden="1" thickBot="1">
      <c r="A334" s="4187"/>
      <c r="B334" s="4188"/>
      <c r="C334" s="926"/>
      <c r="D334" s="926"/>
      <c r="E334" s="926" t="s">
        <v>396</v>
      </c>
      <c r="F334" s="4190"/>
      <c r="G334" s="4190"/>
      <c r="H334" s="4190"/>
      <c r="I334" s="4184"/>
      <c r="K334" s="4187"/>
      <c r="L334" s="4188"/>
      <c r="M334" s="926"/>
      <c r="N334" s="926"/>
      <c r="O334" s="926" t="s">
        <v>396</v>
      </c>
      <c r="P334" s="4190"/>
      <c r="Q334" s="4190"/>
      <c r="R334" s="4190"/>
      <c r="S334" s="4184"/>
      <c r="U334" s="4187"/>
      <c r="V334" s="4188"/>
      <c r="W334" s="926"/>
      <c r="X334" s="926"/>
      <c r="Y334" s="926" t="s">
        <v>396</v>
      </c>
      <c r="Z334" s="4190"/>
      <c r="AA334" s="4190"/>
      <c r="AB334" s="4190"/>
      <c r="AC334" s="4184"/>
    </row>
    <row r="335" spans="1:29" s="864" customFormat="1" ht="25.5" hidden="1" customHeight="1" thickBot="1">
      <c r="A335" s="1407" t="s">
        <v>24</v>
      </c>
      <c r="B335" s="1408" t="s">
        <v>25</v>
      </c>
      <c r="C335" s="1408"/>
      <c r="D335" s="1408"/>
      <c r="E335" s="1408" t="s">
        <v>397</v>
      </c>
      <c r="F335" s="860"/>
      <c r="G335" s="861"/>
      <c r="H335" s="862"/>
      <c r="I335" s="863"/>
      <c r="K335" s="1407" t="s">
        <v>24</v>
      </c>
      <c r="L335" s="1408" t="s">
        <v>25</v>
      </c>
      <c r="M335" s="1408"/>
      <c r="N335" s="1408"/>
      <c r="O335" s="1408" t="s">
        <v>397</v>
      </c>
      <c r="P335" s="860"/>
      <c r="Q335" s="861"/>
      <c r="R335" s="862"/>
      <c r="S335" s="863"/>
      <c r="U335" s="1407" t="s">
        <v>24</v>
      </c>
      <c r="V335" s="1408" t="s">
        <v>25</v>
      </c>
      <c r="W335" s="1408"/>
      <c r="X335" s="1408"/>
      <c r="Y335" s="1408" t="s">
        <v>397</v>
      </c>
      <c r="Z335" s="860"/>
      <c r="AA335" s="861"/>
      <c r="AB335" s="862"/>
      <c r="AC335" s="863"/>
    </row>
    <row r="336" spans="1:29" s="864" customFormat="1" ht="25.5" hidden="1" customHeight="1" thickBot="1">
      <c r="A336" s="865" t="s">
        <v>26</v>
      </c>
      <c r="B336" s="866" t="s">
        <v>25</v>
      </c>
      <c r="C336" s="867"/>
      <c r="D336" s="867"/>
      <c r="E336" s="866" t="s">
        <v>397</v>
      </c>
      <c r="F336" s="860"/>
      <c r="G336" s="868"/>
      <c r="H336" s="869"/>
      <c r="I336" s="870"/>
      <c r="K336" s="865" t="s">
        <v>26</v>
      </c>
      <c r="L336" s="866" t="s">
        <v>25</v>
      </c>
      <c r="M336" s="867"/>
      <c r="N336" s="867"/>
      <c r="O336" s="866" t="s">
        <v>397</v>
      </c>
      <c r="P336" s="860"/>
      <c r="Q336" s="868"/>
      <c r="R336" s="869"/>
      <c r="S336" s="870"/>
      <c r="U336" s="865" t="s">
        <v>26</v>
      </c>
      <c r="V336" s="866" t="s">
        <v>25</v>
      </c>
      <c r="W336" s="867"/>
      <c r="X336" s="867"/>
      <c r="Y336" s="866" t="s">
        <v>397</v>
      </c>
      <c r="Z336" s="860"/>
      <c r="AA336" s="868"/>
      <c r="AB336" s="869"/>
      <c r="AC336" s="870"/>
    </row>
    <row r="337" spans="1:29" s="864" customFormat="1" ht="25.5" hidden="1" customHeight="1" thickBot="1">
      <c r="A337" s="871" t="s">
        <v>27</v>
      </c>
      <c r="B337" s="1410" t="s">
        <v>25</v>
      </c>
      <c r="C337" s="872"/>
      <c r="D337" s="872"/>
      <c r="E337" s="1410" t="s">
        <v>397</v>
      </c>
      <c r="F337" s="860"/>
      <c r="G337" s="873"/>
      <c r="H337" s="874"/>
      <c r="I337" s="875"/>
      <c r="K337" s="871" t="s">
        <v>27</v>
      </c>
      <c r="L337" s="1410" t="s">
        <v>25</v>
      </c>
      <c r="M337" s="872"/>
      <c r="N337" s="872"/>
      <c r="O337" s="1410" t="s">
        <v>397</v>
      </c>
      <c r="P337" s="860"/>
      <c r="Q337" s="873"/>
      <c r="R337" s="874"/>
      <c r="S337" s="875"/>
      <c r="U337" s="871" t="s">
        <v>27</v>
      </c>
      <c r="V337" s="1410" t="s">
        <v>25</v>
      </c>
      <c r="W337" s="872"/>
      <c r="X337" s="872"/>
      <c r="Y337" s="1410" t="s">
        <v>397</v>
      </c>
      <c r="Z337" s="860"/>
      <c r="AA337" s="873"/>
      <c r="AB337" s="874"/>
      <c r="AC337" s="875"/>
    </row>
    <row r="338" spans="1:29" s="864" customFormat="1" ht="25.5" hidden="1" customHeight="1" thickBot="1">
      <c r="A338" s="1407" t="s">
        <v>0</v>
      </c>
      <c r="B338" s="1408" t="s">
        <v>25</v>
      </c>
      <c r="C338" s="1408"/>
      <c r="D338" s="1408"/>
      <c r="E338" s="1408" t="s">
        <v>397</v>
      </c>
      <c r="F338" s="860"/>
      <c r="G338" s="876"/>
      <c r="H338" s="862"/>
      <c r="I338" s="863"/>
      <c r="K338" s="1407" t="s">
        <v>0</v>
      </c>
      <c r="L338" s="1408" t="s">
        <v>25</v>
      </c>
      <c r="M338" s="1408"/>
      <c r="N338" s="1408"/>
      <c r="O338" s="1408" t="s">
        <v>397</v>
      </c>
      <c r="P338" s="860"/>
      <c r="Q338" s="876"/>
      <c r="R338" s="862"/>
      <c r="S338" s="863"/>
      <c r="U338" s="1407" t="s">
        <v>0</v>
      </c>
      <c r="V338" s="1408" t="s">
        <v>25</v>
      </c>
      <c r="W338" s="1408"/>
      <c r="X338" s="1408"/>
      <c r="Y338" s="1408" t="s">
        <v>397</v>
      </c>
      <c r="Z338" s="860"/>
      <c r="AA338" s="876"/>
      <c r="AB338" s="862"/>
      <c r="AC338" s="863"/>
    </row>
    <row r="339" spans="1:29" s="864" customFormat="1" ht="25.5" hidden="1" customHeight="1" thickBot="1">
      <c r="A339" s="865" t="s">
        <v>28</v>
      </c>
      <c r="B339" s="866" t="s">
        <v>25</v>
      </c>
      <c r="C339" s="867"/>
      <c r="D339" s="867"/>
      <c r="E339" s="866" t="s">
        <v>397</v>
      </c>
      <c r="F339" s="860"/>
      <c r="G339" s="877"/>
      <c r="H339" s="869"/>
      <c r="I339" s="870"/>
      <c r="K339" s="865" t="s">
        <v>28</v>
      </c>
      <c r="L339" s="866" t="s">
        <v>25</v>
      </c>
      <c r="M339" s="867"/>
      <c r="N339" s="867"/>
      <c r="O339" s="866" t="s">
        <v>397</v>
      </c>
      <c r="P339" s="860"/>
      <c r="Q339" s="877"/>
      <c r="R339" s="869"/>
      <c r="S339" s="870"/>
      <c r="U339" s="865" t="s">
        <v>28</v>
      </c>
      <c r="V339" s="866" t="s">
        <v>25</v>
      </c>
      <c r="W339" s="867"/>
      <c r="X339" s="867"/>
      <c r="Y339" s="866" t="s">
        <v>397</v>
      </c>
      <c r="Z339" s="860"/>
      <c r="AA339" s="877"/>
      <c r="AB339" s="869"/>
      <c r="AC339" s="870"/>
    </row>
    <row r="340" spans="1:29" s="864" customFormat="1" ht="25.5" hidden="1" customHeight="1" thickBot="1">
      <c r="A340" s="1409" t="s">
        <v>29</v>
      </c>
      <c r="B340" s="1410" t="s">
        <v>25</v>
      </c>
      <c r="C340" s="872"/>
      <c r="D340" s="872"/>
      <c r="E340" s="1410" t="s">
        <v>397</v>
      </c>
      <c r="F340" s="860"/>
      <c r="G340" s="878"/>
      <c r="H340" s="874"/>
      <c r="I340" s="875"/>
      <c r="K340" s="1409" t="s">
        <v>29</v>
      </c>
      <c r="L340" s="1410" t="s">
        <v>25</v>
      </c>
      <c r="M340" s="872"/>
      <c r="N340" s="872"/>
      <c r="O340" s="1410" t="s">
        <v>397</v>
      </c>
      <c r="P340" s="860"/>
      <c r="Q340" s="878"/>
      <c r="R340" s="874"/>
      <c r="S340" s="875"/>
      <c r="U340" s="1409" t="s">
        <v>29</v>
      </c>
      <c r="V340" s="1410" t="s">
        <v>25</v>
      </c>
      <c r="W340" s="872"/>
      <c r="X340" s="872"/>
      <c r="Y340" s="1410" t="s">
        <v>397</v>
      </c>
      <c r="Z340" s="860"/>
      <c r="AA340" s="878"/>
      <c r="AB340" s="874"/>
      <c r="AC340" s="875"/>
    </row>
    <row r="341" spans="1:29" s="864" customFormat="1" ht="25.5" hidden="1" customHeight="1" thickBot="1">
      <c r="A341" s="1407" t="s">
        <v>30</v>
      </c>
      <c r="B341" s="1408" t="s">
        <v>25</v>
      </c>
      <c r="C341" s="1408"/>
      <c r="D341" s="1408"/>
      <c r="E341" s="1408" t="s">
        <v>397</v>
      </c>
      <c r="F341" s="860"/>
      <c r="G341" s="876"/>
      <c r="H341" s="862"/>
      <c r="I341" s="863"/>
      <c r="K341" s="1407" t="s">
        <v>30</v>
      </c>
      <c r="L341" s="1408" t="s">
        <v>25</v>
      </c>
      <c r="M341" s="1408"/>
      <c r="N341" s="1408"/>
      <c r="O341" s="1408" t="s">
        <v>397</v>
      </c>
      <c r="P341" s="860"/>
      <c r="Q341" s="876"/>
      <c r="R341" s="862"/>
      <c r="S341" s="863"/>
      <c r="U341" s="1407" t="s">
        <v>30</v>
      </c>
      <c r="V341" s="1408" t="s">
        <v>25</v>
      </c>
      <c r="W341" s="1408"/>
      <c r="X341" s="1408"/>
      <c r="Y341" s="1408" t="s">
        <v>397</v>
      </c>
      <c r="Z341" s="860"/>
      <c r="AA341" s="876"/>
      <c r="AB341" s="862"/>
      <c r="AC341" s="863"/>
    </row>
    <row r="342" spans="1:29" s="864" customFormat="1" ht="25.5" hidden="1" customHeight="1" thickBot="1">
      <c r="A342" s="1409" t="s">
        <v>31</v>
      </c>
      <c r="B342" s="1410" t="s">
        <v>25</v>
      </c>
      <c r="C342" s="872"/>
      <c r="D342" s="872"/>
      <c r="E342" s="1410" t="s">
        <v>397</v>
      </c>
      <c r="F342" s="860"/>
      <c r="G342" s="878"/>
      <c r="H342" s="874"/>
      <c r="I342" s="875"/>
      <c r="K342" s="1409" t="s">
        <v>31</v>
      </c>
      <c r="L342" s="1410" t="s">
        <v>25</v>
      </c>
      <c r="M342" s="872"/>
      <c r="N342" s="872"/>
      <c r="O342" s="1410" t="s">
        <v>397</v>
      </c>
      <c r="P342" s="860"/>
      <c r="Q342" s="878"/>
      <c r="R342" s="874"/>
      <c r="S342" s="875"/>
      <c r="U342" s="1409" t="s">
        <v>31</v>
      </c>
      <c r="V342" s="1410" t="s">
        <v>25</v>
      </c>
      <c r="W342" s="872"/>
      <c r="X342" s="872"/>
      <c r="Y342" s="1410" t="s">
        <v>397</v>
      </c>
      <c r="Z342" s="860"/>
      <c r="AA342" s="878"/>
      <c r="AB342" s="874"/>
      <c r="AC342" s="875"/>
    </row>
    <row r="343" spans="1:29" s="864" customFormat="1" ht="25.5" hidden="1" customHeight="1" thickBot="1">
      <c r="A343" s="879" t="s">
        <v>327</v>
      </c>
      <c r="B343" s="1408" t="s">
        <v>25</v>
      </c>
      <c r="C343" s="1408"/>
      <c r="D343" s="1408"/>
      <c r="E343" s="1408" t="s">
        <v>397</v>
      </c>
      <c r="F343" s="860"/>
      <c r="G343" s="876"/>
      <c r="H343" s="862"/>
      <c r="I343" s="863"/>
      <c r="K343" s="879" t="s">
        <v>327</v>
      </c>
      <c r="L343" s="1408" t="s">
        <v>25</v>
      </c>
      <c r="M343" s="1408"/>
      <c r="N343" s="1408"/>
      <c r="O343" s="1408" t="s">
        <v>397</v>
      </c>
      <c r="P343" s="860"/>
      <c r="Q343" s="876"/>
      <c r="R343" s="862"/>
      <c r="S343" s="863"/>
      <c r="U343" s="879" t="s">
        <v>327</v>
      </c>
      <c r="V343" s="1408" t="s">
        <v>25</v>
      </c>
      <c r="W343" s="1408"/>
      <c r="X343" s="1408"/>
      <c r="Y343" s="1408" t="s">
        <v>397</v>
      </c>
      <c r="Z343" s="860"/>
      <c r="AA343" s="876"/>
      <c r="AB343" s="862"/>
      <c r="AC343" s="863"/>
    </row>
    <row r="344" spans="1:29" s="864" customFormat="1" ht="25.5" hidden="1" customHeight="1" thickBot="1">
      <c r="A344" s="880"/>
      <c r="B344" s="866" t="s">
        <v>25</v>
      </c>
      <c r="C344" s="867"/>
      <c r="D344" s="867"/>
      <c r="E344" s="866" t="s">
        <v>397</v>
      </c>
      <c r="F344" s="860"/>
      <c r="G344" s="877"/>
      <c r="H344" s="869"/>
      <c r="I344" s="870"/>
      <c r="K344" s="880"/>
      <c r="L344" s="866" t="s">
        <v>25</v>
      </c>
      <c r="M344" s="867"/>
      <c r="N344" s="867"/>
      <c r="O344" s="866" t="s">
        <v>397</v>
      </c>
      <c r="P344" s="860"/>
      <c r="Q344" s="877"/>
      <c r="R344" s="869"/>
      <c r="S344" s="870"/>
      <c r="U344" s="880"/>
      <c r="V344" s="866" t="s">
        <v>25</v>
      </c>
      <c r="W344" s="867"/>
      <c r="X344" s="867"/>
      <c r="Y344" s="866" t="s">
        <v>397</v>
      </c>
      <c r="Z344" s="860"/>
      <c r="AA344" s="877"/>
      <c r="AB344" s="869"/>
      <c r="AC344" s="870"/>
    </row>
    <row r="345" spans="1:29" s="864" customFormat="1" ht="25.5" hidden="1" customHeight="1" thickBot="1">
      <c r="A345" s="880" t="s">
        <v>33</v>
      </c>
      <c r="B345" s="866" t="s">
        <v>25</v>
      </c>
      <c r="C345" s="867"/>
      <c r="D345" s="867"/>
      <c r="E345" s="866" t="s">
        <v>397</v>
      </c>
      <c r="F345" s="860"/>
      <c r="G345" s="877"/>
      <c r="H345" s="869"/>
      <c r="I345" s="870"/>
      <c r="K345" s="880" t="s">
        <v>33</v>
      </c>
      <c r="L345" s="866" t="s">
        <v>25</v>
      </c>
      <c r="M345" s="867"/>
      <c r="N345" s="867"/>
      <c r="O345" s="866" t="s">
        <v>397</v>
      </c>
      <c r="P345" s="860"/>
      <c r="Q345" s="877"/>
      <c r="R345" s="869"/>
      <c r="S345" s="870"/>
      <c r="U345" s="880" t="s">
        <v>33</v>
      </c>
      <c r="V345" s="866" t="s">
        <v>25</v>
      </c>
      <c r="W345" s="867"/>
      <c r="X345" s="867"/>
      <c r="Y345" s="866" t="s">
        <v>397</v>
      </c>
      <c r="Z345" s="860"/>
      <c r="AA345" s="877"/>
      <c r="AB345" s="869"/>
      <c r="AC345" s="870"/>
    </row>
    <row r="346" spans="1:29" s="864" customFormat="1" ht="25.5" hidden="1" customHeight="1" thickBot="1">
      <c r="A346" s="871" t="s">
        <v>34</v>
      </c>
      <c r="B346" s="1410" t="s">
        <v>25</v>
      </c>
      <c r="C346" s="872"/>
      <c r="D346" s="872"/>
      <c r="E346" s="1410" t="s">
        <v>397</v>
      </c>
      <c r="F346" s="860"/>
      <c r="G346" s="878"/>
      <c r="H346" s="874"/>
      <c r="I346" s="875"/>
      <c r="K346" s="871" t="s">
        <v>34</v>
      </c>
      <c r="L346" s="1410" t="s">
        <v>25</v>
      </c>
      <c r="M346" s="872"/>
      <c r="N346" s="872"/>
      <c r="O346" s="1410" t="s">
        <v>397</v>
      </c>
      <c r="P346" s="860"/>
      <c r="Q346" s="878"/>
      <c r="R346" s="874"/>
      <c r="S346" s="875"/>
      <c r="U346" s="871" t="s">
        <v>34</v>
      </c>
      <c r="V346" s="1410" t="s">
        <v>25</v>
      </c>
      <c r="W346" s="872"/>
      <c r="X346" s="872"/>
      <c r="Y346" s="1410" t="s">
        <v>397</v>
      </c>
      <c r="Z346" s="860"/>
      <c r="AA346" s="878"/>
      <c r="AB346" s="874"/>
      <c r="AC346" s="875"/>
    </row>
    <row r="347" spans="1:29" s="864" customFormat="1" ht="25.5" hidden="1" customHeight="1" thickBot="1">
      <c r="A347" s="1407" t="s">
        <v>9</v>
      </c>
      <c r="B347" s="1408" t="s">
        <v>25</v>
      </c>
      <c r="C347" s="1408"/>
      <c r="D347" s="1408"/>
      <c r="E347" s="1408" t="s">
        <v>397</v>
      </c>
      <c r="F347" s="860"/>
      <c r="G347" s="876"/>
      <c r="H347" s="862"/>
      <c r="I347" s="863"/>
      <c r="K347" s="1407" t="s">
        <v>9</v>
      </c>
      <c r="L347" s="1408" t="s">
        <v>25</v>
      </c>
      <c r="M347" s="1408"/>
      <c r="N347" s="1408"/>
      <c r="O347" s="1408" t="s">
        <v>397</v>
      </c>
      <c r="P347" s="860"/>
      <c r="Q347" s="876"/>
      <c r="R347" s="862"/>
      <c r="S347" s="863"/>
      <c r="U347" s="1407" t="s">
        <v>9</v>
      </c>
      <c r="V347" s="1408" t="s">
        <v>25</v>
      </c>
      <c r="W347" s="1408"/>
      <c r="X347" s="1408"/>
      <c r="Y347" s="1408" t="s">
        <v>397</v>
      </c>
      <c r="Z347" s="860"/>
      <c r="AA347" s="876"/>
      <c r="AB347" s="862"/>
      <c r="AC347" s="863"/>
    </row>
    <row r="348" spans="1:29" s="864" customFormat="1" ht="25.5" hidden="1" customHeight="1" thickBot="1">
      <c r="A348" s="880" t="s">
        <v>10</v>
      </c>
      <c r="B348" s="866" t="s">
        <v>25</v>
      </c>
      <c r="C348" s="867"/>
      <c r="D348" s="867"/>
      <c r="E348" s="866" t="s">
        <v>397</v>
      </c>
      <c r="F348" s="860"/>
      <c r="G348" s="877"/>
      <c r="H348" s="869"/>
      <c r="I348" s="870"/>
      <c r="K348" s="880" t="s">
        <v>10</v>
      </c>
      <c r="L348" s="866" t="s">
        <v>25</v>
      </c>
      <c r="M348" s="867"/>
      <c r="N348" s="867"/>
      <c r="O348" s="866" t="s">
        <v>397</v>
      </c>
      <c r="P348" s="860"/>
      <c r="Q348" s="877"/>
      <c r="R348" s="869"/>
      <c r="S348" s="870"/>
      <c r="U348" s="880" t="s">
        <v>10</v>
      </c>
      <c r="V348" s="866" t="s">
        <v>25</v>
      </c>
      <c r="W348" s="867"/>
      <c r="X348" s="867"/>
      <c r="Y348" s="866" t="s">
        <v>397</v>
      </c>
      <c r="Z348" s="860"/>
      <c r="AA348" s="877"/>
      <c r="AB348" s="869"/>
      <c r="AC348" s="870"/>
    </row>
    <row r="349" spans="1:29" s="864" customFormat="1" ht="25.5" hidden="1" customHeight="1" thickBot="1">
      <c r="A349" s="871" t="s">
        <v>11</v>
      </c>
      <c r="B349" s="1410" t="s">
        <v>25</v>
      </c>
      <c r="C349" s="872"/>
      <c r="D349" s="872"/>
      <c r="E349" s="882" t="s">
        <v>397</v>
      </c>
      <c r="F349" s="860"/>
      <c r="G349" s="878"/>
      <c r="H349" s="874"/>
      <c r="I349" s="875"/>
      <c r="K349" s="871" t="s">
        <v>11</v>
      </c>
      <c r="L349" s="1410" t="s">
        <v>25</v>
      </c>
      <c r="M349" s="872"/>
      <c r="N349" s="872"/>
      <c r="O349" s="882" t="s">
        <v>397</v>
      </c>
      <c r="P349" s="860"/>
      <c r="Q349" s="878"/>
      <c r="R349" s="874"/>
      <c r="S349" s="875"/>
      <c r="U349" s="871" t="s">
        <v>11</v>
      </c>
      <c r="V349" s="1410" t="s">
        <v>25</v>
      </c>
      <c r="W349" s="872"/>
      <c r="X349" s="872"/>
      <c r="Y349" s="882" t="s">
        <v>397</v>
      </c>
      <c r="Z349" s="860"/>
      <c r="AA349" s="878"/>
      <c r="AB349" s="874"/>
      <c r="AC349" s="875"/>
    </row>
    <row r="350" spans="1:29" s="864" customFormat="1" ht="25.5" hidden="1" customHeight="1" thickBot="1">
      <c r="A350" s="883" t="s">
        <v>331</v>
      </c>
      <c r="B350" s="884" t="s">
        <v>25</v>
      </c>
      <c r="C350" s="885"/>
      <c r="D350" s="885"/>
      <c r="E350" s="1408" t="s">
        <v>397</v>
      </c>
      <c r="F350" s="860"/>
      <c r="G350" s="886"/>
      <c r="H350" s="887"/>
      <c r="I350" s="887"/>
      <c r="K350" s="883" t="s">
        <v>331</v>
      </c>
      <c r="L350" s="884" t="s">
        <v>25</v>
      </c>
      <c r="M350" s="885"/>
      <c r="N350" s="885"/>
      <c r="O350" s="1408" t="s">
        <v>397</v>
      </c>
      <c r="P350" s="860"/>
      <c r="Q350" s="886"/>
      <c r="R350" s="887"/>
      <c r="S350" s="887"/>
      <c r="U350" s="883" t="s">
        <v>331</v>
      </c>
      <c r="V350" s="884" t="s">
        <v>25</v>
      </c>
      <c r="W350" s="885"/>
      <c r="X350" s="885"/>
      <c r="Y350" s="1408" t="s">
        <v>397</v>
      </c>
      <c r="Z350" s="860"/>
      <c r="AA350" s="886"/>
      <c r="AB350" s="887"/>
      <c r="AC350" s="887"/>
    </row>
    <row r="351" spans="1:29" s="864" customFormat="1" ht="25.5" hidden="1" customHeight="1" thickBot="1">
      <c r="A351" s="883" t="s">
        <v>332</v>
      </c>
      <c r="B351" s="884" t="s">
        <v>25</v>
      </c>
      <c r="C351" s="885"/>
      <c r="D351" s="885"/>
      <c r="E351" s="1410" t="s">
        <v>397</v>
      </c>
      <c r="F351" s="860"/>
      <c r="G351" s="886"/>
      <c r="H351" s="887"/>
      <c r="I351" s="887"/>
      <c r="K351" s="883" t="s">
        <v>332</v>
      </c>
      <c r="L351" s="884" t="s">
        <v>25</v>
      </c>
      <c r="M351" s="885"/>
      <c r="N351" s="885"/>
      <c r="O351" s="1410" t="s">
        <v>397</v>
      </c>
      <c r="P351" s="860"/>
      <c r="Q351" s="886"/>
      <c r="R351" s="887"/>
      <c r="S351" s="887"/>
      <c r="U351" s="883" t="s">
        <v>332</v>
      </c>
      <c r="V351" s="884" t="s">
        <v>25</v>
      </c>
      <c r="W351" s="885"/>
      <c r="X351" s="885"/>
      <c r="Y351" s="1410" t="s">
        <v>397</v>
      </c>
      <c r="Z351" s="860"/>
      <c r="AA351" s="886"/>
      <c r="AB351" s="887"/>
      <c r="AC351" s="887"/>
    </row>
    <row r="352" spans="1:29" s="864" customFormat="1" ht="25.5" hidden="1" customHeight="1" thickBot="1">
      <c r="A352" s="879" t="s">
        <v>13</v>
      </c>
      <c r="B352" s="1408" t="s">
        <v>25</v>
      </c>
      <c r="C352" s="1408"/>
      <c r="D352" s="1408"/>
      <c r="E352" s="867" t="s">
        <v>397</v>
      </c>
      <c r="F352" s="860"/>
      <c r="G352" s="876"/>
      <c r="H352" s="862"/>
      <c r="I352" s="863"/>
      <c r="K352" s="879" t="s">
        <v>13</v>
      </c>
      <c r="L352" s="1408" t="s">
        <v>25</v>
      </c>
      <c r="M352" s="1408"/>
      <c r="N352" s="1408"/>
      <c r="O352" s="867" t="s">
        <v>397</v>
      </c>
      <c r="P352" s="860"/>
      <c r="Q352" s="876"/>
      <c r="R352" s="862"/>
      <c r="S352" s="863"/>
      <c r="U352" s="879" t="s">
        <v>13</v>
      </c>
      <c r="V352" s="1408" t="s">
        <v>25</v>
      </c>
      <c r="W352" s="1408"/>
      <c r="X352" s="1408"/>
      <c r="Y352" s="867" t="s">
        <v>397</v>
      </c>
      <c r="Z352" s="860"/>
      <c r="AA352" s="876"/>
      <c r="AB352" s="862"/>
      <c r="AC352" s="863"/>
    </row>
    <row r="353" spans="1:29" s="864" customFormat="1" ht="25.5" hidden="1" customHeight="1" thickBot="1">
      <c r="A353" s="880" t="s">
        <v>35</v>
      </c>
      <c r="B353" s="866" t="s">
        <v>25</v>
      </c>
      <c r="C353" s="867"/>
      <c r="D353" s="867"/>
      <c r="E353" s="866" t="s">
        <v>397</v>
      </c>
      <c r="F353" s="860"/>
      <c r="G353" s="877"/>
      <c r="H353" s="869"/>
      <c r="I353" s="870"/>
      <c r="K353" s="880" t="s">
        <v>35</v>
      </c>
      <c r="L353" s="866" t="s">
        <v>25</v>
      </c>
      <c r="M353" s="867"/>
      <c r="N353" s="867"/>
      <c r="O353" s="866" t="s">
        <v>397</v>
      </c>
      <c r="P353" s="860"/>
      <c r="Q353" s="877"/>
      <c r="R353" s="869"/>
      <c r="S353" s="870"/>
      <c r="U353" s="880" t="s">
        <v>35</v>
      </c>
      <c r="V353" s="866" t="s">
        <v>25</v>
      </c>
      <c r="W353" s="867"/>
      <c r="X353" s="867"/>
      <c r="Y353" s="866" t="s">
        <v>397</v>
      </c>
      <c r="Z353" s="860"/>
      <c r="AA353" s="877"/>
      <c r="AB353" s="869"/>
      <c r="AC353" s="870"/>
    </row>
    <row r="354" spans="1:29" s="864" customFormat="1" ht="25.5" hidden="1" customHeight="1" thickBot="1">
      <c r="A354" s="880" t="s">
        <v>36</v>
      </c>
      <c r="B354" s="866" t="s">
        <v>25</v>
      </c>
      <c r="C354" s="867"/>
      <c r="D354" s="867"/>
      <c r="E354" s="866" t="s">
        <v>397</v>
      </c>
      <c r="F354" s="860"/>
      <c r="G354" s="877"/>
      <c r="H354" s="869"/>
      <c r="I354" s="870"/>
      <c r="K354" s="880" t="s">
        <v>36</v>
      </c>
      <c r="L354" s="866" t="s">
        <v>25</v>
      </c>
      <c r="M354" s="867"/>
      <c r="N354" s="867"/>
      <c r="O354" s="866" t="s">
        <v>397</v>
      </c>
      <c r="P354" s="860"/>
      <c r="Q354" s="877"/>
      <c r="R354" s="869"/>
      <c r="S354" s="870"/>
      <c r="U354" s="880" t="s">
        <v>36</v>
      </c>
      <c r="V354" s="866" t="s">
        <v>25</v>
      </c>
      <c r="W354" s="867"/>
      <c r="X354" s="867"/>
      <c r="Y354" s="866" t="s">
        <v>397</v>
      </c>
      <c r="Z354" s="860"/>
      <c r="AA354" s="877"/>
      <c r="AB354" s="869"/>
      <c r="AC354" s="870"/>
    </row>
    <row r="355" spans="1:29" s="864" customFormat="1" ht="25.5" hidden="1" customHeight="1" thickBot="1">
      <c r="A355" s="880" t="s">
        <v>14</v>
      </c>
      <c r="B355" s="866" t="s">
        <v>25</v>
      </c>
      <c r="C355" s="867"/>
      <c r="D355" s="867"/>
      <c r="E355" s="866" t="s">
        <v>397</v>
      </c>
      <c r="F355" s="860"/>
      <c r="G355" s="877"/>
      <c r="H355" s="869"/>
      <c r="I355" s="870"/>
      <c r="K355" s="880" t="s">
        <v>14</v>
      </c>
      <c r="L355" s="866" t="s">
        <v>25</v>
      </c>
      <c r="M355" s="867"/>
      <c r="N355" s="867"/>
      <c r="O355" s="866" t="s">
        <v>397</v>
      </c>
      <c r="P355" s="860"/>
      <c r="Q355" s="877"/>
      <c r="R355" s="869"/>
      <c r="S355" s="870"/>
      <c r="U355" s="880" t="s">
        <v>14</v>
      </c>
      <c r="V355" s="866" t="s">
        <v>25</v>
      </c>
      <c r="W355" s="867"/>
      <c r="X355" s="867"/>
      <c r="Y355" s="866" t="s">
        <v>397</v>
      </c>
      <c r="Z355" s="860"/>
      <c r="AA355" s="877"/>
      <c r="AB355" s="869"/>
      <c r="AC355" s="870"/>
    </row>
    <row r="356" spans="1:29" s="864" customFormat="1" ht="25.5" hidden="1" customHeight="1" thickBot="1">
      <c r="A356" s="880" t="s">
        <v>37</v>
      </c>
      <c r="B356" s="866" t="s">
        <v>25</v>
      </c>
      <c r="C356" s="867"/>
      <c r="D356" s="867"/>
      <c r="E356" s="866" t="s">
        <v>397</v>
      </c>
      <c r="F356" s="860"/>
      <c r="G356" s="877"/>
      <c r="H356" s="869"/>
      <c r="I356" s="870"/>
      <c r="K356" s="880" t="s">
        <v>37</v>
      </c>
      <c r="L356" s="866" t="s">
        <v>25</v>
      </c>
      <c r="M356" s="867"/>
      <c r="N356" s="867"/>
      <c r="O356" s="866" t="s">
        <v>397</v>
      </c>
      <c r="P356" s="860"/>
      <c r="Q356" s="877"/>
      <c r="R356" s="869"/>
      <c r="S356" s="870"/>
      <c r="U356" s="880" t="s">
        <v>37</v>
      </c>
      <c r="V356" s="866" t="s">
        <v>25</v>
      </c>
      <c r="W356" s="867"/>
      <c r="X356" s="867"/>
      <c r="Y356" s="866" t="s">
        <v>397</v>
      </c>
      <c r="Z356" s="860"/>
      <c r="AA356" s="877"/>
      <c r="AB356" s="869"/>
      <c r="AC356" s="870"/>
    </row>
    <row r="357" spans="1:29" s="864" customFormat="1" ht="25.5" hidden="1" customHeight="1" thickBot="1">
      <c r="A357" s="871" t="s">
        <v>38</v>
      </c>
      <c r="B357" s="1410" t="s">
        <v>25</v>
      </c>
      <c r="C357" s="872"/>
      <c r="D357" s="872"/>
      <c r="E357" s="1410" t="s">
        <v>397</v>
      </c>
      <c r="F357" s="860"/>
      <c r="G357" s="878"/>
      <c r="H357" s="874"/>
      <c r="I357" s="875"/>
      <c r="K357" s="871" t="s">
        <v>38</v>
      </c>
      <c r="L357" s="1410" t="s">
        <v>25</v>
      </c>
      <c r="M357" s="872"/>
      <c r="N357" s="872"/>
      <c r="O357" s="1410" t="s">
        <v>397</v>
      </c>
      <c r="P357" s="860"/>
      <c r="Q357" s="878"/>
      <c r="R357" s="874"/>
      <c r="S357" s="875"/>
      <c r="U357" s="871" t="s">
        <v>38</v>
      </c>
      <c r="V357" s="1410" t="s">
        <v>25</v>
      </c>
      <c r="W357" s="872"/>
      <c r="X357" s="872"/>
      <c r="Y357" s="1410" t="s">
        <v>397</v>
      </c>
      <c r="Z357" s="860"/>
      <c r="AA357" s="878"/>
      <c r="AB357" s="874"/>
      <c r="AC357" s="875"/>
    </row>
    <row r="358" spans="1:29" s="864" customFormat="1" ht="25.5" hidden="1" customHeight="1">
      <c r="A358" s="890" t="s">
        <v>39</v>
      </c>
      <c r="B358" s="1408" t="s">
        <v>40</v>
      </c>
      <c r="C358" s="891">
        <f>Овощи!G1451</f>
        <v>0</v>
      </c>
      <c r="D358" s="891">
        <f>C358/0.5</f>
        <v>0</v>
      </c>
      <c r="E358" s="891">
        <f>ROUNDUP(D358,0)</f>
        <v>0</v>
      </c>
      <c r="F358" s="892">
        <f>E358*0.5</f>
        <v>0</v>
      </c>
      <c r="G358" s="876"/>
      <c r="H358" s="862"/>
      <c r="I358" s="863"/>
      <c r="K358" s="890" t="s">
        <v>39</v>
      </c>
      <c r="L358" s="1408" t="s">
        <v>40</v>
      </c>
      <c r="M358" s="891">
        <f>Овощи!G1530</f>
        <v>0</v>
      </c>
      <c r="N358" s="891">
        <f>M358/0.5</f>
        <v>0</v>
      </c>
      <c r="O358" s="891">
        <f>ROUNDUP(N358,0)</f>
        <v>0</v>
      </c>
      <c r="P358" s="892">
        <f>O358*0.5</f>
        <v>0</v>
      </c>
      <c r="Q358" s="876"/>
      <c r="R358" s="862"/>
      <c r="S358" s="863"/>
      <c r="U358" s="890" t="s">
        <v>39</v>
      </c>
      <c r="V358" s="1408" t="s">
        <v>40</v>
      </c>
      <c r="W358" s="891">
        <f>Овощи!G1609</f>
        <v>0</v>
      </c>
      <c r="X358" s="891">
        <f>W358/0.5</f>
        <v>0</v>
      </c>
      <c r="Y358" s="891">
        <f>ROUNDUP(X358,0)</f>
        <v>0</v>
      </c>
      <c r="Z358" s="892">
        <f>Y358*0.5</f>
        <v>0</v>
      </c>
      <c r="AA358" s="876"/>
      <c r="AB358" s="862"/>
      <c r="AC358" s="863"/>
    </row>
    <row r="359" spans="1:29" s="864" customFormat="1" ht="25.5" hidden="1" customHeight="1">
      <c r="A359" s="893" t="s">
        <v>41</v>
      </c>
      <c r="B359" s="891" t="s">
        <v>40</v>
      </c>
      <c r="C359" s="891">
        <f>Овощи!G1450</f>
        <v>0</v>
      </c>
      <c r="D359" s="891">
        <f>C359/0.5</f>
        <v>0</v>
      </c>
      <c r="E359" s="891">
        <f>ROUNDUP(D359,0)</f>
        <v>0</v>
      </c>
      <c r="F359" s="892">
        <f>E359*0.5</f>
        <v>0</v>
      </c>
      <c r="G359" s="894"/>
      <c r="H359" s="895"/>
      <c r="I359" s="896"/>
      <c r="K359" s="893" t="s">
        <v>41</v>
      </c>
      <c r="L359" s="891" t="s">
        <v>40</v>
      </c>
      <c r="M359" s="891">
        <f>Овощи!G1529</f>
        <v>0</v>
      </c>
      <c r="N359" s="891">
        <f>M359/0.5</f>
        <v>0</v>
      </c>
      <c r="O359" s="891">
        <f>ROUNDUP(N359,0)</f>
        <v>0</v>
      </c>
      <c r="P359" s="892">
        <f>O359*0.5</f>
        <v>0</v>
      </c>
      <c r="Q359" s="894"/>
      <c r="R359" s="895"/>
      <c r="S359" s="896"/>
      <c r="U359" s="893" t="s">
        <v>41</v>
      </c>
      <c r="V359" s="891" t="s">
        <v>40</v>
      </c>
      <c r="W359" s="891">
        <f>Овощи!G1608</f>
        <v>0</v>
      </c>
      <c r="X359" s="891">
        <f>W359/0.5</f>
        <v>0</v>
      </c>
      <c r="Y359" s="891">
        <f>ROUNDUP(X359,0)</f>
        <v>0</v>
      </c>
      <c r="Z359" s="892">
        <f>Y359*0.5</f>
        <v>0</v>
      </c>
      <c r="AA359" s="894"/>
      <c r="AB359" s="895"/>
      <c r="AC359" s="896"/>
    </row>
    <row r="360" spans="1:29" s="864" customFormat="1" ht="25.5" hidden="1" customHeight="1">
      <c r="A360" s="893" t="s">
        <v>42</v>
      </c>
      <c r="B360" s="891" t="s">
        <v>40</v>
      </c>
      <c r="C360" s="891">
        <f>Овощи!G1449</f>
        <v>0</v>
      </c>
      <c r="D360" s="891">
        <f>C360/0.5</f>
        <v>0</v>
      </c>
      <c r="E360" s="891">
        <f>ROUNDUP(D360,0)</f>
        <v>0</v>
      </c>
      <c r="F360" s="892">
        <f>E360*0.5</f>
        <v>0</v>
      </c>
      <c r="G360" s="894"/>
      <c r="H360" s="895"/>
      <c r="I360" s="896"/>
      <c r="K360" s="893" t="s">
        <v>42</v>
      </c>
      <c r="L360" s="891" t="s">
        <v>40</v>
      </c>
      <c r="M360" s="891">
        <f>Овощи!G1528</f>
        <v>0</v>
      </c>
      <c r="N360" s="891">
        <f>M360/0.5</f>
        <v>0</v>
      </c>
      <c r="O360" s="891">
        <f>ROUNDUP(N360,0)</f>
        <v>0</v>
      </c>
      <c r="P360" s="892">
        <f>O360*0.5</f>
        <v>0</v>
      </c>
      <c r="Q360" s="894"/>
      <c r="R360" s="895"/>
      <c r="S360" s="896"/>
      <c r="U360" s="893" t="s">
        <v>42</v>
      </c>
      <c r="V360" s="891" t="s">
        <v>40</v>
      </c>
      <c r="W360" s="891">
        <f>Овощи!G1607</f>
        <v>0</v>
      </c>
      <c r="X360" s="891">
        <f>W360/0.5</f>
        <v>0</v>
      </c>
      <c r="Y360" s="891">
        <f>ROUNDUP(X360,0)</f>
        <v>0</v>
      </c>
      <c r="Z360" s="892">
        <f>Y360*0.5</f>
        <v>0</v>
      </c>
      <c r="AA360" s="894"/>
      <c r="AB360" s="895"/>
      <c r="AC360" s="896"/>
    </row>
    <row r="361" spans="1:29" s="864" customFormat="1" ht="25.5" hidden="1" customHeight="1">
      <c r="A361" s="893" t="s">
        <v>43</v>
      </c>
      <c r="B361" s="891" t="s">
        <v>40</v>
      </c>
      <c r="C361" s="891">
        <f>Овощи!G1455</f>
        <v>0</v>
      </c>
      <c r="D361" s="891">
        <f>C361/0.5</f>
        <v>0</v>
      </c>
      <c r="E361" s="891">
        <f>ROUNDUP(D361,0)</f>
        <v>0</v>
      </c>
      <c r="F361" s="892">
        <f>E361*0.5</f>
        <v>0</v>
      </c>
      <c r="G361" s="894"/>
      <c r="H361" s="895"/>
      <c r="I361" s="896"/>
      <c r="K361" s="893" t="s">
        <v>43</v>
      </c>
      <c r="L361" s="891" t="s">
        <v>40</v>
      </c>
      <c r="M361" s="891">
        <f>Овощи!G1534</f>
        <v>0</v>
      </c>
      <c r="N361" s="891">
        <f>M361/0.5</f>
        <v>0</v>
      </c>
      <c r="O361" s="891">
        <f>ROUNDUP(N361,0)</f>
        <v>0</v>
      </c>
      <c r="P361" s="892">
        <f>O361*0.5</f>
        <v>0</v>
      </c>
      <c r="Q361" s="894"/>
      <c r="R361" s="895"/>
      <c r="S361" s="896"/>
      <c r="U361" s="893" t="s">
        <v>43</v>
      </c>
      <c r="V361" s="891" t="s">
        <v>40</v>
      </c>
      <c r="W361" s="891">
        <f>Овощи!G1613</f>
        <v>0</v>
      </c>
      <c r="X361" s="891">
        <f>W361/0.5</f>
        <v>0</v>
      </c>
      <c r="Y361" s="891">
        <f>ROUNDUP(X361,0)</f>
        <v>0</v>
      </c>
      <c r="Z361" s="892">
        <f>Y361*0.5</f>
        <v>0</v>
      </c>
      <c r="AA361" s="894"/>
      <c r="AB361" s="895"/>
      <c r="AC361" s="896"/>
    </row>
    <row r="362" spans="1:29" s="864" customFormat="1" ht="25.5" hidden="1" customHeight="1">
      <c r="A362" s="893" t="s">
        <v>44</v>
      </c>
      <c r="B362" s="891" t="s">
        <v>40</v>
      </c>
      <c r="C362" s="891">
        <f>Овощи!G1454</f>
        <v>0</v>
      </c>
      <c r="D362" s="891">
        <f>C362/0.4</f>
        <v>0</v>
      </c>
      <c r="E362" s="891">
        <f>ROUNDUP(D362,0)</f>
        <v>0</v>
      </c>
      <c r="F362" s="892">
        <f>E362*0.4</f>
        <v>0</v>
      </c>
      <c r="G362" s="894"/>
      <c r="H362" s="895"/>
      <c r="I362" s="896"/>
      <c r="K362" s="893" t="s">
        <v>44</v>
      </c>
      <c r="L362" s="891" t="s">
        <v>40</v>
      </c>
      <c r="M362" s="891">
        <f>Овощи!G1533</f>
        <v>0</v>
      </c>
      <c r="N362" s="891">
        <f>M362/0.4</f>
        <v>0</v>
      </c>
      <c r="O362" s="891">
        <f>ROUNDUP(N362,0)</f>
        <v>0</v>
      </c>
      <c r="P362" s="892">
        <f>O362*0.4</f>
        <v>0</v>
      </c>
      <c r="Q362" s="894"/>
      <c r="R362" s="895"/>
      <c r="S362" s="896"/>
      <c r="U362" s="893" t="s">
        <v>44</v>
      </c>
      <c r="V362" s="891" t="s">
        <v>40</v>
      </c>
      <c r="W362" s="891">
        <f>Овощи!G1612</f>
        <v>0</v>
      </c>
      <c r="X362" s="891">
        <f>W362/0.4</f>
        <v>0</v>
      </c>
      <c r="Y362" s="891">
        <f>ROUNDUP(X362,0)</f>
        <v>0</v>
      </c>
      <c r="Z362" s="892">
        <f>Y362*0.4</f>
        <v>0</v>
      </c>
      <c r="AA362" s="894"/>
      <c r="AB362" s="895"/>
      <c r="AC362" s="896"/>
    </row>
    <row r="363" spans="1:29" s="864" customFormat="1" ht="25.5" hidden="1" customHeight="1">
      <c r="A363" s="893" t="s">
        <v>45</v>
      </c>
      <c r="B363" s="891" t="s">
        <v>40</v>
      </c>
      <c r="C363" s="891"/>
      <c r="D363" s="891"/>
      <c r="E363" s="891">
        <f>Овощи!G1453</f>
        <v>0</v>
      </c>
      <c r="F363" s="894"/>
      <c r="G363" s="894"/>
      <c r="H363" s="895"/>
      <c r="I363" s="896"/>
      <c r="K363" s="893" t="s">
        <v>45</v>
      </c>
      <c r="L363" s="891" t="s">
        <v>40</v>
      </c>
      <c r="M363" s="891"/>
      <c r="N363" s="891"/>
      <c r="O363" s="891">
        <f>Овощи!G1532</f>
        <v>0</v>
      </c>
      <c r="P363" s="894"/>
      <c r="Q363" s="894"/>
      <c r="R363" s="895"/>
      <c r="S363" s="896"/>
      <c r="U363" s="893" t="s">
        <v>45</v>
      </c>
      <c r="V363" s="891" t="s">
        <v>40</v>
      </c>
      <c r="W363" s="891"/>
      <c r="X363" s="891"/>
      <c r="Y363" s="891">
        <f>Овощи!G1611</f>
        <v>0</v>
      </c>
      <c r="Z363" s="894"/>
      <c r="AA363" s="894"/>
      <c r="AB363" s="895"/>
      <c r="AC363" s="896"/>
    </row>
    <row r="364" spans="1:29" s="864" customFormat="1" ht="25.5" hidden="1" customHeight="1">
      <c r="A364" s="893" t="s">
        <v>46</v>
      </c>
      <c r="B364" s="891" t="s">
        <v>40</v>
      </c>
      <c r="C364" s="891"/>
      <c r="D364" s="891"/>
      <c r="E364" s="891"/>
      <c r="F364" s="892">
        <f>E364*0.3</f>
        <v>0</v>
      </c>
      <c r="G364" s="894"/>
      <c r="H364" s="895"/>
      <c r="I364" s="896"/>
      <c r="K364" s="893" t="s">
        <v>46</v>
      </c>
      <c r="L364" s="891" t="s">
        <v>40</v>
      </c>
      <c r="M364" s="891"/>
      <c r="N364" s="891"/>
      <c r="O364" s="891"/>
      <c r="P364" s="892">
        <f>O364*0.3</f>
        <v>0</v>
      </c>
      <c r="Q364" s="894"/>
      <c r="R364" s="895"/>
      <c r="S364" s="896"/>
      <c r="U364" s="893" t="s">
        <v>46</v>
      </c>
      <c r="V364" s="891" t="s">
        <v>40</v>
      </c>
      <c r="W364" s="891"/>
      <c r="X364" s="891"/>
      <c r="Y364" s="891"/>
      <c r="Z364" s="892">
        <f>Y364*0.3</f>
        <v>0</v>
      </c>
      <c r="AA364" s="894"/>
      <c r="AB364" s="895"/>
      <c r="AC364" s="896"/>
    </row>
    <row r="365" spans="1:29" s="864" customFormat="1" ht="25.5" hidden="1" customHeight="1">
      <c r="A365" s="893" t="s">
        <v>47</v>
      </c>
      <c r="B365" s="891" t="s">
        <v>40</v>
      </c>
      <c r="C365" s="891">
        <f>Овощи!G1452</f>
        <v>0</v>
      </c>
      <c r="D365" s="891">
        <f>C365/0.58</f>
        <v>0</v>
      </c>
      <c r="E365" s="891">
        <f>ROUNDUP(D365,0)</f>
        <v>0</v>
      </c>
      <c r="F365" s="898">
        <f>E365*0.58</f>
        <v>0</v>
      </c>
      <c r="G365" s="894"/>
      <c r="H365" s="895"/>
      <c r="I365" s="896"/>
      <c r="K365" s="893" t="s">
        <v>47</v>
      </c>
      <c r="L365" s="891" t="s">
        <v>40</v>
      </c>
      <c r="M365" s="891">
        <f>Овощи!G1531</f>
        <v>0</v>
      </c>
      <c r="N365" s="891">
        <f>M365/0.58</f>
        <v>0</v>
      </c>
      <c r="O365" s="891">
        <f>ROUNDUP(N365,0)</f>
        <v>0</v>
      </c>
      <c r="P365" s="898">
        <f>O365*0.58</f>
        <v>0</v>
      </c>
      <c r="Q365" s="894"/>
      <c r="R365" s="895"/>
      <c r="S365" s="896"/>
      <c r="U365" s="893" t="s">
        <v>47</v>
      </c>
      <c r="V365" s="891" t="s">
        <v>40</v>
      </c>
      <c r="W365" s="891">
        <f>Овощи!G1610</f>
        <v>0</v>
      </c>
      <c r="X365" s="891">
        <f>W365/0.58</f>
        <v>0</v>
      </c>
      <c r="Y365" s="891">
        <f>ROUNDUP(X365,0)</f>
        <v>0</v>
      </c>
      <c r="Z365" s="898">
        <f>Y365*0.58</f>
        <v>0</v>
      </c>
      <c r="AA365" s="894"/>
      <c r="AB365" s="895"/>
      <c r="AC365" s="896"/>
    </row>
    <row r="366" spans="1:29" s="864" customFormat="1" ht="25.5" hidden="1" customHeight="1">
      <c r="A366" s="893" t="s">
        <v>315</v>
      </c>
      <c r="B366" s="891" t="s">
        <v>40</v>
      </c>
      <c r="C366" s="891"/>
      <c r="D366" s="891"/>
      <c r="E366" s="891"/>
      <c r="F366" s="892">
        <f>E366*0.1</f>
        <v>0</v>
      </c>
      <c r="G366" s="894"/>
      <c r="H366" s="895"/>
      <c r="I366" s="896"/>
      <c r="K366" s="893" t="s">
        <v>315</v>
      </c>
      <c r="L366" s="891" t="s">
        <v>40</v>
      </c>
      <c r="M366" s="891"/>
      <c r="N366" s="891"/>
      <c r="O366" s="891"/>
      <c r="P366" s="892">
        <f>O366*0.1</f>
        <v>0</v>
      </c>
      <c r="Q366" s="894"/>
      <c r="R366" s="895"/>
      <c r="S366" s="896"/>
      <c r="U366" s="893" t="s">
        <v>315</v>
      </c>
      <c r="V366" s="891" t="s">
        <v>40</v>
      </c>
      <c r="W366" s="891"/>
      <c r="X366" s="891"/>
      <c r="Y366" s="891"/>
      <c r="Z366" s="892">
        <f>Y366*0.1</f>
        <v>0</v>
      </c>
      <c r="AA366" s="894"/>
      <c r="AB366" s="895"/>
      <c r="AC366" s="896"/>
    </row>
    <row r="367" spans="1:29" s="864" customFormat="1" ht="25.5" hidden="1" customHeight="1">
      <c r="A367" s="893" t="s">
        <v>48</v>
      </c>
      <c r="B367" s="891" t="s">
        <v>25</v>
      </c>
      <c r="C367" s="891">
        <f>Овощи!G1425</f>
        <v>0</v>
      </c>
      <c r="D367" s="891">
        <f>C367/55</f>
        <v>0</v>
      </c>
      <c r="E367" s="891">
        <f>ROUNDUP(D367,0)</f>
        <v>0</v>
      </c>
      <c r="F367" s="899">
        <f>E367*55</f>
        <v>0</v>
      </c>
      <c r="G367" s="894"/>
      <c r="H367" s="895"/>
      <c r="I367" s="896"/>
      <c r="K367" s="893" t="s">
        <v>48</v>
      </c>
      <c r="L367" s="891" t="s">
        <v>25</v>
      </c>
      <c r="M367" s="891">
        <f>Овощи!G1504</f>
        <v>0</v>
      </c>
      <c r="N367" s="891">
        <f>M367/55</f>
        <v>0</v>
      </c>
      <c r="O367" s="891">
        <f>ROUNDUP(N367,0)</f>
        <v>0</v>
      </c>
      <c r="P367" s="899">
        <f>O367*55</f>
        <v>0</v>
      </c>
      <c r="Q367" s="894"/>
      <c r="R367" s="895"/>
      <c r="S367" s="896"/>
      <c r="U367" s="893" t="s">
        <v>48</v>
      </c>
      <c r="V367" s="891" t="s">
        <v>25</v>
      </c>
      <c r="W367" s="891">
        <f>Овощи!G1583</f>
        <v>0</v>
      </c>
      <c r="X367" s="891">
        <f>W367/55</f>
        <v>0</v>
      </c>
      <c r="Y367" s="891">
        <f>ROUNDUP(X367,0)</f>
        <v>0</v>
      </c>
      <c r="Z367" s="899">
        <f>Y367*55</f>
        <v>0</v>
      </c>
      <c r="AA367" s="894"/>
      <c r="AB367" s="895"/>
      <c r="AC367" s="896"/>
    </row>
    <row r="368" spans="1:29" s="864" customFormat="1" ht="25.5" hidden="1" customHeight="1">
      <c r="A368" s="893" t="s">
        <v>49</v>
      </c>
      <c r="B368" s="900" t="s">
        <v>40</v>
      </c>
      <c r="C368" s="900"/>
      <c r="D368" s="900"/>
      <c r="E368" s="900"/>
      <c r="F368" s="898">
        <f>E368*0.35</f>
        <v>0</v>
      </c>
      <c r="G368" s="901"/>
      <c r="H368" s="902"/>
      <c r="I368" s="903"/>
      <c r="K368" s="893" t="s">
        <v>49</v>
      </c>
      <c r="L368" s="900" t="s">
        <v>40</v>
      </c>
      <c r="M368" s="900"/>
      <c r="N368" s="900"/>
      <c r="O368" s="900"/>
      <c r="P368" s="898">
        <f>O368*0.35</f>
        <v>0</v>
      </c>
      <c r="Q368" s="901"/>
      <c r="R368" s="902"/>
      <c r="S368" s="903"/>
      <c r="U368" s="893" t="s">
        <v>49</v>
      </c>
      <c r="V368" s="900" t="s">
        <v>40</v>
      </c>
      <c r="W368" s="900"/>
      <c r="X368" s="900"/>
      <c r="Y368" s="900"/>
      <c r="Z368" s="898">
        <f>Y368*0.35</f>
        <v>0</v>
      </c>
      <c r="AA368" s="901"/>
      <c r="AB368" s="902"/>
      <c r="AC368" s="903"/>
    </row>
    <row r="369" spans="1:29" s="864" customFormat="1" ht="25.5" hidden="1" customHeight="1" thickBot="1">
      <c r="A369" s="904" t="s">
        <v>50</v>
      </c>
      <c r="B369" s="900" t="s">
        <v>40</v>
      </c>
      <c r="C369" s="900"/>
      <c r="D369" s="900"/>
      <c r="E369" s="900"/>
      <c r="F369" s="905">
        <f>E369*0.3</f>
        <v>0</v>
      </c>
      <c r="G369" s="901"/>
      <c r="H369" s="902"/>
      <c r="I369" s="903"/>
      <c r="K369" s="904" t="s">
        <v>50</v>
      </c>
      <c r="L369" s="900" t="s">
        <v>40</v>
      </c>
      <c r="M369" s="900"/>
      <c r="N369" s="900"/>
      <c r="O369" s="900"/>
      <c r="P369" s="905">
        <f>O369*0.3</f>
        <v>0</v>
      </c>
      <c r="Q369" s="901"/>
      <c r="R369" s="902"/>
      <c r="S369" s="903"/>
      <c r="U369" s="904" t="s">
        <v>50</v>
      </c>
      <c r="V369" s="900" t="s">
        <v>40</v>
      </c>
      <c r="W369" s="900"/>
      <c r="X369" s="900"/>
      <c r="Y369" s="900"/>
      <c r="Z369" s="905">
        <f>Y369*0.3</f>
        <v>0</v>
      </c>
      <c r="AA369" s="901"/>
      <c r="AB369" s="902"/>
      <c r="AC369" s="903"/>
    </row>
    <row r="370" spans="1:29" s="864" customFormat="1" ht="25.5" hidden="1" customHeight="1">
      <c r="A370" s="890" t="s">
        <v>51</v>
      </c>
      <c r="B370" s="906" t="s">
        <v>40</v>
      </c>
      <c r="C370" s="906"/>
      <c r="D370" s="906"/>
      <c r="E370" s="906"/>
      <c r="F370" s="907">
        <f>E370*0.2</f>
        <v>0</v>
      </c>
      <c r="G370" s="908"/>
      <c r="H370" s="909"/>
      <c r="I370" s="910"/>
      <c r="K370" s="890" t="s">
        <v>51</v>
      </c>
      <c r="L370" s="906" t="s">
        <v>40</v>
      </c>
      <c r="M370" s="906"/>
      <c r="N370" s="906"/>
      <c r="O370" s="906"/>
      <c r="P370" s="907">
        <f>O370*0.2</f>
        <v>0</v>
      </c>
      <c r="Q370" s="908"/>
      <c r="R370" s="909"/>
      <c r="S370" s="910"/>
      <c r="U370" s="890" t="s">
        <v>51</v>
      </c>
      <c r="V370" s="906" t="s">
        <v>40</v>
      </c>
      <c r="W370" s="906"/>
      <c r="X370" s="906"/>
      <c r="Y370" s="906"/>
      <c r="Z370" s="907">
        <f>Y370*0.2</f>
        <v>0</v>
      </c>
      <c r="AA370" s="908"/>
      <c r="AB370" s="909"/>
      <c r="AC370" s="910"/>
    </row>
    <row r="371" spans="1:29" s="864" customFormat="1" ht="25.5" hidden="1" customHeight="1">
      <c r="A371" s="893" t="s">
        <v>294</v>
      </c>
      <c r="B371" s="891" t="s">
        <v>40</v>
      </c>
      <c r="C371" s="891"/>
      <c r="D371" s="891"/>
      <c r="E371" s="891"/>
      <c r="F371" s="892">
        <f>E371*0.3</f>
        <v>0</v>
      </c>
      <c r="G371" s="894"/>
      <c r="H371" s="895"/>
      <c r="I371" s="896"/>
      <c r="K371" s="893" t="s">
        <v>294</v>
      </c>
      <c r="L371" s="891" t="s">
        <v>40</v>
      </c>
      <c r="M371" s="891"/>
      <c r="N371" s="891"/>
      <c r="O371" s="891"/>
      <c r="P371" s="892">
        <f>O371*0.3</f>
        <v>0</v>
      </c>
      <c r="Q371" s="894"/>
      <c r="R371" s="895"/>
      <c r="S371" s="896"/>
      <c r="U371" s="893" t="s">
        <v>294</v>
      </c>
      <c r="V371" s="891" t="s">
        <v>40</v>
      </c>
      <c r="W371" s="891"/>
      <c r="X371" s="891"/>
      <c r="Y371" s="891"/>
      <c r="Z371" s="892">
        <f>Y371*0.3</f>
        <v>0</v>
      </c>
      <c r="AA371" s="894"/>
      <c r="AB371" s="895"/>
      <c r="AC371" s="896"/>
    </row>
    <row r="372" spans="1:29" s="864" customFormat="1" ht="25.5" hidden="1" customHeight="1">
      <c r="A372" s="893" t="s">
        <v>295</v>
      </c>
      <c r="B372" s="891" t="s">
        <v>40</v>
      </c>
      <c r="C372" s="911">
        <f>Овощи!G1488</f>
        <v>0</v>
      </c>
      <c r="D372" s="891">
        <f>C372/0.3</f>
        <v>0</v>
      </c>
      <c r="E372" s="891">
        <f>ROUNDUP(D372,0)</f>
        <v>0</v>
      </c>
      <c r="F372" s="892">
        <f>E372*0.3</f>
        <v>0</v>
      </c>
      <c r="G372" s="894"/>
      <c r="H372" s="895"/>
      <c r="I372" s="896"/>
      <c r="K372" s="893" t="s">
        <v>295</v>
      </c>
      <c r="L372" s="891" t="s">
        <v>40</v>
      </c>
      <c r="M372" s="911">
        <f>Овощи!G1567</f>
        <v>0</v>
      </c>
      <c r="N372" s="891">
        <f>M372/0.3</f>
        <v>0</v>
      </c>
      <c r="O372" s="891">
        <f>ROUNDUP(N372,0)</f>
        <v>0</v>
      </c>
      <c r="P372" s="892">
        <f>O372*0.3</f>
        <v>0</v>
      </c>
      <c r="Q372" s="894"/>
      <c r="R372" s="895"/>
      <c r="S372" s="896"/>
      <c r="U372" s="893" t="s">
        <v>295</v>
      </c>
      <c r="V372" s="891" t="s">
        <v>40</v>
      </c>
      <c r="W372" s="911">
        <f>Овощи!G1646</f>
        <v>0</v>
      </c>
      <c r="X372" s="891">
        <f>W372/0.3</f>
        <v>0</v>
      </c>
      <c r="Y372" s="891">
        <f>ROUNDUP(X372,0)</f>
        <v>0</v>
      </c>
      <c r="Z372" s="892">
        <f>Y372*0.3</f>
        <v>0</v>
      </c>
      <c r="AA372" s="894"/>
      <c r="AB372" s="895"/>
      <c r="AC372" s="896"/>
    </row>
    <row r="373" spans="1:29" s="864" customFormat="1" ht="25.5" hidden="1" customHeight="1">
      <c r="A373" s="893" t="s">
        <v>52</v>
      </c>
      <c r="B373" s="891" t="s">
        <v>40</v>
      </c>
      <c r="C373" s="891">
        <f>Овощи!G1498</f>
        <v>0</v>
      </c>
      <c r="D373" s="891">
        <f>C373/0.24</f>
        <v>0</v>
      </c>
      <c r="E373" s="891">
        <f>ROUNDUP(D373,0)</f>
        <v>0</v>
      </c>
      <c r="F373" s="898">
        <f>E373*0.24</f>
        <v>0</v>
      </c>
      <c r="G373" s="894"/>
      <c r="H373" s="895"/>
      <c r="I373" s="896"/>
      <c r="K373" s="893" t="s">
        <v>52</v>
      </c>
      <c r="L373" s="891" t="s">
        <v>40</v>
      </c>
      <c r="M373" s="891">
        <f>Овощи!G1577</f>
        <v>0</v>
      </c>
      <c r="N373" s="891">
        <f>M373/0.24</f>
        <v>0</v>
      </c>
      <c r="O373" s="891">
        <f>ROUNDUP(N373,0)</f>
        <v>0</v>
      </c>
      <c r="P373" s="898">
        <f>O373*0.24</f>
        <v>0</v>
      </c>
      <c r="Q373" s="894"/>
      <c r="R373" s="895"/>
      <c r="S373" s="896"/>
      <c r="U373" s="893" t="s">
        <v>52</v>
      </c>
      <c r="V373" s="891" t="s">
        <v>40</v>
      </c>
      <c r="W373" s="891">
        <f>Овощи!G1656</f>
        <v>0</v>
      </c>
      <c r="X373" s="891">
        <f>W373/0.24</f>
        <v>0</v>
      </c>
      <c r="Y373" s="891">
        <f>ROUNDUP(X373,0)</f>
        <v>0</v>
      </c>
      <c r="Z373" s="898">
        <f>Y373*0.24</f>
        <v>0</v>
      </c>
      <c r="AA373" s="894"/>
      <c r="AB373" s="895"/>
      <c r="AC373" s="896"/>
    </row>
    <row r="374" spans="1:29" s="864" customFormat="1" ht="25.5" hidden="1" customHeight="1">
      <c r="A374" s="893" t="s">
        <v>53</v>
      </c>
      <c r="B374" s="891" t="s">
        <v>40</v>
      </c>
      <c r="C374" s="891"/>
      <c r="D374" s="891"/>
      <c r="E374" s="891"/>
      <c r="F374" s="898">
        <f>E374*0.12</f>
        <v>0</v>
      </c>
      <c r="G374" s="894"/>
      <c r="H374" s="895"/>
      <c r="I374" s="896"/>
      <c r="K374" s="893" t="s">
        <v>53</v>
      </c>
      <c r="L374" s="891" t="s">
        <v>40</v>
      </c>
      <c r="M374" s="891"/>
      <c r="N374" s="891"/>
      <c r="O374" s="891"/>
      <c r="P374" s="898">
        <f>O374*0.12</f>
        <v>0</v>
      </c>
      <c r="Q374" s="894"/>
      <c r="R374" s="895"/>
      <c r="S374" s="896"/>
      <c r="U374" s="893" t="s">
        <v>53</v>
      </c>
      <c r="V374" s="891" t="s">
        <v>40</v>
      </c>
      <c r="W374" s="891"/>
      <c r="X374" s="891"/>
      <c r="Y374" s="891"/>
      <c r="Z374" s="898">
        <f>Y374*0.12</f>
        <v>0</v>
      </c>
      <c r="AA374" s="894"/>
      <c r="AB374" s="895"/>
      <c r="AC374" s="896"/>
    </row>
    <row r="375" spans="1:29" s="864" customFormat="1" ht="25.5" hidden="1" customHeight="1">
      <c r="A375" s="893" t="s">
        <v>54</v>
      </c>
      <c r="B375" s="891" t="s">
        <v>40</v>
      </c>
      <c r="C375" s="891"/>
      <c r="D375" s="891"/>
      <c r="E375" s="891"/>
      <c r="F375" s="892">
        <f>E375*0.5</f>
        <v>0</v>
      </c>
      <c r="G375" s="894"/>
      <c r="H375" s="895"/>
      <c r="I375" s="896"/>
      <c r="K375" s="893" t="s">
        <v>54</v>
      </c>
      <c r="L375" s="891" t="s">
        <v>40</v>
      </c>
      <c r="M375" s="891"/>
      <c r="N375" s="891"/>
      <c r="O375" s="891"/>
      <c r="P375" s="892">
        <f>O375*0.5</f>
        <v>0</v>
      </c>
      <c r="Q375" s="894"/>
      <c r="R375" s="895"/>
      <c r="S375" s="896"/>
      <c r="U375" s="893" t="s">
        <v>54</v>
      </c>
      <c r="V375" s="891" t="s">
        <v>40</v>
      </c>
      <c r="W375" s="891"/>
      <c r="X375" s="891"/>
      <c r="Y375" s="891"/>
      <c r="Z375" s="892">
        <f>Y375*0.5</f>
        <v>0</v>
      </c>
      <c r="AA375" s="894"/>
      <c r="AB375" s="895"/>
      <c r="AC375" s="896"/>
    </row>
    <row r="376" spans="1:29" s="864" customFormat="1" ht="25.5" hidden="1" customHeight="1">
      <c r="A376" s="893" t="s">
        <v>55</v>
      </c>
      <c r="B376" s="891" t="s">
        <v>40</v>
      </c>
      <c r="C376" s="891"/>
      <c r="D376" s="891"/>
      <c r="E376" s="891"/>
      <c r="F376" s="892">
        <f>E376*0.3</f>
        <v>0</v>
      </c>
      <c r="G376" s="894"/>
      <c r="H376" s="895"/>
      <c r="I376" s="896"/>
      <c r="K376" s="893" t="s">
        <v>55</v>
      </c>
      <c r="L376" s="891" t="s">
        <v>40</v>
      </c>
      <c r="M376" s="891"/>
      <c r="N376" s="891"/>
      <c r="O376" s="891"/>
      <c r="P376" s="892">
        <f>O376*0.3</f>
        <v>0</v>
      </c>
      <c r="Q376" s="894"/>
      <c r="R376" s="895"/>
      <c r="S376" s="896"/>
      <c r="U376" s="893" t="s">
        <v>55</v>
      </c>
      <c r="V376" s="891" t="s">
        <v>40</v>
      </c>
      <c r="W376" s="891"/>
      <c r="X376" s="891"/>
      <c r="Y376" s="891"/>
      <c r="Z376" s="892">
        <f>Y376*0.3</f>
        <v>0</v>
      </c>
      <c r="AA376" s="894"/>
      <c r="AB376" s="895"/>
      <c r="AC376" s="896"/>
    </row>
    <row r="377" spans="1:29" s="864" customFormat="1" ht="25.5" hidden="1" customHeight="1">
      <c r="A377" s="893" t="s">
        <v>56</v>
      </c>
      <c r="B377" s="891" t="s">
        <v>40</v>
      </c>
      <c r="C377" s="891"/>
      <c r="D377" s="891"/>
      <c r="E377" s="891"/>
      <c r="F377" s="892">
        <f>E377*0.3</f>
        <v>0</v>
      </c>
      <c r="G377" s="894"/>
      <c r="H377" s="895"/>
      <c r="I377" s="896"/>
      <c r="K377" s="893" t="s">
        <v>56</v>
      </c>
      <c r="L377" s="891" t="s">
        <v>40</v>
      </c>
      <c r="M377" s="891"/>
      <c r="N377" s="891"/>
      <c r="O377" s="891"/>
      <c r="P377" s="892">
        <f>O377*0.3</f>
        <v>0</v>
      </c>
      <c r="Q377" s="894"/>
      <c r="R377" s="895"/>
      <c r="S377" s="896"/>
      <c r="U377" s="893" t="s">
        <v>56</v>
      </c>
      <c r="V377" s="891" t="s">
        <v>40</v>
      </c>
      <c r="W377" s="891"/>
      <c r="X377" s="891"/>
      <c r="Y377" s="891"/>
      <c r="Z377" s="892">
        <f>Y377*0.3</f>
        <v>0</v>
      </c>
      <c r="AA377" s="894"/>
      <c r="AB377" s="895"/>
      <c r="AC377" s="896"/>
    </row>
    <row r="378" spans="1:29" s="864" customFormat="1" ht="25.5" hidden="1" customHeight="1">
      <c r="A378" s="893" t="s">
        <v>57</v>
      </c>
      <c r="B378" s="891" t="s">
        <v>40</v>
      </c>
      <c r="C378" s="891"/>
      <c r="D378" s="891"/>
      <c r="E378" s="891"/>
      <c r="F378" s="892">
        <f>E378*0.2</f>
        <v>0</v>
      </c>
      <c r="G378" s="894"/>
      <c r="H378" s="895"/>
      <c r="I378" s="896"/>
      <c r="K378" s="893" t="s">
        <v>57</v>
      </c>
      <c r="L378" s="891" t="s">
        <v>40</v>
      </c>
      <c r="M378" s="891"/>
      <c r="N378" s="891"/>
      <c r="O378" s="891"/>
      <c r="P378" s="892">
        <f>O378*0.2</f>
        <v>0</v>
      </c>
      <c r="Q378" s="894"/>
      <c r="R378" s="895"/>
      <c r="S378" s="896"/>
      <c r="U378" s="893" t="s">
        <v>57</v>
      </c>
      <c r="V378" s="891" t="s">
        <v>40</v>
      </c>
      <c r="W378" s="891"/>
      <c r="X378" s="891"/>
      <c r="Y378" s="891"/>
      <c r="Z378" s="892">
        <f>Y378*0.2</f>
        <v>0</v>
      </c>
      <c r="AA378" s="894"/>
      <c r="AB378" s="895"/>
      <c r="AC378" s="896"/>
    </row>
    <row r="379" spans="1:29" s="864" customFormat="1" ht="25.5" hidden="1" customHeight="1" thickBot="1">
      <c r="A379" s="912" t="s">
        <v>58</v>
      </c>
      <c r="B379" s="913" t="s">
        <v>40</v>
      </c>
      <c r="C379" s="913"/>
      <c r="D379" s="913"/>
      <c r="E379" s="913"/>
      <c r="F379" s="914"/>
      <c r="G379" s="914"/>
      <c r="H379" s="915"/>
      <c r="I379" s="916"/>
      <c r="K379" s="912" t="s">
        <v>58</v>
      </c>
      <c r="L379" s="913" t="s">
        <v>40</v>
      </c>
      <c r="M379" s="913"/>
      <c r="N379" s="913"/>
      <c r="O379" s="913"/>
      <c r="P379" s="914"/>
      <c r="Q379" s="914"/>
      <c r="R379" s="915"/>
      <c r="S379" s="916"/>
      <c r="U379" s="912" t="s">
        <v>58</v>
      </c>
      <c r="V379" s="913" t="s">
        <v>40</v>
      </c>
      <c r="W379" s="913"/>
      <c r="X379" s="913"/>
      <c r="Y379" s="913"/>
      <c r="Z379" s="914"/>
      <c r="AA379" s="914"/>
      <c r="AB379" s="915"/>
      <c r="AC379" s="916"/>
    </row>
    <row r="380" spans="1:29" s="864" customFormat="1" ht="25.5" hidden="1" customHeight="1">
      <c r="A380" s="4177" t="s">
        <v>59</v>
      </c>
      <c r="B380" s="4178"/>
      <c r="C380" s="4178"/>
      <c r="D380" s="4178"/>
      <c r="E380" s="4178"/>
      <c r="F380" s="4178"/>
      <c r="G380" s="4178"/>
      <c r="H380" s="4178"/>
      <c r="I380" s="4179"/>
      <c r="K380" s="4177" t="s">
        <v>59</v>
      </c>
      <c r="L380" s="4178"/>
      <c r="M380" s="4178"/>
      <c r="N380" s="4178"/>
      <c r="O380" s="4178"/>
      <c r="P380" s="4178"/>
      <c r="Q380" s="4178"/>
      <c r="R380" s="4178"/>
      <c r="S380" s="4179"/>
      <c r="U380" s="4177" t="s">
        <v>59</v>
      </c>
      <c r="V380" s="4178"/>
      <c r="W380" s="4178"/>
      <c r="X380" s="4178"/>
      <c r="Y380" s="4178"/>
      <c r="Z380" s="4178"/>
      <c r="AA380" s="4178"/>
      <c r="AB380" s="4178"/>
      <c r="AC380" s="4179"/>
    </row>
    <row r="381" spans="1:29" s="864" customFormat="1" ht="25.5" hidden="1" customHeight="1">
      <c r="A381" s="4180" t="s">
        <v>60</v>
      </c>
      <c r="B381" s="4181"/>
      <c r="C381" s="4181"/>
      <c r="D381" s="4181"/>
      <c r="E381" s="4181"/>
      <c r="F381" s="4181"/>
      <c r="G381" s="4181"/>
      <c r="H381" s="4181"/>
      <c r="I381" s="4182"/>
      <c r="K381" s="4180" t="s">
        <v>60</v>
      </c>
      <c r="L381" s="4181"/>
      <c r="M381" s="4181"/>
      <c r="N381" s="4181"/>
      <c r="O381" s="4181"/>
      <c r="P381" s="4181"/>
      <c r="Q381" s="4181"/>
      <c r="R381" s="4181"/>
      <c r="S381" s="4182"/>
      <c r="U381" s="4180" t="s">
        <v>60</v>
      </c>
      <c r="V381" s="4181"/>
      <c r="W381" s="4181"/>
      <c r="X381" s="4181"/>
      <c r="Y381" s="4181"/>
      <c r="Z381" s="4181"/>
      <c r="AA381" s="4181"/>
      <c r="AB381" s="4181"/>
      <c r="AC381" s="4182"/>
    </row>
    <row r="382" spans="1:29" s="864" customFormat="1" ht="25.5" hidden="1" customHeight="1" thickBot="1">
      <c r="A382" s="918"/>
      <c r="B382" s="919"/>
      <c r="C382" s="919"/>
      <c r="D382" s="919"/>
      <c r="E382" s="919"/>
      <c r="F382" s="919"/>
      <c r="G382" s="919"/>
      <c r="H382" s="919"/>
      <c r="I382" s="920"/>
      <c r="K382" s="918"/>
      <c r="L382" s="919"/>
      <c r="M382" s="919"/>
      <c r="N382" s="919"/>
      <c r="O382" s="919"/>
      <c r="P382" s="919"/>
      <c r="Q382" s="919"/>
      <c r="R382" s="919"/>
      <c r="S382" s="920"/>
      <c r="U382" s="918"/>
      <c r="V382" s="919"/>
      <c r="W382" s="919"/>
      <c r="X382" s="919"/>
      <c r="Y382" s="919"/>
      <c r="Z382" s="919"/>
      <c r="AA382" s="919"/>
      <c r="AB382" s="919"/>
      <c r="AC382" s="920"/>
    </row>
    <row r="383" spans="1:29" s="864" customFormat="1" ht="18.75" customHeight="1" thickBot="1">
      <c r="A383" s="921" t="s">
        <v>318</v>
      </c>
      <c r="B383" s="922"/>
      <c r="C383" s="922"/>
      <c r="D383" s="922"/>
      <c r="E383" s="922"/>
      <c r="F383" s="922"/>
      <c r="G383" s="4157" t="s">
        <v>610</v>
      </c>
      <c r="H383" s="4191"/>
      <c r="I383" s="4158"/>
      <c r="K383" s="4172" t="s">
        <v>321</v>
      </c>
      <c r="L383" s="4173"/>
      <c r="M383" s="4173"/>
      <c r="N383" s="4173"/>
      <c r="O383" s="4173"/>
      <c r="P383" s="4173"/>
      <c r="Q383" s="4157"/>
      <c r="R383" s="4191"/>
      <c r="S383" s="4158"/>
      <c r="U383" s="4192" t="s">
        <v>321</v>
      </c>
      <c r="V383" s="4193"/>
      <c r="W383" s="4193"/>
      <c r="X383" s="4193"/>
      <c r="Y383" s="4193"/>
      <c r="Z383" s="4194"/>
      <c r="AA383" s="4157" t="s">
        <v>392</v>
      </c>
      <c r="AB383" s="4191"/>
      <c r="AC383" s="4158"/>
    </row>
    <row r="384" spans="1:29" s="864" customFormat="1" ht="18.75" customHeight="1" thickBot="1">
      <c r="A384" s="923" t="s">
        <v>61</v>
      </c>
      <c r="B384" s="4195">
        <f>B2</f>
        <v>44606</v>
      </c>
      <c r="C384" s="4196"/>
      <c r="D384" s="4196"/>
      <c r="E384" s="4196"/>
      <c r="F384" s="4197"/>
      <c r="G384" s="924" t="s">
        <v>62</v>
      </c>
      <c r="H384" s="4198">
        <v>0.66666666666666663</v>
      </c>
      <c r="I384" s="4199"/>
      <c r="K384" s="923" t="s">
        <v>61</v>
      </c>
      <c r="L384" s="4195">
        <f>B2</f>
        <v>44606</v>
      </c>
      <c r="M384" s="4196"/>
      <c r="N384" s="4196"/>
      <c r="O384" s="4196"/>
      <c r="P384" s="4197"/>
      <c r="Q384" s="924" t="s">
        <v>62</v>
      </c>
      <c r="R384" s="4200">
        <f>R332</f>
        <v>0.66666666666666663</v>
      </c>
      <c r="S384" s="4201"/>
      <c r="U384" s="923" t="s">
        <v>61</v>
      </c>
      <c r="V384" s="4195">
        <f>B2</f>
        <v>44606</v>
      </c>
      <c r="W384" s="4196"/>
      <c r="X384" s="4196"/>
      <c r="Y384" s="4196"/>
      <c r="Z384" s="4197"/>
      <c r="AA384" s="924" t="s">
        <v>62</v>
      </c>
      <c r="AB384" s="4200">
        <f>Овощи!G1819</f>
        <v>0</v>
      </c>
      <c r="AC384" s="4201"/>
    </row>
    <row r="385" spans="1:29" s="864" customFormat="1" ht="12.75" customHeight="1">
      <c r="A385" s="4077" t="s">
        <v>21</v>
      </c>
      <c r="B385" s="4078"/>
      <c r="C385" s="858"/>
      <c r="D385" s="858"/>
      <c r="E385" s="858"/>
      <c r="F385" s="4081" t="s">
        <v>395</v>
      </c>
      <c r="G385" s="4081" t="s">
        <v>394</v>
      </c>
      <c r="H385" s="4081" t="s">
        <v>22</v>
      </c>
      <c r="I385" s="4090" t="s">
        <v>23</v>
      </c>
      <c r="K385" s="4077" t="s">
        <v>21</v>
      </c>
      <c r="L385" s="4078"/>
      <c r="M385" s="858"/>
      <c r="N385" s="858"/>
      <c r="O385" s="858"/>
      <c r="P385" s="4081" t="s">
        <v>395</v>
      </c>
      <c r="Q385" s="4081" t="s">
        <v>394</v>
      </c>
      <c r="R385" s="4081" t="s">
        <v>22</v>
      </c>
      <c r="S385" s="4090" t="s">
        <v>23</v>
      </c>
      <c r="U385" s="4077" t="s">
        <v>21</v>
      </c>
      <c r="V385" s="4078"/>
      <c r="W385" s="858"/>
      <c r="X385" s="858"/>
      <c r="Y385" s="858"/>
      <c r="Z385" s="4081" t="s">
        <v>395</v>
      </c>
      <c r="AA385" s="4081" t="s">
        <v>394</v>
      </c>
      <c r="AB385" s="4081" t="s">
        <v>22</v>
      </c>
      <c r="AC385" s="4090" t="s">
        <v>23</v>
      </c>
    </row>
    <row r="386" spans="1:29" s="864" customFormat="1" ht="13.5" thickBot="1">
      <c r="A386" s="4079"/>
      <c r="B386" s="4080"/>
      <c r="C386" s="859"/>
      <c r="D386" s="859"/>
      <c r="E386" s="859" t="s">
        <v>396</v>
      </c>
      <c r="F386" s="4082"/>
      <c r="G386" s="4082"/>
      <c r="H386" s="4082"/>
      <c r="I386" s="4091"/>
      <c r="K386" s="4079"/>
      <c r="L386" s="4080"/>
      <c r="M386" s="859"/>
      <c r="N386" s="859"/>
      <c r="O386" s="859" t="s">
        <v>396</v>
      </c>
      <c r="P386" s="4082"/>
      <c r="Q386" s="4082"/>
      <c r="R386" s="4082"/>
      <c r="S386" s="4091"/>
      <c r="U386" s="4079"/>
      <c r="V386" s="4080"/>
      <c r="W386" s="859"/>
      <c r="X386" s="859"/>
      <c r="Y386" s="859" t="s">
        <v>396</v>
      </c>
      <c r="Z386" s="4082"/>
      <c r="AA386" s="4082"/>
      <c r="AB386" s="4082"/>
      <c r="AC386" s="4091"/>
    </row>
    <row r="387" spans="1:29" s="864" customFormat="1" ht="25.5" customHeight="1">
      <c r="A387" s="1407" t="s">
        <v>24</v>
      </c>
      <c r="B387" s="1408" t="s">
        <v>25</v>
      </c>
      <c r="C387" s="1408"/>
      <c r="D387" s="1408"/>
      <c r="E387" s="949" t="s">
        <v>397</v>
      </c>
      <c r="F387" s="860">
        <f>'Основная продукция'!Y509</f>
        <v>0</v>
      </c>
      <c r="G387" s="861"/>
      <c r="H387" s="862"/>
      <c r="I387" s="863"/>
      <c r="K387" s="1407" t="s">
        <v>24</v>
      </c>
      <c r="L387" s="1408" t="s">
        <v>25</v>
      </c>
      <c r="M387" s="1408"/>
      <c r="N387" s="1408"/>
      <c r="O387" s="1408" t="s">
        <v>397</v>
      </c>
      <c r="P387" s="927" t="e">
        <f>'Основная продукция'!#REF!</f>
        <v>#REF!</v>
      </c>
      <c r="Q387" s="861"/>
      <c r="R387" s="862"/>
      <c r="S387" s="863"/>
      <c r="U387" s="1407" t="s">
        <v>24</v>
      </c>
      <c r="V387" s="1408" t="s">
        <v>25</v>
      </c>
      <c r="W387" s="1408"/>
      <c r="X387" s="1408"/>
      <c r="Y387" s="1408" t="s">
        <v>397</v>
      </c>
      <c r="Z387" s="860">
        <f>'Основная продукция'!F534</f>
        <v>0</v>
      </c>
      <c r="AA387" s="861"/>
      <c r="AB387" s="862"/>
      <c r="AC387" s="863"/>
    </row>
    <row r="388" spans="1:29" s="864" customFormat="1" ht="25.5" customHeight="1">
      <c r="A388" s="865" t="s">
        <v>26</v>
      </c>
      <c r="B388" s="866" t="s">
        <v>25</v>
      </c>
      <c r="C388" s="866"/>
      <c r="D388" s="866"/>
      <c r="E388" s="956" t="s">
        <v>397</v>
      </c>
      <c r="F388" s="881">
        <f>'Основная продукция'!Y510</f>
        <v>0</v>
      </c>
      <c r="G388" s="868"/>
      <c r="H388" s="869"/>
      <c r="I388" s="870"/>
      <c r="K388" s="865" t="s">
        <v>26</v>
      </c>
      <c r="L388" s="866" t="s">
        <v>25</v>
      </c>
      <c r="M388" s="867"/>
      <c r="N388" s="867"/>
      <c r="O388" s="866" t="s">
        <v>397</v>
      </c>
      <c r="P388" s="881" t="e">
        <f>'Основная продукция'!#REF!</f>
        <v>#REF!</v>
      </c>
      <c r="Q388" s="868"/>
      <c r="R388" s="869"/>
      <c r="S388" s="870"/>
      <c r="U388" s="865" t="s">
        <v>26</v>
      </c>
      <c r="V388" s="866" t="s">
        <v>25</v>
      </c>
      <c r="W388" s="866"/>
      <c r="X388" s="866"/>
      <c r="Y388" s="866" t="s">
        <v>397</v>
      </c>
      <c r="Z388" s="881" t="str">
        <f>'Основная продукция'!D535</f>
        <v>Стажёры</v>
      </c>
      <c r="AA388" s="868"/>
      <c r="AB388" s="869"/>
      <c r="AC388" s="870"/>
    </row>
    <row r="389" spans="1:29" s="864" customFormat="1" ht="25.5" customHeight="1">
      <c r="A389" s="865" t="s">
        <v>583</v>
      </c>
      <c r="B389" s="866" t="s">
        <v>25</v>
      </c>
      <c r="C389" s="866"/>
      <c r="D389" s="866"/>
      <c r="E389" s="956" t="s">
        <v>397</v>
      </c>
      <c r="F389" s="881">
        <f>'Основная продукция'!Y511</f>
        <v>0</v>
      </c>
      <c r="G389" s="868"/>
      <c r="H389" s="869"/>
      <c r="I389" s="870"/>
      <c r="K389" s="865" t="s">
        <v>583</v>
      </c>
      <c r="L389" s="866" t="s">
        <v>25</v>
      </c>
      <c r="M389" s="867"/>
      <c r="N389" s="867"/>
      <c r="O389" s="866" t="s">
        <v>397</v>
      </c>
      <c r="P389" s="881" t="e">
        <f>'Основная продукция'!#REF!</f>
        <v>#REF!</v>
      </c>
      <c r="Q389" s="868"/>
      <c r="R389" s="869"/>
      <c r="S389" s="870"/>
      <c r="U389" s="865" t="s">
        <v>583</v>
      </c>
      <c r="V389" s="866" t="s">
        <v>25</v>
      </c>
      <c r="W389" s="866"/>
      <c r="X389" s="866"/>
      <c r="Y389" s="866" t="s">
        <v>397</v>
      </c>
      <c r="Z389" s="881" t="str">
        <f>'Основная продукция'!F536</f>
        <v>Факт</v>
      </c>
      <c r="AA389" s="868"/>
      <c r="AB389" s="869"/>
      <c r="AC389" s="870"/>
    </row>
    <row r="390" spans="1:29" s="864" customFormat="1" ht="25.5" customHeight="1">
      <c r="A390" s="865" t="s">
        <v>584</v>
      </c>
      <c r="B390" s="866" t="s">
        <v>25</v>
      </c>
      <c r="C390" s="866"/>
      <c r="D390" s="866"/>
      <c r="E390" s="956" t="s">
        <v>397</v>
      </c>
      <c r="F390" s="881">
        <f>'Основная продукция'!Y512</f>
        <v>0</v>
      </c>
      <c r="G390" s="868"/>
      <c r="H390" s="869"/>
      <c r="I390" s="870"/>
      <c r="K390" s="865" t="s">
        <v>584</v>
      </c>
      <c r="L390" s="866" t="s">
        <v>25</v>
      </c>
      <c r="M390" s="867"/>
      <c r="N390" s="867"/>
      <c r="O390" s="866" t="s">
        <v>397</v>
      </c>
      <c r="P390" s="881" t="e">
        <f>'Основная продукция'!#REF!</f>
        <v>#REF!</v>
      </c>
      <c r="Q390" s="868"/>
      <c r="R390" s="869"/>
      <c r="S390" s="870"/>
      <c r="U390" s="865" t="s">
        <v>584</v>
      </c>
      <c r="V390" s="866" t="s">
        <v>25</v>
      </c>
      <c r="W390" s="866"/>
      <c r="X390" s="866"/>
      <c r="Y390" s="866" t="s">
        <v>397</v>
      </c>
      <c r="Z390" s="881">
        <f>'Основная продукция'!F537</f>
        <v>74</v>
      </c>
      <c r="AA390" s="868"/>
      <c r="AB390" s="869"/>
      <c r="AC390" s="870"/>
    </row>
    <row r="391" spans="1:29" s="864" customFormat="1" ht="25.5" customHeight="1" thickBot="1">
      <c r="A391" s="871" t="s">
        <v>27</v>
      </c>
      <c r="B391" s="1410" t="s">
        <v>25</v>
      </c>
      <c r="C391" s="1410"/>
      <c r="D391" s="1410"/>
      <c r="E391" s="962" t="s">
        <v>397</v>
      </c>
      <c r="F391" s="928">
        <f>'Основная продукция'!Y513</f>
        <v>0</v>
      </c>
      <c r="G391" s="873"/>
      <c r="H391" s="874"/>
      <c r="I391" s="875"/>
      <c r="K391" s="871" t="s">
        <v>27</v>
      </c>
      <c r="L391" s="1410" t="s">
        <v>25</v>
      </c>
      <c r="M391" s="926"/>
      <c r="N391" s="926"/>
      <c r="O391" s="1410" t="s">
        <v>397</v>
      </c>
      <c r="P391" s="928" t="e">
        <f>'Основная продукция'!#REF!</f>
        <v>#REF!</v>
      </c>
      <c r="Q391" s="873"/>
      <c r="R391" s="874"/>
      <c r="S391" s="875"/>
      <c r="U391" s="871" t="s">
        <v>27</v>
      </c>
      <c r="V391" s="1410" t="s">
        <v>25</v>
      </c>
      <c r="W391" s="1410"/>
      <c r="X391" s="1410"/>
      <c r="Y391" s="1410" t="s">
        <v>397</v>
      </c>
      <c r="Z391" s="928" t="e">
        <f>'Основная продукция'!#REF!</f>
        <v>#REF!</v>
      </c>
      <c r="AA391" s="873"/>
      <c r="AB391" s="874"/>
      <c r="AC391" s="875"/>
    </row>
    <row r="392" spans="1:29" s="864" customFormat="1" ht="25.5" customHeight="1">
      <c r="A392" s="1407" t="s">
        <v>0</v>
      </c>
      <c r="B392" s="1408" t="s">
        <v>25</v>
      </c>
      <c r="C392" s="1408"/>
      <c r="D392" s="1408"/>
      <c r="E392" s="949" t="s">
        <v>397</v>
      </c>
      <c r="F392" s="860">
        <f>'Основная продукция'!Y515</f>
        <v>0</v>
      </c>
      <c r="G392" s="876"/>
      <c r="H392" s="862"/>
      <c r="I392" s="863"/>
      <c r="K392" s="1407" t="s">
        <v>0</v>
      </c>
      <c r="L392" s="1408" t="s">
        <v>25</v>
      </c>
      <c r="M392" s="1408"/>
      <c r="N392" s="1408"/>
      <c r="O392" s="1408" t="s">
        <v>397</v>
      </c>
      <c r="P392" s="860" t="e">
        <f>'Основная продукция'!#REF!</f>
        <v>#REF!</v>
      </c>
      <c r="Q392" s="876"/>
      <c r="R392" s="862"/>
      <c r="S392" s="863"/>
      <c r="U392" s="929" t="s">
        <v>0</v>
      </c>
      <c r="V392" s="867" t="s">
        <v>25</v>
      </c>
      <c r="W392" s="867"/>
      <c r="X392" s="867"/>
      <c r="Y392" s="1408" t="s">
        <v>397</v>
      </c>
      <c r="Z392" s="930" t="e">
        <f>'Основная продукция'!#REF!</f>
        <v>#REF!</v>
      </c>
      <c r="AA392" s="931"/>
      <c r="AB392" s="932"/>
      <c r="AC392" s="933"/>
    </row>
    <row r="393" spans="1:29" s="864" customFormat="1" ht="25.5" customHeight="1">
      <c r="A393" s="865" t="s">
        <v>28</v>
      </c>
      <c r="B393" s="866" t="s">
        <v>25</v>
      </c>
      <c r="C393" s="866"/>
      <c r="D393" s="866"/>
      <c r="E393" s="956" t="s">
        <v>397</v>
      </c>
      <c r="F393" s="881">
        <f>'Основная продукция'!Y516</f>
        <v>0</v>
      </c>
      <c r="G393" s="877"/>
      <c r="H393" s="869"/>
      <c r="I393" s="870"/>
      <c r="K393" s="865" t="s">
        <v>28</v>
      </c>
      <c r="L393" s="866" t="s">
        <v>25</v>
      </c>
      <c r="M393" s="867"/>
      <c r="N393" s="867"/>
      <c r="O393" s="866" t="s">
        <v>397</v>
      </c>
      <c r="P393" s="881" t="e">
        <f>'Основная продукция'!#REF!</f>
        <v>#REF!</v>
      </c>
      <c r="Q393" s="877"/>
      <c r="R393" s="869"/>
      <c r="S393" s="870"/>
      <c r="U393" s="865" t="s">
        <v>28</v>
      </c>
      <c r="V393" s="866" t="s">
        <v>25</v>
      </c>
      <c r="W393" s="866"/>
      <c r="X393" s="866"/>
      <c r="Y393" s="866" t="s">
        <v>397</v>
      </c>
      <c r="Z393" s="881" t="e">
        <f>'Основная продукция'!#REF!</f>
        <v>#REF!</v>
      </c>
      <c r="AA393" s="877"/>
      <c r="AB393" s="869"/>
      <c r="AC393" s="870"/>
    </row>
    <row r="394" spans="1:29" s="864" customFormat="1" ht="25.5" customHeight="1" thickBot="1">
      <c r="A394" s="1409" t="s">
        <v>29</v>
      </c>
      <c r="B394" s="1410" t="s">
        <v>25</v>
      </c>
      <c r="C394" s="1410"/>
      <c r="D394" s="1410"/>
      <c r="E394" s="962" t="s">
        <v>397</v>
      </c>
      <c r="F394" s="928">
        <f>'Основная продукция'!Y517</f>
        <v>0</v>
      </c>
      <c r="G394" s="878"/>
      <c r="H394" s="874"/>
      <c r="I394" s="875"/>
      <c r="K394" s="1409" t="s">
        <v>29</v>
      </c>
      <c r="L394" s="1410" t="s">
        <v>25</v>
      </c>
      <c r="M394" s="926"/>
      <c r="N394" s="926"/>
      <c r="O394" s="1410" t="s">
        <v>397</v>
      </c>
      <c r="P394" s="928" t="e">
        <f>'Основная продукция'!#REF!</f>
        <v>#REF!</v>
      </c>
      <c r="Q394" s="878"/>
      <c r="R394" s="874"/>
      <c r="S394" s="875"/>
      <c r="U394" s="934" t="s">
        <v>29</v>
      </c>
      <c r="V394" s="882" t="s">
        <v>25</v>
      </c>
      <c r="W394" s="882"/>
      <c r="X394" s="882"/>
      <c r="Y394" s="1410" t="s">
        <v>397</v>
      </c>
      <c r="Z394" s="935">
        <f>'Основная продукция'!F538</f>
        <v>0</v>
      </c>
      <c r="AA394" s="936"/>
      <c r="AB394" s="937"/>
      <c r="AC394" s="938"/>
    </row>
    <row r="395" spans="1:29" s="864" customFormat="1" ht="25.5" customHeight="1">
      <c r="A395" s="1407" t="s">
        <v>30</v>
      </c>
      <c r="B395" s="1408" t="s">
        <v>25</v>
      </c>
      <c r="C395" s="1408"/>
      <c r="D395" s="1408"/>
      <c r="E395" s="949" t="s">
        <v>397</v>
      </c>
      <c r="F395" s="860">
        <f>'Основная продукция'!Y519</f>
        <v>0</v>
      </c>
      <c r="G395" s="876"/>
      <c r="H395" s="862"/>
      <c r="I395" s="863"/>
      <c r="K395" s="1407" t="s">
        <v>30</v>
      </c>
      <c r="L395" s="1408" t="s">
        <v>25</v>
      </c>
      <c r="M395" s="1408"/>
      <c r="N395" s="1408"/>
      <c r="O395" s="1408" t="s">
        <v>397</v>
      </c>
      <c r="P395" s="860" t="e">
        <f>'Основная продукция'!#REF!</f>
        <v>#REF!</v>
      </c>
      <c r="Q395" s="876"/>
      <c r="R395" s="862"/>
      <c r="S395" s="863"/>
      <c r="U395" s="1407" t="s">
        <v>30</v>
      </c>
      <c r="V395" s="1408" t="s">
        <v>25</v>
      </c>
      <c r="W395" s="1408"/>
      <c r="X395" s="1408"/>
      <c r="Y395" s="1408" t="s">
        <v>397</v>
      </c>
      <c r="Z395" s="860">
        <f>'Основная продукция'!F540</f>
        <v>0</v>
      </c>
      <c r="AA395" s="876"/>
      <c r="AB395" s="862"/>
      <c r="AC395" s="863"/>
    </row>
    <row r="396" spans="1:29" s="864" customFormat="1" ht="25.5" customHeight="1" thickBot="1">
      <c r="A396" s="1409" t="s">
        <v>31</v>
      </c>
      <c r="B396" s="1410" t="s">
        <v>25</v>
      </c>
      <c r="C396" s="1410"/>
      <c r="D396" s="1410"/>
      <c r="E396" s="962" t="s">
        <v>397</v>
      </c>
      <c r="F396" s="928">
        <f>'Основная продукция'!Y520</f>
        <v>0</v>
      </c>
      <c r="G396" s="878"/>
      <c r="H396" s="874"/>
      <c r="I396" s="875"/>
      <c r="K396" s="1409" t="s">
        <v>31</v>
      </c>
      <c r="L396" s="1410" t="s">
        <v>25</v>
      </c>
      <c r="M396" s="926"/>
      <c r="N396" s="926"/>
      <c r="O396" s="1410" t="s">
        <v>397</v>
      </c>
      <c r="P396" s="928" t="e">
        <f>'Основная продукция'!#REF!</f>
        <v>#REF!</v>
      </c>
      <c r="Q396" s="878"/>
      <c r="R396" s="874"/>
      <c r="S396" s="875"/>
      <c r="U396" s="1409" t="s">
        <v>31</v>
      </c>
      <c r="V396" s="1410" t="s">
        <v>25</v>
      </c>
      <c r="W396" s="1410"/>
      <c r="X396" s="1410"/>
      <c r="Y396" s="1410" t="s">
        <v>397</v>
      </c>
      <c r="Z396" s="928">
        <f>'Основная продукция'!F541</f>
        <v>41</v>
      </c>
      <c r="AA396" s="878"/>
      <c r="AB396" s="874"/>
      <c r="AC396" s="875"/>
    </row>
    <row r="397" spans="1:29" s="864" customFormat="1" ht="25.5" customHeight="1">
      <c r="A397" s="879" t="s">
        <v>327</v>
      </c>
      <c r="B397" s="1408" t="s">
        <v>25</v>
      </c>
      <c r="C397" s="1408"/>
      <c r="D397" s="1408"/>
      <c r="E397" s="949" t="s">
        <v>397</v>
      </c>
      <c r="F397" s="860">
        <f>'Основная продукция'!Y521</f>
        <v>0</v>
      </c>
      <c r="G397" s="876"/>
      <c r="H397" s="862"/>
      <c r="I397" s="863"/>
      <c r="K397" s="879" t="s">
        <v>327</v>
      </c>
      <c r="L397" s="1408" t="s">
        <v>25</v>
      </c>
      <c r="M397" s="1408"/>
      <c r="N397" s="1408"/>
      <c r="O397" s="1408" t="s">
        <v>397</v>
      </c>
      <c r="P397" s="860" t="e">
        <f>'Основная продукция'!#REF!</f>
        <v>#REF!</v>
      </c>
      <c r="Q397" s="876"/>
      <c r="R397" s="862"/>
      <c r="S397" s="863"/>
      <c r="U397" s="939" t="s">
        <v>327</v>
      </c>
      <c r="V397" s="867" t="s">
        <v>25</v>
      </c>
      <c r="W397" s="867"/>
      <c r="X397" s="867"/>
      <c r="Y397" s="1408" t="s">
        <v>397</v>
      </c>
      <c r="Z397" s="930">
        <f>'Основная продукция'!F543</f>
        <v>0</v>
      </c>
      <c r="AA397" s="931"/>
      <c r="AB397" s="932"/>
      <c r="AC397" s="933"/>
    </row>
    <row r="398" spans="1:29" s="864" customFormat="1" ht="27" customHeight="1">
      <c r="A398" s="880" t="s">
        <v>33</v>
      </c>
      <c r="B398" s="866" t="s">
        <v>25</v>
      </c>
      <c r="C398" s="866"/>
      <c r="D398" s="866"/>
      <c r="E398" s="956" t="s">
        <v>397</v>
      </c>
      <c r="F398" s="881">
        <f>'Основная продукция'!Y522</f>
        <v>0</v>
      </c>
      <c r="G398" s="877"/>
      <c r="H398" s="869"/>
      <c r="I398" s="870"/>
      <c r="K398" s="880" t="s">
        <v>33</v>
      </c>
      <c r="L398" s="866" t="s">
        <v>25</v>
      </c>
      <c r="M398" s="867"/>
      <c r="N398" s="867"/>
      <c r="O398" s="866" t="s">
        <v>397</v>
      </c>
      <c r="P398" s="881" t="e">
        <f>'Основная продукция'!#REF!</f>
        <v>#REF!</v>
      </c>
      <c r="Q398" s="877"/>
      <c r="R398" s="869"/>
      <c r="S398" s="870"/>
      <c r="U398" s="880" t="s">
        <v>33</v>
      </c>
      <c r="V398" s="866" t="s">
        <v>25</v>
      </c>
      <c r="W398" s="866"/>
      <c r="X398" s="866"/>
      <c r="Y398" s="866" t="s">
        <v>397</v>
      </c>
      <c r="Z398" s="881">
        <f>'Основная продукция'!F544</f>
        <v>43</v>
      </c>
      <c r="AA398" s="877"/>
      <c r="AB398" s="869"/>
      <c r="AC398" s="870"/>
    </row>
    <row r="399" spans="1:29" s="864" customFormat="1" ht="25.5" customHeight="1" thickBot="1">
      <c r="A399" s="871" t="s">
        <v>34</v>
      </c>
      <c r="B399" s="1410" t="s">
        <v>25</v>
      </c>
      <c r="C399" s="1410"/>
      <c r="D399" s="1410"/>
      <c r="E399" s="962" t="s">
        <v>397</v>
      </c>
      <c r="F399" s="928">
        <f>'Основная продукция'!Y523</f>
        <v>0</v>
      </c>
      <c r="G399" s="878"/>
      <c r="H399" s="874"/>
      <c r="I399" s="875"/>
      <c r="K399" s="871" t="s">
        <v>34</v>
      </c>
      <c r="L399" s="1410" t="s">
        <v>25</v>
      </c>
      <c r="M399" s="926"/>
      <c r="N399" s="926"/>
      <c r="O399" s="1410" t="s">
        <v>397</v>
      </c>
      <c r="P399" s="928" t="e">
        <f>'Основная продукция'!#REF!</f>
        <v>#REF!</v>
      </c>
      <c r="Q399" s="878"/>
      <c r="R399" s="874"/>
      <c r="S399" s="875"/>
      <c r="U399" s="940" t="s">
        <v>34</v>
      </c>
      <c r="V399" s="882" t="s">
        <v>25</v>
      </c>
      <c r="W399" s="882"/>
      <c r="X399" s="882"/>
      <c r="Y399" s="1410" t="s">
        <v>397</v>
      </c>
      <c r="Z399" s="935">
        <f>'Основная продукция'!F545</f>
        <v>0</v>
      </c>
      <c r="AA399" s="936"/>
      <c r="AB399" s="937"/>
      <c r="AC399" s="938"/>
    </row>
    <row r="400" spans="1:29" s="864" customFormat="1" ht="25.5" customHeight="1">
      <c r="A400" s="1407" t="s">
        <v>9</v>
      </c>
      <c r="B400" s="1408" t="s">
        <v>25</v>
      </c>
      <c r="C400" s="1408"/>
      <c r="D400" s="1408"/>
      <c r="E400" s="949" t="s">
        <v>397</v>
      </c>
      <c r="F400" s="860">
        <f>'Основная продукция'!Y524</f>
        <v>0</v>
      </c>
      <c r="G400" s="941"/>
      <c r="H400" s="862"/>
      <c r="I400" s="863"/>
      <c r="K400" s="1407" t="s">
        <v>9</v>
      </c>
      <c r="L400" s="1408" t="s">
        <v>25</v>
      </c>
      <c r="M400" s="1408"/>
      <c r="N400" s="1408"/>
      <c r="O400" s="1408" t="s">
        <v>397</v>
      </c>
      <c r="P400" s="860" t="e">
        <f>'Основная продукция'!#REF!</f>
        <v>#REF!</v>
      </c>
      <c r="Q400" s="876"/>
      <c r="R400" s="862"/>
      <c r="S400" s="863"/>
      <c r="U400" s="1407" t="s">
        <v>9</v>
      </c>
      <c r="V400" s="1408" t="s">
        <v>25</v>
      </c>
      <c r="W400" s="1408"/>
      <c r="X400" s="1408"/>
      <c r="Y400" s="1408" t="s">
        <v>397</v>
      </c>
      <c r="Z400" s="860">
        <f>'Основная продукция'!F547</f>
        <v>0</v>
      </c>
      <c r="AA400" s="876"/>
      <c r="AB400" s="862"/>
      <c r="AC400" s="863"/>
    </row>
    <row r="401" spans="1:29" s="864" customFormat="1" ht="25.5" customHeight="1">
      <c r="A401" s="880" t="s">
        <v>10</v>
      </c>
      <c r="B401" s="866" t="s">
        <v>25</v>
      </c>
      <c r="C401" s="866"/>
      <c r="D401" s="866"/>
      <c r="E401" s="956" t="s">
        <v>397</v>
      </c>
      <c r="F401" s="881" t="e">
        <f>'Основная продукция'!#REF!</f>
        <v>#REF!</v>
      </c>
      <c r="G401" s="942"/>
      <c r="H401" s="869"/>
      <c r="I401" s="870"/>
      <c r="K401" s="880" t="s">
        <v>10</v>
      </c>
      <c r="L401" s="866" t="s">
        <v>25</v>
      </c>
      <c r="M401" s="867"/>
      <c r="N401" s="867"/>
      <c r="O401" s="866" t="s">
        <v>397</v>
      </c>
      <c r="P401" s="881" t="e">
        <f>'Основная продукция'!#REF!</f>
        <v>#REF!</v>
      </c>
      <c r="Q401" s="877"/>
      <c r="R401" s="869"/>
      <c r="S401" s="870"/>
      <c r="U401" s="880" t="s">
        <v>10</v>
      </c>
      <c r="V401" s="866" t="s">
        <v>25</v>
      </c>
      <c r="W401" s="866"/>
      <c r="X401" s="866"/>
      <c r="Y401" s="866" t="s">
        <v>397</v>
      </c>
      <c r="Z401" s="881" t="e">
        <f>'Основная продукция'!#REF!</f>
        <v>#REF!</v>
      </c>
      <c r="AA401" s="877"/>
      <c r="AB401" s="869"/>
      <c r="AC401" s="870"/>
    </row>
    <row r="402" spans="1:29" s="864" customFormat="1" ht="25.5" customHeight="1" thickBot="1">
      <c r="A402" s="871" t="s">
        <v>11</v>
      </c>
      <c r="B402" s="1410" t="s">
        <v>25</v>
      </c>
      <c r="C402" s="1410"/>
      <c r="D402" s="1410"/>
      <c r="E402" s="2169" t="s">
        <v>397</v>
      </c>
      <c r="F402" s="928" t="e">
        <f>'Основная продукция'!#REF!</f>
        <v>#REF!</v>
      </c>
      <c r="G402" s="943"/>
      <c r="H402" s="874"/>
      <c r="I402" s="875"/>
      <c r="K402" s="871" t="s">
        <v>11</v>
      </c>
      <c r="L402" s="1410" t="s">
        <v>25</v>
      </c>
      <c r="M402" s="926"/>
      <c r="N402" s="926"/>
      <c r="O402" s="882" t="s">
        <v>397</v>
      </c>
      <c r="P402" s="928" t="e">
        <f>'Основная продукция'!#REF!</f>
        <v>#REF!</v>
      </c>
      <c r="Q402" s="878"/>
      <c r="R402" s="874"/>
      <c r="S402" s="875"/>
      <c r="U402" s="871" t="s">
        <v>11</v>
      </c>
      <c r="V402" s="1410" t="s">
        <v>25</v>
      </c>
      <c r="W402" s="1410"/>
      <c r="X402" s="1410"/>
      <c r="Y402" s="882" t="s">
        <v>397</v>
      </c>
      <c r="Z402" s="928" t="e">
        <f>'Основная продукция'!#REF!</f>
        <v>#REF!</v>
      </c>
      <c r="AA402" s="878"/>
      <c r="AB402" s="874"/>
      <c r="AC402" s="875"/>
    </row>
    <row r="403" spans="1:29" s="864" customFormat="1" ht="25.5" customHeight="1">
      <c r="A403" s="879" t="s">
        <v>331</v>
      </c>
      <c r="B403" s="2161" t="s">
        <v>25</v>
      </c>
      <c r="C403" s="1848"/>
      <c r="D403" s="1852"/>
      <c r="E403" s="949" t="s">
        <v>397</v>
      </c>
      <c r="F403" s="860">
        <f>'Основная продукция'!Y526</f>
        <v>0</v>
      </c>
      <c r="G403" s="876"/>
      <c r="H403" s="862"/>
      <c r="I403" s="1844"/>
      <c r="J403" s="1982"/>
      <c r="K403" s="879" t="s">
        <v>331</v>
      </c>
      <c r="L403" s="2161"/>
      <c r="M403" s="1847"/>
      <c r="N403" s="1847"/>
      <c r="O403" s="2161" t="s">
        <v>397</v>
      </c>
      <c r="P403" s="860" t="e">
        <f>'Основная продукция'!#REF!</f>
        <v>#REF!</v>
      </c>
      <c r="Q403" s="876"/>
      <c r="R403" s="862"/>
      <c r="S403" s="1844"/>
      <c r="T403" s="1982"/>
      <c r="U403" s="879" t="s">
        <v>331</v>
      </c>
      <c r="V403" s="2161"/>
      <c r="W403" s="2175"/>
      <c r="X403" s="2173"/>
      <c r="Y403" s="2161" t="s">
        <v>397</v>
      </c>
      <c r="Z403" s="860">
        <f>'Основная продукция'!F549</f>
        <v>0</v>
      </c>
      <c r="AA403" s="876"/>
      <c r="AB403" s="862"/>
      <c r="AC403" s="2162"/>
    </row>
    <row r="404" spans="1:29" s="864" customFormat="1" ht="25.5" customHeight="1" thickBot="1">
      <c r="A404" s="1845" t="s">
        <v>332</v>
      </c>
      <c r="B404" s="926" t="s">
        <v>25</v>
      </c>
      <c r="C404" s="2174"/>
      <c r="D404" s="2176"/>
      <c r="E404" s="2170" t="s">
        <v>397</v>
      </c>
      <c r="F404" s="1846">
        <f>'Основная продукция'!Y527</f>
        <v>0</v>
      </c>
      <c r="G404" s="1841"/>
      <c r="H404" s="1842"/>
      <c r="I404" s="1771"/>
      <c r="K404" s="1845" t="s">
        <v>332</v>
      </c>
      <c r="L404" s="926"/>
      <c r="M404" s="888"/>
      <c r="N404" s="888"/>
      <c r="O404" s="926" t="s">
        <v>397</v>
      </c>
      <c r="P404" s="1846" t="e">
        <f>'Основная продукция'!#REF!</f>
        <v>#REF!</v>
      </c>
      <c r="Q404" s="1841"/>
      <c r="R404" s="1842"/>
      <c r="S404" s="1771"/>
      <c r="U404" s="1845" t="s">
        <v>332</v>
      </c>
      <c r="V404" s="926"/>
      <c r="W404" s="2174"/>
      <c r="X404" s="2172"/>
      <c r="Y404" s="926" t="s">
        <v>397</v>
      </c>
      <c r="Z404" s="1846" t="e">
        <f>'Основная продукция'!#REF!</f>
        <v>#REF!</v>
      </c>
      <c r="AA404" s="1841"/>
      <c r="AB404" s="1842"/>
      <c r="AC404" s="1771"/>
    </row>
    <row r="405" spans="1:29" s="864" customFormat="1" ht="25.5" customHeight="1">
      <c r="A405" s="879" t="s">
        <v>13</v>
      </c>
      <c r="B405" s="1408" t="s">
        <v>25</v>
      </c>
      <c r="C405" s="1408"/>
      <c r="D405" s="1408"/>
      <c r="E405" s="2171" t="s">
        <v>397</v>
      </c>
      <c r="F405" s="860">
        <f>'Основная продукция'!Y528</f>
        <v>0</v>
      </c>
      <c r="G405" s="876"/>
      <c r="H405" s="862"/>
      <c r="I405" s="863"/>
      <c r="K405" s="879" t="s">
        <v>13</v>
      </c>
      <c r="L405" s="1408" t="s">
        <v>25</v>
      </c>
      <c r="M405" s="1408"/>
      <c r="N405" s="1408"/>
      <c r="O405" s="867" t="s">
        <v>397</v>
      </c>
      <c r="P405" s="860" t="e">
        <f>'Основная продукция'!#REF!</f>
        <v>#REF!</v>
      </c>
      <c r="Q405" s="876"/>
      <c r="R405" s="862"/>
      <c r="S405" s="863"/>
      <c r="U405" s="879" t="s">
        <v>13</v>
      </c>
      <c r="V405" s="1408" t="s">
        <v>25</v>
      </c>
      <c r="W405" s="1408"/>
      <c r="X405" s="1408"/>
      <c r="Y405" s="867" t="s">
        <v>397</v>
      </c>
      <c r="Z405" s="860">
        <f>'Основная продукция'!F550</f>
        <v>0</v>
      </c>
      <c r="AA405" s="876"/>
      <c r="AB405" s="862"/>
      <c r="AC405" s="863"/>
    </row>
    <row r="406" spans="1:29" s="864" customFormat="1" ht="25.5" customHeight="1">
      <c r="A406" s="880" t="s">
        <v>35</v>
      </c>
      <c r="B406" s="866" t="s">
        <v>25</v>
      </c>
      <c r="C406" s="866"/>
      <c r="D406" s="866"/>
      <c r="E406" s="956" t="s">
        <v>397</v>
      </c>
      <c r="F406" s="881">
        <f>'Основная продукция'!Y529</f>
        <v>0</v>
      </c>
      <c r="G406" s="877"/>
      <c r="H406" s="869"/>
      <c r="I406" s="870"/>
      <c r="K406" s="880" t="s">
        <v>35</v>
      </c>
      <c r="L406" s="866" t="s">
        <v>25</v>
      </c>
      <c r="M406" s="867"/>
      <c r="N406" s="867"/>
      <c r="O406" s="866" t="s">
        <v>397</v>
      </c>
      <c r="P406" s="881" t="e">
        <f>'Основная продукция'!#REF!</f>
        <v>#REF!</v>
      </c>
      <c r="Q406" s="877"/>
      <c r="R406" s="869"/>
      <c r="S406" s="870"/>
      <c r="U406" s="880" t="s">
        <v>35</v>
      </c>
      <c r="V406" s="866" t="s">
        <v>25</v>
      </c>
      <c r="W406" s="866"/>
      <c r="X406" s="866"/>
      <c r="Y406" s="866" t="s">
        <v>397</v>
      </c>
      <c r="Z406" s="881">
        <f>'Основная продукция'!F551</f>
        <v>0</v>
      </c>
      <c r="AA406" s="877"/>
      <c r="AB406" s="869"/>
      <c r="AC406" s="870"/>
    </row>
    <row r="407" spans="1:29" s="864" customFormat="1" ht="25.5" customHeight="1">
      <c r="A407" s="880" t="s">
        <v>36</v>
      </c>
      <c r="B407" s="866" t="s">
        <v>25</v>
      </c>
      <c r="C407" s="866"/>
      <c r="D407" s="866"/>
      <c r="E407" s="956" t="s">
        <v>397</v>
      </c>
      <c r="F407" s="881">
        <f>'Основная продукция'!Y530</f>
        <v>0</v>
      </c>
      <c r="G407" s="877"/>
      <c r="H407" s="869"/>
      <c r="I407" s="870"/>
      <c r="K407" s="880" t="s">
        <v>36</v>
      </c>
      <c r="L407" s="866" t="s">
        <v>25</v>
      </c>
      <c r="M407" s="867"/>
      <c r="N407" s="867"/>
      <c r="O407" s="866" t="s">
        <v>397</v>
      </c>
      <c r="P407" s="881" t="e">
        <f>'Основная продукция'!#REF!</f>
        <v>#REF!</v>
      </c>
      <c r="Q407" s="877"/>
      <c r="R407" s="869"/>
      <c r="S407" s="870"/>
      <c r="U407" s="880" t="s">
        <v>36</v>
      </c>
      <c r="V407" s="866" t="s">
        <v>25</v>
      </c>
      <c r="W407" s="866"/>
      <c r="X407" s="866"/>
      <c r="Y407" s="866" t="s">
        <v>397</v>
      </c>
      <c r="Z407" s="881">
        <f>'Основная продукция'!F552</f>
        <v>0</v>
      </c>
      <c r="AA407" s="877"/>
      <c r="AB407" s="869"/>
      <c r="AC407" s="870"/>
    </row>
    <row r="408" spans="1:29" s="864" customFormat="1" ht="25.5" customHeight="1">
      <c r="A408" s="880" t="s">
        <v>14</v>
      </c>
      <c r="B408" s="866" t="s">
        <v>25</v>
      </c>
      <c r="C408" s="866"/>
      <c r="D408" s="866"/>
      <c r="E408" s="956" t="s">
        <v>397</v>
      </c>
      <c r="F408" s="881" t="e">
        <f>'Основная продукция'!#REF!</f>
        <v>#REF!</v>
      </c>
      <c r="G408" s="877"/>
      <c r="H408" s="869"/>
      <c r="I408" s="870"/>
      <c r="K408" s="880" t="s">
        <v>14</v>
      </c>
      <c r="L408" s="866" t="s">
        <v>25</v>
      </c>
      <c r="M408" s="867"/>
      <c r="N408" s="867"/>
      <c r="O408" s="866" t="s">
        <v>397</v>
      </c>
      <c r="P408" s="881" t="e">
        <f>'Основная продукция'!#REF!</f>
        <v>#REF!</v>
      </c>
      <c r="Q408" s="877"/>
      <c r="R408" s="869"/>
      <c r="S408" s="870"/>
      <c r="U408" s="880" t="s">
        <v>14</v>
      </c>
      <c r="V408" s="866" t="s">
        <v>25</v>
      </c>
      <c r="W408" s="866"/>
      <c r="X408" s="866"/>
      <c r="Y408" s="866" t="s">
        <v>397</v>
      </c>
      <c r="Z408" s="881" t="e">
        <f>'Основная продукция'!#REF!</f>
        <v>#REF!</v>
      </c>
      <c r="AA408" s="877"/>
      <c r="AB408" s="869"/>
      <c r="AC408" s="870"/>
    </row>
    <row r="409" spans="1:29" s="864" customFormat="1" ht="25.5" customHeight="1">
      <c r="A409" s="880" t="s">
        <v>37</v>
      </c>
      <c r="B409" s="866" t="s">
        <v>25</v>
      </c>
      <c r="C409" s="866"/>
      <c r="D409" s="866"/>
      <c r="E409" s="956" t="s">
        <v>397</v>
      </c>
      <c r="F409" s="881">
        <f>'Основная продукция'!Y531</f>
        <v>0</v>
      </c>
      <c r="G409" s="877"/>
      <c r="H409" s="869"/>
      <c r="I409" s="870"/>
      <c r="K409" s="880" t="s">
        <v>37</v>
      </c>
      <c r="L409" s="866" t="s">
        <v>25</v>
      </c>
      <c r="M409" s="867"/>
      <c r="N409" s="867"/>
      <c r="O409" s="866" t="s">
        <v>397</v>
      </c>
      <c r="P409" s="881" t="e">
        <f>'Основная продукция'!#REF!</f>
        <v>#REF!</v>
      </c>
      <c r="Q409" s="877"/>
      <c r="R409" s="869"/>
      <c r="S409" s="870"/>
      <c r="U409" s="880" t="s">
        <v>37</v>
      </c>
      <c r="V409" s="866" t="s">
        <v>25</v>
      </c>
      <c r="W409" s="866"/>
      <c r="X409" s="866"/>
      <c r="Y409" s="866" t="s">
        <v>397</v>
      </c>
      <c r="Z409" s="881" t="e">
        <f>'Основная продукция'!#REF!</f>
        <v>#REF!</v>
      </c>
      <c r="AA409" s="877"/>
      <c r="AB409" s="869"/>
      <c r="AC409" s="870"/>
    </row>
    <row r="410" spans="1:29" s="864" customFormat="1" ht="25.5" customHeight="1" thickBot="1">
      <c r="A410" s="871" t="s">
        <v>38</v>
      </c>
      <c r="B410" s="1410" t="s">
        <v>25</v>
      </c>
      <c r="C410" s="1410"/>
      <c r="D410" s="1410"/>
      <c r="E410" s="962" t="s">
        <v>397</v>
      </c>
      <c r="F410" s="928">
        <f>'Основная продукция'!Y532</f>
        <v>0</v>
      </c>
      <c r="G410" s="878"/>
      <c r="H410" s="874"/>
      <c r="I410" s="875"/>
      <c r="K410" s="871" t="s">
        <v>38</v>
      </c>
      <c r="L410" s="1410" t="s">
        <v>25</v>
      </c>
      <c r="M410" s="926"/>
      <c r="N410" s="926"/>
      <c r="O410" s="1410" t="s">
        <v>397</v>
      </c>
      <c r="P410" s="928" t="e">
        <f>'Основная продукция'!#REF!</f>
        <v>#REF!</v>
      </c>
      <c r="Q410" s="878"/>
      <c r="R410" s="874"/>
      <c r="S410" s="875"/>
      <c r="U410" s="871" t="s">
        <v>38</v>
      </c>
      <c r="V410" s="1410" t="s">
        <v>25</v>
      </c>
      <c r="W410" s="1410"/>
      <c r="X410" s="1410"/>
      <c r="Y410" s="1410" t="s">
        <v>397</v>
      </c>
      <c r="Z410" s="928" t="e">
        <f>'Основная продукция'!#REF!</f>
        <v>#REF!</v>
      </c>
      <c r="AA410" s="878"/>
      <c r="AB410" s="874"/>
      <c r="AC410" s="875"/>
    </row>
    <row r="411" spans="1:29" s="864" customFormat="1" ht="25.5" customHeight="1">
      <c r="A411" s="890" t="s">
        <v>39</v>
      </c>
      <c r="B411" s="1408" t="s">
        <v>398</v>
      </c>
      <c r="C411" s="891" t="e">
        <f>Овощи!G1688</f>
        <v>#REF!</v>
      </c>
      <c r="D411" s="891" t="e">
        <f>C411/0.5</f>
        <v>#REF!</v>
      </c>
      <c r="E411" s="1553" t="e">
        <f>ROUNDUP(D411,0)+'Основная продукция'!AB511</f>
        <v>#REF!</v>
      </c>
      <c r="F411" s="892" t="e">
        <f>E411*0.5</f>
        <v>#REF!</v>
      </c>
      <c r="G411" s="876"/>
      <c r="H411" s="862"/>
      <c r="I411" s="863"/>
      <c r="K411" s="890" t="s">
        <v>39</v>
      </c>
      <c r="L411" s="1408" t="s">
        <v>398</v>
      </c>
      <c r="M411" s="891" t="e">
        <f>Овощи!G1767</f>
        <v>#REF!</v>
      </c>
      <c r="N411" s="891" t="e">
        <f>M411/0.5</f>
        <v>#REF!</v>
      </c>
      <c r="O411" s="891" t="e">
        <f>ROUNDUP(N411,0)+'Основная продукция'!#REF!</f>
        <v>#REF!</v>
      </c>
      <c r="P411" s="892" t="e">
        <f>O411*0.5</f>
        <v>#REF!</v>
      </c>
      <c r="Q411" s="876"/>
      <c r="R411" s="862"/>
      <c r="S411" s="863"/>
      <c r="U411" s="890" t="s">
        <v>39</v>
      </c>
      <c r="V411" s="1408" t="s">
        <v>398</v>
      </c>
      <c r="W411" s="891" t="e">
        <f>Овощи!G1846</f>
        <v>#REF!</v>
      </c>
      <c r="X411" s="891" t="e">
        <f>W411/0.5</f>
        <v>#REF!</v>
      </c>
      <c r="Y411" s="891" t="e">
        <f>ROUNDUP(X411,0)</f>
        <v>#REF!</v>
      </c>
      <c r="Z411" s="892" t="e">
        <f>Y411*0.5</f>
        <v>#REF!</v>
      </c>
      <c r="AA411" s="876"/>
      <c r="AB411" s="862"/>
      <c r="AC411" s="863"/>
    </row>
    <row r="412" spans="1:29" s="864" customFormat="1" ht="25.5" customHeight="1">
      <c r="A412" s="893" t="s">
        <v>41</v>
      </c>
      <c r="B412" s="891" t="s">
        <v>398</v>
      </c>
      <c r="C412" s="891" t="e">
        <f>Овощи!G1687</f>
        <v>#REF!</v>
      </c>
      <c r="D412" s="891" t="e">
        <f>C412/0.5</f>
        <v>#REF!</v>
      </c>
      <c r="E412" s="1553" t="e">
        <f>ROUNDUP(D412,0)+'Основная продукция'!AB510</f>
        <v>#REF!</v>
      </c>
      <c r="F412" s="892" t="e">
        <f>E412*0.5</f>
        <v>#REF!</v>
      </c>
      <c r="G412" s="894"/>
      <c r="H412" s="895"/>
      <c r="I412" s="896"/>
      <c r="K412" s="893" t="s">
        <v>41</v>
      </c>
      <c r="L412" s="891" t="s">
        <v>398</v>
      </c>
      <c r="M412" s="891" t="e">
        <f>Овощи!G1766</f>
        <v>#REF!</v>
      </c>
      <c r="N412" s="891" t="e">
        <f>M412/0.5</f>
        <v>#REF!</v>
      </c>
      <c r="O412" s="891" t="e">
        <f>ROUNDUP(N412,0)+'Основная продукция'!#REF!</f>
        <v>#REF!</v>
      </c>
      <c r="P412" s="892" t="e">
        <f>O412*0.5</f>
        <v>#REF!</v>
      </c>
      <c r="Q412" s="894"/>
      <c r="R412" s="895"/>
      <c r="S412" s="896"/>
      <c r="U412" s="893" t="s">
        <v>41</v>
      </c>
      <c r="V412" s="891" t="s">
        <v>398</v>
      </c>
      <c r="W412" s="891" t="e">
        <f>Овощи!G1845</f>
        <v>#REF!</v>
      </c>
      <c r="X412" s="891" t="e">
        <f>W412/0.5</f>
        <v>#REF!</v>
      </c>
      <c r="Y412" s="891" t="e">
        <f>ROUNDUP(X412,0)</f>
        <v>#REF!</v>
      </c>
      <c r="Z412" s="892" t="e">
        <f>Y412*0.5</f>
        <v>#REF!</v>
      </c>
      <c r="AA412" s="894"/>
      <c r="AB412" s="895"/>
      <c r="AC412" s="896"/>
    </row>
    <row r="413" spans="1:29" s="864" customFormat="1" ht="25.5" customHeight="1">
      <c r="A413" s="893" t="s">
        <v>42</v>
      </c>
      <c r="B413" s="891" t="s">
        <v>398</v>
      </c>
      <c r="C413" s="891">
        <f>Овощи!G1686</f>
        <v>0</v>
      </c>
      <c r="D413" s="891">
        <f>C413/0.5</f>
        <v>0</v>
      </c>
      <c r="E413" s="1553">
        <f>ROUNDUP(D413,0)+'Основная продукция'!AB509</f>
        <v>0</v>
      </c>
      <c r="F413" s="892">
        <f>E413*0.5</f>
        <v>0</v>
      </c>
      <c r="G413" s="894"/>
      <c r="H413" s="895"/>
      <c r="I413" s="896"/>
      <c r="K413" s="893" t="s">
        <v>42</v>
      </c>
      <c r="L413" s="891" t="s">
        <v>398</v>
      </c>
      <c r="M413" s="891" t="e">
        <f>Овощи!G1765</f>
        <v>#REF!</v>
      </c>
      <c r="N413" s="891" t="e">
        <f>M413/0.5</f>
        <v>#REF!</v>
      </c>
      <c r="O413" s="891" t="e">
        <f>ROUNDUP(N413,0)+'Основная продукция'!#REF!</f>
        <v>#REF!</v>
      </c>
      <c r="P413" s="892" t="e">
        <f>O413*0.5</f>
        <v>#REF!</v>
      </c>
      <c r="Q413" s="894"/>
      <c r="R413" s="895"/>
      <c r="S413" s="896"/>
      <c r="U413" s="893" t="s">
        <v>42</v>
      </c>
      <c r="V413" s="891" t="s">
        <v>398</v>
      </c>
      <c r="W413" s="891" t="e">
        <f>Овощи!G1844</f>
        <v>#REF!</v>
      </c>
      <c r="X413" s="891" t="e">
        <f>W413/0.5</f>
        <v>#REF!</v>
      </c>
      <c r="Y413" s="891" t="e">
        <f>ROUNDUP(X413,0)</f>
        <v>#REF!</v>
      </c>
      <c r="Z413" s="892" t="e">
        <f>Y413*0.5</f>
        <v>#REF!</v>
      </c>
      <c r="AA413" s="894"/>
      <c r="AB413" s="895"/>
      <c r="AC413" s="896"/>
    </row>
    <row r="414" spans="1:29" s="864" customFormat="1" ht="25.5" customHeight="1">
      <c r="A414" s="893" t="s">
        <v>43</v>
      </c>
      <c r="B414" s="891" t="s">
        <v>398</v>
      </c>
      <c r="C414" s="891">
        <f>Овощи!G1692</f>
        <v>0</v>
      </c>
      <c r="D414" s="891">
        <f>C414/0.5</f>
        <v>0</v>
      </c>
      <c r="E414" s="1553">
        <f>ROUNDUP(D414,0)+'Основная продукция'!AB515</f>
        <v>0</v>
      </c>
      <c r="F414" s="892">
        <f>E414*0.5</f>
        <v>0</v>
      </c>
      <c r="G414" s="894"/>
      <c r="H414" s="895"/>
      <c r="I414" s="896"/>
      <c r="K414" s="893" t="s">
        <v>43</v>
      </c>
      <c r="L414" s="891" t="s">
        <v>398</v>
      </c>
      <c r="M414" s="891" t="e">
        <f>Овощи!G1771</f>
        <v>#REF!</v>
      </c>
      <c r="N414" s="891" t="e">
        <f>M414/0.5</f>
        <v>#REF!</v>
      </c>
      <c r="O414" s="891" t="e">
        <f>ROUNDUP(N414,0)+'Основная продукция'!#REF!</f>
        <v>#REF!</v>
      </c>
      <c r="P414" s="892" t="e">
        <f>O414*0.5</f>
        <v>#REF!</v>
      </c>
      <c r="Q414" s="894"/>
      <c r="R414" s="895"/>
      <c r="S414" s="896"/>
      <c r="U414" s="893" t="s">
        <v>43</v>
      </c>
      <c r="V414" s="891" t="s">
        <v>398</v>
      </c>
      <c r="W414" s="891" t="e">
        <f>Овощи!G1850</f>
        <v>#REF!</v>
      </c>
      <c r="X414" s="891" t="e">
        <f>W414/0.5</f>
        <v>#REF!</v>
      </c>
      <c r="Y414" s="891" t="e">
        <f>ROUNDUP(X414,0)</f>
        <v>#REF!</v>
      </c>
      <c r="Z414" s="892" t="e">
        <f>Y414*0.5</f>
        <v>#REF!</v>
      </c>
      <c r="AA414" s="894"/>
      <c r="AB414" s="895"/>
      <c r="AC414" s="896"/>
    </row>
    <row r="415" spans="1:29" s="864" customFormat="1" ht="25.5" customHeight="1">
      <c r="A415" s="893" t="s">
        <v>44</v>
      </c>
      <c r="B415" s="891" t="s">
        <v>398</v>
      </c>
      <c r="C415" s="891">
        <f>Овощи!G1691</f>
        <v>0</v>
      </c>
      <c r="D415" s="891">
        <f>C415/0.2</f>
        <v>0</v>
      </c>
      <c r="E415" s="1553">
        <f>ROUNDUP(D415,0)+'Основная продукция'!AB514</f>
        <v>0</v>
      </c>
      <c r="F415" s="892">
        <f>E415*0.2</f>
        <v>0</v>
      </c>
      <c r="G415" s="894"/>
      <c r="H415" s="895"/>
      <c r="I415" s="896"/>
      <c r="K415" s="893" t="s">
        <v>44</v>
      </c>
      <c r="L415" s="891" t="s">
        <v>398</v>
      </c>
      <c r="M415" s="891" t="e">
        <f>Овощи!G1770</f>
        <v>#REF!</v>
      </c>
      <c r="N415" s="891" t="e">
        <f>M415/0.2</f>
        <v>#REF!</v>
      </c>
      <c r="O415" s="891" t="e">
        <f>ROUNDUP(N415,0)+'Основная продукция'!#REF!</f>
        <v>#REF!</v>
      </c>
      <c r="P415" s="892" t="e">
        <f>O415*0.2</f>
        <v>#REF!</v>
      </c>
      <c r="Q415" s="894"/>
      <c r="R415" s="895"/>
      <c r="S415" s="896"/>
      <c r="U415" s="893" t="s">
        <v>44</v>
      </c>
      <c r="V415" s="891" t="s">
        <v>398</v>
      </c>
      <c r="W415" s="891" t="e">
        <f>Овощи!G1849</f>
        <v>#REF!</v>
      </c>
      <c r="X415" s="891" t="e">
        <f>W415/0.2</f>
        <v>#REF!</v>
      </c>
      <c r="Y415" s="891" t="e">
        <f>ROUNDUP(X415,0)</f>
        <v>#REF!</v>
      </c>
      <c r="Z415" s="892" t="e">
        <f>Y415*0.2</f>
        <v>#REF!</v>
      </c>
      <c r="AA415" s="894"/>
      <c r="AB415" s="895"/>
      <c r="AC415" s="896"/>
    </row>
    <row r="416" spans="1:29" s="864" customFormat="1" ht="25.5" customHeight="1">
      <c r="A416" s="893" t="s">
        <v>45</v>
      </c>
      <c r="B416" s="891" t="s">
        <v>398</v>
      </c>
      <c r="C416" s="891"/>
      <c r="D416" s="891"/>
      <c r="E416" s="2163" t="e">
        <f>Овощи!G1690+'Основная продукция'!AB513</f>
        <v>#REF!</v>
      </c>
      <c r="F416" s="894"/>
      <c r="G416" s="894"/>
      <c r="H416" s="895"/>
      <c r="I416" s="896"/>
      <c r="K416" s="893" t="s">
        <v>45</v>
      </c>
      <c r="L416" s="891" t="s">
        <v>398</v>
      </c>
      <c r="M416" s="891"/>
      <c r="N416" s="891"/>
      <c r="O416" s="897" t="e">
        <f>Овощи!G1769+'Основная продукция'!#REF!</f>
        <v>#REF!</v>
      </c>
      <c r="P416" s="894"/>
      <c r="Q416" s="894"/>
      <c r="R416" s="895"/>
      <c r="S416" s="896"/>
      <c r="U416" s="893" t="s">
        <v>45</v>
      </c>
      <c r="V416" s="891" t="s">
        <v>398</v>
      </c>
      <c r="W416" s="891"/>
      <c r="X416" s="891"/>
      <c r="Y416" s="897" t="e">
        <f>Овощи!G1848</f>
        <v>#REF!</v>
      </c>
      <c r="Z416" s="894"/>
      <c r="AA416" s="894"/>
      <c r="AB416" s="895"/>
      <c r="AC416" s="896"/>
    </row>
    <row r="417" spans="1:29" s="864" customFormat="1" ht="25.5" customHeight="1">
      <c r="A417" s="893" t="s">
        <v>46</v>
      </c>
      <c r="B417" s="891" t="s">
        <v>398</v>
      </c>
      <c r="C417" s="891"/>
      <c r="D417" s="891"/>
      <c r="E417" s="1553">
        <f>'Основная продукция'!AB517</f>
        <v>0</v>
      </c>
      <c r="F417" s="892">
        <f>E417*0.3</f>
        <v>0</v>
      </c>
      <c r="G417" s="894"/>
      <c r="H417" s="895"/>
      <c r="I417" s="896"/>
      <c r="K417" s="893" t="s">
        <v>46</v>
      </c>
      <c r="L417" s="891" t="s">
        <v>398</v>
      </c>
      <c r="M417" s="891"/>
      <c r="N417" s="891"/>
      <c r="O417" s="891" t="e">
        <f>ROUNDUP(N417,0)+'Основная продукция'!#REF!</f>
        <v>#REF!</v>
      </c>
      <c r="P417" s="892" t="e">
        <f>O417*0.3</f>
        <v>#REF!</v>
      </c>
      <c r="Q417" s="894"/>
      <c r="R417" s="895"/>
      <c r="S417" s="896"/>
      <c r="U417" s="893" t="s">
        <v>46</v>
      </c>
      <c r="V417" s="891" t="s">
        <v>398</v>
      </c>
      <c r="W417" s="891" t="e">
        <f>Овощи!G1852</f>
        <v>#REF!</v>
      </c>
      <c r="X417" s="891" t="e">
        <f>W417/0.3</f>
        <v>#REF!</v>
      </c>
      <c r="Y417" s="891" t="e">
        <f t="shared" ref="Y417:Y423" si="0">ROUNDUP(X417,0)</f>
        <v>#REF!</v>
      </c>
      <c r="Z417" s="892" t="e">
        <f>Y417*0.3</f>
        <v>#REF!</v>
      </c>
      <c r="AA417" s="894"/>
      <c r="AB417" s="895"/>
      <c r="AC417" s="896"/>
    </row>
    <row r="418" spans="1:29" s="864" customFormat="1" ht="25.5" customHeight="1">
      <c r="A418" s="893" t="s">
        <v>47</v>
      </c>
      <c r="B418" s="891" t="s">
        <v>398</v>
      </c>
      <c r="C418" s="891">
        <f>Овощи!G1689</f>
        <v>0</v>
      </c>
      <c r="D418" s="891">
        <f>C418/0.58</f>
        <v>0</v>
      </c>
      <c r="E418" s="1553">
        <f>ROUNDUP(D418,0)+'Основная продукция'!AB512</f>
        <v>0</v>
      </c>
      <c r="F418" s="898">
        <f>E418*0.58</f>
        <v>0</v>
      </c>
      <c r="G418" s="894"/>
      <c r="H418" s="895"/>
      <c r="I418" s="896"/>
      <c r="K418" s="893" t="s">
        <v>47</v>
      </c>
      <c r="L418" s="891" t="s">
        <v>398</v>
      </c>
      <c r="M418" s="891" t="e">
        <f>Овощи!G1768</f>
        <v>#REF!</v>
      </c>
      <c r="N418" s="891" t="e">
        <f>M418/0.58</f>
        <v>#REF!</v>
      </c>
      <c r="O418" s="891" t="e">
        <f>ROUNDUP(N418,0)+'Основная продукция'!#REF!</f>
        <v>#REF!</v>
      </c>
      <c r="P418" s="898" t="e">
        <f>O418*0.58</f>
        <v>#REF!</v>
      </c>
      <c r="Q418" s="894"/>
      <c r="R418" s="895"/>
      <c r="S418" s="896"/>
      <c r="U418" s="893" t="s">
        <v>47</v>
      </c>
      <c r="V418" s="891" t="s">
        <v>398</v>
      </c>
      <c r="W418" s="891" t="e">
        <f>Овощи!G1847</f>
        <v>#REF!</v>
      </c>
      <c r="X418" s="891" t="e">
        <f>W418/0.58</f>
        <v>#REF!</v>
      </c>
      <c r="Y418" s="891" t="e">
        <f t="shared" si="0"/>
        <v>#REF!</v>
      </c>
      <c r="Z418" s="898" t="e">
        <f>Y418*0.58</f>
        <v>#REF!</v>
      </c>
      <c r="AA418" s="894"/>
      <c r="AB418" s="895"/>
      <c r="AC418" s="896"/>
    </row>
    <row r="419" spans="1:29" s="864" customFormat="1" ht="25.5" customHeight="1">
      <c r="A419" s="893" t="s">
        <v>315</v>
      </c>
      <c r="B419" s="891" t="s">
        <v>398</v>
      </c>
      <c r="C419" s="891"/>
      <c r="D419" s="891"/>
      <c r="E419" s="1553">
        <f>'Основная продукция'!AB518</f>
        <v>0</v>
      </c>
      <c r="F419" s="892">
        <f>E419*0.1</f>
        <v>0</v>
      </c>
      <c r="G419" s="894"/>
      <c r="H419" s="895"/>
      <c r="I419" s="896"/>
      <c r="K419" s="893" t="s">
        <v>315</v>
      </c>
      <c r="L419" s="891" t="s">
        <v>398</v>
      </c>
      <c r="M419" s="891"/>
      <c r="N419" s="891"/>
      <c r="O419" s="891" t="e">
        <f>ROUNDUP(N419,0)+'Основная продукция'!#REF!</f>
        <v>#REF!</v>
      </c>
      <c r="P419" s="892" t="e">
        <f>O419*0.1</f>
        <v>#REF!</v>
      </c>
      <c r="Q419" s="894"/>
      <c r="R419" s="895"/>
      <c r="S419" s="896"/>
      <c r="U419" s="893" t="s">
        <v>315</v>
      </c>
      <c r="V419" s="891" t="s">
        <v>398</v>
      </c>
      <c r="W419" s="891" t="e">
        <f>Овощи!G1853</f>
        <v>#REF!</v>
      </c>
      <c r="X419" s="891" t="e">
        <f>W419/0.1</f>
        <v>#REF!</v>
      </c>
      <c r="Y419" s="891" t="e">
        <f t="shared" si="0"/>
        <v>#REF!</v>
      </c>
      <c r="Z419" s="892" t="e">
        <f>Y419*0.1</f>
        <v>#REF!</v>
      </c>
      <c r="AA419" s="894"/>
      <c r="AB419" s="895"/>
      <c r="AC419" s="896"/>
    </row>
    <row r="420" spans="1:29" s="864" customFormat="1" ht="25.5" customHeight="1">
      <c r="A420" s="893" t="s">
        <v>48</v>
      </c>
      <c r="B420" s="891" t="s">
        <v>399</v>
      </c>
      <c r="C420" s="891">
        <f>Овощи!G1662</f>
        <v>0</v>
      </c>
      <c r="D420" s="891">
        <f>C420/55</f>
        <v>0</v>
      </c>
      <c r="E420" s="1553">
        <f>ROUNDUP(D420,0)+'Основная продукция'!AB523</f>
        <v>0</v>
      </c>
      <c r="F420" s="899">
        <f>E420*55</f>
        <v>0</v>
      </c>
      <c r="G420" s="894"/>
      <c r="H420" s="895"/>
      <c r="I420" s="896"/>
      <c r="K420" s="893" t="s">
        <v>48</v>
      </c>
      <c r="L420" s="891" t="s">
        <v>399</v>
      </c>
      <c r="M420" s="891" t="e">
        <f>Овощи!G1741</f>
        <v>#REF!</v>
      </c>
      <c r="N420" s="891" t="e">
        <f>M420/55</f>
        <v>#REF!</v>
      </c>
      <c r="O420" s="891" t="e">
        <f>ROUNDUP(N420,0)+'Основная продукция'!#REF!</f>
        <v>#REF!</v>
      </c>
      <c r="P420" s="899" t="e">
        <f>O420*55</f>
        <v>#REF!</v>
      </c>
      <c r="Q420" s="894"/>
      <c r="R420" s="895"/>
      <c r="S420" s="896"/>
      <c r="U420" s="893" t="s">
        <v>48</v>
      </c>
      <c r="V420" s="891" t="s">
        <v>399</v>
      </c>
      <c r="W420" s="891">
        <f>Овощи!G1820</f>
        <v>0</v>
      </c>
      <c r="X420" s="891">
        <f>W420/55</f>
        <v>0</v>
      </c>
      <c r="Y420" s="891">
        <f t="shared" si="0"/>
        <v>0</v>
      </c>
      <c r="Z420" s="899">
        <f>Y420*55</f>
        <v>0</v>
      </c>
      <c r="AA420" s="894"/>
      <c r="AB420" s="895"/>
      <c r="AC420" s="896"/>
    </row>
    <row r="421" spans="1:29" s="864" customFormat="1" ht="25.5" customHeight="1">
      <c r="A421" s="893" t="s">
        <v>49</v>
      </c>
      <c r="B421" s="900" t="s">
        <v>398</v>
      </c>
      <c r="C421" s="900"/>
      <c r="D421" s="900"/>
      <c r="E421" s="2164">
        <f>'Основная продукция'!AB519</f>
        <v>0</v>
      </c>
      <c r="F421" s="898">
        <f>E421*0.35</f>
        <v>0</v>
      </c>
      <c r="G421" s="901"/>
      <c r="H421" s="902"/>
      <c r="I421" s="903"/>
      <c r="K421" s="893" t="s">
        <v>49</v>
      </c>
      <c r="L421" s="900" t="s">
        <v>398</v>
      </c>
      <c r="M421" s="900"/>
      <c r="N421" s="900"/>
      <c r="O421" s="891" t="e">
        <f>ROUNDUP(N421,0)+'Основная продукция'!#REF!</f>
        <v>#REF!</v>
      </c>
      <c r="P421" s="898" t="e">
        <f>O421*0.35</f>
        <v>#REF!</v>
      </c>
      <c r="Q421" s="901"/>
      <c r="R421" s="902"/>
      <c r="S421" s="903"/>
      <c r="U421" s="893" t="s">
        <v>49</v>
      </c>
      <c r="V421" s="900" t="s">
        <v>398</v>
      </c>
      <c r="W421" s="900" t="e">
        <f>Овощи!G1854</f>
        <v>#REF!</v>
      </c>
      <c r="X421" s="891" t="e">
        <f>W421/0.35</f>
        <v>#REF!</v>
      </c>
      <c r="Y421" s="891" t="e">
        <f t="shared" si="0"/>
        <v>#REF!</v>
      </c>
      <c r="Z421" s="898" t="e">
        <f>Y421*0.35</f>
        <v>#REF!</v>
      </c>
      <c r="AA421" s="901"/>
      <c r="AB421" s="902"/>
      <c r="AC421" s="903"/>
    </row>
    <row r="422" spans="1:29" s="864" customFormat="1" ht="25.5" customHeight="1">
      <c r="A422" s="893" t="s">
        <v>50</v>
      </c>
      <c r="B422" s="891" t="s">
        <v>398</v>
      </c>
      <c r="C422" s="891"/>
      <c r="D422" s="891"/>
      <c r="E422" s="1553">
        <f>'Основная продукция'!AB516</f>
        <v>0</v>
      </c>
      <c r="F422" s="892">
        <f>E422*0.3</f>
        <v>0</v>
      </c>
      <c r="G422" s="894"/>
      <c r="H422" s="895"/>
      <c r="I422" s="896"/>
      <c r="K422" s="893" t="s">
        <v>50</v>
      </c>
      <c r="L422" s="891" t="s">
        <v>398</v>
      </c>
      <c r="M422" s="891"/>
      <c r="N422" s="891"/>
      <c r="O422" s="891" t="e">
        <f>ROUNDUP(N422,0)+'Основная продукция'!#REF!</f>
        <v>#REF!</v>
      </c>
      <c r="P422" s="892" t="e">
        <f>O422*0.3</f>
        <v>#REF!</v>
      </c>
      <c r="Q422" s="894"/>
      <c r="R422" s="895"/>
      <c r="S422" s="896"/>
      <c r="U422" s="893" t="s">
        <v>50</v>
      </c>
      <c r="V422" s="891" t="s">
        <v>398</v>
      </c>
      <c r="W422" s="891" t="e">
        <f>Овощи!G1851</f>
        <v>#REF!</v>
      </c>
      <c r="X422" s="891" t="e">
        <f>W422/0.3</f>
        <v>#REF!</v>
      </c>
      <c r="Y422" s="891" t="e">
        <f t="shared" si="0"/>
        <v>#REF!</v>
      </c>
      <c r="Z422" s="892" t="e">
        <f>Y422*0.3</f>
        <v>#REF!</v>
      </c>
      <c r="AA422" s="894"/>
      <c r="AB422" s="895"/>
      <c r="AC422" s="896"/>
    </row>
    <row r="423" spans="1:29" s="864" customFormat="1" ht="25.5" customHeight="1" thickBot="1">
      <c r="A423" s="1975" t="s">
        <v>51</v>
      </c>
      <c r="B423" s="1973" t="s">
        <v>398</v>
      </c>
      <c r="C423" s="1973"/>
      <c r="D423" s="1973"/>
      <c r="E423" s="2177">
        <f>'Основная продукция'!AB527</f>
        <v>0</v>
      </c>
      <c r="F423" s="905">
        <f>E423*0.2</f>
        <v>0</v>
      </c>
      <c r="G423" s="1977"/>
      <c r="H423" s="1978"/>
      <c r="I423" s="1979"/>
      <c r="K423" s="1975" t="s">
        <v>51</v>
      </c>
      <c r="L423" s="1973" t="s">
        <v>398</v>
      </c>
      <c r="M423" s="1973"/>
      <c r="N423" s="1973"/>
      <c r="O423" s="1973" t="e">
        <f>ROUNDUP(N423,0)+'Основная продукция'!#REF!</f>
        <v>#REF!</v>
      </c>
      <c r="P423" s="905" t="e">
        <f>O423*0.2</f>
        <v>#REF!</v>
      </c>
      <c r="Q423" s="1977"/>
      <c r="R423" s="1978"/>
      <c r="S423" s="1979"/>
      <c r="U423" s="1975" t="s">
        <v>51</v>
      </c>
      <c r="V423" s="1973" t="s">
        <v>398</v>
      </c>
      <c r="W423" s="1976" t="e">
        <f>Овощи!G1884</f>
        <v>#REF!</v>
      </c>
      <c r="X423" s="1973" t="e">
        <f>W423/0.2</f>
        <v>#REF!</v>
      </c>
      <c r="Y423" s="1973" t="e">
        <f t="shared" si="0"/>
        <v>#REF!</v>
      </c>
      <c r="Z423" s="905" t="e">
        <f>Y423*0.2</f>
        <v>#REF!</v>
      </c>
      <c r="AA423" s="1977"/>
      <c r="AB423" s="1978"/>
      <c r="AC423" s="1979"/>
    </row>
    <row r="424" spans="1:29" s="864" customFormat="1" ht="25.5" customHeight="1">
      <c r="A424" s="890" t="s">
        <v>585</v>
      </c>
      <c r="B424" s="906" t="s">
        <v>398</v>
      </c>
      <c r="C424" s="906"/>
      <c r="D424" s="906"/>
      <c r="E424" s="2165">
        <f>'Основная продукция'!AB528</f>
        <v>0</v>
      </c>
      <c r="F424" s="1266">
        <f>E424*0.5</f>
        <v>0</v>
      </c>
      <c r="G424" s="908"/>
      <c r="H424" s="909"/>
      <c r="I424" s="910"/>
      <c r="K424" s="890" t="s">
        <v>585</v>
      </c>
      <c r="L424" s="906" t="s">
        <v>398</v>
      </c>
      <c r="M424" s="906"/>
      <c r="N424" s="906"/>
      <c r="O424" s="906" t="e">
        <f>ROUNDUP(N424,0)+'Основная продукция'!#REF!</f>
        <v>#REF!</v>
      </c>
      <c r="P424" s="1266" t="e">
        <f>O424*0.5</f>
        <v>#REF!</v>
      </c>
      <c r="Q424" s="908"/>
      <c r="R424" s="909"/>
      <c r="S424" s="910"/>
      <c r="U424" s="890" t="s">
        <v>585</v>
      </c>
      <c r="V424" s="906" t="s">
        <v>398</v>
      </c>
      <c r="W424" s="947" t="e">
        <f>Овощи!G1887</f>
        <v>#REF!</v>
      </c>
      <c r="X424" s="906" t="e">
        <f>W424/0.5</f>
        <v>#REF!</v>
      </c>
      <c r="Y424" s="906" t="e">
        <f t="shared" ref="Y424:Y425" si="1">ROUNDUP(X424,0)</f>
        <v>#REF!</v>
      </c>
      <c r="Z424" s="1266" t="e">
        <f>Y424*0.5</f>
        <v>#REF!</v>
      </c>
      <c r="AA424" s="908"/>
      <c r="AB424" s="909"/>
      <c r="AC424" s="910"/>
    </row>
    <row r="425" spans="1:29" s="864" customFormat="1" ht="25.5" customHeight="1" thickBot="1">
      <c r="A425" s="912" t="s">
        <v>586</v>
      </c>
      <c r="B425" s="913" t="s">
        <v>398</v>
      </c>
      <c r="C425" s="913"/>
      <c r="D425" s="913"/>
      <c r="E425" s="2168">
        <f>'Основная продукция'!AB529</f>
        <v>0</v>
      </c>
      <c r="F425" s="1269">
        <f>E425*0.5</f>
        <v>0</v>
      </c>
      <c r="G425" s="914"/>
      <c r="H425" s="915"/>
      <c r="I425" s="916"/>
      <c r="K425" s="912" t="s">
        <v>586</v>
      </c>
      <c r="L425" s="913" t="s">
        <v>398</v>
      </c>
      <c r="M425" s="913"/>
      <c r="N425" s="913"/>
      <c r="O425" s="913" t="e">
        <f>ROUNDUP(N425,0)+'Основная продукция'!#REF!</f>
        <v>#REF!</v>
      </c>
      <c r="P425" s="1269" t="e">
        <f>O425*0.5</f>
        <v>#REF!</v>
      </c>
      <c r="Q425" s="914"/>
      <c r="R425" s="915"/>
      <c r="S425" s="916"/>
      <c r="U425" s="912" t="s">
        <v>586</v>
      </c>
      <c r="V425" s="913" t="s">
        <v>398</v>
      </c>
      <c r="W425" s="1980" t="e">
        <f>Овощи!G1888</f>
        <v>#REF!</v>
      </c>
      <c r="X425" s="913" t="e">
        <f>W425/0.5</f>
        <v>#REF!</v>
      </c>
      <c r="Y425" s="913" t="e">
        <f t="shared" si="1"/>
        <v>#REF!</v>
      </c>
      <c r="Z425" s="1269" t="e">
        <f>Y425*0.5</f>
        <v>#REF!</v>
      </c>
      <c r="AA425" s="914"/>
      <c r="AB425" s="915"/>
      <c r="AC425" s="916"/>
    </row>
    <row r="426" spans="1:29" s="864" customFormat="1" ht="25.5" customHeight="1">
      <c r="A426" s="1273" t="s">
        <v>294</v>
      </c>
      <c r="B426" s="1274" t="s">
        <v>398</v>
      </c>
      <c r="C426" s="1274"/>
      <c r="D426" s="1274"/>
      <c r="E426" s="2167">
        <f>'Основная продукция'!AB525</f>
        <v>0</v>
      </c>
      <c r="F426" s="1275">
        <f>E426*0.3</f>
        <v>0</v>
      </c>
      <c r="G426" s="1276"/>
      <c r="H426" s="1277"/>
      <c r="I426" s="1278"/>
      <c r="K426" s="1273" t="s">
        <v>294</v>
      </c>
      <c r="L426" s="1274" t="s">
        <v>398</v>
      </c>
      <c r="M426" s="1274"/>
      <c r="N426" s="1274"/>
      <c r="O426" s="1274" t="e">
        <f>ROUNDUP(N426,0)+'Основная продукция'!#REF!</f>
        <v>#REF!</v>
      </c>
      <c r="P426" s="1275" t="e">
        <f>O426*0.3</f>
        <v>#REF!</v>
      </c>
      <c r="Q426" s="1276"/>
      <c r="R426" s="1277"/>
      <c r="S426" s="1278"/>
      <c r="U426" s="1273" t="s">
        <v>294</v>
      </c>
      <c r="V426" s="1274" t="s">
        <v>398</v>
      </c>
      <c r="W426" s="1972" t="e">
        <f>Овощи!G1882</f>
        <v>#REF!</v>
      </c>
      <c r="X426" s="1274" t="e">
        <f>W426/0.3</f>
        <v>#REF!</v>
      </c>
      <c r="Y426" s="1274" t="e">
        <f t="shared" ref="Y426" si="2">ROUNDUP(X426,0)</f>
        <v>#REF!</v>
      </c>
      <c r="Z426" s="1275" t="e">
        <f>Y426*0.3</f>
        <v>#REF!</v>
      </c>
      <c r="AA426" s="1276"/>
      <c r="AB426" s="1277"/>
      <c r="AC426" s="1278"/>
    </row>
    <row r="427" spans="1:29" s="864" customFormat="1" ht="25.5" customHeight="1">
      <c r="A427" s="893" t="s">
        <v>295</v>
      </c>
      <c r="B427" s="891" t="s">
        <v>398</v>
      </c>
      <c r="C427" s="911">
        <f>Овощи!G1725</f>
        <v>0</v>
      </c>
      <c r="D427" s="891">
        <f>C427/0.3</f>
        <v>0</v>
      </c>
      <c r="E427" s="1553">
        <f>ROUNDUP(D427,0)+'Основная продукция'!AB526</f>
        <v>0</v>
      </c>
      <c r="F427" s="892">
        <f>E427*0.3</f>
        <v>0</v>
      </c>
      <c r="G427" s="894"/>
      <c r="H427" s="895"/>
      <c r="I427" s="896"/>
      <c r="K427" s="893" t="s">
        <v>295</v>
      </c>
      <c r="L427" s="891" t="s">
        <v>398</v>
      </c>
      <c r="M427" s="911" t="e">
        <f>Овощи!G1804</f>
        <v>#REF!</v>
      </c>
      <c r="N427" s="891" t="e">
        <f>M427/0.3</f>
        <v>#REF!</v>
      </c>
      <c r="O427" s="891" t="e">
        <f>ROUNDUP(N427,0)+'Основная продукция'!#REF!</f>
        <v>#REF!</v>
      </c>
      <c r="P427" s="892" t="e">
        <f>O427*0.3</f>
        <v>#REF!</v>
      </c>
      <c r="Q427" s="894"/>
      <c r="R427" s="895"/>
      <c r="S427" s="896"/>
      <c r="U427" s="893" t="s">
        <v>295</v>
      </c>
      <c r="V427" s="891" t="s">
        <v>398</v>
      </c>
      <c r="W427" s="911" t="e">
        <f>Овощи!G1883</f>
        <v>#REF!</v>
      </c>
      <c r="X427" s="891" t="e">
        <f>W427/0.3</f>
        <v>#REF!</v>
      </c>
      <c r="Y427" s="891" t="e">
        <f>ROUNDUP(X427,0)</f>
        <v>#REF!</v>
      </c>
      <c r="Z427" s="892" t="e">
        <f>Y427*0.3</f>
        <v>#REF!</v>
      </c>
      <c r="AA427" s="894"/>
      <c r="AB427" s="895"/>
      <c r="AC427" s="896"/>
    </row>
    <row r="428" spans="1:29" s="864" customFormat="1" ht="25.5" customHeight="1">
      <c r="A428" s="893" t="s">
        <v>52</v>
      </c>
      <c r="B428" s="891" t="s">
        <v>398</v>
      </c>
      <c r="C428" s="891">
        <f>Овощи!G1735</f>
        <v>0</v>
      </c>
      <c r="D428" s="891">
        <f>C428/0.24</f>
        <v>0</v>
      </c>
      <c r="E428" s="1553">
        <f>ROUNDUP(D428,0)+'Основная продукция'!AB520</f>
        <v>0</v>
      </c>
      <c r="F428" s="898">
        <f>E428*0.24</f>
        <v>0</v>
      </c>
      <c r="G428" s="894"/>
      <c r="H428" s="895"/>
      <c r="I428" s="896"/>
      <c r="K428" s="893" t="s">
        <v>52</v>
      </c>
      <c r="L428" s="891" t="s">
        <v>398</v>
      </c>
      <c r="M428" s="891" t="e">
        <f>Овощи!G1814</f>
        <v>#REF!</v>
      </c>
      <c r="N428" s="891" t="e">
        <f>M428/0.24</f>
        <v>#REF!</v>
      </c>
      <c r="O428" s="891" t="e">
        <f>ROUNDUP(N428,0)+'Основная продукция'!#REF!</f>
        <v>#REF!</v>
      </c>
      <c r="P428" s="898" t="e">
        <f>O428*0.24</f>
        <v>#REF!</v>
      </c>
      <c r="Q428" s="894"/>
      <c r="R428" s="895"/>
      <c r="S428" s="896"/>
      <c r="U428" s="893" t="s">
        <v>52</v>
      </c>
      <c r="V428" s="891" t="s">
        <v>398</v>
      </c>
      <c r="W428" s="891" t="e">
        <f>Овощи!G1893</f>
        <v>#REF!</v>
      </c>
      <c r="X428" s="891" t="e">
        <f>W428/0.24</f>
        <v>#REF!</v>
      </c>
      <c r="Y428" s="891" t="e">
        <f>ROUNDUP(X428,0)</f>
        <v>#REF!</v>
      </c>
      <c r="Z428" s="898" t="e">
        <f>Y428*0.24</f>
        <v>#REF!</v>
      </c>
      <c r="AA428" s="894"/>
      <c r="AB428" s="895"/>
      <c r="AC428" s="896"/>
    </row>
    <row r="429" spans="1:29" s="864" customFormat="1" ht="25.5" customHeight="1">
      <c r="A429" s="893" t="s">
        <v>53</v>
      </c>
      <c r="B429" s="891" t="s">
        <v>398</v>
      </c>
      <c r="C429" s="891"/>
      <c r="D429" s="891">
        <f>C429/0.08</f>
        <v>0</v>
      </c>
      <c r="E429" s="1553">
        <f>ROUNDUP(D429,0)+'Основная продукция'!AB521</f>
        <v>0</v>
      </c>
      <c r="F429" s="898">
        <f>E429*0.08</f>
        <v>0</v>
      </c>
      <c r="G429" s="894"/>
      <c r="H429" s="895"/>
      <c r="I429" s="896"/>
      <c r="K429" s="893" t="s">
        <v>53</v>
      </c>
      <c r="L429" s="891" t="s">
        <v>398</v>
      </c>
      <c r="M429" s="891"/>
      <c r="N429" s="891">
        <f>M429/0.08</f>
        <v>0</v>
      </c>
      <c r="O429" s="891" t="e">
        <f>ROUNDUP(N429,0)+'Основная продукция'!#REF!</f>
        <v>#REF!</v>
      </c>
      <c r="P429" s="898" t="e">
        <f>O429*0.08</f>
        <v>#REF!</v>
      </c>
      <c r="Q429" s="894"/>
      <c r="R429" s="895"/>
      <c r="S429" s="896"/>
      <c r="U429" s="893" t="s">
        <v>53</v>
      </c>
      <c r="V429" s="891" t="s">
        <v>398</v>
      </c>
      <c r="W429" s="891"/>
      <c r="X429" s="891">
        <f>W429/0.12</f>
        <v>0</v>
      </c>
      <c r="Y429" s="891">
        <f t="shared" ref="Y429:Y433" si="3">ROUNDUP(X429,0)</f>
        <v>0</v>
      </c>
      <c r="Z429" s="898">
        <f>Y429*0.12</f>
        <v>0</v>
      </c>
      <c r="AA429" s="894"/>
      <c r="AB429" s="895"/>
      <c r="AC429" s="896"/>
    </row>
    <row r="430" spans="1:29" s="864" customFormat="1" ht="25.5" customHeight="1">
      <c r="A430" s="893" t="s">
        <v>54</v>
      </c>
      <c r="B430" s="891" t="s">
        <v>398</v>
      </c>
      <c r="C430" s="891"/>
      <c r="D430" s="891"/>
      <c r="E430" s="1553">
        <f>'Основная продукция'!AB522</f>
        <v>0</v>
      </c>
      <c r="F430" s="892">
        <f>E430*1</f>
        <v>0</v>
      </c>
      <c r="G430" s="894"/>
      <c r="H430" s="895"/>
      <c r="I430" s="896"/>
      <c r="K430" s="893" t="s">
        <v>54</v>
      </c>
      <c r="L430" s="891" t="s">
        <v>398</v>
      </c>
      <c r="M430" s="891"/>
      <c r="N430" s="891"/>
      <c r="O430" s="891" t="e">
        <f>ROUNDUP(N430,0)+'Основная продукция'!#REF!</f>
        <v>#REF!</v>
      </c>
      <c r="P430" s="892" t="e">
        <f>O430*1</f>
        <v>#REF!</v>
      </c>
      <c r="Q430" s="894"/>
      <c r="R430" s="895"/>
      <c r="S430" s="896"/>
      <c r="U430" s="893" t="s">
        <v>54</v>
      </c>
      <c r="V430" s="891" t="s">
        <v>398</v>
      </c>
      <c r="W430" s="891" t="e">
        <f>Овощи!G1895</f>
        <v>#REF!</v>
      </c>
      <c r="X430" s="891" t="e">
        <f>W430/0.5</f>
        <v>#REF!</v>
      </c>
      <c r="Y430" s="891" t="e">
        <f t="shared" si="3"/>
        <v>#REF!</v>
      </c>
      <c r="Z430" s="892" t="e">
        <f>Y430*1</f>
        <v>#REF!</v>
      </c>
      <c r="AA430" s="894"/>
      <c r="AB430" s="895"/>
      <c r="AC430" s="896"/>
    </row>
    <row r="431" spans="1:29" s="864" customFormat="1" ht="25.5" customHeight="1">
      <c r="A431" s="893" t="s">
        <v>55</v>
      </c>
      <c r="B431" s="891" t="s">
        <v>398</v>
      </c>
      <c r="C431" s="891"/>
      <c r="D431" s="891"/>
      <c r="E431" s="1553">
        <f>'Основная продукция'!AB529</f>
        <v>0</v>
      </c>
      <c r="F431" s="892">
        <f>E431*0.3</f>
        <v>0</v>
      </c>
      <c r="G431" s="894"/>
      <c r="H431" s="895"/>
      <c r="I431" s="896"/>
      <c r="K431" s="893" t="s">
        <v>55</v>
      </c>
      <c r="L431" s="891" t="s">
        <v>398</v>
      </c>
      <c r="M431" s="891"/>
      <c r="N431" s="891"/>
      <c r="O431" s="891" t="e">
        <f>ROUNDUP(N431,0)+'Основная продукция'!#REF!</f>
        <v>#REF!</v>
      </c>
      <c r="P431" s="892" t="e">
        <f>O431*0.3</f>
        <v>#REF!</v>
      </c>
      <c r="Q431" s="894"/>
      <c r="R431" s="895"/>
      <c r="S431" s="896"/>
      <c r="U431" s="893" t="s">
        <v>55</v>
      </c>
      <c r="V431" s="891" t="s">
        <v>398</v>
      </c>
      <c r="W431" s="911" t="e">
        <f>Овощи!G1887</f>
        <v>#REF!</v>
      </c>
      <c r="X431" s="891" t="e">
        <f>W431/0.3</f>
        <v>#REF!</v>
      </c>
      <c r="Y431" s="891" t="e">
        <f t="shared" si="3"/>
        <v>#REF!</v>
      </c>
      <c r="Z431" s="892" t="e">
        <f>Y431*0.3</f>
        <v>#REF!</v>
      </c>
      <c r="AA431" s="894"/>
      <c r="AB431" s="895"/>
      <c r="AC431" s="896"/>
    </row>
    <row r="432" spans="1:29" s="864" customFormat="1" ht="25.5" customHeight="1">
      <c r="A432" s="893" t="s">
        <v>56</v>
      </c>
      <c r="B432" s="891" t="s">
        <v>398</v>
      </c>
      <c r="C432" s="891"/>
      <c r="D432" s="891"/>
      <c r="E432" s="1553">
        <f>'Основная продукция'!AB530</f>
        <v>0</v>
      </c>
      <c r="F432" s="892">
        <f>E432*0.3</f>
        <v>0</v>
      </c>
      <c r="G432" s="894"/>
      <c r="H432" s="895"/>
      <c r="I432" s="896"/>
      <c r="K432" s="893" t="s">
        <v>56</v>
      </c>
      <c r="L432" s="891" t="s">
        <v>398</v>
      </c>
      <c r="M432" s="891"/>
      <c r="N432" s="891"/>
      <c r="O432" s="891" t="e">
        <f>ROUNDUP(N432,0)+'Основная продукция'!#REF!</f>
        <v>#REF!</v>
      </c>
      <c r="P432" s="892" t="e">
        <f>O432*0.3</f>
        <v>#REF!</v>
      </c>
      <c r="Q432" s="894"/>
      <c r="R432" s="895"/>
      <c r="S432" s="896"/>
      <c r="U432" s="893" t="s">
        <v>56</v>
      </c>
      <c r="V432" s="891" t="s">
        <v>398</v>
      </c>
      <c r="W432" s="911" t="e">
        <f>Овощи!G1888</f>
        <v>#REF!</v>
      </c>
      <c r="X432" s="891" t="e">
        <f>W432/0.3</f>
        <v>#REF!</v>
      </c>
      <c r="Y432" s="891" t="e">
        <f t="shared" si="3"/>
        <v>#REF!</v>
      </c>
      <c r="Z432" s="892" t="e">
        <f>Y432*0.3</f>
        <v>#REF!</v>
      </c>
      <c r="AA432" s="894"/>
      <c r="AB432" s="895"/>
      <c r="AC432" s="896"/>
    </row>
    <row r="433" spans="1:29" s="864" customFormat="1" ht="25.5" customHeight="1">
      <c r="A433" s="893" t="s">
        <v>57</v>
      </c>
      <c r="B433" s="891" t="s">
        <v>398</v>
      </c>
      <c r="C433" s="891"/>
      <c r="D433" s="891"/>
      <c r="E433" s="1553">
        <f>'Основная продукция'!AB532</f>
        <v>0</v>
      </c>
      <c r="F433" s="892">
        <f>E433*0.2</f>
        <v>0</v>
      </c>
      <c r="G433" s="894"/>
      <c r="H433" s="895"/>
      <c r="I433" s="896"/>
      <c r="K433" s="893" t="s">
        <v>57</v>
      </c>
      <c r="L433" s="891" t="s">
        <v>398</v>
      </c>
      <c r="M433" s="891"/>
      <c r="N433" s="891"/>
      <c r="O433" s="891" t="e">
        <f>ROUNDUP(N433,0)+'Основная продукция'!#REF!</f>
        <v>#REF!</v>
      </c>
      <c r="P433" s="892" t="e">
        <f>O433*0.2</f>
        <v>#REF!</v>
      </c>
      <c r="Q433" s="894"/>
      <c r="R433" s="895"/>
      <c r="S433" s="896"/>
      <c r="U433" s="893" t="s">
        <v>57</v>
      </c>
      <c r="V433" s="891" t="s">
        <v>398</v>
      </c>
      <c r="W433" s="891" t="e">
        <f>Овощи!G1892</f>
        <v>#REF!</v>
      </c>
      <c r="X433" s="891" t="e">
        <f>W433/0.2</f>
        <v>#REF!</v>
      </c>
      <c r="Y433" s="891" t="e">
        <f t="shared" si="3"/>
        <v>#REF!</v>
      </c>
      <c r="Z433" s="892" t="e">
        <f>Y433*0.2</f>
        <v>#REF!</v>
      </c>
      <c r="AA433" s="894"/>
      <c r="AB433" s="895"/>
      <c r="AC433" s="896"/>
    </row>
    <row r="434" spans="1:29" s="864" customFormat="1" ht="25.5" customHeight="1" thickBot="1">
      <c r="A434" s="912" t="s">
        <v>58</v>
      </c>
      <c r="B434" s="913" t="s">
        <v>398</v>
      </c>
      <c r="C434" s="913"/>
      <c r="D434" s="913"/>
      <c r="E434" s="2168">
        <f>'Основная продукция'!AB531</f>
        <v>0</v>
      </c>
      <c r="F434" s="914"/>
      <c r="G434" s="914"/>
      <c r="H434" s="915"/>
      <c r="I434" s="916"/>
      <c r="K434" s="912" t="s">
        <v>58</v>
      </c>
      <c r="L434" s="913" t="s">
        <v>398</v>
      </c>
      <c r="M434" s="913"/>
      <c r="N434" s="913"/>
      <c r="O434" s="891" t="e">
        <f>ROUNDUP(N434,0)+'Основная продукция'!#REF!</f>
        <v>#REF!</v>
      </c>
      <c r="P434" s="914"/>
      <c r="Q434" s="914"/>
      <c r="R434" s="915"/>
      <c r="S434" s="916"/>
      <c r="U434" s="912" t="s">
        <v>58</v>
      </c>
      <c r="V434" s="913" t="s">
        <v>398</v>
      </c>
      <c r="W434" s="913"/>
      <c r="X434" s="913"/>
      <c r="Y434" s="913" t="e">
        <f>Овощи!G1891</f>
        <v>#REF!</v>
      </c>
      <c r="Z434" s="914"/>
      <c r="AA434" s="914"/>
      <c r="AB434" s="915"/>
      <c r="AC434" s="916"/>
    </row>
    <row r="435" spans="1:29" s="864" customFormat="1" ht="25.5" customHeight="1">
      <c r="A435" s="4177" t="s">
        <v>59</v>
      </c>
      <c r="B435" s="4178"/>
      <c r="C435" s="4178"/>
      <c r="D435" s="4178"/>
      <c r="E435" s="4178"/>
      <c r="F435" s="4178"/>
      <c r="G435" s="4178"/>
      <c r="H435" s="4178"/>
      <c r="I435" s="4179"/>
      <c r="K435" s="4177" t="s">
        <v>59</v>
      </c>
      <c r="L435" s="4178"/>
      <c r="M435" s="4178"/>
      <c r="N435" s="4178"/>
      <c r="O435" s="4178"/>
      <c r="P435" s="4178"/>
      <c r="Q435" s="4178"/>
      <c r="R435" s="4178"/>
      <c r="S435" s="4179"/>
      <c r="U435" s="4177" t="s">
        <v>59</v>
      </c>
      <c r="V435" s="4178"/>
      <c r="W435" s="4178"/>
      <c r="X435" s="4178"/>
      <c r="Y435" s="4178"/>
      <c r="Z435" s="4178"/>
      <c r="AA435" s="4178"/>
      <c r="AB435" s="4178"/>
      <c r="AC435" s="4179"/>
    </row>
    <row r="436" spans="1:29" ht="25.5" customHeight="1">
      <c r="A436" s="4066" t="s">
        <v>60</v>
      </c>
      <c r="B436" s="4067"/>
      <c r="C436" s="4067"/>
      <c r="D436" s="4067"/>
      <c r="E436" s="4067"/>
      <c r="F436" s="4067"/>
      <c r="G436" s="4067"/>
      <c r="H436" s="4067"/>
      <c r="I436" s="4068"/>
      <c r="K436" s="4066" t="s">
        <v>60</v>
      </c>
      <c r="L436" s="4067"/>
      <c r="M436" s="4067"/>
      <c r="N436" s="4067"/>
      <c r="O436" s="4067"/>
      <c r="P436" s="4067"/>
      <c r="Q436" s="4067"/>
      <c r="R436" s="4067"/>
      <c r="S436" s="4068"/>
      <c r="U436" s="4066" t="s">
        <v>60</v>
      </c>
      <c r="V436" s="4067"/>
      <c r="W436" s="4067"/>
      <c r="X436" s="4067"/>
      <c r="Y436" s="4067"/>
      <c r="Z436" s="4067"/>
      <c r="AA436" s="4067"/>
      <c r="AB436" s="4067"/>
      <c r="AC436" s="4068"/>
    </row>
    <row r="437" spans="1:29" ht="5.25" customHeight="1" thickBot="1">
      <c r="A437" s="795"/>
      <c r="B437" s="796"/>
      <c r="C437" s="796"/>
      <c r="D437" s="796"/>
      <c r="E437" s="796"/>
      <c r="F437" s="796"/>
      <c r="G437" s="796"/>
      <c r="H437" s="796"/>
      <c r="I437" s="917"/>
      <c r="K437" s="795"/>
      <c r="L437" s="796"/>
      <c r="M437" s="796"/>
      <c r="N437" s="796"/>
      <c r="O437" s="796"/>
      <c r="P437" s="796"/>
      <c r="Q437" s="796"/>
      <c r="R437" s="796"/>
      <c r="S437" s="917"/>
      <c r="U437" s="795"/>
      <c r="V437" s="796"/>
      <c r="W437" s="796"/>
      <c r="X437" s="796"/>
      <c r="Y437" s="796"/>
      <c r="Z437" s="796"/>
      <c r="AA437" s="796"/>
      <c r="AB437" s="796"/>
      <c r="AC437" s="917"/>
    </row>
  </sheetData>
  <mergeCells count="254">
    <mergeCell ref="A436:I436"/>
    <mergeCell ref="K436:S436"/>
    <mergeCell ref="U436:AC436"/>
    <mergeCell ref="S385:S386"/>
    <mergeCell ref="U385:V386"/>
    <mergeCell ref="Z385:Z386"/>
    <mergeCell ref="AA385:AA386"/>
    <mergeCell ref="AB385:AB386"/>
    <mergeCell ref="AC385:AC386"/>
    <mergeCell ref="A435:I435"/>
    <mergeCell ref="K435:S435"/>
    <mergeCell ref="U435:AC435"/>
    <mergeCell ref="A385:B386"/>
    <mergeCell ref="F385:F386"/>
    <mergeCell ref="G385:G386"/>
    <mergeCell ref="H385:H386"/>
    <mergeCell ref="I385:I386"/>
    <mergeCell ref="K385:L386"/>
    <mergeCell ref="P385:P386"/>
    <mergeCell ref="Q385:Q386"/>
    <mergeCell ref="R385:R386"/>
    <mergeCell ref="G383:I383"/>
    <mergeCell ref="K383:P383"/>
    <mergeCell ref="Q383:S383"/>
    <mergeCell ref="U383:Z383"/>
    <mergeCell ref="AA383:AC383"/>
    <mergeCell ref="B384:F384"/>
    <mergeCell ref="H384:I384"/>
    <mergeCell ref="L384:P384"/>
    <mergeCell ref="R384:S384"/>
    <mergeCell ref="V384:Z384"/>
    <mergeCell ref="AB384:AC384"/>
    <mergeCell ref="A329:I329"/>
    <mergeCell ref="K329:S329"/>
    <mergeCell ref="U329:AC329"/>
    <mergeCell ref="AA278:AA279"/>
    <mergeCell ref="AB278:AB279"/>
    <mergeCell ref="AC278:AC279"/>
    <mergeCell ref="A328:I328"/>
    <mergeCell ref="K328:S328"/>
    <mergeCell ref="U328:AC328"/>
    <mergeCell ref="P278:P279"/>
    <mergeCell ref="Q278:Q279"/>
    <mergeCell ref="R278:R279"/>
    <mergeCell ref="S278:S279"/>
    <mergeCell ref="U278:V279"/>
    <mergeCell ref="Z278:Z279"/>
    <mergeCell ref="A278:B279"/>
    <mergeCell ref="F278:F279"/>
    <mergeCell ref="G278:G279"/>
    <mergeCell ref="H278:H279"/>
    <mergeCell ref="I278:I279"/>
    <mergeCell ref="K278:L279"/>
    <mergeCell ref="B277:F277"/>
    <mergeCell ref="H277:I277"/>
    <mergeCell ref="L277:P277"/>
    <mergeCell ref="R277:S277"/>
    <mergeCell ref="V277:Z277"/>
    <mergeCell ref="AB277:AC277"/>
    <mergeCell ref="A274:I274"/>
    <mergeCell ref="K274:S274"/>
    <mergeCell ref="U274:AC274"/>
    <mergeCell ref="G276:I276"/>
    <mergeCell ref="K276:P276"/>
    <mergeCell ref="Q276:S276"/>
    <mergeCell ref="U276:Z276"/>
    <mergeCell ref="AA276:AC276"/>
    <mergeCell ref="AA223:AA224"/>
    <mergeCell ref="AB223:AB224"/>
    <mergeCell ref="AC223:AC224"/>
    <mergeCell ref="A273:I273"/>
    <mergeCell ref="K273:S273"/>
    <mergeCell ref="U273:AC273"/>
    <mergeCell ref="P223:P224"/>
    <mergeCell ref="Q223:Q224"/>
    <mergeCell ref="R223:R224"/>
    <mergeCell ref="S223:S224"/>
    <mergeCell ref="U223:V224"/>
    <mergeCell ref="Z223:Z224"/>
    <mergeCell ref="A223:B224"/>
    <mergeCell ref="F223:F224"/>
    <mergeCell ref="G223:G224"/>
    <mergeCell ref="H223:H224"/>
    <mergeCell ref="I223:I224"/>
    <mergeCell ref="K223:L224"/>
    <mergeCell ref="B222:F222"/>
    <mergeCell ref="H222:I222"/>
    <mergeCell ref="L222:P222"/>
    <mergeCell ref="R222:S222"/>
    <mergeCell ref="V222:Z222"/>
    <mergeCell ref="AB222:AC222"/>
    <mergeCell ref="A219:I219"/>
    <mergeCell ref="K219:S219"/>
    <mergeCell ref="U219:AC219"/>
    <mergeCell ref="G221:I221"/>
    <mergeCell ref="K221:P221"/>
    <mergeCell ref="Q221:S221"/>
    <mergeCell ref="U221:Z221"/>
    <mergeCell ref="AA221:AC221"/>
    <mergeCell ref="AA168:AA169"/>
    <mergeCell ref="AB168:AB169"/>
    <mergeCell ref="AC168:AC169"/>
    <mergeCell ref="A218:I218"/>
    <mergeCell ref="K218:S218"/>
    <mergeCell ref="U218:AC218"/>
    <mergeCell ref="P168:P169"/>
    <mergeCell ref="Q168:Q169"/>
    <mergeCell ref="R168:R169"/>
    <mergeCell ref="S168:S169"/>
    <mergeCell ref="U168:V169"/>
    <mergeCell ref="Z168:Z169"/>
    <mergeCell ref="A168:B169"/>
    <mergeCell ref="F168:F169"/>
    <mergeCell ref="G168:G169"/>
    <mergeCell ref="H168:H169"/>
    <mergeCell ref="I168:I169"/>
    <mergeCell ref="K168:L169"/>
    <mergeCell ref="B167:F167"/>
    <mergeCell ref="H167:I167"/>
    <mergeCell ref="L167:P167"/>
    <mergeCell ref="R167:S167"/>
    <mergeCell ref="V167:Z167"/>
    <mergeCell ref="AB167:AC167"/>
    <mergeCell ref="A164:I164"/>
    <mergeCell ref="K164:S164"/>
    <mergeCell ref="U164:AC164"/>
    <mergeCell ref="G166:I166"/>
    <mergeCell ref="K166:P166"/>
    <mergeCell ref="Q166:S166"/>
    <mergeCell ref="U166:Z166"/>
    <mergeCell ref="AA166:AC166"/>
    <mergeCell ref="AA113:AA114"/>
    <mergeCell ref="AB113:AB114"/>
    <mergeCell ref="AC113:AC114"/>
    <mergeCell ref="A163:I163"/>
    <mergeCell ref="K163:S163"/>
    <mergeCell ref="U163:AC163"/>
    <mergeCell ref="P113:P114"/>
    <mergeCell ref="Q113:Q114"/>
    <mergeCell ref="R113:R114"/>
    <mergeCell ref="S113:S114"/>
    <mergeCell ref="U113:V114"/>
    <mergeCell ref="Z113:Z114"/>
    <mergeCell ref="A113:B114"/>
    <mergeCell ref="F113:F114"/>
    <mergeCell ref="G113:G114"/>
    <mergeCell ref="H113:H114"/>
    <mergeCell ref="I113:I114"/>
    <mergeCell ref="K113:L114"/>
    <mergeCell ref="B112:F112"/>
    <mergeCell ref="H112:I112"/>
    <mergeCell ref="L112:P112"/>
    <mergeCell ref="R112:S112"/>
    <mergeCell ref="V112:Z112"/>
    <mergeCell ref="AB112:AC112"/>
    <mergeCell ref="A109:I109"/>
    <mergeCell ref="K109:S109"/>
    <mergeCell ref="U109:AC109"/>
    <mergeCell ref="G111:I111"/>
    <mergeCell ref="K111:P111"/>
    <mergeCell ref="Q111:S111"/>
    <mergeCell ref="U111:Z111"/>
    <mergeCell ref="AA111:AC111"/>
    <mergeCell ref="AA58:AA59"/>
    <mergeCell ref="AB58:AB59"/>
    <mergeCell ref="AC58:AC59"/>
    <mergeCell ref="A108:I108"/>
    <mergeCell ref="K108:S108"/>
    <mergeCell ref="U108:AC108"/>
    <mergeCell ref="P58:P59"/>
    <mergeCell ref="Q58:Q59"/>
    <mergeCell ref="R58:R59"/>
    <mergeCell ref="S58:S59"/>
    <mergeCell ref="U58:V59"/>
    <mergeCell ref="Z58:Z59"/>
    <mergeCell ref="A58:B59"/>
    <mergeCell ref="F58:F59"/>
    <mergeCell ref="G58:G59"/>
    <mergeCell ref="H58:H59"/>
    <mergeCell ref="I58:I59"/>
    <mergeCell ref="K58:L59"/>
    <mergeCell ref="G56:I56"/>
    <mergeCell ref="Q56:S56"/>
    <mergeCell ref="AA56:AC56"/>
    <mergeCell ref="B57:F57"/>
    <mergeCell ref="H57:I57"/>
    <mergeCell ref="L57:P57"/>
    <mergeCell ref="R57:S57"/>
    <mergeCell ref="V57:Z57"/>
    <mergeCell ref="AB57:AC57"/>
    <mergeCell ref="A53:I53"/>
    <mergeCell ref="K53:S53"/>
    <mergeCell ref="U53:AC53"/>
    <mergeCell ref="A54:I54"/>
    <mergeCell ref="K54:S54"/>
    <mergeCell ref="U54:AC54"/>
    <mergeCell ref="S3:S4"/>
    <mergeCell ref="U3:V4"/>
    <mergeCell ref="Z3:Z4"/>
    <mergeCell ref="AA3:AA4"/>
    <mergeCell ref="AB3:AB4"/>
    <mergeCell ref="AC3:AC4"/>
    <mergeCell ref="A3:B4"/>
    <mergeCell ref="F3:F4"/>
    <mergeCell ref="G3:G4"/>
    <mergeCell ref="H3:H4"/>
    <mergeCell ref="I3:I4"/>
    <mergeCell ref="K3:L4"/>
    <mergeCell ref="P3:P4"/>
    <mergeCell ref="Q3:Q4"/>
    <mergeCell ref="R3:R4"/>
    <mergeCell ref="G1:I1"/>
    <mergeCell ref="K1:P1"/>
    <mergeCell ref="Q1:S1"/>
    <mergeCell ref="U1:Z1"/>
    <mergeCell ref="AA1:AC1"/>
    <mergeCell ref="B2:F2"/>
    <mergeCell ref="H2:I2"/>
    <mergeCell ref="L2:P2"/>
    <mergeCell ref="R2:S2"/>
    <mergeCell ref="V2:Z2"/>
    <mergeCell ref="AB2:AC2"/>
    <mergeCell ref="G331:I331"/>
    <mergeCell ref="K331:P331"/>
    <mergeCell ref="Q331:S331"/>
    <mergeCell ref="U331:Z331"/>
    <mergeCell ref="AA331:AC331"/>
    <mergeCell ref="B332:F332"/>
    <mergeCell ref="H332:I332"/>
    <mergeCell ref="L332:P332"/>
    <mergeCell ref="R332:S332"/>
    <mergeCell ref="V332:Z332"/>
    <mergeCell ref="AB332:AC332"/>
    <mergeCell ref="A381:I381"/>
    <mergeCell ref="K381:S381"/>
    <mergeCell ref="U381:AC381"/>
    <mergeCell ref="S333:S334"/>
    <mergeCell ref="U333:V334"/>
    <mergeCell ref="Z333:Z334"/>
    <mergeCell ref="AA333:AA334"/>
    <mergeCell ref="AB333:AB334"/>
    <mergeCell ref="AC333:AC334"/>
    <mergeCell ref="A380:I380"/>
    <mergeCell ref="K380:S380"/>
    <mergeCell ref="U380:AC380"/>
    <mergeCell ref="A333:B334"/>
    <mergeCell ref="F333:F334"/>
    <mergeCell ref="G333:G334"/>
    <mergeCell ref="H333:H334"/>
    <mergeCell ref="I333:I334"/>
    <mergeCell ref="K333:L334"/>
    <mergeCell ref="P333:P334"/>
    <mergeCell ref="Q333:Q334"/>
    <mergeCell ref="R333:R334"/>
  </mergeCells>
  <pageMargins left="0" right="0" top="0" bottom="0" header="0" footer="0"/>
  <pageSetup paperSize="9" scale="62" orientation="portrait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3">
    <tabColor rgb="FFFF0000"/>
  </sheetPr>
  <dimension ref="A1:Z368"/>
  <sheetViews>
    <sheetView view="pageLayout" topLeftCell="A303" zoomScale="80" zoomScaleNormal="84" zoomScalePageLayoutView="80" workbookViewId="0">
      <selection activeCell="Z312" sqref="A1:Z312"/>
    </sheetView>
  </sheetViews>
  <sheetFormatPr defaultColWidth="9.140625" defaultRowHeight="12.75"/>
  <cols>
    <col min="1" max="1" width="15" style="785" customWidth="1"/>
    <col min="2" max="2" width="4.5703125" style="785" customWidth="1"/>
    <col min="3" max="4" width="4.85546875" style="785" hidden="1" customWidth="1"/>
    <col min="5" max="5" width="4.7109375" style="785" customWidth="1"/>
    <col min="6" max="6" width="9.140625" style="785" customWidth="1"/>
    <col min="7" max="7" width="7.7109375" style="785" customWidth="1"/>
    <col min="8" max="8" width="8.140625" style="785" customWidth="1"/>
    <col min="9" max="9" width="1.28515625" style="785" customWidth="1"/>
    <col min="10" max="10" width="15" style="785" customWidth="1"/>
    <col min="11" max="11" width="4.5703125" style="785" customWidth="1"/>
    <col min="12" max="13" width="4.85546875" style="785" hidden="1" customWidth="1"/>
    <col min="14" max="14" width="4.5703125" style="785" customWidth="1"/>
    <col min="15" max="15" width="9.140625" style="785" customWidth="1"/>
    <col min="16" max="16" width="7.7109375" style="785" customWidth="1"/>
    <col min="17" max="17" width="8.28515625" style="785" customWidth="1"/>
    <col min="18" max="18" width="1.28515625" style="785" customWidth="1"/>
    <col min="19" max="19" width="15" style="785" customWidth="1"/>
    <col min="20" max="20" width="4.42578125" style="785" customWidth="1"/>
    <col min="21" max="22" width="4.85546875" style="785" hidden="1" customWidth="1"/>
    <col min="23" max="23" width="4.5703125" style="785" customWidth="1"/>
    <col min="24" max="24" width="9" style="785" customWidth="1"/>
    <col min="25" max="25" width="7.7109375" style="785" customWidth="1"/>
    <col min="26" max="26" width="8.140625" style="785" customWidth="1"/>
    <col min="27" max="16384" width="9.140625" style="785"/>
  </cols>
  <sheetData>
    <row r="1" spans="1:26" ht="24.75" customHeight="1" thickBot="1">
      <c r="A1" s="854" t="s">
        <v>318</v>
      </c>
      <c r="B1" s="855"/>
      <c r="C1" s="855"/>
      <c r="D1" s="855"/>
      <c r="E1" s="855"/>
      <c r="F1" s="855"/>
      <c r="G1" s="4051" t="s">
        <v>80</v>
      </c>
      <c r="H1" s="4053"/>
      <c r="J1" s="4170" t="s">
        <v>321</v>
      </c>
      <c r="K1" s="4171"/>
      <c r="L1" s="4171"/>
      <c r="M1" s="4171"/>
      <c r="N1" s="4171"/>
      <c r="O1" s="4171"/>
      <c r="P1" s="4159" t="s">
        <v>522</v>
      </c>
      <c r="Q1" s="4160"/>
      <c r="S1" s="4056" t="s">
        <v>320</v>
      </c>
      <c r="T1" s="4057"/>
      <c r="U1" s="4057"/>
      <c r="V1" s="4057"/>
      <c r="W1" s="4057"/>
      <c r="X1" s="4058"/>
      <c r="Y1" s="4051" t="s">
        <v>245</v>
      </c>
      <c r="Z1" s="4053"/>
    </row>
    <row r="2" spans="1:26" ht="24.75" customHeight="1" thickBot="1">
      <c r="A2" s="856" t="s">
        <v>61</v>
      </c>
      <c r="B2" s="4059">
        <f>'Основная продукция'!B2</f>
        <v>44606</v>
      </c>
      <c r="C2" s="4060"/>
      <c r="D2" s="4060"/>
      <c r="E2" s="4060"/>
      <c r="F2" s="4061"/>
      <c r="G2" s="1730" t="s">
        <v>62</v>
      </c>
      <c r="H2" s="3903">
        <f>'Основная продукция'!AG2</f>
        <v>0.79166666666666663</v>
      </c>
      <c r="J2" s="856" t="s">
        <v>61</v>
      </c>
      <c r="K2" s="4059">
        <f>B2</f>
        <v>44606</v>
      </c>
      <c r="L2" s="4060"/>
      <c r="M2" s="4060"/>
      <c r="N2" s="4060"/>
      <c r="O2" s="4061"/>
      <c r="P2" s="1730" t="s">
        <v>62</v>
      </c>
      <c r="Q2" s="3904">
        <f>H2</f>
        <v>0.79166666666666663</v>
      </c>
      <c r="S2" s="856" t="s">
        <v>61</v>
      </c>
      <c r="T2" s="4059">
        <f>K2</f>
        <v>44606</v>
      </c>
      <c r="U2" s="4060"/>
      <c r="V2" s="4060"/>
      <c r="W2" s="4060"/>
      <c r="X2" s="4061"/>
      <c r="Y2" s="1730" t="s">
        <v>62</v>
      </c>
      <c r="Z2" s="3904">
        <f>Q2</f>
        <v>0.79166666666666663</v>
      </c>
    </row>
    <row r="3" spans="1:26" ht="24.75" customHeight="1">
      <c r="A3" s="4077" t="s">
        <v>21</v>
      </c>
      <c r="B3" s="4078"/>
      <c r="C3" s="3894"/>
      <c r="D3" s="3894"/>
      <c r="E3" s="4085" t="s">
        <v>396</v>
      </c>
      <c r="F3" s="4081" t="s">
        <v>395</v>
      </c>
      <c r="G3" s="4081" t="s">
        <v>22</v>
      </c>
      <c r="H3" s="4155" t="s">
        <v>563</v>
      </c>
      <c r="J3" s="4077" t="s">
        <v>21</v>
      </c>
      <c r="K3" s="4078"/>
      <c r="L3" s="3894"/>
      <c r="M3" s="3894"/>
      <c r="N3" s="4085" t="s">
        <v>396</v>
      </c>
      <c r="O3" s="4081" t="s">
        <v>395</v>
      </c>
      <c r="P3" s="4081" t="s">
        <v>22</v>
      </c>
      <c r="Q3" s="4155" t="s">
        <v>563</v>
      </c>
      <c r="S3" s="4077" t="s">
        <v>21</v>
      </c>
      <c r="T3" s="4078"/>
      <c r="U3" s="3894"/>
      <c r="V3" s="3894"/>
      <c r="W3" s="4085" t="s">
        <v>396</v>
      </c>
      <c r="X3" s="4081" t="s">
        <v>395</v>
      </c>
      <c r="Y3" s="4081" t="s">
        <v>22</v>
      </c>
      <c r="Z3" s="4155" t="s">
        <v>563</v>
      </c>
    </row>
    <row r="4" spans="1:26" ht="24.75" customHeight="1" thickBot="1">
      <c r="A4" s="4079"/>
      <c r="B4" s="4080"/>
      <c r="C4" s="3895"/>
      <c r="D4" s="3895"/>
      <c r="E4" s="4086"/>
      <c r="F4" s="4082"/>
      <c r="G4" s="4082"/>
      <c r="H4" s="4156"/>
      <c r="J4" s="4079"/>
      <c r="K4" s="4080"/>
      <c r="L4" s="3895"/>
      <c r="M4" s="3895"/>
      <c r="N4" s="4086"/>
      <c r="O4" s="4082"/>
      <c r="P4" s="4082"/>
      <c r="Q4" s="4156"/>
      <c r="S4" s="4079"/>
      <c r="T4" s="4080"/>
      <c r="U4" s="3895"/>
      <c r="V4" s="3895"/>
      <c r="W4" s="4086"/>
      <c r="X4" s="4082"/>
      <c r="Y4" s="4082"/>
      <c r="Z4" s="4156"/>
    </row>
    <row r="5" spans="1:26" s="864" customFormat="1" ht="24.75" customHeight="1">
      <c r="A5" s="3898" t="s">
        <v>24</v>
      </c>
      <c r="B5" s="3899" t="s">
        <v>25</v>
      </c>
      <c r="C5" s="3899"/>
      <c r="D5" s="3899"/>
      <c r="E5" s="3899" t="s">
        <v>397</v>
      </c>
      <c r="F5" s="860">
        <f>'Основная продукция'!AG5</f>
        <v>0</v>
      </c>
      <c r="G5" s="861"/>
      <c r="H5" s="863"/>
      <c r="J5" s="3898" t="s">
        <v>24</v>
      </c>
      <c r="K5" s="3899" t="s">
        <v>25</v>
      </c>
      <c r="L5" s="3899"/>
      <c r="M5" s="3899"/>
      <c r="N5" s="3899" t="s">
        <v>397</v>
      </c>
      <c r="O5" s="860">
        <f>'Основная продукция'!AG33</f>
        <v>0</v>
      </c>
      <c r="P5" s="861"/>
      <c r="Q5" s="863"/>
      <c r="S5" s="3898" t="s">
        <v>24</v>
      </c>
      <c r="T5" s="3899" t="s">
        <v>25</v>
      </c>
      <c r="U5" s="3899"/>
      <c r="V5" s="3899"/>
      <c r="W5" s="3899" t="s">
        <v>397</v>
      </c>
      <c r="X5" s="860">
        <f>'Основная продукция'!AG61</f>
        <v>75</v>
      </c>
      <c r="Y5" s="861"/>
      <c r="Z5" s="863"/>
    </row>
    <row r="6" spans="1:26" s="864" customFormat="1" ht="24.75" customHeight="1" thickBot="1">
      <c r="A6" s="1845" t="s">
        <v>764</v>
      </c>
      <c r="B6" s="926" t="s">
        <v>25</v>
      </c>
      <c r="C6" s="926"/>
      <c r="D6" s="926"/>
      <c r="E6" s="926" t="s">
        <v>397</v>
      </c>
      <c r="F6" s="1846">
        <f>'Основная продукция'!AG6</f>
        <v>0</v>
      </c>
      <c r="G6" s="2939"/>
      <c r="H6" s="2576"/>
      <c r="J6" s="1845" t="s">
        <v>764</v>
      </c>
      <c r="K6" s="926" t="s">
        <v>25</v>
      </c>
      <c r="L6" s="872"/>
      <c r="M6" s="872"/>
      <c r="N6" s="926" t="s">
        <v>397</v>
      </c>
      <c r="O6" s="930">
        <f>'Основная продукция'!AG34</f>
        <v>0</v>
      </c>
      <c r="P6" s="2939"/>
      <c r="Q6" s="2576"/>
      <c r="S6" s="1845" t="s">
        <v>764</v>
      </c>
      <c r="T6" s="926" t="s">
        <v>25</v>
      </c>
      <c r="U6" s="872"/>
      <c r="V6" s="872"/>
      <c r="W6" s="926" t="s">
        <v>397</v>
      </c>
      <c r="X6" s="930">
        <f>'Основная продукция'!AG62</f>
        <v>20</v>
      </c>
      <c r="Y6" s="2939"/>
      <c r="Z6" s="2576"/>
    </row>
    <row r="7" spans="1:26" s="864" customFormat="1" ht="24.75" customHeight="1">
      <c r="A7" s="3898" t="s">
        <v>0</v>
      </c>
      <c r="B7" s="3899" t="s">
        <v>25</v>
      </c>
      <c r="C7" s="3899"/>
      <c r="D7" s="3899"/>
      <c r="E7" s="3899" t="s">
        <v>397</v>
      </c>
      <c r="F7" s="860">
        <f>'Основная продукция'!AG7</f>
        <v>0</v>
      </c>
      <c r="G7" s="876"/>
      <c r="H7" s="1829"/>
      <c r="J7" s="3898" t="s">
        <v>0</v>
      </c>
      <c r="K7" s="3899" t="s">
        <v>25</v>
      </c>
      <c r="L7" s="3899"/>
      <c r="M7" s="3899"/>
      <c r="N7" s="3899" t="s">
        <v>397</v>
      </c>
      <c r="O7" s="860">
        <f>'Основная продукция'!AG35</f>
        <v>0</v>
      </c>
      <c r="P7" s="876"/>
      <c r="Q7" s="1829"/>
      <c r="S7" s="3898" t="s">
        <v>0</v>
      </c>
      <c r="T7" s="3899" t="s">
        <v>25</v>
      </c>
      <c r="U7" s="3899"/>
      <c r="V7" s="3899"/>
      <c r="W7" s="3899" t="s">
        <v>397</v>
      </c>
      <c r="X7" s="860">
        <f>'Основная продукция'!AG63</f>
        <v>36</v>
      </c>
      <c r="Y7" s="876"/>
      <c r="Z7" s="1826"/>
    </row>
    <row r="8" spans="1:26" s="864" customFormat="1" ht="24.75" customHeight="1">
      <c r="A8" s="865" t="s">
        <v>28</v>
      </c>
      <c r="B8" s="866" t="s">
        <v>25</v>
      </c>
      <c r="C8" s="866"/>
      <c r="D8" s="866"/>
      <c r="E8" s="866" t="s">
        <v>397</v>
      </c>
      <c r="F8" s="881">
        <f>'Основная продукция'!AG8</f>
        <v>0</v>
      </c>
      <c r="G8" s="877"/>
      <c r="H8" s="1828"/>
      <c r="J8" s="865" t="s">
        <v>28</v>
      </c>
      <c r="K8" s="866" t="s">
        <v>25</v>
      </c>
      <c r="L8" s="866"/>
      <c r="M8" s="866"/>
      <c r="N8" s="866" t="s">
        <v>397</v>
      </c>
      <c r="O8" s="881">
        <f>'Основная продукция'!AG36</f>
        <v>0</v>
      </c>
      <c r="P8" s="877"/>
      <c r="Q8" s="1828"/>
      <c r="S8" s="865" t="s">
        <v>28</v>
      </c>
      <c r="T8" s="866" t="s">
        <v>25</v>
      </c>
      <c r="U8" s="866"/>
      <c r="V8" s="866"/>
      <c r="W8" s="866" t="s">
        <v>397</v>
      </c>
      <c r="X8" s="881">
        <f>'Основная продукция'!AG64</f>
        <v>13</v>
      </c>
      <c r="Y8" s="877"/>
      <c r="Z8" s="1828"/>
    </row>
    <row r="9" spans="1:26" s="864" customFormat="1" ht="24.75" customHeight="1">
      <c r="A9" s="865" t="s">
        <v>29</v>
      </c>
      <c r="B9" s="866" t="s">
        <v>25</v>
      </c>
      <c r="C9" s="866"/>
      <c r="D9" s="866"/>
      <c r="E9" s="866" t="s">
        <v>397</v>
      </c>
      <c r="F9" s="881">
        <f>'Основная продукция'!AG9</f>
        <v>0</v>
      </c>
      <c r="G9" s="877"/>
      <c r="H9" s="2577"/>
      <c r="J9" s="865" t="s">
        <v>29</v>
      </c>
      <c r="K9" s="866" t="s">
        <v>25</v>
      </c>
      <c r="L9" s="866"/>
      <c r="M9" s="866"/>
      <c r="N9" s="866" t="s">
        <v>397</v>
      </c>
      <c r="O9" s="881">
        <f>'Основная продукция'!AG37</f>
        <v>0</v>
      </c>
      <c r="P9" s="877"/>
      <c r="Q9" s="2577"/>
      <c r="S9" s="865" t="s">
        <v>29</v>
      </c>
      <c r="T9" s="866" t="s">
        <v>25</v>
      </c>
      <c r="U9" s="866"/>
      <c r="V9" s="866"/>
      <c r="W9" s="866" t="s">
        <v>397</v>
      </c>
      <c r="X9" s="881">
        <f>'Основная продукция'!AG65</f>
        <v>18</v>
      </c>
      <c r="Y9" s="877"/>
      <c r="Z9" s="1828"/>
    </row>
    <row r="10" spans="1:26" s="864" customFormat="1" ht="24.75" customHeight="1">
      <c r="A10" s="865" t="s">
        <v>879</v>
      </c>
      <c r="B10" s="866" t="s">
        <v>25</v>
      </c>
      <c r="C10" s="866"/>
      <c r="D10" s="866"/>
      <c r="E10" s="866" t="s">
        <v>397</v>
      </c>
      <c r="F10" s="881">
        <f>'Основная продукция'!AG10</f>
        <v>0</v>
      </c>
      <c r="G10" s="877"/>
      <c r="H10" s="2577"/>
      <c r="J10" s="865" t="s">
        <v>879</v>
      </c>
      <c r="K10" s="866" t="s">
        <v>25</v>
      </c>
      <c r="L10" s="866"/>
      <c r="M10" s="866"/>
      <c r="N10" s="866" t="s">
        <v>397</v>
      </c>
      <c r="O10" s="881">
        <f>'Основная продукция'!AG38</f>
        <v>0</v>
      </c>
      <c r="P10" s="877"/>
      <c r="Q10" s="2577"/>
      <c r="S10" s="865" t="s">
        <v>879</v>
      </c>
      <c r="T10" s="866" t="s">
        <v>25</v>
      </c>
      <c r="U10" s="866"/>
      <c r="V10" s="866"/>
      <c r="W10" s="866" t="s">
        <v>397</v>
      </c>
      <c r="X10" s="881">
        <f>'Основная продукция'!AG66</f>
        <v>6</v>
      </c>
      <c r="Y10" s="877"/>
      <c r="Z10" s="1828"/>
    </row>
    <row r="11" spans="1:26" s="864" customFormat="1" ht="24.75" customHeight="1" thickBot="1">
      <c r="A11" s="2928" t="s">
        <v>719</v>
      </c>
      <c r="B11" s="926" t="s">
        <v>25</v>
      </c>
      <c r="C11" s="926"/>
      <c r="D11" s="926"/>
      <c r="E11" s="926" t="s">
        <v>397</v>
      </c>
      <c r="F11" s="1846">
        <f>'Основная продукция'!AG11</f>
        <v>0</v>
      </c>
      <c r="G11" s="1841"/>
      <c r="H11" s="2929"/>
      <c r="J11" s="2928" t="s">
        <v>719</v>
      </c>
      <c r="K11" s="926" t="s">
        <v>25</v>
      </c>
      <c r="L11" s="872"/>
      <c r="M11" s="872"/>
      <c r="N11" s="926" t="s">
        <v>397</v>
      </c>
      <c r="O11" s="930">
        <f>'Основная продукция'!AG39</f>
        <v>0</v>
      </c>
      <c r="P11" s="1841"/>
      <c r="Q11" s="2929"/>
      <c r="S11" s="2928" t="s">
        <v>719</v>
      </c>
      <c r="T11" s="926" t="s">
        <v>25</v>
      </c>
      <c r="U11" s="872"/>
      <c r="V11" s="872"/>
      <c r="W11" s="926" t="s">
        <v>397</v>
      </c>
      <c r="X11" s="930">
        <f>'Основная продукция'!AG67</f>
        <v>13</v>
      </c>
      <c r="Y11" s="1841"/>
      <c r="Z11" s="2938"/>
    </row>
    <row r="12" spans="1:26" s="864" customFormat="1" ht="24.75" customHeight="1">
      <c r="A12" s="3898" t="s">
        <v>30</v>
      </c>
      <c r="B12" s="3899" t="s">
        <v>25</v>
      </c>
      <c r="C12" s="3899"/>
      <c r="D12" s="3899"/>
      <c r="E12" s="3899" t="s">
        <v>397</v>
      </c>
      <c r="F12" s="860">
        <f>'Основная продукция'!AG12</f>
        <v>0</v>
      </c>
      <c r="G12" s="876"/>
      <c r="H12" s="863"/>
      <c r="J12" s="3898" t="s">
        <v>30</v>
      </c>
      <c r="K12" s="3899" t="s">
        <v>25</v>
      </c>
      <c r="L12" s="3899"/>
      <c r="M12" s="3899"/>
      <c r="N12" s="3899" t="s">
        <v>397</v>
      </c>
      <c r="O12" s="860">
        <f>'Основная продукция'!AG40</f>
        <v>0</v>
      </c>
      <c r="P12" s="876"/>
      <c r="Q12" s="863"/>
      <c r="S12" s="3898" t="s">
        <v>30</v>
      </c>
      <c r="T12" s="3899" t="s">
        <v>25</v>
      </c>
      <c r="U12" s="3899"/>
      <c r="V12" s="3899"/>
      <c r="W12" s="3899" t="s">
        <v>397</v>
      </c>
      <c r="X12" s="860">
        <f>'Основная продукция'!AG68</f>
        <v>30</v>
      </c>
      <c r="Y12" s="876"/>
      <c r="Z12" s="863"/>
    </row>
    <row r="13" spans="1:26" s="864" customFormat="1" ht="24.75" customHeight="1" thickBot="1">
      <c r="A13" s="3900" t="s">
        <v>31</v>
      </c>
      <c r="B13" s="3901" t="s">
        <v>25</v>
      </c>
      <c r="C13" s="3901"/>
      <c r="D13" s="3901"/>
      <c r="E13" s="3901" t="s">
        <v>397</v>
      </c>
      <c r="F13" s="928">
        <f>'Основная продукция'!AG13</f>
        <v>0</v>
      </c>
      <c r="G13" s="878"/>
      <c r="H13" s="875"/>
      <c r="J13" s="934" t="s">
        <v>31</v>
      </c>
      <c r="K13" s="882" t="s">
        <v>25</v>
      </c>
      <c r="L13" s="872"/>
      <c r="M13" s="872"/>
      <c r="N13" s="882" t="s">
        <v>397</v>
      </c>
      <c r="O13" s="944">
        <f>'Основная продукция'!AG41</f>
        <v>0</v>
      </c>
      <c r="P13" s="936"/>
      <c r="Q13" s="938"/>
      <c r="S13" s="934" t="s">
        <v>31</v>
      </c>
      <c r="T13" s="882" t="s">
        <v>25</v>
      </c>
      <c r="U13" s="872"/>
      <c r="V13" s="872"/>
      <c r="W13" s="882" t="s">
        <v>397</v>
      </c>
      <c r="X13" s="944">
        <f>'Основная продукция'!AG69</f>
        <v>9</v>
      </c>
      <c r="Y13" s="936"/>
      <c r="Z13" s="938"/>
    </row>
    <row r="14" spans="1:26" s="864" customFormat="1" ht="24.75" customHeight="1" thickBot="1">
      <c r="A14" s="3900" t="s">
        <v>768</v>
      </c>
      <c r="B14" s="3901" t="s">
        <v>25</v>
      </c>
      <c r="C14" s="3901"/>
      <c r="D14" s="3901"/>
      <c r="E14" s="3901" t="s">
        <v>397</v>
      </c>
      <c r="F14" s="928">
        <f>'Основная продукция'!AG14</f>
        <v>0</v>
      </c>
      <c r="G14" s="878"/>
      <c r="H14" s="875"/>
      <c r="J14" s="3649" t="s">
        <v>768</v>
      </c>
      <c r="K14" s="3650" t="s">
        <v>25</v>
      </c>
      <c r="L14" s="3650"/>
      <c r="M14" s="3650"/>
      <c r="N14" s="3650" t="s">
        <v>397</v>
      </c>
      <c r="O14" s="3651">
        <f>'Основная продукция'!AG42</f>
        <v>0</v>
      </c>
      <c r="P14" s="3652"/>
      <c r="Q14" s="3653"/>
      <c r="S14" s="3649" t="s">
        <v>768</v>
      </c>
      <c r="T14" s="3650" t="s">
        <v>25</v>
      </c>
      <c r="U14" s="3650"/>
      <c r="V14" s="3650"/>
      <c r="W14" s="3650" t="s">
        <v>397</v>
      </c>
      <c r="X14" s="3651">
        <f>'Основная продукция'!AG70</f>
        <v>0</v>
      </c>
      <c r="Y14" s="3652"/>
      <c r="Z14" s="3653"/>
    </row>
    <row r="15" spans="1:26" s="864" customFormat="1" ht="24.75" customHeight="1">
      <c r="A15" s="879" t="s">
        <v>878</v>
      </c>
      <c r="B15" s="3899" t="s">
        <v>25</v>
      </c>
      <c r="C15" s="3899"/>
      <c r="D15" s="3899"/>
      <c r="E15" s="3899" t="s">
        <v>397</v>
      </c>
      <c r="F15" s="889">
        <f>'Основная продукция'!AG15</f>
        <v>0</v>
      </c>
      <c r="G15" s="876"/>
      <c r="H15" s="863"/>
      <c r="J15" s="879" t="s">
        <v>878</v>
      </c>
      <c r="K15" s="3899" t="s">
        <v>25</v>
      </c>
      <c r="L15" s="3899"/>
      <c r="M15" s="3899"/>
      <c r="N15" s="3899" t="s">
        <v>397</v>
      </c>
      <c r="O15" s="860">
        <f>'Основная продукция'!AG43</f>
        <v>0</v>
      </c>
      <c r="P15" s="876"/>
      <c r="Q15" s="863"/>
      <c r="S15" s="879" t="s">
        <v>878</v>
      </c>
      <c r="T15" s="3899" t="s">
        <v>25</v>
      </c>
      <c r="U15" s="3899"/>
      <c r="V15" s="3899"/>
      <c r="W15" s="3899" t="s">
        <v>397</v>
      </c>
      <c r="X15" s="860">
        <f>'Основная продукция'!AG71</f>
        <v>12</v>
      </c>
      <c r="Y15" s="876"/>
      <c r="Z15" s="863"/>
    </row>
    <row r="16" spans="1:26" s="864" customFormat="1" ht="24.75" customHeight="1">
      <c r="A16" s="880" t="s">
        <v>33</v>
      </c>
      <c r="B16" s="866" t="s">
        <v>25</v>
      </c>
      <c r="C16" s="866"/>
      <c r="D16" s="866"/>
      <c r="E16" s="866" t="s">
        <v>397</v>
      </c>
      <c r="F16" s="945">
        <f>'Основная продукция'!AG16</f>
        <v>0</v>
      </c>
      <c r="G16" s="877"/>
      <c r="H16" s="870"/>
      <c r="J16" s="880" t="s">
        <v>33</v>
      </c>
      <c r="K16" s="866" t="s">
        <v>25</v>
      </c>
      <c r="L16" s="866"/>
      <c r="M16" s="866"/>
      <c r="N16" s="866" t="s">
        <v>397</v>
      </c>
      <c r="O16" s="881">
        <f>'Основная продукция'!AG44</f>
        <v>0</v>
      </c>
      <c r="P16" s="877"/>
      <c r="Q16" s="870"/>
      <c r="S16" s="880" t="s">
        <v>33</v>
      </c>
      <c r="T16" s="866" t="s">
        <v>25</v>
      </c>
      <c r="U16" s="866"/>
      <c r="V16" s="866"/>
      <c r="W16" s="866" t="s">
        <v>397</v>
      </c>
      <c r="X16" s="881">
        <f>'Основная продукция'!AG72</f>
        <v>32</v>
      </c>
      <c r="Y16" s="877"/>
      <c r="Z16" s="870"/>
    </row>
    <row r="17" spans="1:26" s="864" customFormat="1" ht="24.75" customHeight="1" thickBot="1">
      <c r="A17" s="871" t="s">
        <v>34</v>
      </c>
      <c r="B17" s="3901" t="s">
        <v>25</v>
      </c>
      <c r="C17" s="3901"/>
      <c r="D17" s="3901"/>
      <c r="E17" s="3901" t="s">
        <v>397</v>
      </c>
      <c r="F17" s="946">
        <f>'Основная продукция'!AG17</f>
        <v>0</v>
      </c>
      <c r="G17" s="878"/>
      <c r="H17" s="875"/>
      <c r="J17" s="940" t="s">
        <v>34</v>
      </c>
      <c r="K17" s="882" t="s">
        <v>25</v>
      </c>
      <c r="L17" s="872"/>
      <c r="M17" s="872"/>
      <c r="N17" s="882" t="s">
        <v>397</v>
      </c>
      <c r="O17" s="944">
        <f>'Основная продукция'!AG45</f>
        <v>0</v>
      </c>
      <c r="P17" s="936"/>
      <c r="Q17" s="938"/>
      <c r="S17" s="940" t="s">
        <v>34</v>
      </c>
      <c r="T17" s="882" t="s">
        <v>25</v>
      </c>
      <c r="U17" s="872"/>
      <c r="V17" s="872"/>
      <c r="W17" s="882" t="s">
        <v>397</v>
      </c>
      <c r="X17" s="944">
        <f>'Основная продукция'!AG73</f>
        <v>8</v>
      </c>
      <c r="Y17" s="936"/>
      <c r="Z17" s="938"/>
    </row>
    <row r="18" spans="1:26" s="864" customFormat="1" ht="24.75" customHeight="1" thickBot="1">
      <c r="A18" s="929" t="s">
        <v>455</v>
      </c>
      <c r="B18" s="867" t="s">
        <v>25</v>
      </c>
      <c r="C18" s="867"/>
      <c r="D18" s="867"/>
      <c r="E18" s="867" t="s">
        <v>397</v>
      </c>
      <c r="F18" s="930">
        <f>'Основная продукция'!AG18</f>
        <v>0</v>
      </c>
      <c r="G18" s="931"/>
      <c r="H18" s="933"/>
      <c r="J18" s="3649" t="s">
        <v>455</v>
      </c>
      <c r="K18" s="3650" t="s">
        <v>25</v>
      </c>
      <c r="L18" s="3650"/>
      <c r="M18" s="3650"/>
      <c r="N18" s="3650" t="s">
        <v>397</v>
      </c>
      <c r="O18" s="3651">
        <f>'Основная продукция'!AG46</f>
        <v>0</v>
      </c>
      <c r="P18" s="3652"/>
      <c r="Q18" s="3653"/>
      <c r="S18" s="3649" t="s">
        <v>455</v>
      </c>
      <c r="T18" s="3650" t="s">
        <v>25</v>
      </c>
      <c r="U18" s="3650"/>
      <c r="V18" s="3650"/>
      <c r="W18" s="3650" t="s">
        <v>397</v>
      </c>
      <c r="X18" s="3651">
        <f>'Основная продукция'!AG74</f>
        <v>20</v>
      </c>
      <c r="Y18" s="3652"/>
      <c r="Z18" s="3653"/>
    </row>
    <row r="19" spans="1:26" s="864" customFormat="1" ht="24.75" customHeight="1">
      <c r="A19" s="879" t="s">
        <v>331</v>
      </c>
      <c r="B19" s="3899" t="s">
        <v>25</v>
      </c>
      <c r="C19" s="1847"/>
      <c r="D19" s="3899"/>
      <c r="E19" s="3899" t="s">
        <v>397</v>
      </c>
      <c r="F19" s="889">
        <f>'Основная продукция'!AG19</f>
        <v>0</v>
      </c>
      <c r="G19" s="876"/>
      <c r="H19" s="863"/>
      <c r="J19" s="879" t="s">
        <v>331</v>
      </c>
      <c r="K19" s="3899" t="s">
        <v>25</v>
      </c>
      <c r="L19" s="1847"/>
      <c r="M19" s="3899"/>
      <c r="N19" s="3899" t="s">
        <v>397</v>
      </c>
      <c r="O19" s="889">
        <f>'Основная продукция'!AG47</f>
        <v>0</v>
      </c>
      <c r="P19" s="876"/>
      <c r="Q19" s="863"/>
      <c r="S19" s="879" t="s">
        <v>331</v>
      </c>
      <c r="T19" s="3899" t="s">
        <v>25</v>
      </c>
      <c r="U19" s="1847"/>
      <c r="V19" s="3899"/>
      <c r="W19" s="3899" t="s">
        <v>397</v>
      </c>
      <c r="X19" s="889">
        <f>'Основная продукция'!AG75</f>
        <v>2</v>
      </c>
      <c r="Y19" s="876"/>
      <c r="Z19" s="863"/>
    </row>
    <row r="20" spans="1:26" s="864" customFormat="1" ht="24.75" customHeight="1" thickBot="1">
      <c r="A20" s="871" t="s">
        <v>330</v>
      </c>
      <c r="B20" s="926" t="s">
        <v>25</v>
      </c>
      <c r="C20" s="1850"/>
      <c r="D20" s="926"/>
      <c r="E20" s="926" t="s">
        <v>397</v>
      </c>
      <c r="F20" s="1840">
        <f>'Основная продукция'!AG20</f>
        <v>0</v>
      </c>
      <c r="G20" s="1841"/>
      <c r="H20" s="2576"/>
      <c r="J20" s="871" t="s">
        <v>330</v>
      </c>
      <c r="K20" s="926" t="s">
        <v>25</v>
      </c>
      <c r="L20" s="1850"/>
      <c r="M20" s="926"/>
      <c r="N20" s="926" t="s">
        <v>397</v>
      </c>
      <c r="O20" s="1840">
        <f>'Основная продукция'!AG48</f>
        <v>0</v>
      </c>
      <c r="P20" s="1841"/>
      <c r="Q20" s="2576"/>
      <c r="S20" s="871" t="s">
        <v>330</v>
      </c>
      <c r="T20" s="926" t="s">
        <v>25</v>
      </c>
      <c r="U20" s="1850"/>
      <c r="V20" s="926"/>
      <c r="W20" s="926" t="s">
        <v>397</v>
      </c>
      <c r="X20" s="1840">
        <f>'Основная продукция'!AG76</f>
        <v>0</v>
      </c>
      <c r="Y20" s="1841"/>
      <c r="Z20" s="2576"/>
    </row>
    <row r="21" spans="1:26" s="864" customFormat="1" ht="24.75" customHeight="1">
      <c r="A21" s="880" t="s">
        <v>37</v>
      </c>
      <c r="B21" s="866" t="s">
        <v>25</v>
      </c>
      <c r="C21" s="866"/>
      <c r="D21" s="866"/>
      <c r="E21" s="866" t="s">
        <v>397</v>
      </c>
      <c r="F21" s="945">
        <f>'Основная продукция'!AG21</f>
        <v>0</v>
      </c>
      <c r="G21" s="877"/>
      <c r="H21" s="870"/>
      <c r="J21" s="880" t="s">
        <v>37</v>
      </c>
      <c r="K21" s="866" t="s">
        <v>25</v>
      </c>
      <c r="L21" s="866"/>
      <c r="M21" s="866"/>
      <c r="N21" s="866" t="s">
        <v>397</v>
      </c>
      <c r="O21" s="881">
        <f>'Основная продукция'!AG49</f>
        <v>0</v>
      </c>
      <c r="P21" s="877"/>
      <c r="Q21" s="870"/>
      <c r="S21" s="880" t="s">
        <v>37</v>
      </c>
      <c r="T21" s="866" t="s">
        <v>25</v>
      </c>
      <c r="U21" s="866"/>
      <c r="V21" s="866"/>
      <c r="W21" s="866" t="s">
        <v>397</v>
      </c>
      <c r="X21" s="881">
        <f>'Основная продукция'!AG77</f>
        <v>12</v>
      </c>
      <c r="Y21" s="877"/>
      <c r="Z21" s="870"/>
    </row>
    <row r="22" spans="1:26" s="864" customFormat="1" ht="24.75" customHeight="1" thickBot="1">
      <c r="A22" s="940" t="s">
        <v>38</v>
      </c>
      <c r="B22" s="882" t="s">
        <v>25</v>
      </c>
      <c r="C22" s="882"/>
      <c r="D22" s="882"/>
      <c r="E22" s="882" t="s">
        <v>397</v>
      </c>
      <c r="F22" s="3611">
        <f>'Основная продукция'!AG22</f>
        <v>0</v>
      </c>
      <c r="G22" s="936"/>
      <c r="H22" s="938"/>
      <c r="J22" s="940" t="s">
        <v>38</v>
      </c>
      <c r="K22" s="882" t="s">
        <v>25</v>
      </c>
      <c r="L22" s="872"/>
      <c r="M22" s="872"/>
      <c r="N22" s="882" t="s">
        <v>397</v>
      </c>
      <c r="O22" s="944">
        <f>'Основная продукция'!AG50</f>
        <v>0</v>
      </c>
      <c r="P22" s="936"/>
      <c r="Q22" s="938"/>
      <c r="S22" s="940" t="s">
        <v>38</v>
      </c>
      <c r="T22" s="882" t="s">
        <v>25</v>
      </c>
      <c r="U22" s="872"/>
      <c r="V22" s="872"/>
      <c r="W22" s="882" t="s">
        <v>397</v>
      </c>
      <c r="X22" s="944">
        <f>'Основная продукция'!AG78</f>
        <v>32</v>
      </c>
      <c r="Y22" s="936"/>
      <c r="Z22" s="938"/>
    </row>
    <row r="23" spans="1:26" s="864" customFormat="1" ht="24.75" customHeight="1">
      <c r="A23" s="879" t="s">
        <v>814</v>
      </c>
      <c r="B23" s="3899" t="s">
        <v>25</v>
      </c>
      <c r="C23" s="3899"/>
      <c r="D23" s="3899"/>
      <c r="E23" s="3899" t="s">
        <v>397</v>
      </c>
      <c r="F23" s="889">
        <f>'Основная продукция'!AG23</f>
        <v>0</v>
      </c>
      <c r="G23" s="876"/>
      <c r="H23" s="863"/>
      <c r="J23" s="879" t="s">
        <v>814</v>
      </c>
      <c r="K23" s="3899" t="s">
        <v>25</v>
      </c>
      <c r="L23" s="3899"/>
      <c r="M23" s="3899"/>
      <c r="N23" s="3899" t="s">
        <v>397</v>
      </c>
      <c r="O23" s="860">
        <f>'Основная продукция'!AG51</f>
        <v>0</v>
      </c>
      <c r="P23" s="876"/>
      <c r="Q23" s="863"/>
      <c r="S23" s="879" t="s">
        <v>814</v>
      </c>
      <c r="T23" s="3899" t="s">
        <v>25</v>
      </c>
      <c r="U23" s="3899"/>
      <c r="V23" s="3899"/>
      <c r="W23" s="3899" t="s">
        <v>397</v>
      </c>
      <c r="X23" s="860">
        <f>'Основная продукция'!AG79</f>
        <v>17</v>
      </c>
      <c r="Y23" s="876"/>
      <c r="Z23" s="863"/>
    </row>
    <row r="24" spans="1:26" s="864" customFormat="1" ht="24.75" customHeight="1" thickBot="1">
      <c r="A24" s="871" t="s">
        <v>523</v>
      </c>
      <c r="B24" s="3901" t="s">
        <v>25</v>
      </c>
      <c r="C24" s="3901"/>
      <c r="D24" s="3901"/>
      <c r="E24" s="3901" t="s">
        <v>397</v>
      </c>
      <c r="F24" s="946">
        <f>'Основная продукция'!AG24</f>
        <v>0</v>
      </c>
      <c r="G24" s="878"/>
      <c r="H24" s="875"/>
      <c r="J24" s="871" t="s">
        <v>523</v>
      </c>
      <c r="K24" s="3901" t="s">
        <v>25</v>
      </c>
      <c r="L24" s="3901"/>
      <c r="M24" s="3901"/>
      <c r="N24" s="3901" t="s">
        <v>397</v>
      </c>
      <c r="O24" s="928">
        <f>'Основная продукция'!AG52</f>
        <v>0</v>
      </c>
      <c r="P24" s="878"/>
      <c r="Q24" s="875"/>
      <c r="S24" s="871" t="s">
        <v>523</v>
      </c>
      <c r="T24" s="3901" t="s">
        <v>25</v>
      </c>
      <c r="U24" s="3901"/>
      <c r="V24" s="3901"/>
      <c r="W24" s="3901" t="s">
        <v>397</v>
      </c>
      <c r="X24" s="928">
        <f>'Основная продукция'!AG80</f>
        <v>15</v>
      </c>
      <c r="Y24" s="878"/>
      <c r="Z24" s="875"/>
    </row>
    <row r="25" spans="1:26" s="864" customFormat="1" ht="24.75" customHeight="1">
      <c r="A25" s="3612" t="s">
        <v>917</v>
      </c>
      <c r="B25" s="3614" t="s">
        <v>25</v>
      </c>
      <c r="C25" s="3614"/>
      <c r="D25" s="3614"/>
      <c r="E25" s="3614" t="s">
        <v>397</v>
      </c>
      <c r="F25" s="3615">
        <f>'Основная продукция'!AG25</f>
        <v>0</v>
      </c>
      <c r="G25" s="3616"/>
      <c r="H25" s="3617"/>
      <c r="J25" s="3612" t="s">
        <v>917</v>
      </c>
      <c r="K25" s="3614" t="s">
        <v>25</v>
      </c>
      <c r="L25" s="3614"/>
      <c r="M25" s="3614"/>
      <c r="N25" s="3614" t="s">
        <v>397</v>
      </c>
      <c r="O25" s="3646">
        <f>'Основная продукция'!AG53</f>
        <v>0</v>
      </c>
      <c r="P25" s="3616"/>
      <c r="Q25" s="3617"/>
      <c r="S25" s="3612" t="s">
        <v>917</v>
      </c>
      <c r="T25" s="3614" t="s">
        <v>25</v>
      </c>
      <c r="U25" s="3614"/>
      <c r="V25" s="3614"/>
      <c r="W25" s="3614" t="s">
        <v>397</v>
      </c>
      <c r="X25" s="3646">
        <f>'Основная продукция'!AG81</f>
        <v>6</v>
      </c>
      <c r="Y25" s="3616"/>
      <c r="Z25" s="3617"/>
    </row>
    <row r="26" spans="1:26" s="864" customFormat="1" ht="24.75" customHeight="1">
      <c r="A26" s="3618" t="s">
        <v>918</v>
      </c>
      <c r="B26" s="3620" t="s">
        <v>25</v>
      </c>
      <c r="C26" s="3620"/>
      <c r="D26" s="3620"/>
      <c r="E26" s="3620" t="s">
        <v>397</v>
      </c>
      <c r="F26" s="3621">
        <f>'Основная продукция'!AG26</f>
        <v>0</v>
      </c>
      <c r="G26" s="3622"/>
      <c r="H26" s="3623"/>
      <c r="J26" s="3618" t="s">
        <v>918</v>
      </c>
      <c r="K26" s="3620" t="s">
        <v>25</v>
      </c>
      <c r="L26" s="3620"/>
      <c r="M26" s="3620"/>
      <c r="N26" s="3620" t="s">
        <v>397</v>
      </c>
      <c r="O26" s="3647">
        <f>'Основная продукция'!AG54</f>
        <v>0</v>
      </c>
      <c r="P26" s="3622"/>
      <c r="Q26" s="3623"/>
      <c r="S26" s="3618" t="s">
        <v>918</v>
      </c>
      <c r="T26" s="3620" t="s">
        <v>25</v>
      </c>
      <c r="U26" s="3620"/>
      <c r="V26" s="3620"/>
      <c r="W26" s="3620" t="s">
        <v>397</v>
      </c>
      <c r="X26" s="3647">
        <f>'Основная продукция'!AG82</f>
        <v>3</v>
      </c>
      <c r="Y26" s="3622"/>
      <c r="Z26" s="3623"/>
    </row>
    <row r="27" spans="1:26" s="864" customFormat="1" ht="24.75" customHeight="1">
      <c r="A27" s="3618" t="s">
        <v>919</v>
      </c>
      <c r="B27" s="3620" t="s">
        <v>25</v>
      </c>
      <c r="C27" s="3620"/>
      <c r="D27" s="3620"/>
      <c r="E27" s="3620" t="s">
        <v>397</v>
      </c>
      <c r="F27" s="3621">
        <f>'Основная продукция'!AG27</f>
        <v>0</v>
      </c>
      <c r="G27" s="3622"/>
      <c r="H27" s="3623"/>
      <c r="J27" s="3618" t="s">
        <v>919</v>
      </c>
      <c r="K27" s="3620" t="s">
        <v>25</v>
      </c>
      <c r="L27" s="3620"/>
      <c r="M27" s="3620"/>
      <c r="N27" s="3620" t="s">
        <v>397</v>
      </c>
      <c r="O27" s="3647">
        <f>'Основная продукция'!AG55</f>
        <v>0</v>
      </c>
      <c r="P27" s="3622"/>
      <c r="Q27" s="3623"/>
      <c r="S27" s="3618" t="s">
        <v>919</v>
      </c>
      <c r="T27" s="3620" t="s">
        <v>25</v>
      </c>
      <c r="U27" s="3620"/>
      <c r="V27" s="3620"/>
      <c r="W27" s="3620" t="s">
        <v>397</v>
      </c>
      <c r="X27" s="3647">
        <f>'Основная продукция'!AG83</f>
        <v>14</v>
      </c>
      <c r="Y27" s="3622"/>
      <c r="Z27" s="3623"/>
    </row>
    <row r="28" spans="1:26" s="864" customFormat="1" ht="24.75" customHeight="1" thickBot="1">
      <c r="A28" s="3624" t="s">
        <v>920</v>
      </c>
      <c r="B28" s="3626" t="s">
        <v>25</v>
      </c>
      <c r="C28" s="3626"/>
      <c r="D28" s="3626"/>
      <c r="E28" s="3626" t="s">
        <v>397</v>
      </c>
      <c r="F28" s="3627">
        <f>'Основная продукция'!AG28</f>
        <v>0</v>
      </c>
      <c r="G28" s="3628"/>
      <c r="H28" s="3629"/>
      <c r="J28" s="3624" t="s">
        <v>920</v>
      </c>
      <c r="K28" s="3626" t="s">
        <v>25</v>
      </c>
      <c r="L28" s="3626"/>
      <c r="M28" s="3626"/>
      <c r="N28" s="3626" t="s">
        <v>397</v>
      </c>
      <c r="O28" s="3648">
        <f>'Основная продукция'!AG56</f>
        <v>0</v>
      </c>
      <c r="P28" s="3628"/>
      <c r="Q28" s="3629"/>
      <c r="S28" s="3624" t="s">
        <v>920</v>
      </c>
      <c r="T28" s="3626" t="s">
        <v>25</v>
      </c>
      <c r="U28" s="3626"/>
      <c r="V28" s="3626"/>
      <c r="W28" s="3626" t="s">
        <v>397</v>
      </c>
      <c r="X28" s="3648">
        <f>'Основная продукция'!AG84</f>
        <v>12</v>
      </c>
      <c r="Y28" s="3628"/>
      <c r="Z28" s="3629"/>
    </row>
    <row r="29" spans="1:26" s="864" customFormat="1" ht="22.5" customHeight="1">
      <c r="A29" s="890" t="s">
        <v>42</v>
      </c>
      <c r="B29" s="1274" t="s">
        <v>398</v>
      </c>
      <c r="C29" s="1274"/>
      <c r="D29" s="1274"/>
      <c r="E29" s="1274">
        <f>ROUNDUP(D29,0)+'Основная продукция'!AJ5</f>
        <v>0</v>
      </c>
      <c r="F29" s="1275">
        <f>E29*0.5</f>
        <v>0</v>
      </c>
      <c r="G29" s="931"/>
      <c r="H29" s="933"/>
      <c r="J29" s="890" t="s">
        <v>42</v>
      </c>
      <c r="K29" s="1274" t="s">
        <v>398</v>
      </c>
      <c r="L29" s="1274"/>
      <c r="M29" s="1274"/>
      <c r="N29" s="1274">
        <f>ROUNDUP(M29,0)+'Основная продукция'!AJ33</f>
        <v>0</v>
      </c>
      <c r="O29" s="1275">
        <f>N29*0.5</f>
        <v>0</v>
      </c>
      <c r="P29" s="931"/>
      <c r="Q29" s="933"/>
      <c r="S29" s="890" t="s">
        <v>42</v>
      </c>
      <c r="T29" s="1274" t="s">
        <v>398</v>
      </c>
      <c r="U29" s="1274"/>
      <c r="V29" s="1274"/>
      <c r="W29" s="1274">
        <f>ROUNDUP(V29,0)+'Основная продукция'!AJ61</f>
        <v>1</v>
      </c>
      <c r="X29" s="1275">
        <f>W29*0.5</f>
        <v>0.5</v>
      </c>
      <c r="Y29" s="931"/>
      <c r="Z29" s="933"/>
    </row>
    <row r="30" spans="1:26" s="864" customFormat="1" ht="22.5" customHeight="1">
      <c r="A30" s="893" t="s">
        <v>41</v>
      </c>
      <c r="B30" s="891" t="s">
        <v>398</v>
      </c>
      <c r="C30" s="891"/>
      <c r="D30" s="891"/>
      <c r="E30" s="891">
        <f>ROUNDUP(D30,0)+'Основная продукция'!AJ6</f>
        <v>0</v>
      </c>
      <c r="F30" s="892">
        <f>E30*0.5</f>
        <v>0</v>
      </c>
      <c r="G30" s="894"/>
      <c r="H30" s="896"/>
      <c r="J30" s="893" t="s">
        <v>41</v>
      </c>
      <c r="K30" s="891" t="s">
        <v>398</v>
      </c>
      <c r="L30" s="891"/>
      <c r="M30" s="891"/>
      <c r="N30" s="891">
        <f>ROUNDUP(M30,0)+'Основная продукция'!AJ34</f>
        <v>0</v>
      </c>
      <c r="O30" s="892">
        <f>N30*0.5</f>
        <v>0</v>
      </c>
      <c r="P30" s="894"/>
      <c r="Q30" s="896"/>
      <c r="S30" s="893" t="s">
        <v>41</v>
      </c>
      <c r="T30" s="891" t="s">
        <v>398</v>
      </c>
      <c r="U30" s="891"/>
      <c r="V30" s="891"/>
      <c r="W30" s="891">
        <f>ROUNDUP(V30,0)+'Основная продукция'!AJ62</f>
        <v>2</v>
      </c>
      <c r="X30" s="892">
        <f>W30*0.5</f>
        <v>1</v>
      </c>
      <c r="Y30" s="894"/>
      <c r="Z30" s="896"/>
    </row>
    <row r="31" spans="1:26" s="864" customFormat="1" ht="22.5" customHeight="1">
      <c r="A31" s="1273" t="s">
        <v>39</v>
      </c>
      <c r="B31" s="867" t="s">
        <v>398</v>
      </c>
      <c r="C31" s="891"/>
      <c r="D31" s="891"/>
      <c r="E31" s="891">
        <f>ROUNDUP(D31,0)+'Основная продукция'!AJ7</f>
        <v>0</v>
      </c>
      <c r="F31" s="892">
        <f>E31*0.5</f>
        <v>0</v>
      </c>
      <c r="G31" s="894"/>
      <c r="H31" s="896"/>
      <c r="J31" s="1273" t="s">
        <v>39</v>
      </c>
      <c r="K31" s="867" t="s">
        <v>398</v>
      </c>
      <c r="L31" s="891"/>
      <c r="M31" s="891"/>
      <c r="N31" s="891">
        <f>ROUNDUP(M31,0)+'Основная продукция'!AJ35</f>
        <v>0</v>
      </c>
      <c r="O31" s="892">
        <f>N31*0.5</f>
        <v>0</v>
      </c>
      <c r="P31" s="894"/>
      <c r="Q31" s="896"/>
      <c r="S31" s="1273" t="s">
        <v>39</v>
      </c>
      <c r="T31" s="867" t="s">
        <v>398</v>
      </c>
      <c r="U31" s="891"/>
      <c r="V31" s="891"/>
      <c r="W31" s="891">
        <f>ROUNDUP(V31,0)+'Основная продукция'!AJ63</f>
        <v>3</v>
      </c>
      <c r="X31" s="892">
        <f>W31*0.5</f>
        <v>1.5</v>
      </c>
      <c r="Y31" s="894"/>
      <c r="Z31" s="896"/>
    </row>
    <row r="32" spans="1:26" s="864" customFormat="1" ht="22.5" customHeight="1">
      <c r="A32" s="893" t="s">
        <v>47</v>
      </c>
      <c r="B32" s="891" t="s">
        <v>398</v>
      </c>
      <c r="C32" s="891"/>
      <c r="D32" s="891"/>
      <c r="E32" s="891">
        <f>ROUNDUP(D32,0)+'Основная продукция'!AJ8</f>
        <v>0</v>
      </c>
      <c r="F32" s="898">
        <f>E32*0.58</f>
        <v>0</v>
      </c>
      <c r="G32" s="894"/>
      <c r="H32" s="896"/>
      <c r="J32" s="893" t="s">
        <v>47</v>
      </c>
      <c r="K32" s="891" t="s">
        <v>398</v>
      </c>
      <c r="L32" s="891"/>
      <c r="M32" s="891"/>
      <c r="N32" s="891">
        <f>ROUNDUP(M32,0)+'Основная продукция'!AJ36</f>
        <v>0</v>
      </c>
      <c r="O32" s="898">
        <f>N32*0.58</f>
        <v>0</v>
      </c>
      <c r="P32" s="894"/>
      <c r="Q32" s="896"/>
      <c r="S32" s="893" t="s">
        <v>47</v>
      </c>
      <c r="T32" s="891" t="s">
        <v>398</v>
      </c>
      <c r="U32" s="891"/>
      <c r="V32" s="891"/>
      <c r="W32" s="891">
        <f>ROUNDUP(V32,0)+'Основная продукция'!AJ64</f>
        <v>3</v>
      </c>
      <c r="X32" s="898">
        <f>W32*0.58</f>
        <v>1.7399999999999998</v>
      </c>
      <c r="Y32" s="894"/>
      <c r="Z32" s="896"/>
    </row>
    <row r="33" spans="1:26" s="864" customFormat="1" ht="22.5" customHeight="1">
      <c r="A33" s="893" t="s">
        <v>45</v>
      </c>
      <c r="B33" s="891" t="s">
        <v>398</v>
      </c>
      <c r="C33" s="891"/>
      <c r="D33" s="891"/>
      <c r="E33" s="891">
        <f>ROUNDUP(D33,0)+'Основная продукция'!AJ9</f>
        <v>0</v>
      </c>
      <c r="F33" s="892"/>
      <c r="G33" s="894"/>
      <c r="H33" s="896"/>
      <c r="J33" s="893" t="s">
        <v>45</v>
      </c>
      <c r="K33" s="891" t="s">
        <v>398</v>
      </c>
      <c r="L33" s="891"/>
      <c r="M33" s="891"/>
      <c r="N33" s="891">
        <f>ROUNDUP(M33,0)+'Основная продукция'!AJ37</f>
        <v>0</v>
      </c>
      <c r="O33" s="892"/>
      <c r="P33" s="894"/>
      <c r="Q33" s="896"/>
      <c r="S33" s="893" t="s">
        <v>45</v>
      </c>
      <c r="T33" s="891" t="s">
        <v>398</v>
      </c>
      <c r="U33" s="891"/>
      <c r="V33" s="891"/>
      <c r="W33" s="891">
        <f>ROUNDUP(V33,0)+'Основная продукция'!AJ65</f>
        <v>2</v>
      </c>
      <c r="X33" s="892"/>
      <c r="Y33" s="894"/>
      <c r="Z33" s="896"/>
    </row>
    <row r="34" spans="1:26" s="864" customFormat="1" ht="22.5" customHeight="1">
      <c r="A34" s="893" t="s">
        <v>44</v>
      </c>
      <c r="B34" s="891" t="s">
        <v>398</v>
      </c>
      <c r="C34" s="891"/>
      <c r="D34" s="891"/>
      <c r="E34" s="891">
        <f>ROUNDUP(D34,0)+'Основная продукция'!AJ10</f>
        <v>0</v>
      </c>
      <c r="F34" s="892">
        <f>E34*0.2</f>
        <v>0</v>
      </c>
      <c r="G34" s="894"/>
      <c r="H34" s="896"/>
      <c r="J34" s="893" t="s">
        <v>44</v>
      </c>
      <c r="K34" s="891" t="s">
        <v>398</v>
      </c>
      <c r="L34" s="891"/>
      <c r="M34" s="891"/>
      <c r="N34" s="891">
        <f>ROUNDUP(M34,0)+'Основная продукция'!AJ38</f>
        <v>0</v>
      </c>
      <c r="O34" s="892">
        <f>N34*0.2</f>
        <v>0</v>
      </c>
      <c r="P34" s="894"/>
      <c r="Q34" s="896"/>
      <c r="S34" s="893" t="s">
        <v>44</v>
      </c>
      <c r="T34" s="891" t="s">
        <v>398</v>
      </c>
      <c r="U34" s="891"/>
      <c r="V34" s="891"/>
      <c r="W34" s="891">
        <f>ROUNDUP(V34,0)+'Основная продукция'!AJ66</f>
        <v>5</v>
      </c>
      <c r="X34" s="892">
        <f>W34*0.2</f>
        <v>1</v>
      </c>
      <c r="Y34" s="894"/>
      <c r="Z34" s="896"/>
    </row>
    <row r="35" spans="1:26" s="864" customFormat="1" ht="22.5" customHeight="1">
      <c r="A35" s="893" t="s">
        <v>43</v>
      </c>
      <c r="B35" s="891" t="s">
        <v>398</v>
      </c>
      <c r="C35" s="891"/>
      <c r="D35" s="891"/>
      <c r="E35" s="891">
        <f>ROUNDUP(D35,0)+'Основная продукция'!AJ11</f>
        <v>0</v>
      </c>
      <c r="F35" s="892">
        <f>E35*0.5</f>
        <v>0</v>
      </c>
      <c r="G35" s="894"/>
      <c r="H35" s="896"/>
      <c r="J35" s="893" t="s">
        <v>43</v>
      </c>
      <c r="K35" s="891" t="s">
        <v>398</v>
      </c>
      <c r="L35" s="891"/>
      <c r="M35" s="891"/>
      <c r="N35" s="891">
        <f>ROUNDUP(M35,0)+'Основная продукция'!AJ39</f>
        <v>0</v>
      </c>
      <c r="O35" s="892">
        <f>N35*0.5</f>
        <v>0</v>
      </c>
      <c r="P35" s="894"/>
      <c r="Q35" s="896"/>
      <c r="S35" s="893" t="s">
        <v>43</v>
      </c>
      <c r="T35" s="891" t="s">
        <v>398</v>
      </c>
      <c r="U35" s="891"/>
      <c r="V35" s="891"/>
      <c r="W35" s="891">
        <f>ROUNDUP(V35,0)+'Основная продукция'!AJ67</f>
        <v>1</v>
      </c>
      <c r="X35" s="892">
        <f>W35*0.5</f>
        <v>0.5</v>
      </c>
      <c r="Y35" s="894"/>
      <c r="Z35" s="896"/>
    </row>
    <row r="36" spans="1:26" s="864" customFormat="1" ht="22.5" customHeight="1">
      <c r="A36" s="893" t="s">
        <v>282</v>
      </c>
      <c r="B36" s="891" t="s">
        <v>398</v>
      </c>
      <c r="C36" s="891"/>
      <c r="D36" s="891"/>
      <c r="E36" s="891">
        <f>ROUNDUP(D36,0)+'Основная продукция'!AJ12</f>
        <v>0</v>
      </c>
      <c r="F36" s="892">
        <f>E36*0.5</f>
        <v>0</v>
      </c>
      <c r="G36" s="894"/>
      <c r="H36" s="896"/>
      <c r="J36" s="893" t="s">
        <v>282</v>
      </c>
      <c r="K36" s="891" t="s">
        <v>398</v>
      </c>
      <c r="L36" s="891"/>
      <c r="M36" s="891"/>
      <c r="N36" s="891">
        <f>ROUNDUP(M36,0)+'Основная продукция'!AJ40</f>
        <v>0</v>
      </c>
      <c r="O36" s="892">
        <f>N36*0.5</f>
        <v>0</v>
      </c>
      <c r="P36" s="894"/>
      <c r="Q36" s="896"/>
      <c r="S36" s="893" t="s">
        <v>282</v>
      </c>
      <c r="T36" s="891" t="s">
        <v>398</v>
      </c>
      <c r="U36" s="891"/>
      <c r="V36" s="891"/>
      <c r="W36" s="891">
        <f>ROUNDUP(V36,0)+'Основная продукция'!AJ68</f>
        <v>0</v>
      </c>
      <c r="X36" s="892">
        <f>W36*0.5</f>
        <v>0</v>
      </c>
      <c r="Y36" s="894"/>
      <c r="Z36" s="896"/>
    </row>
    <row r="37" spans="1:26" s="864" customFormat="1" ht="22.5" customHeight="1">
      <c r="A37" s="893" t="s">
        <v>315</v>
      </c>
      <c r="B37" s="891" t="s">
        <v>398</v>
      </c>
      <c r="C37" s="891"/>
      <c r="D37" s="891"/>
      <c r="E37" s="891">
        <f>ROUNDUP(D37,0)+'Основная продукция'!AJ13</f>
        <v>0</v>
      </c>
      <c r="F37" s="892">
        <f>E37*0.1</f>
        <v>0</v>
      </c>
      <c r="G37" s="894"/>
      <c r="H37" s="896"/>
      <c r="J37" s="893" t="s">
        <v>315</v>
      </c>
      <c r="K37" s="891" t="s">
        <v>398</v>
      </c>
      <c r="L37" s="891"/>
      <c r="M37" s="891"/>
      <c r="N37" s="891">
        <f>ROUNDUP(M37,0)+'Основная продукция'!AJ41</f>
        <v>0</v>
      </c>
      <c r="O37" s="892">
        <f>N37*0.1</f>
        <v>0</v>
      </c>
      <c r="P37" s="894"/>
      <c r="Q37" s="896"/>
      <c r="S37" s="893" t="s">
        <v>315</v>
      </c>
      <c r="T37" s="891" t="s">
        <v>398</v>
      </c>
      <c r="U37" s="891"/>
      <c r="V37" s="891"/>
      <c r="W37" s="891">
        <f>ROUNDUP(V37,0)+'Основная продукция'!AJ69</f>
        <v>1</v>
      </c>
      <c r="X37" s="892">
        <f>W37*0.1</f>
        <v>0.1</v>
      </c>
      <c r="Y37" s="894"/>
      <c r="Z37" s="896"/>
    </row>
    <row r="38" spans="1:26" s="864" customFormat="1" ht="22.5" customHeight="1">
      <c r="A38" s="893" t="s">
        <v>923</v>
      </c>
      <c r="B38" s="900" t="s">
        <v>398</v>
      </c>
      <c r="C38" s="900"/>
      <c r="D38" s="891"/>
      <c r="E38" s="891">
        <f>ROUNDUP(D38,0)+'Основная продукция'!AJ14</f>
        <v>0</v>
      </c>
      <c r="F38" s="898">
        <f>E38*0.35</f>
        <v>0</v>
      </c>
      <c r="G38" s="901"/>
      <c r="H38" s="903"/>
      <c r="J38" s="893" t="s">
        <v>923</v>
      </c>
      <c r="K38" s="900" t="s">
        <v>398</v>
      </c>
      <c r="L38" s="900"/>
      <c r="M38" s="891"/>
      <c r="N38" s="891">
        <f>ROUNDUP(M38,0)+'Основная продукция'!AJ42</f>
        <v>0</v>
      </c>
      <c r="O38" s="898">
        <f>N38*0.35</f>
        <v>0</v>
      </c>
      <c r="P38" s="901"/>
      <c r="Q38" s="903"/>
      <c r="S38" s="893" t="s">
        <v>923</v>
      </c>
      <c r="T38" s="900" t="s">
        <v>398</v>
      </c>
      <c r="U38" s="900"/>
      <c r="V38" s="891"/>
      <c r="W38" s="891">
        <f>ROUNDUP(V38,0)+'Основная продукция'!AJ70</f>
        <v>1</v>
      </c>
      <c r="X38" s="898">
        <f>W38*0.35</f>
        <v>0.35</v>
      </c>
      <c r="Y38" s="901"/>
      <c r="Z38" s="903"/>
    </row>
    <row r="39" spans="1:26" s="864" customFormat="1" ht="22.5" customHeight="1">
      <c r="A39" s="893" t="s">
        <v>52</v>
      </c>
      <c r="B39" s="891" t="s">
        <v>398</v>
      </c>
      <c r="C39" s="891"/>
      <c r="D39" s="891"/>
      <c r="E39" s="891">
        <f>ROUNDUP(D39,0)+'Основная продукция'!AJ15</f>
        <v>0</v>
      </c>
      <c r="F39" s="898">
        <f>E39*0.24</f>
        <v>0</v>
      </c>
      <c r="G39" s="894"/>
      <c r="H39" s="896"/>
      <c r="J39" s="893" t="s">
        <v>52</v>
      </c>
      <c r="K39" s="891" t="s">
        <v>398</v>
      </c>
      <c r="L39" s="891"/>
      <c r="M39" s="891"/>
      <c r="N39" s="891">
        <f>ROUNDUP(M39,0)+'Основная продукция'!AJ43</f>
        <v>0</v>
      </c>
      <c r="O39" s="898">
        <f>N39*0.24</f>
        <v>0</v>
      </c>
      <c r="P39" s="894"/>
      <c r="Q39" s="896"/>
      <c r="S39" s="893" t="s">
        <v>52</v>
      </c>
      <c r="T39" s="891" t="s">
        <v>398</v>
      </c>
      <c r="U39" s="891"/>
      <c r="V39" s="891"/>
      <c r="W39" s="891">
        <f>ROUNDUP(V39,0)+'Основная продукция'!AJ71</f>
        <v>4</v>
      </c>
      <c r="X39" s="898">
        <f>W39*0.24</f>
        <v>0.96</v>
      </c>
      <c r="Y39" s="894"/>
      <c r="Z39" s="896"/>
    </row>
    <row r="40" spans="1:26" s="864" customFormat="1" ht="22.5" customHeight="1">
      <c r="A40" s="893" t="s">
        <v>53</v>
      </c>
      <c r="B40" s="891" t="s">
        <v>398</v>
      </c>
      <c r="C40" s="891"/>
      <c r="D40" s="891"/>
      <c r="E40" s="891">
        <f>ROUNDUP(D40,0)+'Основная продукция'!AJ16</f>
        <v>0</v>
      </c>
      <c r="F40" s="898"/>
      <c r="G40" s="894"/>
      <c r="H40" s="896"/>
      <c r="J40" s="893" t="s">
        <v>53</v>
      </c>
      <c r="K40" s="891" t="s">
        <v>398</v>
      </c>
      <c r="L40" s="891"/>
      <c r="M40" s="891"/>
      <c r="N40" s="891">
        <f>ROUNDUP(M40,0)+'Основная продукция'!AJ44</f>
        <v>0</v>
      </c>
      <c r="O40" s="898"/>
      <c r="P40" s="894"/>
      <c r="Q40" s="896"/>
      <c r="S40" s="893" t="s">
        <v>53</v>
      </c>
      <c r="T40" s="891" t="s">
        <v>398</v>
      </c>
      <c r="U40" s="891"/>
      <c r="V40" s="891"/>
      <c r="W40" s="891">
        <f>ROUNDUP(V40,0)+'Основная продукция'!AJ72</f>
        <v>1</v>
      </c>
      <c r="X40" s="898"/>
      <c r="Y40" s="894"/>
      <c r="Z40" s="896"/>
    </row>
    <row r="41" spans="1:26" s="864" customFormat="1" ht="22.5" customHeight="1">
      <c r="A41" s="893" t="s">
        <v>54</v>
      </c>
      <c r="B41" s="891" t="s">
        <v>398</v>
      </c>
      <c r="C41" s="891"/>
      <c r="D41" s="891"/>
      <c r="E41" s="891">
        <f>ROUNDUP(D41,0)+'Основная продукция'!AJ17</f>
        <v>0</v>
      </c>
      <c r="F41" s="892">
        <f>E41*1</f>
        <v>0</v>
      </c>
      <c r="G41" s="1276"/>
      <c r="H41" s="1278"/>
      <c r="J41" s="893" t="s">
        <v>54</v>
      </c>
      <c r="K41" s="891" t="s">
        <v>398</v>
      </c>
      <c r="L41" s="891"/>
      <c r="M41" s="891"/>
      <c r="N41" s="891">
        <f>ROUNDUP(M41,0)+'Основная продукция'!AJ45</f>
        <v>0</v>
      </c>
      <c r="O41" s="892">
        <f>N41*1</f>
        <v>0</v>
      </c>
      <c r="P41" s="1276"/>
      <c r="Q41" s="1278"/>
      <c r="S41" s="893" t="s">
        <v>54</v>
      </c>
      <c r="T41" s="891" t="s">
        <v>398</v>
      </c>
      <c r="U41" s="891"/>
      <c r="V41" s="891"/>
      <c r="W41" s="891">
        <f>ROUNDUP(V41,0)+'Основная продукция'!AJ73</f>
        <v>1</v>
      </c>
      <c r="X41" s="892">
        <f>W41*1</f>
        <v>1</v>
      </c>
      <c r="Y41" s="1276"/>
      <c r="Z41" s="1278"/>
    </row>
    <row r="42" spans="1:26" s="864" customFormat="1" ht="22.5" customHeight="1">
      <c r="A42" s="893" t="s">
        <v>48</v>
      </c>
      <c r="B42" s="891" t="s">
        <v>399</v>
      </c>
      <c r="C42" s="891"/>
      <c r="D42" s="891"/>
      <c r="E42" s="891">
        <f>ROUNDUP(D42,0)+'Основная продукция'!AJ18</f>
        <v>0</v>
      </c>
      <c r="F42" s="899">
        <f>E42*55</f>
        <v>0</v>
      </c>
      <c r="G42" s="894"/>
      <c r="H42" s="896"/>
      <c r="J42" s="893" t="s">
        <v>48</v>
      </c>
      <c r="K42" s="891" t="s">
        <v>399</v>
      </c>
      <c r="L42" s="891"/>
      <c r="M42" s="891"/>
      <c r="N42" s="891">
        <f>ROUNDUP(M42,0)+'Основная продукция'!AJ46</f>
        <v>0</v>
      </c>
      <c r="O42" s="899">
        <f>N42*55</f>
        <v>0</v>
      </c>
      <c r="P42" s="894"/>
      <c r="Q42" s="896"/>
      <c r="S42" s="893" t="s">
        <v>48</v>
      </c>
      <c r="T42" s="891" t="s">
        <v>399</v>
      </c>
      <c r="U42" s="891"/>
      <c r="V42" s="891"/>
      <c r="W42" s="891">
        <f>ROUNDUP(V42,0)+'Основная продукция'!AJ74</f>
        <v>1</v>
      </c>
      <c r="X42" s="899">
        <f>W42*55</f>
        <v>55</v>
      </c>
      <c r="Y42" s="894"/>
      <c r="Z42" s="896"/>
    </row>
    <row r="43" spans="1:26" s="864" customFormat="1" ht="22.5" customHeight="1">
      <c r="A43" s="3631" t="s">
        <v>927</v>
      </c>
      <c r="B43" s="3632" t="s">
        <v>398</v>
      </c>
      <c r="C43" s="3633"/>
      <c r="D43" s="3632"/>
      <c r="E43" s="3635">
        <f>ROUNDUP(D43,0)+'Основная продукция'!AJ19</f>
        <v>0</v>
      </c>
      <c r="F43" s="3636">
        <f>E43*0.5</f>
        <v>0</v>
      </c>
      <c r="G43" s="3637"/>
      <c r="H43" s="3638"/>
      <c r="J43" s="3631" t="s">
        <v>927</v>
      </c>
      <c r="K43" s="3632" t="s">
        <v>398</v>
      </c>
      <c r="L43" s="3633"/>
      <c r="M43" s="3632"/>
      <c r="N43" s="3635">
        <f>ROUNDUP(M43,0)+'Основная продукция'!AJ47</f>
        <v>0</v>
      </c>
      <c r="O43" s="3636">
        <f>N43*0.5</f>
        <v>0</v>
      </c>
      <c r="P43" s="3637"/>
      <c r="Q43" s="3638"/>
      <c r="S43" s="3631" t="s">
        <v>927</v>
      </c>
      <c r="T43" s="3632" t="s">
        <v>398</v>
      </c>
      <c r="U43" s="3633"/>
      <c r="V43" s="3632"/>
      <c r="W43" s="3635">
        <f>ROUNDUP(V43,0)+'Основная продукция'!AJ75</f>
        <v>1</v>
      </c>
      <c r="X43" s="3636">
        <f>W43*0.5</f>
        <v>0.5</v>
      </c>
      <c r="Y43" s="3637"/>
      <c r="Z43" s="3638"/>
    </row>
    <row r="44" spans="1:26" s="864" customFormat="1" ht="22.5" customHeight="1">
      <c r="A44" s="3631" t="s">
        <v>928</v>
      </c>
      <c r="B44" s="3635" t="s">
        <v>398</v>
      </c>
      <c r="C44" s="3639"/>
      <c r="D44" s="3635"/>
      <c r="E44" s="3635">
        <f>ROUNDUP(D44,0)+'Основная продукция'!AJ20</f>
        <v>0</v>
      </c>
      <c r="F44" s="3641">
        <f>E44*0.5</f>
        <v>0</v>
      </c>
      <c r="G44" s="3642"/>
      <c r="H44" s="3643"/>
      <c r="J44" s="3631" t="s">
        <v>928</v>
      </c>
      <c r="K44" s="3635" t="s">
        <v>398</v>
      </c>
      <c r="L44" s="3639"/>
      <c r="M44" s="3635"/>
      <c r="N44" s="3635">
        <f>ROUNDUP(M44,0)+'Основная продукция'!AJ48</f>
        <v>0</v>
      </c>
      <c r="O44" s="3641">
        <f>N44*0.5</f>
        <v>0</v>
      </c>
      <c r="P44" s="3642"/>
      <c r="Q44" s="3643"/>
      <c r="S44" s="3631" t="s">
        <v>928</v>
      </c>
      <c r="T44" s="3635" t="s">
        <v>398</v>
      </c>
      <c r="U44" s="3639"/>
      <c r="V44" s="3635"/>
      <c r="W44" s="3635">
        <f>ROUNDUP(V44,0)+'Основная продукция'!AJ76</f>
        <v>1</v>
      </c>
      <c r="X44" s="3641">
        <f>W44*0.5</f>
        <v>0.5</v>
      </c>
      <c r="Y44" s="3642"/>
      <c r="Z44" s="3643"/>
    </row>
    <row r="45" spans="1:26" s="864" customFormat="1" ht="22.5" customHeight="1">
      <c r="A45" s="893" t="s">
        <v>51</v>
      </c>
      <c r="B45" s="891" t="s">
        <v>398</v>
      </c>
      <c r="C45" s="911"/>
      <c r="D45" s="891"/>
      <c r="E45" s="891">
        <f>ROUNDUP(D45,0)+'Основная продукция'!AJ21</f>
        <v>0</v>
      </c>
      <c r="F45" s="892">
        <f>E45*0.5</f>
        <v>0</v>
      </c>
      <c r="G45" s="894"/>
      <c r="H45" s="896"/>
      <c r="J45" s="893" t="s">
        <v>51</v>
      </c>
      <c r="K45" s="891" t="s">
        <v>398</v>
      </c>
      <c r="L45" s="911"/>
      <c r="M45" s="891"/>
      <c r="N45" s="891">
        <f>ROUNDUP(M45,0)+'Основная продукция'!AJ49</f>
        <v>0</v>
      </c>
      <c r="O45" s="892">
        <f>N45*0.5</f>
        <v>0</v>
      </c>
      <c r="P45" s="894"/>
      <c r="Q45" s="896"/>
      <c r="S45" s="893" t="s">
        <v>51</v>
      </c>
      <c r="T45" s="891" t="s">
        <v>398</v>
      </c>
      <c r="U45" s="911"/>
      <c r="V45" s="891"/>
      <c r="W45" s="891">
        <f>ROUNDUP(V45,0)+'Основная продукция'!AJ77</f>
        <v>0</v>
      </c>
      <c r="X45" s="892">
        <f>W45*0.5</f>
        <v>0</v>
      </c>
      <c r="Y45" s="894"/>
      <c r="Z45" s="896"/>
    </row>
    <row r="46" spans="1:26" s="864" customFormat="1" ht="22.5" customHeight="1">
      <c r="A46" s="1273" t="s">
        <v>922</v>
      </c>
      <c r="B46" s="1274" t="s">
        <v>398</v>
      </c>
      <c r="C46" s="1972"/>
      <c r="D46" s="1274"/>
      <c r="E46" s="891">
        <f>ROUNDUP(D46,0)+'Основная продукция'!AJ22</f>
        <v>0</v>
      </c>
      <c r="F46" s="1275">
        <f>E46*0.2</f>
        <v>0</v>
      </c>
      <c r="G46" s="894"/>
      <c r="H46" s="896"/>
      <c r="J46" s="1273" t="s">
        <v>922</v>
      </c>
      <c r="K46" s="1274" t="s">
        <v>398</v>
      </c>
      <c r="L46" s="1972"/>
      <c r="M46" s="1274"/>
      <c r="N46" s="891">
        <f>ROUNDUP(M46,0)+'Основная продукция'!AJ50</f>
        <v>0</v>
      </c>
      <c r="O46" s="1275">
        <f>N46*0.2</f>
        <v>0</v>
      </c>
      <c r="P46" s="894"/>
      <c r="Q46" s="896"/>
      <c r="S46" s="1273" t="s">
        <v>922</v>
      </c>
      <c r="T46" s="1274" t="s">
        <v>398</v>
      </c>
      <c r="U46" s="1972"/>
      <c r="V46" s="1274"/>
      <c r="W46" s="891">
        <f>ROUNDUP(V46,0)+'Основная продукция'!AJ78</f>
        <v>1</v>
      </c>
      <c r="X46" s="1275">
        <f>W46*0.2</f>
        <v>0.2</v>
      </c>
      <c r="Y46" s="894"/>
      <c r="Z46" s="896"/>
    </row>
    <row r="47" spans="1:26" s="864" customFormat="1" ht="22.5" customHeight="1">
      <c r="A47" s="893" t="s">
        <v>58</v>
      </c>
      <c r="B47" s="891" t="s">
        <v>398</v>
      </c>
      <c r="C47" s="891"/>
      <c r="D47" s="891"/>
      <c r="E47" s="891">
        <f>ROUNDUP(D47,0)+'Основная продукция'!AJ23</f>
        <v>0</v>
      </c>
      <c r="F47" s="894"/>
      <c r="G47" s="894"/>
      <c r="H47" s="896"/>
      <c r="J47" s="893" t="s">
        <v>58</v>
      </c>
      <c r="K47" s="891" t="s">
        <v>398</v>
      </c>
      <c r="L47" s="891"/>
      <c r="M47" s="891"/>
      <c r="N47" s="891">
        <f>ROUNDUP(M47,0)+'Основная продукция'!AJ51</f>
        <v>0</v>
      </c>
      <c r="O47" s="894"/>
      <c r="P47" s="894"/>
      <c r="Q47" s="896"/>
      <c r="S47" s="893" t="s">
        <v>58</v>
      </c>
      <c r="T47" s="891" t="s">
        <v>398</v>
      </c>
      <c r="U47" s="891"/>
      <c r="V47" s="891"/>
      <c r="W47" s="891">
        <f>ROUNDUP(V47,0)+'Основная продукция'!AJ79</f>
        <v>1</v>
      </c>
      <c r="X47" s="894"/>
      <c r="Y47" s="894"/>
      <c r="Z47" s="896"/>
    </row>
    <row r="48" spans="1:26" s="864" customFormat="1" ht="22.5" customHeight="1">
      <c r="A48" s="3644" t="s">
        <v>57</v>
      </c>
      <c r="B48" s="1274" t="s">
        <v>398</v>
      </c>
      <c r="C48" s="1274"/>
      <c r="D48" s="1274"/>
      <c r="E48" s="891">
        <f>ROUNDUP(D48,0)+'Основная продукция'!AJ24</f>
        <v>0</v>
      </c>
      <c r="F48" s="1275">
        <f>E48*0.2</f>
        <v>0</v>
      </c>
      <c r="G48" s="894"/>
      <c r="H48" s="896"/>
      <c r="J48" s="3644" t="s">
        <v>57</v>
      </c>
      <c r="K48" s="1274" t="s">
        <v>398</v>
      </c>
      <c r="L48" s="1274"/>
      <c r="M48" s="1274"/>
      <c r="N48" s="891">
        <f>ROUNDUP(M48,0)+'Основная продукция'!AJ52</f>
        <v>0</v>
      </c>
      <c r="O48" s="1275">
        <f>N48*0.2</f>
        <v>0</v>
      </c>
      <c r="P48" s="894"/>
      <c r="Q48" s="896"/>
      <c r="S48" s="3644" t="s">
        <v>57</v>
      </c>
      <c r="T48" s="1274" t="s">
        <v>398</v>
      </c>
      <c r="U48" s="1274"/>
      <c r="V48" s="1274"/>
      <c r="W48" s="891">
        <f>ROUNDUP(V48,0)+'Основная продукция'!AJ80</f>
        <v>1</v>
      </c>
      <c r="X48" s="1275">
        <f>W48*0.2</f>
        <v>0.2</v>
      </c>
      <c r="Y48" s="894"/>
      <c r="Z48" s="896"/>
    </row>
    <row r="49" spans="1:26" s="864" customFormat="1" ht="22.5" customHeight="1">
      <c r="A49" s="893" t="s">
        <v>725</v>
      </c>
      <c r="B49" s="891" t="s">
        <v>398</v>
      </c>
      <c r="C49" s="911"/>
      <c r="D49" s="891"/>
      <c r="E49" s="891">
        <f>ROUNDUP(D49,0)+'Основная продукция'!AJ25</f>
        <v>0</v>
      </c>
      <c r="F49" s="892">
        <f>E49*0.5</f>
        <v>0</v>
      </c>
      <c r="G49" s="894"/>
      <c r="H49" s="896"/>
      <c r="J49" s="893" t="s">
        <v>725</v>
      </c>
      <c r="K49" s="891" t="s">
        <v>398</v>
      </c>
      <c r="L49" s="911"/>
      <c r="M49" s="891"/>
      <c r="N49" s="891">
        <f>ROUNDUP(M49,0)+'Основная продукция'!AJ53</f>
        <v>0</v>
      </c>
      <c r="O49" s="892">
        <f>N49*0.5</f>
        <v>0</v>
      </c>
      <c r="P49" s="894"/>
      <c r="Q49" s="896"/>
      <c r="S49" s="893" t="s">
        <v>725</v>
      </c>
      <c r="T49" s="891" t="s">
        <v>398</v>
      </c>
      <c r="U49" s="911"/>
      <c r="V49" s="891"/>
      <c r="W49" s="891">
        <f>ROUNDUP(V49,0)+'Основная продукция'!AJ81</f>
        <v>0</v>
      </c>
      <c r="X49" s="892">
        <f>W49*0.5</f>
        <v>0</v>
      </c>
      <c r="Y49" s="894"/>
      <c r="Z49" s="896"/>
    </row>
    <row r="50" spans="1:26" s="864" customFormat="1" ht="22.5" customHeight="1" thickBot="1">
      <c r="A50" s="912" t="s">
        <v>747</v>
      </c>
      <c r="B50" s="913" t="s">
        <v>398</v>
      </c>
      <c r="C50" s="1980"/>
      <c r="D50" s="913"/>
      <c r="E50" s="1274">
        <f>ROUNDUP(D50,0)+'Основная продукция'!AJ26</f>
        <v>0</v>
      </c>
      <c r="F50" s="1981">
        <f>E50*0.5</f>
        <v>0</v>
      </c>
      <c r="G50" s="914"/>
      <c r="H50" s="916"/>
      <c r="J50" s="912" t="s">
        <v>747</v>
      </c>
      <c r="K50" s="913" t="s">
        <v>398</v>
      </c>
      <c r="L50" s="1980"/>
      <c r="M50" s="913"/>
      <c r="N50" s="1274">
        <f>ROUNDUP(M50,0)+'Основная продукция'!AJ54</f>
        <v>0</v>
      </c>
      <c r="O50" s="1981">
        <f>N50*0.5</f>
        <v>0</v>
      </c>
      <c r="P50" s="914"/>
      <c r="Q50" s="916"/>
      <c r="S50" s="912" t="s">
        <v>747</v>
      </c>
      <c r="T50" s="913" t="s">
        <v>398</v>
      </c>
      <c r="U50" s="1980"/>
      <c r="V50" s="913"/>
      <c r="W50" s="1274">
        <f>ROUNDUP(V50,0)+'Основная продукция'!AJ82</f>
        <v>1</v>
      </c>
      <c r="X50" s="1981">
        <f>W50*0.5</f>
        <v>0.5</v>
      </c>
      <c r="Y50" s="914"/>
      <c r="Z50" s="916"/>
    </row>
    <row r="51" spans="1:26" s="864" customFormat="1" ht="22.5" customHeight="1">
      <c r="A51" s="3891" t="s">
        <v>939</v>
      </c>
      <c r="B51" s="3896"/>
      <c r="C51" s="3896"/>
      <c r="D51" s="3896"/>
      <c r="E51" s="3896"/>
      <c r="F51" s="3896"/>
      <c r="G51" s="3896"/>
      <c r="H51" s="3897"/>
      <c r="J51" s="3891" t="s">
        <v>939</v>
      </c>
      <c r="K51" s="3896"/>
      <c r="L51" s="3896"/>
      <c r="M51" s="3896"/>
      <c r="N51" s="3896"/>
      <c r="O51" s="3896"/>
      <c r="P51" s="3896"/>
      <c r="Q51" s="3897"/>
      <c r="S51" s="3891" t="s">
        <v>939</v>
      </c>
      <c r="T51" s="3896"/>
      <c r="U51" s="3896"/>
      <c r="V51" s="3896"/>
      <c r="W51" s="3896"/>
      <c r="X51" s="3896"/>
      <c r="Y51" s="3896"/>
      <c r="Z51" s="3897"/>
    </row>
    <row r="52" spans="1:26" s="864" customFormat="1" ht="22.5" customHeight="1" thickBot="1">
      <c r="A52" s="918"/>
      <c r="B52" s="919"/>
      <c r="C52" s="919"/>
      <c r="D52" s="919"/>
      <c r="E52" s="919"/>
      <c r="F52" s="919"/>
      <c r="G52" s="919"/>
      <c r="H52" s="920"/>
      <c r="J52" s="918"/>
      <c r="K52" s="919"/>
      <c r="L52" s="919"/>
      <c r="M52" s="919"/>
      <c r="N52" s="919"/>
      <c r="O52" s="919"/>
      <c r="P52" s="919"/>
      <c r="Q52" s="920"/>
      <c r="S52" s="918"/>
      <c r="T52" s="919"/>
      <c r="U52" s="919"/>
      <c r="V52" s="919"/>
      <c r="W52" s="919"/>
      <c r="X52" s="919"/>
      <c r="Y52" s="919"/>
      <c r="Z52" s="920"/>
    </row>
    <row r="53" spans="1:26" ht="24.75" customHeight="1" thickBot="1">
      <c r="A53" s="854" t="s">
        <v>318</v>
      </c>
      <c r="B53" s="855"/>
      <c r="C53" s="855"/>
      <c r="D53" s="855"/>
      <c r="E53" s="855"/>
      <c r="F53" s="855"/>
      <c r="G53" s="4051" t="s">
        <v>244</v>
      </c>
      <c r="H53" s="4053"/>
      <c r="J53" s="854" t="s">
        <v>318</v>
      </c>
      <c r="K53" s="855"/>
      <c r="L53" s="855"/>
      <c r="M53" s="855"/>
      <c r="N53" s="855"/>
      <c r="O53" s="855"/>
      <c r="P53" s="4051" t="s">
        <v>246</v>
      </c>
      <c r="Q53" s="4053"/>
      <c r="S53" s="854" t="s">
        <v>317</v>
      </c>
      <c r="T53" s="855"/>
      <c r="U53" s="855"/>
      <c r="V53" s="855"/>
      <c r="W53" s="855"/>
      <c r="X53" s="855"/>
      <c r="Y53" s="4051" t="s">
        <v>122</v>
      </c>
      <c r="Z53" s="4053"/>
    </row>
    <row r="54" spans="1:26" ht="24.75" customHeight="1" thickBot="1">
      <c r="A54" s="856" t="s">
        <v>61</v>
      </c>
      <c r="B54" s="4059">
        <f>B2</f>
        <v>44606</v>
      </c>
      <c r="C54" s="4060"/>
      <c r="D54" s="4060"/>
      <c r="E54" s="4060"/>
      <c r="F54" s="4061"/>
      <c r="G54" s="1730" t="s">
        <v>62</v>
      </c>
      <c r="H54" s="3903">
        <f>H2</f>
        <v>0.79166666666666663</v>
      </c>
      <c r="J54" s="856" t="s">
        <v>61</v>
      </c>
      <c r="K54" s="4059">
        <f>K2</f>
        <v>44606</v>
      </c>
      <c r="L54" s="4060"/>
      <c r="M54" s="4060"/>
      <c r="N54" s="4060"/>
      <c r="O54" s="4061"/>
      <c r="P54" s="1730" t="s">
        <v>62</v>
      </c>
      <c r="Q54" s="3903">
        <f>Q2</f>
        <v>0.79166666666666663</v>
      </c>
      <c r="S54" s="856" t="s">
        <v>61</v>
      </c>
      <c r="T54" s="4059">
        <f>T2</f>
        <v>44606</v>
      </c>
      <c r="U54" s="4060"/>
      <c r="V54" s="4060"/>
      <c r="W54" s="4060"/>
      <c r="X54" s="4061"/>
      <c r="Y54" s="1730" t="s">
        <v>62</v>
      </c>
      <c r="Z54" s="3903">
        <f>Z2</f>
        <v>0.79166666666666663</v>
      </c>
    </row>
    <row r="55" spans="1:26" ht="24.75" customHeight="1">
      <c r="A55" s="4077" t="s">
        <v>21</v>
      </c>
      <c r="B55" s="4078"/>
      <c r="C55" s="3894"/>
      <c r="D55" s="3894"/>
      <c r="E55" s="4085" t="s">
        <v>396</v>
      </c>
      <c r="F55" s="4081" t="s">
        <v>395</v>
      </c>
      <c r="G55" s="4081" t="s">
        <v>22</v>
      </c>
      <c r="H55" s="4155" t="s">
        <v>563</v>
      </c>
      <c r="J55" s="4077" t="s">
        <v>21</v>
      </c>
      <c r="K55" s="4078"/>
      <c r="L55" s="3894"/>
      <c r="M55" s="3894"/>
      <c r="N55" s="4085" t="s">
        <v>396</v>
      </c>
      <c r="O55" s="4081" t="s">
        <v>395</v>
      </c>
      <c r="P55" s="4081" t="s">
        <v>22</v>
      </c>
      <c r="Q55" s="4155" t="s">
        <v>563</v>
      </c>
      <c r="S55" s="4077" t="s">
        <v>21</v>
      </c>
      <c r="T55" s="4078"/>
      <c r="U55" s="3894"/>
      <c r="V55" s="3894"/>
      <c r="W55" s="4085" t="s">
        <v>396</v>
      </c>
      <c r="X55" s="4081" t="s">
        <v>395</v>
      </c>
      <c r="Y55" s="4081" t="s">
        <v>22</v>
      </c>
      <c r="Z55" s="4155" t="s">
        <v>563</v>
      </c>
    </row>
    <row r="56" spans="1:26" ht="24.75" customHeight="1" thickBot="1">
      <c r="A56" s="4079"/>
      <c r="B56" s="4080"/>
      <c r="C56" s="3895"/>
      <c r="D56" s="3895"/>
      <c r="E56" s="4086"/>
      <c r="F56" s="4082"/>
      <c r="G56" s="4082"/>
      <c r="H56" s="4156"/>
      <c r="J56" s="4079"/>
      <c r="K56" s="4080"/>
      <c r="L56" s="3895"/>
      <c r="M56" s="3895"/>
      <c r="N56" s="4086"/>
      <c r="O56" s="4082"/>
      <c r="P56" s="4082"/>
      <c r="Q56" s="4156"/>
      <c r="S56" s="4079"/>
      <c r="T56" s="4080"/>
      <c r="U56" s="3895"/>
      <c r="V56" s="3895"/>
      <c r="W56" s="4086"/>
      <c r="X56" s="4082"/>
      <c r="Y56" s="4082"/>
      <c r="Z56" s="4156"/>
    </row>
    <row r="57" spans="1:26" s="864" customFormat="1" ht="24.75" customHeight="1">
      <c r="A57" s="3898" t="s">
        <v>24</v>
      </c>
      <c r="B57" s="3899" t="s">
        <v>25</v>
      </c>
      <c r="C57" s="3899"/>
      <c r="D57" s="3899"/>
      <c r="E57" s="3899" t="s">
        <v>397</v>
      </c>
      <c r="F57" s="860">
        <f>'Основная продукция'!AG89</f>
        <v>25</v>
      </c>
      <c r="G57" s="861"/>
      <c r="H57" s="863"/>
      <c r="J57" s="3898" t="s">
        <v>24</v>
      </c>
      <c r="K57" s="3899" t="s">
        <v>25</v>
      </c>
      <c r="L57" s="3899"/>
      <c r="M57" s="3899"/>
      <c r="N57" s="3899" t="s">
        <v>397</v>
      </c>
      <c r="O57" s="860">
        <f>'Основная продукция'!AG117</f>
        <v>150</v>
      </c>
      <c r="P57" s="861"/>
      <c r="Q57" s="863"/>
      <c r="S57" s="3898" t="s">
        <v>24</v>
      </c>
      <c r="T57" s="3899" t="s">
        <v>25</v>
      </c>
      <c r="U57" s="3899"/>
      <c r="V57" s="3899"/>
      <c r="W57" s="3899" t="s">
        <v>397</v>
      </c>
      <c r="X57" s="860">
        <f>'Основная продукция'!AG145</f>
        <v>75</v>
      </c>
      <c r="Y57" s="861"/>
      <c r="Z57" s="863"/>
    </row>
    <row r="58" spans="1:26" s="864" customFormat="1" ht="24.75" customHeight="1" thickBot="1">
      <c r="A58" s="1845" t="s">
        <v>764</v>
      </c>
      <c r="B58" s="926" t="s">
        <v>25</v>
      </c>
      <c r="C58" s="872"/>
      <c r="D58" s="872"/>
      <c r="E58" s="926" t="s">
        <v>397</v>
      </c>
      <c r="F58" s="930">
        <f>'Основная продукция'!AG90</f>
        <v>0</v>
      </c>
      <c r="G58" s="2939"/>
      <c r="H58" s="2576"/>
      <c r="J58" s="1845" t="s">
        <v>764</v>
      </c>
      <c r="K58" s="926" t="s">
        <v>25</v>
      </c>
      <c r="L58" s="872"/>
      <c r="M58" s="872"/>
      <c r="N58" s="926" t="s">
        <v>397</v>
      </c>
      <c r="O58" s="930">
        <f>'Основная продукция'!AG118</f>
        <v>40</v>
      </c>
      <c r="P58" s="2939"/>
      <c r="Q58" s="2576"/>
      <c r="S58" s="1845" t="s">
        <v>764</v>
      </c>
      <c r="T58" s="926" t="s">
        <v>25</v>
      </c>
      <c r="U58" s="872"/>
      <c r="V58" s="872"/>
      <c r="W58" s="926" t="s">
        <v>397</v>
      </c>
      <c r="X58" s="930">
        <f>'Основная продукция'!AG146</f>
        <v>15</v>
      </c>
      <c r="Y58" s="2939"/>
      <c r="Z58" s="2576"/>
    </row>
    <row r="59" spans="1:26" s="864" customFormat="1" ht="24.75" customHeight="1">
      <c r="A59" s="3898" t="s">
        <v>0</v>
      </c>
      <c r="B59" s="3899" t="s">
        <v>25</v>
      </c>
      <c r="C59" s="3899"/>
      <c r="D59" s="3899"/>
      <c r="E59" s="3899" t="s">
        <v>397</v>
      </c>
      <c r="F59" s="860">
        <f>'Основная продукция'!AG91</f>
        <v>36</v>
      </c>
      <c r="G59" s="876"/>
      <c r="H59" s="1829"/>
      <c r="J59" s="3898" t="s">
        <v>0</v>
      </c>
      <c r="K59" s="3899" t="s">
        <v>25</v>
      </c>
      <c r="L59" s="3899"/>
      <c r="M59" s="3899"/>
      <c r="N59" s="3899" t="s">
        <v>397</v>
      </c>
      <c r="O59" s="860">
        <f>'Основная продукция'!AG119</f>
        <v>72</v>
      </c>
      <c r="P59" s="876"/>
      <c r="Q59" s="3906"/>
      <c r="S59" s="3898" t="s">
        <v>0</v>
      </c>
      <c r="T59" s="3899" t="s">
        <v>25</v>
      </c>
      <c r="U59" s="3899"/>
      <c r="V59" s="3899"/>
      <c r="W59" s="3899" t="s">
        <v>397</v>
      </c>
      <c r="X59" s="860">
        <f>'Основная продукция'!AG147</f>
        <v>108</v>
      </c>
      <c r="Y59" s="876"/>
      <c r="Z59" s="1829"/>
    </row>
    <row r="60" spans="1:26" s="864" customFormat="1" ht="24.75" customHeight="1">
      <c r="A60" s="865" t="s">
        <v>28</v>
      </c>
      <c r="B60" s="866" t="s">
        <v>25</v>
      </c>
      <c r="C60" s="866"/>
      <c r="D60" s="866"/>
      <c r="E60" s="866" t="s">
        <v>397</v>
      </c>
      <c r="F60" s="881">
        <f>'Основная продукция'!AG92</f>
        <v>0</v>
      </c>
      <c r="G60" s="877"/>
      <c r="H60" s="1828"/>
      <c r="J60" s="865" t="s">
        <v>28</v>
      </c>
      <c r="K60" s="866" t="s">
        <v>25</v>
      </c>
      <c r="L60" s="866"/>
      <c r="M60" s="866"/>
      <c r="N60" s="866" t="s">
        <v>397</v>
      </c>
      <c r="O60" s="881">
        <f>'Основная продукция'!AG120</f>
        <v>32</v>
      </c>
      <c r="P60" s="877"/>
      <c r="Q60" s="1828"/>
      <c r="S60" s="865" t="s">
        <v>28</v>
      </c>
      <c r="T60" s="866" t="s">
        <v>25</v>
      </c>
      <c r="U60" s="866"/>
      <c r="V60" s="866"/>
      <c r="W60" s="866" t="s">
        <v>397</v>
      </c>
      <c r="X60" s="881">
        <f>'Основная продукция'!AG148</f>
        <v>5</v>
      </c>
      <c r="Y60" s="877"/>
      <c r="Z60" s="1828"/>
    </row>
    <row r="61" spans="1:26" s="864" customFormat="1" ht="24.75" customHeight="1">
      <c r="A61" s="865" t="s">
        <v>29</v>
      </c>
      <c r="B61" s="866" t="s">
        <v>25</v>
      </c>
      <c r="C61" s="866"/>
      <c r="D61" s="866"/>
      <c r="E61" s="866" t="s">
        <v>397</v>
      </c>
      <c r="F61" s="881">
        <f>'Основная продукция'!AG93</f>
        <v>0</v>
      </c>
      <c r="G61" s="877"/>
      <c r="H61" s="2577"/>
      <c r="J61" s="865" t="s">
        <v>29</v>
      </c>
      <c r="K61" s="866" t="s">
        <v>25</v>
      </c>
      <c r="L61" s="866"/>
      <c r="M61" s="866"/>
      <c r="N61" s="866" t="s">
        <v>397</v>
      </c>
      <c r="O61" s="881">
        <f>'Основная продукция'!AG121</f>
        <v>36</v>
      </c>
      <c r="P61" s="877"/>
      <c r="Q61" s="2577"/>
      <c r="S61" s="865" t="s">
        <v>29</v>
      </c>
      <c r="T61" s="866" t="s">
        <v>25</v>
      </c>
      <c r="U61" s="866"/>
      <c r="V61" s="866"/>
      <c r="W61" s="866" t="s">
        <v>397</v>
      </c>
      <c r="X61" s="881">
        <f>'Основная продукция'!AG149</f>
        <v>54</v>
      </c>
      <c r="Y61" s="877"/>
      <c r="Z61" s="2577"/>
    </row>
    <row r="62" spans="1:26" s="864" customFormat="1" ht="24.75" customHeight="1">
      <c r="A62" s="865" t="s">
        <v>879</v>
      </c>
      <c r="B62" s="866" t="s">
        <v>25</v>
      </c>
      <c r="C62" s="866"/>
      <c r="D62" s="866"/>
      <c r="E62" s="866" t="s">
        <v>397</v>
      </c>
      <c r="F62" s="881">
        <f>'Основная продукция'!AG94</f>
        <v>2</v>
      </c>
      <c r="G62" s="877"/>
      <c r="H62" s="2577"/>
      <c r="J62" s="865" t="s">
        <v>879</v>
      </c>
      <c r="K62" s="866" t="s">
        <v>25</v>
      </c>
      <c r="L62" s="866"/>
      <c r="M62" s="866"/>
      <c r="N62" s="866" t="s">
        <v>397</v>
      </c>
      <c r="O62" s="881">
        <f>'Основная продукция'!AG122</f>
        <v>8</v>
      </c>
      <c r="P62" s="877"/>
      <c r="Q62" s="2577"/>
      <c r="S62" s="865" t="s">
        <v>879</v>
      </c>
      <c r="T62" s="866" t="s">
        <v>25</v>
      </c>
      <c r="U62" s="866"/>
      <c r="V62" s="866"/>
      <c r="W62" s="866" t="s">
        <v>397</v>
      </c>
      <c r="X62" s="881">
        <f>'Основная продукция'!AG150</f>
        <v>9</v>
      </c>
      <c r="Y62" s="877"/>
      <c r="Z62" s="2577"/>
    </row>
    <row r="63" spans="1:26" s="864" customFormat="1" ht="24.75" customHeight="1" thickBot="1">
      <c r="A63" s="2928" t="s">
        <v>719</v>
      </c>
      <c r="B63" s="926" t="s">
        <v>25</v>
      </c>
      <c r="C63" s="872"/>
      <c r="D63" s="872"/>
      <c r="E63" s="926" t="s">
        <v>397</v>
      </c>
      <c r="F63" s="930">
        <f>'Основная продукция'!AG95</f>
        <v>0</v>
      </c>
      <c r="G63" s="1841"/>
      <c r="H63" s="2929"/>
      <c r="J63" s="2928" t="s">
        <v>719</v>
      </c>
      <c r="K63" s="926" t="s">
        <v>25</v>
      </c>
      <c r="L63" s="872"/>
      <c r="M63" s="872"/>
      <c r="N63" s="926" t="s">
        <v>397</v>
      </c>
      <c r="O63" s="930">
        <f>'Основная продукция'!AG123</f>
        <v>4</v>
      </c>
      <c r="P63" s="1841"/>
      <c r="Q63" s="2929"/>
      <c r="S63" s="2928" t="s">
        <v>719</v>
      </c>
      <c r="T63" s="926" t="s">
        <v>25</v>
      </c>
      <c r="U63" s="872"/>
      <c r="V63" s="872"/>
      <c r="W63" s="926" t="s">
        <v>397</v>
      </c>
      <c r="X63" s="930">
        <f>'Основная продукция'!AG151</f>
        <v>3</v>
      </c>
      <c r="Y63" s="1841"/>
      <c r="Z63" s="2929"/>
    </row>
    <row r="64" spans="1:26" s="864" customFormat="1" ht="24.75" customHeight="1">
      <c r="A64" s="3898" t="s">
        <v>30</v>
      </c>
      <c r="B64" s="3899" t="s">
        <v>25</v>
      </c>
      <c r="C64" s="3899"/>
      <c r="D64" s="3899"/>
      <c r="E64" s="3899" t="s">
        <v>397</v>
      </c>
      <c r="F64" s="860">
        <f>'Основная продукция'!AG96</f>
        <v>50</v>
      </c>
      <c r="G64" s="876"/>
      <c r="H64" s="863"/>
      <c r="J64" s="3898" t="s">
        <v>30</v>
      </c>
      <c r="K64" s="3899" t="s">
        <v>25</v>
      </c>
      <c r="L64" s="3899"/>
      <c r="M64" s="3899"/>
      <c r="N64" s="3899" t="s">
        <v>397</v>
      </c>
      <c r="O64" s="860">
        <f>'Основная продукция'!AG124</f>
        <v>100</v>
      </c>
      <c r="P64" s="876"/>
      <c r="Q64" s="863"/>
      <c r="S64" s="3898" t="s">
        <v>30</v>
      </c>
      <c r="T64" s="3899" t="s">
        <v>25</v>
      </c>
      <c r="U64" s="3899"/>
      <c r="V64" s="3899"/>
      <c r="W64" s="3899" t="s">
        <v>397</v>
      </c>
      <c r="X64" s="860">
        <f>'Основная продукция'!AG152</f>
        <v>50</v>
      </c>
      <c r="Y64" s="876"/>
      <c r="Z64" s="863"/>
    </row>
    <row r="65" spans="1:26" s="864" customFormat="1" ht="24.75" customHeight="1" thickBot="1">
      <c r="A65" s="934" t="s">
        <v>31</v>
      </c>
      <c r="B65" s="882" t="s">
        <v>25</v>
      </c>
      <c r="C65" s="872"/>
      <c r="D65" s="872"/>
      <c r="E65" s="882" t="s">
        <v>397</v>
      </c>
      <c r="F65" s="944">
        <f>'Основная продукция'!AG97</f>
        <v>8</v>
      </c>
      <c r="G65" s="936"/>
      <c r="H65" s="938"/>
      <c r="J65" s="934" t="s">
        <v>31</v>
      </c>
      <c r="K65" s="882" t="s">
        <v>25</v>
      </c>
      <c r="L65" s="872"/>
      <c r="M65" s="872"/>
      <c r="N65" s="882" t="s">
        <v>397</v>
      </c>
      <c r="O65" s="944">
        <f>'Основная продукция'!AG125</f>
        <v>8</v>
      </c>
      <c r="P65" s="936"/>
      <c r="Q65" s="938"/>
      <c r="S65" s="934" t="s">
        <v>31</v>
      </c>
      <c r="T65" s="882" t="s">
        <v>25</v>
      </c>
      <c r="U65" s="872"/>
      <c r="V65" s="872"/>
      <c r="W65" s="882" t="s">
        <v>397</v>
      </c>
      <c r="X65" s="944">
        <f>'Основная продукция'!AG153</f>
        <v>10</v>
      </c>
      <c r="Y65" s="936"/>
      <c r="Z65" s="938"/>
    </row>
    <row r="66" spans="1:26" s="864" customFormat="1" ht="24.75" customHeight="1" thickBot="1">
      <c r="A66" s="3649" t="s">
        <v>768</v>
      </c>
      <c r="B66" s="3650" t="s">
        <v>25</v>
      </c>
      <c r="C66" s="3650"/>
      <c r="D66" s="3650"/>
      <c r="E66" s="3650" t="s">
        <v>397</v>
      </c>
      <c r="F66" s="3651">
        <f>'Основная продукция'!AG98</f>
        <v>0</v>
      </c>
      <c r="G66" s="3652"/>
      <c r="H66" s="3653"/>
      <c r="J66" s="3649" t="s">
        <v>768</v>
      </c>
      <c r="K66" s="3650" t="s">
        <v>25</v>
      </c>
      <c r="L66" s="3650"/>
      <c r="M66" s="3650"/>
      <c r="N66" s="3650" t="s">
        <v>397</v>
      </c>
      <c r="O66" s="3651">
        <f>'Основная продукция'!AG126</f>
        <v>0</v>
      </c>
      <c r="P66" s="3652"/>
      <c r="Q66" s="3653"/>
      <c r="S66" s="3649" t="s">
        <v>768</v>
      </c>
      <c r="T66" s="3650" t="s">
        <v>25</v>
      </c>
      <c r="U66" s="3650"/>
      <c r="V66" s="3650"/>
      <c r="W66" s="3650" t="s">
        <v>397</v>
      </c>
      <c r="X66" s="3651">
        <f>'Основная продукция'!AG154</f>
        <v>3</v>
      </c>
      <c r="Y66" s="3652"/>
      <c r="Z66" s="3653"/>
    </row>
    <row r="67" spans="1:26" s="864" customFormat="1" ht="24.75" customHeight="1">
      <c r="A67" s="879" t="s">
        <v>878</v>
      </c>
      <c r="B67" s="3899" t="s">
        <v>25</v>
      </c>
      <c r="C67" s="3899"/>
      <c r="D67" s="3899"/>
      <c r="E67" s="3899" t="s">
        <v>397</v>
      </c>
      <c r="F67" s="860">
        <f>'Основная продукция'!AG99</f>
        <v>4</v>
      </c>
      <c r="G67" s="876"/>
      <c r="H67" s="863"/>
      <c r="J67" s="879" t="s">
        <v>878</v>
      </c>
      <c r="K67" s="3899" t="s">
        <v>25</v>
      </c>
      <c r="L67" s="3899"/>
      <c r="M67" s="3899"/>
      <c r="N67" s="3899" t="s">
        <v>397</v>
      </c>
      <c r="O67" s="860">
        <f>'Основная продукция'!AG127</f>
        <v>24</v>
      </c>
      <c r="P67" s="876"/>
      <c r="Q67" s="863"/>
      <c r="S67" s="879" t="s">
        <v>878</v>
      </c>
      <c r="T67" s="3899" t="s">
        <v>25</v>
      </c>
      <c r="U67" s="3899"/>
      <c r="V67" s="3899"/>
      <c r="W67" s="3899" t="s">
        <v>397</v>
      </c>
      <c r="X67" s="860">
        <f>'Основная продукция'!AG155</f>
        <v>0</v>
      </c>
      <c r="Y67" s="876"/>
      <c r="Z67" s="863"/>
    </row>
    <row r="68" spans="1:26" s="864" customFormat="1" ht="24.75" customHeight="1">
      <c r="A68" s="880" t="s">
        <v>33</v>
      </c>
      <c r="B68" s="866" t="s">
        <v>25</v>
      </c>
      <c r="C68" s="866"/>
      <c r="D68" s="866"/>
      <c r="E68" s="866" t="s">
        <v>397</v>
      </c>
      <c r="F68" s="881">
        <f>'Основная продукция'!AG100</f>
        <v>6</v>
      </c>
      <c r="G68" s="877"/>
      <c r="H68" s="870"/>
      <c r="J68" s="880" t="s">
        <v>33</v>
      </c>
      <c r="K68" s="866" t="s">
        <v>25</v>
      </c>
      <c r="L68" s="866"/>
      <c r="M68" s="866"/>
      <c r="N68" s="866" t="s">
        <v>397</v>
      </c>
      <c r="O68" s="881">
        <f>'Основная продукция'!AG128</f>
        <v>24</v>
      </c>
      <c r="P68" s="877"/>
      <c r="Q68" s="870"/>
      <c r="S68" s="880" t="s">
        <v>33</v>
      </c>
      <c r="T68" s="866" t="s">
        <v>25</v>
      </c>
      <c r="U68" s="866"/>
      <c r="V68" s="866"/>
      <c r="W68" s="866" t="s">
        <v>397</v>
      </c>
      <c r="X68" s="881">
        <f>'Основная продукция'!AG156</f>
        <v>0</v>
      </c>
      <c r="Y68" s="877"/>
      <c r="Z68" s="870"/>
    </row>
    <row r="69" spans="1:26" s="864" customFormat="1" ht="24.75" customHeight="1" thickBot="1">
      <c r="A69" s="940" t="s">
        <v>34</v>
      </c>
      <c r="B69" s="882" t="s">
        <v>25</v>
      </c>
      <c r="C69" s="872"/>
      <c r="D69" s="872"/>
      <c r="E69" s="882" t="s">
        <v>397</v>
      </c>
      <c r="F69" s="944">
        <f>'Основная продукция'!AG101</f>
        <v>4</v>
      </c>
      <c r="G69" s="936"/>
      <c r="H69" s="938"/>
      <c r="J69" s="940" t="s">
        <v>34</v>
      </c>
      <c r="K69" s="882" t="s">
        <v>25</v>
      </c>
      <c r="L69" s="872"/>
      <c r="M69" s="872"/>
      <c r="N69" s="882" t="s">
        <v>397</v>
      </c>
      <c r="O69" s="944">
        <f>'Основная продукция'!AG129</f>
        <v>16</v>
      </c>
      <c r="P69" s="936"/>
      <c r="Q69" s="938"/>
      <c r="S69" s="940" t="s">
        <v>34</v>
      </c>
      <c r="T69" s="882" t="s">
        <v>25</v>
      </c>
      <c r="U69" s="872"/>
      <c r="V69" s="872"/>
      <c r="W69" s="882" t="s">
        <v>397</v>
      </c>
      <c r="X69" s="944">
        <f>'Основная продукция'!AG157</f>
        <v>8</v>
      </c>
      <c r="Y69" s="936"/>
      <c r="Z69" s="938"/>
    </row>
    <row r="70" spans="1:26" s="864" customFormat="1" ht="24.75" customHeight="1" thickBot="1">
      <c r="A70" s="3649" t="s">
        <v>455</v>
      </c>
      <c r="B70" s="3650" t="s">
        <v>25</v>
      </c>
      <c r="C70" s="3650"/>
      <c r="D70" s="3650"/>
      <c r="E70" s="3650" t="s">
        <v>397</v>
      </c>
      <c r="F70" s="3651">
        <f>'Основная продукция'!AG102</f>
        <v>20</v>
      </c>
      <c r="G70" s="3652"/>
      <c r="H70" s="3653"/>
      <c r="J70" s="3649" t="s">
        <v>455</v>
      </c>
      <c r="K70" s="3650" t="s">
        <v>25</v>
      </c>
      <c r="L70" s="3650"/>
      <c r="M70" s="3650"/>
      <c r="N70" s="3650" t="s">
        <v>397</v>
      </c>
      <c r="O70" s="3651">
        <f>'Основная продукция'!AG130</f>
        <v>20</v>
      </c>
      <c r="P70" s="3652"/>
      <c r="Q70" s="3653"/>
      <c r="S70" s="3649" t="s">
        <v>455</v>
      </c>
      <c r="T70" s="3650" t="s">
        <v>25</v>
      </c>
      <c r="U70" s="3650"/>
      <c r="V70" s="3650"/>
      <c r="W70" s="3650" t="s">
        <v>397</v>
      </c>
      <c r="X70" s="3651">
        <f>'Основная продукция'!AG158</f>
        <v>0</v>
      </c>
      <c r="Y70" s="3652"/>
      <c r="Z70" s="3653"/>
    </row>
    <row r="71" spans="1:26" s="864" customFormat="1" ht="24.75" customHeight="1">
      <c r="A71" s="879" t="s">
        <v>331</v>
      </c>
      <c r="B71" s="3899" t="s">
        <v>25</v>
      </c>
      <c r="C71" s="1847"/>
      <c r="D71" s="3899"/>
      <c r="E71" s="3899" t="s">
        <v>397</v>
      </c>
      <c r="F71" s="889">
        <f>'Основная продукция'!AG103</f>
        <v>0</v>
      </c>
      <c r="G71" s="876"/>
      <c r="H71" s="863"/>
      <c r="J71" s="879" t="s">
        <v>331</v>
      </c>
      <c r="K71" s="3899" t="s">
        <v>25</v>
      </c>
      <c r="L71" s="1847"/>
      <c r="M71" s="3899"/>
      <c r="N71" s="3899" t="s">
        <v>397</v>
      </c>
      <c r="O71" s="889">
        <f>'Основная продукция'!AG131</f>
        <v>4</v>
      </c>
      <c r="P71" s="876"/>
      <c r="Q71" s="863"/>
      <c r="S71" s="879" t="s">
        <v>331</v>
      </c>
      <c r="T71" s="3899" t="s">
        <v>25</v>
      </c>
      <c r="U71" s="1847"/>
      <c r="V71" s="3899"/>
      <c r="W71" s="3899" t="s">
        <v>397</v>
      </c>
      <c r="X71" s="889">
        <f>'Основная продукция'!AG159</f>
        <v>1</v>
      </c>
      <c r="Y71" s="876"/>
      <c r="Z71" s="863"/>
    </row>
    <row r="72" spans="1:26" s="864" customFormat="1" ht="24.75" customHeight="1" thickBot="1">
      <c r="A72" s="871" t="s">
        <v>330</v>
      </c>
      <c r="B72" s="926" t="s">
        <v>25</v>
      </c>
      <c r="C72" s="1850"/>
      <c r="D72" s="926"/>
      <c r="E72" s="926" t="s">
        <v>397</v>
      </c>
      <c r="F72" s="1840">
        <f>'Основная продукция'!AG104</f>
        <v>0</v>
      </c>
      <c r="G72" s="1841"/>
      <c r="H72" s="2576"/>
      <c r="J72" s="871" t="s">
        <v>330</v>
      </c>
      <c r="K72" s="926" t="s">
        <v>25</v>
      </c>
      <c r="L72" s="1850"/>
      <c r="M72" s="926"/>
      <c r="N72" s="926" t="s">
        <v>397</v>
      </c>
      <c r="O72" s="1840">
        <f>'Основная продукция'!AG132</f>
        <v>1</v>
      </c>
      <c r="P72" s="1841"/>
      <c r="Q72" s="2576"/>
      <c r="S72" s="871" t="s">
        <v>330</v>
      </c>
      <c r="T72" s="926" t="s">
        <v>25</v>
      </c>
      <c r="U72" s="1850"/>
      <c r="V72" s="926"/>
      <c r="W72" s="926" t="s">
        <v>397</v>
      </c>
      <c r="X72" s="1840">
        <f>'Основная продукция'!AG160</f>
        <v>0</v>
      </c>
      <c r="Y72" s="1841"/>
      <c r="Z72" s="2576"/>
    </row>
    <row r="73" spans="1:26" s="864" customFormat="1" ht="24.75" customHeight="1">
      <c r="A73" s="880" t="s">
        <v>37</v>
      </c>
      <c r="B73" s="866" t="s">
        <v>25</v>
      </c>
      <c r="C73" s="866"/>
      <c r="D73" s="866"/>
      <c r="E73" s="866" t="s">
        <v>397</v>
      </c>
      <c r="F73" s="881">
        <f>'Основная продукция'!AG105</f>
        <v>4</v>
      </c>
      <c r="G73" s="877"/>
      <c r="H73" s="870"/>
      <c r="J73" s="880" t="s">
        <v>37</v>
      </c>
      <c r="K73" s="866" t="s">
        <v>25</v>
      </c>
      <c r="L73" s="866"/>
      <c r="M73" s="866"/>
      <c r="N73" s="866" t="s">
        <v>397</v>
      </c>
      <c r="O73" s="881">
        <f>'Основная продукция'!AG133</f>
        <v>72</v>
      </c>
      <c r="P73" s="877"/>
      <c r="Q73" s="870"/>
      <c r="S73" s="880" t="s">
        <v>37</v>
      </c>
      <c r="T73" s="866" t="s">
        <v>25</v>
      </c>
      <c r="U73" s="866"/>
      <c r="V73" s="866"/>
      <c r="W73" s="866" t="s">
        <v>397</v>
      </c>
      <c r="X73" s="881">
        <f>'Основная продукция'!AG161</f>
        <v>12</v>
      </c>
      <c r="Y73" s="877"/>
      <c r="Z73" s="870"/>
    </row>
    <row r="74" spans="1:26" s="864" customFormat="1" ht="24.75" customHeight="1" thickBot="1">
      <c r="A74" s="940" t="s">
        <v>38</v>
      </c>
      <c r="B74" s="882" t="s">
        <v>25</v>
      </c>
      <c r="C74" s="872"/>
      <c r="D74" s="872"/>
      <c r="E74" s="882" t="s">
        <v>397</v>
      </c>
      <c r="F74" s="944">
        <f>'Основная продукция'!AG106</f>
        <v>20</v>
      </c>
      <c r="G74" s="936"/>
      <c r="H74" s="938"/>
      <c r="J74" s="940" t="s">
        <v>38</v>
      </c>
      <c r="K74" s="882" t="s">
        <v>25</v>
      </c>
      <c r="L74" s="872"/>
      <c r="M74" s="872"/>
      <c r="N74" s="882" t="s">
        <v>397</v>
      </c>
      <c r="O74" s="944">
        <f>'Основная продукция'!AG134</f>
        <v>48</v>
      </c>
      <c r="P74" s="936"/>
      <c r="Q74" s="938"/>
      <c r="S74" s="940" t="s">
        <v>38</v>
      </c>
      <c r="T74" s="882" t="s">
        <v>25</v>
      </c>
      <c r="U74" s="872"/>
      <c r="V74" s="872"/>
      <c r="W74" s="882" t="s">
        <v>397</v>
      </c>
      <c r="X74" s="944">
        <f>'Основная продукция'!AG162</f>
        <v>52</v>
      </c>
      <c r="Y74" s="936"/>
      <c r="Z74" s="938"/>
    </row>
    <row r="75" spans="1:26" s="864" customFormat="1" ht="24.75" customHeight="1">
      <c r="A75" s="879" t="s">
        <v>814</v>
      </c>
      <c r="B75" s="3899" t="s">
        <v>25</v>
      </c>
      <c r="C75" s="3899"/>
      <c r="D75" s="3899"/>
      <c r="E75" s="3899" t="s">
        <v>397</v>
      </c>
      <c r="F75" s="860">
        <f>'Основная продукция'!AG107</f>
        <v>5</v>
      </c>
      <c r="G75" s="876"/>
      <c r="H75" s="863"/>
      <c r="J75" s="879" t="s">
        <v>814</v>
      </c>
      <c r="K75" s="3899" t="s">
        <v>25</v>
      </c>
      <c r="L75" s="3899"/>
      <c r="M75" s="3899"/>
      <c r="N75" s="3899" t="s">
        <v>397</v>
      </c>
      <c r="O75" s="860">
        <f>'Основная продукция'!AG135</f>
        <v>5</v>
      </c>
      <c r="P75" s="876"/>
      <c r="Q75" s="863"/>
      <c r="S75" s="879" t="s">
        <v>814</v>
      </c>
      <c r="T75" s="3899" t="s">
        <v>25</v>
      </c>
      <c r="U75" s="3899"/>
      <c r="V75" s="3899"/>
      <c r="W75" s="3899" t="s">
        <v>397</v>
      </c>
      <c r="X75" s="860">
        <f>'Основная продукция'!AG163</f>
        <v>0</v>
      </c>
      <c r="Y75" s="876"/>
      <c r="Z75" s="863"/>
    </row>
    <row r="76" spans="1:26" s="864" customFormat="1" ht="24.75" customHeight="1" thickBot="1">
      <c r="A76" s="871" t="s">
        <v>523</v>
      </c>
      <c r="B76" s="3901" t="s">
        <v>25</v>
      </c>
      <c r="C76" s="3901"/>
      <c r="D76" s="3901"/>
      <c r="E76" s="3901" t="s">
        <v>397</v>
      </c>
      <c r="F76" s="928">
        <f>'Основная продукция'!AG108</f>
        <v>5</v>
      </c>
      <c r="G76" s="878"/>
      <c r="H76" s="875"/>
      <c r="J76" s="871" t="s">
        <v>523</v>
      </c>
      <c r="K76" s="3901" t="s">
        <v>25</v>
      </c>
      <c r="L76" s="3901"/>
      <c r="M76" s="3901"/>
      <c r="N76" s="3901" t="s">
        <v>397</v>
      </c>
      <c r="O76" s="928">
        <f>'Основная продукция'!AG136</f>
        <v>5</v>
      </c>
      <c r="P76" s="878"/>
      <c r="Q76" s="875"/>
      <c r="S76" s="871" t="s">
        <v>523</v>
      </c>
      <c r="T76" s="3901" t="s">
        <v>25</v>
      </c>
      <c r="U76" s="3901"/>
      <c r="V76" s="3901"/>
      <c r="W76" s="3901" t="s">
        <v>397</v>
      </c>
      <c r="X76" s="928">
        <f>'Основная продукция'!AG164</f>
        <v>0</v>
      </c>
      <c r="Y76" s="878"/>
      <c r="Z76" s="875"/>
    </row>
    <row r="77" spans="1:26" s="864" customFormat="1" ht="24.75" customHeight="1">
      <c r="A77" s="3612" t="s">
        <v>917</v>
      </c>
      <c r="B77" s="3614" t="s">
        <v>25</v>
      </c>
      <c r="C77" s="3614"/>
      <c r="D77" s="3614"/>
      <c r="E77" s="3614" t="s">
        <v>397</v>
      </c>
      <c r="F77" s="3646">
        <f>'Основная продукция'!AG109</f>
        <v>10</v>
      </c>
      <c r="G77" s="3616"/>
      <c r="H77" s="3617"/>
      <c r="J77" s="3612" t="s">
        <v>917</v>
      </c>
      <c r="K77" s="3614" t="s">
        <v>25</v>
      </c>
      <c r="L77" s="3614"/>
      <c r="M77" s="3614"/>
      <c r="N77" s="3614" t="s">
        <v>397</v>
      </c>
      <c r="O77" s="3646">
        <f>'Основная продукция'!AG137</f>
        <v>10</v>
      </c>
      <c r="P77" s="3616"/>
      <c r="Q77" s="3617"/>
      <c r="S77" s="3612" t="s">
        <v>917</v>
      </c>
      <c r="T77" s="3614" t="s">
        <v>25</v>
      </c>
      <c r="U77" s="3614"/>
      <c r="V77" s="3614"/>
      <c r="W77" s="3614" t="s">
        <v>397</v>
      </c>
      <c r="X77" s="3646">
        <f>'Основная продукция'!AG165</f>
        <v>6</v>
      </c>
      <c r="Y77" s="3616"/>
      <c r="Z77" s="3617"/>
    </row>
    <row r="78" spans="1:26" s="864" customFormat="1" ht="24.75" customHeight="1">
      <c r="A78" s="3618" t="s">
        <v>918</v>
      </c>
      <c r="B78" s="3620" t="s">
        <v>25</v>
      </c>
      <c r="C78" s="3620"/>
      <c r="D78" s="3620"/>
      <c r="E78" s="3620" t="s">
        <v>397</v>
      </c>
      <c r="F78" s="3647">
        <f>'Основная продукция'!AG110</f>
        <v>5</v>
      </c>
      <c r="G78" s="3622"/>
      <c r="H78" s="3623"/>
      <c r="J78" s="3618" t="s">
        <v>918</v>
      </c>
      <c r="K78" s="3620" t="s">
        <v>25</v>
      </c>
      <c r="L78" s="3620"/>
      <c r="M78" s="3620"/>
      <c r="N78" s="3620" t="s">
        <v>397</v>
      </c>
      <c r="O78" s="3647">
        <f>'Основная продукция'!AG138</f>
        <v>10</v>
      </c>
      <c r="P78" s="3622"/>
      <c r="Q78" s="3623"/>
      <c r="S78" s="3618" t="s">
        <v>918</v>
      </c>
      <c r="T78" s="3620" t="s">
        <v>25</v>
      </c>
      <c r="U78" s="3620"/>
      <c r="V78" s="3620"/>
      <c r="W78" s="3620" t="s">
        <v>397</v>
      </c>
      <c r="X78" s="3647">
        <f>'Основная продукция'!AG166</f>
        <v>0</v>
      </c>
      <c r="Y78" s="3622"/>
      <c r="Z78" s="3623"/>
    </row>
    <row r="79" spans="1:26" s="864" customFormat="1" ht="24.75" customHeight="1">
      <c r="A79" s="3618" t="s">
        <v>919</v>
      </c>
      <c r="B79" s="3620" t="s">
        <v>25</v>
      </c>
      <c r="C79" s="3620"/>
      <c r="D79" s="3620"/>
      <c r="E79" s="3620" t="s">
        <v>397</v>
      </c>
      <c r="F79" s="3647">
        <f>'Основная продукция'!AG111</f>
        <v>20</v>
      </c>
      <c r="G79" s="3622"/>
      <c r="H79" s="3623"/>
      <c r="J79" s="3618" t="s">
        <v>919</v>
      </c>
      <c r="K79" s="3620" t="s">
        <v>25</v>
      </c>
      <c r="L79" s="3620"/>
      <c r="M79" s="3620"/>
      <c r="N79" s="3620" t="s">
        <v>397</v>
      </c>
      <c r="O79" s="3647">
        <f>'Основная продукция'!AG139</f>
        <v>20</v>
      </c>
      <c r="P79" s="3622"/>
      <c r="Q79" s="3623"/>
      <c r="S79" s="3618" t="s">
        <v>919</v>
      </c>
      <c r="T79" s="3620" t="s">
        <v>25</v>
      </c>
      <c r="U79" s="3620"/>
      <c r="V79" s="3620"/>
      <c r="W79" s="3620" t="s">
        <v>397</v>
      </c>
      <c r="X79" s="3647">
        <f>'Основная продукция'!AG167</f>
        <v>0</v>
      </c>
      <c r="Y79" s="3622"/>
      <c r="Z79" s="3623"/>
    </row>
    <row r="80" spans="1:26" s="864" customFormat="1" ht="24.75" customHeight="1" thickBot="1">
      <c r="A80" s="3624" t="s">
        <v>920</v>
      </c>
      <c r="B80" s="3626" t="s">
        <v>25</v>
      </c>
      <c r="C80" s="3626"/>
      <c r="D80" s="3626"/>
      <c r="E80" s="3626" t="s">
        <v>397</v>
      </c>
      <c r="F80" s="3648">
        <f>'Основная продукция'!AG112</f>
        <v>15</v>
      </c>
      <c r="G80" s="3628"/>
      <c r="H80" s="3629"/>
      <c r="J80" s="3624" t="s">
        <v>920</v>
      </c>
      <c r="K80" s="3626" t="s">
        <v>25</v>
      </c>
      <c r="L80" s="3626"/>
      <c r="M80" s="3626"/>
      <c r="N80" s="3626" t="s">
        <v>397</v>
      </c>
      <c r="O80" s="3648">
        <f>'Основная продукция'!AG140</f>
        <v>30</v>
      </c>
      <c r="P80" s="3628"/>
      <c r="Q80" s="3629"/>
      <c r="S80" s="3624" t="s">
        <v>920</v>
      </c>
      <c r="T80" s="3626" t="s">
        <v>25</v>
      </c>
      <c r="U80" s="3626"/>
      <c r="V80" s="3626"/>
      <c r="W80" s="3626" t="s">
        <v>397</v>
      </c>
      <c r="X80" s="3648">
        <f>'Основная продукция'!AG168</f>
        <v>42</v>
      </c>
      <c r="Y80" s="3628"/>
      <c r="Z80" s="3629"/>
    </row>
    <row r="81" spans="1:26" s="864" customFormat="1" ht="22.5" customHeight="1">
      <c r="A81" s="890" t="s">
        <v>42</v>
      </c>
      <c r="B81" s="1274" t="s">
        <v>398</v>
      </c>
      <c r="C81" s="1274"/>
      <c r="D81" s="1274"/>
      <c r="E81" s="1274">
        <f>ROUNDUP(D81,0)+'Основная продукция'!AJ89</f>
        <v>0</v>
      </c>
      <c r="F81" s="1275">
        <f>E81*0.5</f>
        <v>0</v>
      </c>
      <c r="G81" s="931"/>
      <c r="H81" s="933"/>
      <c r="J81" s="890" t="s">
        <v>42</v>
      </c>
      <c r="K81" s="1274" t="s">
        <v>398</v>
      </c>
      <c r="L81" s="1274"/>
      <c r="M81" s="1274"/>
      <c r="N81" s="1274">
        <f>ROUNDUP(M81,0)+'Основная продукция'!AJ117</f>
        <v>1</v>
      </c>
      <c r="O81" s="1275">
        <f>N81*0.5</f>
        <v>0.5</v>
      </c>
      <c r="P81" s="931"/>
      <c r="Q81" s="933"/>
      <c r="S81" s="1273" t="s">
        <v>42</v>
      </c>
      <c r="T81" s="1274" t="s">
        <v>398</v>
      </c>
      <c r="U81" s="1274"/>
      <c r="V81" s="1274"/>
      <c r="W81" s="1274">
        <f>ROUNDUP(V81,0)+'Основная продукция'!AJ145</f>
        <v>3</v>
      </c>
      <c r="X81" s="1275">
        <f>W81*0.5</f>
        <v>1.5</v>
      </c>
      <c r="Y81" s="931"/>
      <c r="Z81" s="933"/>
    </row>
    <row r="82" spans="1:26" s="864" customFormat="1" ht="22.5" customHeight="1">
      <c r="A82" s="893" t="s">
        <v>41</v>
      </c>
      <c r="B82" s="891" t="s">
        <v>398</v>
      </c>
      <c r="C82" s="891"/>
      <c r="D82" s="891"/>
      <c r="E82" s="891">
        <f>ROUNDUP(D82,0)+'Основная продукция'!AJ90</f>
        <v>0</v>
      </c>
      <c r="F82" s="892">
        <f>E82*0.5</f>
        <v>0</v>
      </c>
      <c r="G82" s="894"/>
      <c r="H82" s="896"/>
      <c r="J82" s="893" t="s">
        <v>41</v>
      </c>
      <c r="K82" s="891" t="s">
        <v>398</v>
      </c>
      <c r="L82" s="891"/>
      <c r="M82" s="891"/>
      <c r="N82" s="891">
        <f>ROUNDUP(M82,0)+'Основная продукция'!AJ118</f>
        <v>1</v>
      </c>
      <c r="O82" s="892">
        <f>N82*0.5</f>
        <v>0.5</v>
      </c>
      <c r="P82" s="894"/>
      <c r="Q82" s="896"/>
      <c r="S82" s="893" t="s">
        <v>41</v>
      </c>
      <c r="T82" s="891" t="s">
        <v>398</v>
      </c>
      <c r="U82" s="891"/>
      <c r="V82" s="891"/>
      <c r="W82" s="891">
        <f>ROUNDUP(V82,0)+'Основная продукция'!AJ146</f>
        <v>3</v>
      </c>
      <c r="X82" s="892">
        <f>W82*0.5</f>
        <v>1.5</v>
      </c>
      <c r="Y82" s="894"/>
      <c r="Z82" s="896"/>
    </row>
    <row r="83" spans="1:26" s="864" customFormat="1" ht="22.5" customHeight="1">
      <c r="A83" s="1273" t="s">
        <v>39</v>
      </c>
      <c r="B83" s="867" t="s">
        <v>398</v>
      </c>
      <c r="C83" s="891"/>
      <c r="D83" s="891"/>
      <c r="E83" s="891">
        <f>ROUNDUP(D83,0)+'Основная продукция'!AJ91</f>
        <v>1</v>
      </c>
      <c r="F83" s="892">
        <f>E83*0.5</f>
        <v>0.5</v>
      </c>
      <c r="G83" s="894"/>
      <c r="H83" s="896"/>
      <c r="J83" s="1273" t="s">
        <v>39</v>
      </c>
      <c r="K83" s="867" t="s">
        <v>398</v>
      </c>
      <c r="L83" s="891"/>
      <c r="M83" s="891"/>
      <c r="N83" s="891">
        <f>ROUNDUP(M83,0)+'Основная продукция'!AJ119</f>
        <v>3</v>
      </c>
      <c r="O83" s="892">
        <f>N83*0.5</f>
        <v>1.5</v>
      </c>
      <c r="P83" s="894"/>
      <c r="Q83" s="896"/>
      <c r="S83" s="1273" t="s">
        <v>39</v>
      </c>
      <c r="T83" s="867" t="s">
        <v>398</v>
      </c>
      <c r="U83" s="891"/>
      <c r="V83" s="891"/>
      <c r="W83" s="891">
        <f>ROUNDUP(V83,0)+'Основная продукция'!AJ147</f>
        <v>1</v>
      </c>
      <c r="X83" s="892">
        <f>W83*0.5</f>
        <v>0.5</v>
      </c>
      <c r="Y83" s="894"/>
      <c r="Z83" s="896"/>
    </row>
    <row r="84" spans="1:26" s="864" customFormat="1" ht="22.5" customHeight="1">
      <c r="A84" s="893" t="s">
        <v>47</v>
      </c>
      <c r="B84" s="891" t="s">
        <v>398</v>
      </c>
      <c r="C84" s="891"/>
      <c r="D84" s="891"/>
      <c r="E84" s="891">
        <f>ROUNDUP(D84,0)+'Основная продукция'!AJ92</f>
        <v>1</v>
      </c>
      <c r="F84" s="898">
        <f>E84*0.58</f>
        <v>0.57999999999999996</v>
      </c>
      <c r="G84" s="894"/>
      <c r="H84" s="896"/>
      <c r="J84" s="893" t="s">
        <v>47</v>
      </c>
      <c r="K84" s="891" t="s">
        <v>398</v>
      </c>
      <c r="L84" s="891"/>
      <c r="M84" s="891"/>
      <c r="N84" s="891">
        <f>ROUNDUP(M84,0)+'Основная продукция'!AJ120</f>
        <v>2</v>
      </c>
      <c r="O84" s="898">
        <f>N84*0.58</f>
        <v>1.1599999999999999</v>
      </c>
      <c r="P84" s="894"/>
      <c r="Q84" s="896"/>
      <c r="S84" s="893" t="s">
        <v>47</v>
      </c>
      <c r="T84" s="891" t="s">
        <v>398</v>
      </c>
      <c r="U84" s="891"/>
      <c r="V84" s="891"/>
      <c r="W84" s="891">
        <f>ROUNDUP(V84,0)+'Основная продукция'!AJ148</f>
        <v>2</v>
      </c>
      <c r="X84" s="898">
        <f>W84*0.58</f>
        <v>1.1599999999999999</v>
      </c>
      <c r="Y84" s="894"/>
      <c r="Z84" s="896"/>
    </row>
    <row r="85" spans="1:26" s="864" customFormat="1" ht="22.5" customHeight="1">
      <c r="A85" s="893" t="s">
        <v>45</v>
      </c>
      <c r="B85" s="891" t="s">
        <v>398</v>
      </c>
      <c r="C85" s="891"/>
      <c r="D85" s="891"/>
      <c r="E85" s="891">
        <f>ROUNDUP(D85,0)+'Основная продукция'!AJ93</f>
        <v>1</v>
      </c>
      <c r="F85" s="892"/>
      <c r="G85" s="894"/>
      <c r="H85" s="896"/>
      <c r="J85" s="893" t="s">
        <v>45</v>
      </c>
      <c r="K85" s="891" t="s">
        <v>398</v>
      </c>
      <c r="L85" s="891"/>
      <c r="M85" s="891"/>
      <c r="N85" s="891">
        <f>ROUNDUP(M85,0)+'Основная продукция'!AJ121</f>
        <v>2</v>
      </c>
      <c r="O85" s="892"/>
      <c r="P85" s="894"/>
      <c r="Q85" s="896"/>
      <c r="S85" s="893" t="s">
        <v>45</v>
      </c>
      <c r="T85" s="891" t="s">
        <v>398</v>
      </c>
      <c r="U85" s="891"/>
      <c r="V85" s="891"/>
      <c r="W85" s="891">
        <f>ROUNDUP(V85,0)+'Основная продукция'!AJ149</f>
        <v>2</v>
      </c>
      <c r="X85" s="892"/>
      <c r="Y85" s="894"/>
      <c r="Z85" s="896"/>
    </row>
    <row r="86" spans="1:26" s="864" customFormat="1" ht="22.5" customHeight="1">
      <c r="A86" s="893" t="s">
        <v>44</v>
      </c>
      <c r="B86" s="891" t="s">
        <v>398</v>
      </c>
      <c r="C86" s="891"/>
      <c r="D86" s="891"/>
      <c r="E86" s="891">
        <f>ROUNDUP(D86,0)+'Основная продукция'!AJ94</f>
        <v>3</v>
      </c>
      <c r="F86" s="892">
        <f>E86*0.2</f>
        <v>0.60000000000000009</v>
      </c>
      <c r="G86" s="894"/>
      <c r="H86" s="896"/>
      <c r="J86" s="893" t="s">
        <v>44</v>
      </c>
      <c r="K86" s="891" t="s">
        <v>398</v>
      </c>
      <c r="L86" s="891"/>
      <c r="M86" s="891"/>
      <c r="N86" s="891">
        <f>ROUNDUP(M86,0)+'Основная продукция'!AJ122</f>
        <v>6</v>
      </c>
      <c r="O86" s="892">
        <f>N86*0.2</f>
        <v>1.2000000000000002</v>
      </c>
      <c r="P86" s="894"/>
      <c r="Q86" s="896"/>
      <c r="S86" s="893" t="s">
        <v>44</v>
      </c>
      <c r="T86" s="891" t="s">
        <v>398</v>
      </c>
      <c r="U86" s="891"/>
      <c r="V86" s="891"/>
      <c r="W86" s="891">
        <f>ROUNDUP(V86,0)+'Основная продукция'!AJ150</f>
        <v>5</v>
      </c>
      <c r="X86" s="892">
        <f>W86*0.2</f>
        <v>1</v>
      </c>
      <c r="Y86" s="894"/>
      <c r="Z86" s="896"/>
    </row>
    <row r="87" spans="1:26" s="864" customFormat="1" ht="22.5" customHeight="1">
      <c r="A87" s="893" t="s">
        <v>43</v>
      </c>
      <c r="B87" s="891" t="s">
        <v>398</v>
      </c>
      <c r="C87" s="891"/>
      <c r="D87" s="891"/>
      <c r="E87" s="891">
        <f>ROUNDUP(D87,0)+'Основная продукция'!AJ95</f>
        <v>1</v>
      </c>
      <c r="F87" s="892">
        <f>E87*0.5</f>
        <v>0.5</v>
      </c>
      <c r="G87" s="894"/>
      <c r="H87" s="896"/>
      <c r="J87" s="893" t="s">
        <v>43</v>
      </c>
      <c r="K87" s="891" t="s">
        <v>398</v>
      </c>
      <c r="L87" s="891"/>
      <c r="M87" s="891"/>
      <c r="N87" s="891">
        <f>ROUNDUP(M87,0)+'Основная продукция'!AJ123</f>
        <v>4</v>
      </c>
      <c r="O87" s="892">
        <f>N87*0.5</f>
        <v>2</v>
      </c>
      <c r="P87" s="894"/>
      <c r="Q87" s="896"/>
      <c r="S87" s="893" t="s">
        <v>43</v>
      </c>
      <c r="T87" s="891" t="s">
        <v>398</v>
      </c>
      <c r="U87" s="891"/>
      <c r="V87" s="891"/>
      <c r="W87" s="891">
        <f>ROUNDUP(V87,0)+'Основная продукция'!AJ151</f>
        <v>2</v>
      </c>
      <c r="X87" s="892">
        <f>W87*0.5</f>
        <v>1</v>
      </c>
      <c r="Y87" s="894"/>
      <c r="Z87" s="896"/>
    </row>
    <row r="88" spans="1:26" s="864" customFormat="1" ht="22.5" customHeight="1">
      <c r="A88" s="893" t="s">
        <v>282</v>
      </c>
      <c r="B88" s="891" t="s">
        <v>398</v>
      </c>
      <c r="C88" s="891"/>
      <c r="D88" s="891"/>
      <c r="E88" s="891">
        <f>ROUNDUP(D88,0)+'Основная продукция'!AJ96</f>
        <v>0</v>
      </c>
      <c r="F88" s="892">
        <f>E88*0.5</f>
        <v>0</v>
      </c>
      <c r="G88" s="894"/>
      <c r="H88" s="896"/>
      <c r="J88" s="893" t="s">
        <v>282</v>
      </c>
      <c r="K88" s="891" t="s">
        <v>398</v>
      </c>
      <c r="L88" s="891"/>
      <c r="M88" s="891"/>
      <c r="N88" s="891">
        <f>ROUNDUP(M88,0)+'Основная продукция'!AJ124</f>
        <v>3</v>
      </c>
      <c r="O88" s="892">
        <f>N88*0.5</f>
        <v>1.5</v>
      </c>
      <c r="P88" s="894"/>
      <c r="Q88" s="896"/>
      <c r="S88" s="893" t="s">
        <v>282</v>
      </c>
      <c r="T88" s="891" t="s">
        <v>398</v>
      </c>
      <c r="U88" s="891"/>
      <c r="V88" s="891"/>
      <c r="W88" s="891">
        <f>ROUNDUP(V88,0)+'Основная продукция'!AJ152</f>
        <v>0</v>
      </c>
      <c r="X88" s="892">
        <f>W88*0.5</f>
        <v>0</v>
      </c>
      <c r="Y88" s="894"/>
      <c r="Z88" s="896"/>
    </row>
    <row r="89" spans="1:26" s="864" customFormat="1" ht="22.5" customHeight="1">
      <c r="A89" s="893" t="s">
        <v>315</v>
      </c>
      <c r="B89" s="891" t="s">
        <v>398</v>
      </c>
      <c r="C89" s="891"/>
      <c r="D89" s="891"/>
      <c r="E89" s="891">
        <f>ROUNDUP(D89,0)+'Основная продукция'!AJ97</f>
        <v>1</v>
      </c>
      <c r="F89" s="892">
        <f>E89*0.1</f>
        <v>0.1</v>
      </c>
      <c r="G89" s="894"/>
      <c r="H89" s="896"/>
      <c r="J89" s="893" t="s">
        <v>315</v>
      </c>
      <c r="K89" s="891" t="s">
        <v>398</v>
      </c>
      <c r="L89" s="891"/>
      <c r="M89" s="891"/>
      <c r="N89" s="891">
        <f>ROUNDUP(M89,0)+'Основная продукция'!AJ125</f>
        <v>3</v>
      </c>
      <c r="O89" s="892">
        <f>N89*0.1</f>
        <v>0.30000000000000004</v>
      </c>
      <c r="P89" s="894"/>
      <c r="Q89" s="896"/>
      <c r="S89" s="893" t="s">
        <v>315</v>
      </c>
      <c r="T89" s="891" t="s">
        <v>398</v>
      </c>
      <c r="U89" s="891"/>
      <c r="V89" s="891"/>
      <c r="W89" s="891">
        <f>ROUNDUP(V89,0)+'Основная продукция'!AJ153</f>
        <v>1</v>
      </c>
      <c r="X89" s="892">
        <f>W89*0.1</f>
        <v>0.1</v>
      </c>
      <c r="Y89" s="894"/>
      <c r="Z89" s="896"/>
    </row>
    <row r="90" spans="1:26" s="864" customFormat="1" ht="22.5" customHeight="1">
      <c r="A90" s="893" t="s">
        <v>923</v>
      </c>
      <c r="B90" s="900" t="s">
        <v>398</v>
      </c>
      <c r="C90" s="900"/>
      <c r="D90" s="891"/>
      <c r="E90" s="891">
        <f>ROUNDUP(D90,0)+'Основная продукция'!AJ98</f>
        <v>0</v>
      </c>
      <c r="F90" s="898">
        <f>E90*0.35</f>
        <v>0</v>
      </c>
      <c r="G90" s="901"/>
      <c r="H90" s="903"/>
      <c r="J90" s="893" t="s">
        <v>923</v>
      </c>
      <c r="K90" s="900" t="s">
        <v>398</v>
      </c>
      <c r="L90" s="900"/>
      <c r="M90" s="891"/>
      <c r="N90" s="891">
        <f>ROUNDUP(M90,0)+'Основная продукция'!AJ126</f>
        <v>2</v>
      </c>
      <c r="O90" s="898">
        <f>N90*0.35</f>
        <v>0.7</v>
      </c>
      <c r="P90" s="901"/>
      <c r="Q90" s="903"/>
      <c r="S90" s="893" t="s">
        <v>923</v>
      </c>
      <c r="T90" s="900" t="s">
        <v>398</v>
      </c>
      <c r="U90" s="900"/>
      <c r="V90" s="891"/>
      <c r="W90" s="891">
        <f>ROUNDUP(V90,0)+'Основная продукция'!AJ154</f>
        <v>0</v>
      </c>
      <c r="X90" s="898">
        <f>W90*0.35</f>
        <v>0</v>
      </c>
      <c r="Y90" s="901"/>
      <c r="Z90" s="903"/>
    </row>
    <row r="91" spans="1:26" s="864" customFormat="1" ht="22.5" customHeight="1">
      <c r="A91" s="893" t="s">
        <v>52</v>
      </c>
      <c r="B91" s="891" t="s">
        <v>398</v>
      </c>
      <c r="C91" s="891"/>
      <c r="D91" s="891"/>
      <c r="E91" s="891">
        <f>ROUNDUP(D91,0)+'Основная продукция'!AJ99</f>
        <v>1</v>
      </c>
      <c r="F91" s="898">
        <f>E91*0.24</f>
        <v>0.24</v>
      </c>
      <c r="G91" s="894"/>
      <c r="H91" s="896"/>
      <c r="J91" s="893" t="s">
        <v>52</v>
      </c>
      <c r="K91" s="891" t="s">
        <v>398</v>
      </c>
      <c r="L91" s="891"/>
      <c r="M91" s="891"/>
      <c r="N91" s="891">
        <f>ROUNDUP(M91,0)+'Основная продукция'!AJ127</f>
        <v>4</v>
      </c>
      <c r="O91" s="898">
        <f>N91*0.24</f>
        <v>0.96</v>
      </c>
      <c r="P91" s="894"/>
      <c r="Q91" s="896"/>
      <c r="S91" s="893" t="s">
        <v>52</v>
      </c>
      <c r="T91" s="891" t="s">
        <v>398</v>
      </c>
      <c r="U91" s="891"/>
      <c r="V91" s="891"/>
      <c r="W91" s="891">
        <f>ROUNDUP(V91,0)+'Основная продукция'!AJ155</f>
        <v>4</v>
      </c>
      <c r="X91" s="898">
        <f>W91*0.24</f>
        <v>0.96</v>
      </c>
      <c r="Y91" s="894"/>
      <c r="Z91" s="896"/>
    </row>
    <row r="92" spans="1:26" s="864" customFormat="1" ht="22.5" customHeight="1">
      <c r="A92" s="893" t="s">
        <v>53</v>
      </c>
      <c r="B92" s="891" t="s">
        <v>398</v>
      </c>
      <c r="C92" s="891"/>
      <c r="D92" s="891"/>
      <c r="E92" s="891">
        <f>ROUNDUP(D92,0)+'Основная продукция'!AJ100</f>
        <v>0</v>
      </c>
      <c r="F92" s="898"/>
      <c r="G92" s="894"/>
      <c r="H92" s="896"/>
      <c r="J92" s="893" t="s">
        <v>53</v>
      </c>
      <c r="K92" s="891" t="s">
        <v>398</v>
      </c>
      <c r="L92" s="891"/>
      <c r="M92" s="891"/>
      <c r="N92" s="891">
        <f>ROUNDUP(M92,0)+'Основная продукция'!AJ128</f>
        <v>-1</v>
      </c>
      <c r="O92" s="898"/>
      <c r="P92" s="894"/>
      <c r="Q92" s="896"/>
      <c r="S92" s="893" t="s">
        <v>53</v>
      </c>
      <c r="T92" s="891" t="s">
        <v>398</v>
      </c>
      <c r="U92" s="891"/>
      <c r="V92" s="891"/>
      <c r="W92" s="891">
        <f>ROUNDUP(V92,0)+'Основная продукция'!AJ156</f>
        <v>2</v>
      </c>
      <c r="X92" s="898"/>
      <c r="Y92" s="894"/>
      <c r="Z92" s="896"/>
    </row>
    <row r="93" spans="1:26" s="864" customFormat="1" ht="22.5" customHeight="1">
      <c r="A93" s="893" t="s">
        <v>54</v>
      </c>
      <c r="B93" s="891" t="s">
        <v>398</v>
      </c>
      <c r="C93" s="891"/>
      <c r="D93" s="891"/>
      <c r="E93" s="891">
        <f>ROUNDUP(D93,0)+'Основная продукция'!AJ101</f>
        <v>0</v>
      </c>
      <c r="F93" s="892">
        <f>E93*1</f>
        <v>0</v>
      </c>
      <c r="G93" s="1276"/>
      <c r="H93" s="1278"/>
      <c r="J93" s="893" t="s">
        <v>54</v>
      </c>
      <c r="K93" s="891" t="s">
        <v>398</v>
      </c>
      <c r="L93" s="891"/>
      <c r="M93" s="891"/>
      <c r="N93" s="891">
        <f>ROUNDUP(M93,0)+'Основная продукция'!AJ129</f>
        <v>2</v>
      </c>
      <c r="O93" s="892">
        <f>N93*1</f>
        <v>2</v>
      </c>
      <c r="P93" s="1276"/>
      <c r="Q93" s="1278"/>
      <c r="S93" s="893" t="s">
        <v>54</v>
      </c>
      <c r="T93" s="891" t="s">
        <v>398</v>
      </c>
      <c r="U93" s="891"/>
      <c r="V93" s="891"/>
      <c r="W93" s="891">
        <f>ROUNDUP(V93,0)+'Основная продукция'!AJ157</f>
        <v>0</v>
      </c>
      <c r="X93" s="892">
        <f>W93*1</f>
        <v>0</v>
      </c>
      <c r="Y93" s="1276"/>
      <c r="Z93" s="1278"/>
    </row>
    <row r="94" spans="1:26" s="864" customFormat="1" ht="22.5" customHeight="1">
      <c r="A94" s="893" t="s">
        <v>48</v>
      </c>
      <c r="B94" s="891" t="s">
        <v>399</v>
      </c>
      <c r="C94" s="891"/>
      <c r="D94" s="891"/>
      <c r="E94" s="891">
        <f>ROUNDUP(D94,0)+'Основная продукция'!AJ102</f>
        <v>2</v>
      </c>
      <c r="F94" s="899">
        <f>E94*55</f>
        <v>110</v>
      </c>
      <c r="G94" s="894"/>
      <c r="H94" s="896"/>
      <c r="J94" s="893" t="s">
        <v>48</v>
      </c>
      <c r="K94" s="891" t="s">
        <v>399</v>
      </c>
      <c r="L94" s="891"/>
      <c r="M94" s="891"/>
      <c r="N94" s="891">
        <f>ROUNDUP(M94,0)+'Основная продукция'!AJ130</f>
        <v>5</v>
      </c>
      <c r="O94" s="899">
        <f>N94*55</f>
        <v>275</v>
      </c>
      <c r="P94" s="894"/>
      <c r="Q94" s="896"/>
      <c r="S94" s="893" t="s">
        <v>48</v>
      </c>
      <c r="T94" s="891" t="s">
        <v>399</v>
      </c>
      <c r="U94" s="891"/>
      <c r="V94" s="891"/>
      <c r="W94" s="891">
        <f>ROUNDUP(V94,0)+'Основная продукция'!AJ158</f>
        <v>5</v>
      </c>
      <c r="X94" s="899">
        <f>W94*55</f>
        <v>275</v>
      </c>
      <c r="Y94" s="894"/>
      <c r="Z94" s="896"/>
    </row>
    <row r="95" spans="1:26" s="864" customFormat="1" ht="22.5" customHeight="1">
      <c r="A95" s="3631" t="s">
        <v>927</v>
      </c>
      <c r="B95" s="3632" t="s">
        <v>398</v>
      </c>
      <c r="C95" s="3633"/>
      <c r="D95" s="3632"/>
      <c r="E95" s="3635">
        <f>ROUNDUP(D95,0)+'Основная продукция'!AJ103</f>
        <v>0</v>
      </c>
      <c r="F95" s="3636">
        <f>E95*0.5</f>
        <v>0</v>
      </c>
      <c r="G95" s="3637"/>
      <c r="H95" s="3638"/>
      <c r="J95" s="3631" t="s">
        <v>927</v>
      </c>
      <c r="K95" s="3632" t="s">
        <v>398</v>
      </c>
      <c r="L95" s="3633"/>
      <c r="M95" s="3632"/>
      <c r="N95" s="3635">
        <f>ROUNDUP(M95,0)+'Основная продукция'!AJ131</f>
        <v>1</v>
      </c>
      <c r="O95" s="3636">
        <f>N95*0.5</f>
        <v>0.5</v>
      </c>
      <c r="P95" s="3637"/>
      <c r="Q95" s="3638"/>
      <c r="S95" s="3631" t="s">
        <v>927</v>
      </c>
      <c r="T95" s="3632" t="s">
        <v>398</v>
      </c>
      <c r="U95" s="3633"/>
      <c r="V95" s="3632"/>
      <c r="W95" s="3635">
        <f>ROUNDUP(V95,0)+'Основная продукция'!AJ159</f>
        <v>2</v>
      </c>
      <c r="X95" s="3636">
        <f>W95*0.5</f>
        <v>1</v>
      </c>
      <c r="Y95" s="3637"/>
      <c r="Z95" s="3638"/>
    </row>
    <row r="96" spans="1:26" s="864" customFormat="1" ht="22.5" customHeight="1">
      <c r="A96" s="3631" t="s">
        <v>928</v>
      </c>
      <c r="B96" s="3635" t="s">
        <v>398</v>
      </c>
      <c r="C96" s="3639"/>
      <c r="D96" s="3635"/>
      <c r="E96" s="3635">
        <f>ROUNDUP(D96,0)+'Основная продукция'!AJ104</f>
        <v>1</v>
      </c>
      <c r="F96" s="3641">
        <f>E96*0.5</f>
        <v>0.5</v>
      </c>
      <c r="G96" s="3642"/>
      <c r="H96" s="3643"/>
      <c r="J96" s="3631" t="s">
        <v>928</v>
      </c>
      <c r="K96" s="3635" t="s">
        <v>398</v>
      </c>
      <c r="L96" s="3639"/>
      <c r="M96" s="3635"/>
      <c r="N96" s="3635">
        <f>ROUNDUP(M96,0)+'Основная продукция'!AJ132</f>
        <v>0</v>
      </c>
      <c r="O96" s="3641">
        <f>N96*0.5</f>
        <v>0</v>
      </c>
      <c r="P96" s="3642"/>
      <c r="Q96" s="3643"/>
      <c r="S96" s="3631" t="s">
        <v>928</v>
      </c>
      <c r="T96" s="3635" t="s">
        <v>398</v>
      </c>
      <c r="U96" s="3639"/>
      <c r="V96" s="3635"/>
      <c r="W96" s="3635">
        <f>ROUNDUP(V96,0)+'Основная продукция'!AJ160</f>
        <v>1</v>
      </c>
      <c r="X96" s="3641">
        <f>W96*0.5</f>
        <v>0.5</v>
      </c>
      <c r="Y96" s="3642"/>
      <c r="Z96" s="3643"/>
    </row>
    <row r="97" spans="1:26" s="864" customFormat="1" ht="22.5" customHeight="1">
      <c r="A97" s="893" t="s">
        <v>51</v>
      </c>
      <c r="B97" s="891" t="s">
        <v>398</v>
      </c>
      <c r="C97" s="911"/>
      <c r="D97" s="891"/>
      <c r="E97" s="891">
        <f>ROUNDUP(D97,0)+'Основная продукция'!AJ105</f>
        <v>0</v>
      </c>
      <c r="F97" s="892">
        <f>E97*0.5</f>
        <v>0</v>
      </c>
      <c r="G97" s="894"/>
      <c r="H97" s="896"/>
      <c r="J97" s="893" t="s">
        <v>51</v>
      </c>
      <c r="K97" s="891" t="s">
        <v>398</v>
      </c>
      <c r="L97" s="911"/>
      <c r="M97" s="891"/>
      <c r="N97" s="891">
        <f>ROUNDUP(M97,0)+'Основная продукция'!AJ133</f>
        <v>1</v>
      </c>
      <c r="O97" s="892">
        <f>N97*0.5</f>
        <v>0.5</v>
      </c>
      <c r="P97" s="894"/>
      <c r="Q97" s="896"/>
      <c r="S97" s="893" t="s">
        <v>51</v>
      </c>
      <c r="T97" s="891" t="s">
        <v>398</v>
      </c>
      <c r="U97" s="911"/>
      <c r="V97" s="891"/>
      <c r="W97" s="891">
        <f>ROUNDUP(V97,0)+'Основная продукция'!AJ161</f>
        <v>0</v>
      </c>
      <c r="X97" s="892">
        <f>W97*0.5</f>
        <v>0</v>
      </c>
      <c r="Y97" s="894"/>
      <c r="Z97" s="896"/>
    </row>
    <row r="98" spans="1:26" s="864" customFormat="1" ht="22.5" customHeight="1">
      <c r="A98" s="1273" t="s">
        <v>922</v>
      </c>
      <c r="B98" s="1274" t="s">
        <v>398</v>
      </c>
      <c r="C98" s="1972"/>
      <c r="D98" s="1274"/>
      <c r="E98" s="891">
        <f>ROUNDUP(D98,0)+'Основная продукция'!AJ106</f>
        <v>1</v>
      </c>
      <c r="F98" s="1275">
        <f>E98*0.2</f>
        <v>0.2</v>
      </c>
      <c r="G98" s="894"/>
      <c r="H98" s="896"/>
      <c r="J98" s="1273" t="s">
        <v>922</v>
      </c>
      <c r="K98" s="1274" t="s">
        <v>398</v>
      </c>
      <c r="L98" s="1972"/>
      <c r="M98" s="1274"/>
      <c r="N98" s="891">
        <f>ROUNDUP(M98,0)+'Основная продукция'!AJ134</f>
        <v>0</v>
      </c>
      <c r="O98" s="1275">
        <f>N98*0.2</f>
        <v>0</v>
      </c>
      <c r="P98" s="894"/>
      <c r="Q98" s="896"/>
      <c r="S98" s="1273" t="s">
        <v>922</v>
      </c>
      <c r="T98" s="1274" t="s">
        <v>398</v>
      </c>
      <c r="U98" s="1972"/>
      <c r="V98" s="1274"/>
      <c r="W98" s="891">
        <f>ROUNDUP(V98,0)+'Основная продукция'!AJ162</f>
        <v>0</v>
      </c>
      <c r="X98" s="1275">
        <f>W98*0.2</f>
        <v>0</v>
      </c>
      <c r="Y98" s="894"/>
      <c r="Z98" s="896"/>
    </row>
    <row r="99" spans="1:26" s="864" customFormat="1" ht="22.5" customHeight="1">
      <c r="A99" s="893" t="s">
        <v>58</v>
      </c>
      <c r="B99" s="891" t="s">
        <v>398</v>
      </c>
      <c r="C99" s="891"/>
      <c r="D99" s="891"/>
      <c r="E99" s="891">
        <f>ROUNDUP(D99,0)+'Основная продукция'!AJ107</f>
        <v>1</v>
      </c>
      <c r="F99" s="894"/>
      <c r="G99" s="894"/>
      <c r="H99" s="896"/>
      <c r="J99" s="893" t="s">
        <v>58</v>
      </c>
      <c r="K99" s="891" t="s">
        <v>398</v>
      </c>
      <c r="L99" s="891"/>
      <c r="M99" s="891"/>
      <c r="N99" s="891">
        <f>ROUNDUP(M99,0)+'Основная продукция'!AJ135</f>
        <v>2</v>
      </c>
      <c r="O99" s="894"/>
      <c r="P99" s="894"/>
      <c r="Q99" s="896"/>
      <c r="S99" s="893" t="s">
        <v>58</v>
      </c>
      <c r="T99" s="891" t="s">
        <v>398</v>
      </c>
      <c r="U99" s="891"/>
      <c r="V99" s="891"/>
      <c r="W99" s="891">
        <f>ROUNDUP(V99,0)+'Основная продукция'!AJ163</f>
        <v>2</v>
      </c>
      <c r="X99" s="894"/>
      <c r="Y99" s="894"/>
      <c r="Z99" s="896"/>
    </row>
    <row r="100" spans="1:26" s="864" customFormat="1" ht="22.5" customHeight="1">
      <c r="A100" s="3644" t="s">
        <v>57</v>
      </c>
      <c r="B100" s="1274" t="s">
        <v>398</v>
      </c>
      <c r="C100" s="1274"/>
      <c r="D100" s="1274"/>
      <c r="E100" s="891">
        <f>ROUNDUP(D100,0)+'Основная продукция'!AJ108</f>
        <v>0</v>
      </c>
      <c r="F100" s="1275">
        <f>E100*0.2</f>
        <v>0</v>
      </c>
      <c r="G100" s="894"/>
      <c r="H100" s="896"/>
      <c r="J100" s="3644" t="s">
        <v>57</v>
      </c>
      <c r="K100" s="1274" t="s">
        <v>398</v>
      </c>
      <c r="L100" s="1274"/>
      <c r="M100" s="1274"/>
      <c r="N100" s="891">
        <f>ROUNDUP(M100,0)+'Основная продукция'!AJ136</f>
        <v>1</v>
      </c>
      <c r="O100" s="1275">
        <f>N100*0.2</f>
        <v>0.2</v>
      </c>
      <c r="P100" s="894"/>
      <c r="Q100" s="896"/>
      <c r="S100" s="3644" t="s">
        <v>57</v>
      </c>
      <c r="T100" s="1274" t="s">
        <v>398</v>
      </c>
      <c r="U100" s="1274"/>
      <c r="V100" s="1274"/>
      <c r="W100" s="891">
        <f>ROUNDUP(V100,0)+'Основная продукция'!AJ164</f>
        <v>0</v>
      </c>
      <c r="X100" s="1275">
        <f>W100*0.2</f>
        <v>0</v>
      </c>
      <c r="Y100" s="894"/>
      <c r="Z100" s="896"/>
    </row>
    <row r="101" spans="1:26" s="864" customFormat="1" ht="22.5" customHeight="1">
      <c r="A101" s="893" t="s">
        <v>725</v>
      </c>
      <c r="B101" s="891" t="s">
        <v>398</v>
      </c>
      <c r="C101" s="911"/>
      <c r="D101" s="891"/>
      <c r="E101" s="891">
        <f>ROUNDUP(D101,0)+'Основная продукция'!AJ109</f>
        <v>0</v>
      </c>
      <c r="F101" s="892">
        <f>E101*0.5</f>
        <v>0</v>
      </c>
      <c r="G101" s="894"/>
      <c r="H101" s="896"/>
      <c r="J101" s="893" t="s">
        <v>725</v>
      </c>
      <c r="K101" s="891" t="s">
        <v>398</v>
      </c>
      <c r="L101" s="911"/>
      <c r="M101" s="891"/>
      <c r="N101" s="891">
        <f>ROUNDUP(M101,0)+'Основная продукция'!AJ137</f>
        <v>1</v>
      </c>
      <c r="O101" s="892">
        <f>N101*0.5</f>
        <v>0.5</v>
      </c>
      <c r="P101" s="894"/>
      <c r="Q101" s="896"/>
      <c r="S101" s="893" t="s">
        <v>725</v>
      </c>
      <c r="T101" s="891" t="s">
        <v>398</v>
      </c>
      <c r="U101" s="911"/>
      <c r="V101" s="891"/>
      <c r="W101" s="891">
        <f>ROUNDUP(V101,0)+'Основная продукция'!AJ165</f>
        <v>1</v>
      </c>
      <c r="X101" s="892">
        <f>W101*0.5</f>
        <v>0.5</v>
      </c>
      <c r="Y101" s="894"/>
      <c r="Z101" s="896"/>
    </row>
    <row r="102" spans="1:26" s="864" customFormat="1" ht="22.5" customHeight="1" thickBot="1">
      <c r="A102" s="912" t="s">
        <v>747</v>
      </c>
      <c r="B102" s="913" t="s">
        <v>398</v>
      </c>
      <c r="C102" s="1980"/>
      <c r="D102" s="913"/>
      <c r="E102" s="1274">
        <f>ROUNDUP(D102,0)+'Основная продукция'!AJ110</f>
        <v>0</v>
      </c>
      <c r="F102" s="1981">
        <f>E102*0.5</f>
        <v>0</v>
      </c>
      <c r="G102" s="914"/>
      <c r="H102" s="916"/>
      <c r="J102" s="912" t="s">
        <v>747</v>
      </c>
      <c r="K102" s="913" t="s">
        <v>398</v>
      </c>
      <c r="L102" s="1980"/>
      <c r="M102" s="913"/>
      <c r="N102" s="1274">
        <f>ROUNDUP(M102,0)+'Основная продукция'!AJ138</f>
        <v>1</v>
      </c>
      <c r="O102" s="1981">
        <f>N102*0.5</f>
        <v>0.5</v>
      </c>
      <c r="P102" s="914"/>
      <c r="Q102" s="916"/>
      <c r="S102" s="912" t="s">
        <v>747</v>
      </c>
      <c r="T102" s="913" t="s">
        <v>398</v>
      </c>
      <c r="U102" s="1980"/>
      <c r="V102" s="913"/>
      <c r="W102" s="1274">
        <f>ROUNDUP(V102,0)+'Основная продукция'!AJ166</f>
        <v>0</v>
      </c>
      <c r="X102" s="1981">
        <f>W102*0.5</f>
        <v>0</v>
      </c>
      <c r="Y102" s="914"/>
      <c r="Z102" s="916"/>
    </row>
    <row r="103" spans="1:26" s="864" customFormat="1" ht="22.5" customHeight="1">
      <c r="A103" s="3891" t="s">
        <v>939</v>
      </c>
      <c r="B103" s="3892"/>
      <c r="C103" s="3892"/>
      <c r="D103" s="3892"/>
      <c r="E103" s="3892"/>
      <c r="F103" s="3892"/>
      <c r="G103" s="3892"/>
      <c r="H103" s="3893"/>
      <c r="I103" s="785"/>
      <c r="J103" s="3891" t="s">
        <v>939</v>
      </c>
      <c r="K103" s="3892"/>
      <c r="L103" s="3892"/>
      <c r="M103" s="3892"/>
      <c r="N103" s="3892"/>
      <c r="O103" s="3892"/>
      <c r="P103" s="3892"/>
      <c r="Q103" s="3893"/>
      <c r="R103" s="785"/>
      <c r="S103" s="3891" t="s">
        <v>939</v>
      </c>
      <c r="T103" s="3892"/>
      <c r="U103" s="3892"/>
      <c r="V103" s="3892"/>
      <c r="W103" s="3892"/>
      <c r="X103" s="3892"/>
      <c r="Y103" s="3892"/>
      <c r="Z103" s="3893"/>
    </row>
    <row r="104" spans="1:26" ht="22.5" customHeight="1" thickBot="1">
      <c r="A104" s="795"/>
      <c r="B104" s="796"/>
      <c r="C104" s="796"/>
      <c r="D104" s="796"/>
      <c r="E104" s="796"/>
      <c r="F104" s="796"/>
      <c r="G104" s="796"/>
      <c r="H104" s="917"/>
      <c r="J104" s="795"/>
      <c r="K104" s="796"/>
      <c r="L104" s="796"/>
      <c r="M104" s="796"/>
      <c r="N104" s="796"/>
      <c r="O104" s="796"/>
      <c r="P104" s="796"/>
      <c r="Q104" s="917"/>
      <c r="S104" s="795"/>
      <c r="T104" s="796"/>
      <c r="U104" s="796"/>
      <c r="V104" s="796"/>
      <c r="W104" s="796"/>
      <c r="X104" s="796"/>
      <c r="Y104" s="796"/>
      <c r="Z104" s="917"/>
    </row>
    <row r="105" spans="1:26" ht="24.75" customHeight="1" thickBot="1">
      <c r="A105" s="921" t="s">
        <v>317</v>
      </c>
      <c r="B105" s="922"/>
      <c r="C105" s="922"/>
      <c r="D105" s="922"/>
      <c r="E105" s="922"/>
      <c r="F105" s="922"/>
      <c r="G105" s="4157" t="s">
        <v>872</v>
      </c>
      <c r="H105" s="4158"/>
      <c r="J105" s="4172" t="s">
        <v>320</v>
      </c>
      <c r="K105" s="4173"/>
      <c r="L105" s="4173"/>
      <c r="M105" s="4173"/>
      <c r="N105" s="4173"/>
      <c r="O105" s="4173"/>
      <c r="P105" s="4157" t="s">
        <v>898</v>
      </c>
      <c r="Q105" s="4158"/>
      <c r="S105" s="4056" t="s">
        <v>321</v>
      </c>
      <c r="T105" s="4057"/>
      <c r="U105" s="4057"/>
      <c r="V105" s="4057"/>
      <c r="W105" s="4057"/>
      <c r="X105" s="4058"/>
      <c r="Y105" s="4051" t="s">
        <v>123</v>
      </c>
      <c r="Z105" s="4053"/>
    </row>
    <row r="106" spans="1:26" ht="24.75" customHeight="1" thickBot="1">
      <c r="A106" s="856" t="s">
        <v>61</v>
      </c>
      <c r="B106" s="4059">
        <f>B2</f>
        <v>44606</v>
      </c>
      <c r="C106" s="4060"/>
      <c r="D106" s="4060"/>
      <c r="E106" s="4060"/>
      <c r="F106" s="4061"/>
      <c r="G106" s="1730" t="s">
        <v>62</v>
      </c>
      <c r="H106" s="3903">
        <f>H2</f>
        <v>0.79166666666666663</v>
      </c>
      <c r="J106" s="856" t="s">
        <v>61</v>
      </c>
      <c r="K106" s="4059">
        <f>B2</f>
        <v>44606</v>
      </c>
      <c r="L106" s="4060"/>
      <c r="M106" s="4060"/>
      <c r="N106" s="4060"/>
      <c r="O106" s="4061"/>
      <c r="P106" s="1730" t="s">
        <v>62</v>
      </c>
      <c r="Q106" s="3904">
        <f>H106</f>
        <v>0.79166666666666663</v>
      </c>
      <c r="S106" s="856" t="s">
        <v>61</v>
      </c>
      <c r="T106" s="4059">
        <f>B2</f>
        <v>44606</v>
      </c>
      <c r="U106" s="4060"/>
      <c r="V106" s="4060"/>
      <c r="W106" s="4060"/>
      <c r="X106" s="4061"/>
      <c r="Y106" s="1730" t="s">
        <v>62</v>
      </c>
      <c r="Z106" s="3904">
        <f>Q106</f>
        <v>0.79166666666666663</v>
      </c>
    </row>
    <row r="107" spans="1:26" ht="24.75" customHeight="1">
      <c r="A107" s="4077" t="s">
        <v>21</v>
      </c>
      <c r="B107" s="4078"/>
      <c r="C107" s="3894"/>
      <c r="D107" s="3894"/>
      <c r="E107" s="4085" t="s">
        <v>396</v>
      </c>
      <c r="F107" s="4081" t="s">
        <v>395</v>
      </c>
      <c r="G107" s="4081" t="s">
        <v>22</v>
      </c>
      <c r="H107" s="4155" t="s">
        <v>563</v>
      </c>
      <c r="J107" s="4077" t="s">
        <v>21</v>
      </c>
      <c r="K107" s="4078"/>
      <c r="L107" s="3894"/>
      <c r="M107" s="3894"/>
      <c r="N107" s="4085" t="s">
        <v>396</v>
      </c>
      <c r="O107" s="4081" t="s">
        <v>395</v>
      </c>
      <c r="P107" s="4081" t="s">
        <v>22</v>
      </c>
      <c r="Q107" s="4155" t="s">
        <v>563</v>
      </c>
      <c r="S107" s="4077" t="s">
        <v>21</v>
      </c>
      <c r="T107" s="4078"/>
      <c r="U107" s="3894"/>
      <c r="V107" s="3894"/>
      <c r="W107" s="4085" t="s">
        <v>396</v>
      </c>
      <c r="X107" s="4081" t="s">
        <v>395</v>
      </c>
      <c r="Y107" s="4081" t="s">
        <v>22</v>
      </c>
      <c r="Z107" s="4155" t="s">
        <v>563</v>
      </c>
    </row>
    <row r="108" spans="1:26" ht="24.75" customHeight="1" thickBot="1">
      <c r="A108" s="4161"/>
      <c r="B108" s="4162"/>
      <c r="C108" s="1449"/>
      <c r="D108" s="1449"/>
      <c r="E108" s="4086"/>
      <c r="F108" s="4163"/>
      <c r="G108" s="4163"/>
      <c r="H108" s="4164"/>
      <c r="J108" s="4079"/>
      <c r="K108" s="4080"/>
      <c r="L108" s="3895"/>
      <c r="M108" s="3895"/>
      <c r="N108" s="4086"/>
      <c r="O108" s="4082"/>
      <c r="P108" s="4082"/>
      <c r="Q108" s="4156"/>
      <c r="S108" s="4079"/>
      <c r="T108" s="4080"/>
      <c r="U108" s="3895"/>
      <c r="V108" s="3895"/>
      <c r="W108" s="4086"/>
      <c r="X108" s="4082"/>
      <c r="Y108" s="4082"/>
      <c r="Z108" s="4156"/>
    </row>
    <row r="109" spans="1:26" s="864" customFormat="1" ht="24.75" customHeight="1">
      <c r="A109" s="3898" t="s">
        <v>24</v>
      </c>
      <c r="B109" s="3899" t="s">
        <v>25</v>
      </c>
      <c r="C109" s="3899"/>
      <c r="D109" s="3899"/>
      <c r="E109" s="3899" t="s">
        <v>397</v>
      </c>
      <c r="F109" s="860">
        <f>'Основная продукция'!AG173</f>
        <v>0</v>
      </c>
      <c r="G109" s="861"/>
      <c r="H109" s="863"/>
      <c r="J109" s="3898" t="s">
        <v>24</v>
      </c>
      <c r="K109" s="3899" t="s">
        <v>25</v>
      </c>
      <c r="L109" s="3899"/>
      <c r="M109" s="3899"/>
      <c r="N109" s="3899" t="s">
        <v>397</v>
      </c>
      <c r="O109" s="860">
        <f>'Основная продукция'!AG201</f>
        <v>0</v>
      </c>
      <c r="P109" s="861"/>
      <c r="Q109" s="863"/>
      <c r="S109" s="3898" t="s">
        <v>24</v>
      </c>
      <c r="T109" s="3899" t="s">
        <v>25</v>
      </c>
      <c r="U109" s="3899"/>
      <c r="V109" s="3899"/>
      <c r="W109" s="3899" t="s">
        <v>397</v>
      </c>
      <c r="X109" s="860">
        <f>'Основная продукция'!AG229</f>
        <v>100</v>
      </c>
      <c r="Y109" s="861"/>
      <c r="Z109" s="863"/>
    </row>
    <row r="110" spans="1:26" s="864" customFormat="1" ht="24.75" customHeight="1" thickBot="1">
      <c r="A110" s="1845" t="s">
        <v>764</v>
      </c>
      <c r="B110" s="926" t="s">
        <v>25</v>
      </c>
      <c r="C110" s="926"/>
      <c r="D110" s="926"/>
      <c r="E110" s="926" t="s">
        <v>397</v>
      </c>
      <c r="F110" s="928">
        <f>'Основная продукция'!AG174</f>
        <v>0</v>
      </c>
      <c r="G110" s="2939"/>
      <c r="H110" s="2576"/>
      <c r="J110" s="1845" t="s">
        <v>764</v>
      </c>
      <c r="K110" s="926" t="s">
        <v>25</v>
      </c>
      <c r="L110" s="872"/>
      <c r="M110" s="872"/>
      <c r="N110" s="926" t="s">
        <v>397</v>
      </c>
      <c r="O110" s="930">
        <f>'Основная продукция'!AG202</f>
        <v>0</v>
      </c>
      <c r="P110" s="2939"/>
      <c r="Q110" s="2576"/>
      <c r="S110" s="1845" t="s">
        <v>764</v>
      </c>
      <c r="T110" s="926" t="s">
        <v>25</v>
      </c>
      <c r="U110" s="872"/>
      <c r="V110" s="872"/>
      <c r="W110" s="926" t="s">
        <v>397</v>
      </c>
      <c r="X110" s="930">
        <f>'Основная продукция'!AG230</f>
        <v>35</v>
      </c>
      <c r="Y110" s="2939"/>
      <c r="Z110" s="2576"/>
    </row>
    <row r="111" spans="1:26" s="864" customFormat="1" ht="24.75" customHeight="1">
      <c r="A111" s="929" t="s">
        <v>0</v>
      </c>
      <c r="B111" s="867" t="s">
        <v>25</v>
      </c>
      <c r="C111" s="867"/>
      <c r="D111" s="867"/>
      <c r="E111" s="867" t="s">
        <v>397</v>
      </c>
      <c r="F111" s="930">
        <f>'Основная продукция'!AG175</f>
        <v>0</v>
      </c>
      <c r="G111" s="931"/>
      <c r="H111" s="3399"/>
      <c r="J111" s="3898" t="s">
        <v>0</v>
      </c>
      <c r="K111" s="3899" t="s">
        <v>25</v>
      </c>
      <c r="L111" s="3899"/>
      <c r="M111" s="3899"/>
      <c r="N111" s="3899" t="s">
        <v>397</v>
      </c>
      <c r="O111" s="860">
        <f>'Основная продукция'!AG203</f>
        <v>0</v>
      </c>
      <c r="P111" s="876"/>
      <c r="Q111" s="1829"/>
      <c r="S111" s="3898" t="s">
        <v>0</v>
      </c>
      <c r="T111" s="3899" t="s">
        <v>25</v>
      </c>
      <c r="U111" s="3899"/>
      <c r="V111" s="3899"/>
      <c r="W111" s="3899" t="s">
        <v>397</v>
      </c>
      <c r="X111" s="860">
        <f>'Основная продукция'!AG231</f>
        <v>72</v>
      </c>
      <c r="Y111" s="876"/>
      <c r="Z111" s="1829"/>
    </row>
    <row r="112" spans="1:26" s="864" customFormat="1" ht="24.75" customHeight="1">
      <c r="A112" s="865" t="s">
        <v>28</v>
      </c>
      <c r="B112" s="866" t="s">
        <v>25</v>
      </c>
      <c r="C112" s="866"/>
      <c r="D112" s="866"/>
      <c r="E112" s="866" t="s">
        <v>397</v>
      </c>
      <c r="F112" s="881">
        <f>'Основная продукция'!AG176</f>
        <v>0</v>
      </c>
      <c r="G112" s="877"/>
      <c r="H112" s="1828"/>
      <c r="J112" s="865" t="s">
        <v>28</v>
      </c>
      <c r="K112" s="866" t="s">
        <v>25</v>
      </c>
      <c r="L112" s="866"/>
      <c r="M112" s="866"/>
      <c r="N112" s="866" t="s">
        <v>397</v>
      </c>
      <c r="O112" s="881">
        <f>'Основная продукция'!AG204</f>
        <v>0</v>
      </c>
      <c r="P112" s="877"/>
      <c r="Q112" s="1828"/>
      <c r="S112" s="865" t="s">
        <v>28</v>
      </c>
      <c r="T112" s="866" t="s">
        <v>25</v>
      </c>
      <c r="U112" s="866"/>
      <c r="V112" s="866"/>
      <c r="W112" s="866" t="s">
        <v>397</v>
      </c>
      <c r="X112" s="881">
        <f>'Основная продукция'!AG232</f>
        <v>18</v>
      </c>
      <c r="Y112" s="877"/>
      <c r="Z112" s="1828"/>
    </row>
    <row r="113" spans="1:26" s="864" customFormat="1" ht="24.75" customHeight="1">
      <c r="A113" s="865" t="s">
        <v>29</v>
      </c>
      <c r="B113" s="866" t="s">
        <v>25</v>
      </c>
      <c r="C113" s="866"/>
      <c r="D113" s="866"/>
      <c r="E113" s="866" t="s">
        <v>397</v>
      </c>
      <c r="F113" s="881">
        <f>'Основная продукция'!AG177</f>
        <v>0</v>
      </c>
      <c r="G113" s="877"/>
      <c r="H113" s="1828"/>
      <c r="J113" s="865" t="s">
        <v>29</v>
      </c>
      <c r="K113" s="866" t="s">
        <v>25</v>
      </c>
      <c r="L113" s="866"/>
      <c r="M113" s="866"/>
      <c r="N113" s="866" t="s">
        <v>397</v>
      </c>
      <c r="O113" s="881">
        <f>'Основная продукция'!AG205</f>
        <v>0</v>
      </c>
      <c r="P113" s="877"/>
      <c r="Q113" s="2577"/>
      <c r="S113" s="865" t="s">
        <v>29</v>
      </c>
      <c r="T113" s="866" t="s">
        <v>25</v>
      </c>
      <c r="U113" s="866"/>
      <c r="V113" s="866"/>
      <c r="W113" s="866" t="s">
        <v>397</v>
      </c>
      <c r="X113" s="881">
        <f>'Основная продукция'!AG233</f>
        <v>54</v>
      </c>
      <c r="Y113" s="877"/>
      <c r="Z113" s="2577"/>
    </row>
    <row r="114" spans="1:26" s="864" customFormat="1" ht="24.75" customHeight="1">
      <c r="A114" s="865" t="s">
        <v>879</v>
      </c>
      <c r="B114" s="866" t="s">
        <v>25</v>
      </c>
      <c r="C114" s="866"/>
      <c r="D114" s="866"/>
      <c r="E114" s="866" t="s">
        <v>397</v>
      </c>
      <c r="F114" s="881">
        <f>'Основная продукция'!AG178</f>
        <v>0</v>
      </c>
      <c r="G114" s="877"/>
      <c r="H114" s="1828"/>
      <c r="J114" s="865" t="s">
        <v>879</v>
      </c>
      <c r="K114" s="866" t="s">
        <v>25</v>
      </c>
      <c r="L114" s="866"/>
      <c r="M114" s="866"/>
      <c r="N114" s="866" t="s">
        <v>397</v>
      </c>
      <c r="O114" s="881">
        <f>'Основная продукция'!AG206</f>
        <v>0</v>
      </c>
      <c r="P114" s="877"/>
      <c r="Q114" s="2577"/>
      <c r="S114" s="865" t="s">
        <v>879</v>
      </c>
      <c r="T114" s="866" t="s">
        <v>25</v>
      </c>
      <c r="U114" s="866"/>
      <c r="V114" s="866"/>
      <c r="W114" s="866" t="s">
        <v>397</v>
      </c>
      <c r="X114" s="881">
        <f>'Основная продукция'!AG234</f>
        <v>4</v>
      </c>
      <c r="Y114" s="877"/>
      <c r="Z114" s="2577"/>
    </row>
    <row r="115" spans="1:26" s="864" customFormat="1" ht="24.75" customHeight="1" thickBot="1">
      <c r="A115" s="2928" t="s">
        <v>719</v>
      </c>
      <c r="B115" s="872" t="s">
        <v>25</v>
      </c>
      <c r="C115" s="872"/>
      <c r="D115" s="872"/>
      <c r="E115" s="872" t="s">
        <v>397</v>
      </c>
      <c r="F115" s="935">
        <f>'Основная продукция'!AG179</f>
        <v>0</v>
      </c>
      <c r="G115" s="2579"/>
      <c r="H115" s="3400"/>
      <c r="J115" s="2928" t="s">
        <v>719</v>
      </c>
      <c r="K115" s="926" t="s">
        <v>25</v>
      </c>
      <c r="L115" s="872"/>
      <c r="M115" s="872"/>
      <c r="N115" s="926" t="s">
        <v>397</v>
      </c>
      <c r="O115" s="930">
        <f>'Основная продукция'!AG207</f>
        <v>0</v>
      </c>
      <c r="P115" s="1841"/>
      <c r="Q115" s="2929"/>
      <c r="S115" s="2928" t="s">
        <v>719</v>
      </c>
      <c r="T115" s="926" t="s">
        <v>25</v>
      </c>
      <c r="U115" s="872"/>
      <c r="V115" s="872"/>
      <c r="W115" s="926" t="s">
        <v>397</v>
      </c>
      <c r="X115" s="930">
        <f>'Основная продукция'!AG235</f>
        <v>0</v>
      </c>
      <c r="Y115" s="1841"/>
      <c r="Z115" s="2929"/>
    </row>
    <row r="116" spans="1:26" s="864" customFormat="1" ht="24.75" customHeight="1">
      <c r="A116" s="3898" t="s">
        <v>30</v>
      </c>
      <c r="B116" s="3899" t="s">
        <v>25</v>
      </c>
      <c r="C116" s="3899"/>
      <c r="D116" s="3899"/>
      <c r="E116" s="3899" t="s">
        <v>397</v>
      </c>
      <c r="F116" s="860">
        <f>'Основная продукция'!AG180</f>
        <v>0</v>
      </c>
      <c r="G116" s="876"/>
      <c r="H116" s="863"/>
      <c r="J116" s="3898" t="s">
        <v>30</v>
      </c>
      <c r="K116" s="3899" t="s">
        <v>25</v>
      </c>
      <c r="L116" s="3899"/>
      <c r="M116" s="3899"/>
      <c r="N116" s="3899" t="s">
        <v>397</v>
      </c>
      <c r="O116" s="860">
        <f>'Основная продукция'!AG208</f>
        <v>0</v>
      </c>
      <c r="P116" s="876"/>
      <c r="Q116" s="863"/>
      <c r="S116" s="3898" t="s">
        <v>30</v>
      </c>
      <c r="T116" s="3899" t="s">
        <v>25</v>
      </c>
      <c r="U116" s="3899"/>
      <c r="V116" s="3899"/>
      <c r="W116" s="3899" t="s">
        <v>397</v>
      </c>
      <c r="X116" s="860">
        <f>'Основная продукция'!AG236</f>
        <v>100</v>
      </c>
      <c r="Y116" s="876"/>
      <c r="Z116" s="863"/>
    </row>
    <row r="117" spans="1:26" s="864" customFormat="1" ht="24.75" customHeight="1" thickBot="1">
      <c r="A117" s="3900" t="s">
        <v>31</v>
      </c>
      <c r="B117" s="3901" t="s">
        <v>25</v>
      </c>
      <c r="C117" s="926"/>
      <c r="D117" s="926"/>
      <c r="E117" s="3901" t="s">
        <v>397</v>
      </c>
      <c r="F117" s="928">
        <f>'Основная продукция'!AG181</f>
        <v>0</v>
      </c>
      <c r="G117" s="878"/>
      <c r="H117" s="875"/>
      <c r="J117" s="934" t="s">
        <v>31</v>
      </c>
      <c r="K117" s="882" t="s">
        <v>25</v>
      </c>
      <c r="L117" s="872"/>
      <c r="M117" s="872"/>
      <c r="N117" s="882" t="s">
        <v>397</v>
      </c>
      <c r="O117" s="944">
        <f>'Основная продукция'!AG209</f>
        <v>0</v>
      </c>
      <c r="P117" s="936"/>
      <c r="Q117" s="938"/>
      <c r="S117" s="934" t="s">
        <v>31</v>
      </c>
      <c r="T117" s="882" t="s">
        <v>25</v>
      </c>
      <c r="U117" s="872"/>
      <c r="V117" s="872"/>
      <c r="W117" s="882" t="s">
        <v>397</v>
      </c>
      <c r="X117" s="944">
        <f>'Основная продукция'!AG237</f>
        <v>8</v>
      </c>
      <c r="Y117" s="936"/>
      <c r="Z117" s="938"/>
    </row>
    <row r="118" spans="1:26" s="864" customFormat="1" ht="24.75" customHeight="1" thickBot="1">
      <c r="A118" s="3900" t="s">
        <v>768</v>
      </c>
      <c r="B118" s="872" t="s">
        <v>25</v>
      </c>
      <c r="C118" s="872"/>
      <c r="D118" s="872"/>
      <c r="E118" s="872" t="s">
        <v>397</v>
      </c>
      <c r="F118" s="944">
        <f>'Основная продукция'!AG182</f>
        <v>0</v>
      </c>
      <c r="G118" s="2579"/>
      <c r="H118" s="2947"/>
      <c r="J118" s="3649" t="s">
        <v>768</v>
      </c>
      <c r="K118" s="3650" t="s">
        <v>25</v>
      </c>
      <c r="L118" s="3650"/>
      <c r="M118" s="3650"/>
      <c r="N118" s="3650" t="s">
        <v>397</v>
      </c>
      <c r="O118" s="3651">
        <f>'Основная продукция'!AG210</f>
        <v>0</v>
      </c>
      <c r="P118" s="3652"/>
      <c r="Q118" s="3653"/>
      <c r="S118" s="3649" t="s">
        <v>768</v>
      </c>
      <c r="T118" s="3650" t="s">
        <v>25</v>
      </c>
      <c r="U118" s="3650"/>
      <c r="V118" s="3650"/>
      <c r="W118" s="3650" t="s">
        <v>397</v>
      </c>
      <c r="X118" s="3651">
        <f>'Основная продукция'!AG238</f>
        <v>2</v>
      </c>
      <c r="Y118" s="3652"/>
      <c r="Z118" s="3653"/>
    </row>
    <row r="119" spans="1:26" s="864" customFormat="1" ht="24.75" customHeight="1">
      <c r="A119" s="879" t="s">
        <v>878</v>
      </c>
      <c r="B119" s="3899" t="s">
        <v>25</v>
      </c>
      <c r="C119" s="3899"/>
      <c r="D119" s="3899"/>
      <c r="E119" s="3899" t="s">
        <v>397</v>
      </c>
      <c r="F119" s="860">
        <f>'Основная продукция'!AG183</f>
        <v>0</v>
      </c>
      <c r="G119" s="876"/>
      <c r="H119" s="863"/>
      <c r="J119" s="879" t="s">
        <v>878</v>
      </c>
      <c r="K119" s="3899" t="s">
        <v>25</v>
      </c>
      <c r="L119" s="3899"/>
      <c r="M119" s="3899"/>
      <c r="N119" s="3899" t="s">
        <v>397</v>
      </c>
      <c r="O119" s="860">
        <f>'Основная продукция'!AG211</f>
        <v>0</v>
      </c>
      <c r="P119" s="876"/>
      <c r="Q119" s="863"/>
      <c r="S119" s="879" t="s">
        <v>878</v>
      </c>
      <c r="T119" s="3899" t="s">
        <v>25</v>
      </c>
      <c r="U119" s="3899"/>
      <c r="V119" s="3899"/>
      <c r="W119" s="3899" t="s">
        <v>397</v>
      </c>
      <c r="X119" s="860">
        <f>'Основная продукция'!AG239</f>
        <v>0</v>
      </c>
      <c r="Y119" s="876"/>
      <c r="Z119" s="863"/>
    </row>
    <row r="120" spans="1:26" s="864" customFormat="1" ht="24.75" customHeight="1">
      <c r="A120" s="880" t="s">
        <v>33</v>
      </c>
      <c r="B120" s="866" t="s">
        <v>25</v>
      </c>
      <c r="C120" s="866"/>
      <c r="D120" s="866"/>
      <c r="E120" s="866" t="s">
        <v>397</v>
      </c>
      <c r="F120" s="881">
        <f>'Основная продукция'!AG184</f>
        <v>0</v>
      </c>
      <c r="G120" s="877"/>
      <c r="H120" s="870"/>
      <c r="J120" s="880" t="s">
        <v>33</v>
      </c>
      <c r="K120" s="866" t="s">
        <v>25</v>
      </c>
      <c r="L120" s="866"/>
      <c r="M120" s="866"/>
      <c r="N120" s="866" t="s">
        <v>397</v>
      </c>
      <c r="O120" s="881">
        <f>'Основная продукция'!AG212</f>
        <v>0</v>
      </c>
      <c r="P120" s="877"/>
      <c r="Q120" s="870"/>
      <c r="S120" s="880" t="s">
        <v>33</v>
      </c>
      <c r="T120" s="866" t="s">
        <v>25</v>
      </c>
      <c r="U120" s="866"/>
      <c r="V120" s="866"/>
      <c r="W120" s="866" t="s">
        <v>397</v>
      </c>
      <c r="X120" s="881">
        <f>'Основная продукция'!AG240</f>
        <v>0</v>
      </c>
      <c r="Y120" s="877"/>
      <c r="Z120" s="870"/>
    </row>
    <row r="121" spans="1:26" s="864" customFormat="1" ht="24.75" customHeight="1" thickBot="1">
      <c r="A121" s="871" t="s">
        <v>34</v>
      </c>
      <c r="B121" s="3901" t="s">
        <v>25</v>
      </c>
      <c r="C121" s="926"/>
      <c r="D121" s="926"/>
      <c r="E121" s="3901" t="s">
        <v>397</v>
      </c>
      <c r="F121" s="928">
        <f>'Основная продукция'!AG185</f>
        <v>0</v>
      </c>
      <c r="G121" s="878"/>
      <c r="H121" s="875"/>
      <c r="J121" s="940" t="s">
        <v>34</v>
      </c>
      <c r="K121" s="882" t="s">
        <v>25</v>
      </c>
      <c r="L121" s="872"/>
      <c r="M121" s="872"/>
      <c r="N121" s="882" t="s">
        <v>397</v>
      </c>
      <c r="O121" s="944">
        <f>'Основная продукция'!AG213</f>
        <v>0</v>
      </c>
      <c r="P121" s="936"/>
      <c r="Q121" s="938"/>
      <c r="S121" s="940" t="s">
        <v>34</v>
      </c>
      <c r="T121" s="882" t="s">
        <v>25</v>
      </c>
      <c r="U121" s="872"/>
      <c r="V121" s="872"/>
      <c r="W121" s="882" t="s">
        <v>397</v>
      </c>
      <c r="X121" s="944">
        <f>'Основная продукция'!AG241</f>
        <v>12</v>
      </c>
      <c r="Y121" s="936"/>
      <c r="Z121" s="938"/>
    </row>
    <row r="122" spans="1:26" s="864" customFormat="1" ht="24.75" customHeight="1" thickBot="1">
      <c r="A122" s="2946" t="s">
        <v>455</v>
      </c>
      <c r="B122" s="872" t="s">
        <v>25</v>
      </c>
      <c r="C122" s="872"/>
      <c r="D122" s="872"/>
      <c r="E122" s="872" t="s">
        <v>397</v>
      </c>
      <c r="F122" s="935">
        <f>'Основная продукция'!AG186</f>
        <v>0</v>
      </c>
      <c r="G122" s="2579"/>
      <c r="H122" s="2947"/>
      <c r="J122" s="3649" t="s">
        <v>455</v>
      </c>
      <c r="K122" s="3650" t="s">
        <v>25</v>
      </c>
      <c r="L122" s="3650"/>
      <c r="M122" s="3650"/>
      <c r="N122" s="3650" t="s">
        <v>397</v>
      </c>
      <c r="O122" s="3651">
        <f>'Основная продукция'!AG214</f>
        <v>0</v>
      </c>
      <c r="P122" s="3652"/>
      <c r="Q122" s="3653"/>
      <c r="S122" s="3649" t="s">
        <v>455</v>
      </c>
      <c r="T122" s="3650" t="s">
        <v>25</v>
      </c>
      <c r="U122" s="3650"/>
      <c r="V122" s="3650"/>
      <c r="W122" s="3650" t="s">
        <v>397</v>
      </c>
      <c r="X122" s="3651">
        <f>'Основная продукция'!AG242</f>
        <v>20</v>
      </c>
      <c r="Y122" s="3652"/>
      <c r="Z122" s="3653"/>
    </row>
    <row r="123" spans="1:26" s="864" customFormat="1" ht="24.75" customHeight="1">
      <c r="A123" s="879" t="s">
        <v>331</v>
      </c>
      <c r="B123" s="3899" t="s">
        <v>25</v>
      </c>
      <c r="C123" s="1847"/>
      <c r="D123" s="3899"/>
      <c r="E123" s="3899" t="s">
        <v>397</v>
      </c>
      <c r="F123" s="860">
        <f>'Основная продукция'!AG187</f>
        <v>0</v>
      </c>
      <c r="G123" s="876"/>
      <c r="H123" s="863"/>
      <c r="J123" s="879" t="s">
        <v>331</v>
      </c>
      <c r="K123" s="3899" t="s">
        <v>25</v>
      </c>
      <c r="L123" s="1847"/>
      <c r="M123" s="3899"/>
      <c r="N123" s="3899" t="s">
        <v>397</v>
      </c>
      <c r="O123" s="889">
        <f>'Основная продукция'!AG215</f>
        <v>0</v>
      </c>
      <c r="P123" s="876"/>
      <c r="Q123" s="863"/>
      <c r="S123" s="879" t="s">
        <v>331</v>
      </c>
      <c r="T123" s="3899" t="s">
        <v>25</v>
      </c>
      <c r="U123" s="1847"/>
      <c r="V123" s="3899"/>
      <c r="W123" s="3899" t="s">
        <v>397</v>
      </c>
      <c r="X123" s="889">
        <f>'Основная продукция'!AG243</f>
        <v>0</v>
      </c>
      <c r="Y123" s="876"/>
      <c r="Z123" s="863"/>
    </row>
    <row r="124" spans="1:26" s="864" customFormat="1" ht="24.75" customHeight="1" thickBot="1">
      <c r="A124" s="871" t="s">
        <v>330</v>
      </c>
      <c r="B124" s="926" t="s">
        <v>25</v>
      </c>
      <c r="C124" s="1850"/>
      <c r="D124" s="926"/>
      <c r="E124" s="926" t="s">
        <v>397</v>
      </c>
      <c r="F124" s="928">
        <f>'Основная продукция'!AG188</f>
        <v>0</v>
      </c>
      <c r="G124" s="1841"/>
      <c r="H124" s="2576"/>
      <c r="J124" s="871" t="s">
        <v>330</v>
      </c>
      <c r="K124" s="926" t="s">
        <v>25</v>
      </c>
      <c r="L124" s="1850"/>
      <c r="M124" s="926"/>
      <c r="N124" s="926" t="s">
        <v>397</v>
      </c>
      <c r="O124" s="1840">
        <f>'Основная продукция'!AG216</f>
        <v>0</v>
      </c>
      <c r="P124" s="1841"/>
      <c r="Q124" s="2576"/>
      <c r="S124" s="871" t="s">
        <v>330</v>
      </c>
      <c r="T124" s="926" t="s">
        <v>25</v>
      </c>
      <c r="U124" s="1850"/>
      <c r="V124" s="926"/>
      <c r="W124" s="926" t="s">
        <v>397</v>
      </c>
      <c r="X124" s="1840">
        <f>'Основная продукция'!AG244</f>
        <v>0</v>
      </c>
      <c r="Y124" s="1841"/>
      <c r="Z124" s="2576"/>
    </row>
    <row r="125" spans="1:26" s="864" customFormat="1" ht="24.75" customHeight="1">
      <c r="A125" s="880" t="s">
        <v>37</v>
      </c>
      <c r="B125" s="866" t="s">
        <v>25</v>
      </c>
      <c r="C125" s="866"/>
      <c r="D125" s="866"/>
      <c r="E125" s="866" t="s">
        <v>397</v>
      </c>
      <c r="F125" s="881">
        <f>'Основная продукция'!AG189</f>
        <v>0</v>
      </c>
      <c r="G125" s="877"/>
      <c r="H125" s="870"/>
      <c r="J125" s="880" t="s">
        <v>37</v>
      </c>
      <c r="K125" s="866" t="s">
        <v>25</v>
      </c>
      <c r="L125" s="866"/>
      <c r="M125" s="866"/>
      <c r="N125" s="866" t="s">
        <v>397</v>
      </c>
      <c r="O125" s="881">
        <f>'Основная продукция'!AG217</f>
        <v>0</v>
      </c>
      <c r="P125" s="877"/>
      <c r="Q125" s="870"/>
      <c r="S125" s="880" t="s">
        <v>37</v>
      </c>
      <c r="T125" s="866" t="s">
        <v>25</v>
      </c>
      <c r="U125" s="866"/>
      <c r="V125" s="866"/>
      <c r="W125" s="866" t="s">
        <v>397</v>
      </c>
      <c r="X125" s="881">
        <f>'Основная продукция'!AG245</f>
        <v>28</v>
      </c>
      <c r="Y125" s="877"/>
      <c r="Z125" s="870"/>
    </row>
    <row r="126" spans="1:26" s="864" customFormat="1" ht="24.75" customHeight="1" thickBot="1">
      <c r="A126" s="940" t="s">
        <v>38</v>
      </c>
      <c r="B126" s="882" t="s">
        <v>25</v>
      </c>
      <c r="C126" s="872"/>
      <c r="D126" s="872"/>
      <c r="E126" s="882" t="s">
        <v>397</v>
      </c>
      <c r="F126" s="935">
        <f>'Основная продукция'!AG190</f>
        <v>0</v>
      </c>
      <c r="G126" s="936"/>
      <c r="H126" s="938"/>
      <c r="J126" s="940" t="s">
        <v>38</v>
      </c>
      <c r="K126" s="882" t="s">
        <v>25</v>
      </c>
      <c r="L126" s="872"/>
      <c r="M126" s="872"/>
      <c r="N126" s="882" t="s">
        <v>397</v>
      </c>
      <c r="O126" s="944">
        <f>'Основная продукция'!AG218</f>
        <v>0</v>
      </c>
      <c r="P126" s="936"/>
      <c r="Q126" s="938"/>
      <c r="S126" s="940" t="s">
        <v>38</v>
      </c>
      <c r="T126" s="882" t="s">
        <v>25</v>
      </c>
      <c r="U126" s="872"/>
      <c r="V126" s="872"/>
      <c r="W126" s="882" t="s">
        <v>397</v>
      </c>
      <c r="X126" s="944">
        <f>'Основная продукция'!AG246</f>
        <v>20</v>
      </c>
      <c r="Y126" s="936"/>
      <c r="Z126" s="938"/>
    </row>
    <row r="127" spans="1:26" s="864" customFormat="1" ht="24.75" customHeight="1">
      <c r="A127" s="879" t="s">
        <v>814</v>
      </c>
      <c r="B127" s="3899" t="s">
        <v>25</v>
      </c>
      <c r="C127" s="3899"/>
      <c r="D127" s="3899"/>
      <c r="E127" s="3899" t="s">
        <v>397</v>
      </c>
      <c r="F127" s="860">
        <f>'Основная продукция'!AG191</f>
        <v>0</v>
      </c>
      <c r="G127" s="876"/>
      <c r="H127" s="863"/>
      <c r="J127" s="879" t="s">
        <v>814</v>
      </c>
      <c r="K127" s="3899" t="s">
        <v>25</v>
      </c>
      <c r="L127" s="3899"/>
      <c r="M127" s="3899"/>
      <c r="N127" s="3899" t="s">
        <v>397</v>
      </c>
      <c r="O127" s="860">
        <f>'Основная продукция'!AG219</f>
        <v>0</v>
      </c>
      <c r="P127" s="876"/>
      <c r="Q127" s="863"/>
      <c r="S127" s="879" t="s">
        <v>814</v>
      </c>
      <c r="T127" s="3899" t="s">
        <v>25</v>
      </c>
      <c r="U127" s="3899"/>
      <c r="V127" s="3899"/>
      <c r="W127" s="3899" t="s">
        <v>397</v>
      </c>
      <c r="X127" s="860">
        <f>'Основная продукция'!AG247</f>
        <v>5</v>
      </c>
      <c r="Y127" s="876"/>
      <c r="Z127" s="863"/>
    </row>
    <row r="128" spans="1:26" s="864" customFormat="1" ht="24.75" customHeight="1" thickBot="1">
      <c r="A128" s="871" t="s">
        <v>523</v>
      </c>
      <c r="B128" s="3901" t="s">
        <v>25</v>
      </c>
      <c r="C128" s="3901"/>
      <c r="D128" s="3901"/>
      <c r="E128" s="3901" t="s">
        <v>397</v>
      </c>
      <c r="F128" s="928">
        <f>'Основная продукция'!AG192</f>
        <v>0</v>
      </c>
      <c r="G128" s="878"/>
      <c r="H128" s="875"/>
      <c r="J128" s="871" t="s">
        <v>523</v>
      </c>
      <c r="K128" s="3901" t="s">
        <v>25</v>
      </c>
      <c r="L128" s="3901"/>
      <c r="M128" s="3901"/>
      <c r="N128" s="3901" t="s">
        <v>397</v>
      </c>
      <c r="O128" s="928">
        <f>'Основная продукция'!AG220</f>
        <v>0</v>
      </c>
      <c r="P128" s="878"/>
      <c r="Q128" s="875"/>
      <c r="S128" s="871" t="s">
        <v>523</v>
      </c>
      <c r="T128" s="3901" t="s">
        <v>25</v>
      </c>
      <c r="U128" s="3901"/>
      <c r="V128" s="3901"/>
      <c r="W128" s="3901" t="s">
        <v>397</v>
      </c>
      <c r="X128" s="928">
        <f>'Основная продукция'!AG248</f>
        <v>5</v>
      </c>
      <c r="Y128" s="878"/>
      <c r="Z128" s="875"/>
    </row>
    <row r="129" spans="1:26" s="864" customFormat="1" ht="24.75" customHeight="1">
      <c r="A129" s="3612" t="s">
        <v>917</v>
      </c>
      <c r="B129" s="3614" t="s">
        <v>25</v>
      </c>
      <c r="C129" s="3614"/>
      <c r="D129" s="3614"/>
      <c r="E129" s="3614" t="s">
        <v>397</v>
      </c>
      <c r="F129" s="3646">
        <f>'Основная продукция'!AG193</f>
        <v>0</v>
      </c>
      <c r="G129" s="3616"/>
      <c r="H129" s="3617"/>
      <c r="J129" s="3612" t="s">
        <v>917</v>
      </c>
      <c r="K129" s="3614" t="s">
        <v>25</v>
      </c>
      <c r="L129" s="3614"/>
      <c r="M129" s="3614"/>
      <c r="N129" s="3614" t="s">
        <v>397</v>
      </c>
      <c r="O129" s="3646">
        <f>'Основная продукция'!AG221</f>
        <v>0</v>
      </c>
      <c r="P129" s="3616"/>
      <c r="Q129" s="3617"/>
      <c r="S129" s="3612" t="s">
        <v>917</v>
      </c>
      <c r="T129" s="3614" t="s">
        <v>25</v>
      </c>
      <c r="U129" s="3614"/>
      <c r="V129" s="3614"/>
      <c r="W129" s="3614" t="s">
        <v>397</v>
      </c>
      <c r="X129" s="3646">
        <f>'Основная продукция'!AG249</f>
        <v>5</v>
      </c>
      <c r="Y129" s="3616"/>
      <c r="Z129" s="3617"/>
    </row>
    <row r="130" spans="1:26" s="864" customFormat="1" ht="24.75" customHeight="1">
      <c r="A130" s="3618" t="s">
        <v>918</v>
      </c>
      <c r="B130" s="3620" t="s">
        <v>25</v>
      </c>
      <c r="C130" s="3620"/>
      <c r="D130" s="3620"/>
      <c r="E130" s="3620" t="s">
        <v>397</v>
      </c>
      <c r="F130" s="3647">
        <f>'Основная продукция'!AG194</f>
        <v>0</v>
      </c>
      <c r="G130" s="3622"/>
      <c r="H130" s="3623"/>
      <c r="J130" s="3618" t="s">
        <v>918</v>
      </c>
      <c r="K130" s="3620" t="s">
        <v>25</v>
      </c>
      <c r="L130" s="3620"/>
      <c r="M130" s="3620"/>
      <c r="N130" s="3620" t="s">
        <v>397</v>
      </c>
      <c r="O130" s="3647">
        <f>'Основная продукция'!AG222</f>
        <v>0</v>
      </c>
      <c r="P130" s="3622"/>
      <c r="Q130" s="3623"/>
      <c r="S130" s="3618" t="s">
        <v>918</v>
      </c>
      <c r="T130" s="3620" t="s">
        <v>25</v>
      </c>
      <c r="U130" s="3620"/>
      <c r="V130" s="3620"/>
      <c r="W130" s="3620" t="s">
        <v>397</v>
      </c>
      <c r="X130" s="3647">
        <f>'Основная продукция'!AG250</f>
        <v>0</v>
      </c>
      <c r="Y130" s="3622"/>
      <c r="Z130" s="3623"/>
    </row>
    <row r="131" spans="1:26" s="864" customFormat="1" ht="24.75" customHeight="1">
      <c r="A131" s="3618" t="s">
        <v>919</v>
      </c>
      <c r="B131" s="3620" t="s">
        <v>25</v>
      </c>
      <c r="C131" s="3620"/>
      <c r="D131" s="3620"/>
      <c r="E131" s="3620" t="s">
        <v>397</v>
      </c>
      <c r="F131" s="3647">
        <f>'Основная продукция'!AG195</f>
        <v>0</v>
      </c>
      <c r="G131" s="3622"/>
      <c r="H131" s="3623"/>
      <c r="J131" s="3618" t="s">
        <v>919</v>
      </c>
      <c r="K131" s="3620" t="s">
        <v>25</v>
      </c>
      <c r="L131" s="3620"/>
      <c r="M131" s="3620"/>
      <c r="N131" s="3620" t="s">
        <v>397</v>
      </c>
      <c r="O131" s="3647">
        <f>'Основная продукция'!AG223</f>
        <v>0</v>
      </c>
      <c r="P131" s="3622"/>
      <c r="Q131" s="3623"/>
      <c r="S131" s="3618" t="s">
        <v>919</v>
      </c>
      <c r="T131" s="3620" t="s">
        <v>25</v>
      </c>
      <c r="U131" s="3620"/>
      <c r="V131" s="3620"/>
      <c r="W131" s="3620" t="s">
        <v>397</v>
      </c>
      <c r="X131" s="3647">
        <f>'Основная продукция'!AG251</f>
        <v>10</v>
      </c>
      <c r="Y131" s="3622"/>
      <c r="Z131" s="3623"/>
    </row>
    <row r="132" spans="1:26" s="864" customFormat="1" ht="24.75" customHeight="1" thickBot="1">
      <c r="A132" s="3624" t="s">
        <v>920</v>
      </c>
      <c r="B132" s="3626" t="s">
        <v>25</v>
      </c>
      <c r="C132" s="3626"/>
      <c r="D132" s="3626"/>
      <c r="E132" s="3626" t="s">
        <v>397</v>
      </c>
      <c r="F132" s="3648">
        <f>'Основная продукция'!AG196</f>
        <v>0</v>
      </c>
      <c r="G132" s="3628"/>
      <c r="H132" s="3629"/>
      <c r="J132" s="3624" t="s">
        <v>920</v>
      </c>
      <c r="K132" s="3626" t="s">
        <v>25</v>
      </c>
      <c r="L132" s="3626"/>
      <c r="M132" s="3626"/>
      <c r="N132" s="3626" t="s">
        <v>397</v>
      </c>
      <c r="O132" s="3648">
        <f>'Основная продукция'!AG224</f>
        <v>0</v>
      </c>
      <c r="P132" s="3628"/>
      <c r="Q132" s="3629"/>
      <c r="S132" s="3624" t="s">
        <v>920</v>
      </c>
      <c r="T132" s="3626" t="s">
        <v>25</v>
      </c>
      <c r="U132" s="3626"/>
      <c r="V132" s="3626"/>
      <c r="W132" s="3626" t="s">
        <v>397</v>
      </c>
      <c r="X132" s="3648">
        <f>'Основная продукция'!AG252</f>
        <v>0</v>
      </c>
      <c r="Y132" s="3628"/>
      <c r="Z132" s="3629"/>
    </row>
    <row r="133" spans="1:26" s="864" customFormat="1" ht="22.5" customHeight="1">
      <c r="A133" s="890" t="s">
        <v>42</v>
      </c>
      <c r="B133" s="1274" t="s">
        <v>398</v>
      </c>
      <c r="C133" s="1274"/>
      <c r="D133" s="1274"/>
      <c r="E133" s="1274">
        <f>ROUNDUP(D133,0)+'Основная продукция'!AJ173</f>
        <v>0</v>
      </c>
      <c r="F133" s="1275">
        <f>E133*0.5</f>
        <v>0</v>
      </c>
      <c r="G133" s="931"/>
      <c r="H133" s="933"/>
      <c r="J133" s="890" t="s">
        <v>42</v>
      </c>
      <c r="K133" s="1274" t="s">
        <v>398</v>
      </c>
      <c r="L133" s="1274"/>
      <c r="M133" s="1274"/>
      <c r="N133" s="1274">
        <f>ROUNDUP(M133,0)+'Основная продукция'!AJ201</f>
        <v>0</v>
      </c>
      <c r="O133" s="1275">
        <f>N133*0.5</f>
        <v>0</v>
      </c>
      <c r="P133" s="931"/>
      <c r="Q133" s="933"/>
      <c r="S133" s="890" t="s">
        <v>42</v>
      </c>
      <c r="T133" s="1274" t="s">
        <v>398</v>
      </c>
      <c r="U133" s="1274"/>
      <c r="V133" s="1274"/>
      <c r="W133" s="1274">
        <f>ROUNDUP(V133,0)+'Основная продукция'!AJ229</f>
        <v>2</v>
      </c>
      <c r="X133" s="1275">
        <f>W133*0.5</f>
        <v>1</v>
      </c>
      <c r="Y133" s="931"/>
      <c r="Z133" s="933"/>
    </row>
    <row r="134" spans="1:26" s="864" customFormat="1" ht="22.5" customHeight="1">
      <c r="A134" s="893" t="s">
        <v>41</v>
      </c>
      <c r="B134" s="891" t="s">
        <v>398</v>
      </c>
      <c r="C134" s="891"/>
      <c r="D134" s="891"/>
      <c r="E134" s="891">
        <f>ROUNDUP(D134,0)+'Основная продукция'!AJ174</f>
        <v>0</v>
      </c>
      <c r="F134" s="892">
        <f>E134*0.5</f>
        <v>0</v>
      </c>
      <c r="G134" s="894"/>
      <c r="H134" s="896"/>
      <c r="J134" s="893" t="s">
        <v>41</v>
      </c>
      <c r="K134" s="891" t="s">
        <v>398</v>
      </c>
      <c r="L134" s="891"/>
      <c r="M134" s="891"/>
      <c r="N134" s="891">
        <f>ROUNDUP(M134,0)+'Основная продукция'!AJ202</f>
        <v>0</v>
      </c>
      <c r="O134" s="892">
        <f>N134*0.5</f>
        <v>0</v>
      </c>
      <c r="P134" s="894"/>
      <c r="Q134" s="896"/>
      <c r="S134" s="893" t="s">
        <v>41</v>
      </c>
      <c r="T134" s="891" t="s">
        <v>398</v>
      </c>
      <c r="U134" s="891"/>
      <c r="V134" s="891"/>
      <c r="W134" s="891">
        <f>ROUNDUP(V134,0)+'Основная продукция'!AJ230</f>
        <v>3</v>
      </c>
      <c r="X134" s="892">
        <f>W134*0.5</f>
        <v>1.5</v>
      </c>
      <c r="Y134" s="894"/>
      <c r="Z134" s="896"/>
    </row>
    <row r="135" spans="1:26" s="864" customFormat="1" ht="22.5" customHeight="1">
      <c r="A135" s="1273" t="s">
        <v>39</v>
      </c>
      <c r="B135" s="867" t="s">
        <v>398</v>
      </c>
      <c r="C135" s="891"/>
      <c r="D135" s="891"/>
      <c r="E135" s="891">
        <f>ROUNDUP(D135,0)+'Основная продукция'!AJ175</f>
        <v>0</v>
      </c>
      <c r="F135" s="892">
        <f>E135*0.5</f>
        <v>0</v>
      </c>
      <c r="G135" s="894"/>
      <c r="H135" s="896"/>
      <c r="J135" s="1273" t="s">
        <v>39</v>
      </c>
      <c r="K135" s="867" t="s">
        <v>398</v>
      </c>
      <c r="L135" s="891"/>
      <c r="M135" s="891"/>
      <c r="N135" s="891">
        <f>ROUNDUP(M135,0)+'Основная продукция'!AJ203</f>
        <v>0</v>
      </c>
      <c r="O135" s="892">
        <f>N135*0.5</f>
        <v>0</v>
      </c>
      <c r="P135" s="894"/>
      <c r="Q135" s="896"/>
      <c r="S135" s="1273" t="s">
        <v>39</v>
      </c>
      <c r="T135" s="867" t="s">
        <v>398</v>
      </c>
      <c r="U135" s="891"/>
      <c r="V135" s="891"/>
      <c r="W135" s="891">
        <f>ROUNDUP(V135,0)+'Основная продукция'!AJ231</f>
        <v>6</v>
      </c>
      <c r="X135" s="892">
        <f>W135*0.5</f>
        <v>3</v>
      </c>
      <c r="Y135" s="894"/>
      <c r="Z135" s="896"/>
    </row>
    <row r="136" spans="1:26" s="864" customFormat="1" ht="22.5" customHeight="1">
      <c r="A136" s="893" t="s">
        <v>47</v>
      </c>
      <c r="B136" s="891" t="s">
        <v>398</v>
      </c>
      <c r="C136" s="891"/>
      <c r="D136" s="891"/>
      <c r="E136" s="891">
        <f>ROUNDUP(D136,0)+'Основная продукция'!AJ176</f>
        <v>0</v>
      </c>
      <c r="F136" s="898">
        <f>E136*0.58</f>
        <v>0</v>
      </c>
      <c r="G136" s="894"/>
      <c r="H136" s="896"/>
      <c r="J136" s="893" t="s">
        <v>47</v>
      </c>
      <c r="K136" s="891" t="s">
        <v>398</v>
      </c>
      <c r="L136" s="891"/>
      <c r="M136" s="891"/>
      <c r="N136" s="891">
        <f>ROUNDUP(M136,0)+'Основная продукция'!AJ204</f>
        <v>0</v>
      </c>
      <c r="O136" s="898">
        <f>N136*0.58</f>
        <v>0</v>
      </c>
      <c r="P136" s="894"/>
      <c r="Q136" s="896"/>
      <c r="S136" s="893" t="s">
        <v>47</v>
      </c>
      <c r="T136" s="891" t="s">
        <v>398</v>
      </c>
      <c r="U136" s="891"/>
      <c r="V136" s="891"/>
      <c r="W136" s="891">
        <f>ROUNDUP(V136,0)+'Основная продукция'!AJ232</f>
        <v>1</v>
      </c>
      <c r="X136" s="898">
        <f>W136*0.58</f>
        <v>0.57999999999999996</v>
      </c>
      <c r="Y136" s="894"/>
      <c r="Z136" s="896"/>
    </row>
    <row r="137" spans="1:26" s="864" customFormat="1" ht="22.5" customHeight="1">
      <c r="A137" s="893" t="s">
        <v>45</v>
      </c>
      <c r="B137" s="891" t="s">
        <v>398</v>
      </c>
      <c r="C137" s="891"/>
      <c r="D137" s="891"/>
      <c r="E137" s="891">
        <f>ROUNDUP(D137,0)+'Основная продукция'!AJ177</f>
        <v>0</v>
      </c>
      <c r="F137" s="892"/>
      <c r="G137" s="894"/>
      <c r="H137" s="896"/>
      <c r="J137" s="893" t="s">
        <v>45</v>
      </c>
      <c r="K137" s="891" t="s">
        <v>398</v>
      </c>
      <c r="L137" s="891"/>
      <c r="M137" s="891"/>
      <c r="N137" s="891">
        <f>ROUNDUP(M137,0)+'Основная продукция'!AJ205</f>
        <v>0</v>
      </c>
      <c r="O137" s="892"/>
      <c r="P137" s="894"/>
      <c r="Q137" s="896"/>
      <c r="S137" s="893" t="s">
        <v>45</v>
      </c>
      <c r="T137" s="891" t="s">
        <v>398</v>
      </c>
      <c r="U137" s="891"/>
      <c r="V137" s="891"/>
      <c r="W137" s="891">
        <f>ROUNDUP(V137,0)+'Основная продукция'!AJ233</f>
        <v>2</v>
      </c>
      <c r="X137" s="892"/>
      <c r="Y137" s="894"/>
      <c r="Z137" s="896"/>
    </row>
    <row r="138" spans="1:26" s="864" customFormat="1" ht="22.5" customHeight="1">
      <c r="A138" s="893" t="s">
        <v>44</v>
      </c>
      <c r="B138" s="891" t="s">
        <v>398</v>
      </c>
      <c r="C138" s="891"/>
      <c r="D138" s="891"/>
      <c r="E138" s="891">
        <f>ROUNDUP(D138,0)+'Основная продукция'!AJ178</f>
        <v>0</v>
      </c>
      <c r="F138" s="892">
        <f>E138*0.2</f>
        <v>0</v>
      </c>
      <c r="G138" s="894"/>
      <c r="H138" s="896"/>
      <c r="J138" s="893" t="s">
        <v>44</v>
      </c>
      <c r="K138" s="891" t="s">
        <v>398</v>
      </c>
      <c r="L138" s="891"/>
      <c r="M138" s="891"/>
      <c r="N138" s="891">
        <f>ROUNDUP(M138,0)+'Основная продукция'!AJ206</f>
        <v>0</v>
      </c>
      <c r="O138" s="892">
        <f>N138*0.2</f>
        <v>0</v>
      </c>
      <c r="P138" s="894"/>
      <c r="Q138" s="896"/>
      <c r="S138" s="893" t="s">
        <v>44</v>
      </c>
      <c r="T138" s="891" t="s">
        <v>398</v>
      </c>
      <c r="U138" s="891"/>
      <c r="V138" s="891"/>
      <c r="W138" s="891">
        <f>ROUNDUP(V138,0)+'Основная продукция'!AJ234</f>
        <v>10</v>
      </c>
      <c r="X138" s="892">
        <f>W138*0.2</f>
        <v>2</v>
      </c>
      <c r="Y138" s="894"/>
      <c r="Z138" s="896"/>
    </row>
    <row r="139" spans="1:26" s="864" customFormat="1" ht="22.5" customHeight="1">
      <c r="A139" s="893" t="s">
        <v>43</v>
      </c>
      <c r="B139" s="891" t="s">
        <v>398</v>
      </c>
      <c r="C139" s="891"/>
      <c r="D139" s="891"/>
      <c r="E139" s="891">
        <f>ROUNDUP(D139,0)+'Основная продукция'!AJ179</f>
        <v>0</v>
      </c>
      <c r="F139" s="892">
        <f>E139*0.5</f>
        <v>0</v>
      </c>
      <c r="G139" s="894"/>
      <c r="H139" s="896"/>
      <c r="J139" s="893" t="s">
        <v>43</v>
      </c>
      <c r="K139" s="891" t="s">
        <v>398</v>
      </c>
      <c r="L139" s="891"/>
      <c r="M139" s="891"/>
      <c r="N139" s="891">
        <f>ROUNDUP(M139,0)+'Основная продукция'!AJ207</f>
        <v>0</v>
      </c>
      <c r="O139" s="892">
        <f>N139*0.5</f>
        <v>0</v>
      </c>
      <c r="P139" s="894"/>
      <c r="Q139" s="896"/>
      <c r="S139" s="893" t="s">
        <v>43</v>
      </c>
      <c r="T139" s="891" t="s">
        <v>398</v>
      </c>
      <c r="U139" s="891"/>
      <c r="V139" s="891"/>
      <c r="W139" s="891">
        <f>ROUNDUP(V139,0)+'Основная продукция'!AJ235</f>
        <v>5</v>
      </c>
      <c r="X139" s="892">
        <f>W139*0.5</f>
        <v>2.5</v>
      </c>
      <c r="Y139" s="894"/>
      <c r="Z139" s="896"/>
    </row>
    <row r="140" spans="1:26" s="864" customFormat="1" ht="22.5" customHeight="1">
      <c r="A140" s="893" t="s">
        <v>282</v>
      </c>
      <c r="B140" s="891" t="s">
        <v>398</v>
      </c>
      <c r="C140" s="891"/>
      <c r="D140" s="891"/>
      <c r="E140" s="891">
        <f>ROUNDUP(D140,0)+'Основная продукция'!AJ180</f>
        <v>0</v>
      </c>
      <c r="F140" s="892">
        <f>E140*0.5</f>
        <v>0</v>
      </c>
      <c r="G140" s="894"/>
      <c r="H140" s="896"/>
      <c r="J140" s="893" t="s">
        <v>282</v>
      </c>
      <c r="K140" s="891" t="s">
        <v>398</v>
      </c>
      <c r="L140" s="891"/>
      <c r="M140" s="891"/>
      <c r="N140" s="891">
        <f>ROUNDUP(M140,0)+'Основная продукция'!AJ208</f>
        <v>0</v>
      </c>
      <c r="O140" s="892">
        <f>N140*0.5</f>
        <v>0</v>
      </c>
      <c r="P140" s="894"/>
      <c r="Q140" s="896"/>
      <c r="S140" s="893" t="s">
        <v>282</v>
      </c>
      <c r="T140" s="891" t="s">
        <v>398</v>
      </c>
      <c r="U140" s="891"/>
      <c r="V140" s="891"/>
      <c r="W140" s="891">
        <f>ROUNDUP(V140,0)+'Основная продукция'!AJ236</f>
        <v>1</v>
      </c>
      <c r="X140" s="892">
        <f>W140*0.5</f>
        <v>0.5</v>
      </c>
      <c r="Y140" s="894"/>
      <c r="Z140" s="896"/>
    </row>
    <row r="141" spans="1:26" s="864" customFormat="1" ht="22.5" customHeight="1">
      <c r="A141" s="893" t="s">
        <v>315</v>
      </c>
      <c r="B141" s="891" t="s">
        <v>398</v>
      </c>
      <c r="C141" s="891"/>
      <c r="D141" s="891"/>
      <c r="E141" s="891">
        <f>ROUNDUP(D141,0)+'Основная продукция'!AJ181</f>
        <v>0</v>
      </c>
      <c r="F141" s="892">
        <f>E141*0.1</f>
        <v>0</v>
      </c>
      <c r="G141" s="894"/>
      <c r="H141" s="896"/>
      <c r="J141" s="893" t="s">
        <v>315</v>
      </c>
      <c r="K141" s="891" t="s">
        <v>398</v>
      </c>
      <c r="L141" s="891"/>
      <c r="M141" s="891"/>
      <c r="N141" s="891">
        <f>ROUNDUP(M141,0)+'Основная продукция'!AJ209</f>
        <v>0</v>
      </c>
      <c r="O141" s="892">
        <f>N141*0.1</f>
        <v>0</v>
      </c>
      <c r="P141" s="894"/>
      <c r="Q141" s="896"/>
      <c r="S141" s="893" t="s">
        <v>315</v>
      </c>
      <c r="T141" s="891" t="s">
        <v>398</v>
      </c>
      <c r="U141" s="891"/>
      <c r="V141" s="891"/>
      <c r="W141" s="891">
        <f>ROUNDUP(V141,0)+'Основная продукция'!AJ237</f>
        <v>2</v>
      </c>
      <c r="X141" s="892">
        <f>W141*0.1</f>
        <v>0.2</v>
      </c>
      <c r="Y141" s="894"/>
      <c r="Z141" s="896"/>
    </row>
    <row r="142" spans="1:26" s="864" customFormat="1" ht="22.5" customHeight="1">
      <c r="A142" s="893" t="s">
        <v>923</v>
      </c>
      <c r="B142" s="900" t="s">
        <v>398</v>
      </c>
      <c r="C142" s="900"/>
      <c r="D142" s="891"/>
      <c r="E142" s="891">
        <f>ROUNDUP(D142,0)+'Основная продукция'!AJ182</f>
        <v>0</v>
      </c>
      <c r="F142" s="898">
        <f>E142*0.35</f>
        <v>0</v>
      </c>
      <c r="G142" s="901"/>
      <c r="H142" s="903"/>
      <c r="J142" s="893" t="s">
        <v>923</v>
      </c>
      <c r="K142" s="900" t="s">
        <v>398</v>
      </c>
      <c r="L142" s="900"/>
      <c r="M142" s="891"/>
      <c r="N142" s="891">
        <f>ROUNDUP(M142,0)+'Основная продукция'!AJ210</f>
        <v>0</v>
      </c>
      <c r="O142" s="898">
        <f>N142*0.35</f>
        <v>0</v>
      </c>
      <c r="P142" s="901"/>
      <c r="Q142" s="903"/>
      <c r="S142" s="893" t="s">
        <v>923</v>
      </c>
      <c r="T142" s="900" t="s">
        <v>398</v>
      </c>
      <c r="U142" s="900"/>
      <c r="V142" s="891"/>
      <c r="W142" s="891">
        <f>ROUNDUP(V142,0)+'Основная продукция'!AJ238</f>
        <v>1</v>
      </c>
      <c r="X142" s="898">
        <f>W142*0.35</f>
        <v>0.35</v>
      </c>
      <c r="Y142" s="901"/>
      <c r="Z142" s="903"/>
    </row>
    <row r="143" spans="1:26" s="864" customFormat="1" ht="22.5" customHeight="1">
      <c r="A143" s="893" t="s">
        <v>52</v>
      </c>
      <c r="B143" s="891" t="s">
        <v>398</v>
      </c>
      <c r="C143" s="891"/>
      <c r="D143" s="891"/>
      <c r="E143" s="891">
        <f>ROUNDUP(D143,0)+'Основная продукция'!AJ183</f>
        <v>0</v>
      </c>
      <c r="F143" s="898">
        <f>E143*0.24</f>
        <v>0</v>
      </c>
      <c r="G143" s="894"/>
      <c r="H143" s="896"/>
      <c r="J143" s="893" t="s">
        <v>52</v>
      </c>
      <c r="K143" s="891" t="s">
        <v>398</v>
      </c>
      <c r="L143" s="891"/>
      <c r="M143" s="891"/>
      <c r="N143" s="891">
        <f>ROUNDUP(M143,0)+'Основная продукция'!AJ211</f>
        <v>0</v>
      </c>
      <c r="O143" s="898">
        <f>N143*0.24</f>
        <v>0</v>
      </c>
      <c r="P143" s="894"/>
      <c r="Q143" s="896"/>
      <c r="S143" s="893" t="s">
        <v>52</v>
      </c>
      <c r="T143" s="891" t="s">
        <v>398</v>
      </c>
      <c r="U143" s="891"/>
      <c r="V143" s="891"/>
      <c r="W143" s="891">
        <f>ROUNDUP(V143,0)+'Основная продукция'!AJ239</f>
        <v>4</v>
      </c>
      <c r="X143" s="898">
        <f>W143*0.24</f>
        <v>0.96</v>
      </c>
      <c r="Y143" s="894"/>
      <c r="Z143" s="896"/>
    </row>
    <row r="144" spans="1:26" s="864" customFormat="1" ht="22.5" customHeight="1">
      <c r="A144" s="893" t="s">
        <v>53</v>
      </c>
      <c r="B144" s="891" t="s">
        <v>398</v>
      </c>
      <c r="C144" s="891"/>
      <c r="D144" s="891"/>
      <c r="E144" s="891">
        <f>ROUNDUP(D144,0)+'Основная продукция'!AJ184</f>
        <v>0</v>
      </c>
      <c r="F144" s="898"/>
      <c r="G144" s="894"/>
      <c r="H144" s="896"/>
      <c r="J144" s="893" t="s">
        <v>53</v>
      </c>
      <c r="K144" s="891" t="s">
        <v>398</v>
      </c>
      <c r="L144" s="891"/>
      <c r="M144" s="891"/>
      <c r="N144" s="891">
        <f>ROUNDUP(M144,0)+'Основная продукция'!AJ212</f>
        <v>0</v>
      </c>
      <c r="O144" s="898"/>
      <c r="P144" s="894"/>
      <c r="Q144" s="896"/>
      <c r="S144" s="893" t="s">
        <v>53</v>
      </c>
      <c r="T144" s="891" t="s">
        <v>398</v>
      </c>
      <c r="U144" s="891"/>
      <c r="V144" s="891"/>
      <c r="W144" s="891">
        <f>ROUNDUP(V144,0)+'Основная продукция'!AJ240</f>
        <v>1</v>
      </c>
      <c r="X144" s="898"/>
      <c r="Y144" s="894"/>
      <c r="Z144" s="896"/>
    </row>
    <row r="145" spans="1:26" s="864" customFormat="1" ht="22.5" customHeight="1">
      <c r="A145" s="893" t="s">
        <v>54</v>
      </c>
      <c r="B145" s="891" t="s">
        <v>398</v>
      </c>
      <c r="C145" s="891"/>
      <c r="D145" s="891"/>
      <c r="E145" s="891">
        <f>ROUNDUP(D145,0)+'Основная продукция'!AJ185</f>
        <v>0</v>
      </c>
      <c r="F145" s="892">
        <f>E145*1</f>
        <v>0</v>
      </c>
      <c r="G145" s="1276"/>
      <c r="H145" s="1278"/>
      <c r="J145" s="893" t="s">
        <v>54</v>
      </c>
      <c r="K145" s="891" t="s">
        <v>398</v>
      </c>
      <c r="L145" s="891"/>
      <c r="M145" s="891"/>
      <c r="N145" s="891">
        <f>ROUNDUP(M145,0)+'Основная продукция'!AJ213</f>
        <v>0</v>
      </c>
      <c r="O145" s="892">
        <f>N145*1</f>
        <v>0</v>
      </c>
      <c r="P145" s="1276"/>
      <c r="Q145" s="1278"/>
      <c r="S145" s="893" t="s">
        <v>54</v>
      </c>
      <c r="T145" s="891" t="s">
        <v>398</v>
      </c>
      <c r="U145" s="891"/>
      <c r="V145" s="891"/>
      <c r="W145" s="891">
        <f>ROUNDUP(V145,0)+'Основная продукция'!AJ241</f>
        <v>0</v>
      </c>
      <c r="X145" s="892">
        <f>W145*1</f>
        <v>0</v>
      </c>
      <c r="Y145" s="1276"/>
      <c r="Z145" s="1278"/>
    </row>
    <row r="146" spans="1:26" s="864" customFormat="1" ht="22.5" customHeight="1">
      <c r="A146" s="893" t="s">
        <v>48</v>
      </c>
      <c r="B146" s="891" t="s">
        <v>399</v>
      </c>
      <c r="C146" s="891"/>
      <c r="D146" s="891"/>
      <c r="E146" s="891">
        <f>ROUNDUP(D146,0)+'Основная продукция'!AJ186</f>
        <v>0</v>
      </c>
      <c r="F146" s="899">
        <f>E146*55</f>
        <v>0</v>
      </c>
      <c r="G146" s="894"/>
      <c r="H146" s="896"/>
      <c r="J146" s="893" t="s">
        <v>48</v>
      </c>
      <c r="K146" s="891" t="s">
        <v>399</v>
      </c>
      <c r="L146" s="891"/>
      <c r="M146" s="891"/>
      <c r="N146" s="891">
        <f>ROUNDUP(M146,0)+'Основная продукция'!AJ214</f>
        <v>0</v>
      </c>
      <c r="O146" s="899">
        <f>N146*55</f>
        <v>0</v>
      </c>
      <c r="P146" s="894"/>
      <c r="Q146" s="896"/>
      <c r="S146" s="893" t="s">
        <v>48</v>
      </c>
      <c r="T146" s="891" t="s">
        <v>399</v>
      </c>
      <c r="U146" s="891"/>
      <c r="V146" s="891"/>
      <c r="W146" s="891">
        <f>ROUNDUP(V146,0)+'Основная продукция'!AJ242</f>
        <v>2</v>
      </c>
      <c r="X146" s="899">
        <f>W146*55</f>
        <v>110</v>
      </c>
      <c r="Y146" s="894"/>
      <c r="Z146" s="896"/>
    </row>
    <row r="147" spans="1:26" s="864" customFormat="1" ht="22.5" customHeight="1">
      <c r="A147" s="3631" t="s">
        <v>927</v>
      </c>
      <c r="B147" s="3632" t="s">
        <v>398</v>
      </c>
      <c r="C147" s="3633"/>
      <c r="D147" s="3632"/>
      <c r="E147" s="3635">
        <f>ROUNDUP(D147,0)+'Основная продукция'!AJ187</f>
        <v>0</v>
      </c>
      <c r="F147" s="3636">
        <f>E147*0.5</f>
        <v>0</v>
      </c>
      <c r="G147" s="3637"/>
      <c r="H147" s="3638"/>
      <c r="J147" s="3631" t="s">
        <v>927</v>
      </c>
      <c r="K147" s="3632" t="s">
        <v>398</v>
      </c>
      <c r="L147" s="3633"/>
      <c r="M147" s="3632"/>
      <c r="N147" s="3635">
        <f>ROUNDUP(M147,0)+'Основная продукция'!AJ215</f>
        <v>0</v>
      </c>
      <c r="O147" s="3636">
        <f>N147*0.5</f>
        <v>0</v>
      </c>
      <c r="P147" s="3637"/>
      <c r="Q147" s="3638"/>
      <c r="S147" s="3631" t="s">
        <v>927</v>
      </c>
      <c r="T147" s="3632" t="s">
        <v>398</v>
      </c>
      <c r="U147" s="3633"/>
      <c r="V147" s="3632"/>
      <c r="W147" s="3635">
        <f>ROUNDUP(V147,0)+'Основная продукция'!AJ243</f>
        <v>2</v>
      </c>
      <c r="X147" s="3636">
        <f>W147*0.5</f>
        <v>1</v>
      </c>
      <c r="Y147" s="3637"/>
      <c r="Z147" s="3638"/>
    </row>
    <row r="148" spans="1:26" s="864" customFormat="1" ht="22.5" customHeight="1">
      <c r="A148" s="3631" t="s">
        <v>928</v>
      </c>
      <c r="B148" s="3635" t="s">
        <v>398</v>
      </c>
      <c r="C148" s="3639"/>
      <c r="D148" s="3635"/>
      <c r="E148" s="3635">
        <f>ROUNDUP(D148,0)+'Основная продукция'!AJ188</f>
        <v>0</v>
      </c>
      <c r="F148" s="3641">
        <f>E148*0.5</f>
        <v>0</v>
      </c>
      <c r="G148" s="3642"/>
      <c r="H148" s="3643"/>
      <c r="J148" s="3631" t="s">
        <v>928</v>
      </c>
      <c r="K148" s="3635" t="s">
        <v>398</v>
      </c>
      <c r="L148" s="3639"/>
      <c r="M148" s="3635"/>
      <c r="N148" s="3635">
        <f>ROUNDUP(M148,0)+'Основная продукция'!AJ216</f>
        <v>0</v>
      </c>
      <c r="O148" s="3641">
        <f>N148*0.5</f>
        <v>0</v>
      </c>
      <c r="P148" s="3642"/>
      <c r="Q148" s="3643"/>
      <c r="S148" s="3631" t="s">
        <v>928</v>
      </c>
      <c r="T148" s="3635" t="s">
        <v>398</v>
      </c>
      <c r="U148" s="3639"/>
      <c r="V148" s="3635"/>
      <c r="W148" s="3635">
        <f>ROUNDUP(V148,0)+'Основная продукция'!AJ244</f>
        <v>3</v>
      </c>
      <c r="X148" s="3641">
        <f>W148*0.5</f>
        <v>1.5</v>
      </c>
      <c r="Y148" s="3642"/>
      <c r="Z148" s="3643"/>
    </row>
    <row r="149" spans="1:26" s="864" customFormat="1" ht="22.5" customHeight="1">
      <c r="A149" s="893" t="s">
        <v>51</v>
      </c>
      <c r="B149" s="891" t="s">
        <v>398</v>
      </c>
      <c r="C149" s="911"/>
      <c r="D149" s="891"/>
      <c r="E149" s="891">
        <f>ROUNDUP(D149,0)+'Основная продукция'!AJ189</f>
        <v>0</v>
      </c>
      <c r="F149" s="892">
        <f>E149*0.5</f>
        <v>0</v>
      </c>
      <c r="G149" s="894"/>
      <c r="H149" s="896"/>
      <c r="J149" s="893" t="s">
        <v>51</v>
      </c>
      <c r="K149" s="891" t="s">
        <v>398</v>
      </c>
      <c r="L149" s="911"/>
      <c r="M149" s="891"/>
      <c r="N149" s="891">
        <f>ROUNDUP(M149,0)+'Основная продукция'!AJ217</f>
        <v>0</v>
      </c>
      <c r="O149" s="892">
        <f>N149*0.5</f>
        <v>0</v>
      </c>
      <c r="P149" s="894"/>
      <c r="Q149" s="896"/>
      <c r="S149" s="893" t="s">
        <v>51</v>
      </c>
      <c r="T149" s="891" t="s">
        <v>398</v>
      </c>
      <c r="U149" s="911"/>
      <c r="V149" s="891"/>
      <c r="W149" s="891">
        <f>ROUNDUP(V149,0)+'Основная продукция'!AJ245</f>
        <v>1</v>
      </c>
      <c r="X149" s="892">
        <f>W149*0.5</f>
        <v>0.5</v>
      </c>
      <c r="Y149" s="894"/>
      <c r="Z149" s="896"/>
    </row>
    <row r="150" spans="1:26" s="864" customFormat="1" ht="22.5" customHeight="1">
      <c r="A150" s="1273" t="s">
        <v>922</v>
      </c>
      <c r="B150" s="1274" t="s">
        <v>398</v>
      </c>
      <c r="C150" s="1972"/>
      <c r="D150" s="1274"/>
      <c r="E150" s="891">
        <f>ROUNDUP(D150,0)+'Основная продукция'!AJ190</f>
        <v>0</v>
      </c>
      <c r="F150" s="1275">
        <f>E150*0.2</f>
        <v>0</v>
      </c>
      <c r="G150" s="894"/>
      <c r="H150" s="896"/>
      <c r="J150" s="1273" t="s">
        <v>922</v>
      </c>
      <c r="K150" s="1274" t="s">
        <v>398</v>
      </c>
      <c r="L150" s="1972"/>
      <c r="M150" s="1274"/>
      <c r="N150" s="891">
        <f>ROUNDUP(M150,0)+'Основная продукция'!AJ218</f>
        <v>0</v>
      </c>
      <c r="O150" s="1275">
        <f>N150*0.2</f>
        <v>0</v>
      </c>
      <c r="P150" s="894"/>
      <c r="Q150" s="896"/>
      <c r="S150" s="1273" t="s">
        <v>922</v>
      </c>
      <c r="T150" s="1274" t="s">
        <v>398</v>
      </c>
      <c r="U150" s="1972"/>
      <c r="V150" s="1274"/>
      <c r="W150" s="891">
        <f>ROUNDUP(V150,0)+'Основная продукция'!AJ246</f>
        <v>0</v>
      </c>
      <c r="X150" s="1275">
        <f>W150*0.2</f>
        <v>0</v>
      </c>
      <c r="Y150" s="894"/>
      <c r="Z150" s="896"/>
    </row>
    <row r="151" spans="1:26" s="864" customFormat="1" ht="22.5" customHeight="1">
      <c r="A151" s="893" t="s">
        <v>58</v>
      </c>
      <c r="B151" s="891" t="s">
        <v>398</v>
      </c>
      <c r="C151" s="891"/>
      <c r="D151" s="891"/>
      <c r="E151" s="891">
        <f>ROUNDUP(D151,0)+'Основная продукция'!AJ191</f>
        <v>0</v>
      </c>
      <c r="F151" s="894"/>
      <c r="G151" s="894"/>
      <c r="H151" s="896"/>
      <c r="J151" s="893" t="s">
        <v>58</v>
      </c>
      <c r="K151" s="891" t="s">
        <v>398</v>
      </c>
      <c r="L151" s="891"/>
      <c r="M151" s="891"/>
      <c r="N151" s="891">
        <f>ROUNDUP(M151,0)+'Основная продукция'!AJ219</f>
        <v>0</v>
      </c>
      <c r="O151" s="894"/>
      <c r="P151" s="894"/>
      <c r="Q151" s="896"/>
      <c r="S151" s="893" t="s">
        <v>58</v>
      </c>
      <c r="T151" s="891" t="s">
        <v>398</v>
      </c>
      <c r="U151" s="891"/>
      <c r="V151" s="891"/>
      <c r="W151" s="891">
        <f>ROUNDUP(V151,0)+'Основная продукция'!AJ247</f>
        <v>1</v>
      </c>
      <c r="X151" s="894"/>
      <c r="Y151" s="894"/>
      <c r="Z151" s="896"/>
    </row>
    <row r="152" spans="1:26" s="864" customFormat="1" ht="22.5" customHeight="1">
      <c r="A152" s="3644" t="s">
        <v>57</v>
      </c>
      <c r="B152" s="1274" t="s">
        <v>398</v>
      </c>
      <c r="C152" s="1274"/>
      <c r="D152" s="1274"/>
      <c r="E152" s="891">
        <f>ROUNDUP(D152,0)+'Основная продукция'!AJ192</f>
        <v>0</v>
      </c>
      <c r="F152" s="1275">
        <f>E152*0.2</f>
        <v>0</v>
      </c>
      <c r="G152" s="894"/>
      <c r="H152" s="896"/>
      <c r="J152" s="3644" t="s">
        <v>57</v>
      </c>
      <c r="K152" s="1274" t="s">
        <v>398</v>
      </c>
      <c r="L152" s="1274"/>
      <c r="M152" s="1274"/>
      <c r="N152" s="891">
        <f>ROUNDUP(M152,0)+'Основная продукция'!AJ220</f>
        <v>0</v>
      </c>
      <c r="O152" s="1275">
        <f>N152*0.2</f>
        <v>0</v>
      </c>
      <c r="P152" s="894"/>
      <c r="Q152" s="896"/>
      <c r="S152" s="3644" t="s">
        <v>57</v>
      </c>
      <c r="T152" s="1274" t="s">
        <v>398</v>
      </c>
      <c r="U152" s="1274"/>
      <c r="V152" s="1274"/>
      <c r="W152" s="891">
        <f>ROUNDUP(V152,0)+'Основная продукция'!AJ248</f>
        <v>1</v>
      </c>
      <c r="X152" s="1275">
        <f>W152*0.2</f>
        <v>0.2</v>
      </c>
      <c r="Y152" s="894"/>
      <c r="Z152" s="896"/>
    </row>
    <row r="153" spans="1:26" s="864" customFormat="1" ht="22.5" customHeight="1">
      <c r="A153" s="893" t="s">
        <v>725</v>
      </c>
      <c r="B153" s="891" t="s">
        <v>398</v>
      </c>
      <c r="C153" s="911"/>
      <c r="D153" s="891"/>
      <c r="E153" s="891">
        <f>ROUNDUP(D153,0)+'Основная продукция'!AJ193</f>
        <v>0</v>
      </c>
      <c r="F153" s="892">
        <f>E153*0.5</f>
        <v>0</v>
      </c>
      <c r="G153" s="894"/>
      <c r="H153" s="896"/>
      <c r="J153" s="893" t="s">
        <v>725</v>
      </c>
      <c r="K153" s="891" t="s">
        <v>398</v>
      </c>
      <c r="L153" s="911"/>
      <c r="M153" s="891"/>
      <c r="N153" s="891">
        <f>ROUNDUP(M153,0)+'Основная продукция'!AJ221</f>
        <v>0</v>
      </c>
      <c r="O153" s="892">
        <f>N153*0.5</f>
        <v>0</v>
      </c>
      <c r="P153" s="894"/>
      <c r="Q153" s="896"/>
      <c r="S153" s="893" t="s">
        <v>725</v>
      </c>
      <c r="T153" s="891" t="s">
        <v>398</v>
      </c>
      <c r="U153" s="911"/>
      <c r="V153" s="891"/>
      <c r="W153" s="891">
        <f>ROUNDUP(V153,0)+'Основная продукция'!AJ249</f>
        <v>0</v>
      </c>
      <c r="X153" s="892">
        <f>W153*0.5</f>
        <v>0</v>
      </c>
      <c r="Y153" s="894"/>
      <c r="Z153" s="896"/>
    </row>
    <row r="154" spans="1:26" s="864" customFormat="1" ht="22.5" customHeight="1" thickBot="1">
      <c r="A154" s="912" t="s">
        <v>747</v>
      </c>
      <c r="B154" s="913" t="s">
        <v>398</v>
      </c>
      <c r="C154" s="1980"/>
      <c r="D154" s="913"/>
      <c r="E154" s="891">
        <f>ROUNDUP(D154,0)+'Основная продукция'!AJ194</f>
        <v>0</v>
      </c>
      <c r="F154" s="1981">
        <f>E154*0.5</f>
        <v>0</v>
      </c>
      <c r="G154" s="914"/>
      <c r="H154" s="916"/>
      <c r="J154" s="912" t="s">
        <v>747</v>
      </c>
      <c r="K154" s="913" t="s">
        <v>398</v>
      </c>
      <c r="L154" s="1980"/>
      <c r="M154" s="913"/>
      <c r="N154" s="891">
        <f>ROUNDUP(M154,0)+'Основная продукция'!AJ222</f>
        <v>0</v>
      </c>
      <c r="O154" s="1981">
        <f>N154*0.5</f>
        <v>0</v>
      </c>
      <c r="P154" s="914"/>
      <c r="Q154" s="916"/>
      <c r="S154" s="912" t="s">
        <v>747</v>
      </c>
      <c r="T154" s="913" t="s">
        <v>398</v>
      </c>
      <c r="U154" s="1980"/>
      <c r="V154" s="913"/>
      <c r="W154" s="1274">
        <f>ROUNDUP(V154,0)+'Основная продукция'!AJ250</f>
        <v>1</v>
      </c>
      <c r="X154" s="1981">
        <f>W154*0.5</f>
        <v>0.5</v>
      </c>
      <c r="Y154" s="914"/>
      <c r="Z154" s="916"/>
    </row>
    <row r="155" spans="1:26" s="864" customFormat="1" ht="22.5" customHeight="1">
      <c r="A155" s="3891" t="s">
        <v>939</v>
      </c>
      <c r="B155" s="3896"/>
      <c r="C155" s="3896"/>
      <c r="D155" s="3896"/>
      <c r="E155" s="3896"/>
      <c r="F155" s="3896"/>
      <c r="G155" s="3896"/>
      <c r="H155" s="3897"/>
      <c r="I155" s="785"/>
      <c r="J155" s="3891" t="s">
        <v>939</v>
      </c>
      <c r="K155" s="3896"/>
      <c r="L155" s="3896"/>
      <c r="M155" s="3896"/>
      <c r="N155" s="3896"/>
      <c r="O155" s="3896"/>
      <c r="P155" s="3896"/>
      <c r="Q155" s="3897"/>
      <c r="R155" s="785"/>
      <c r="S155" s="3891" t="s">
        <v>939</v>
      </c>
      <c r="T155" s="3896"/>
      <c r="U155" s="3896"/>
      <c r="V155" s="3896"/>
      <c r="W155" s="3896"/>
      <c r="X155" s="3896"/>
      <c r="Y155" s="3896"/>
      <c r="Z155" s="3897"/>
    </row>
    <row r="156" spans="1:26" s="864" customFormat="1" ht="22.5" customHeight="1" thickBot="1">
      <c r="A156" s="795"/>
      <c r="B156" s="796"/>
      <c r="C156" s="796"/>
      <c r="D156" s="796"/>
      <c r="E156" s="796"/>
      <c r="F156" s="796"/>
      <c r="G156" s="796"/>
      <c r="H156" s="917"/>
      <c r="I156" s="785"/>
      <c r="J156" s="795"/>
      <c r="K156" s="796"/>
      <c r="L156" s="796"/>
      <c r="M156" s="796"/>
      <c r="N156" s="796"/>
      <c r="O156" s="796"/>
      <c r="P156" s="796"/>
      <c r="Q156" s="917"/>
      <c r="R156" s="785"/>
      <c r="S156" s="795"/>
      <c r="T156" s="796"/>
      <c r="U156" s="796"/>
      <c r="V156" s="796"/>
      <c r="W156" s="796"/>
      <c r="X156" s="796"/>
      <c r="Y156" s="796"/>
      <c r="Z156" s="917"/>
    </row>
    <row r="157" spans="1:26" ht="24.75" customHeight="1" thickBot="1">
      <c r="A157" s="3658" t="s">
        <v>318</v>
      </c>
      <c r="B157" s="3659"/>
      <c r="C157" s="3659"/>
      <c r="D157" s="3659"/>
      <c r="E157" s="3659"/>
      <c r="F157" s="3659"/>
      <c r="G157" s="4159" t="s">
        <v>88</v>
      </c>
      <c r="H157" s="4160"/>
      <c r="J157" s="4170" t="s">
        <v>319</v>
      </c>
      <c r="K157" s="4171"/>
      <c r="L157" s="4171"/>
      <c r="M157" s="4171"/>
      <c r="N157" s="4171"/>
      <c r="O157" s="4171"/>
      <c r="P157" s="4159" t="s">
        <v>89</v>
      </c>
      <c r="Q157" s="4160"/>
      <c r="S157" s="4056" t="s">
        <v>321</v>
      </c>
      <c r="T157" s="4057"/>
      <c r="U157" s="4057"/>
      <c r="V157" s="4057"/>
      <c r="W157" s="4057"/>
      <c r="X157" s="4058"/>
      <c r="Y157" s="4051" t="s">
        <v>90</v>
      </c>
      <c r="Z157" s="4053"/>
    </row>
    <row r="158" spans="1:26" ht="24.75" customHeight="1" thickBot="1">
      <c r="A158" s="856" t="s">
        <v>61</v>
      </c>
      <c r="B158" s="4059">
        <f>B54</f>
        <v>44606</v>
      </c>
      <c r="C158" s="4060"/>
      <c r="D158" s="4060"/>
      <c r="E158" s="4060"/>
      <c r="F158" s="4061"/>
      <c r="G158" s="1730" t="s">
        <v>62</v>
      </c>
      <c r="H158" s="3903">
        <f>H54</f>
        <v>0.79166666666666663</v>
      </c>
      <c r="J158" s="856" t="s">
        <v>61</v>
      </c>
      <c r="K158" s="4059">
        <f>B54</f>
        <v>44606</v>
      </c>
      <c r="L158" s="4060"/>
      <c r="M158" s="4060"/>
      <c r="N158" s="4060"/>
      <c r="O158" s="4061"/>
      <c r="P158" s="1730" t="s">
        <v>62</v>
      </c>
      <c r="Q158" s="3904">
        <f>H158</f>
        <v>0.79166666666666663</v>
      </c>
      <c r="S158" s="856" t="s">
        <v>61</v>
      </c>
      <c r="T158" s="4059">
        <f>B54</f>
        <v>44606</v>
      </c>
      <c r="U158" s="4060"/>
      <c r="V158" s="4060"/>
      <c r="W158" s="4060"/>
      <c r="X158" s="4061"/>
      <c r="Y158" s="1730" t="s">
        <v>62</v>
      </c>
      <c r="Z158" s="3904">
        <f>Q158</f>
        <v>0.79166666666666663</v>
      </c>
    </row>
    <row r="159" spans="1:26" ht="24.75" customHeight="1">
      <c r="A159" s="4077" t="s">
        <v>21</v>
      </c>
      <c r="B159" s="4078"/>
      <c r="C159" s="3894"/>
      <c r="D159" s="3894"/>
      <c r="E159" s="4085" t="s">
        <v>396</v>
      </c>
      <c r="F159" s="4081" t="s">
        <v>395</v>
      </c>
      <c r="G159" s="4081" t="s">
        <v>22</v>
      </c>
      <c r="H159" s="4155" t="s">
        <v>563</v>
      </c>
      <c r="J159" s="4077" t="s">
        <v>21</v>
      </c>
      <c r="K159" s="4078"/>
      <c r="L159" s="3894"/>
      <c r="M159" s="3894"/>
      <c r="N159" s="4085" t="s">
        <v>396</v>
      </c>
      <c r="O159" s="4081" t="s">
        <v>395</v>
      </c>
      <c r="P159" s="4081" t="s">
        <v>22</v>
      </c>
      <c r="Q159" s="4155" t="s">
        <v>563</v>
      </c>
      <c r="S159" s="4077" t="s">
        <v>21</v>
      </c>
      <c r="T159" s="4078"/>
      <c r="U159" s="3894"/>
      <c r="V159" s="3894"/>
      <c r="W159" s="4085" t="s">
        <v>396</v>
      </c>
      <c r="X159" s="4081" t="s">
        <v>395</v>
      </c>
      <c r="Y159" s="4081" t="s">
        <v>22</v>
      </c>
      <c r="Z159" s="4155" t="s">
        <v>563</v>
      </c>
    </row>
    <row r="160" spans="1:26" ht="24.75" customHeight="1" thickBot="1">
      <c r="A160" s="4079"/>
      <c r="B160" s="4080"/>
      <c r="C160" s="3895"/>
      <c r="D160" s="3895"/>
      <c r="E160" s="4086"/>
      <c r="F160" s="4082"/>
      <c r="G160" s="4082"/>
      <c r="H160" s="4156"/>
      <c r="J160" s="4079"/>
      <c r="K160" s="4080"/>
      <c r="L160" s="3895"/>
      <c r="M160" s="3895"/>
      <c r="N160" s="4086"/>
      <c r="O160" s="4082"/>
      <c r="P160" s="4082"/>
      <c r="Q160" s="4156"/>
      <c r="S160" s="4079"/>
      <c r="T160" s="4080"/>
      <c r="U160" s="3895"/>
      <c r="V160" s="3895"/>
      <c r="W160" s="4086"/>
      <c r="X160" s="4082"/>
      <c r="Y160" s="4082"/>
      <c r="Z160" s="4156"/>
    </row>
    <row r="161" spans="1:26" s="864" customFormat="1" ht="24.75" customHeight="1">
      <c r="A161" s="3898" t="s">
        <v>24</v>
      </c>
      <c r="B161" s="3899" t="s">
        <v>25</v>
      </c>
      <c r="C161" s="3899"/>
      <c r="D161" s="3899"/>
      <c r="E161" s="3899" t="s">
        <v>397</v>
      </c>
      <c r="F161" s="860">
        <f>'Основная продукция'!AG257</f>
        <v>0</v>
      </c>
      <c r="G161" s="861"/>
      <c r="H161" s="863"/>
      <c r="J161" s="3898" t="s">
        <v>24</v>
      </c>
      <c r="K161" s="3899" t="s">
        <v>25</v>
      </c>
      <c r="L161" s="3899"/>
      <c r="M161" s="3899"/>
      <c r="N161" s="3899" t="s">
        <v>397</v>
      </c>
      <c r="O161" s="860">
        <f>'Основная продукция'!AG285</f>
        <v>0</v>
      </c>
      <c r="P161" s="861"/>
      <c r="Q161" s="863"/>
      <c r="S161" s="3898" t="s">
        <v>24</v>
      </c>
      <c r="T161" s="3899" t="s">
        <v>25</v>
      </c>
      <c r="U161" s="3899"/>
      <c r="V161" s="3899"/>
      <c r="W161" s="3899" t="s">
        <v>397</v>
      </c>
      <c r="X161" s="860">
        <f>'Основная продукция'!AG313</f>
        <v>150</v>
      </c>
      <c r="Y161" s="861"/>
      <c r="Z161" s="863"/>
    </row>
    <row r="162" spans="1:26" s="864" customFormat="1" ht="24.75" customHeight="1" thickBot="1">
      <c r="A162" s="1845" t="s">
        <v>764</v>
      </c>
      <c r="B162" s="867" t="s">
        <v>25</v>
      </c>
      <c r="C162" s="867"/>
      <c r="D162" s="867"/>
      <c r="E162" s="867" t="s">
        <v>397</v>
      </c>
      <c r="F162" s="930">
        <f>'Основная продукция'!AG258</f>
        <v>0</v>
      </c>
      <c r="G162" s="2939"/>
      <c r="H162" s="2576"/>
      <c r="J162" s="1845" t="s">
        <v>764</v>
      </c>
      <c r="K162" s="926" t="s">
        <v>25</v>
      </c>
      <c r="L162" s="872"/>
      <c r="M162" s="872"/>
      <c r="N162" s="926" t="s">
        <v>397</v>
      </c>
      <c r="O162" s="930">
        <f>'Основная продукция'!AG286</f>
        <v>0</v>
      </c>
      <c r="P162" s="2939"/>
      <c r="Q162" s="2576"/>
      <c r="S162" s="1845" t="s">
        <v>764</v>
      </c>
      <c r="T162" s="926" t="s">
        <v>25</v>
      </c>
      <c r="U162" s="872"/>
      <c r="V162" s="872"/>
      <c r="W162" s="926" t="s">
        <v>397</v>
      </c>
      <c r="X162" s="930">
        <f>'Основная продукция'!AG314</f>
        <v>20</v>
      </c>
      <c r="Y162" s="2939"/>
      <c r="Z162" s="2576"/>
    </row>
    <row r="163" spans="1:26" s="864" customFormat="1" ht="24.75" customHeight="1">
      <c r="A163" s="929" t="s">
        <v>0</v>
      </c>
      <c r="B163" s="3899" t="s">
        <v>25</v>
      </c>
      <c r="C163" s="3899"/>
      <c r="D163" s="3899"/>
      <c r="E163" s="3899" t="s">
        <v>397</v>
      </c>
      <c r="F163" s="860">
        <f>'Основная продукция'!AG259</f>
        <v>0</v>
      </c>
      <c r="G163" s="876"/>
      <c r="H163" s="1829"/>
      <c r="J163" s="3898" t="s">
        <v>0</v>
      </c>
      <c r="K163" s="3899" t="s">
        <v>25</v>
      </c>
      <c r="L163" s="3899"/>
      <c r="M163" s="3899"/>
      <c r="N163" s="3899" t="s">
        <v>397</v>
      </c>
      <c r="O163" s="860">
        <f>'Основная продукция'!AG287</f>
        <v>0</v>
      </c>
      <c r="P163" s="876"/>
      <c r="Q163" s="1829"/>
      <c r="S163" s="3898" t="s">
        <v>0</v>
      </c>
      <c r="T163" s="3899" t="s">
        <v>25</v>
      </c>
      <c r="U163" s="3899"/>
      <c r="V163" s="3899"/>
      <c r="W163" s="3899" t="s">
        <v>397</v>
      </c>
      <c r="X163" s="860">
        <f>'Основная продукция'!AG315</f>
        <v>90</v>
      </c>
      <c r="Y163" s="876"/>
      <c r="Z163" s="1829"/>
    </row>
    <row r="164" spans="1:26" s="864" customFormat="1" ht="24.75" customHeight="1">
      <c r="A164" s="865" t="s">
        <v>28</v>
      </c>
      <c r="B164" s="866" t="s">
        <v>25</v>
      </c>
      <c r="C164" s="866"/>
      <c r="D164" s="866"/>
      <c r="E164" s="866" t="s">
        <v>397</v>
      </c>
      <c r="F164" s="881">
        <f>'Основная продукция'!AG260</f>
        <v>0</v>
      </c>
      <c r="G164" s="877"/>
      <c r="H164" s="1828"/>
      <c r="J164" s="865" t="s">
        <v>28</v>
      </c>
      <c r="K164" s="866" t="s">
        <v>25</v>
      </c>
      <c r="L164" s="866"/>
      <c r="M164" s="866"/>
      <c r="N164" s="866" t="s">
        <v>397</v>
      </c>
      <c r="O164" s="881">
        <f>'Основная продукция'!AG288</f>
        <v>0</v>
      </c>
      <c r="P164" s="877"/>
      <c r="Q164" s="1828"/>
      <c r="S164" s="865" t="s">
        <v>28</v>
      </c>
      <c r="T164" s="866" t="s">
        <v>25</v>
      </c>
      <c r="U164" s="866"/>
      <c r="V164" s="866"/>
      <c r="W164" s="866" t="s">
        <v>397</v>
      </c>
      <c r="X164" s="881">
        <f>'Основная продукция'!AG316</f>
        <v>15</v>
      </c>
      <c r="Y164" s="877"/>
      <c r="Z164" s="1828"/>
    </row>
    <row r="165" spans="1:26" s="864" customFormat="1" ht="24.75" customHeight="1">
      <c r="A165" s="865" t="s">
        <v>29</v>
      </c>
      <c r="B165" s="866" t="s">
        <v>25</v>
      </c>
      <c r="C165" s="866"/>
      <c r="D165" s="866"/>
      <c r="E165" s="866" t="s">
        <v>397</v>
      </c>
      <c r="F165" s="881">
        <f>'Основная продукция'!AG261</f>
        <v>0</v>
      </c>
      <c r="G165" s="877"/>
      <c r="H165" s="2577"/>
      <c r="J165" s="865" t="s">
        <v>29</v>
      </c>
      <c r="K165" s="866" t="s">
        <v>25</v>
      </c>
      <c r="L165" s="866"/>
      <c r="M165" s="866"/>
      <c r="N165" s="866" t="s">
        <v>397</v>
      </c>
      <c r="O165" s="881">
        <f>'Основная продукция'!AG289</f>
        <v>0</v>
      </c>
      <c r="P165" s="877"/>
      <c r="Q165" s="2577"/>
      <c r="S165" s="865" t="s">
        <v>29</v>
      </c>
      <c r="T165" s="866" t="s">
        <v>25</v>
      </c>
      <c r="U165" s="866"/>
      <c r="V165" s="866"/>
      <c r="W165" s="866" t="s">
        <v>397</v>
      </c>
      <c r="X165" s="881">
        <f>'Основная продукция'!AG317</f>
        <v>36</v>
      </c>
      <c r="Y165" s="877"/>
      <c r="Z165" s="2578"/>
    </row>
    <row r="166" spans="1:26" s="864" customFormat="1" ht="24.75" customHeight="1">
      <c r="A166" s="865" t="s">
        <v>879</v>
      </c>
      <c r="B166" s="866" t="s">
        <v>25</v>
      </c>
      <c r="C166" s="866"/>
      <c r="D166" s="866"/>
      <c r="E166" s="866" t="s">
        <v>397</v>
      </c>
      <c r="F166" s="881">
        <f>'Основная продукция'!AG262</f>
        <v>0</v>
      </c>
      <c r="G166" s="877"/>
      <c r="H166" s="2577"/>
      <c r="J166" s="865" t="s">
        <v>879</v>
      </c>
      <c r="K166" s="866" t="s">
        <v>25</v>
      </c>
      <c r="L166" s="866"/>
      <c r="M166" s="866"/>
      <c r="N166" s="866" t="s">
        <v>397</v>
      </c>
      <c r="O166" s="881">
        <f>'Основная продукция'!AG290</f>
        <v>0</v>
      </c>
      <c r="P166" s="877"/>
      <c r="Q166" s="2577"/>
      <c r="S166" s="865" t="s">
        <v>879</v>
      </c>
      <c r="T166" s="866" t="s">
        <v>25</v>
      </c>
      <c r="U166" s="866"/>
      <c r="V166" s="866"/>
      <c r="W166" s="866" t="s">
        <v>397</v>
      </c>
      <c r="X166" s="881">
        <f>'Основная продукция'!AG318</f>
        <v>10</v>
      </c>
      <c r="Y166" s="877"/>
      <c r="Z166" s="2578"/>
    </row>
    <row r="167" spans="1:26" s="864" customFormat="1" ht="24.75" customHeight="1" thickBot="1">
      <c r="A167" s="2928" t="s">
        <v>719</v>
      </c>
      <c r="B167" s="867" t="s">
        <v>25</v>
      </c>
      <c r="C167" s="867"/>
      <c r="D167" s="867"/>
      <c r="E167" s="867" t="s">
        <v>397</v>
      </c>
      <c r="F167" s="930">
        <f>'Основная продукция'!AG263</f>
        <v>0</v>
      </c>
      <c r="G167" s="1841"/>
      <c r="H167" s="2929"/>
      <c r="J167" s="2928" t="s">
        <v>719</v>
      </c>
      <c r="K167" s="926" t="s">
        <v>25</v>
      </c>
      <c r="L167" s="872"/>
      <c r="M167" s="872"/>
      <c r="N167" s="926" t="s">
        <v>397</v>
      </c>
      <c r="O167" s="930">
        <f>'Основная продукция'!AG291</f>
        <v>0</v>
      </c>
      <c r="P167" s="1841"/>
      <c r="Q167" s="2929"/>
      <c r="S167" s="2928" t="s">
        <v>719</v>
      </c>
      <c r="T167" s="926" t="s">
        <v>25</v>
      </c>
      <c r="U167" s="872"/>
      <c r="V167" s="872"/>
      <c r="W167" s="926" t="s">
        <v>397</v>
      </c>
      <c r="X167" s="930">
        <f>'Основная продукция'!AG319</f>
        <v>0</v>
      </c>
      <c r="Y167" s="1841"/>
      <c r="Z167" s="2942"/>
    </row>
    <row r="168" spans="1:26" s="864" customFormat="1" ht="24.75" customHeight="1">
      <c r="A168" s="3898" t="s">
        <v>30</v>
      </c>
      <c r="B168" s="3899" t="s">
        <v>25</v>
      </c>
      <c r="C168" s="3899"/>
      <c r="D168" s="3899"/>
      <c r="E168" s="3899" t="s">
        <v>397</v>
      </c>
      <c r="F168" s="860">
        <f>'Основная продукция'!AG264</f>
        <v>0</v>
      </c>
      <c r="G168" s="876"/>
      <c r="H168" s="863"/>
      <c r="J168" s="3898" t="s">
        <v>30</v>
      </c>
      <c r="K168" s="3899" t="s">
        <v>25</v>
      </c>
      <c r="L168" s="3899"/>
      <c r="M168" s="3899"/>
      <c r="N168" s="3899" t="s">
        <v>397</v>
      </c>
      <c r="O168" s="860">
        <f>'Основная продукция'!AG292</f>
        <v>0</v>
      </c>
      <c r="P168" s="876"/>
      <c r="Q168" s="863"/>
      <c r="S168" s="3898" t="s">
        <v>30</v>
      </c>
      <c r="T168" s="3899" t="s">
        <v>25</v>
      </c>
      <c r="U168" s="3899"/>
      <c r="V168" s="3899"/>
      <c r="W168" s="3899" t="s">
        <v>397</v>
      </c>
      <c r="X168" s="860">
        <f>'Основная продукция'!AG320</f>
        <v>80</v>
      </c>
      <c r="Y168" s="876"/>
      <c r="Z168" s="863"/>
    </row>
    <row r="169" spans="1:26" s="864" customFormat="1" ht="24.75" customHeight="1" thickBot="1">
      <c r="A169" s="3900" t="s">
        <v>31</v>
      </c>
      <c r="B169" s="867" t="s">
        <v>25</v>
      </c>
      <c r="C169" s="867"/>
      <c r="D169" s="867"/>
      <c r="E169" s="867" t="s">
        <v>397</v>
      </c>
      <c r="F169" s="930">
        <f>'Основная продукция'!AG265</f>
        <v>0</v>
      </c>
      <c r="G169" s="878"/>
      <c r="H169" s="875"/>
      <c r="J169" s="934" t="s">
        <v>31</v>
      </c>
      <c r="K169" s="882" t="s">
        <v>25</v>
      </c>
      <c r="L169" s="872"/>
      <c r="M169" s="872"/>
      <c r="N169" s="882" t="s">
        <v>397</v>
      </c>
      <c r="O169" s="944">
        <f>'Основная продукция'!AG293</f>
        <v>0</v>
      </c>
      <c r="P169" s="936"/>
      <c r="Q169" s="938"/>
      <c r="S169" s="2946" t="s">
        <v>31</v>
      </c>
      <c r="T169" s="872" t="s">
        <v>25</v>
      </c>
      <c r="U169" s="872"/>
      <c r="V169" s="872"/>
      <c r="W169" s="872" t="s">
        <v>397</v>
      </c>
      <c r="X169" s="944">
        <f>'Основная продукция'!AG321</f>
        <v>23</v>
      </c>
      <c r="Y169" s="2579"/>
      <c r="Z169" s="2947"/>
    </row>
    <row r="170" spans="1:26" s="864" customFormat="1" ht="24.75" customHeight="1" thickBot="1">
      <c r="A170" s="3900" t="s">
        <v>768</v>
      </c>
      <c r="B170" s="3899" t="s">
        <v>25</v>
      </c>
      <c r="C170" s="3899"/>
      <c r="D170" s="3899"/>
      <c r="E170" s="3899" t="s">
        <v>397</v>
      </c>
      <c r="F170" s="860">
        <f>'Основная продукция'!AG266</f>
        <v>0</v>
      </c>
      <c r="G170" s="878"/>
      <c r="H170" s="875"/>
      <c r="J170" s="3649" t="s">
        <v>768</v>
      </c>
      <c r="K170" s="3650" t="s">
        <v>25</v>
      </c>
      <c r="L170" s="3650"/>
      <c r="M170" s="3650"/>
      <c r="N170" s="3650" t="s">
        <v>397</v>
      </c>
      <c r="O170" s="3651">
        <f>'Основная продукция'!AG294</f>
        <v>0</v>
      </c>
      <c r="P170" s="3652"/>
      <c r="Q170" s="3653"/>
      <c r="S170" s="3649" t="s">
        <v>768</v>
      </c>
      <c r="T170" s="3650" t="s">
        <v>25</v>
      </c>
      <c r="U170" s="3650"/>
      <c r="V170" s="3650"/>
      <c r="W170" s="3650" t="s">
        <v>397</v>
      </c>
      <c r="X170" s="3651">
        <f>'Основная продукция'!AG322</f>
        <v>2</v>
      </c>
      <c r="Y170" s="3652"/>
      <c r="Z170" s="3653"/>
    </row>
    <row r="171" spans="1:26" s="864" customFormat="1" ht="24.75" customHeight="1">
      <c r="A171" s="879" t="s">
        <v>878</v>
      </c>
      <c r="B171" s="3899" t="s">
        <v>25</v>
      </c>
      <c r="C171" s="3899"/>
      <c r="D171" s="3899"/>
      <c r="E171" s="3899" t="s">
        <v>397</v>
      </c>
      <c r="F171" s="860">
        <f>'Основная продукция'!AG267</f>
        <v>0</v>
      </c>
      <c r="G171" s="876"/>
      <c r="H171" s="863"/>
      <c r="J171" s="879" t="s">
        <v>878</v>
      </c>
      <c r="K171" s="3899" t="s">
        <v>25</v>
      </c>
      <c r="L171" s="3899"/>
      <c r="M171" s="3899"/>
      <c r="N171" s="3899" t="s">
        <v>397</v>
      </c>
      <c r="O171" s="860">
        <f>'Основная продукция'!AG295</f>
        <v>0</v>
      </c>
      <c r="P171" s="876"/>
      <c r="Q171" s="863"/>
      <c r="S171" s="879" t="s">
        <v>878</v>
      </c>
      <c r="T171" s="3899" t="s">
        <v>25</v>
      </c>
      <c r="U171" s="3899"/>
      <c r="V171" s="3899"/>
      <c r="W171" s="3899" t="s">
        <v>397</v>
      </c>
      <c r="X171" s="860">
        <f>'Основная продукция'!AG323</f>
        <v>20</v>
      </c>
      <c r="Y171" s="876"/>
      <c r="Z171" s="863"/>
    </row>
    <row r="172" spans="1:26" s="864" customFormat="1" ht="24.75" customHeight="1">
      <c r="A172" s="880" t="s">
        <v>33</v>
      </c>
      <c r="B172" s="866" t="s">
        <v>25</v>
      </c>
      <c r="C172" s="866"/>
      <c r="D172" s="866"/>
      <c r="E172" s="866" t="s">
        <v>397</v>
      </c>
      <c r="F172" s="881">
        <f>'Основная продукция'!AG268</f>
        <v>0</v>
      </c>
      <c r="G172" s="877"/>
      <c r="H172" s="870"/>
      <c r="J172" s="880" t="s">
        <v>33</v>
      </c>
      <c r="K172" s="866" t="s">
        <v>25</v>
      </c>
      <c r="L172" s="866"/>
      <c r="M172" s="866"/>
      <c r="N172" s="866" t="s">
        <v>397</v>
      </c>
      <c r="O172" s="881">
        <f>'Основная продукция'!AG296</f>
        <v>0</v>
      </c>
      <c r="P172" s="877"/>
      <c r="Q172" s="870"/>
      <c r="S172" s="880" t="s">
        <v>33</v>
      </c>
      <c r="T172" s="866" t="s">
        <v>25</v>
      </c>
      <c r="U172" s="866"/>
      <c r="V172" s="866"/>
      <c r="W172" s="866" t="s">
        <v>397</v>
      </c>
      <c r="X172" s="881">
        <f>'Основная продукция'!AG324</f>
        <v>0</v>
      </c>
      <c r="Y172" s="877"/>
      <c r="Z172" s="870"/>
    </row>
    <row r="173" spans="1:26" s="864" customFormat="1" ht="24.75" customHeight="1" thickBot="1">
      <c r="A173" s="871" t="s">
        <v>34</v>
      </c>
      <c r="B173" s="867" t="s">
        <v>25</v>
      </c>
      <c r="C173" s="867"/>
      <c r="D173" s="867"/>
      <c r="E173" s="867" t="s">
        <v>397</v>
      </c>
      <c r="F173" s="930">
        <f>'Основная продукция'!AG269</f>
        <v>0</v>
      </c>
      <c r="G173" s="878"/>
      <c r="H173" s="875"/>
      <c r="J173" s="940" t="s">
        <v>34</v>
      </c>
      <c r="K173" s="882" t="s">
        <v>25</v>
      </c>
      <c r="L173" s="872"/>
      <c r="M173" s="872"/>
      <c r="N173" s="882" t="s">
        <v>397</v>
      </c>
      <c r="O173" s="944">
        <f>'Основная продукция'!AG297</f>
        <v>0</v>
      </c>
      <c r="P173" s="936"/>
      <c r="Q173" s="938"/>
      <c r="S173" s="940" t="s">
        <v>34</v>
      </c>
      <c r="T173" s="882" t="s">
        <v>25</v>
      </c>
      <c r="U173" s="872"/>
      <c r="V173" s="872"/>
      <c r="W173" s="882" t="s">
        <v>397</v>
      </c>
      <c r="X173" s="944">
        <f>'Основная продукция'!AG325</f>
        <v>12</v>
      </c>
      <c r="Y173" s="936"/>
      <c r="Z173" s="938"/>
    </row>
    <row r="174" spans="1:26" s="864" customFormat="1" ht="24.75" customHeight="1" thickBot="1">
      <c r="A174" s="2946" t="s">
        <v>455</v>
      </c>
      <c r="B174" s="3899" t="s">
        <v>25</v>
      </c>
      <c r="C174" s="3899"/>
      <c r="D174" s="3899"/>
      <c r="E174" s="3899" t="s">
        <v>397</v>
      </c>
      <c r="F174" s="860">
        <f>'Основная продукция'!AG270</f>
        <v>0</v>
      </c>
      <c r="G174" s="931"/>
      <c r="H174" s="933"/>
      <c r="J174" s="3649" t="s">
        <v>455</v>
      </c>
      <c r="K174" s="3650" t="s">
        <v>25</v>
      </c>
      <c r="L174" s="3650"/>
      <c r="M174" s="3650"/>
      <c r="N174" s="3650" t="s">
        <v>397</v>
      </c>
      <c r="O174" s="3651">
        <f>'Основная продукция'!AG298</f>
        <v>0</v>
      </c>
      <c r="P174" s="3652"/>
      <c r="Q174" s="3653"/>
      <c r="S174" s="3649" t="s">
        <v>455</v>
      </c>
      <c r="T174" s="3650" t="s">
        <v>25</v>
      </c>
      <c r="U174" s="3650"/>
      <c r="V174" s="3650"/>
      <c r="W174" s="3650" t="s">
        <v>397</v>
      </c>
      <c r="X174" s="3651">
        <f>'Основная продукция'!AG326</f>
        <v>20</v>
      </c>
      <c r="Y174" s="3652"/>
      <c r="Z174" s="3653"/>
    </row>
    <row r="175" spans="1:26" s="864" customFormat="1" ht="24.75" customHeight="1">
      <c r="A175" s="879" t="s">
        <v>331</v>
      </c>
      <c r="B175" s="3899" t="s">
        <v>25</v>
      </c>
      <c r="C175" s="3899"/>
      <c r="D175" s="3899"/>
      <c r="E175" s="3899" t="s">
        <v>397</v>
      </c>
      <c r="F175" s="860">
        <f>'Основная продукция'!AG271</f>
        <v>0</v>
      </c>
      <c r="G175" s="876"/>
      <c r="H175" s="863"/>
      <c r="J175" s="879" t="s">
        <v>331</v>
      </c>
      <c r="K175" s="3899" t="s">
        <v>25</v>
      </c>
      <c r="L175" s="1847"/>
      <c r="M175" s="3899"/>
      <c r="N175" s="3899" t="s">
        <v>397</v>
      </c>
      <c r="O175" s="889">
        <f>'Основная продукция'!AG299</f>
        <v>0</v>
      </c>
      <c r="P175" s="876"/>
      <c r="Q175" s="863"/>
      <c r="S175" s="879" t="s">
        <v>331</v>
      </c>
      <c r="T175" s="3899" t="s">
        <v>25</v>
      </c>
      <c r="U175" s="1847"/>
      <c r="V175" s="3899"/>
      <c r="W175" s="3899" t="s">
        <v>397</v>
      </c>
      <c r="X175" s="889">
        <f>'Основная продукция'!AG327</f>
        <v>3</v>
      </c>
      <c r="Y175" s="876"/>
      <c r="Z175" s="863"/>
    </row>
    <row r="176" spans="1:26" s="864" customFormat="1" ht="24.75" customHeight="1" thickBot="1">
      <c r="A176" s="871" t="s">
        <v>330</v>
      </c>
      <c r="B176" s="867" t="s">
        <v>25</v>
      </c>
      <c r="C176" s="867"/>
      <c r="D176" s="867"/>
      <c r="E176" s="867" t="s">
        <v>397</v>
      </c>
      <c r="F176" s="930">
        <f>'Основная продукция'!AG272</f>
        <v>0</v>
      </c>
      <c r="G176" s="1841"/>
      <c r="H176" s="2576"/>
      <c r="J176" s="871" t="s">
        <v>330</v>
      </c>
      <c r="K176" s="926" t="s">
        <v>25</v>
      </c>
      <c r="L176" s="1850"/>
      <c r="M176" s="926"/>
      <c r="N176" s="926" t="s">
        <v>397</v>
      </c>
      <c r="O176" s="1840">
        <f>'Основная продукция'!AG300</f>
        <v>0</v>
      </c>
      <c r="P176" s="1841"/>
      <c r="Q176" s="2576"/>
      <c r="S176" s="871" t="s">
        <v>330</v>
      </c>
      <c r="T176" s="926" t="s">
        <v>25</v>
      </c>
      <c r="U176" s="1850"/>
      <c r="V176" s="926"/>
      <c r="W176" s="926" t="s">
        <v>397</v>
      </c>
      <c r="X176" s="1840">
        <f>'Основная продукция'!AG328</f>
        <v>0</v>
      </c>
      <c r="Y176" s="1841"/>
      <c r="Z176" s="2576"/>
    </row>
    <row r="177" spans="1:26" s="864" customFormat="1" ht="24.75" customHeight="1">
      <c r="A177" s="880" t="s">
        <v>37</v>
      </c>
      <c r="B177" s="866" t="s">
        <v>25</v>
      </c>
      <c r="C177" s="866"/>
      <c r="D177" s="866"/>
      <c r="E177" s="866" t="s">
        <v>397</v>
      </c>
      <c r="F177" s="881">
        <f>'Основная продукция'!AG273</f>
        <v>0</v>
      </c>
      <c r="G177" s="877"/>
      <c r="H177" s="870"/>
      <c r="J177" s="880" t="s">
        <v>37</v>
      </c>
      <c r="K177" s="866" t="s">
        <v>25</v>
      </c>
      <c r="L177" s="866"/>
      <c r="M177" s="866"/>
      <c r="N177" s="866" t="s">
        <v>397</v>
      </c>
      <c r="O177" s="881">
        <f>'Основная продукция'!AG301</f>
        <v>0</v>
      </c>
      <c r="P177" s="877"/>
      <c r="Q177" s="870"/>
      <c r="S177" s="880" t="s">
        <v>37</v>
      </c>
      <c r="T177" s="866" t="s">
        <v>25</v>
      </c>
      <c r="U177" s="866"/>
      <c r="V177" s="866"/>
      <c r="W177" s="866" t="s">
        <v>397</v>
      </c>
      <c r="X177" s="881">
        <f>'Основная продукция'!AG329</f>
        <v>20</v>
      </c>
      <c r="Y177" s="877"/>
      <c r="Z177" s="870"/>
    </row>
    <row r="178" spans="1:26" s="864" customFormat="1" ht="24.75" customHeight="1" thickBot="1">
      <c r="A178" s="940" t="s">
        <v>38</v>
      </c>
      <c r="B178" s="867" t="s">
        <v>25</v>
      </c>
      <c r="C178" s="867"/>
      <c r="D178" s="867"/>
      <c r="E178" s="867" t="s">
        <v>397</v>
      </c>
      <c r="F178" s="930">
        <f>'Основная продукция'!AG274</f>
        <v>0</v>
      </c>
      <c r="G178" s="878"/>
      <c r="H178" s="875"/>
      <c r="J178" s="871" t="s">
        <v>38</v>
      </c>
      <c r="K178" s="3901" t="s">
        <v>25</v>
      </c>
      <c r="L178" s="926"/>
      <c r="M178" s="926"/>
      <c r="N178" s="3901" t="s">
        <v>397</v>
      </c>
      <c r="O178" s="1846">
        <f>'Основная продукция'!AG302</f>
        <v>0</v>
      </c>
      <c r="P178" s="878"/>
      <c r="Q178" s="875"/>
      <c r="S178" s="871" t="s">
        <v>38</v>
      </c>
      <c r="T178" s="3901" t="s">
        <v>25</v>
      </c>
      <c r="U178" s="926"/>
      <c r="V178" s="926"/>
      <c r="W178" s="3901" t="s">
        <v>397</v>
      </c>
      <c r="X178" s="1846">
        <f>'Основная продукция'!AG330</f>
        <v>57</v>
      </c>
      <c r="Y178" s="878"/>
      <c r="Z178" s="875"/>
    </row>
    <row r="179" spans="1:26" s="864" customFormat="1" ht="24.75" customHeight="1">
      <c r="A179" s="879" t="s">
        <v>814</v>
      </c>
      <c r="B179" s="3899" t="s">
        <v>25</v>
      </c>
      <c r="C179" s="3899"/>
      <c r="D179" s="3899"/>
      <c r="E179" s="3899" t="s">
        <v>397</v>
      </c>
      <c r="F179" s="860">
        <f>'Основная продукция'!AG275</f>
        <v>0</v>
      </c>
      <c r="G179" s="876"/>
      <c r="H179" s="863"/>
      <c r="J179" s="879" t="s">
        <v>814</v>
      </c>
      <c r="K179" s="3899" t="s">
        <v>25</v>
      </c>
      <c r="L179" s="3899"/>
      <c r="M179" s="3899"/>
      <c r="N179" s="3899" t="s">
        <v>397</v>
      </c>
      <c r="O179" s="860">
        <f>'Основная продукция'!AG303</f>
        <v>0</v>
      </c>
      <c r="P179" s="876"/>
      <c r="Q179" s="863"/>
      <c r="S179" s="879" t="s">
        <v>814</v>
      </c>
      <c r="T179" s="3899" t="s">
        <v>25</v>
      </c>
      <c r="U179" s="3899"/>
      <c r="V179" s="3899"/>
      <c r="W179" s="3899" t="s">
        <v>397</v>
      </c>
      <c r="X179" s="860">
        <f>'Основная продукция'!AG331</f>
        <v>10</v>
      </c>
      <c r="Y179" s="876"/>
      <c r="Z179" s="863"/>
    </row>
    <row r="180" spans="1:26" s="864" customFormat="1" ht="24.75" customHeight="1" thickBot="1">
      <c r="A180" s="871" t="s">
        <v>523</v>
      </c>
      <c r="B180" s="926" t="s">
        <v>25</v>
      </c>
      <c r="C180" s="926"/>
      <c r="D180" s="926"/>
      <c r="E180" s="926" t="s">
        <v>397</v>
      </c>
      <c r="F180" s="1846">
        <f>'Основная продукция'!AG276</f>
        <v>0</v>
      </c>
      <c r="G180" s="1841"/>
      <c r="H180" s="2576"/>
      <c r="J180" s="3645" t="s">
        <v>523</v>
      </c>
      <c r="K180" s="872" t="s">
        <v>25</v>
      </c>
      <c r="L180" s="872"/>
      <c r="M180" s="872"/>
      <c r="N180" s="872" t="s">
        <v>397</v>
      </c>
      <c r="O180" s="944">
        <f>'Основная продукция'!AG304</f>
        <v>0</v>
      </c>
      <c r="P180" s="2579"/>
      <c r="Q180" s="2947"/>
      <c r="S180" s="3645" t="s">
        <v>523</v>
      </c>
      <c r="T180" s="872" t="s">
        <v>25</v>
      </c>
      <c r="U180" s="872"/>
      <c r="V180" s="872"/>
      <c r="W180" s="872" t="s">
        <v>397</v>
      </c>
      <c r="X180" s="944">
        <f>'Основная продукция'!AG332</f>
        <v>15</v>
      </c>
      <c r="Y180" s="2579"/>
      <c r="Z180" s="2947"/>
    </row>
    <row r="181" spans="1:26" s="864" customFormat="1" ht="24.75" customHeight="1">
      <c r="A181" s="3612" t="s">
        <v>917</v>
      </c>
      <c r="B181" s="3614" t="s">
        <v>25</v>
      </c>
      <c r="C181" s="3614"/>
      <c r="D181" s="3614"/>
      <c r="E181" s="3614" t="s">
        <v>397</v>
      </c>
      <c r="F181" s="3646">
        <f>'Основная продукция'!AG277</f>
        <v>0</v>
      </c>
      <c r="G181" s="3616"/>
      <c r="H181" s="3617"/>
      <c r="J181" s="3612" t="s">
        <v>917</v>
      </c>
      <c r="K181" s="3614" t="s">
        <v>25</v>
      </c>
      <c r="L181" s="3614"/>
      <c r="M181" s="3614"/>
      <c r="N181" s="3614" t="s">
        <v>397</v>
      </c>
      <c r="O181" s="3646">
        <f>'Основная продукция'!AG305</f>
        <v>0</v>
      </c>
      <c r="P181" s="3616"/>
      <c r="Q181" s="3617"/>
      <c r="S181" s="3612" t="s">
        <v>917</v>
      </c>
      <c r="T181" s="3614" t="s">
        <v>25</v>
      </c>
      <c r="U181" s="3614"/>
      <c r="V181" s="3614"/>
      <c r="W181" s="3614" t="s">
        <v>397</v>
      </c>
      <c r="X181" s="3646">
        <f>'Основная продукция'!AG333</f>
        <v>3</v>
      </c>
      <c r="Y181" s="3616"/>
      <c r="Z181" s="3617"/>
    </row>
    <row r="182" spans="1:26" s="864" customFormat="1" ht="24.75" customHeight="1">
      <c r="A182" s="3618" t="s">
        <v>918</v>
      </c>
      <c r="B182" s="3620" t="s">
        <v>25</v>
      </c>
      <c r="C182" s="3620"/>
      <c r="D182" s="3620"/>
      <c r="E182" s="3620" t="s">
        <v>397</v>
      </c>
      <c r="F182" s="3647">
        <f>'Основная продукция'!AG278</f>
        <v>0</v>
      </c>
      <c r="G182" s="3622"/>
      <c r="H182" s="3623"/>
      <c r="J182" s="3618" t="s">
        <v>918</v>
      </c>
      <c r="K182" s="3620" t="s">
        <v>25</v>
      </c>
      <c r="L182" s="3620"/>
      <c r="M182" s="3620"/>
      <c r="N182" s="3620" t="s">
        <v>397</v>
      </c>
      <c r="O182" s="3647">
        <f>'Основная продукция'!AG306</f>
        <v>0</v>
      </c>
      <c r="P182" s="3622"/>
      <c r="Q182" s="3623"/>
      <c r="S182" s="3618" t="s">
        <v>918</v>
      </c>
      <c r="T182" s="3620" t="s">
        <v>25</v>
      </c>
      <c r="U182" s="3620"/>
      <c r="V182" s="3620"/>
      <c r="W182" s="3620" t="s">
        <v>397</v>
      </c>
      <c r="X182" s="3647">
        <f>'Основная продукция'!AG334</f>
        <v>4</v>
      </c>
      <c r="Y182" s="3622"/>
      <c r="Z182" s="3623"/>
    </row>
    <row r="183" spans="1:26" s="864" customFormat="1" ht="24.75" customHeight="1">
      <c r="A183" s="3618" t="s">
        <v>919</v>
      </c>
      <c r="B183" s="3620" t="s">
        <v>25</v>
      </c>
      <c r="C183" s="3620"/>
      <c r="D183" s="3620"/>
      <c r="E183" s="3620" t="s">
        <v>397</v>
      </c>
      <c r="F183" s="3647">
        <f>'Основная продукция'!AG279</f>
        <v>0</v>
      </c>
      <c r="G183" s="3622"/>
      <c r="H183" s="3623"/>
      <c r="J183" s="3618" t="s">
        <v>919</v>
      </c>
      <c r="K183" s="3620" t="s">
        <v>25</v>
      </c>
      <c r="L183" s="3620"/>
      <c r="M183" s="3620"/>
      <c r="N183" s="3620" t="s">
        <v>397</v>
      </c>
      <c r="O183" s="3647">
        <f>'Основная продукция'!AG307</f>
        <v>0</v>
      </c>
      <c r="P183" s="3622"/>
      <c r="Q183" s="3623"/>
      <c r="S183" s="3618" t="s">
        <v>919</v>
      </c>
      <c r="T183" s="3620" t="s">
        <v>25</v>
      </c>
      <c r="U183" s="3620"/>
      <c r="V183" s="3620"/>
      <c r="W183" s="3620" t="s">
        <v>397</v>
      </c>
      <c r="X183" s="3647">
        <f>'Основная продукция'!AG335</f>
        <v>0</v>
      </c>
      <c r="Y183" s="3622"/>
      <c r="Z183" s="3623"/>
    </row>
    <row r="184" spans="1:26" s="864" customFormat="1" ht="24.75" customHeight="1" thickBot="1">
      <c r="A184" s="3624" t="s">
        <v>920</v>
      </c>
      <c r="B184" s="3626" t="s">
        <v>25</v>
      </c>
      <c r="C184" s="3626"/>
      <c r="D184" s="3626"/>
      <c r="E184" s="3626" t="s">
        <v>397</v>
      </c>
      <c r="F184" s="3648">
        <f>'Основная продукция'!AG280</f>
        <v>0</v>
      </c>
      <c r="G184" s="3628"/>
      <c r="H184" s="3629"/>
      <c r="J184" s="3624" t="s">
        <v>920</v>
      </c>
      <c r="K184" s="3626" t="s">
        <v>25</v>
      </c>
      <c r="L184" s="3626"/>
      <c r="M184" s="3626"/>
      <c r="N184" s="3626" t="s">
        <v>397</v>
      </c>
      <c r="O184" s="3648">
        <f>'Основная продукция'!AG308</f>
        <v>0</v>
      </c>
      <c r="P184" s="3628"/>
      <c r="Q184" s="3629"/>
      <c r="S184" s="3624" t="s">
        <v>920</v>
      </c>
      <c r="T184" s="3626" t="s">
        <v>25</v>
      </c>
      <c r="U184" s="3626"/>
      <c r="V184" s="3626"/>
      <c r="W184" s="3626" t="s">
        <v>397</v>
      </c>
      <c r="X184" s="3648">
        <f>'Основная продукция'!AG336</f>
        <v>11</v>
      </c>
      <c r="Y184" s="3628"/>
      <c r="Z184" s="3629"/>
    </row>
    <row r="185" spans="1:26" s="864" customFormat="1" ht="22.5" customHeight="1">
      <c r="A185" s="890" t="s">
        <v>42</v>
      </c>
      <c r="B185" s="1274" t="s">
        <v>398</v>
      </c>
      <c r="C185" s="1274"/>
      <c r="D185" s="1274"/>
      <c r="E185" s="1274">
        <f>ROUNDUP(D185,0)+'Основная продукция'!AJ257</f>
        <v>0</v>
      </c>
      <c r="F185" s="1275">
        <f>E185*0.5</f>
        <v>0</v>
      </c>
      <c r="G185" s="931"/>
      <c r="H185" s="933"/>
      <c r="J185" s="890" t="s">
        <v>42</v>
      </c>
      <c r="K185" s="1274" t="s">
        <v>398</v>
      </c>
      <c r="L185" s="1274"/>
      <c r="M185" s="1274"/>
      <c r="N185" s="1274">
        <f>ROUNDUP(M185,0)+'Основная продукция'!AJ285</f>
        <v>0</v>
      </c>
      <c r="O185" s="1275">
        <f>N185*0.5</f>
        <v>0</v>
      </c>
      <c r="P185" s="931"/>
      <c r="Q185" s="933"/>
      <c r="S185" s="890" t="s">
        <v>42</v>
      </c>
      <c r="T185" s="1274" t="s">
        <v>398</v>
      </c>
      <c r="U185" s="1274"/>
      <c r="V185" s="1274"/>
      <c r="W185" s="1274">
        <f>ROUNDUP(V185,0)+'Основная продукция'!AJ313</f>
        <v>1</v>
      </c>
      <c r="X185" s="1275">
        <f>W185*0.5</f>
        <v>0.5</v>
      </c>
      <c r="Y185" s="931"/>
      <c r="Z185" s="933"/>
    </row>
    <row r="186" spans="1:26" s="864" customFormat="1" ht="22.5" customHeight="1">
      <c r="A186" s="893" t="s">
        <v>41</v>
      </c>
      <c r="B186" s="891" t="s">
        <v>398</v>
      </c>
      <c r="C186" s="891"/>
      <c r="D186" s="891"/>
      <c r="E186" s="891">
        <f>ROUNDUP(D186,0)+'Основная продукция'!AJ258</f>
        <v>0</v>
      </c>
      <c r="F186" s="892">
        <f>E186*0.5</f>
        <v>0</v>
      </c>
      <c r="G186" s="894"/>
      <c r="H186" s="896"/>
      <c r="J186" s="893" t="s">
        <v>41</v>
      </c>
      <c r="K186" s="891" t="s">
        <v>398</v>
      </c>
      <c r="L186" s="891"/>
      <c r="M186" s="891"/>
      <c r="N186" s="891">
        <f>ROUNDUP(M186,0)+'Основная продукция'!AJ286</f>
        <v>0</v>
      </c>
      <c r="O186" s="892">
        <f>N186*0.5</f>
        <v>0</v>
      </c>
      <c r="P186" s="894"/>
      <c r="Q186" s="896"/>
      <c r="S186" s="893" t="s">
        <v>41</v>
      </c>
      <c r="T186" s="891" t="s">
        <v>398</v>
      </c>
      <c r="U186" s="891"/>
      <c r="V186" s="891"/>
      <c r="W186" s="891">
        <f>ROUNDUP(V186,0)+'Основная продукция'!AJ314</f>
        <v>4</v>
      </c>
      <c r="X186" s="892">
        <f>W186*0.5</f>
        <v>2</v>
      </c>
      <c r="Y186" s="894"/>
      <c r="Z186" s="896"/>
    </row>
    <row r="187" spans="1:26" s="864" customFormat="1" ht="22.5" customHeight="1">
      <c r="A187" s="1273" t="s">
        <v>39</v>
      </c>
      <c r="B187" s="867" t="s">
        <v>398</v>
      </c>
      <c r="C187" s="891"/>
      <c r="D187" s="891"/>
      <c r="E187" s="891">
        <f>ROUNDUP(D187,0)+'Основная продукция'!AJ259</f>
        <v>0</v>
      </c>
      <c r="F187" s="892">
        <f>E187*0.5</f>
        <v>0</v>
      </c>
      <c r="G187" s="894"/>
      <c r="H187" s="896"/>
      <c r="J187" s="1273" t="s">
        <v>39</v>
      </c>
      <c r="K187" s="867" t="s">
        <v>398</v>
      </c>
      <c r="L187" s="891"/>
      <c r="M187" s="891"/>
      <c r="N187" s="891">
        <f>ROUNDUP(M187,0)+'Основная продукция'!AJ287</f>
        <v>0</v>
      </c>
      <c r="O187" s="892">
        <f>N187*0.5</f>
        <v>0</v>
      </c>
      <c r="P187" s="894"/>
      <c r="Q187" s="896"/>
      <c r="S187" s="1273" t="s">
        <v>39</v>
      </c>
      <c r="T187" s="867" t="s">
        <v>398</v>
      </c>
      <c r="U187" s="891"/>
      <c r="V187" s="891"/>
      <c r="W187" s="891">
        <f>ROUNDUP(V187,0)+'Основная продукция'!AJ315</f>
        <v>3</v>
      </c>
      <c r="X187" s="892">
        <f>W187*0.5</f>
        <v>1.5</v>
      </c>
      <c r="Y187" s="894"/>
      <c r="Z187" s="896"/>
    </row>
    <row r="188" spans="1:26" s="864" customFormat="1" ht="22.5" customHeight="1">
      <c r="A188" s="893" t="s">
        <v>47</v>
      </c>
      <c r="B188" s="891" t="s">
        <v>398</v>
      </c>
      <c r="C188" s="891"/>
      <c r="D188" s="891"/>
      <c r="E188" s="891">
        <f>ROUNDUP(D188,0)+'Основная продукция'!AJ260</f>
        <v>0</v>
      </c>
      <c r="F188" s="898">
        <f>E188*0.58</f>
        <v>0</v>
      </c>
      <c r="G188" s="894"/>
      <c r="H188" s="896"/>
      <c r="J188" s="893" t="s">
        <v>47</v>
      </c>
      <c r="K188" s="891" t="s">
        <v>398</v>
      </c>
      <c r="L188" s="891"/>
      <c r="M188" s="891"/>
      <c r="N188" s="891">
        <f>ROUNDUP(M188,0)+'Основная продукция'!AJ288</f>
        <v>0</v>
      </c>
      <c r="O188" s="898">
        <f>N188*0.58</f>
        <v>0</v>
      </c>
      <c r="P188" s="894"/>
      <c r="Q188" s="896"/>
      <c r="S188" s="893" t="s">
        <v>47</v>
      </c>
      <c r="T188" s="891" t="s">
        <v>398</v>
      </c>
      <c r="U188" s="891"/>
      <c r="V188" s="891"/>
      <c r="W188" s="891">
        <f>ROUNDUP(V188,0)+'Основная продукция'!AJ316</f>
        <v>2</v>
      </c>
      <c r="X188" s="898">
        <f>W188*0.58</f>
        <v>1.1599999999999999</v>
      </c>
      <c r="Y188" s="894"/>
      <c r="Z188" s="896"/>
    </row>
    <row r="189" spans="1:26" s="864" customFormat="1" ht="22.5" customHeight="1">
      <c r="A189" s="893" t="s">
        <v>45</v>
      </c>
      <c r="B189" s="891" t="s">
        <v>398</v>
      </c>
      <c r="C189" s="891"/>
      <c r="D189" s="891"/>
      <c r="E189" s="891">
        <f>ROUNDUP(D189,0)+'Основная продукция'!AJ261</f>
        <v>0</v>
      </c>
      <c r="F189" s="892"/>
      <c r="G189" s="894"/>
      <c r="H189" s="896"/>
      <c r="J189" s="893" t="s">
        <v>45</v>
      </c>
      <c r="K189" s="891" t="s">
        <v>398</v>
      </c>
      <c r="L189" s="891"/>
      <c r="M189" s="891"/>
      <c r="N189" s="891">
        <f>ROUNDUP(M189,0)+'Основная продукция'!AJ289</f>
        <v>0</v>
      </c>
      <c r="O189" s="892"/>
      <c r="P189" s="894"/>
      <c r="Q189" s="896"/>
      <c r="S189" s="893" t="s">
        <v>45</v>
      </c>
      <c r="T189" s="891" t="s">
        <v>398</v>
      </c>
      <c r="U189" s="891"/>
      <c r="V189" s="891"/>
      <c r="W189" s="891">
        <f>ROUNDUP(V189,0)+'Основная продукция'!AJ317</f>
        <v>1</v>
      </c>
      <c r="X189" s="892"/>
      <c r="Y189" s="894"/>
      <c r="Z189" s="896"/>
    </row>
    <row r="190" spans="1:26" s="864" customFormat="1" ht="22.5" customHeight="1">
      <c r="A190" s="893" t="s">
        <v>44</v>
      </c>
      <c r="B190" s="891" t="s">
        <v>398</v>
      </c>
      <c r="C190" s="891"/>
      <c r="D190" s="891"/>
      <c r="E190" s="891">
        <f>ROUNDUP(D190,0)+'Основная продукция'!AJ262</f>
        <v>0</v>
      </c>
      <c r="F190" s="892">
        <f>E190*0.2</f>
        <v>0</v>
      </c>
      <c r="G190" s="894"/>
      <c r="H190" s="896"/>
      <c r="J190" s="893" t="s">
        <v>44</v>
      </c>
      <c r="K190" s="891" t="s">
        <v>398</v>
      </c>
      <c r="L190" s="891"/>
      <c r="M190" s="891"/>
      <c r="N190" s="891">
        <f>ROUNDUP(M190,0)+'Основная продукция'!AJ290</f>
        <v>0</v>
      </c>
      <c r="O190" s="892">
        <f>N190*0.2</f>
        <v>0</v>
      </c>
      <c r="P190" s="894"/>
      <c r="Q190" s="896"/>
      <c r="S190" s="893" t="s">
        <v>44</v>
      </c>
      <c r="T190" s="891" t="s">
        <v>398</v>
      </c>
      <c r="U190" s="891"/>
      <c r="V190" s="891"/>
      <c r="W190" s="891">
        <f>ROUNDUP(V190,0)+'Основная продукция'!AJ318</f>
        <v>6</v>
      </c>
      <c r="X190" s="892">
        <f>W190*0.2</f>
        <v>1.2000000000000002</v>
      </c>
      <c r="Y190" s="894"/>
      <c r="Z190" s="896"/>
    </row>
    <row r="191" spans="1:26" s="864" customFormat="1" ht="22.5" customHeight="1">
      <c r="A191" s="893" t="s">
        <v>43</v>
      </c>
      <c r="B191" s="891" t="s">
        <v>398</v>
      </c>
      <c r="C191" s="891"/>
      <c r="D191" s="891"/>
      <c r="E191" s="891">
        <f>ROUNDUP(D191,0)+'Основная продукция'!AJ263</f>
        <v>0</v>
      </c>
      <c r="F191" s="892">
        <f>E191*0.5</f>
        <v>0</v>
      </c>
      <c r="G191" s="894"/>
      <c r="H191" s="896"/>
      <c r="J191" s="893" t="s">
        <v>43</v>
      </c>
      <c r="K191" s="891" t="s">
        <v>398</v>
      </c>
      <c r="L191" s="891"/>
      <c r="M191" s="891"/>
      <c r="N191" s="891">
        <f>ROUNDUP(M191,0)+'Основная продукция'!AJ291</f>
        <v>0</v>
      </c>
      <c r="O191" s="892">
        <f>N191*0.5</f>
        <v>0</v>
      </c>
      <c r="P191" s="894"/>
      <c r="Q191" s="896"/>
      <c r="S191" s="893" t="s">
        <v>43</v>
      </c>
      <c r="T191" s="891" t="s">
        <v>398</v>
      </c>
      <c r="U191" s="891"/>
      <c r="V191" s="891"/>
      <c r="W191" s="891">
        <f>ROUNDUP(V191,0)+'Основная продукция'!AJ319</f>
        <v>4</v>
      </c>
      <c r="X191" s="892">
        <f>W191*0.5</f>
        <v>2</v>
      </c>
      <c r="Y191" s="894"/>
      <c r="Z191" s="896"/>
    </row>
    <row r="192" spans="1:26" s="864" customFormat="1" ht="22.5" customHeight="1">
      <c r="A192" s="893" t="s">
        <v>282</v>
      </c>
      <c r="B192" s="891" t="s">
        <v>398</v>
      </c>
      <c r="C192" s="891"/>
      <c r="D192" s="891"/>
      <c r="E192" s="891">
        <f>ROUNDUP(D192,0)+'Основная продукция'!AJ264</f>
        <v>0</v>
      </c>
      <c r="F192" s="892">
        <f>E192*0.5</f>
        <v>0</v>
      </c>
      <c r="G192" s="894"/>
      <c r="H192" s="896"/>
      <c r="J192" s="893" t="s">
        <v>282</v>
      </c>
      <c r="K192" s="891" t="s">
        <v>398</v>
      </c>
      <c r="L192" s="891"/>
      <c r="M192" s="891"/>
      <c r="N192" s="891">
        <f>ROUNDUP(M192,0)+'Основная продукция'!AJ292</f>
        <v>0</v>
      </c>
      <c r="O192" s="892">
        <f>N192*0.5</f>
        <v>0</v>
      </c>
      <c r="P192" s="894"/>
      <c r="Q192" s="896"/>
      <c r="S192" s="893" t="s">
        <v>282</v>
      </c>
      <c r="T192" s="891" t="s">
        <v>398</v>
      </c>
      <c r="U192" s="891"/>
      <c r="V192" s="891"/>
      <c r="W192" s="891">
        <f>ROUNDUP(V192,0)+'Основная продукция'!AJ320</f>
        <v>1</v>
      </c>
      <c r="X192" s="892">
        <f>W192*0.5</f>
        <v>0.5</v>
      </c>
      <c r="Y192" s="894"/>
      <c r="Z192" s="896"/>
    </row>
    <row r="193" spans="1:26" s="864" customFormat="1" ht="22.5" customHeight="1">
      <c r="A193" s="893" t="s">
        <v>315</v>
      </c>
      <c r="B193" s="891" t="s">
        <v>398</v>
      </c>
      <c r="C193" s="891"/>
      <c r="D193" s="891"/>
      <c r="E193" s="891">
        <f>ROUNDUP(D193,0)+'Основная продукция'!AJ265</f>
        <v>0</v>
      </c>
      <c r="F193" s="892">
        <f>E193*0.1</f>
        <v>0</v>
      </c>
      <c r="G193" s="894"/>
      <c r="H193" s="896"/>
      <c r="J193" s="893" t="s">
        <v>315</v>
      </c>
      <c r="K193" s="891" t="s">
        <v>398</v>
      </c>
      <c r="L193" s="891"/>
      <c r="M193" s="891"/>
      <c r="N193" s="891">
        <f>ROUNDUP(M193,0)+'Основная продукция'!AJ293</f>
        <v>0</v>
      </c>
      <c r="O193" s="892">
        <f>N193*0.1</f>
        <v>0</v>
      </c>
      <c r="P193" s="894"/>
      <c r="Q193" s="896"/>
      <c r="S193" s="893" t="s">
        <v>315</v>
      </c>
      <c r="T193" s="891" t="s">
        <v>398</v>
      </c>
      <c r="U193" s="891"/>
      <c r="V193" s="891"/>
      <c r="W193" s="891">
        <f>ROUNDUP(V193,0)+'Основная продукция'!AJ321</f>
        <v>2</v>
      </c>
      <c r="X193" s="892">
        <f>W193*0.1</f>
        <v>0.2</v>
      </c>
      <c r="Y193" s="894"/>
      <c r="Z193" s="896"/>
    </row>
    <row r="194" spans="1:26" s="864" customFormat="1" ht="22.5" customHeight="1">
      <c r="A194" s="893" t="s">
        <v>923</v>
      </c>
      <c r="B194" s="900" t="s">
        <v>398</v>
      </c>
      <c r="C194" s="900"/>
      <c r="D194" s="891"/>
      <c r="E194" s="891">
        <f>ROUNDUP(D194,0)+'Основная продукция'!AJ266</f>
        <v>0</v>
      </c>
      <c r="F194" s="898">
        <f>E194*0.35</f>
        <v>0</v>
      </c>
      <c r="G194" s="901"/>
      <c r="H194" s="903"/>
      <c r="J194" s="893" t="s">
        <v>923</v>
      </c>
      <c r="K194" s="900" t="s">
        <v>398</v>
      </c>
      <c r="L194" s="900"/>
      <c r="M194" s="891"/>
      <c r="N194" s="891">
        <f>ROUNDUP(M194,0)+'Основная продукция'!AJ294</f>
        <v>0</v>
      </c>
      <c r="O194" s="898">
        <f>N194*0.35</f>
        <v>0</v>
      </c>
      <c r="P194" s="901"/>
      <c r="Q194" s="903"/>
      <c r="S194" s="893" t="s">
        <v>923</v>
      </c>
      <c r="T194" s="900" t="s">
        <v>398</v>
      </c>
      <c r="U194" s="900"/>
      <c r="V194" s="891"/>
      <c r="W194" s="891">
        <f>ROUNDUP(V194,0)+'Основная продукция'!AJ322</f>
        <v>1</v>
      </c>
      <c r="X194" s="898">
        <f>W194*0.35</f>
        <v>0.35</v>
      </c>
      <c r="Y194" s="901"/>
      <c r="Z194" s="903"/>
    </row>
    <row r="195" spans="1:26" s="864" customFormat="1" ht="22.5" customHeight="1">
      <c r="A195" s="893" t="s">
        <v>52</v>
      </c>
      <c r="B195" s="891" t="s">
        <v>398</v>
      </c>
      <c r="C195" s="891"/>
      <c r="D195" s="891"/>
      <c r="E195" s="891">
        <f>ROUNDUP(D195,0)+'Основная продукция'!AJ267</f>
        <v>0</v>
      </c>
      <c r="F195" s="898">
        <f>E195*0.24</f>
        <v>0</v>
      </c>
      <c r="G195" s="894"/>
      <c r="H195" s="896"/>
      <c r="J195" s="893" t="s">
        <v>52</v>
      </c>
      <c r="K195" s="891" t="s">
        <v>398</v>
      </c>
      <c r="L195" s="891"/>
      <c r="M195" s="891"/>
      <c r="N195" s="891">
        <f>ROUNDUP(M195,0)+'Основная продукция'!AJ295</f>
        <v>0</v>
      </c>
      <c r="O195" s="898">
        <f>N195*0.24</f>
        <v>0</v>
      </c>
      <c r="P195" s="894"/>
      <c r="Q195" s="896"/>
      <c r="S195" s="893" t="s">
        <v>52</v>
      </c>
      <c r="T195" s="891" t="s">
        <v>398</v>
      </c>
      <c r="U195" s="891"/>
      <c r="V195" s="891"/>
      <c r="W195" s="891">
        <f>ROUNDUP(V195,0)+'Основная продукция'!AJ323</f>
        <v>2</v>
      </c>
      <c r="X195" s="898">
        <f>W195*0.24</f>
        <v>0.48</v>
      </c>
      <c r="Y195" s="894"/>
      <c r="Z195" s="896"/>
    </row>
    <row r="196" spans="1:26" s="864" customFormat="1" ht="22.5" customHeight="1">
      <c r="A196" s="893" t="s">
        <v>53</v>
      </c>
      <c r="B196" s="891" t="s">
        <v>398</v>
      </c>
      <c r="C196" s="891"/>
      <c r="D196" s="891"/>
      <c r="E196" s="891">
        <f>ROUNDUP(D196,0)+'Основная продукция'!AJ268</f>
        <v>0</v>
      </c>
      <c r="F196" s="898"/>
      <c r="G196" s="894"/>
      <c r="H196" s="896"/>
      <c r="J196" s="893" t="s">
        <v>53</v>
      </c>
      <c r="K196" s="891" t="s">
        <v>398</v>
      </c>
      <c r="L196" s="891"/>
      <c r="M196" s="891"/>
      <c r="N196" s="891">
        <f>ROUNDUP(M196,0)+'Основная продукция'!AJ296</f>
        <v>0</v>
      </c>
      <c r="O196" s="898"/>
      <c r="P196" s="894"/>
      <c r="Q196" s="896"/>
      <c r="S196" s="893" t="s">
        <v>53</v>
      </c>
      <c r="T196" s="891" t="s">
        <v>398</v>
      </c>
      <c r="U196" s="891"/>
      <c r="V196" s="891"/>
      <c r="W196" s="891">
        <f>ROUNDUP(V196,0)+'Основная продукция'!AJ324</f>
        <v>1</v>
      </c>
      <c r="X196" s="898"/>
      <c r="Y196" s="894"/>
      <c r="Z196" s="896"/>
    </row>
    <row r="197" spans="1:26" s="864" customFormat="1" ht="22.5" customHeight="1">
      <c r="A197" s="893" t="s">
        <v>54</v>
      </c>
      <c r="B197" s="891" t="s">
        <v>398</v>
      </c>
      <c r="C197" s="891"/>
      <c r="D197" s="891"/>
      <c r="E197" s="891">
        <f>ROUNDUP(D197,0)+'Основная продукция'!AJ269</f>
        <v>0</v>
      </c>
      <c r="F197" s="892">
        <f>E197*1</f>
        <v>0</v>
      </c>
      <c r="G197" s="1276"/>
      <c r="H197" s="1278"/>
      <c r="J197" s="893" t="s">
        <v>54</v>
      </c>
      <c r="K197" s="891" t="s">
        <v>398</v>
      </c>
      <c r="L197" s="891"/>
      <c r="M197" s="891"/>
      <c r="N197" s="891">
        <f>ROUNDUP(M197,0)+'Основная продукция'!AJ297</f>
        <v>0</v>
      </c>
      <c r="O197" s="892">
        <f>N197*1</f>
        <v>0</v>
      </c>
      <c r="P197" s="1276"/>
      <c r="Q197" s="1278"/>
      <c r="S197" s="893" t="s">
        <v>54</v>
      </c>
      <c r="T197" s="891" t="s">
        <v>398</v>
      </c>
      <c r="U197" s="891"/>
      <c r="V197" s="891"/>
      <c r="W197" s="891">
        <f>ROUNDUP(V197,0)+'Основная продукция'!AJ325</f>
        <v>1</v>
      </c>
      <c r="X197" s="892">
        <f>W197*1</f>
        <v>1</v>
      </c>
      <c r="Y197" s="1276"/>
      <c r="Z197" s="1278"/>
    </row>
    <row r="198" spans="1:26" s="864" customFormat="1" ht="22.5" customHeight="1">
      <c r="A198" s="893" t="s">
        <v>48</v>
      </c>
      <c r="B198" s="891" t="s">
        <v>399</v>
      </c>
      <c r="C198" s="891"/>
      <c r="D198" s="891"/>
      <c r="E198" s="891">
        <f>ROUNDUP(D198,0)+'Основная продукция'!AJ270</f>
        <v>0</v>
      </c>
      <c r="F198" s="899">
        <f>E198*55</f>
        <v>0</v>
      </c>
      <c r="G198" s="894"/>
      <c r="H198" s="896"/>
      <c r="J198" s="893" t="s">
        <v>48</v>
      </c>
      <c r="K198" s="891" t="s">
        <v>399</v>
      </c>
      <c r="L198" s="891"/>
      <c r="M198" s="891"/>
      <c r="N198" s="891">
        <f>ROUNDUP(M198,0)+'Основная продукция'!AJ298</f>
        <v>0</v>
      </c>
      <c r="O198" s="899">
        <f>N198*55</f>
        <v>0</v>
      </c>
      <c r="P198" s="894"/>
      <c r="Q198" s="896"/>
      <c r="S198" s="893" t="s">
        <v>48</v>
      </c>
      <c r="T198" s="891" t="s">
        <v>399</v>
      </c>
      <c r="U198" s="891"/>
      <c r="V198" s="891"/>
      <c r="W198" s="891">
        <f>ROUNDUP(V198,0)+'Основная продукция'!AJ326</f>
        <v>4</v>
      </c>
      <c r="X198" s="899">
        <f>W198*55</f>
        <v>220</v>
      </c>
      <c r="Y198" s="894"/>
      <c r="Z198" s="896"/>
    </row>
    <row r="199" spans="1:26" s="864" customFormat="1" ht="22.5" customHeight="1">
      <c r="A199" s="3631" t="s">
        <v>927</v>
      </c>
      <c r="B199" s="3632" t="s">
        <v>398</v>
      </c>
      <c r="C199" s="3633"/>
      <c r="D199" s="3632"/>
      <c r="E199" s="3635">
        <f>ROUNDUP(D199,0)+'Основная продукция'!AJ271</f>
        <v>0</v>
      </c>
      <c r="F199" s="3636">
        <f>E199*0.5</f>
        <v>0</v>
      </c>
      <c r="G199" s="3637"/>
      <c r="H199" s="3638"/>
      <c r="J199" s="3631" t="s">
        <v>927</v>
      </c>
      <c r="K199" s="3632" t="s">
        <v>398</v>
      </c>
      <c r="L199" s="3633"/>
      <c r="M199" s="3632"/>
      <c r="N199" s="3635">
        <f>ROUNDUP(M199,0)+'Основная продукция'!AJ299</f>
        <v>0</v>
      </c>
      <c r="O199" s="3636">
        <f>N199*0.5</f>
        <v>0</v>
      </c>
      <c r="P199" s="3637"/>
      <c r="Q199" s="3638"/>
      <c r="S199" s="3631" t="s">
        <v>927</v>
      </c>
      <c r="T199" s="3632" t="s">
        <v>398</v>
      </c>
      <c r="U199" s="3633"/>
      <c r="V199" s="3632"/>
      <c r="W199" s="3635">
        <f>ROUNDUP(V199,0)+'Основная продукция'!AJ327</f>
        <v>3</v>
      </c>
      <c r="X199" s="3636">
        <f>W199*0.5</f>
        <v>1.5</v>
      </c>
      <c r="Y199" s="3637"/>
      <c r="Z199" s="3638"/>
    </row>
    <row r="200" spans="1:26" s="864" customFormat="1" ht="22.5" customHeight="1">
      <c r="A200" s="3631" t="s">
        <v>928</v>
      </c>
      <c r="B200" s="3635" t="s">
        <v>398</v>
      </c>
      <c r="C200" s="3639"/>
      <c r="D200" s="3635"/>
      <c r="E200" s="3635">
        <f>ROUNDUP(D200,0)+'Основная продукция'!AJ272</f>
        <v>0</v>
      </c>
      <c r="F200" s="3641">
        <f>E200*0.5</f>
        <v>0</v>
      </c>
      <c r="G200" s="3642"/>
      <c r="H200" s="3643"/>
      <c r="J200" s="3631" t="s">
        <v>928</v>
      </c>
      <c r="K200" s="3635" t="s">
        <v>398</v>
      </c>
      <c r="L200" s="3639"/>
      <c r="M200" s="3635"/>
      <c r="N200" s="3635">
        <f>ROUNDUP(M200,0)+'Основная продукция'!AJ300</f>
        <v>0</v>
      </c>
      <c r="O200" s="3641">
        <f>N200*0.5</f>
        <v>0</v>
      </c>
      <c r="P200" s="3642"/>
      <c r="Q200" s="3643"/>
      <c r="S200" s="3631" t="s">
        <v>928</v>
      </c>
      <c r="T200" s="3635" t="s">
        <v>398</v>
      </c>
      <c r="U200" s="3639"/>
      <c r="V200" s="3635"/>
      <c r="W200" s="3635">
        <f>ROUNDUP(V200,0)+'Основная продукция'!AJ328</f>
        <v>3</v>
      </c>
      <c r="X200" s="3641">
        <f>W200*0.5</f>
        <v>1.5</v>
      </c>
      <c r="Y200" s="3642"/>
      <c r="Z200" s="3643"/>
    </row>
    <row r="201" spans="1:26" s="864" customFormat="1" ht="22.5" customHeight="1">
      <c r="A201" s="893" t="s">
        <v>51</v>
      </c>
      <c r="B201" s="891" t="s">
        <v>398</v>
      </c>
      <c r="C201" s="911"/>
      <c r="D201" s="891"/>
      <c r="E201" s="891">
        <f>ROUNDUP(D201,0)+'Основная продукция'!AJ273</f>
        <v>0</v>
      </c>
      <c r="F201" s="892">
        <f>E201*0.5</f>
        <v>0</v>
      </c>
      <c r="G201" s="894"/>
      <c r="H201" s="896"/>
      <c r="J201" s="893" t="s">
        <v>51</v>
      </c>
      <c r="K201" s="891" t="s">
        <v>398</v>
      </c>
      <c r="L201" s="911"/>
      <c r="M201" s="891"/>
      <c r="N201" s="891">
        <f>ROUNDUP(M201,0)+'Основная продукция'!AJ301</f>
        <v>0</v>
      </c>
      <c r="O201" s="892">
        <f>N201*0.5</f>
        <v>0</v>
      </c>
      <c r="P201" s="894"/>
      <c r="Q201" s="896"/>
      <c r="S201" s="893" t="s">
        <v>51</v>
      </c>
      <c r="T201" s="891" t="s">
        <v>398</v>
      </c>
      <c r="U201" s="911"/>
      <c r="V201" s="891"/>
      <c r="W201" s="891">
        <f>ROUNDUP(V201,0)+'Основная продукция'!AJ329</f>
        <v>0</v>
      </c>
      <c r="X201" s="892">
        <f>W201*0.5</f>
        <v>0</v>
      </c>
      <c r="Y201" s="894"/>
      <c r="Z201" s="896"/>
    </row>
    <row r="202" spans="1:26" s="864" customFormat="1" ht="22.5" customHeight="1">
      <c r="A202" s="1273" t="s">
        <v>922</v>
      </c>
      <c r="B202" s="1274" t="s">
        <v>398</v>
      </c>
      <c r="C202" s="1972"/>
      <c r="D202" s="1274"/>
      <c r="E202" s="891">
        <f>ROUNDUP(D202,0)+'Основная продукция'!AJ274</f>
        <v>0</v>
      </c>
      <c r="F202" s="1275">
        <f>E202*0.2</f>
        <v>0</v>
      </c>
      <c r="G202" s="894"/>
      <c r="H202" s="896"/>
      <c r="J202" s="1273" t="s">
        <v>922</v>
      </c>
      <c r="K202" s="1274" t="s">
        <v>398</v>
      </c>
      <c r="L202" s="1972"/>
      <c r="M202" s="1274"/>
      <c r="N202" s="891">
        <f>ROUNDUP(M202,0)+'Основная продукция'!AJ302</f>
        <v>0</v>
      </c>
      <c r="O202" s="1275">
        <f>N202*0.2</f>
        <v>0</v>
      </c>
      <c r="P202" s="894"/>
      <c r="Q202" s="896"/>
      <c r="S202" s="1273" t="s">
        <v>922</v>
      </c>
      <c r="T202" s="1274" t="s">
        <v>398</v>
      </c>
      <c r="U202" s="1972"/>
      <c r="V202" s="1274"/>
      <c r="W202" s="891">
        <f>ROUNDUP(V202,0)+'Основная продукция'!AJ330</f>
        <v>1</v>
      </c>
      <c r="X202" s="1275">
        <f>W202*0.2</f>
        <v>0.2</v>
      </c>
      <c r="Y202" s="894"/>
      <c r="Z202" s="896"/>
    </row>
    <row r="203" spans="1:26" s="864" customFormat="1" ht="22.5" customHeight="1">
      <c r="A203" s="893" t="s">
        <v>58</v>
      </c>
      <c r="B203" s="891" t="s">
        <v>398</v>
      </c>
      <c r="C203" s="891"/>
      <c r="D203" s="891"/>
      <c r="E203" s="891">
        <f>ROUNDUP(D203,0)+'Основная продукция'!AJ276</f>
        <v>0</v>
      </c>
      <c r="F203" s="894"/>
      <c r="G203" s="894"/>
      <c r="H203" s="896"/>
      <c r="J203" s="893" t="s">
        <v>58</v>
      </c>
      <c r="K203" s="891" t="s">
        <v>398</v>
      </c>
      <c r="L203" s="891"/>
      <c r="M203" s="891"/>
      <c r="N203" s="891">
        <f>ROUNDUP(M203,0)+'Основная продукция'!AJ303</f>
        <v>0</v>
      </c>
      <c r="O203" s="894"/>
      <c r="P203" s="894"/>
      <c r="Q203" s="896"/>
      <c r="S203" s="893" t="s">
        <v>58</v>
      </c>
      <c r="T203" s="891" t="s">
        <v>398</v>
      </c>
      <c r="U203" s="891"/>
      <c r="V203" s="891"/>
      <c r="W203" s="891">
        <f>ROUNDUP(V203,0)+'Основная продукция'!AJ331</f>
        <v>0</v>
      </c>
      <c r="X203" s="894"/>
      <c r="Y203" s="894"/>
      <c r="Z203" s="896"/>
    </row>
    <row r="204" spans="1:26" s="864" customFormat="1" ht="22.5" customHeight="1">
      <c r="A204" s="3644" t="s">
        <v>57</v>
      </c>
      <c r="B204" s="1274" t="s">
        <v>398</v>
      </c>
      <c r="C204" s="1274"/>
      <c r="D204" s="1274"/>
      <c r="E204" s="891">
        <f>ROUNDUP(D204,0)+'Основная продукция'!AJ277</f>
        <v>0</v>
      </c>
      <c r="F204" s="1275">
        <f>E204*0.2</f>
        <v>0</v>
      </c>
      <c r="G204" s="894"/>
      <c r="H204" s="896"/>
      <c r="J204" s="3644" t="s">
        <v>57</v>
      </c>
      <c r="K204" s="1274" t="s">
        <v>398</v>
      </c>
      <c r="L204" s="1274"/>
      <c r="M204" s="1274"/>
      <c r="N204" s="891">
        <f>ROUNDUP(M204,0)+'Основная продукция'!AJ304</f>
        <v>0</v>
      </c>
      <c r="O204" s="1275">
        <f>N204*0.2</f>
        <v>0</v>
      </c>
      <c r="P204" s="894"/>
      <c r="Q204" s="896"/>
      <c r="S204" s="3644" t="s">
        <v>57</v>
      </c>
      <c r="T204" s="1274" t="s">
        <v>398</v>
      </c>
      <c r="U204" s="1274"/>
      <c r="V204" s="1274"/>
      <c r="W204" s="891">
        <f>ROUNDUP(V204,0)+'Основная продукция'!AJ332</f>
        <v>0</v>
      </c>
      <c r="X204" s="1275">
        <f>W204*0.2</f>
        <v>0</v>
      </c>
      <c r="Y204" s="894"/>
      <c r="Z204" s="896"/>
    </row>
    <row r="205" spans="1:26" s="864" customFormat="1" ht="22.5" customHeight="1">
      <c r="A205" s="893" t="s">
        <v>725</v>
      </c>
      <c r="B205" s="891" t="s">
        <v>398</v>
      </c>
      <c r="C205" s="911"/>
      <c r="D205" s="891"/>
      <c r="E205" s="891">
        <f>ROUNDUP(D205,0)+'Основная продукция'!AJ278</f>
        <v>0</v>
      </c>
      <c r="F205" s="892">
        <f>E205*0.5</f>
        <v>0</v>
      </c>
      <c r="G205" s="894"/>
      <c r="H205" s="896"/>
      <c r="J205" s="893" t="s">
        <v>725</v>
      </c>
      <c r="K205" s="891" t="s">
        <v>398</v>
      </c>
      <c r="L205" s="911"/>
      <c r="M205" s="891"/>
      <c r="N205" s="891">
        <f>ROUNDUP(M205,0)+'Основная продукция'!AJ305</f>
        <v>0</v>
      </c>
      <c r="O205" s="892">
        <f>N205*0.5</f>
        <v>0</v>
      </c>
      <c r="P205" s="894"/>
      <c r="Q205" s="896"/>
      <c r="S205" s="893" t="s">
        <v>725</v>
      </c>
      <c r="T205" s="891" t="s">
        <v>398</v>
      </c>
      <c r="U205" s="911"/>
      <c r="V205" s="891"/>
      <c r="W205" s="891">
        <f>ROUNDUP(V205,0)+'Основная продукция'!AJ333</f>
        <v>1</v>
      </c>
      <c r="X205" s="892">
        <f>W205*0.5</f>
        <v>0.5</v>
      </c>
      <c r="Y205" s="894"/>
      <c r="Z205" s="896"/>
    </row>
    <row r="206" spans="1:26" s="864" customFormat="1" ht="22.5" customHeight="1" thickBot="1">
      <c r="A206" s="912" t="s">
        <v>747</v>
      </c>
      <c r="B206" s="913" t="s">
        <v>398</v>
      </c>
      <c r="C206" s="1980"/>
      <c r="D206" s="913"/>
      <c r="E206" s="1274">
        <f>ROUNDUP(D206,0)+'Основная продукция'!AJ279</f>
        <v>0</v>
      </c>
      <c r="F206" s="1981">
        <f>E206*0.5</f>
        <v>0</v>
      </c>
      <c r="G206" s="914"/>
      <c r="H206" s="916"/>
      <c r="J206" s="912" t="s">
        <v>747</v>
      </c>
      <c r="K206" s="913" t="s">
        <v>398</v>
      </c>
      <c r="L206" s="1980"/>
      <c r="M206" s="913"/>
      <c r="N206" s="1274">
        <f>ROUNDUP(M206,0)+'Основная продукция'!AJ306</f>
        <v>0</v>
      </c>
      <c r="O206" s="1981">
        <f>N206*0.5</f>
        <v>0</v>
      </c>
      <c r="P206" s="914"/>
      <c r="Q206" s="916"/>
      <c r="S206" s="912" t="s">
        <v>747</v>
      </c>
      <c r="T206" s="913" t="s">
        <v>398</v>
      </c>
      <c r="U206" s="1980"/>
      <c r="V206" s="913"/>
      <c r="W206" s="1274">
        <f>ROUNDUP(V206,0)+'Основная продукция'!AJ334</f>
        <v>1</v>
      </c>
      <c r="X206" s="1981">
        <f>W206*0.5</f>
        <v>0.5</v>
      </c>
      <c r="Y206" s="914"/>
      <c r="Z206" s="916"/>
    </row>
    <row r="207" spans="1:26" s="864" customFormat="1" ht="22.5" customHeight="1">
      <c r="A207" s="3891" t="s">
        <v>939</v>
      </c>
      <c r="B207" s="3896"/>
      <c r="C207" s="3896"/>
      <c r="D207" s="3896"/>
      <c r="E207" s="3896"/>
      <c r="F207" s="3896"/>
      <c r="G207" s="3896"/>
      <c r="H207" s="3897"/>
      <c r="J207" s="3891" t="s">
        <v>939</v>
      </c>
      <c r="K207" s="3896"/>
      <c r="L207" s="3896"/>
      <c r="M207" s="3896"/>
      <c r="N207" s="3896"/>
      <c r="O207" s="3896"/>
      <c r="P207" s="3896"/>
      <c r="Q207" s="3897"/>
      <c r="S207" s="3891" t="s">
        <v>939</v>
      </c>
      <c r="T207" s="3896"/>
      <c r="U207" s="3896"/>
      <c r="V207" s="3896"/>
      <c r="W207" s="3896"/>
      <c r="X207" s="3896"/>
      <c r="Y207" s="3896"/>
      <c r="Z207" s="3897"/>
    </row>
    <row r="208" spans="1:26" s="864" customFormat="1" ht="22.5" customHeight="1" thickBot="1">
      <c r="A208" s="795"/>
      <c r="B208" s="796"/>
      <c r="C208" s="796"/>
      <c r="D208" s="796"/>
      <c r="E208" s="796"/>
      <c r="F208" s="796"/>
      <c r="G208" s="796"/>
      <c r="H208" s="917"/>
      <c r="I208" s="785"/>
      <c r="J208" s="795"/>
      <c r="K208" s="796"/>
      <c r="L208" s="796"/>
      <c r="M208" s="796"/>
      <c r="N208" s="796"/>
      <c r="O208" s="796"/>
      <c r="P208" s="796"/>
      <c r="Q208" s="917"/>
      <c r="R208" s="785"/>
      <c r="S208" s="795"/>
      <c r="T208" s="796"/>
      <c r="U208" s="796"/>
      <c r="V208" s="796"/>
      <c r="W208" s="796"/>
      <c r="X208" s="796"/>
      <c r="Y208" s="796"/>
      <c r="Z208" s="917"/>
    </row>
    <row r="209" spans="1:26" ht="24.75" customHeight="1" thickBot="1">
      <c r="A209" s="854" t="s">
        <v>317</v>
      </c>
      <c r="B209" s="855"/>
      <c r="C209" s="855"/>
      <c r="D209" s="855"/>
      <c r="E209" s="855"/>
      <c r="F209" s="855"/>
      <c r="G209" s="4051" t="s">
        <v>326</v>
      </c>
      <c r="H209" s="4053"/>
      <c r="J209" s="4170" t="s">
        <v>321</v>
      </c>
      <c r="K209" s="4171"/>
      <c r="L209" s="4171"/>
      <c r="M209" s="4171"/>
      <c r="N209" s="4171"/>
      <c r="O209" s="4171"/>
      <c r="P209" s="4159"/>
      <c r="Q209" s="4160"/>
      <c r="S209" s="4056" t="s">
        <v>321</v>
      </c>
      <c r="T209" s="4057"/>
      <c r="U209" s="4057"/>
      <c r="V209" s="4057"/>
      <c r="W209" s="4057"/>
      <c r="X209" s="4058"/>
      <c r="Y209" s="4051" t="s">
        <v>92</v>
      </c>
      <c r="Z209" s="4053"/>
    </row>
    <row r="210" spans="1:26" ht="24.75" customHeight="1" thickBot="1">
      <c r="A210" s="856" t="s">
        <v>61</v>
      </c>
      <c r="B210" s="4059">
        <f>B2</f>
        <v>44606</v>
      </c>
      <c r="C210" s="4060"/>
      <c r="D210" s="4060"/>
      <c r="E210" s="4060"/>
      <c r="F210" s="4061"/>
      <c r="G210" s="1730" t="s">
        <v>62</v>
      </c>
      <c r="H210" s="3903">
        <f>H158</f>
        <v>0.79166666666666663</v>
      </c>
      <c r="J210" s="856" t="s">
        <v>61</v>
      </c>
      <c r="K210" s="4059">
        <f>K158</f>
        <v>44606</v>
      </c>
      <c r="L210" s="4060"/>
      <c r="M210" s="4060"/>
      <c r="N210" s="4060"/>
      <c r="O210" s="4061"/>
      <c r="P210" s="1730" t="s">
        <v>62</v>
      </c>
      <c r="Q210" s="3904">
        <f>Q158</f>
        <v>0.79166666666666663</v>
      </c>
      <c r="S210" s="856" t="s">
        <v>61</v>
      </c>
      <c r="T210" s="4059">
        <f>T158</f>
        <v>44606</v>
      </c>
      <c r="U210" s="4060"/>
      <c r="V210" s="4060"/>
      <c r="W210" s="4060"/>
      <c r="X210" s="4061"/>
      <c r="Y210" s="1730" t="s">
        <v>62</v>
      </c>
      <c r="Z210" s="3904">
        <f>Z158</f>
        <v>0.79166666666666663</v>
      </c>
    </row>
    <row r="211" spans="1:26" ht="24.75" customHeight="1">
      <c r="A211" s="4077" t="s">
        <v>21</v>
      </c>
      <c r="B211" s="4078"/>
      <c r="C211" s="3894"/>
      <c r="D211" s="3894"/>
      <c r="E211" s="4085" t="s">
        <v>396</v>
      </c>
      <c r="F211" s="4081" t="s">
        <v>395</v>
      </c>
      <c r="G211" s="4081" t="s">
        <v>22</v>
      </c>
      <c r="H211" s="4155" t="s">
        <v>563</v>
      </c>
      <c r="J211" s="4077" t="s">
        <v>21</v>
      </c>
      <c r="K211" s="4078"/>
      <c r="L211" s="3894"/>
      <c r="M211" s="3894"/>
      <c r="N211" s="4085" t="s">
        <v>396</v>
      </c>
      <c r="O211" s="4081" t="s">
        <v>395</v>
      </c>
      <c r="P211" s="4081" t="s">
        <v>22</v>
      </c>
      <c r="Q211" s="4155" t="s">
        <v>563</v>
      </c>
      <c r="S211" s="4077" t="s">
        <v>21</v>
      </c>
      <c r="T211" s="4078"/>
      <c r="U211" s="3894"/>
      <c r="V211" s="3894"/>
      <c r="W211" s="4085" t="s">
        <v>396</v>
      </c>
      <c r="X211" s="4081" t="s">
        <v>395</v>
      </c>
      <c r="Y211" s="4081" t="s">
        <v>22</v>
      </c>
      <c r="Z211" s="4155" t="s">
        <v>563</v>
      </c>
    </row>
    <row r="212" spans="1:26" ht="24.75" customHeight="1" thickBot="1">
      <c r="A212" s="4079"/>
      <c r="B212" s="4080"/>
      <c r="C212" s="3895"/>
      <c r="D212" s="3895"/>
      <c r="E212" s="4086"/>
      <c r="F212" s="4082"/>
      <c r="G212" s="4082"/>
      <c r="H212" s="4156"/>
      <c r="J212" s="4079"/>
      <c r="K212" s="4080"/>
      <c r="L212" s="3895"/>
      <c r="M212" s="3895"/>
      <c r="N212" s="4086"/>
      <c r="O212" s="4082"/>
      <c r="P212" s="4082"/>
      <c r="Q212" s="4156"/>
      <c r="S212" s="4079"/>
      <c r="T212" s="4080"/>
      <c r="U212" s="3895"/>
      <c r="V212" s="3895"/>
      <c r="W212" s="4086"/>
      <c r="X212" s="4082"/>
      <c r="Y212" s="4082"/>
      <c r="Z212" s="4156"/>
    </row>
    <row r="213" spans="1:26" s="864" customFormat="1" ht="24.75" customHeight="1">
      <c r="A213" s="3898" t="s">
        <v>24</v>
      </c>
      <c r="B213" s="3899" t="s">
        <v>25</v>
      </c>
      <c r="C213" s="3899"/>
      <c r="D213" s="3899"/>
      <c r="E213" s="3899" t="s">
        <v>397</v>
      </c>
      <c r="F213" s="860">
        <f>'Основная продукция'!AG341</f>
        <v>25</v>
      </c>
      <c r="G213" s="861"/>
      <c r="H213" s="863"/>
      <c r="J213" s="3898" t="s">
        <v>24</v>
      </c>
      <c r="K213" s="3899" t="s">
        <v>25</v>
      </c>
      <c r="L213" s="3899"/>
      <c r="M213" s="3899"/>
      <c r="N213" s="3899" t="s">
        <v>397</v>
      </c>
      <c r="O213" s="860">
        <f>'Основная продукция'!AG369</f>
        <v>0</v>
      </c>
      <c r="P213" s="861"/>
      <c r="Q213" s="863"/>
      <c r="S213" s="3898" t="s">
        <v>24</v>
      </c>
      <c r="T213" s="3899" t="s">
        <v>25</v>
      </c>
      <c r="U213" s="3899"/>
      <c r="V213" s="3899"/>
      <c r="W213" s="3899" t="s">
        <v>397</v>
      </c>
      <c r="X213" s="860">
        <f>'Основная продукция'!AG397</f>
        <v>0</v>
      </c>
      <c r="Y213" s="861"/>
      <c r="Z213" s="863"/>
    </row>
    <row r="214" spans="1:26" s="864" customFormat="1" ht="24.75" customHeight="1" thickBot="1">
      <c r="A214" s="1845" t="s">
        <v>764</v>
      </c>
      <c r="B214" s="926" t="s">
        <v>25</v>
      </c>
      <c r="C214" s="872"/>
      <c r="D214" s="872"/>
      <c r="E214" s="926" t="s">
        <v>397</v>
      </c>
      <c r="F214" s="930">
        <f>'Основная продукция'!AG342</f>
        <v>0</v>
      </c>
      <c r="G214" s="2939"/>
      <c r="H214" s="2576"/>
      <c r="J214" s="1845" t="s">
        <v>764</v>
      </c>
      <c r="K214" s="867" t="s">
        <v>25</v>
      </c>
      <c r="L214" s="867"/>
      <c r="M214" s="867"/>
      <c r="N214" s="867" t="s">
        <v>397</v>
      </c>
      <c r="O214" s="930">
        <f>'Основная продукция'!AG370</f>
        <v>0</v>
      </c>
      <c r="P214" s="2939"/>
      <c r="Q214" s="2576"/>
      <c r="S214" s="1845" t="s">
        <v>764</v>
      </c>
      <c r="T214" s="926" t="s">
        <v>25</v>
      </c>
      <c r="U214" s="872"/>
      <c r="V214" s="872"/>
      <c r="W214" s="926" t="s">
        <v>397</v>
      </c>
      <c r="X214" s="930">
        <f>'Основная продукция'!AG398</f>
        <v>0</v>
      </c>
      <c r="Y214" s="2939"/>
      <c r="Z214" s="2576"/>
    </row>
    <row r="215" spans="1:26" s="864" customFormat="1" ht="24.75" customHeight="1">
      <c r="A215" s="3898" t="s">
        <v>0</v>
      </c>
      <c r="B215" s="3899" t="s">
        <v>25</v>
      </c>
      <c r="C215" s="3899"/>
      <c r="D215" s="3899"/>
      <c r="E215" s="3899" t="s">
        <v>397</v>
      </c>
      <c r="F215" s="860">
        <f>'Основная продукция'!AG343</f>
        <v>18</v>
      </c>
      <c r="G215" s="876"/>
      <c r="H215" s="1829"/>
      <c r="J215" s="3898" t="s">
        <v>0</v>
      </c>
      <c r="K215" s="925" t="s">
        <v>25</v>
      </c>
      <c r="L215" s="925"/>
      <c r="M215" s="925"/>
      <c r="N215" s="925" t="s">
        <v>397</v>
      </c>
      <c r="O215" s="927">
        <f>'Основная продукция'!AG371</f>
        <v>0</v>
      </c>
      <c r="P215" s="876"/>
      <c r="Q215" s="1829"/>
      <c r="S215" s="3898" t="s">
        <v>0</v>
      </c>
      <c r="T215" s="3899" t="s">
        <v>25</v>
      </c>
      <c r="U215" s="3899"/>
      <c r="V215" s="3899"/>
      <c r="W215" s="3899" t="s">
        <v>397</v>
      </c>
      <c r="X215" s="860">
        <f>'Основная продукция'!AG399</f>
        <v>0</v>
      </c>
      <c r="Y215" s="876"/>
      <c r="Z215" s="1829"/>
    </row>
    <row r="216" spans="1:26" s="864" customFormat="1" ht="24.75" customHeight="1">
      <c r="A216" s="865" t="s">
        <v>28</v>
      </c>
      <c r="B216" s="866" t="s">
        <v>25</v>
      </c>
      <c r="C216" s="866"/>
      <c r="D216" s="866"/>
      <c r="E216" s="866" t="s">
        <v>397</v>
      </c>
      <c r="F216" s="881">
        <f>'Основная продукция'!AG344</f>
        <v>0</v>
      </c>
      <c r="G216" s="877"/>
      <c r="H216" s="1828"/>
      <c r="J216" s="865" t="s">
        <v>28</v>
      </c>
      <c r="K216" s="866" t="s">
        <v>25</v>
      </c>
      <c r="L216" s="866"/>
      <c r="M216" s="866"/>
      <c r="N216" s="866" t="s">
        <v>397</v>
      </c>
      <c r="O216" s="881">
        <f>'Основная продукция'!AG372</f>
        <v>0</v>
      </c>
      <c r="P216" s="877"/>
      <c r="Q216" s="1828"/>
      <c r="S216" s="865" t="s">
        <v>28</v>
      </c>
      <c r="T216" s="866" t="s">
        <v>25</v>
      </c>
      <c r="U216" s="866"/>
      <c r="V216" s="866"/>
      <c r="W216" s="866" t="s">
        <v>397</v>
      </c>
      <c r="X216" s="881">
        <f>'Основная продукция'!AG400</f>
        <v>0</v>
      </c>
      <c r="Y216" s="877"/>
      <c r="Z216" s="1828"/>
    </row>
    <row r="217" spans="1:26" s="864" customFormat="1" ht="24.75" customHeight="1">
      <c r="A217" s="865" t="s">
        <v>29</v>
      </c>
      <c r="B217" s="866" t="s">
        <v>25</v>
      </c>
      <c r="C217" s="866"/>
      <c r="D217" s="866"/>
      <c r="E217" s="866" t="s">
        <v>397</v>
      </c>
      <c r="F217" s="881">
        <f>'Основная продукция'!AG345</f>
        <v>0</v>
      </c>
      <c r="G217" s="877"/>
      <c r="H217" s="2578"/>
      <c r="J217" s="865" t="s">
        <v>29</v>
      </c>
      <c r="K217" s="866" t="s">
        <v>25</v>
      </c>
      <c r="L217" s="866"/>
      <c r="M217" s="866"/>
      <c r="N217" s="866" t="s">
        <v>397</v>
      </c>
      <c r="O217" s="881">
        <f>'Основная продукция'!AG373</f>
        <v>0</v>
      </c>
      <c r="P217" s="877"/>
      <c r="Q217" s="2578"/>
      <c r="S217" s="865" t="s">
        <v>29</v>
      </c>
      <c r="T217" s="866" t="s">
        <v>25</v>
      </c>
      <c r="U217" s="866"/>
      <c r="V217" s="866"/>
      <c r="W217" s="866" t="s">
        <v>397</v>
      </c>
      <c r="X217" s="881">
        <f>'Основная продукция'!AG401</f>
        <v>0</v>
      </c>
      <c r="Y217" s="877"/>
      <c r="Z217" s="2578"/>
    </row>
    <row r="218" spans="1:26" s="864" customFormat="1" ht="24.75" customHeight="1">
      <c r="A218" s="865" t="s">
        <v>879</v>
      </c>
      <c r="B218" s="866" t="s">
        <v>25</v>
      </c>
      <c r="C218" s="866"/>
      <c r="D218" s="866"/>
      <c r="E218" s="866" t="s">
        <v>397</v>
      </c>
      <c r="F218" s="881">
        <f>'Основная продукция'!AG346</f>
        <v>1</v>
      </c>
      <c r="G218" s="877"/>
      <c r="H218" s="2578"/>
      <c r="J218" s="865" t="s">
        <v>879</v>
      </c>
      <c r="K218" s="866" t="s">
        <v>25</v>
      </c>
      <c r="L218" s="866"/>
      <c r="M218" s="866"/>
      <c r="N218" s="866" t="s">
        <v>397</v>
      </c>
      <c r="O218" s="881">
        <f>'Основная продукция'!AG374</f>
        <v>0</v>
      </c>
      <c r="P218" s="877"/>
      <c r="Q218" s="2578"/>
      <c r="S218" s="865" t="s">
        <v>879</v>
      </c>
      <c r="T218" s="866" t="s">
        <v>25</v>
      </c>
      <c r="U218" s="866"/>
      <c r="V218" s="866"/>
      <c r="W218" s="866" t="s">
        <v>397</v>
      </c>
      <c r="X218" s="881">
        <f>'Основная продукция'!AG402</f>
        <v>0</v>
      </c>
      <c r="Y218" s="877"/>
      <c r="Z218" s="2578"/>
    </row>
    <row r="219" spans="1:26" s="864" customFormat="1" ht="24.75" customHeight="1" thickBot="1">
      <c r="A219" s="2928" t="s">
        <v>719</v>
      </c>
      <c r="B219" s="926" t="s">
        <v>25</v>
      </c>
      <c r="C219" s="872"/>
      <c r="D219" s="872"/>
      <c r="E219" s="926" t="s">
        <v>397</v>
      </c>
      <c r="F219" s="930">
        <f>'Основная продукция'!AG347</f>
        <v>3</v>
      </c>
      <c r="G219" s="1841"/>
      <c r="H219" s="2942"/>
      <c r="J219" s="2928" t="s">
        <v>719</v>
      </c>
      <c r="K219" s="867" t="s">
        <v>25</v>
      </c>
      <c r="L219" s="867"/>
      <c r="M219" s="867"/>
      <c r="N219" s="867" t="s">
        <v>397</v>
      </c>
      <c r="O219" s="930">
        <f>'Основная продукция'!AG375</f>
        <v>0</v>
      </c>
      <c r="P219" s="1841"/>
      <c r="Q219" s="2942"/>
      <c r="S219" s="2928" t="s">
        <v>719</v>
      </c>
      <c r="T219" s="926" t="s">
        <v>25</v>
      </c>
      <c r="U219" s="872"/>
      <c r="V219" s="872"/>
      <c r="W219" s="926" t="s">
        <v>397</v>
      </c>
      <c r="X219" s="930">
        <f>'Основная продукция'!AG403</f>
        <v>0</v>
      </c>
      <c r="Y219" s="1841"/>
      <c r="Z219" s="2942"/>
    </row>
    <row r="220" spans="1:26" s="864" customFormat="1" ht="24.75" customHeight="1">
      <c r="A220" s="3898" t="s">
        <v>30</v>
      </c>
      <c r="B220" s="3899" t="s">
        <v>25</v>
      </c>
      <c r="C220" s="3899"/>
      <c r="D220" s="3899"/>
      <c r="E220" s="3899" t="s">
        <v>397</v>
      </c>
      <c r="F220" s="860">
        <f>'Основная продукция'!AG348</f>
        <v>0</v>
      </c>
      <c r="G220" s="876"/>
      <c r="H220" s="863"/>
      <c r="J220" s="3898" t="s">
        <v>30</v>
      </c>
      <c r="K220" s="3899" t="s">
        <v>25</v>
      </c>
      <c r="L220" s="3899"/>
      <c r="M220" s="3899"/>
      <c r="N220" s="3899" t="s">
        <v>397</v>
      </c>
      <c r="O220" s="860">
        <f>'Основная продукция'!AG376</f>
        <v>0</v>
      </c>
      <c r="P220" s="876"/>
      <c r="Q220" s="863"/>
      <c r="S220" s="3898" t="s">
        <v>30</v>
      </c>
      <c r="T220" s="3899" t="s">
        <v>25</v>
      </c>
      <c r="U220" s="3899"/>
      <c r="V220" s="3899"/>
      <c r="W220" s="3899" t="s">
        <v>397</v>
      </c>
      <c r="X220" s="860">
        <f>'Основная продукция'!AG404</f>
        <v>0</v>
      </c>
      <c r="Y220" s="876"/>
      <c r="Z220" s="863"/>
    </row>
    <row r="221" spans="1:26" s="864" customFormat="1" ht="24.75" customHeight="1" thickBot="1">
      <c r="A221" s="934" t="s">
        <v>31</v>
      </c>
      <c r="B221" s="882" t="s">
        <v>25</v>
      </c>
      <c r="C221" s="872"/>
      <c r="D221" s="872"/>
      <c r="E221" s="882" t="s">
        <v>397</v>
      </c>
      <c r="F221" s="944">
        <f>'Основная продукция'!AG349</f>
        <v>7</v>
      </c>
      <c r="G221" s="936"/>
      <c r="H221" s="938"/>
      <c r="J221" s="3900" t="s">
        <v>31</v>
      </c>
      <c r="K221" s="867" t="s">
        <v>25</v>
      </c>
      <c r="L221" s="867"/>
      <c r="M221" s="867"/>
      <c r="N221" s="867" t="s">
        <v>397</v>
      </c>
      <c r="O221" s="930">
        <f>'Основная продукция'!AG377</f>
        <v>0</v>
      </c>
      <c r="P221" s="878"/>
      <c r="Q221" s="875"/>
      <c r="S221" s="934" t="s">
        <v>31</v>
      </c>
      <c r="T221" s="882" t="s">
        <v>25</v>
      </c>
      <c r="U221" s="872"/>
      <c r="V221" s="872"/>
      <c r="W221" s="882" t="s">
        <v>397</v>
      </c>
      <c r="X221" s="944">
        <f>'Основная продукция'!AG405</f>
        <v>0</v>
      </c>
      <c r="Y221" s="936"/>
      <c r="Z221" s="938"/>
    </row>
    <row r="222" spans="1:26" s="864" customFormat="1" ht="24.75" customHeight="1" thickBot="1">
      <c r="A222" s="3649" t="s">
        <v>768</v>
      </c>
      <c r="B222" s="3650" t="s">
        <v>25</v>
      </c>
      <c r="C222" s="3650"/>
      <c r="D222" s="3650"/>
      <c r="E222" s="3650" t="s">
        <v>397</v>
      </c>
      <c r="F222" s="3651">
        <f>'Основная продукция'!AG350</f>
        <v>0</v>
      </c>
      <c r="G222" s="3652"/>
      <c r="H222" s="3653"/>
      <c r="J222" s="3649" t="s">
        <v>768</v>
      </c>
      <c r="K222" s="3650" t="s">
        <v>25</v>
      </c>
      <c r="L222" s="3650"/>
      <c r="M222" s="3650"/>
      <c r="N222" s="3650" t="s">
        <v>397</v>
      </c>
      <c r="O222" s="3651">
        <f>'Основная продукция'!AG378</f>
        <v>0</v>
      </c>
      <c r="P222" s="3652"/>
      <c r="Q222" s="3653"/>
      <c r="S222" s="3649" t="s">
        <v>768</v>
      </c>
      <c r="T222" s="3650" t="s">
        <v>25</v>
      </c>
      <c r="U222" s="3650"/>
      <c r="V222" s="3650"/>
      <c r="W222" s="3650" t="s">
        <v>397</v>
      </c>
      <c r="X222" s="3651">
        <f>'Основная продукция'!AG406</f>
        <v>0</v>
      </c>
      <c r="Y222" s="3652"/>
      <c r="Z222" s="3653"/>
    </row>
    <row r="223" spans="1:26" s="864" customFormat="1" ht="24.75" customHeight="1">
      <c r="A223" s="879" t="s">
        <v>878</v>
      </c>
      <c r="B223" s="3899" t="s">
        <v>25</v>
      </c>
      <c r="C223" s="3899"/>
      <c r="D223" s="3899"/>
      <c r="E223" s="3899" t="s">
        <v>397</v>
      </c>
      <c r="F223" s="860">
        <f>'Основная продукция'!AG351</f>
        <v>4</v>
      </c>
      <c r="G223" s="876"/>
      <c r="H223" s="863"/>
      <c r="J223" s="939" t="s">
        <v>878</v>
      </c>
      <c r="K223" s="867" t="s">
        <v>25</v>
      </c>
      <c r="L223" s="867"/>
      <c r="M223" s="867"/>
      <c r="N223" s="867" t="s">
        <v>397</v>
      </c>
      <c r="O223" s="930">
        <f>'Основная продукция'!AG379</f>
        <v>0</v>
      </c>
      <c r="P223" s="931"/>
      <c r="Q223" s="933"/>
      <c r="S223" s="879" t="s">
        <v>878</v>
      </c>
      <c r="T223" s="3899" t="s">
        <v>25</v>
      </c>
      <c r="U223" s="3899"/>
      <c r="V223" s="3899"/>
      <c r="W223" s="3899" t="s">
        <v>397</v>
      </c>
      <c r="X223" s="860">
        <f>'Основная продукция'!AG407</f>
        <v>0</v>
      </c>
      <c r="Y223" s="876"/>
      <c r="Z223" s="863"/>
    </row>
    <row r="224" spans="1:26" s="864" customFormat="1" ht="24.75" customHeight="1">
      <c r="A224" s="880" t="s">
        <v>33</v>
      </c>
      <c r="B224" s="866" t="s">
        <v>25</v>
      </c>
      <c r="C224" s="866"/>
      <c r="D224" s="866"/>
      <c r="E224" s="866" t="s">
        <v>397</v>
      </c>
      <c r="F224" s="881">
        <f>'Основная продукция'!AG352</f>
        <v>0</v>
      </c>
      <c r="G224" s="877"/>
      <c r="H224" s="870"/>
      <c r="J224" s="880" t="s">
        <v>33</v>
      </c>
      <c r="K224" s="866" t="s">
        <v>25</v>
      </c>
      <c r="L224" s="866"/>
      <c r="M224" s="866"/>
      <c r="N224" s="866" t="s">
        <v>397</v>
      </c>
      <c r="O224" s="881">
        <f>'Основная продукция'!AG380</f>
        <v>0</v>
      </c>
      <c r="P224" s="877"/>
      <c r="Q224" s="870"/>
      <c r="S224" s="880" t="s">
        <v>33</v>
      </c>
      <c r="T224" s="866" t="s">
        <v>25</v>
      </c>
      <c r="U224" s="866"/>
      <c r="V224" s="866"/>
      <c r="W224" s="866" t="s">
        <v>397</v>
      </c>
      <c r="X224" s="881">
        <f>'Основная продукция'!AG408</f>
        <v>0</v>
      </c>
      <c r="Y224" s="877"/>
      <c r="Z224" s="870"/>
    </row>
    <row r="225" spans="1:26" s="864" customFormat="1" ht="24.75" customHeight="1" thickBot="1">
      <c r="A225" s="940" t="s">
        <v>34</v>
      </c>
      <c r="B225" s="882" t="s">
        <v>25</v>
      </c>
      <c r="C225" s="872"/>
      <c r="D225" s="872"/>
      <c r="E225" s="882" t="s">
        <v>397</v>
      </c>
      <c r="F225" s="944">
        <f>'Основная продукция'!AG353</f>
        <v>4</v>
      </c>
      <c r="G225" s="936"/>
      <c r="H225" s="938"/>
      <c r="J225" s="871" t="s">
        <v>34</v>
      </c>
      <c r="K225" s="867" t="s">
        <v>25</v>
      </c>
      <c r="L225" s="867"/>
      <c r="M225" s="867"/>
      <c r="N225" s="867" t="s">
        <v>397</v>
      </c>
      <c r="O225" s="930">
        <f>'Основная продукция'!AG381</f>
        <v>0</v>
      </c>
      <c r="P225" s="878"/>
      <c r="Q225" s="875"/>
      <c r="S225" s="940" t="s">
        <v>34</v>
      </c>
      <c r="T225" s="882" t="s">
        <v>25</v>
      </c>
      <c r="U225" s="872"/>
      <c r="V225" s="872"/>
      <c r="W225" s="882" t="s">
        <v>397</v>
      </c>
      <c r="X225" s="944">
        <f>'Основная продукция'!AG409</f>
        <v>0</v>
      </c>
      <c r="Y225" s="936"/>
      <c r="Z225" s="938"/>
    </row>
    <row r="226" spans="1:26" s="864" customFormat="1" ht="24.75" customHeight="1" thickBot="1">
      <c r="A226" s="3649" t="s">
        <v>455</v>
      </c>
      <c r="B226" s="3650" t="s">
        <v>25</v>
      </c>
      <c r="C226" s="3650"/>
      <c r="D226" s="3650"/>
      <c r="E226" s="3650" t="s">
        <v>397</v>
      </c>
      <c r="F226" s="3651">
        <f>'Основная продукция'!AG354</f>
        <v>20</v>
      </c>
      <c r="G226" s="3652"/>
      <c r="H226" s="3653"/>
      <c r="J226" s="929" t="s">
        <v>455</v>
      </c>
      <c r="K226" s="3899" t="s">
        <v>25</v>
      </c>
      <c r="L226" s="3899"/>
      <c r="M226" s="3899"/>
      <c r="N226" s="3899" t="s">
        <v>397</v>
      </c>
      <c r="O226" s="860">
        <f>'Основная продукция'!AG382</f>
        <v>0</v>
      </c>
      <c r="P226" s="931"/>
      <c r="Q226" s="933"/>
      <c r="S226" s="3649" t="s">
        <v>455</v>
      </c>
      <c r="T226" s="3650" t="s">
        <v>25</v>
      </c>
      <c r="U226" s="3650"/>
      <c r="V226" s="3650"/>
      <c r="W226" s="3650" t="s">
        <v>397</v>
      </c>
      <c r="X226" s="3651">
        <f>'Основная продукция'!AG410</f>
        <v>0</v>
      </c>
      <c r="Y226" s="3652"/>
      <c r="Z226" s="3653"/>
    </row>
    <row r="227" spans="1:26" s="864" customFormat="1" ht="24.75" customHeight="1">
      <c r="A227" s="879" t="s">
        <v>331</v>
      </c>
      <c r="B227" s="3899" t="s">
        <v>25</v>
      </c>
      <c r="C227" s="1847"/>
      <c r="D227" s="3899"/>
      <c r="E227" s="3899" t="s">
        <v>397</v>
      </c>
      <c r="F227" s="889">
        <f>'Основная продукция'!AG355</f>
        <v>1</v>
      </c>
      <c r="G227" s="876"/>
      <c r="H227" s="863"/>
      <c r="J227" s="879" t="s">
        <v>331</v>
      </c>
      <c r="K227" s="3899" t="s">
        <v>25</v>
      </c>
      <c r="L227" s="3899"/>
      <c r="M227" s="3899"/>
      <c r="N227" s="3899" t="s">
        <v>397</v>
      </c>
      <c r="O227" s="860">
        <f>'Основная продукция'!AG383</f>
        <v>0</v>
      </c>
      <c r="P227" s="876"/>
      <c r="Q227" s="863"/>
      <c r="S227" s="879" t="s">
        <v>331</v>
      </c>
      <c r="T227" s="3899" t="s">
        <v>25</v>
      </c>
      <c r="U227" s="1847"/>
      <c r="V227" s="3899"/>
      <c r="W227" s="3899" t="s">
        <v>397</v>
      </c>
      <c r="X227" s="889">
        <f>'Основная продукция'!AG411</f>
        <v>0</v>
      </c>
      <c r="Y227" s="876"/>
      <c r="Z227" s="863"/>
    </row>
    <row r="228" spans="1:26" s="864" customFormat="1" ht="24.75" customHeight="1" thickBot="1">
      <c r="A228" s="871" t="s">
        <v>330</v>
      </c>
      <c r="B228" s="926" t="s">
        <v>25</v>
      </c>
      <c r="C228" s="1850"/>
      <c r="D228" s="926"/>
      <c r="E228" s="926" t="s">
        <v>397</v>
      </c>
      <c r="F228" s="1840">
        <f>'Основная продукция'!AG356</f>
        <v>1</v>
      </c>
      <c r="G228" s="1841"/>
      <c r="H228" s="2576"/>
      <c r="J228" s="871" t="s">
        <v>330</v>
      </c>
      <c r="K228" s="867" t="s">
        <v>25</v>
      </c>
      <c r="L228" s="867"/>
      <c r="M228" s="867"/>
      <c r="N228" s="867" t="s">
        <v>397</v>
      </c>
      <c r="O228" s="930">
        <f>'Основная продукция'!AG384</f>
        <v>0</v>
      </c>
      <c r="P228" s="1841"/>
      <c r="Q228" s="2576"/>
      <c r="S228" s="871" t="s">
        <v>330</v>
      </c>
      <c r="T228" s="926" t="s">
        <v>25</v>
      </c>
      <c r="U228" s="1850"/>
      <c r="V228" s="926"/>
      <c r="W228" s="926" t="s">
        <v>397</v>
      </c>
      <c r="X228" s="1840">
        <f>'Основная продукция'!AG412</f>
        <v>0</v>
      </c>
      <c r="Y228" s="1841"/>
      <c r="Z228" s="2576"/>
    </row>
    <row r="229" spans="1:26" s="864" customFormat="1" ht="24.75" customHeight="1">
      <c r="A229" s="880" t="s">
        <v>37</v>
      </c>
      <c r="B229" s="866" t="s">
        <v>25</v>
      </c>
      <c r="C229" s="866"/>
      <c r="D229" s="866"/>
      <c r="E229" s="866" t="s">
        <v>397</v>
      </c>
      <c r="F229" s="881">
        <f>'Основная продукция'!AG357</f>
        <v>4</v>
      </c>
      <c r="G229" s="877"/>
      <c r="H229" s="870"/>
      <c r="J229" s="880" t="s">
        <v>37</v>
      </c>
      <c r="K229" s="866" t="s">
        <v>25</v>
      </c>
      <c r="L229" s="866"/>
      <c r="M229" s="866"/>
      <c r="N229" s="866" t="s">
        <v>397</v>
      </c>
      <c r="O229" s="881">
        <f>'Основная продукция'!AG385</f>
        <v>0</v>
      </c>
      <c r="P229" s="877"/>
      <c r="Q229" s="870"/>
      <c r="S229" s="880" t="s">
        <v>37</v>
      </c>
      <c r="T229" s="866" t="s">
        <v>25</v>
      </c>
      <c r="U229" s="866"/>
      <c r="V229" s="866"/>
      <c r="W229" s="866" t="s">
        <v>397</v>
      </c>
      <c r="X229" s="881">
        <f>'Основная продукция'!AG413</f>
        <v>0</v>
      </c>
      <c r="Y229" s="877"/>
      <c r="Z229" s="870"/>
    </row>
    <row r="230" spans="1:26" s="864" customFormat="1" ht="24.75" customHeight="1" thickBot="1">
      <c r="A230" s="940" t="s">
        <v>38</v>
      </c>
      <c r="B230" s="882" t="s">
        <v>25</v>
      </c>
      <c r="C230" s="872"/>
      <c r="D230" s="872"/>
      <c r="E230" s="882" t="s">
        <v>397</v>
      </c>
      <c r="F230" s="944">
        <f>'Основная продукция'!AG358</f>
        <v>16</v>
      </c>
      <c r="G230" s="936"/>
      <c r="H230" s="938"/>
      <c r="J230" s="940" t="s">
        <v>38</v>
      </c>
      <c r="K230" s="882" t="s">
        <v>25</v>
      </c>
      <c r="L230" s="882"/>
      <c r="M230" s="882"/>
      <c r="N230" s="882" t="s">
        <v>397</v>
      </c>
      <c r="O230" s="935">
        <f>'Основная продукция'!AG386</f>
        <v>0</v>
      </c>
      <c r="P230" s="936"/>
      <c r="Q230" s="938"/>
      <c r="S230" s="940" t="s">
        <v>38</v>
      </c>
      <c r="T230" s="882" t="s">
        <v>25</v>
      </c>
      <c r="U230" s="872"/>
      <c r="V230" s="872"/>
      <c r="W230" s="882" t="s">
        <v>397</v>
      </c>
      <c r="X230" s="944">
        <f>'Основная продукция'!AG414</f>
        <v>0</v>
      </c>
      <c r="Y230" s="936"/>
      <c r="Z230" s="938"/>
    </row>
    <row r="231" spans="1:26" s="864" customFormat="1" ht="24.75" customHeight="1">
      <c r="A231" s="879" t="s">
        <v>814</v>
      </c>
      <c r="B231" s="3899" t="s">
        <v>25</v>
      </c>
      <c r="C231" s="3899"/>
      <c r="D231" s="3899"/>
      <c r="E231" s="3899" t="s">
        <v>397</v>
      </c>
      <c r="F231" s="860">
        <f>'Основная продукция'!AG359</f>
        <v>5</v>
      </c>
      <c r="G231" s="876"/>
      <c r="H231" s="863"/>
      <c r="J231" s="879" t="s">
        <v>814</v>
      </c>
      <c r="K231" s="3899" t="s">
        <v>25</v>
      </c>
      <c r="L231" s="3899"/>
      <c r="M231" s="3899"/>
      <c r="N231" s="3899" t="s">
        <v>397</v>
      </c>
      <c r="O231" s="860">
        <f>'Основная продукция'!AG387</f>
        <v>0</v>
      </c>
      <c r="P231" s="876"/>
      <c r="Q231" s="863"/>
      <c r="S231" s="879" t="s">
        <v>814</v>
      </c>
      <c r="T231" s="3899" t="s">
        <v>25</v>
      </c>
      <c r="U231" s="3899"/>
      <c r="V231" s="3899"/>
      <c r="W231" s="3899" t="s">
        <v>397</v>
      </c>
      <c r="X231" s="860">
        <f>'Основная продукция'!AG415</f>
        <v>0</v>
      </c>
      <c r="Y231" s="876"/>
      <c r="Z231" s="863"/>
    </row>
    <row r="232" spans="1:26" s="864" customFormat="1" ht="24.75" customHeight="1" thickBot="1">
      <c r="A232" s="871" t="s">
        <v>523</v>
      </c>
      <c r="B232" s="3901" t="s">
        <v>25</v>
      </c>
      <c r="C232" s="3901"/>
      <c r="D232" s="3901"/>
      <c r="E232" s="3901" t="s">
        <v>397</v>
      </c>
      <c r="F232" s="928">
        <f>'Основная продукция'!AG360</f>
        <v>5</v>
      </c>
      <c r="G232" s="878"/>
      <c r="H232" s="875"/>
      <c r="J232" s="871" t="s">
        <v>523</v>
      </c>
      <c r="K232" s="3901" t="s">
        <v>25</v>
      </c>
      <c r="L232" s="3901"/>
      <c r="M232" s="3901"/>
      <c r="N232" s="3901" t="s">
        <v>397</v>
      </c>
      <c r="O232" s="928">
        <f>'Основная продукция'!AG388</f>
        <v>0</v>
      </c>
      <c r="P232" s="878"/>
      <c r="Q232" s="875"/>
      <c r="S232" s="871" t="s">
        <v>523</v>
      </c>
      <c r="T232" s="3901" t="s">
        <v>25</v>
      </c>
      <c r="U232" s="3901"/>
      <c r="V232" s="3901"/>
      <c r="W232" s="3901" t="s">
        <v>397</v>
      </c>
      <c r="X232" s="928">
        <f>'Основная продукция'!AG416</f>
        <v>0</v>
      </c>
      <c r="Y232" s="878"/>
      <c r="Z232" s="875"/>
    </row>
    <row r="233" spans="1:26" s="864" customFormat="1" ht="24.75" customHeight="1">
      <c r="A233" s="3612" t="s">
        <v>917</v>
      </c>
      <c r="B233" s="3614" t="s">
        <v>25</v>
      </c>
      <c r="C233" s="3614"/>
      <c r="D233" s="3614"/>
      <c r="E233" s="3614" t="s">
        <v>397</v>
      </c>
      <c r="F233" s="3646">
        <f>'Основная продукция'!AG361</f>
        <v>2</v>
      </c>
      <c r="G233" s="3616"/>
      <c r="H233" s="3617"/>
      <c r="J233" s="3612" t="s">
        <v>917</v>
      </c>
      <c r="K233" s="3614" t="s">
        <v>25</v>
      </c>
      <c r="L233" s="3614"/>
      <c r="M233" s="3614"/>
      <c r="N233" s="3614" t="s">
        <v>397</v>
      </c>
      <c r="O233" s="3646">
        <f>'Основная продукция'!AG389</f>
        <v>0</v>
      </c>
      <c r="P233" s="3616"/>
      <c r="Q233" s="3617"/>
      <c r="S233" s="3612" t="s">
        <v>917</v>
      </c>
      <c r="T233" s="3614" t="s">
        <v>25</v>
      </c>
      <c r="U233" s="3614"/>
      <c r="V233" s="3614"/>
      <c r="W233" s="3614" t="s">
        <v>397</v>
      </c>
      <c r="X233" s="3646">
        <f>'Основная продукция'!AG417</f>
        <v>0</v>
      </c>
      <c r="Y233" s="3616"/>
      <c r="Z233" s="3617"/>
    </row>
    <row r="234" spans="1:26" s="864" customFormat="1" ht="24.75" customHeight="1">
      <c r="A234" s="3618" t="s">
        <v>918</v>
      </c>
      <c r="B234" s="3620" t="s">
        <v>25</v>
      </c>
      <c r="C234" s="3620"/>
      <c r="D234" s="3620"/>
      <c r="E234" s="3620" t="s">
        <v>397</v>
      </c>
      <c r="F234" s="3647">
        <f>'Основная продукция'!AG362</f>
        <v>0</v>
      </c>
      <c r="G234" s="3622"/>
      <c r="H234" s="3623"/>
      <c r="J234" s="3618" t="s">
        <v>918</v>
      </c>
      <c r="K234" s="3620" t="s">
        <v>25</v>
      </c>
      <c r="L234" s="3620"/>
      <c r="M234" s="3620"/>
      <c r="N234" s="3620" t="s">
        <v>397</v>
      </c>
      <c r="O234" s="3647">
        <f>'Основная продукция'!AG390</f>
        <v>0</v>
      </c>
      <c r="P234" s="3622"/>
      <c r="Q234" s="3623"/>
      <c r="S234" s="3618" t="s">
        <v>918</v>
      </c>
      <c r="T234" s="3620" t="s">
        <v>25</v>
      </c>
      <c r="U234" s="3620"/>
      <c r="V234" s="3620"/>
      <c r="W234" s="3620" t="s">
        <v>397</v>
      </c>
      <c r="X234" s="3647">
        <f>'Основная продукция'!AG418</f>
        <v>0</v>
      </c>
      <c r="Y234" s="3622"/>
      <c r="Z234" s="3623"/>
    </row>
    <row r="235" spans="1:26" s="864" customFormat="1" ht="24.75" customHeight="1">
      <c r="A235" s="3618" t="s">
        <v>919</v>
      </c>
      <c r="B235" s="3620" t="s">
        <v>25</v>
      </c>
      <c r="C235" s="3620"/>
      <c r="D235" s="3620"/>
      <c r="E235" s="3620" t="s">
        <v>397</v>
      </c>
      <c r="F235" s="3647">
        <f>'Основная продукция'!AG363</f>
        <v>15</v>
      </c>
      <c r="G235" s="3622"/>
      <c r="H235" s="3623"/>
      <c r="J235" s="3618" t="s">
        <v>919</v>
      </c>
      <c r="K235" s="3620" t="s">
        <v>25</v>
      </c>
      <c r="L235" s="3620"/>
      <c r="M235" s="3620"/>
      <c r="N235" s="3620" t="s">
        <v>397</v>
      </c>
      <c r="O235" s="3647">
        <f>'Основная продукция'!AG391</f>
        <v>0</v>
      </c>
      <c r="P235" s="3622"/>
      <c r="Q235" s="3623"/>
      <c r="S235" s="3618" t="s">
        <v>919</v>
      </c>
      <c r="T235" s="3620" t="s">
        <v>25</v>
      </c>
      <c r="U235" s="3620"/>
      <c r="V235" s="3620"/>
      <c r="W235" s="3620" t="s">
        <v>397</v>
      </c>
      <c r="X235" s="3647">
        <f>'Основная продукция'!AG419</f>
        <v>0</v>
      </c>
      <c r="Y235" s="3622"/>
      <c r="Z235" s="3623"/>
    </row>
    <row r="236" spans="1:26" s="864" customFormat="1" ht="24.75" customHeight="1" thickBot="1">
      <c r="A236" s="3624" t="s">
        <v>920</v>
      </c>
      <c r="B236" s="3626" t="s">
        <v>25</v>
      </c>
      <c r="C236" s="3626"/>
      <c r="D236" s="3626"/>
      <c r="E236" s="3626" t="s">
        <v>397</v>
      </c>
      <c r="F236" s="3648">
        <f>'Основная продукция'!AG364</f>
        <v>29</v>
      </c>
      <c r="G236" s="3628"/>
      <c r="H236" s="3629"/>
      <c r="J236" s="3624" t="s">
        <v>920</v>
      </c>
      <c r="K236" s="3656" t="s">
        <v>25</v>
      </c>
      <c r="L236" s="3656"/>
      <c r="M236" s="3656"/>
      <c r="N236" s="3656" t="s">
        <v>397</v>
      </c>
      <c r="O236" s="3657">
        <f>'Основная продукция'!AG392</f>
        <v>0</v>
      </c>
      <c r="P236" s="3628"/>
      <c r="Q236" s="3629"/>
      <c r="S236" s="3624" t="s">
        <v>920</v>
      </c>
      <c r="T236" s="3626" t="s">
        <v>25</v>
      </c>
      <c r="U236" s="3626"/>
      <c r="V236" s="3626"/>
      <c r="W236" s="3626" t="s">
        <v>397</v>
      </c>
      <c r="X236" s="3648">
        <f>'Основная продукция'!AG420</f>
        <v>0</v>
      </c>
      <c r="Y236" s="3628"/>
      <c r="Z236" s="3629"/>
    </row>
    <row r="237" spans="1:26" s="864" customFormat="1" ht="21.75" customHeight="1">
      <c r="A237" s="890" t="s">
        <v>42</v>
      </c>
      <c r="B237" s="1274" t="s">
        <v>398</v>
      </c>
      <c r="C237" s="1274"/>
      <c r="D237" s="1274"/>
      <c r="E237" s="1274">
        <f>ROUNDUP(D237,0)+'Основная продукция'!AJ341</f>
        <v>1</v>
      </c>
      <c r="F237" s="1275">
        <f>E237*0.5</f>
        <v>0.5</v>
      </c>
      <c r="G237" s="931"/>
      <c r="H237" s="933"/>
      <c r="J237" s="890" t="s">
        <v>42</v>
      </c>
      <c r="K237" s="1274" t="s">
        <v>398</v>
      </c>
      <c r="L237" s="1274"/>
      <c r="M237" s="1274"/>
      <c r="N237" s="1274">
        <f>ROUNDUP(M237,0)+'Основная продукция'!AK369</f>
        <v>0</v>
      </c>
      <c r="O237" s="1275">
        <f>N237*0.5</f>
        <v>0</v>
      </c>
      <c r="P237" s="931"/>
      <c r="Q237" s="933"/>
      <c r="S237" s="890" t="s">
        <v>42</v>
      </c>
      <c r="T237" s="1274" t="s">
        <v>398</v>
      </c>
      <c r="U237" s="1274"/>
      <c r="V237" s="1274"/>
      <c r="W237" s="1274">
        <f>ROUNDUP(V237,0)+'Основная продукция'!AJ397</f>
        <v>0</v>
      </c>
      <c r="X237" s="1275">
        <f>W237*0.5</f>
        <v>0</v>
      </c>
      <c r="Y237" s="931"/>
      <c r="Z237" s="933"/>
    </row>
    <row r="238" spans="1:26" s="864" customFormat="1" ht="21.75" customHeight="1">
      <c r="A238" s="893" t="s">
        <v>41</v>
      </c>
      <c r="B238" s="891" t="s">
        <v>398</v>
      </c>
      <c r="C238" s="891"/>
      <c r="D238" s="891"/>
      <c r="E238" s="891">
        <f>ROUNDUP(D238,0)+'Основная продукция'!AJ342</f>
        <v>0</v>
      </c>
      <c r="F238" s="892">
        <f>E238*0.5</f>
        <v>0</v>
      </c>
      <c r="G238" s="894"/>
      <c r="H238" s="896"/>
      <c r="J238" s="893" t="s">
        <v>41</v>
      </c>
      <c r="K238" s="891" t="s">
        <v>398</v>
      </c>
      <c r="L238" s="891"/>
      <c r="M238" s="891"/>
      <c r="N238" s="891">
        <f>ROUNDUP(M238,0)+'Основная продукция'!AK370</f>
        <v>0</v>
      </c>
      <c r="O238" s="892">
        <f>N238*0.5</f>
        <v>0</v>
      </c>
      <c r="P238" s="894"/>
      <c r="Q238" s="896"/>
      <c r="S238" s="893" t="s">
        <v>41</v>
      </c>
      <c r="T238" s="891" t="s">
        <v>398</v>
      </c>
      <c r="U238" s="891"/>
      <c r="V238" s="891"/>
      <c r="W238" s="891">
        <f>ROUNDUP(V238,0)+'Основная продукция'!AJ398</f>
        <v>0</v>
      </c>
      <c r="X238" s="892">
        <f>W238*0.5</f>
        <v>0</v>
      </c>
      <c r="Y238" s="894"/>
      <c r="Z238" s="896"/>
    </row>
    <row r="239" spans="1:26" s="864" customFormat="1" ht="21.75" customHeight="1">
      <c r="A239" s="1273" t="s">
        <v>39</v>
      </c>
      <c r="B239" s="867" t="s">
        <v>398</v>
      </c>
      <c r="C239" s="891"/>
      <c r="D239" s="891"/>
      <c r="E239" s="891">
        <f>ROUNDUP(D239,0)+'Основная продукция'!AJ343</f>
        <v>2</v>
      </c>
      <c r="F239" s="892">
        <f>E239*0.5</f>
        <v>1</v>
      </c>
      <c r="G239" s="894"/>
      <c r="H239" s="896"/>
      <c r="J239" s="1273" t="s">
        <v>39</v>
      </c>
      <c r="K239" s="867" t="s">
        <v>398</v>
      </c>
      <c r="L239" s="891"/>
      <c r="M239" s="891"/>
      <c r="N239" s="891">
        <f>ROUNDUP(M239,0)+'Основная продукция'!AK371</f>
        <v>0</v>
      </c>
      <c r="O239" s="892">
        <f>N239*0.5</f>
        <v>0</v>
      </c>
      <c r="P239" s="894"/>
      <c r="Q239" s="896"/>
      <c r="S239" s="1273" t="s">
        <v>39</v>
      </c>
      <c r="T239" s="867" t="s">
        <v>398</v>
      </c>
      <c r="U239" s="891"/>
      <c r="V239" s="891"/>
      <c r="W239" s="891">
        <f>ROUNDUP(V239,0)+'Основная продукция'!AJ399</f>
        <v>0</v>
      </c>
      <c r="X239" s="892">
        <f>W239*0.5</f>
        <v>0</v>
      </c>
      <c r="Y239" s="894"/>
      <c r="Z239" s="896"/>
    </row>
    <row r="240" spans="1:26" s="864" customFormat="1" ht="21.75" customHeight="1">
      <c r="A240" s="893" t="s">
        <v>47</v>
      </c>
      <c r="B240" s="891" t="s">
        <v>398</v>
      </c>
      <c r="C240" s="891"/>
      <c r="D240" s="891"/>
      <c r="E240" s="891">
        <f>ROUNDUP(D240,0)+'Основная продукция'!AJ344</f>
        <v>2</v>
      </c>
      <c r="F240" s="898">
        <f>E240*0.58</f>
        <v>1.1599999999999999</v>
      </c>
      <c r="G240" s="894"/>
      <c r="H240" s="896"/>
      <c r="J240" s="893" t="s">
        <v>47</v>
      </c>
      <c r="K240" s="891" t="s">
        <v>398</v>
      </c>
      <c r="L240" s="891"/>
      <c r="M240" s="891"/>
      <c r="N240" s="891">
        <f>ROUNDUP(M240,0)+'Основная продукция'!AK372</f>
        <v>0</v>
      </c>
      <c r="O240" s="898">
        <f>N240*0.58</f>
        <v>0</v>
      </c>
      <c r="P240" s="894"/>
      <c r="Q240" s="896"/>
      <c r="S240" s="893" t="s">
        <v>47</v>
      </c>
      <c r="T240" s="891" t="s">
        <v>398</v>
      </c>
      <c r="U240" s="891"/>
      <c r="V240" s="891"/>
      <c r="W240" s="891">
        <f>ROUNDUP(V240,0)+'Основная продукция'!AJ400</f>
        <v>0</v>
      </c>
      <c r="X240" s="898">
        <f>W240*0.58</f>
        <v>0</v>
      </c>
      <c r="Y240" s="894"/>
      <c r="Z240" s="896"/>
    </row>
    <row r="241" spans="1:26" s="864" customFormat="1" ht="21.75" customHeight="1">
      <c r="A241" s="893" t="s">
        <v>45</v>
      </c>
      <c r="B241" s="891" t="s">
        <v>398</v>
      </c>
      <c r="C241" s="891"/>
      <c r="D241" s="891"/>
      <c r="E241" s="891">
        <f>ROUNDUP(D241,0)+'Основная продукция'!AJ345</f>
        <v>1</v>
      </c>
      <c r="F241" s="892"/>
      <c r="G241" s="894"/>
      <c r="H241" s="896"/>
      <c r="J241" s="893" t="s">
        <v>45</v>
      </c>
      <c r="K241" s="891" t="s">
        <v>398</v>
      </c>
      <c r="L241" s="891"/>
      <c r="M241" s="891"/>
      <c r="N241" s="891">
        <f>ROUNDUP(M241,0)+'Основная продукция'!AK373</f>
        <v>0</v>
      </c>
      <c r="O241" s="892"/>
      <c r="P241" s="894"/>
      <c r="Q241" s="896"/>
      <c r="S241" s="893" t="s">
        <v>45</v>
      </c>
      <c r="T241" s="891" t="s">
        <v>398</v>
      </c>
      <c r="U241" s="891"/>
      <c r="V241" s="891"/>
      <c r="W241" s="891">
        <f>ROUNDUP(V241,0)+'Основная продукция'!AJ401</f>
        <v>0</v>
      </c>
      <c r="X241" s="892"/>
      <c r="Y241" s="894"/>
      <c r="Z241" s="896"/>
    </row>
    <row r="242" spans="1:26" s="864" customFormat="1" ht="21.75" customHeight="1">
      <c r="A242" s="893" t="s">
        <v>44</v>
      </c>
      <c r="B242" s="891" t="s">
        <v>398</v>
      </c>
      <c r="C242" s="891"/>
      <c r="D242" s="891"/>
      <c r="E242" s="891">
        <f>ROUNDUP(D242,0)+'Основная продукция'!AJ346</f>
        <v>2</v>
      </c>
      <c r="F242" s="892">
        <f>E242*0.2</f>
        <v>0.4</v>
      </c>
      <c r="G242" s="894"/>
      <c r="H242" s="896"/>
      <c r="J242" s="893" t="s">
        <v>44</v>
      </c>
      <c r="K242" s="891" t="s">
        <v>398</v>
      </c>
      <c r="L242" s="891"/>
      <c r="M242" s="891"/>
      <c r="N242" s="891">
        <f>ROUNDUP(M242,0)+'Основная продукция'!AK374</f>
        <v>0</v>
      </c>
      <c r="O242" s="892">
        <f>N242*0.2</f>
        <v>0</v>
      </c>
      <c r="P242" s="894"/>
      <c r="Q242" s="896"/>
      <c r="S242" s="893" t="s">
        <v>44</v>
      </c>
      <c r="T242" s="891" t="s">
        <v>398</v>
      </c>
      <c r="U242" s="891"/>
      <c r="V242" s="891"/>
      <c r="W242" s="891">
        <f>ROUNDUP(V242,0)+'Основная продукция'!AJ402</f>
        <v>0</v>
      </c>
      <c r="X242" s="892">
        <f>W242*0.2</f>
        <v>0</v>
      </c>
      <c r="Y242" s="894"/>
      <c r="Z242" s="896"/>
    </row>
    <row r="243" spans="1:26" s="864" customFormat="1" ht="21.75" customHeight="1">
      <c r="A243" s="893" t="s">
        <v>43</v>
      </c>
      <c r="B243" s="891" t="s">
        <v>398</v>
      </c>
      <c r="C243" s="891"/>
      <c r="D243" s="891"/>
      <c r="E243" s="891">
        <f>ROUNDUP(D243,0)+'Основная продукция'!AJ347</f>
        <v>1</v>
      </c>
      <c r="F243" s="892">
        <f>E243*0.5</f>
        <v>0.5</v>
      </c>
      <c r="G243" s="894"/>
      <c r="H243" s="896"/>
      <c r="J243" s="893" t="s">
        <v>43</v>
      </c>
      <c r="K243" s="891" t="s">
        <v>398</v>
      </c>
      <c r="L243" s="891"/>
      <c r="M243" s="891"/>
      <c r="N243" s="891">
        <f>ROUNDUP(M243,0)+'Основная продукция'!AK375</f>
        <v>0</v>
      </c>
      <c r="O243" s="892">
        <f>N243*0.5</f>
        <v>0</v>
      </c>
      <c r="P243" s="894"/>
      <c r="Q243" s="896"/>
      <c r="S243" s="893" t="s">
        <v>43</v>
      </c>
      <c r="T243" s="891" t="s">
        <v>398</v>
      </c>
      <c r="U243" s="891"/>
      <c r="V243" s="891"/>
      <c r="W243" s="891">
        <f>ROUNDUP(V243,0)+'Основная продукция'!AJ403</f>
        <v>0</v>
      </c>
      <c r="X243" s="892">
        <f>W243*0.5</f>
        <v>0</v>
      </c>
      <c r="Y243" s="894"/>
      <c r="Z243" s="896"/>
    </row>
    <row r="244" spans="1:26" s="864" customFormat="1" ht="21.75" customHeight="1">
      <c r="A244" s="893" t="s">
        <v>282</v>
      </c>
      <c r="B244" s="891" t="s">
        <v>398</v>
      </c>
      <c r="C244" s="891"/>
      <c r="D244" s="891"/>
      <c r="E244" s="891">
        <f>ROUNDUP(D244,0)+'Основная продукция'!AJ348</f>
        <v>1</v>
      </c>
      <c r="F244" s="892">
        <f>E244*0.5</f>
        <v>0.5</v>
      </c>
      <c r="G244" s="894"/>
      <c r="H244" s="896"/>
      <c r="J244" s="893" t="s">
        <v>282</v>
      </c>
      <c r="K244" s="891" t="s">
        <v>398</v>
      </c>
      <c r="L244" s="891"/>
      <c r="M244" s="891"/>
      <c r="N244" s="891">
        <f>ROUNDUP(M244,0)+'Основная продукция'!AK376</f>
        <v>0</v>
      </c>
      <c r="O244" s="892">
        <f>N244*0.5</f>
        <v>0</v>
      </c>
      <c r="P244" s="894"/>
      <c r="Q244" s="896"/>
      <c r="S244" s="893" t="s">
        <v>282</v>
      </c>
      <c r="T244" s="891" t="s">
        <v>398</v>
      </c>
      <c r="U244" s="891"/>
      <c r="V244" s="891"/>
      <c r="W244" s="891">
        <f>ROUNDUP(V244,0)+'Основная продукция'!AJ404</f>
        <v>0</v>
      </c>
      <c r="X244" s="892">
        <f>W244*0.5</f>
        <v>0</v>
      </c>
      <c r="Y244" s="894"/>
      <c r="Z244" s="896"/>
    </row>
    <row r="245" spans="1:26" s="864" customFormat="1" ht="21.75" customHeight="1">
      <c r="A245" s="893" t="s">
        <v>315</v>
      </c>
      <c r="B245" s="891" t="s">
        <v>398</v>
      </c>
      <c r="C245" s="891"/>
      <c r="D245" s="891"/>
      <c r="E245" s="891">
        <f>ROUNDUP(D245,0)+'Основная продукция'!AJ349</f>
        <v>1</v>
      </c>
      <c r="F245" s="892">
        <f>E245*0.1</f>
        <v>0.1</v>
      </c>
      <c r="G245" s="894"/>
      <c r="H245" s="896"/>
      <c r="J245" s="893" t="s">
        <v>315</v>
      </c>
      <c r="K245" s="891" t="s">
        <v>398</v>
      </c>
      <c r="L245" s="891"/>
      <c r="M245" s="891"/>
      <c r="N245" s="891">
        <f>ROUNDUP(M245,0)+'Основная продукция'!AK377</f>
        <v>0</v>
      </c>
      <c r="O245" s="892">
        <f>N245*0.1</f>
        <v>0</v>
      </c>
      <c r="P245" s="894"/>
      <c r="Q245" s="896"/>
      <c r="S245" s="893" t="s">
        <v>315</v>
      </c>
      <c r="T245" s="891" t="s">
        <v>398</v>
      </c>
      <c r="U245" s="891"/>
      <c r="V245" s="891"/>
      <c r="W245" s="891">
        <f>ROUNDUP(V245,0)+'Основная продукция'!AJ405</f>
        <v>0</v>
      </c>
      <c r="X245" s="892">
        <f>W245*0.1</f>
        <v>0</v>
      </c>
      <c r="Y245" s="894"/>
      <c r="Z245" s="896"/>
    </row>
    <row r="246" spans="1:26" s="864" customFormat="1" ht="21.75" customHeight="1">
      <c r="A246" s="893" t="s">
        <v>923</v>
      </c>
      <c r="B246" s="900" t="s">
        <v>398</v>
      </c>
      <c r="C246" s="900"/>
      <c r="D246" s="891"/>
      <c r="E246" s="891">
        <f>ROUNDUP(D246,0)+'Основная продукция'!AJ350</f>
        <v>0</v>
      </c>
      <c r="F246" s="898">
        <f>E246*0.35</f>
        <v>0</v>
      </c>
      <c r="G246" s="901"/>
      <c r="H246" s="903"/>
      <c r="J246" s="893" t="s">
        <v>923</v>
      </c>
      <c r="K246" s="900" t="s">
        <v>398</v>
      </c>
      <c r="L246" s="900"/>
      <c r="M246" s="891"/>
      <c r="N246" s="891">
        <f>ROUNDUP(M246,0)+'Основная продукция'!AK378</f>
        <v>0</v>
      </c>
      <c r="O246" s="898">
        <f>N246*0.35</f>
        <v>0</v>
      </c>
      <c r="P246" s="901"/>
      <c r="Q246" s="903"/>
      <c r="S246" s="893" t="s">
        <v>923</v>
      </c>
      <c r="T246" s="900" t="s">
        <v>398</v>
      </c>
      <c r="U246" s="900"/>
      <c r="V246" s="891"/>
      <c r="W246" s="891">
        <f>ROUNDUP(V246,0)+'Основная продукция'!AJ406</f>
        <v>0</v>
      </c>
      <c r="X246" s="898">
        <f>W246*0.35</f>
        <v>0</v>
      </c>
      <c r="Y246" s="901"/>
      <c r="Z246" s="903"/>
    </row>
    <row r="247" spans="1:26" s="864" customFormat="1" ht="21.75" customHeight="1">
      <c r="A247" s="893" t="s">
        <v>52</v>
      </c>
      <c r="B247" s="891" t="s">
        <v>398</v>
      </c>
      <c r="C247" s="891"/>
      <c r="D247" s="891"/>
      <c r="E247" s="891">
        <f>ROUNDUP(D247,0)+'Основная продукция'!AJ351</f>
        <v>2</v>
      </c>
      <c r="F247" s="898">
        <f>E247*0.24</f>
        <v>0.48</v>
      </c>
      <c r="G247" s="894"/>
      <c r="H247" s="896"/>
      <c r="J247" s="893" t="s">
        <v>52</v>
      </c>
      <c r="K247" s="891" t="s">
        <v>398</v>
      </c>
      <c r="L247" s="891"/>
      <c r="M247" s="891"/>
      <c r="N247" s="891">
        <f>ROUNDUP(M247,0)+'Основная продукция'!AK379</f>
        <v>0</v>
      </c>
      <c r="O247" s="898">
        <f>N247*0.24</f>
        <v>0</v>
      </c>
      <c r="P247" s="894"/>
      <c r="Q247" s="896"/>
      <c r="S247" s="893" t="s">
        <v>52</v>
      </c>
      <c r="T247" s="891" t="s">
        <v>398</v>
      </c>
      <c r="U247" s="891"/>
      <c r="V247" s="891"/>
      <c r="W247" s="891">
        <f>ROUNDUP(V247,0)+'Основная продукция'!AJ407</f>
        <v>0</v>
      </c>
      <c r="X247" s="898">
        <f>W247*0.24</f>
        <v>0</v>
      </c>
      <c r="Y247" s="894"/>
      <c r="Z247" s="896"/>
    </row>
    <row r="248" spans="1:26" s="864" customFormat="1" ht="21.75" customHeight="1">
      <c r="A248" s="893" t="s">
        <v>53</v>
      </c>
      <c r="B248" s="891" t="s">
        <v>398</v>
      </c>
      <c r="C248" s="891"/>
      <c r="D248" s="891"/>
      <c r="E248" s="891">
        <f>ROUNDUP(D248,0)+'Основная продукция'!AJ352</f>
        <v>1</v>
      </c>
      <c r="F248" s="898"/>
      <c r="G248" s="894"/>
      <c r="H248" s="896"/>
      <c r="J248" s="893" t="s">
        <v>53</v>
      </c>
      <c r="K248" s="891" t="s">
        <v>398</v>
      </c>
      <c r="L248" s="891"/>
      <c r="M248" s="891"/>
      <c r="N248" s="891">
        <f>ROUNDUP(M248,0)+'Основная продукция'!AK380</f>
        <v>0</v>
      </c>
      <c r="O248" s="898"/>
      <c r="P248" s="894"/>
      <c r="Q248" s="896"/>
      <c r="S248" s="893" t="s">
        <v>53</v>
      </c>
      <c r="T248" s="891" t="s">
        <v>398</v>
      </c>
      <c r="U248" s="891"/>
      <c r="V248" s="891"/>
      <c r="W248" s="891">
        <f>ROUNDUP(V248,0)+'Основная продукция'!AJ408</f>
        <v>0</v>
      </c>
      <c r="X248" s="898"/>
      <c r="Y248" s="894"/>
      <c r="Z248" s="896"/>
    </row>
    <row r="249" spans="1:26" s="864" customFormat="1" ht="21.75" customHeight="1">
      <c r="A249" s="893" t="s">
        <v>54</v>
      </c>
      <c r="B249" s="891" t="s">
        <v>398</v>
      </c>
      <c r="C249" s="891"/>
      <c r="D249" s="891"/>
      <c r="E249" s="891">
        <f>ROUNDUP(D249,0)+'Основная продукция'!AJ353</f>
        <v>0</v>
      </c>
      <c r="F249" s="892">
        <f>E249*1</f>
        <v>0</v>
      </c>
      <c r="G249" s="1276"/>
      <c r="H249" s="1278"/>
      <c r="J249" s="893" t="s">
        <v>54</v>
      </c>
      <c r="K249" s="891" t="s">
        <v>398</v>
      </c>
      <c r="L249" s="891"/>
      <c r="M249" s="891"/>
      <c r="N249" s="891">
        <f>ROUNDUP(M249,0)+'Основная продукция'!AK381</f>
        <v>0</v>
      </c>
      <c r="O249" s="892">
        <f>N249*1</f>
        <v>0</v>
      </c>
      <c r="P249" s="1276"/>
      <c r="Q249" s="1278"/>
      <c r="S249" s="893" t="s">
        <v>54</v>
      </c>
      <c r="T249" s="891" t="s">
        <v>398</v>
      </c>
      <c r="U249" s="891"/>
      <c r="V249" s="891"/>
      <c r="W249" s="891">
        <f>ROUNDUP(V249,0)+'Основная продукция'!AJ409</f>
        <v>0</v>
      </c>
      <c r="X249" s="892">
        <f>W249*1</f>
        <v>0</v>
      </c>
      <c r="Y249" s="1276"/>
      <c r="Z249" s="1278"/>
    </row>
    <row r="250" spans="1:26" s="864" customFormat="1" ht="21.75" customHeight="1">
      <c r="A250" s="893" t="s">
        <v>48</v>
      </c>
      <c r="B250" s="891" t="s">
        <v>399</v>
      </c>
      <c r="C250" s="891"/>
      <c r="D250" s="891"/>
      <c r="E250" s="891">
        <f>ROUNDUP(D250,0)+'Основная продукция'!AJ354</f>
        <v>2</v>
      </c>
      <c r="F250" s="899">
        <f>E250*55</f>
        <v>110</v>
      </c>
      <c r="G250" s="894"/>
      <c r="H250" s="896"/>
      <c r="J250" s="893" t="s">
        <v>48</v>
      </c>
      <c r="K250" s="891" t="s">
        <v>399</v>
      </c>
      <c r="L250" s="891"/>
      <c r="M250" s="891"/>
      <c r="N250" s="891">
        <f>ROUNDUP(M250,0)+'Основная продукция'!AK382</f>
        <v>0</v>
      </c>
      <c r="O250" s="899">
        <f>N250*55</f>
        <v>0</v>
      </c>
      <c r="P250" s="894"/>
      <c r="Q250" s="896"/>
      <c r="S250" s="893" t="s">
        <v>48</v>
      </c>
      <c r="T250" s="891" t="s">
        <v>399</v>
      </c>
      <c r="U250" s="891"/>
      <c r="V250" s="891"/>
      <c r="W250" s="891">
        <f>ROUNDUP(V250,0)+'Основная продукция'!AJ410</f>
        <v>0</v>
      </c>
      <c r="X250" s="899">
        <f>W250*55</f>
        <v>0</v>
      </c>
      <c r="Y250" s="894"/>
      <c r="Z250" s="896"/>
    </row>
    <row r="251" spans="1:26" s="864" customFormat="1" ht="21.75" customHeight="1">
      <c r="A251" s="3631" t="s">
        <v>927</v>
      </c>
      <c r="B251" s="3632" t="s">
        <v>398</v>
      </c>
      <c r="C251" s="3633"/>
      <c r="D251" s="3632"/>
      <c r="E251" s="3635">
        <f>ROUNDUP(D251,0)+'Основная продукция'!AJ355</f>
        <v>1</v>
      </c>
      <c r="F251" s="3636">
        <f>E251*0.5</f>
        <v>0.5</v>
      </c>
      <c r="G251" s="3637"/>
      <c r="H251" s="3638"/>
      <c r="J251" s="3631" t="s">
        <v>927</v>
      </c>
      <c r="K251" s="3632" t="s">
        <v>398</v>
      </c>
      <c r="L251" s="3633"/>
      <c r="M251" s="3632"/>
      <c r="N251" s="3635">
        <f>ROUNDUP(M251,0)+'Основная продукция'!AK383</f>
        <v>0</v>
      </c>
      <c r="O251" s="3636">
        <f>N251*0.5</f>
        <v>0</v>
      </c>
      <c r="P251" s="3637"/>
      <c r="Q251" s="3638"/>
      <c r="S251" s="3631" t="s">
        <v>927</v>
      </c>
      <c r="T251" s="3632" t="s">
        <v>398</v>
      </c>
      <c r="U251" s="3633"/>
      <c r="V251" s="3632"/>
      <c r="W251" s="3635">
        <f>ROUNDUP(V251,0)+'Основная продукция'!AJ411</f>
        <v>0</v>
      </c>
      <c r="X251" s="3636">
        <f>W251*0.5</f>
        <v>0</v>
      </c>
      <c r="Y251" s="3637"/>
      <c r="Z251" s="3638"/>
    </row>
    <row r="252" spans="1:26" s="864" customFormat="1" ht="21.75" customHeight="1">
      <c r="A252" s="3631" t="s">
        <v>928</v>
      </c>
      <c r="B252" s="3635" t="s">
        <v>398</v>
      </c>
      <c r="C252" s="3639"/>
      <c r="D252" s="3635"/>
      <c r="E252" s="3635">
        <f>ROUNDUP(D252,0)+'Основная продукция'!AJ356</f>
        <v>0</v>
      </c>
      <c r="F252" s="3641">
        <f>E252*0.5</f>
        <v>0</v>
      </c>
      <c r="G252" s="3642"/>
      <c r="H252" s="3643"/>
      <c r="J252" s="3631" t="s">
        <v>928</v>
      </c>
      <c r="K252" s="3635" t="s">
        <v>398</v>
      </c>
      <c r="L252" s="3639"/>
      <c r="M252" s="3635"/>
      <c r="N252" s="3635">
        <f>ROUNDUP(M252,0)+'Основная продукция'!AK384</f>
        <v>0</v>
      </c>
      <c r="O252" s="3641">
        <f>N252*0.5</f>
        <v>0</v>
      </c>
      <c r="P252" s="3642"/>
      <c r="Q252" s="3643"/>
      <c r="S252" s="3631" t="s">
        <v>928</v>
      </c>
      <c r="T252" s="3635" t="s">
        <v>398</v>
      </c>
      <c r="U252" s="3639"/>
      <c r="V252" s="3635"/>
      <c r="W252" s="3635">
        <f>ROUNDUP(V252,0)+'Основная продукция'!AJ412</f>
        <v>0</v>
      </c>
      <c r="X252" s="3641">
        <f>W252*0.5</f>
        <v>0</v>
      </c>
      <c r="Y252" s="3642"/>
      <c r="Z252" s="3643"/>
    </row>
    <row r="253" spans="1:26" s="864" customFormat="1" ht="21.75" customHeight="1">
      <c r="A253" s="893" t="s">
        <v>51</v>
      </c>
      <c r="B253" s="891" t="s">
        <v>398</v>
      </c>
      <c r="C253" s="911"/>
      <c r="D253" s="891"/>
      <c r="E253" s="891">
        <f>ROUNDUP(D253,0)+'Основная продукция'!AJ357</f>
        <v>0</v>
      </c>
      <c r="F253" s="892">
        <f>E253*0.5</f>
        <v>0</v>
      </c>
      <c r="G253" s="894"/>
      <c r="H253" s="896"/>
      <c r="J253" s="893" t="s">
        <v>51</v>
      </c>
      <c r="K253" s="891" t="s">
        <v>398</v>
      </c>
      <c r="L253" s="911"/>
      <c r="M253" s="891"/>
      <c r="N253" s="891">
        <f>ROUNDUP(M253,0)+'Основная продукция'!AK385</f>
        <v>0</v>
      </c>
      <c r="O253" s="892">
        <f>N253*0.5</f>
        <v>0</v>
      </c>
      <c r="P253" s="894"/>
      <c r="Q253" s="896"/>
      <c r="S253" s="893" t="s">
        <v>51</v>
      </c>
      <c r="T253" s="891" t="s">
        <v>398</v>
      </c>
      <c r="U253" s="911"/>
      <c r="V253" s="891"/>
      <c r="W253" s="891">
        <f>ROUNDUP(V253,0)+'Основная продукция'!AJ413</f>
        <v>0</v>
      </c>
      <c r="X253" s="892">
        <f>W253*0.5</f>
        <v>0</v>
      </c>
      <c r="Y253" s="894"/>
      <c r="Z253" s="896"/>
    </row>
    <row r="254" spans="1:26" s="864" customFormat="1" ht="21.75" customHeight="1">
      <c r="A254" s="1273" t="s">
        <v>922</v>
      </c>
      <c r="B254" s="1274" t="s">
        <v>398</v>
      </c>
      <c r="C254" s="1972"/>
      <c r="D254" s="1274"/>
      <c r="E254" s="891">
        <f>ROUNDUP(D254,0)+'Основная продукция'!AJ358</f>
        <v>1</v>
      </c>
      <c r="F254" s="1275">
        <f>E254*0.2</f>
        <v>0.2</v>
      </c>
      <c r="G254" s="894"/>
      <c r="H254" s="896"/>
      <c r="J254" s="1273" t="s">
        <v>922</v>
      </c>
      <c r="K254" s="1274" t="s">
        <v>398</v>
      </c>
      <c r="L254" s="1972"/>
      <c r="M254" s="1274"/>
      <c r="N254" s="891">
        <f>ROUNDUP(M254,0)+'Основная продукция'!AK386</f>
        <v>0</v>
      </c>
      <c r="O254" s="1275">
        <f>N254*0.2</f>
        <v>0</v>
      </c>
      <c r="P254" s="894"/>
      <c r="Q254" s="896"/>
      <c r="S254" s="1273" t="s">
        <v>922</v>
      </c>
      <c r="T254" s="1274" t="s">
        <v>398</v>
      </c>
      <c r="U254" s="1972"/>
      <c r="V254" s="1274"/>
      <c r="W254" s="891">
        <f>ROUNDUP(V254,0)+'Основная продукция'!AJ414</f>
        <v>0</v>
      </c>
      <c r="X254" s="1275">
        <f>W254*0.2</f>
        <v>0</v>
      </c>
      <c r="Y254" s="894"/>
      <c r="Z254" s="896"/>
    </row>
    <row r="255" spans="1:26" s="864" customFormat="1" ht="21.75" customHeight="1">
      <c r="A255" s="893" t="s">
        <v>58</v>
      </c>
      <c r="B255" s="891" t="s">
        <v>398</v>
      </c>
      <c r="C255" s="891"/>
      <c r="D255" s="891"/>
      <c r="E255" s="891">
        <f>ROUNDUP(D255,0)+'Основная продукция'!AJ359</f>
        <v>1</v>
      </c>
      <c r="F255" s="894"/>
      <c r="G255" s="894"/>
      <c r="H255" s="896"/>
      <c r="J255" s="893" t="s">
        <v>58</v>
      </c>
      <c r="K255" s="891" t="s">
        <v>398</v>
      </c>
      <c r="L255" s="891"/>
      <c r="M255" s="891"/>
      <c r="N255" s="891">
        <f>ROUNDUP(M255,0)+'Основная продукция'!AK388</f>
        <v>0</v>
      </c>
      <c r="O255" s="894"/>
      <c r="P255" s="894"/>
      <c r="Q255" s="896"/>
      <c r="S255" s="893" t="s">
        <v>58</v>
      </c>
      <c r="T255" s="891" t="s">
        <v>398</v>
      </c>
      <c r="U255" s="891"/>
      <c r="V255" s="891"/>
      <c r="W255" s="891">
        <f>ROUNDUP(V255,0)+'Основная продукция'!AJ415</f>
        <v>0</v>
      </c>
      <c r="X255" s="894"/>
      <c r="Y255" s="894"/>
      <c r="Z255" s="896"/>
    </row>
    <row r="256" spans="1:26" s="864" customFormat="1" ht="21.75" customHeight="1">
      <c r="A256" s="3644" t="s">
        <v>57</v>
      </c>
      <c r="B256" s="1274" t="s">
        <v>398</v>
      </c>
      <c r="C256" s="1274"/>
      <c r="D256" s="1274"/>
      <c r="E256" s="891">
        <f>ROUNDUP(D256,0)+'Основная продукция'!AJ360</f>
        <v>1</v>
      </c>
      <c r="F256" s="1275">
        <f>E256*0.2</f>
        <v>0.2</v>
      </c>
      <c r="G256" s="894"/>
      <c r="H256" s="896"/>
      <c r="J256" s="3644" t="s">
        <v>57</v>
      </c>
      <c r="K256" s="1274" t="s">
        <v>398</v>
      </c>
      <c r="L256" s="1274"/>
      <c r="M256" s="1274"/>
      <c r="N256" s="891">
        <f>ROUNDUP(M256,0)+'Основная продукция'!AK389</f>
        <v>0</v>
      </c>
      <c r="O256" s="1275">
        <f>N256*0.2</f>
        <v>0</v>
      </c>
      <c r="P256" s="894"/>
      <c r="Q256" s="896"/>
      <c r="S256" s="3644" t="s">
        <v>57</v>
      </c>
      <c r="T256" s="1274" t="s">
        <v>398</v>
      </c>
      <c r="U256" s="1274"/>
      <c r="V256" s="1274"/>
      <c r="W256" s="891">
        <f>ROUNDUP(V256,0)+'Основная продукция'!AJ416</f>
        <v>0</v>
      </c>
      <c r="X256" s="1275">
        <f>W256*0.2</f>
        <v>0</v>
      </c>
      <c r="Y256" s="894"/>
      <c r="Z256" s="896"/>
    </row>
    <row r="257" spans="1:26" s="864" customFormat="1" ht="21.75" customHeight="1">
      <c r="A257" s="893" t="s">
        <v>725</v>
      </c>
      <c r="B257" s="891" t="s">
        <v>398</v>
      </c>
      <c r="C257" s="911"/>
      <c r="D257" s="891"/>
      <c r="E257" s="891">
        <f>ROUNDUP(D257,0)+'Основная продукция'!AJ361</f>
        <v>0</v>
      </c>
      <c r="F257" s="892">
        <f>E257*0.5</f>
        <v>0</v>
      </c>
      <c r="G257" s="894"/>
      <c r="H257" s="896"/>
      <c r="J257" s="893" t="s">
        <v>725</v>
      </c>
      <c r="K257" s="891" t="s">
        <v>398</v>
      </c>
      <c r="L257" s="911"/>
      <c r="M257" s="891"/>
      <c r="N257" s="891">
        <f>ROUNDUP(M257,0)+'Основная продукция'!AK390</f>
        <v>0</v>
      </c>
      <c r="O257" s="892">
        <f>N257*0.5</f>
        <v>0</v>
      </c>
      <c r="P257" s="894"/>
      <c r="Q257" s="896"/>
      <c r="S257" s="893" t="s">
        <v>725</v>
      </c>
      <c r="T257" s="891" t="s">
        <v>398</v>
      </c>
      <c r="U257" s="911"/>
      <c r="V257" s="891"/>
      <c r="W257" s="891">
        <f>ROUNDUP(V257,0)+'Основная продукция'!AJ417</f>
        <v>0</v>
      </c>
      <c r="X257" s="892">
        <f>W257*0.5</f>
        <v>0</v>
      </c>
      <c r="Y257" s="894"/>
      <c r="Z257" s="896"/>
    </row>
    <row r="258" spans="1:26" s="864" customFormat="1" ht="21.75" customHeight="1" thickBot="1">
      <c r="A258" s="912" t="s">
        <v>747</v>
      </c>
      <c r="B258" s="913" t="s">
        <v>398</v>
      </c>
      <c r="C258" s="1980"/>
      <c r="D258" s="913"/>
      <c r="E258" s="1274">
        <f>ROUNDUP(D258,0)+'Основная продукция'!AJ362</f>
        <v>0</v>
      </c>
      <c r="F258" s="1981">
        <f>E258*0.5</f>
        <v>0</v>
      </c>
      <c r="G258" s="914"/>
      <c r="H258" s="916"/>
      <c r="J258" s="912" t="s">
        <v>747</v>
      </c>
      <c r="K258" s="913" t="s">
        <v>398</v>
      </c>
      <c r="L258" s="1980"/>
      <c r="M258" s="913"/>
      <c r="N258" s="1274">
        <f>ROUNDUP(M258,0)+'Основная продукция'!AK393</f>
        <v>0</v>
      </c>
      <c r="O258" s="1981">
        <f>N258*0.5</f>
        <v>0</v>
      </c>
      <c r="P258" s="914"/>
      <c r="Q258" s="916"/>
      <c r="S258" s="912" t="s">
        <v>747</v>
      </c>
      <c r="T258" s="913" t="s">
        <v>398</v>
      </c>
      <c r="U258" s="1980"/>
      <c r="V258" s="913"/>
      <c r="W258" s="1274">
        <f>ROUNDUP(V258,0)+'Основная продукция'!AJ418</f>
        <v>0</v>
      </c>
      <c r="X258" s="1981">
        <f>W258*0.5</f>
        <v>0</v>
      </c>
      <c r="Y258" s="914"/>
      <c r="Z258" s="916"/>
    </row>
    <row r="259" spans="1:26" s="864" customFormat="1" ht="21.75" customHeight="1">
      <c r="A259" s="3891" t="s">
        <v>939</v>
      </c>
      <c r="B259" s="3896"/>
      <c r="C259" s="3896"/>
      <c r="D259" s="3896"/>
      <c r="E259" s="3896"/>
      <c r="F259" s="3896"/>
      <c r="G259" s="3896"/>
      <c r="H259" s="3897"/>
      <c r="I259" s="785"/>
      <c r="J259" s="3891" t="s">
        <v>939</v>
      </c>
      <c r="K259" s="3896"/>
      <c r="L259" s="3896"/>
      <c r="M259" s="3896"/>
      <c r="N259" s="3896"/>
      <c r="O259" s="3896"/>
      <c r="P259" s="3896"/>
      <c r="Q259" s="3897"/>
      <c r="R259" s="785"/>
      <c r="S259" s="3891" t="s">
        <v>939</v>
      </c>
      <c r="T259" s="3896"/>
      <c r="U259" s="3896"/>
      <c r="V259" s="3896"/>
      <c r="W259" s="3896"/>
      <c r="X259" s="3896"/>
      <c r="Y259" s="3896"/>
      <c r="Z259" s="3897"/>
    </row>
    <row r="260" spans="1:26" s="864" customFormat="1" ht="21.75" customHeight="1" thickBot="1">
      <c r="A260" s="795"/>
      <c r="B260" s="796"/>
      <c r="C260" s="796"/>
      <c r="D260" s="796"/>
      <c r="E260" s="796"/>
      <c r="F260" s="796"/>
      <c r="G260" s="796"/>
      <c r="H260" s="917"/>
      <c r="I260" s="785"/>
      <c r="J260" s="795"/>
      <c r="K260" s="796"/>
      <c r="L260" s="796"/>
      <c r="M260" s="796"/>
      <c r="N260" s="796"/>
      <c r="O260" s="796"/>
      <c r="P260" s="796"/>
      <c r="Q260" s="917"/>
      <c r="R260" s="785"/>
      <c r="S260" s="795"/>
      <c r="T260" s="796"/>
      <c r="U260" s="796"/>
      <c r="V260" s="796"/>
      <c r="W260" s="796"/>
      <c r="X260" s="796"/>
      <c r="Y260" s="796"/>
      <c r="Z260" s="917"/>
    </row>
    <row r="261" spans="1:26" ht="24.75" customHeight="1" thickBot="1">
      <c r="A261" s="3658" t="s">
        <v>318</v>
      </c>
      <c r="B261" s="3659"/>
      <c r="C261" s="3659"/>
      <c r="D261" s="3659"/>
      <c r="E261" s="3659"/>
      <c r="F261" s="3659"/>
      <c r="G261" s="4165" t="s">
        <v>93</v>
      </c>
      <c r="H261" s="4166"/>
      <c r="J261" s="4054" t="s">
        <v>321</v>
      </c>
      <c r="K261" s="4055"/>
      <c r="L261" s="4055"/>
      <c r="M261" s="4055"/>
      <c r="N261" s="4055"/>
      <c r="O261" s="4055"/>
      <c r="P261" s="4051" t="s">
        <v>542</v>
      </c>
      <c r="Q261" s="4053"/>
      <c r="S261" s="4167" t="s">
        <v>323</v>
      </c>
      <c r="T261" s="4168"/>
      <c r="U261" s="4168"/>
      <c r="V261" s="4168"/>
      <c r="W261" s="4168"/>
      <c r="X261" s="4169"/>
      <c r="Y261" s="4159"/>
      <c r="Z261" s="4160"/>
    </row>
    <row r="262" spans="1:26" ht="24.75" customHeight="1" thickBot="1">
      <c r="A262" s="856" t="s">
        <v>61</v>
      </c>
      <c r="B262" s="4059">
        <f>B54</f>
        <v>44606</v>
      </c>
      <c r="C262" s="4060"/>
      <c r="D262" s="4060"/>
      <c r="E262" s="4060"/>
      <c r="F262" s="4061"/>
      <c r="G262" s="1730" t="s">
        <v>62</v>
      </c>
      <c r="H262" s="3903">
        <f>H210</f>
        <v>0.79166666666666663</v>
      </c>
      <c r="J262" s="856" t="s">
        <v>61</v>
      </c>
      <c r="K262" s="4059">
        <f>K210</f>
        <v>44606</v>
      </c>
      <c r="L262" s="4060"/>
      <c r="M262" s="4060"/>
      <c r="N262" s="4060"/>
      <c r="O262" s="4061"/>
      <c r="P262" s="1730" t="s">
        <v>62</v>
      </c>
      <c r="Q262" s="3904">
        <f>Q210</f>
        <v>0.79166666666666663</v>
      </c>
      <c r="S262" s="856" t="s">
        <v>61</v>
      </c>
      <c r="T262" s="4059">
        <f>T210</f>
        <v>44606</v>
      </c>
      <c r="U262" s="4060"/>
      <c r="V262" s="4060"/>
      <c r="W262" s="4060"/>
      <c r="X262" s="4061"/>
      <c r="Y262" s="1730" t="s">
        <v>62</v>
      </c>
      <c r="Z262" s="3904">
        <f>Z210</f>
        <v>0.79166666666666663</v>
      </c>
    </row>
    <row r="263" spans="1:26" ht="24.75" customHeight="1">
      <c r="A263" s="4077" t="s">
        <v>21</v>
      </c>
      <c r="B263" s="4078"/>
      <c r="C263" s="3894"/>
      <c r="D263" s="3894"/>
      <c r="E263" s="4085" t="s">
        <v>396</v>
      </c>
      <c r="F263" s="4081" t="s">
        <v>395</v>
      </c>
      <c r="G263" s="4081" t="s">
        <v>22</v>
      </c>
      <c r="H263" s="4155" t="s">
        <v>563</v>
      </c>
      <c r="J263" s="4077" t="s">
        <v>21</v>
      </c>
      <c r="K263" s="4078"/>
      <c r="L263" s="3894"/>
      <c r="M263" s="3894"/>
      <c r="N263" s="4085" t="s">
        <v>396</v>
      </c>
      <c r="O263" s="4081" t="s">
        <v>395</v>
      </c>
      <c r="P263" s="4081" t="s">
        <v>22</v>
      </c>
      <c r="Q263" s="4155" t="s">
        <v>563</v>
      </c>
      <c r="S263" s="4077" t="s">
        <v>21</v>
      </c>
      <c r="T263" s="4078"/>
      <c r="U263" s="3894"/>
      <c r="V263" s="3894"/>
      <c r="W263" s="4085" t="s">
        <v>396</v>
      </c>
      <c r="X263" s="4081" t="s">
        <v>395</v>
      </c>
      <c r="Y263" s="4081" t="s">
        <v>394</v>
      </c>
      <c r="Z263" s="4155" t="s">
        <v>22</v>
      </c>
    </row>
    <row r="264" spans="1:26" ht="24.75" customHeight="1" thickBot="1">
      <c r="A264" s="4079"/>
      <c r="B264" s="4080"/>
      <c r="C264" s="3895"/>
      <c r="D264" s="3895"/>
      <c r="E264" s="4086"/>
      <c r="F264" s="4082"/>
      <c r="G264" s="4082"/>
      <c r="H264" s="4156"/>
      <c r="J264" s="4079"/>
      <c r="K264" s="4080"/>
      <c r="L264" s="3895"/>
      <c r="M264" s="3895"/>
      <c r="N264" s="4086"/>
      <c r="O264" s="4082"/>
      <c r="P264" s="4082"/>
      <c r="Q264" s="4156"/>
      <c r="S264" s="4079"/>
      <c r="T264" s="4080"/>
      <c r="U264" s="3895"/>
      <c r="V264" s="3895"/>
      <c r="W264" s="4086"/>
      <c r="X264" s="4082"/>
      <c r="Y264" s="4082"/>
      <c r="Z264" s="4156"/>
    </row>
    <row r="265" spans="1:26" s="864" customFormat="1" ht="24.75" customHeight="1">
      <c r="A265" s="3898" t="s">
        <v>24</v>
      </c>
      <c r="B265" s="3899" t="s">
        <v>25</v>
      </c>
      <c r="C265" s="3899"/>
      <c r="D265" s="3899"/>
      <c r="E265" s="3899" t="s">
        <v>397</v>
      </c>
      <c r="F265" s="860">
        <f>'Основная продукция'!AG425</f>
        <v>0</v>
      </c>
      <c r="G265" s="861"/>
      <c r="H265" s="863"/>
      <c r="J265" s="3898" t="s">
        <v>24</v>
      </c>
      <c r="K265" s="3899" t="s">
        <v>25</v>
      </c>
      <c r="L265" s="3899"/>
      <c r="M265" s="3899"/>
      <c r="N265" s="3899" t="s">
        <v>397</v>
      </c>
      <c r="O265" s="860">
        <f>'Основная продукция'!AG453</f>
        <v>50</v>
      </c>
      <c r="P265" s="861"/>
      <c r="Q265" s="863"/>
      <c r="S265" s="3898" t="s">
        <v>24</v>
      </c>
      <c r="T265" s="3899" t="s">
        <v>25</v>
      </c>
      <c r="U265" s="3899"/>
      <c r="V265" s="3899"/>
      <c r="W265" s="3899" t="s">
        <v>397</v>
      </c>
      <c r="X265" s="860">
        <f>'Основная продукция'!AG481</f>
        <v>0</v>
      </c>
      <c r="Y265" s="861"/>
      <c r="Z265" s="863"/>
    </row>
    <row r="266" spans="1:26" s="864" customFormat="1" ht="24.75" customHeight="1" thickBot="1">
      <c r="A266" s="1845" t="s">
        <v>764</v>
      </c>
      <c r="B266" s="926" t="s">
        <v>25</v>
      </c>
      <c r="C266" s="872"/>
      <c r="D266" s="872"/>
      <c r="E266" s="926" t="s">
        <v>397</v>
      </c>
      <c r="F266" s="930">
        <f>'Основная продукция'!AG426</f>
        <v>0</v>
      </c>
      <c r="G266" s="2939"/>
      <c r="H266" s="2576"/>
      <c r="J266" s="1845" t="s">
        <v>764</v>
      </c>
      <c r="K266" s="926" t="s">
        <v>25</v>
      </c>
      <c r="L266" s="872"/>
      <c r="M266" s="872"/>
      <c r="N266" s="926" t="s">
        <v>397</v>
      </c>
      <c r="O266" s="930">
        <f>'Основная продукция'!AG454</f>
        <v>20</v>
      </c>
      <c r="P266" s="2939"/>
      <c r="Q266" s="2576"/>
      <c r="S266" s="1845" t="s">
        <v>764</v>
      </c>
      <c r="T266" s="867" t="s">
        <v>25</v>
      </c>
      <c r="U266" s="867"/>
      <c r="V266" s="867"/>
      <c r="W266" s="867" t="s">
        <v>397</v>
      </c>
      <c r="X266" s="930">
        <f>'Основная продукция'!AG482</f>
        <v>0</v>
      </c>
      <c r="Y266" s="2939"/>
      <c r="Z266" s="2576"/>
    </row>
    <row r="267" spans="1:26" s="864" customFormat="1" ht="24.75" customHeight="1">
      <c r="A267" s="3898" t="s">
        <v>0</v>
      </c>
      <c r="B267" s="3899" t="s">
        <v>25</v>
      </c>
      <c r="C267" s="3899"/>
      <c r="D267" s="3899"/>
      <c r="E267" s="3899" t="s">
        <v>397</v>
      </c>
      <c r="F267" s="860">
        <f>'Основная продукция'!AG427</f>
        <v>0</v>
      </c>
      <c r="G267" s="876"/>
      <c r="H267" s="1829"/>
      <c r="J267" s="3898" t="s">
        <v>0</v>
      </c>
      <c r="K267" s="3899" t="s">
        <v>25</v>
      </c>
      <c r="L267" s="3899"/>
      <c r="M267" s="3899"/>
      <c r="N267" s="3899" t="s">
        <v>397</v>
      </c>
      <c r="O267" s="860">
        <f>'Основная продукция'!AG455</f>
        <v>36</v>
      </c>
      <c r="P267" s="876"/>
      <c r="Q267" s="1829"/>
      <c r="S267" s="3898" t="s">
        <v>0</v>
      </c>
      <c r="T267" s="925" t="s">
        <v>25</v>
      </c>
      <c r="U267" s="925"/>
      <c r="V267" s="925"/>
      <c r="W267" s="925" t="s">
        <v>397</v>
      </c>
      <c r="X267" s="927">
        <f>'Основная продукция'!AG483</f>
        <v>0</v>
      </c>
      <c r="Y267" s="876"/>
      <c r="Z267" s="863"/>
    </row>
    <row r="268" spans="1:26" s="864" customFormat="1" ht="24.75" customHeight="1">
      <c r="A268" s="865" t="s">
        <v>28</v>
      </c>
      <c r="B268" s="866" t="s">
        <v>25</v>
      </c>
      <c r="C268" s="866"/>
      <c r="D268" s="866"/>
      <c r="E268" s="866" t="s">
        <v>397</v>
      </c>
      <c r="F268" s="881">
        <f>'Основная продукция'!AG428</f>
        <v>0</v>
      </c>
      <c r="G268" s="877"/>
      <c r="H268" s="1828"/>
      <c r="J268" s="865" t="s">
        <v>28</v>
      </c>
      <c r="K268" s="866" t="s">
        <v>25</v>
      </c>
      <c r="L268" s="867"/>
      <c r="M268" s="867"/>
      <c r="N268" s="866" t="s">
        <v>397</v>
      </c>
      <c r="O268" s="930">
        <f>'Основная продукция'!AG456</f>
        <v>18</v>
      </c>
      <c r="P268" s="877"/>
      <c r="Q268" s="1828"/>
      <c r="S268" s="865" t="s">
        <v>28</v>
      </c>
      <c r="T268" s="866" t="s">
        <v>25</v>
      </c>
      <c r="U268" s="866"/>
      <c r="V268" s="866"/>
      <c r="W268" s="866" t="s">
        <v>397</v>
      </c>
      <c r="X268" s="881">
        <f>'Основная продукция'!AG484</f>
        <v>0</v>
      </c>
      <c r="Y268" s="877"/>
      <c r="Z268" s="870"/>
    </row>
    <row r="269" spans="1:26" s="864" customFormat="1" ht="24.75" customHeight="1">
      <c r="A269" s="865" t="s">
        <v>29</v>
      </c>
      <c r="B269" s="866" t="s">
        <v>25</v>
      </c>
      <c r="C269" s="866"/>
      <c r="D269" s="866"/>
      <c r="E269" s="866" t="s">
        <v>397</v>
      </c>
      <c r="F269" s="881">
        <f>'Основная продукция'!AG429</f>
        <v>0</v>
      </c>
      <c r="G269" s="877"/>
      <c r="H269" s="2578"/>
      <c r="J269" s="865" t="s">
        <v>29</v>
      </c>
      <c r="K269" s="866" t="s">
        <v>25</v>
      </c>
      <c r="L269" s="866"/>
      <c r="M269" s="866"/>
      <c r="N269" s="866" t="s">
        <v>397</v>
      </c>
      <c r="O269" s="881">
        <f>'Основная продукция'!AG457</f>
        <v>90</v>
      </c>
      <c r="P269" s="877"/>
      <c r="Q269" s="2578"/>
      <c r="S269" s="865" t="s">
        <v>29</v>
      </c>
      <c r="T269" s="866" t="s">
        <v>25</v>
      </c>
      <c r="U269" s="866"/>
      <c r="V269" s="866"/>
      <c r="W269" s="866" t="s">
        <v>397</v>
      </c>
      <c r="X269" s="881">
        <f>'Основная продукция'!AG485</f>
        <v>0</v>
      </c>
      <c r="Y269" s="877"/>
      <c r="Z269" s="870"/>
    </row>
    <row r="270" spans="1:26" s="864" customFormat="1" ht="24.75" customHeight="1">
      <c r="A270" s="865" t="s">
        <v>879</v>
      </c>
      <c r="B270" s="866" t="s">
        <v>25</v>
      </c>
      <c r="C270" s="866"/>
      <c r="D270" s="866"/>
      <c r="E270" s="866" t="s">
        <v>397</v>
      </c>
      <c r="F270" s="881">
        <f>'Основная продукция'!AG430</f>
        <v>0</v>
      </c>
      <c r="G270" s="877"/>
      <c r="H270" s="2578"/>
      <c r="J270" s="865" t="s">
        <v>879</v>
      </c>
      <c r="K270" s="866" t="s">
        <v>25</v>
      </c>
      <c r="L270" s="866"/>
      <c r="M270" s="866"/>
      <c r="N270" s="866" t="s">
        <v>397</v>
      </c>
      <c r="O270" s="881">
        <f>'Основная продукция'!AG458</f>
        <v>2</v>
      </c>
      <c r="P270" s="877"/>
      <c r="Q270" s="2578"/>
      <c r="S270" s="865" t="s">
        <v>879</v>
      </c>
      <c r="T270" s="866" t="s">
        <v>25</v>
      </c>
      <c r="U270" s="866"/>
      <c r="V270" s="866"/>
      <c r="W270" s="866" t="s">
        <v>397</v>
      </c>
      <c r="X270" s="881">
        <f>'Основная продукция'!AG486</f>
        <v>0</v>
      </c>
      <c r="Y270" s="877"/>
      <c r="Z270" s="870"/>
    </row>
    <row r="271" spans="1:26" s="864" customFormat="1" ht="24.75" customHeight="1" thickBot="1">
      <c r="A271" s="2928" t="s">
        <v>719</v>
      </c>
      <c r="B271" s="926" t="s">
        <v>25</v>
      </c>
      <c r="C271" s="872"/>
      <c r="D271" s="872"/>
      <c r="E271" s="926" t="s">
        <v>397</v>
      </c>
      <c r="F271" s="930">
        <f>'Основная продукция'!AG431</f>
        <v>0</v>
      </c>
      <c r="G271" s="1841"/>
      <c r="H271" s="2942"/>
      <c r="J271" s="2928" t="s">
        <v>719</v>
      </c>
      <c r="K271" s="926" t="s">
        <v>25</v>
      </c>
      <c r="L271" s="872"/>
      <c r="M271" s="872"/>
      <c r="N271" s="926" t="s">
        <v>397</v>
      </c>
      <c r="O271" s="930">
        <f>'Основная продукция'!AG459</f>
        <v>4</v>
      </c>
      <c r="P271" s="1841"/>
      <c r="Q271" s="2942"/>
      <c r="S271" s="2928" t="s">
        <v>719</v>
      </c>
      <c r="T271" s="867" t="s">
        <v>25</v>
      </c>
      <c r="U271" s="867"/>
      <c r="V271" s="867"/>
      <c r="W271" s="867" t="s">
        <v>397</v>
      </c>
      <c r="X271" s="930">
        <f>'Основная продукция'!AG487</f>
        <v>0</v>
      </c>
      <c r="Y271" s="1841"/>
      <c r="Z271" s="2576"/>
    </row>
    <row r="272" spans="1:26" s="864" customFormat="1" ht="24.75" customHeight="1">
      <c r="A272" s="3898" t="s">
        <v>30</v>
      </c>
      <c r="B272" s="3899" t="s">
        <v>25</v>
      </c>
      <c r="C272" s="3899"/>
      <c r="D272" s="3899"/>
      <c r="E272" s="3899" t="s">
        <v>397</v>
      </c>
      <c r="F272" s="860">
        <f>'Основная продукция'!AG432</f>
        <v>0</v>
      </c>
      <c r="G272" s="876"/>
      <c r="H272" s="863"/>
      <c r="J272" s="3898" t="s">
        <v>30</v>
      </c>
      <c r="K272" s="3899" t="s">
        <v>25</v>
      </c>
      <c r="L272" s="3899"/>
      <c r="M272" s="3899"/>
      <c r="N272" s="3899" t="s">
        <v>397</v>
      </c>
      <c r="O272" s="860">
        <f>'Основная продукция'!AG460</f>
        <v>50</v>
      </c>
      <c r="P272" s="876"/>
      <c r="Q272" s="863"/>
      <c r="S272" s="3898" t="s">
        <v>30</v>
      </c>
      <c r="T272" s="3899" t="s">
        <v>25</v>
      </c>
      <c r="U272" s="3899"/>
      <c r="V272" s="3899"/>
      <c r="W272" s="3899" t="s">
        <v>397</v>
      </c>
      <c r="X272" s="860">
        <f>'Основная продукция'!AG488</f>
        <v>0</v>
      </c>
      <c r="Y272" s="876"/>
      <c r="Z272" s="863"/>
    </row>
    <row r="273" spans="1:26" s="864" customFormat="1" ht="24.75" customHeight="1" thickBot="1">
      <c r="A273" s="934" t="s">
        <v>31</v>
      </c>
      <c r="B273" s="882" t="s">
        <v>25</v>
      </c>
      <c r="C273" s="872"/>
      <c r="D273" s="872"/>
      <c r="E273" s="882" t="s">
        <v>397</v>
      </c>
      <c r="F273" s="944">
        <f>'Основная продукция'!AG433</f>
        <v>0</v>
      </c>
      <c r="G273" s="936"/>
      <c r="H273" s="938"/>
      <c r="J273" s="934" t="s">
        <v>31</v>
      </c>
      <c r="K273" s="882" t="s">
        <v>25</v>
      </c>
      <c r="L273" s="872"/>
      <c r="M273" s="872"/>
      <c r="N273" s="882" t="s">
        <v>397</v>
      </c>
      <c r="O273" s="944">
        <f>'Основная продукция'!AG461</f>
        <v>8</v>
      </c>
      <c r="P273" s="936"/>
      <c r="Q273" s="938"/>
      <c r="S273" s="3900" t="s">
        <v>31</v>
      </c>
      <c r="T273" s="867" t="s">
        <v>25</v>
      </c>
      <c r="U273" s="867"/>
      <c r="V273" s="867"/>
      <c r="W273" s="867" t="s">
        <v>397</v>
      </c>
      <c r="X273" s="930">
        <f>'Основная продукция'!AG489</f>
        <v>0</v>
      </c>
      <c r="Y273" s="878"/>
      <c r="Z273" s="875"/>
    </row>
    <row r="274" spans="1:26" s="864" customFormat="1" ht="24.75" customHeight="1" thickBot="1">
      <c r="A274" s="3649" t="s">
        <v>768</v>
      </c>
      <c r="B274" s="3650" t="s">
        <v>25</v>
      </c>
      <c r="C274" s="3650"/>
      <c r="D274" s="3650"/>
      <c r="E274" s="3650" t="s">
        <v>397</v>
      </c>
      <c r="F274" s="3651">
        <f>'Основная продукция'!AG434</f>
        <v>0</v>
      </c>
      <c r="G274" s="3652"/>
      <c r="H274" s="3653"/>
      <c r="J274" s="3649" t="s">
        <v>768</v>
      </c>
      <c r="K274" s="3650" t="s">
        <v>25</v>
      </c>
      <c r="L274" s="3650"/>
      <c r="M274" s="3650"/>
      <c r="N274" s="3650" t="s">
        <v>397</v>
      </c>
      <c r="O274" s="3651">
        <f>'Основная продукция'!AG462</f>
        <v>6</v>
      </c>
      <c r="P274" s="3652"/>
      <c r="Q274" s="3653"/>
      <c r="S274" s="3900" t="s">
        <v>768</v>
      </c>
      <c r="T274" s="3899" t="s">
        <v>25</v>
      </c>
      <c r="U274" s="3899"/>
      <c r="V274" s="3899"/>
      <c r="W274" s="3899" t="s">
        <v>397</v>
      </c>
      <c r="X274" s="860">
        <f>'Основная продукция'!AG490</f>
        <v>0</v>
      </c>
      <c r="Y274" s="878"/>
      <c r="Z274" s="875"/>
    </row>
    <row r="275" spans="1:26" s="864" customFormat="1" ht="24.75" customHeight="1">
      <c r="A275" s="879" t="s">
        <v>878</v>
      </c>
      <c r="B275" s="3899" t="s">
        <v>25</v>
      </c>
      <c r="C275" s="3899"/>
      <c r="D275" s="3899"/>
      <c r="E275" s="3899" t="s">
        <v>397</v>
      </c>
      <c r="F275" s="860">
        <f>'Основная продукция'!AG435</f>
        <v>0</v>
      </c>
      <c r="G275" s="876"/>
      <c r="H275" s="863"/>
      <c r="J275" s="879" t="s">
        <v>878</v>
      </c>
      <c r="K275" s="3899" t="s">
        <v>25</v>
      </c>
      <c r="L275" s="3899"/>
      <c r="M275" s="3899"/>
      <c r="N275" s="3899" t="s">
        <v>397</v>
      </c>
      <c r="O275" s="860">
        <f>'Основная продукция'!AG463</f>
        <v>4</v>
      </c>
      <c r="P275" s="876"/>
      <c r="Q275" s="863"/>
      <c r="S275" s="879" t="s">
        <v>878</v>
      </c>
      <c r="T275" s="925" t="s">
        <v>25</v>
      </c>
      <c r="U275" s="925"/>
      <c r="V275" s="925"/>
      <c r="W275" s="925" t="s">
        <v>397</v>
      </c>
      <c r="X275" s="927">
        <f>'Основная продукция'!AG491</f>
        <v>0</v>
      </c>
      <c r="Y275" s="876"/>
      <c r="Z275" s="863"/>
    </row>
    <row r="276" spans="1:26" s="864" customFormat="1" ht="24.75" customHeight="1">
      <c r="A276" s="880" t="s">
        <v>33</v>
      </c>
      <c r="B276" s="866" t="s">
        <v>25</v>
      </c>
      <c r="C276" s="866"/>
      <c r="D276" s="866"/>
      <c r="E276" s="866" t="s">
        <v>397</v>
      </c>
      <c r="F276" s="881">
        <f>'Основная продукция'!AG436</f>
        <v>0</v>
      </c>
      <c r="G276" s="877"/>
      <c r="H276" s="870"/>
      <c r="J276" s="880" t="s">
        <v>33</v>
      </c>
      <c r="K276" s="866" t="s">
        <v>25</v>
      </c>
      <c r="L276" s="866"/>
      <c r="M276" s="866"/>
      <c r="N276" s="866" t="s">
        <v>397</v>
      </c>
      <c r="O276" s="881">
        <f>'Основная продукция'!AG464</f>
        <v>0</v>
      </c>
      <c r="P276" s="877"/>
      <c r="Q276" s="870"/>
      <c r="S276" s="880" t="s">
        <v>33</v>
      </c>
      <c r="T276" s="866" t="s">
        <v>25</v>
      </c>
      <c r="U276" s="866"/>
      <c r="V276" s="866"/>
      <c r="W276" s="866" t="s">
        <v>397</v>
      </c>
      <c r="X276" s="881">
        <f>'Основная продукция'!AG492</f>
        <v>0</v>
      </c>
      <c r="Y276" s="877"/>
      <c r="Z276" s="870"/>
    </row>
    <row r="277" spans="1:26" s="864" customFormat="1" ht="24.75" customHeight="1" thickBot="1">
      <c r="A277" s="940" t="s">
        <v>34</v>
      </c>
      <c r="B277" s="882" t="s">
        <v>25</v>
      </c>
      <c r="C277" s="872"/>
      <c r="D277" s="872"/>
      <c r="E277" s="882" t="s">
        <v>397</v>
      </c>
      <c r="F277" s="944">
        <f>'Основная продукция'!AG437</f>
        <v>0</v>
      </c>
      <c r="G277" s="936"/>
      <c r="H277" s="938"/>
      <c r="J277" s="940" t="s">
        <v>34</v>
      </c>
      <c r="K277" s="882" t="s">
        <v>25</v>
      </c>
      <c r="L277" s="872"/>
      <c r="M277" s="872"/>
      <c r="N277" s="882" t="s">
        <v>397</v>
      </c>
      <c r="O277" s="944">
        <f>'Основная продукция'!AG465</f>
        <v>16</v>
      </c>
      <c r="P277" s="936"/>
      <c r="Q277" s="938"/>
      <c r="S277" s="871" t="s">
        <v>34</v>
      </c>
      <c r="T277" s="867" t="s">
        <v>25</v>
      </c>
      <c r="U277" s="867"/>
      <c r="V277" s="867"/>
      <c r="W277" s="867" t="s">
        <v>397</v>
      </c>
      <c r="X277" s="930">
        <f>'Основная продукция'!AG493</f>
        <v>0</v>
      </c>
      <c r="Y277" s="878"/>
      <c r="Z277" s="875"/>
    </row>
    <row r="278" spans="1:26" s="864" customFormat="1" ht="24.75" customHeight="1" thickBot="1">
      <c r="A278" s="3649" t="s">
        <v>455</v>
      </c>
      <c r="B278" s="3650" t="s">
        <v>25</v>
      </c>
      <c r="C278" s="3650"/>
      <c r="D278" s="3650"/>
      <c r="E278" s="3650" t="s">
        <v>397</v>
      </c>
      <c r="F278" s="3651">
        <f>'Основная продукция'!AG438</f>
        <v>0</v>
      </c>
      <c r="G278" s="3652"/>
      <c r="H278" s="3653"/>
      <c r="J278" s="3649" t="s">
        <v>455</v>
      </c>
      <c r="K278" s="3650" t="s">
        <v>25</v>
      </c>
      <c r="L278" s="3650"/>
      <c r="M278" s="3650"/>
      <c r="N278" s="3650" t="s">
        <v>397</v>
      </c>
      <c r="O278" s="3651">
        <f>'Основная продукция'!AG466</f>
        <v>0</v>
      </c>
      <c r="P278" s="3652"/>
      <c r="Q278" s="3653"/>
      <c r="S278" s="929" t="s">
        <v>455</v>
      </c>
      <c r="T278" s="3899" t="s">
        <v>25</v>
      </c>
      <c r="U278" s="3899"/>
      <c r="V278" s="3899"/>
      <c r="W278" s="3899" t="s">
        <v>397</v>
      </c>
      <c r="X278" s="860">
        <f>'Основная продукция'!AG494</f>
        <v>0</v>
      </c>
      <c r="Y278" s="931"/>
      <c r="Z278" s="933"/>
    </row>
    <row r="279" spans="1:26" s="864" customFormat="1" ht="24.75" customHeight="1">
      <c r="A279" s="879" t="s">
        <v>331</v>
      </c>
      <c r="B279" s="3899" t="s">
        <v>25</v>
      </c>
      <c r="C279" s="1847"/>
      <c r="D279" s="3899"/>
      <c r="E279" s="3899" t="s">
        <v>397</v>
      </c>
      <c r="F279" s="889">
        <f>'Основная продукция'!AG439</f>
        <v>0</v>
      </c>
      <c r="G279" s="876"/>
      <c r="H279" s="863"/>
      <c r="J279" s="879" t="s">
        <v>331</v>
      </c>
      <c r="K279" s="3899" t="s">
        <v>25</v>
      </c>
      <c r="L279" s="1847"/>
      <c r="M279" s="3899"/>
      <c r="N279" s="3899" t="s">
        <v>397</v>
      </c>
      <c r="O279" s="889">
        <f>'Основная продукция'!AG467</f>
        <v>0</v>
      </c>
      <c r="P279" s="876"/>
      <c r="Q279" s="863"/>
      <c r="S279" s="1853" t="s">
        <v>331</v>
      </c>
      <c r="T279" s="3899" t="s">
        <v>25</v>
      </c>
      <c r="U279" s="3899"/>
      <c r="V279" s="3899"/>
      <c r="W279" s="3899" t="s">
        <v>397</v>
      </c>
      <c r="X279" s="860">
        <f>'Основная продукция'!AG495</f>
        <v>0</v>
      </c>
      <c r="Y279" s="2585"/>
      <c r="Z279" s="863"/>
    </row>
    <row r="280" spans="1:26" s="864" customFormat="1" ht="24.75" customHeight="1" thickBot="1">
      <c r="A280" s="871" t="s">
        <v>330</v>
      </c>
      <c r="B280" s="926" t="s">
        <v>25</v>
      </c>
      <c r="C280" s="1850"/>
      <c r="D280" s="926"/>
      <c r="E280" s="926" t="s">
        <v>397</v>
      </c>
      <c r="F280" s="1840">
        <f>'Основная продукция'!AG440</f>
        <v>0</v>
      </c>
      <c r="G280" s="1841"/>
      <c r="H280" s="2576"/>
      <c r="J280" s="871" t="s">
        <v>330</v>
      </c>
      <c r="K280" s="926" t="s">
        <v>25</v>
      </c>
      <c r="L280" s="1850"/>
      <c r="M280" s="926"/>
      <c r="N280" s="926" t="s">
        <v>397</v>
      </c>
      <c r="O280" s="1840">
        <f>'Основная продукция'!AG468</f>
        <v>0</v>
      </c>
      <c r="P280" s="1841"/>
      <c r="Q280" s="2576"/>
      <c r="S280" s="2584" t="s">
        <v>330</v>
      </c>
      <c r="T280" s="867" t="s">
        <v>25</v>
      </c>
      <c r="U280" s="867"/>
      <c r="V280" s="867"/>
      <c r="W280" s="867" t="s">
        <v>397</v>
      </c>
      <c r="X280" s="930">
        <f>'Основная продукция'!AG496</f>
        <v>0</v>
      </c>
      <c r="Y280" s="2586"/>
      <c r="Z280" s="2576"/>
    </row>
    <row r="281" spans="1:26" s="864" customFormat="1" ht="24.75" customHeight="1">
      <c r="A281" s="880" t="s">
        <v>37</v>
      </c>
      <c r="B281" s="866" t="s">
        <v>25</v>
      </c>
      <c r="C281" s="866"/>
      <c r="D281" s="866"/>
      <c r="E281" s="866" t="s">
        <v>397</v>
      </c>
      <c r="F281" s="881">
        <f>'Основная продукция'!AG441</f>
        <v>0</v>
      </c>
      <c r="G281" s="877"/>
      <c r="H281" s="870"/>
      <c r="J281" s="880" t="s">
        <v>37</v>
      </c>
      <c r="K281" s="866" t="s">
        <v>25</v>
      </c>
      <c r="L281" s="866"/>
      <c r="M281" s="866"/>
      <c r="N281" s="866" t="s">
        <v>397</v>
      </c>
      <c r="O281" s="881">
        <f>'Основная продукция'!AG469</f>
        <v>24</v>
      </c>
      <c r="P281" s="877"/>
      <c r="Q281" s="870"/>
      <c r="S281" s="880" t="s">
        <v>37</v>
      </c>
      <c r="T281" s="866" t="s">
        <v>25</v>
      </c>
      <c r="U281" s="866"/>
      <c r="V281" s="866"/>
      <c r="W281" s="866" t="s">
        <v>397</v>
      </c>
      <c r="X281" s="881">
        <f>'Основная продукция'!AG497</f>
        <v>0</v>
      </c>
      <c r="Y281" s="877"/>
      <c r="Z281" s="870"/>
    </row>
    <row r="282" spans="1:26" s="864" customFormat="1" ht="24.75" customHeight="1" thickBot="1">
      <c r="A282" s="940" t="s">
        <v>38</v>
      </c>
      <c r="B282" s="882" t="s">
        <v>25</v>
      </c>
      <c r="C282" s="872"/>
      <c r="D282" s="872"/>
      <c r="E282" s="882" t="s">
        <v>397</v>
      </c>
      <c r="F282" s="944">
        <f>'Основная продукция'!AG442</f>
        <v>0</v>
      </c>
      <c r="G282" s="936"/>
      <c r="H282" s="938"/>
      <c r="J282" s="940" t="s">
        <v>38</v>
      </c>
      <c r="K282" s="882" t="s">
        <v>25</v>
      </c>
      <c r="L282" s="872"/>
      <c r="M282" s="872"/>
      <c r="N282" s="882" t="s">
        <v>397</v>
      </c>
      <c r="O282" s="944">
        <f>'Основная продукция'!AG470</f>
        <v>24</v>
      </c>
      <c r="P282" s="936"/>
      <c r="Q282" s="938"/>
      <c r="S282" s="940" t="s">
        <v>38</v>
      </c>
      <c r="T282" s="882" t="s">
        <v>25</v>
      </c>
      <c r="U282" s="882"/>
      <c r="V282" s="882"/>
      <c r="W282" s="882" t="s">
        <v>397</v>
      </c>
      <c r="X282" s="935">
        <f>'Основная продукция'!AG498</f>
        <v>0</v>
      </c>
      <c r="Y282" s="936"/>
      <c r="Z282" s="938"/>
    </row>
    <row r="283" spans="1:26" s="864" customFormat="1" ht="24.75" customHeight="1">
      <c r="A283" s="879" t="s">
        <v>814</v>
      </c>
      <c r="B283" s="3899" t="s">
        <v>25</v>
      </c>
      <c r="C283" s="3899"/>
      <c r="D283" s="3899"/>
      <c r="E283" s="3899" t="s">
        <v>397</v>
      </c>
      <c r="F283" s="860">
        <f>'Основная продукция'!AG443</f>
        <v>0</v>
      </c>
      <c r="G283" s="876"/>
      <c r="H283" s="863"/>
      <c r="J283" s="879" t="s">
        <v>814</v>
      </c>
      <c r="K283" s="3899" t="s">
        <v>25</v>
      </c>
      <c r="L283" s="3899"/>
      <c r="M283" s="3899"/>
      <c r="N283" s="3899" t="s">
        <v>397</v>
      </c>
      <c r="O283" s="860">
        <f>'Основная продукция'!AG471</f>
        <v>5</v>
      </c>
      <c r="P283" s="876"/>
      <c r="Q283" s="863"/>
      <c r="S283" s="879" t="s">
        <v>814</v>
      </c>
      <c r="T283" s="3899" t="s">
        <v>25</v>
      </c>
      <c r="U283" s="3899"/>
      <c r="V283" s="3899"/>
      <c r="W283" s="3899" t="s">
        <v>397</v>
      </c>
      <c r="X283" s="860">
        <f>'Основная продукция'!AG499</f>
        <v>0</v>
      </c>
      <c r="Y283" s="876"/>
      <c r="Z283" s="863"/>
    </row>
    <row r="284" spans="1:26" s="864" customFormat="1" ht="24.75" customHeight="1" thickBot="1">
      <c r="A284" s="871" t="s">
        <v>523</v>
      </c>
      <c r="B284" s="3901" t="s">
        <v>25</v>
      </c>
      <c r="C284" s="3901"/>
      <c r="D284" s="3901"/>
      <c r="E284" s="3901" t="s">
        <v>397</v>
      </c>
      <c r="F284" s="928">
        <f>'Основная продукция'!AG444</f>
        <v>0</v>
      </c>
      <c r="G284" s="878"/>
      <c r="H284" s="875"/>
      <c r="J284" s="871" t="s">
        <v>523</v>
      </c>
      <c r="K284" s="3901" t="s">
        <v>25</v>
      </c>
      <c r="L284" s="3901"/>
      <c r="M284" s="3901"/>
      <c r="N284" s="3901" t="s">
        <v>397</v>
      </c>
      <c r="O284" s="928">
        <f>'Основная продукция'!AG472</f>
        <v>5</v>
      </c>
      <c r="P284" s="878"/>
      <c r="Q284" s="875"/>
      <c r="S284" s="871" t="s">
        <v>523</v>
      </c>
      <c r="T284" s="926" t="s">
        <v>25</v>
      </c>
      <c r="U284" s="926"/>
      <c r="V284" s="926"/>
      <c r="W284" s="926" t="s">
        <v>397</v>
      </c>
      <c r="X284" s="1846">
        <f>'Основная продукция'!AG500</f>
        <v>0</v>
      </c>
      <c r="Y284" s="878"/>
      <c r="Z284" s="875"/>
    </row>
    <row r="285" spans="1:26" s="864" customFormat="1" ht="24.75" customHeight="1">
      <c r="A285" s="3612" t="s">
        <v>917</v>
      </c>
      <c r="B285" s="3614" t="s">
        <v>25</v>
      </c>
      <c r="C285" s="3614"/>
      <c r="D285" s="3614"/>
      <c r="E285" s="3614" t="s">
        <v>397</v>
      </c>
      <c r="F285" s="3646">
        <f>'Основная продукция'!AG445</f>
        <v>0</v>
      </c>
      <c r="G285" s="3616"/>
      <c r="H285" s="3617"/>
      <c r="J285" s="3612" t="s">
        <v>917</v>
      </c>
      <c r="K285" s="3614" t="s">
        <v>25</v>
      </c>
      <c r="L285" s="3614"/>
      <c r="M285" s="3614"/>
      <c r="N285" s="3614" t="s">
        <v>397</v>
      </c>
      <c r="O285" s="3646">
        <f>'Основная продукция'!AG473</f>
        <v>15</v>
      </c>
      <c r="P285" s="3616"/>
      <c r="Q285" s="3617"/>
      <c r="S285" s="3612" t="s">
        <v>917</v>
      </c>
      <c r="T285" s="3660" t="s">
        <v>25</v>
      </c>
      <c r="U285" s="3660"/>
      <c r="V285" s="3660"/>
      <c r="W285" s="3660" t="s">
        <v>397</v>
      </c>
      <c r="X285" s="3661">
        <f>'Основная продукция'!AG501</f>
        <v>0</v>
      </c>
      <c r="Y285" s="3616"/>
      <c r="Z285" s="3617"/>
    </row>
    <row r="286" spans="1:26" s="864" customFormat="1" ht="24.75" customHeight="1">
      <c r="A286" s="3618" t="s">
        <v>918</v>
      </c>
      <c r="B286" s="3620" t="s">
        <v>25</v>
      </c>
      <c r="C286" s="3620"/>
      <c r="D286" s="3620"/>
      <c r="E286" s="3620" t="s">
        <v>397</v>
      </c>
      <c r="F286" s="3647">
        <f>'Основная продукция'!AG446</f>
        <v>0</v>
      </c>
      <c r="G286" s="3622"/>
      <c r="H286" s="3623"/>
      <c r="J286" s="3618" t="s">
        <v>918</v>
      </c>
      <c r="K286" s="3620" t="s">
        <v>25</v>
      </c>
      <c r="L286" s="3620"/>
      <c r="M286" s="3620"/>
      <c r="N286" s="3620" t="s">
        <v>397</v>
      </c>
      <c r="O286" s="3647">
        <f>'Основная продукция'!AG474</f>
        <v>5</v>
      </c>
      <c r="P286" s="3622"/>
      <c r="Q286" s="3623"/>
      <c r="S286" s="3618" t="s">
        <v>918</v>
      </c>
      <c r="T286" s="3620" t="s">
        <v>25</v>
      </c>
      <c r="U286" s="3620"/>
      <c r="V286" s="3620"/>
      <c r="W286" s="3620" t="s">
        <v>397</v>
      </c>
      <c r="X286" s="3647">
        <f>'Основная продукция'!AG502</f>
        <v>0</v>
      </c>
      <c r="Y286" s="3622"/>
      <c r="Z286" s="3623"/>
    </row>
    <row r="287" spans="1:26" s="864" customFormat="1" ht="24.75" customHeight="1">
      <c r="A287" s="3618" t="s">
        <v>919</v>
      </c>
      <c r="B287" s="3620" t="s">
        <v>25</v>
      </c>
      <c r="C287" s="3620"/>
      <c r="D287" s="3620"/>
      <c r="E287" s="3620" t="s">
        <v>397</v>
      </c>
      <c r="F287" s="3647">
        <f>'Основная продукция'!AG447</f>
        <v>0</v>
      </c>
      <c r="G287" s="3622"/>
      <c r="H287" s="3623"/>
      <c r="J287" s="3618" t="s">
        <v>919</v>
      </c>
      <c r="K287" s="3620" t="s">
        <v>25</v>
      </c>
      <c r="L287" s="3620"/>
      <c r="M287" s="3620"/>
      <c r="N287" s="3620" t="s">
        <v>397</v>
      </c>
      <c r="O287" s="3647">
        <f>'Основная продукция'!AG475</f>
        <v>30</v>
      </c>
      <c r="P287" s="3622"/>
      <c r="Q287" s="3623"/>
      <c r="S287" s="3618" t="s">
        <v>919</v>
      </c>
      <c r="T287" s="3620" t="s">
        <v>25</v>
      </c>
      <c r="U287" s="3620"/>
      <c r="V287" s="3620"/>
      <c r="W287" s="3620" t="s">
        <v>397</v>
      </c>
      <c r="X287" s="3647">
        <f>'Основная продукция'!AG503</f>
        <v>0</v>
      </c>
      <c r="Y287" s="3622"/>
      <c r="Z287" s="3623"/>
    </row>
    <row r="288" spans="1:26" s="864" customFormat="1" ht="24.75" customHeight="1" thickBot="1">
      <c r="A288" s="3624" t="s">
        <v>920</v>
      </c>
      <c r="B288" s="3626" t="s">
        <v>25</v>
      </c>
      <c r="C288" s="3626"/>
      <c r="D288" s="3626"/>
      <c r="E288" s="3626" t="s">
        <v>397</v>
      </c>
      <c r="F288" s="3648">
        <f>'Основная продукция'!AG448</f>
        <v>0</v>
      </c>
      <c r="G288" s="3628"/>
      <c r="H288" s="3629"/>
      <c r="J288" s="3624" t="s">
        <v>920</v>
      </c>
      <c r="K288" s="3626" t="s">
        <v>25</v>
      </c>
      <c r="L288" s="3626"/>
      <c r="M288" s="3626"/>
      <c r="N288" s="3626" t="s">
        <v>397</v>
      </c>
      <c r="O288" s="3648">
        <f>'Основная продукция'!AG476</f>
        <v>15</v>
      </c>
      <c r="P288" s="3628"/>
      <c r="Q288" s="3629"/>
      <c r="S288" s="3624" t="s">
        <v>920</v>
      </c>
      <c r="T288" s="3656" t="s">
        <v>25</v>
      </c>
      <c r="U288" s="3656"/>
      <c r="V288" s="3656"/>
      <c r="W288" s="3656" t="s">
        <v>397</v>
      </c>
      <c r="X288" s="3657">
        <f>'Основная продукция'!AG504</f>
        <v>0</v>
      </c>
      <c r="Y288" s="3628"/>
      <c r="Z288" s="3629"/>
    </row>
    <row r="289" spans="1:26" s="864" customFormat="1" ht="22.5" customHeight="1">
      <c r="A289" s="890" t="s">
        <v>42</v>
      </c>
      <c r="B289" s="1274" t="s">
        <v>398</v>
      </c>
      <c r="C289" s="1274"/>
      <c r="D289" s="1274"/>
      <c r="E289" s="1274">
        <f>ROUNDUP(D289,0)+'Основная продукция'!AJ425</f>
        <v>0</v>
      </c>
      <c r="F289" s="1275">
        <f>E289*0.5</f>
        <v>0</v>
      </c>
      <c r="G289" s="931"/>
      <c r="H289" s="933"/>
      <c r="J289" s="890" t="s">
        <v>42</v>
      </c>
      <c r="K289" s="1274" t="s">
        <v>398</v>
      </c>
      <c r="L289" s="1274"/>
      <c r="M289" s="1274"/>
      <c r="N289" s="1274">
        <f>ROUNDUP(M289,0)+'Основная продукция'!AJ453</f>
        <v>2</v>
      </c>
      <c r="O289" s="1275">
        <f>N289*0.5</f>
        <v>1</v>
      </c>
      <c r="P289" s="931"/>
      <c r="Q289" s="933"/>
      <c r="S289" s="890" t="s">
        <v>42</v>
      </c>
      <c r="T289" s="1274" t="s">
        <v>398</v>
      </c>
      <c r="U289" s="1274"/>
      <c r="V289" s="1274"/>
      <c r="W289" s="1274">
        <f>ROUNDUP(V289,0)+'Основная продукция'!AJ481</f>
        <v>0</v>
      </c>
      <c r="X289" s="1275">
        <f>W289*0.5</f>
        <v>0</v>
      </c>
      <c r="Y289" s="931"/>
      <c r="Z289" s="933"/>
    </row>
    <row r="290" spans="1:26" s="864" customFormat="1" ht="22.5" customHeight="1">
      <c r="A290" s="893" t="s">
        <v>41</v>
      </c>
      <c r="B290" s="891" t="s">
        <v>398</v>
      </c>
      <c r="C290" s="891"/>
      <c r="D290" s="891"/>
      <c r="E290" s="891">
        <f>ROUNDUP(D290,0)+'Основная продукция'!AJ426</f>
        <v>0</v>
      </c>
      <c r="F290" s="892">
        <f>E290*0.5</f>
        <v>0</v>
      </c>
      <c r="G290" s="894"/>
      <c r="H290" s="896"/>
      <c r="J290" s="893" t="s">
        <v>41</v>
      </c>
      <c r="K290" s="891" t="s">
        <v>398</v>
      </c>
      <c r="L290" s="891"/>
      <c r="M290" s="891"/>
      <c r="N290" s="891">
        <f>ROUNDUP(M290,0)+'Основная продукция'!AJ454</f>
        <v>2</v>
      </c>
      <c r="O290" s="892">
        <f>N290*0.5</f>
        <v>1</v>
      </c>
      <c r="P290" s="894"/>
      <c r="Q290" s="896"/>
      <c r="S290" s="893" t="s">
        <v>41</v>
      </c>
      <c r="T290" s="891" t="s">
        <v>398</v>
      </c>
      <c r="U290" s="891"/>
      <c r="V290" s="891"/>
      <c r="W290" s="1274">
        <f>ROUNDUP(V290,0)+'Основная продукция'!AJ482</f>
        <v>0</v>
      </c>
      <c r="X290" s="892">
        <f>W290*0.5</f>
        <v>0</v>
      </c>
      <c r="Y290" s="894"/>
      <c r="Z290" s="896"/>
    </row>
    <row r="291" spans="1:26" s="864" customFormat="1" ht="22.5" customHeight="1">
      <c r="A291" s="1273" t="s">
        <v>39</v>
      </c>
      <c r="B291" s="867" t="s">
        <v>398</v>
      </c>
      <c r="C291" s="891"/>
      <c r="D291" s="891"/>
      <c r="E291" s="891">
        <f>ROUNDUP(D291,0)+'Основная продукция'!AJ427</f>
        <v>0</v>
      </c>
      <c r="F291" s="892">
        <f>E291*0.5</f>
        <v>0</v>
      </c>
      <c r="G291" s="894"/>
      <c r="H291" s="896"/>
      <c r="J291" s="1273" t="s">
        <v>39</v>
      </c>
      <c r="K291" s="867" t="s">
        <v>398</v>
      </c>
      <c r="L291" s="891"/>
      <c r="M291" s="891"/>
      <c r="N291" s="891">
        <f>ROUNDUP(M291,0)+'Основная продукция'!AJ455</f>
        <v>4</v>
      </c>
      <c r="O291" s="892">
        <f>N291*0.5</f>
        <v>2</v>
      </c>
      <c r="P291" s="894"/>
      <c r="Q291" s="896"/>
      <c r="S291" s="1273" t="s">
        <v>39</v>
      </c>
      <c r="T291" s="867" t="s">
        <v>398</v>
      </c>
      <c r="U291" s="891"/>
      <c r="V291" s="891"/>
      <c r="W291" s="1274">
        <f>ROUNDUP(V291,0)+'Основная продукция'!AJ483</f>
        <v>0</v>
      </c>
      <c r="X291" s="892">
        <f>W291*0.5</f>
        <v>0</v>
      </c>
      <c r="Y291" s="894"/>
      <c r="Z291" s="896"/>
    </row>
    <row r="292" spans="1:26" s="864" customFormat="1" ht="22.5" customHeight="1">
      <c r="A292" s="893" t="s">
        <v>47</v>
      </c>
      <c r="B292" s="891" t="s">
        <v>398</v>
      </c>
      <c r="C292" s="891"/>
      <c r="D292" s="891"/>
      <c r="E292" s="891">
        <f>ROUNDUP(D292,0)+'Основная продукция'!AJ428</f>
        <v>0</v>
      </c>
      <c r="F292" s="898">
        <f>E292*0.58</f>
        <v>0</v>
      </c>
      <c r="G292" s="894"/>
      <c r="H292" s="896"/>
      <c r="J292" s="893" t="s">
        <v>47</v>
      </c>
      <c r="K292" s="891" t="s">
        <v>398</v>
      </c>
      <c r="L292" s="891"/>
      <c r="M292" s="891"/>
      <c r="N292" s="891">
        <f>ROUNDUP(M292,0)+'Основная продукция'!AJ456</f>
        <v>4</v>
      </c>
      <c r="O292" s="898">
        <f>N292*0.58</f>
        <v>2.3199999999999998</v>
      </c>
      <c r="P292" s="894"/>
      <c r="Q292" s="896"/>
      <c r="S292" s="893" t="s">
        <v>47</v>
      </c>
      <c r="T292" s="891" t="s">
        <v>398</v>
      </c>
      <c r="U292" s="891"/>
      <c r="V292" s="891"/>
      <c r="W292" s="1274">
        <f>ROUNDUP(V292,0)+'Основная продукция'!AJ484</f>
        <v>0</v>
      </c>
      <c r="X292" s="898">
        <f>W292*0.58</f>
        <v>0</v>
      </c>
      <c r="Y292" s="894"/>
      <c r="Z292" s="896"/>
    </row>
    <row r="293" spans="1:26" s="864" customFormat="1" ht="22.5" customHeight="1">
      <c r="A293" s="893" t="s">
        <v>45</v>
      </c>
      <c r="B293" s="891" t="s">
        <v>398</v>
      </c>
      <c r="C293" s="891"/>
      <c r="D293" s="891"/>
      <c r="E293" s="891">
        <f>ROUNDUP(D293,0)+'Основная продукция'!AJ429</f>
        <v>0</v>
      </c>
      <c r="F293" s="892"/>
      <c r="G293" s="894"/>
      <c r="H293" s="896"/>
      <c r="J293" s="893" t="s">
        <v>45</v>
      </c>
      <c r="K293" s="891" t="s">
        <v>398</v>
      </c>
      <c r="L293" s="891"/>
      <c r="M293" s="891"/>
      <c r="N293" s="891">
        <f>ROUNDUP(M293,0)+'Основная продукция'!AJ457</f>
        <v>3</v>
      </c>
      <c r="O293" s="892"/>
      <c r="P293" s="894"/>
      <c r="Q293" s="896"/>
      <c r="S293" s="893" t="s">
        <v>45</v>
      </c>
      <c r="T293" s="891" t="s">
        <v>398</v>
      </c>
      <c r="U293" s="891"/>
      <c r="V293" s="891"/>
      <c r="W293" s="1274">
        <f>ROUNDUP(V293,0)+'Основная продукция'!AJ485</f>
        <v>0</v>
      </c>
      <c r="X293" s="892"/>
      <c r="Y293" s="894"/>
      <c r="Z293" s="896"/>
    </row>
    <row r="294" spans="1:26" s="864" customFormat="1" ht="22.5" customHeight="1">
      <c r="A294" s="893" t="s">
        <v>44</v>
      </c>
      <c r="B294" s="891" t="s">
        <v>398</v>
      </c>
      <c r="C294" s="891"/>
      <c r="D294" s="891"/>
      <c r="E294" s="891">
        <f>ROUNDUP(D294,0)+'Основная продукция'!AJ430</f>
        <v>0</v>
      </c>
      <c r="F294" s="892">
        <f>E294*0.2</f>
        <v>0</v>
      </c>
      <c r="G294" s="894"/>
      <c r="H294" s="896"/>
      <c r="J294" s="893" t="s">
        <v>44</v>
      </c>
      <c r="K294" s="891" t="s">
        <v>398</v>
      </c>
      <c r="L294" s="891"/>
      <c r="M294" s="891"/>
      <c r="N294" s="891">
        <f>ROUNDUP(M294,0)+'Основная продукция'!AJ458</f>
        <v>7</v>
      </c>
      <c r="O294" s="892">
        <f>N294*0.2</f>
        <v>1.4000000000000001</v>
      </c>
      <c r="P294" s="894"/>
      <c r="Q294" s="896"/>
      <c r="S294" s="893" t="s">
        <v>44</v>
      </c>
      <c r="T294" s="891" t="s">
        <v>398</v>
      </c>
      <c r="U294" s="891"/>
      <c r="V294" s="891"/>
      <c r="W294" s="1274">
        <f>ROUNDUP(V294,0)+'Основная продукция'!AJ486</f>
        <v>0</v>
      </c>
      <c r="X294" s="892">
        <f>W294*0.2</f>
        <v>0</v>
      </c>
      <c r="Y294" s="894"/>
      <c r="Z294" s="896"/>
    </row>
    <row r="295" spans="1:26" s="864" customFormat="1" ht="22.5" customHeight="1">
      <c r="A295" s="893" t="s">
        <v>43</v>
      </c>
      <c r="B295" s="891" t="s">
        <v>398</v>
      </c>
      <c r="C295" s="891"/>
      <c r="D295" s="891"/>
      <c r="E295" s="891">
        <f>ROUNDUP(D295,0)+'Основная продукция'!AJ431</f>
        <v>0</v>
      </c>
      <c r="F295" s="892">
        <f>E295*0.5</f>
        <v>0</v>
      </c>
      <c r="G295" s="894"/>
      <c r="H295" s="896"/>
      <c r="J295" s="893" t="s">
        <v>43</v>
      </c>
      <c r="K295" s="891" t="s">
        <v>398</v>
      </c>
      <c r="L295" s="891"/>
      <c r="M295" s="891"/>
      <c r="N295" s="891">
        <f>ROUNDUP(M295,0)+'Основная продукция'!AJ459</f>
        <v>3</v>
      </c>
      <c r="O295" s="892">
        <f>N295*0.5</f>
        <v>1.5</v>
      </c>
      <c r="P295" s="894"/>
      <c r="Q295" s="896"/>
      <c r="S295" s="893" t="s">
        <v>43</v>
      </c>
      <c r="T295" s="891" t="s">
        <v>398</v>
      </c>
      <c r="U295" s="891"/>
      <c r="V295" s="891"/>
      <c r="W295" s="1274">
        <f>ROUNDUP(V295,0)+'Основная продукция'!AJ487</f>
        <v>0</v>
      </c>
      <c r="X295" s="892">
        <f>W295*0.5</f>
        <v>0</v>
      </c>
      <c r="Y295" s="894"/>
      <c r="Z295" s="896"/>
    </row>
    <row r="296" spans="1:26" s="864" customFormat="1" ht="22.5" customHeight="1">
      <c r="A296" s="893" t="s">
        <v>282</v>
      </c>
      <c r="B296" s="891" t="s">
        <v>398</v>
      </c>
      <c r="C296" s="891"/>
      <c r="D296" s="891"/>
      <c r="E296" s="891">
        <f>ROUNDUP(D296,0)+'Основная продукция'!AJ432</f>
        <v>0</v>
      </c>
      <c r="F296" s="892">
        <f>E296*0.5</f>
        <v>0</v>
      </c>
      <c r="G296" s="894"/>
      <c r="H296" s="896"/>
      <c r="J296" s="893" t="s">
        <v>282</v>
      </c>
      <c r="K296" s="891" t="s">
        <v>398</v>
      </c>
      <c r="L296" s="891"/>
      <c r="M296" s="891"/>
      <c r="N296" s="891">
        <f>ROUNDUP(M296,0)+'Основная продукция'!AJ460</f>
        <v>0</v>
      </c>
      <c r="O296" s="892">
        <f>N296*0.5</f>
        <v>0</v>
      </c>
      <c r="P296" s="894"/>
      <c r="Q296" s="896"/>
      <c r="S296" s="893" t="s">
        <v>282</v>
      </c>
      <c r="T296" s="891" t="s">
        <v>398</v>
      </c>
      <c r="U296" s="891"/>
      <c r="V296" s="891"/>
      <c r="W296" s="1274">
        <f>ROUNDUP(V296,0)+'Основная продукция'!AJ488</f>
        <v>0</v>
      </c>
      <c r="X296" s="892">
        <f>W296*0.5</f>
        <v>0</v>
      </c>
      <c r="Y296" s="894"/>
      <c r="Z296" s="896"/>
    </row>
    <row r="297" spans="1:26" s="864" customFormat="1" ht="22.5" customHeight="1">
      <c r="A297" s="893" t="s">
        <v>315</v>
      </c>
      <c r="B297" s="891" t="s">
        <v>398</v>
      </c>
      <c r="C297" s="891"/>
      <c r="D297" s="891"/>
      <c r="E297" s="891">
        <f>ROUNDUP(D297,0)+'Основная продукция'!AJ433</f>
        <v>0</v>
      </c>
      <c r="F297" s="892">
        <f>E297*0.1</f>
        <v>0</v>
      </c>
      <c r="G297" s="894"/>
      <c r="H297" s="896"/>
      <c r="J297" s="893" t="s">
        <v>315</v>
      </c>
      <c r="K297" s="891" t="s">
        <v>398</v>
      </c>
      <c r="L297" s="891"/>
      <c r="M297" s="891"/>
      <c r="N297" s="891">
        <f>ROUNDUP(M297,0)+'Основная продукция'!AJ461</f>
        <v>1</v>
      </c>
      <c r="O297" s="892">
        <f>N297*0.1</f>
        <v>0.1</v>
      </c>
      <c r="P297" s="894"/>
      <c r="Q297" s="896"/>
      <c r="S297" s="893" t="s">
        <v>315</v>
      </c>
      <c r="T297" s="891" t="s">
        <v>398</v>
      </c>
      <c r="U297" s="891"/>
      <c r="V297" s="891"/>
      <c r="W297" s="1274">
        <f>ROUNDUP(V297,0)+'Основная продукция'!AJ489</f>
        <v>0</v>
      </c>
      <c r="X297" s="892">
        <f>W297*0.1</f>
        <v>0</v>
      </c>
      <c r="Y297" s="894"/>
      <c r="Z297" s="896"/>
    </row>
    <row r="298" spans="1:26" s="864" customFormat="1" ht="22.5" customHeight="1">
      <c r="A298" s="893" t="s">
        <v>923</v>
      </c>
      <c r="B298" s="900" t="s">
        <v>398</v>
      </c>
      <c r="C298" s="900"/>
      <c r="D298" s="891"/>
      <c r="E298" s="891">
        <f>ROUNDUP(D298,0)+'Основная продукция'!AJ434</f>
        <v>0</v>
      </c>
      <c r="F298" s="898">
        <f>E298*0.35</f>
        <v>0</v>
      </c>
      <c r="G298" s="901"/>
      <c r="H298" s="903"/>
      <c r="J298" s="893" t="s">
        <v>923</v>
      </c>
      <c r="K298" s="900" t="s">
        <v>398</v>
      </c>
      <c r="L298" s="900"/>
      <c r="M298" s="891"/>
      <c r="N298" s="891">
        <f>ROUNDUP(M298,0)+'Основная продукция'!AJ462</f>
        <v>1</v>
      </c>
      <c r="O298" s="898">
        <f>N298*0.35</f>
        <v>0.35</v>
      </c>
      <c r="P298" s="901"/>
      <c r="Q298" s="903"/>
      <c r="S298" s="893" t="s">
        <v>923</v>
      </c>
      <c r="T298" s="900" t="s">
        <v>398</v>
      </c>
      <c r="U298" s="900"/>
      <c r="V298" s="891"/>
      <c r="W298" s="1274">
        <f>ROUNDUP(V298,0)+'Основная продукция'!AJ490</f>
        <v>0</v>
      </c>
      <c r="X298" s="898">
        <f>W298*0.35</f>
        <v>0</v>
      </c>
      <c r="Y298" s="901"/>
      <c r="Z298" s="903"/>
    </row>
    <row r="299" spans="1:26" s="864" customFormat="1" ht="22.5" customHeight="1">
      <c r="A299" s="893" t="s">
        <v>52</v>
      </c>
      <c r="B299" s="891" t="s">
        <v>398</v>
      </c>
      <c r="C299" s="891"/>
      <c r="D299" s="891"/>
      <c r="E299" s="891">
        <f>ROUNDUP(D299,0)+'Основная продукция'!AJ435</f>
        <v>0</v>
      </c>
      <c r="F299" s="898">
        <f>E299*0.24</f>
        <v>0</v>
      </c>
      <c r="G299" s="894"/>
      <c r="H299" s="896"/>
      <c r="J299" s="893" t="s">
        <v>52</v>
      </c>
      <c r="K299" s="891" t="s">
        <v>398</v>
      </c>
      <c r="L299" s="891"/>
      <c r="M299" s="891"/>
      <c r="N299" s="891">
        <f>ROUNDUP(M299,0)+'Основная продукция'!AJ463</f>
        <v>6</v>
      </c>
      <c r="O299" s="898">
        <f>N299*0.24</f>
        <v>1.44</v>
      </c>
      <c r="P299" s="894"/>
      <c r="Q299" s="896"/>
      <c r="S299" s="893" t="s">
        <v>52</v>
      </c>
      <c r="T299" s="891" t="s">
        <v>398</v>
      </c>
      <c r="U299" s="891"/>
      <c r="V299" s="891"/>
      <c r="W299" s="1274">
        <f>ROUNDUP(V299,0)+'Основная продукция'!AJ491</f>
        <v>0</v>
      </c>
      <c r="X299" s="898">
        <f>W299*0.24</f>
        <v>0</v>
      </c>
      <c r="Y299" s="894"/>
      <c r="Z299" s="896"/>
    </row>
    <row r="300" spans="1:26" s="864" customFormat="1" ht="22.5" customHeight="1">
      <c r="A300" s="893" t="s">
        <v>53</v>
      </c>
      <c r="B300" s="891" t="s">
        <v>398</v>
      </c>
      <c r="C300" s="891"/>
      <c r="D300" s="891"/>
      <c r="E300" s="891">
        <f>ROUNDUP(D300,0)+'Основная продукция'!AJ436</f>
        <v>0</v>
      </c>
      <c r="F300" s="898"/>
      <c r="G300" s="894"/>
      <c r="H300" s="896"/>
      <c r="J300" s="893" t="s">
        <v>53</v>
      </c>
      <c r="K300" s="891" t="s">
        <v>398</v>
      </c>
      <c r="L300" s="891"/>
      <c r="M300" s="891"/>
      <c r="N300" s="891">
        <f>ROUNDUP(M300,0)+'Основная продукция'!AJ464</f>
        <v>2</v>
      </c>
      <c r="O300" s="898"/>
      <c r="P300" s="894"/>
      <c r="Q300" s="896"/>
      <c r="S300" s="893" t="s">
        <v>53</v>
      </c>
      <c r="T300" s="891" t="s">
        <v>398</v>
      </c>
      <c r="U300" s="891"/>
      <c r="V300" s="891"/>
      <c r="W300" s="1274">
        <f>ROUNDUP(V300,0)+'Основная продукция'!AJ492</f>
        <v>0</v>
      </c>
      <c r="X300" s="898"/>
      <c r="Y300" s="894"/>
      <c r="Z300" s="896"/>
    </row>
    <row r="301" spans="1:26" s="864" customFormat="1" ht="22.5" customHeight="1">
      <c r="A301" s="893" t="s">
        <v>54</v>
      </c>
      <c r="B301" s="891" t="s">
        <v>398</v>
      </c>
      <c r="C301" s="891"/>
      <c r="D301" s="891"/>
      <c r="E301" s="891">
        <f>ROUNDUP(D301,0)+'Основная продукция'!AJ437</f>
        <v>0</v>
      </c>
      <c r="F301" s="892">
        <f>E301*1</f>
        <v>0</v>
      </c>
      <c r="G301" s="1276"/>
      <c r="H301" s="1278"/>
      <c r="J301" s="893" t="s">
        <v>54</v>
      </c>
      <c r="K301" s="891" t="s">
        <v>398</v>
      </c>
      <c r="L301" s="891"/>
      <c r="M301" s="891"/>
      <c r="N301" s="891">
        <f>ROUNDUP(M301,0)+'Основная продукция'!AJ465</f>
        <v>2</v>
      </c>
      <c r="O301" s="892">
        <f>N301*1</f>
        <v>2</v>
      </c>
      <c r="P301" s="1276"/>
      <c r="Q301" s="1278"/>
      <c r="S301" s="893" t="s">
        <v>54</v>
      </c>
      <c r="T301" s="891" t="s">
        <v>398</v>
      </c>
      <c r="U301" s="891"/>
      <c r="V301" s="891"/>
      <c r="W301" s="1274">
        <f>ROUNDUP(V301,0)+'Основная продукция'!AJ493</f>
        <v>0</v>
      </c>
      <c r="X301" s="892">
        <f>W301*1</f>
        <v>0</v>
      </c>
      <c r="Y301" s="1276"/>
      <c r="Z301" s="1278"/>
    </row>
    <row r="302" spans="1:26" s="864" customFormat="1" ht="22.5" customHeight="1">
      <c r="A302" s="893" t="s">
        <v>48</v>
      </c>
      <c r="B302" s="891" t="s">
        <v>399</v>
      </c>
      <c r="C302" s="891"/>
      <c r="D302" s="891"/>
      <c r="E302" s="891">
        <f>ROUNDUP(D302,0)+'Основная продукция'!AJ438</f>
        <v>0</v>
      </c>
      <c r="F302" s="899">
        <f>E302*55</f>
        <v>0</v>
      </c>
      <c r="G302" s="894"/>
      <c r="H302" s="896"/>
      <c r="J302" s="893" t="s">
        <v>48</v>
      </c>
      <c r="K302" s="891" t="s">
        <v>399</v>
      </c>
      <c r="L302" s="891"/>
      <c r="M302" s="891"/>
      <c r="N302" s="891">
        <f>ROUNDUP(M302,0)+'Основная продукция'!AJ466</f>
        <v>2</v>
      </c>
      <c r="O302" s="899">
        <f>N302*55</f>
        <v>110</v>
      </c>
      <c r="P302" s="894"/>
      <c r="Q302" s="896"/>
      <c r="S302" s="893" t="s">
        <v>48</v>
      </c>
      <c r="T302" s="891" t="s">
        <v>399</v>
      </c>
      <c r="U302" s="891"/>
      <c r="V302" s="891"/>
      <c r="W302" s="1274">
        <f>ROUNDUP(V302,0)+'Основная продукция'!AJ494</f>
        <v>0</v>
      </c>
      <c r="X302" s="899">
        <f>W302*55</f>
        <v>0</v>
      </c>
      <c r="Y302" s="894"/>
      <c r="Z302" s="896"/>
    </row>
    <row r="303" spans="1:26" s="864" customFormat="1" ht="22.5" customHeight="1">
      <c r="A303" s="3631" t="s">
        <v>927</v>
      </c>
      <c r="B303" s="3632" t="s">
        <v>398</v>
      </c>
      <c r="C303" s="3633"/>
      <c r="D303" s="3632"/>
      <c r="E303" s="3635">
        <f>ROUNDUP(D303,0)+'Основная продукция'!AJ439</f>
        <v>0</v>
      </c>
      <c r="F303" s="3636">
        <f>E303*0.5</f>
        <v>0</v>
      </c>
      <c r="G303" s="3637"/>
      <c r="H303" s="3638"/>
      <c r="J303" s="3631" t="s">
        <v>927</v>
      </c>
      <c r="K303" s="3632" t="s">
        <v>398</v>
      </c>
      <c r="L303" s="3633"/>
      <c r="M303" s="3632"/>
      <c r="N303" s="3635">
        <f>ROUNDUP(M303,0)+'Основная продукция'!AJ467</f>
        <v>3</v>
      </c>
      <c r="O303" s="3636">
        <f>N303*0.5</f>
        <v>1.5</v>
      </c>
      <c r="P303" s="3637"/>
      <c r="Q303" s="3638"/>
      <c r="S303" s="3631" t="s">
        <v>927</v>
      </c>
      <c r="T303" s="3632" t="s">
        <v>398</v>
      </c>
      <c r="U303" s="3633"/>
      <c r="V303" s="3632"/>
      <c r="W303" s="3632">
        <f>ROUNDUP(V303,0)+'Основная продукция'!AJ495</f>
        <v>0</v>
      </c>
      <c r="X303" s="3636">
        <f>W303*0.5</f>
        <v>0</v>
      </c>
      <c r="Y303" s="3637"/>
      <c r="Z303" s="3638"/>
    </row>
    <row r="304" spans="1:26" s="864" customFormat="1" ht="22.5" customHeight="1">
      <c r="A304" s="3631" t="s">
        <v>928</v>
      </c>
      <c r="B304" s="3635" t="s">
        <v>398</v>
      </c>
      <c r="C304" s="3639"/>
      <c r="D304" s="3635"/>
      <c r="E304" s="3635">
        <f>ROUNDUP(D304,0)+'Основная продукция'!AJ440</f>
        <v>0</v>
      </c>
      <c r="F304" s="3641">
        <f>E304*0.5</f>
        <v>0</v>
      </c>
      <c r="G304" s="3642"/>
      <c r="H304" s="3643"/>
      <c r="J304" s="3631" t="s">
        <v>928</v>
      </c>
      <c r="K304" s="3635" t="s">
        <v>398</v>
      </c>
      <c r="L304" s="3639"/>
      <c r="M304" s="3635"/>
      <c r="N304" s="3635">
        <f>ROUNDUP(M304,0)+'Основная продукция'!AJ468</f>
        <v>2</v>
      </c>
      <c r="O304" s="3641">
        <f>N304*0.5</f>
        <v>1</v>
      </c>
      <c r="P304" s="3642"/>
      <c r="Q304" s="3643"/>
      <c r="S304" s="3631" t="s">
        <v>928</v>
      </c>
      <c r="T304" s="3635" t="s">
        <v>398</v>
      </c>
      <c r="U304" s="3639"/>
      <c r="V304" s="3635"/>
      <c r="W304" s="3632">
        <f>ROUNDUP(V304,0)+'Основная продукция'!AJ496</f>
        <v>0</v>
      </c>
      <c r="X304" s="3641">
        <f>W304*0.5</f>
        <v>0</v>
      </c>
      <c r="Y304" s="3642"/>
      <c r="Z304" s="3643"/>
    </row>
    <row r="305" spans="1:26" s="864" customFormat="1" ht="22.5" customHeight="1">
      <c r="A305" s="893" t="s">
        <v>51</v>
      </c>
      <c r="B305" s="891" t="s">
        <v>398</v>
      </c>
      <c r="C305" s="911"/>
      <c r="D305" s="891"/>
      <c r="E305" s="891">
        <f>ROUNDUP(D305,0)+'Основная продукция'!AJ441</f>
        <v>0</v>
      </c>
      <c r="F305" s="892">
        <f>E305*0.5</f>
        <v>0</v>
      </c>
      <c r="G305" s="894"/>
      <c r="H305" s="896"/>
      <c r="J305" s="893" t="s">
        <v>51</v>
      </c>
      <c r="K305" s="891" t="s">
        <v>398</v>
      </c>
      <c r="L305" s="911"/>
      <c r="M305" s="891"/>
      <c r="N305" s="891">
        <f>ROUNDUP(M305,0)+'Основная продукция'!AJ469</f>
        <v>2</v>
      </c>
      <c r="O305" s="892">
        <f>N305*0.5</f>
        <v>1</v>
      </c>
      <c r="P305" s="894"/>
      <c r="Q305" s="896"/>
      <c r="S305" s="893" t="s">
        <v>51</v>
      </c>
      <c r="T305" s="891" t="s">
        <v>398</v>
      </c>
      <c r="U305" s="911"/>
      <c r="V305" s="891"/>
      <c r="W305" s="1274">
        <f>ROUNDUP(V305,0)+'Основная продукция'!AJ497</f>
        <v>0</v>
      </c>
      <c r="X305" s="892">
        <f>W305*0.5</f>
        <v>0</v>
      </c>
      <c r="Y305" s="894"/>
      <c r="Z305" s="896"/>
    </row>
    <row r="306" spans="1:26" s="864" customFormat="1" ht="22.5" customHeight="1">
      <c r="A306" s="1273" t="s">
        <v>922</v>
      </c>
      <c r="B306" s="1274" t="s">
        <v>398</v>
      </c>
      <c r="C306" s="1972"/>
      <c r="D306" s="1274"/>
      <c r="E306" s="891">
        <f>ROUNDUP(D306,0)+'Основная продукция'!AJ442</f>
        <v>0</v>
      </c>
      <c r="F306" s="1275">
        <f>E306*0.2</f>
        <v>0</v>
      </c>
      <c r="G306" s="894"/>
      <c r="H306" s="896"/>
      <c r="J306" s="1273" t="s">
        <v>922</v>
      </c>
      <c r="K306" s="1274" t="s">
        <v>398</v>
      </c>
      <c r="L306" s="1972"/>
      <c r="M306" s="1274"/>
      <c r="N306" s="891">
        <f>ROUNDUP(M306,0)+'Основная продукция'!AJ470</f>
        <v>1</v>
      </c>
      <c r="O306" s="1275">
        <f>N306*0.2</f>
        <v>0.2</v>
      </c>
      <c r="P306" s="894"/>
      <c r="Q306" s="896"/>
      <c r="S306" s="1273" t="s">
        <v>922</v>
      </c>
      <c r="T306" s="1274" t="s">
        <v>398</v>
      </c>
      <c r="U306" s="1972"/>
      <c r="V306" s="1274"/>
      <c r="W306" s="1274">
        <f>ROUNDUP(V306,0)+'Основная продукция'!AJ498</f>
        <v>0</v>
      </c>
      <c r="X306" s="1275">
        <f>W306*0.2</f>
        <v>0</v>
      </c>
      <c r="Y306" s="894"/>
      <c r="Z306" s="896"/>
    </row>
    <row r="307" spans="1:26" s="864" customFormat="1" ht="22.5" customHeight="1">
      <c r="A307" s="893" t="s">
        <v>58</v>
      </c>
      <c r="B307" s="891" t="s">
        <v>398</v>
      </c>
      <c r="C307" s="891"/>
      <c r="D307" s="891"/>
      <c r="E307" s="891">
        <f>ROUNDUP(D307,0)+'Основная продукция'!AJ443</f>
        <v>0</v>
      </c>
      <c r="F307" s="894"/>
      <c r="G307" s="894"/>
      <c r="H307" s="896"/>
      <c r="J307" s="893" t="s">
        <v>58</v>
      </c>
      <c r="K307" s="891" t="s">
        <v>398</v>
      </c>
      <c r="L307" s="891"/>
      <c r="M307" s="891"/>
      <c r="N307" s="891">
        <f>ROUNDUP(M307,0)+'Основная продукция'!AJ471</f>
        <v>3</v>
      </c>
      <c r="O307" s="894"/>
      <c r="P307" s="894"/>
      <c r="Q307" s="896"/>
      <c r="S307" s="893" t="s">
        <v>58</v>
      </c>
      <c r="T307" s="891" t="s">
        <v>398</v>
      </c>
      <c r="U307" s="891"/>
      <c r="V307" s="891"/>
      <c r="W307" s="1274">
        <f>ROUNDUP(V307,0)+'Основная продукция'!AJ499</f>
        <v>0</v>
      </c>
      <c r="X307" s="894"/>
      <c r="Y307" s="894"/>
      <c r="Z307" s="896"/>
    </row>
    <row r="308" spans="1:26" s="864" customFormat="1" ht="22.5" customHeight="1">
      <c r="A308" s="3644" t="s">
        <v>57</v>
      </c>
      <c r="B308" s="1274" t="s">
        <v>398</v>
      </c>
      <c r="C308" s="1274"/>
      <c r="D308" s="1274"/>
      <c r="E308" s="891">
        <f>ROUNDUP(D308,0)+'Основная продукция'!AJ444</f>
        <v>0</v>
      </c>
      <c r="F308" s="1275">
        <f>E308*0.2</f>
        <v>0</v>
      </c>
      <c r="G308" s="894"/>
      <c r="H308" s="896"/>
      <c r="J308" s="3644" t="s">
        <v>57</v>
      </c>
      <c r="K308" s="1274" t="s">
        <v>398</v>
      </c>
      <c r="L308" s="1274"/>
      <c r="M308" s="1274"/>
      <c r="N308" s="891">
        <f>ROUNDUP(M308,0)+'Основная продукция'!AJ472</f>
        <v>2</v>
      </c>
      <c r="O308" s="1275">
        <f>N308*0.2</f>
        <v>0.4</v>
      </c>
      <c r="P308" s="894"/>
      <c r="Q308" s="896"/>
      <c r="S308" s="3644" t="s">
        <v>57</v>
      </c>
      <c r="T308" s="1274" t="s">
        <v>398</v>
      </c>
      <c r="U308" s="1274"/>
      <c r="V308" s="1274"/>
      <c r="W308" s="1274">
        <f>ROUNDUP(V308,0)+'Основная продукция'!AJ500</f>
        <v>0</v>
      </c>
      <c r="X308" s="1275">
        <f>W308*0.2</f>
        <v>0</v>
      </c>
      <c r="Y308" s="894"/>
      <c r="Z308" s="896"/>
    </row>
    <row r="309" spans="1:26" s="864" customFormat="1" ht="22.5" customHeight="1">
      <c r="A309" s="893" t="s">
        <v>725</v>
      </c>
      <c r="B309" s="891" t="s">
        <v>398</v>
      </c>
      <c r="C309" s="911"/>
      <c r="D309" s="891"/>
      <c r="E309" s="891">
        <f>ROUNDUP(D309,0)+'Основная продукция'!AJ445</f>
        <v>0</v>
      </c>
      <c r="F309" s="892">
        <f>E309*0.5</f>
        <v>0</v>
      </c>
      <c r="G309" s="894"/>
      <c r="H309" s="896"/>
      <c r="J309" s="893" t="s">
        <v>725</v>
      </c>
      <c r="K309" s="891" t="s">
        <v>398</v>
      </c>
      <c r="L309" s="911"/>
      <c r="M309" s="891"/>
      <c r="N309" s="891">
        <f>ROUNDUP(M309,0)+'Основная продукция'!AJ473</f>
        <v>0</v>
      </c>
      <c r="O309" s="892">
        <f>N309*0.5</f>
        <v>0</v>
      </c>
      <c r="P309" s="894"/>
      <c r="Q309" s="896"/>
      <c r="S309" s="893" t="s">
        <v>725</v>
      </c>
      <c r="T309" s="891" t="s">
        <v>398</v>
      </c>
      <c r="U309" s="911"/>
      <c r="V309" s="891"/>
      <c r="W309" s="1274">
        <f>ROUNDUP(V309,0)+'Основная продукция'!AJ501</f>
        <v>0</v>
      </c>
      <c r="X309" s="892">
        <f>W309*0.5</f>
        <v>0</v>
      </c>
      <c r="Y309" s="894"/>
      <c r="Z309" s="896"/>
    </row>
    <row r="310" spans="1:26" s="864" customFormat="1" ht="22.5" customHeight="1" thickBot="1">
      <c r="A310" s="912" t="s">
        <v>747</v>
      </c>
      <c r="B310" s="913" t="s">
        <v>398</v>
      </c>
      <c r="C310" s="1980"/>
      <c r="D310" s="913"/>
      <c r="E310" s="1274">
        <f>ROUNDUP(D310,0)+'Основная продукция'!AJ446</f>
        <v>0</v>
      </c>
      <c r="F310" s="1981">
        <f>E310*0.5</f>
        <v>0</v>
      </c>
      <c r="G310" s="914"/>
      <c r="H310" s="916"/>
      <c r="J310" s="912" t="s">
        <v>747</v>
      </c>
      <c r="K310" s="913" t="s">
        <v>398</v>
      </c>
      <c r="L310" s="1980"/>
      <c r="M310" s="913"/>
      <c r="N310" s="1274">
        <f>ROUNDUP(M310,0)+'Основная продукция'!AJ474</f>
        <v>1</v>
      </c>
      <c r="O310" s="1981">
        <f>N310*0.5</f>
        <v>0.5</v>
      </c>
      <c r="P310" s="914"/>
      <c r="Q310" s="916"/>
      <c r="S310" s="912" t="s">
        <v>747</v>
      </c>
      <c r="T310" s="913" t="s">
        <v>398</v>
      </c>
      <c r="U310" s="1980"/>
      <c r="V310" s="913"/>
      <c r="W310" s="1274">
        <f>ROUNDUP(V310,0)+'Основная продукция'!AJ502</f>
        <v>0</v>
      </c>
      <c r="X310" s="1981">
        <f>W310*0.5</f>
        <v>0</v>
      </c>
      <c r="Y310" s="914"/>
      <c r="Z310" s="916"/>
    </row>
    <row r="311" spans="1:26" s="864" customFormat="1" ht="22.5" customHeight="1">
      <c r="A311" s="3891" t="s">
        <v>939</v>
      </c>
      <c r="B311" s="3892"/>
      <c r="C311" s="3892"/>
      <c r="D311" s="3892"/>
      <c r="E311" s="3892"/>
      <c r="F311" s="3892"/>
      <c r="G311" s="3892"/>
      <c r="H311" s="3893"/>
      <c r="I311" s="785"/>
      <c r="J311" s="3891" t="s">
        <v>939</v>
      </c>
      <c r="K311" s="3892"/>
      <c r="L311" s="3892"/>
      <c r="M311" s="3892"/>
      <c r="N311" s="3892"/>
      <c r="O311" s="3892"/>
      <c r="P311" s="3892"/>
      <c r="Q311" s="3893"/>
      <c r="R311" s="785"/>
      <c r="S311" s="3891" t="s">
        <v>939</v>
      </c>
      <c r="T311" s="3892"/>
      <c r="U311" s="3892"/>
      <c r="V311" s="3892"/>
      <c r="W311" s="3892"/>
      <c r="X311" s="3892"/>
      <c r="Y311" s="3892"/>
      <c r="Z311" s="3893"/>
    </row>
    <row r="312" spans="1:26" ht="22.5" customHeight="1" thickBot="1">
      <c r="A312" s="795"/>
      <c r="B312" s="796"/>
      <c r="C312" s="796"/>
      <c r="D312" s="796"/>
      <c r="E312" s="796"/>
      <c r="F312" s="796"/>
      <c r="G312" s="796"/>
      <c r="H312" s="917"/>
      <c r="J312" s="795"/>
      <c r="K312" s="796"/>
      <c r="L312" s="796"/>
      <c r="M312" s="796"/>
      <c r="N312" s="796"/>
      <c r="O312" s="796"/>
      <c r="P312" s="796"/>
      <c r="Q312" s="917"/>
      <c r="S312" s="795"/>
      <c r="T312" s="796"/>
      <c r="U312" s="796"/>
      <c r="V312" s="796"/>
      <c r="W312" s="796"/>
      <c r="X312" s="796"/>
      <c r="Y312" s="796"/>
      <c r="Z312" s="917"/>
    </row>
    <row r="313" spans="1:26" ht="3" customHeight="1" thickBot="1">
      <c r="J313" s="795"/>
      <c r="K313" s="796"/>
      <c r="L313" s="796"/>
      <c r="M313" s="796"/>
      <c r="N313" s="796"/>
      <c r="O313" s="796"/>
      <c r="P313" s="796"/>
      <c r="Q313" s="917"/>
    </row>
    <row r="314" spans="1:26" ht="25.5" customHeight="1" thickBot="1">
      <c r="A314" s="3658" t="s">
        <v>318</v>
      </c>
      <c r="B314" s="3659"/>
      <c r="C314" s="3659"/>
      <c r="D314" s="3659"/>
      <c r="E314" s="3659"/>
      <c r="F314" s="3659"/>
      <c r="G314" s="4159" t="s">
        <v>610</v>
      </c>
      <c r="H314" s="4160"/>
      <c r="J314" s="4054" t="s">
        <v>321</v>
      </c>
      <c r="K314" s="4055"/>
      <c r="L314" s="4055"/>
      <c r="M314" s="4055"/>
      <c r="N314" s="4055"/>
      <c r="O314" s="4055"/>
      <c r="P314" s="4051" t="s">
        <v>392</v>
      </c>
      <c r="Q314" s="4053"/>
      <c r="S314"/>
      <c r="T314"/>
      <c r="U314"/>
      <c r="V314"/>
      <c r="W314"/>
      <c r="X314"/>
      <c r="Y314"/>
      <c r="Z314"/>
    </row>
    <row r="315" spans="1:26" ht="25.5" customHeight="1" thickBot="1">
      <c r="A315" s="856" t="s">
        <v>61</v>
      </c>
      <c r="B315" s="4059">
        <f>'Основная продукция'!B2</f>
        <v>44606</v>
      </c>
      <c r="C315" s="4060"/>
      <c r="D315" s="4060"/>
      <c r="E315" s="4060"/>
      <c r="F315" s="4061"/>
      <c r="G315" s="1730" t="s">
        <v>62</v>
      </c>
      <c r="H315" s="3903">
        <f>'Основная продукция'!AG2</f>
        <v>0.79166666666666663</v>
      </c>
      <c r="J315" s="856" t="s">
        <v>61</v>
      </c>
      <c r="K315" s="4059">
        <f>B315</f>
        <v>44606</v>
      </c>
      <c r="L315" s="4060"/>
      <c r="M315" s="4060"/>
      <c r="N315" s="4060"/>
      <c r="O315" s="4061"/>
      <c r="P315" s="1730" t="s">
        <v>62</v>
      </c>
      <c r="Q315" s="3908">
        <f>'Основная продукция'!AH534</f>
        <v>0.58333333333333337</v>
      </c>
      <c r="S315"/>
      <c r="T315"/>
      <c r="U315"/>
      <c r="V315"/>
      <c r="W315"/>
      <c r="X315"/>
      <c r="Y315"/>
      <c r="Z315"/>
    </row>
    <row r="316" spans="1:26" ht="25.5" customHeight="1">
      <c r="A316" s="4077" t="s">
        <v>21</v>
      </c>
      <c r="B316" s="4078"/>
      <c r="C316" s="3894"/>
      <c r="D316" s="3894"/>
      <c r="E316" s="4085" t="s">
        <v>396</v>
      </c>
      <c r="F316" s="4081" t="s">
        <v>395</v>
      </c>
      <c r="G316" s="4081" t="s">
        <v>394</v>
      </c>
      <c r="H316" s="4155" t="s">
        <v>22</v>
      </c>
      <c r="J316" s="4077" t="s">
        <v>21</v>
      </c>
      <c r="K316" s="4078"/>
      <c r="L316" s="3894"/>
      <c r="M316" s="3894"/>
      <c r="N316" s="4085" t="s">
        <v>396</v>
      </c>
      <c r="O316" s="4081" t="s">
        <v>395</v>
      </c>
      <c r="P316" s="4081" t="s">
        <v>394</v>
      </c>
      <c r="Q316" s="4155" t="s">
        <v>22</v>
      </c>
      <c r="S316"/>
      <c r="T316"/>
      <c r="U316"/>
      <c r="V316"/>
      <c r="W316"/>
      <c r="X316"/>
      <c r="Y316"/>
      <c r="Z316"/>
    </row>
    <row r="317" spans="1:26" ht="25.5" customHeight="1" thickBot="1">
      <c r="A317" s="4079"/>
      <c r="B317" s="4080"/>
      <c r="C317" s="3895"/>
      <c r="D317" s="3895"/>
      <c r="E317" s="4086"/>
      <c r="F317" s="4082"/>
      <c r="G317" s="4082"/>
      <c r="H317" s="4156"/>
      <c r="J317" s="4079"/>
      <c r="K317" s="4080"/>
      <c r="L317" s="3895"/>
      <c r="M317" s="3895"/>
      <c r="N317" s="4086"/>
      <c r="O317" s="4082"/>
      <c r="P317" s="4082"/>
      <c r="Q317" s="4156"/>
      <c r="S317"/>
      <c r="T317"/>
      <c r="U317"/>
      <c r="V317"/>
      <c r="W317"/>
      <c r="X317"/>
      <c r="Y317"/>
      <c r="Z317"/>
    </row>
    <row r="318" spans="1:26" s="864" customFormat="1" ht="25.5" customHeight="1">
      <c r="A318" s="3898" t="s">
        <v>24</v>
      </c>
      <c r="B318" s="3899" t="s">
        <v>25</v>
      </c>
      <c r="C318" s="3899"/>
      <c r="D318" s="3899"/>
      <c r="E318" s="3899" t="s">
        <v>397</v>
      </c>
      <c r="F318" s="860">
        <f>'Основная продукция'!AG509</f>
        <v>0</v>
      </c>
      <c r="G318" s="861"/>
      <c r="H318" s="863"/>
      <c r="J318" s="3898" t="s">
        <v>24</v>
      </c>
      <c r="K318" s="3899" t="s">
        <v>25</v>
      </c>
      <c r="L318" s="3899"/>
      <c r="M318" s="3899"/>
      <c r="N318" s="3899" t="s">
        <v>397</v>
      </c>
      <c r="O318" s="860">
        <f>'Основная продукция'!AG537</f>
        <v>0</v>
      </c>
      <c r="P318" s="861"/>
      <c r="Q318" s="863"/>
      <c r="S318"/>
      <c r="T318"/>
      <c r="U318"/>
      <c r="V318"/>
      <c r="W318"/>
      <c r="X318"/>
      <c r="Y318"/>
      <c r="Z318"/>
    </row>
    <row r="319" spans="1:26" s="864" customFormat="1" ht="25.5" customHeight="1" thickBot="1">
      <c r="A319" s="1845" t="s">
        <v>764</v>
      </c>
      <c r="B319" s="926" t="s">
        <v>25</v>
      </c>
      <c r="C319" s="926"/>
      <c r="D319" s="926"/>
      <c r="E319" s="926" t="s">
        <v>397</v>
      </c>
      <c r="F319" s="930">
        <f>'Основная продукция'!AG510</f>
        <v>0</v>
      </c>
      <c r="G319" s="2939"/>
      <c r="H319" s="2576"/>
      <c r="J319" s="1845" t="s">
        <v>764</v>
      </c>
      <c r="K319" s="872" t="s">
        <v>25</v>
      </c>
      <c r="L319" s="872"/>
      <c r="M319" s="872"/>
      <c r="N319" s="872" t="s">
        <v>397</v>
      </c>
      <c r="O319" s="935">
        <f>'Основная продукция'!AG538</f>
        <v>0</v>
      </c>
      <c r="P319" s="3297"/>
      <c r="Q319" s="2947"/>
      <c r="S319"/>
      <c r="T319"/>
      <c r="U319"/>
      <c r="V319"/>
      <c r="W319"/>
      <c r="X319"/>
      <c r="Y319"/>
      <c r="Z319"/>
    </row>
    <row r="320" spans="1:26" s="864" customFormat="1" ht="25.5" customHeight="1">
      <c r="A320" s="3898" t="s">
        <v>0</v>
      </c>
      <c r="B320" s="3899" t="s">
        <v>25</v>
      </c>
      <c r="C320" s="3899"/>
      <c r="D320" s="3899"/>
      <c r="E320" s="3899" t="s">
        <v>397</v>
      </c>
      <c r="F320" s="860">
        <f>'Основная продукция'!AG511</f>
        <v>0</v>
      </c>
      <c r="G320" s="876"/>
      <c r="H320" s="863"/>
      <c r="J320" s="3898" t="s">
        <v>0</v>
      </c>
      <c r="K320" s="3899" t="s">
        <v>25</v>
      </c>
      <c r="L320" s="3899"/>
      <c r="M320" s="3899"/>
      <c r="N320" s="3899" t="s">
        <v>397</v>
      </c>
      <c r="O320" s="860">
        <f>'Основная продукция'!AG539</f>
        <v>0</v>
      </c>
      <c r="P320" s="876"/>
      <c r="Q320" s="863"/>
      <c r="S320"/>
      <c r="T320"/>
      <c r="U320"/>
      <c r="V320"/>
      <c r="W320"/>
      <c r="X320"/>
      <c r="Y320"/>
      <c r="Z320"/>
    </row>
    <row r="321" spans="1:26" s="864" customFormat="1" ht="25.5" customHeight="1">
      <c r="A321" s="865" t="s">
        <v>28</v>
      </c>
      <c r="B321" s="866" t="s">
        <v>25</v>
      </c>
      <c r="C321" s="866"/>
      <c r="D321" s="866"/>
      <c r="E321" s="866" t="s">
        <v>397</v>
      </c>
      <c r="F321" s="930">
        <f>'Основная продукция'!AG512</f>
        <v>0</v>
      </c>
      <c r="G321" s="877"/>
      <c r="H321" s="870"/>
      <c r="J321" s="865" t="s">
        <v>28</v>
      </c>
      <c r="K321" s="866" t="s">
        <v>25</v>
      </c>
      <c r="L321" s="867"/>
      <c r="M321" s="867"/>
      <c r="N321" s="866" t="s">
        <v>397</v>
      </c>
      <c r="O321" s="881">
        <f>'Основная продукция'!AG540</f>
        <v>0</v>
      </c>
      <c r="P321" s="877"/>
      <c r="Q321" s="870"/>
      <c r="S321"/>
      <c r="T321"/>
      <c r="U321"/>
      <c r="V321"/>
      <c r="W321"/>
      <c r="X321"/>
      <c r="Y321"/>
      <c r="Z321"/>
    </row>
    <row r="322" spans="1:26" s="864" customFormat="1" ht="25.5" customHeight="1">
      <c r="A322" s="865" t="s">
        <v>29</v>
      </c>
      <c r="B322" s="866" t="s">
        <v>25</v>
      </c>
      <c r="C322" s="866"/>
      <c r="D322" s="866"/>
      <c r="E322" s="866" t="s">
        <v>397</v>
      </c>
      <c r="F322" s="881">
        <f>'Основная продукция'!AG513</f>
        <v>0</v>
      </c>
      <c r="G322" s="877"/>
      <c r="H322" s="870"/>
      <c r="J322" s="865" t="s">
        <v>29</v>
      </c>
      <c r="K322" s="866" t="s">
        <v>25</v>
      </c>
      <c r="L322" s="867"/>
      <c r="M322" s="867"/>
      <c r="N322" s="866" t="s">
        <v>397</v>
      </c>
      <c r="O322" s="881">
        <f>'Основная продукция'!AG541</f>
        <v>0</v>
      </c>
      <c r="P322" s="877"/>
      <c r="Q322" s="870"/>
      <c r="S322"/>
      <c r="T322"/>
      <c r="U322"/>
      <c r="V322"/>
      <c r="W322"/>
      <c r="X322"/>
      <c r="Y322"/>
      <c r="Z322"/>
    </row>
    <row r="323" spans="1:26" s="864" customFormat="1" ht="25.5" customHeight="1">
      <c r="A323" s="865" t="s">
        <v>879</v>
      </c>
      <c r="B323" s="866" t="s">
        <v>25</v>
      </c>
      <c r="C323" s="866"/>
      <c r="D323" s="866"/>
      <c r="E323" s="866" t="s">
        <v>397</v>
      </c>
      <c r="F323" s="930">
        <f>'Основная продукция'!AG514</f>
        <v>0</v>
      </c>
      <c r="G323" s="877"/>
      <c r="H323" s="870"/>
      <c r="J323" s="865" t="s">
        <v>879</v>
      </c>
      <c r="K323" s="866" t="s">
        <v>25</v>
      </c>
      <c r="L323" s="867"/>
      <c r="M323" s="867"/>
      <c r="N323" s="866" t="s">
        <v>397</v>
      </c>
      <c r="O323" s="881">
        <f>'Основная продукция'!AG542</f>
        <v>0</v>
      </c>
      <c r="P323" s="877"/>
      <c r="Q323" s="870"/>
      <c r="S323"/>
      <c r="T323"/>
      <c r="U323"/>
      <c r="V323"/>
      <c r="W323"/>
      <c r="X323"/>
      <c r="Y323"/>
      <c r="Z323"/>
    </row>
    <row r="324" spans="1:26" s="864" customFormat="1" ht="25.5" customHeight="1" thickBot="1">
      <c r="A324" s="2928" t="s">
        <v>719</v>
      </c>
      <c r="B324" s="926" t="s">
        <v>25</v>
      </c>
      <c r="C324" s="926"/>
      <c r="D324" s="926"/>
      <c r="E324" s="926" t="s">
        <v>397</v>
      </c>
      <c r="F324" s="930">
        <f>'Основная продукция'!AG515</f>
        <v>0</v>
      </c>
      <c r="G324" s="1841"/>
      <c r="H324" s="2576"/>
      <c r="J324" s="2928" t="s">
        <v>719</v>
      </c>
      <c r="K324" s="926" t="s">
        <v>25</v>
      </c>
      <c r="L324" s="926"/>
      <c r="M324" s="926"/>
      <c r="N324" s="926" t="s">
        <v>397</v>
      </c>
      <c r="O324" s="928">
        <f>'Основная продукция'!AG543</f>
        <v>0</v>
      </c>
      <c r="P324" s="1841"/>
      <c r="Q324" s="2576"/>
      <c r="S324"/>
      <c r="T324"/>
      <c r="U324"/>
      <c r="V324"/>
      <c r="W324"/>
      <c r="X324"/>
      <c r="Y324"/>
      <c r="Z324"/>
    </row>
    <row r="325" spans="1:26" s="864" customFormat="1" ht="25.5" customHeight="1">
      <c r="A325" s="3898" t="s">
        <v>30</v>
      </c>
      <c r="B325" s="3899" t="s">
        <v>25</v>
      </c>
      <c r="C325" s="3899"/>
      <c r="D325" s="3899"/>
      <c r="E325" s="3899" t="s">
        <v>397</v>
      </c>
      <c r="F325" s="860">
        <f>'Основная продукция'!AG516</f>
        <v>0</v>
      </c>
      <c r="G325" s="876"/>
      <c r="H325" s="863"/>
      <c r="J325" s="3898" t="s">
        <v>30</v>
      </c>
      <c r="K325" s="867" t="s">
        <v>25</v>
      </c>
      <c r="L325" s="867"/>
      <c r="M325" s="867"/>
      <c r="N325" s="867" t="s">
        <v>397</v>
      </c>
      <c r="O325" s="930">
        <f>'Основная продукция'!AG544</f>
        <v>0</v>
      </c>
      <c r="P325" s="931"/>
      <c r="Q325" s="933"/>
      <c r="S325"/>
      <c r="T325"/>
      <c r="U325"/>
      <c r="V325"/>
      <c r="W325"/>
      <c r="X325"/>
      <c r="Y325"/>
      <c r="Z325"/>
    </row>
    <row r="326" spans="1:26" s="864" customFormat="1" ht="25.5" customHeight="1" thickBot="1">
      <c r="A326" s="3900" t="s">
        <v>31</v>
      </c>
      <c r="B326" s="3901" t="s">
        <v>25</v>
      </c>
      <c r="C326" s="3901"/>
      <c r="D326" s="3901"/>
      <c r="E326" s="3901" t="s">
        <v>397</v>
      </c>
      <c r="F326" s="930">
        <f>'Основная продукция'!AG517</f>
        <v>0</v>
      </c>
      <c r="G326" s="878"/>
      <c r="H326" s="875"/>
      <c r="J326" s="934" t="s">
        <v>31</v>
      </c>
      <c r="K326" s="882" t="s">
        <v>25</v>
      </c>
      <c r="L326" s="872"/>
      <c r="M326" s="872"/>
      <c r="N326" s="882" t="s">
        <v>397</v>
      </c>
      <c r="O326" s="935">
        <f>'Основная продукция'!AG545</f>
        <v>0</v>
      </c>
      <c r="P326" s="936"/>
      <c r="Q326" s="938"/>
      <c r="S326"/>
      <c r="T326"/>
      <c r="U326"/>
      <c r="V326"/>
      <c r="W326"/>
      <c r="X326"/>
      <c r="Y326"/>
      <c r="Z326"/>
    </row>
    <row r="327" spans="1:26" s="864" customFormat="1" ht="25.5" customHeight="1" thickBot="1">
      <c r="A327" s="3900" t="s">
        <v>768</v>
      </c>
      <c r="B327" s="3901" t="s">
        <v>25</v>
      </c>
      <c r="C327" s="3901"/>
      <c r="D327" s="3901"/>
      <c r="E327" s="3901" t="s">
        <v>397</v>
      </c>
      <c r="F327" s="860">
        <f>'Основная продукция'!AG518</f>
        <v>0</v>
      </c>
      <c r="G327" s="878"/>
      <c r="H327" s="875"/>
      <c r="J327" s="3649" t="s">
        <v>768</v>
      </c>
      <c r="K327" s="3650" t="s">
        <v>25</v>
      </c>
      <c r="L327" s="3650"/>
      <c r="M327" s="3650"/>
      <c r="N327" s="3650" t="s">
        <v>397</v>
      </c>
      <c r="O327" s="3651">
        <f>'Основная продукция'!AG546</f>
        <v>0</v>
      </c>
      <c r="P327" s="3652"/>
      <c r="Q327" s="3653"/>
      <c r="S327"/>
      <c r="T327"/>
      <c r="U327"/>
      <c r="V327"/>
      <c r="W327"/>
      <c r="X327"/>
      <c r="Y327"/>
      <c r="Z327"/>
    </row>
    <row r="328" spans="1:26" s="864" customFormat="1" ht="25.5" customHeight="1">
      <c r="A328" s="879" t="s">
        <v>878</v>
      </c>
      <c r="B328" s="3899" t="s">
        <v>25</v>
      </c>
      <c r="C328" s="3899"/>
      <c r="D328" s="3899"/>
      <c r="E328" s="3899" t="s">
        <v>397</v>
      </c>
      <c r="F328" s="860">
        <f>'Основная продукция'!AG519</f>
        <v>0</v>
      </c>
      <c r="G328" s="876"/>
      <c r="H328" s="863"/>
      <c r="J328" s="879" t="s">
        <v>878</v>
      </c>
      <c r="K328" s="3899" t="s">
        <v>25</v>
      </c>
      <c r="L328" s="3899"/>
      <c r="M328" s="3899"/>
      <c r="N328" s="3899" t="s">
        <v>397</v>
      </c>
      <c r="O328" s="860">
        <f>'Основная продукция'!AG547</f>
        <v>0</v>
      </c>
      <c r="P328" s="876"/>
      <c r="Q328" s="863"/>
      <c r="S328"/>
      <c r="T328"/>
      <c r="U328"/>
      <c r="V328"/>
      <c r="W328"/>
      <c r="X328"/>
      <c r="Y328"/>
      <c r="Z328"/>
    </row>
    <row r="329" spans="1:26" s="864" customFormat="1" ht="25.5" customHeight="1">
      <c r="A329" s="880" t="s">
        <v>33</v>
      </c>
      <c r="B329" s="866" t="s">
        <v>25</v>
      </c>
      <c r="C329" s="866"/>
      <c r="D329" s="866"/>
      <c r="E329" s="866" t="s">
        <v>397</v>
      </c>
      <c r="F329" s="930">
        <f>'Основная продукция'!AG520</f>
        <v>0</v>
      </c>
      <c r="G329" s="877"/>
      <c r="H329" s="870"/>
      <c r="J329" s="880" t="s">
        <v>33</v>
      </c>
      <c r="K329" s="866" t="s">
        <v>25</v>
      </c>
      <c r="L329" s="867"/>
      <c r="M329" s="867"/>
      <c r="N329" s="866" t="s">
        <v>397</v>
      </c>
      <c r="O329" s="881">
        <f>'Основная продукция'!AG548</f>
        <v>0</v>
      </c>
      <c r="P329" s="877"/>
      <c r="Q329" s="870"/>
      <c r="S329"/>
      <c r="T329"/>
      <c r="U329"/>
      <c r="V329"/>
      <c r="W329"/>
      <c r="X329"/>
      <c r="Y329"/>
      <c r="Z329"/>
    </row>
    <row r="330" spans="1:26" s="864" customFormat="1" ht="25.5" customHeight="1" thickBot="1">
      <c r="A330" s="871" t="s">
        <v>34</v>
      </c>
      <c r="B330" s="3901" t="s">
        <v>25</v>
      </c>
      <c r="C330" s="3901"/>
      <c r="D330" s="3901"/>
      <c r="E330" s="3901" t="s">
        <v>397</v>
      </c>
      <c r="F330" s="930">
        <f>'Основная продукция'!AG521</f>
        <v>0</v>
      </c>
      <c r="G330" s="878"/>
      <c r="H330" s="875"/>
      <c r="J330" s="871" t="s">
        <v>34</v>
      </c>
      <c r="K330" s="3901" t="s">
        <v>25</v>
      </c>
      <c r="L330" s="926"/>
      <c r="M330" s="926"/>
      <c r="N330" s="3901" t="s">
        <v>397</v>
      </c>
      <c r="O330" s="928">
        <f>'Основная продукция'!AG549</f>
        <v>0</v>
      </c>
      <c r="P330" s="878"/>
      <c r="Q330" s="875"/>
      <c r="S330"/>
      <c r="T330"/>
      <c r="U330"/>
      <c r="V330"/>
      <c r="W330"/>
      <c r="X330"/>
      <c r="Y330"/>
      <c r="Z330"/>
    </row>
    <row r="331" spans="1:26" s="864" customFormat="1" ht="25.5" customHeight="1" thickBot="1">
      <c r="A331" s="929" t="s">
        <v>455</v>
      </c>
      <c r="B331" s="867" t="s">
        <v>25</v>
      </c>
      <c r="C331" s="867"/>
      <c r="D331" s="867"/>
      <c r="E331" s="867" t="s">
        <v>397</v>
      </c>
      <c r="F331" s="860">
        <f>'Основная продукция'!AG522</f>
        <v>0</v>
      </c>
      <c r="G331" s="931"/>
      <c r="H331" s="933"/>
      <c r="J331" s="2946" t="s">
        <v>455</v>
      </c>
      <c r="K331" s="872" t="s">
        <v>25</v>
      </c>
      <c r="L331" s="872"/>
      <c r="M331" s="872"/>
      <c r="N331" s="872" t="s">
        <v>397</v>
      </c>
      <c r="O331" s="935">
        <f>'Основная продукция'!AG550</f>
        <v>0</v>
      </c>
      <c r="P331" s="2579"/>
      <c r="Q331" s="2947"/>
      <c r="S331"/>
      <c r="T331"/>
      <c r="U331"/>
      <c r="V331"/>
      <c r="W331"/>
      <c r="X331"/>
      <c r="Y331"/>
      <c r="Z331"/>
    </row>
    <row r="332" spans="1:26" s="864" customFormat="1" ht="24.75" customHeight="1">
      <c r="A332" s="879" t="s">
        <v>331</v>
      </c>
      <c r="B332" s="3899" t="s">
        <v>25</v>
      </c>
      <c r="C332" s="3899"/>
      <c r="D332" s="3899"/>
      <c r="E332" s="3899" t="s">
        <v>397</v>
      </c>
      <c r="F332" s="860">
        <f>'Основная продукция'!AG523</f>
        <v>0</v>
      </c>
      <c r="G332" s="876"/>
      <c r="H332" s="863"/>
      <c r="I332" s="1982"/>
      <c r="J332" s="879" t="s">
        <v>331</v>
      </c>
      <c r="K332" s="3899" t="s">
        <v>25</v>
      </c>
      <c r="L332" s="1847"/>
      <c r="M332" s="1847"/>
      <c r="N332" s="3899" t="s">
        <v>397</v>
      </c>
      <c r="O332" s="860">
        <f>'Основная продукция'!AG551</f>
        <v>0</v>
      </c>
      <c r="P332" s="876"/>
      <c r="Q332" s="863"/>
      <c r="S332"/>
      <c r="T332"/>
      <c r="U332"/>
      <c r="V332"/>
      <c r="W332"/>
      <c r="X332"/>
      <c r="Y332"/>
      <c r="Z332"/>
    </row>
    <row r="333" spans="1:26" s="864" customFormat="1" ht="24.75" customHeight="1" thickBot="1">
      <c r="A333" s="871" t="s">
        <v>330</v>
      </c>
      <c r="B333" s="926" t="s">
        <v>25</v>
      </c>
      <c r="C333" s="926"/>
      <c r="D333" s="926"/>
      <c r="E333" s="926" t="s">
        <v>397</v>
      </c>
      <c r="F333" s="930">
        <f>'Основная продукция'!AG524</f>
        <v>0</v>
      </c>
      <c r="G333" s="1841"/>
      <c r="H333" s="2576"/>
      <c r="J333" s="871" t="s">
        <v>330</v>
      </c>
      <c r="K333" s="926" t="s">
        <v>25</v>
      </c>
      <c r="L333" s="1850"/>
      <c r="M333" s="1850"/>
      <c r="N333" s="926" t="s">
        <v>397</v>
      </c>
      <c r="O333" s="928">
        <f>'Основная продукция'!AG552</f>
        <v>0</v>
      </c>
      <c r="P333" s="1841"/>
      <c r="Q333" s="2576"/>
      <c r="R333" s="1982"/>
      <c r="S333"/>
      <c r="T333"/>
      <c r="U333"/>
      <c r="V333"/>
      <c r="W333"/>
      <c r="X333"/>
      <c r="Y333"/>
      <c r="Z333"/>
    </row>
    <row r="334" spans="1:26" s="864" customFormat="1" ht="24.75" customHeight="1">
      <c r="A334" s="880" t="s">
        <v>37</v>
      </c>
      <c r="B334" s="866" t="s">
        <v>25</v>
      </c>
      <c r="C334" s="866"/>
      <c r="D334" s="866"/>
      <c r="E334" s="866" t="s">
        <v>397</v>
      </c>
      <c r="F334" s="860">
        <f>'Основная продукция'!AG525</f>
        <v>0</v>
      </c>
      <c r="G334" s="877"/>
      <c r="H334" s="870"/>
      <c r="J334" s="880" t="s">
        <v>37</v>
      </c>
      <c r="K334" s="866" t="s">
        <v>25</v>
      </c>
      <c r="L334" s="867"/>
      <c r="M334" s="867"/>
      <c r="N334" s="866" t="s">
        <v>397</v>
      </c>
      <c r="O334" s="881">
        <f>'Основная продукция'!AG553</f>
        <v>0</v>
      </c>
      <c r="P334" s="877"/>
      <c r="Q334" s="870"/>
      <c r="S334"/>
      <c r="T334"/>
      <c r="U334"/>
      <c r="V334"/>
      <c r="W334"/>
      <c r="X334"/>
      <c r="Y334"/>
      <c r="Z334"/>
    </row>
    <row r="335" spans="1:26" s="864" customFormat="1" ht="24.75" customHeight="1" thickBot="1">
      <c r="A335" s="940" t="s">
        <v>38</v>
      </c>
      <c r="B335" s="882" t="s">
        <v>25</v>
      </c>
      <c r="C335" s="882"/>
      <c r="D335" s="882"/>
      <c r="E335" s="882" t="s">
        <v>397</v>
      </c>
      <c r="F335" s="930">
        <f>'Основная продукция'!AG526</f>
        <v>0</v>
      </c>
      <c r="G335" s="936"/>
      <c r="H335" s="938"/>
      <c r="J335" s="940" t="s">
        <v>38</v>
      </c>
      <c r="K335" s="882" t="s">
        <v>25</v>
      </c>
      <c r="L335" s="872"/>
      <c r="M335" s="872"/>
      <c r="N335" s="882" t="s">
        <v>397</v>
      </c>
      <c r="O335" s="935">
        <f>'Основная продукция'!AG554</f>
        <v>0</v>
      </c>
      <c r="P335" s="936"/>
      <c r="Q335" s="938"/>
      <c r="S335"/>
      <c r="T335"/>
      <c r="U335"/>
      <c r="V335"/>
      <c r="W335"/>
      <c r="X335"/>
      <c r="Y335"/>
      <c r="Z335"/>
    </row>
    <row r="336" spans="1:26" s="864" customFormat="1" ht="24.75" customHeight="1">
      <c r="A336" s="879" t="s">
        <v>814</v>
      </c>
      <c r="B336" s="3899" t="s">
        <v>25</v>
      </c>
      <c r="C336" s="3899"/>
      <c r="D336" s="3899"/>
      <c r="E336" s="3899" t="s">
        <v>397</v>
      </c>
      <c r="F336" s="860">
        <f>'Основная продукция'!AG527</f>
        <v>0</v>
      </c>
      <c r="G336" s="876"/>
      <c r="H336" s="863"/>
      <c r="J336" s="879" t="s">
        <v>814</v>
      </c>
      <c r="K336" s="3899" t="s">
        <v>25</v>
      </c>
      <c r="L336" s="3899"/>
      <c r="M336" s="3899"/>
      <c r="N336" s="3899" t="s">
        <v>397</v>
      </c>
      <c r="O336" s="860">
        <f>'Основная продукция'!AG555</f>
        <v>0</v>
      </c>
      <c r="P336" s="876"/>
      <c r="Q336" s="863"/>
      <c r="S336"/>
      <c r="T336"/>
      <c r="U336"/>
      <c r="V336"/>
      <c r="W336"/>
      <c r="X336"/>
      <c r="Y336"/>
      <c r="Z336"/>
    </row>
    <row r="337" spans="1:26" s="864" customFormat="1" ht="24.75" customHeight="1" thickBot="1">
      <c r="A337" s="871" t="s">
        <v>523</v>
      </c>
      <c r="B337" s="3901" t="s">
        <v>25</v>
      </c>
      <c r="C337" s="3901"/>
      <c r="D337" s="3901"/>
      <c r="E337" s="3901" t="s">
        <v>397</v>
      </c>
      <c r="F337" s="930">
        <f>'Основная продукция'!AG528</f>
        <v>0</v>
      </c>
      <c r="G337" s="878"/>
      <c r="H337" s="875"/>
      <c r="J337" s="871" t="s">
        <v>523</v>
      </c>
      <c r="K337" s="3901" t="s">
        <v>25</v>
      </c>
      <c r="L337" s="3901"/>
      <c r="M337" s="3901"/>
      <c r="N337" s="3901" t="s">
        <v>397</v>
      </c>
      <c r="O337" s="928">
        <f>'Основная продукция'!AG556</f>
        <v>0</v>
      </c>
      <c r="P337" s="878"/>
      <c r="Q337" s="875"/>
      <c r="S337"/>
      <c r="T337"/>
      <c r="U337"/>
      <c r="V337"/>
      <c r="W337"/>
      <c r="X337"/>
      <c r="Y337"/>
      <c r="Z337"/>
    </row>
    <row r="338" spans="1:26" s="864" customFormat="1" ht="24.75" customHeight="1">
      <c r="A338" s="3612" t="s">
        <v>917</v>
      </c>
      <c r="B338" s="3614" t="s">
        <v>25</v>
      </c>
      <c r="C338" s="3614"/>
      <c r="D338" s="3614"/>
      <c r="E338" s="3614" t="s">
        <v>397</v>
      </c>
      <c r="F338" s="3646">
        <f>'Основная продукция'!AG529</f>
        <v>0</v>
      </c>
      <c r="G338" s="3616"/>
      <c r="H338" s="3617"/>
      <c r="J338" s="3612" t="s">
        <v>917</v>
      </c>
      <c r="K338" s="3614" t="s">
        <v>25</v>
      </c>
      <c r="L338" s="3614"/>
      <c r="M338" s="3614"/>
      <c r="N338" s="3614" t="s">
        <v>397</v>
      </c>
      <c r="O338" s="3646">
        <f>'Основная продукция'!AG557</f>
        <v>0</v>
      </c>
      <c r="P338" s="3616"/>
      <c r="Q338" s="3617"/>
      <c r="S338"/>
      <c r="T338"/>
      <c r="U338"/>
      <c r="V338"/>
      <c r="W338"/>
      <c r="X338"/>
      <c r="Y338"/>
      <c r="Z338"/>
    </row>
    <row r="339" spans="1:26" s="864" customFormat="1" ht="24.75" customHeight="1">
      <c r="A339" s="3618" t="s">
        <v>918</v>
      </c>
      <c r="B339" s="3620" t="s">
        <v>25</v>
      </c>
      <c r="C339" s="3620"/>
      <c r="D339" s="3620"/>
      <c r="E339" s="3620" t="s">
        <v>397</v>
      </c>
      <c r="F339" s="3907">
        <f>'Основная продукция'!AG530</f>
        <v>0</v>
      </c>
      <c r="G339" s="3622"/>
      <c r="H339" s="3623"/>
      <c r="J339" s="3618" t="s">
        <v>918</v>
      </c>
      <c r="K339" s="3620" t="s">
        <v>25</v>
      </c>
      <c r="L339" s="3620"/>
      <c r="M339" s="3620"/>
      <c r="N339" s="3620" t="s">
        <v>397</v>
      </c>
      <c r="O339" s="3647">
        <f>'Основная продукция'!AG558</f>
        <v>0</v>
      </c>
      <c r="P339" s="3622"/>
      <c r="Q339" s="3623"/>
      <c r="S339"/>
      <c r="T339"/>
      <c r="U339"/>
      <c r="V339"/>
      <c r="W339"/>
      <c r="X339"/>
      <c r="Y339"/>
      <c r="Z339"/>
    </row>
    <row r="340" spans="1:26" s="864" customFormat="1" ht="24.75" customHeight="1">
      <c r="A340" s="3618" t="s">
        <v>919</v>
      </c>
      <c r="B340" s="3620" t="s">
        <v>25</v>
      </c>
      <c r="C340" s="3620"/>
      <c r="D340" s="3620"/>
      <c r="E340" s="3620" t="s">
        <v>397</v>
      </c>
      <c r="F340" s="3907">
        <f>'Основная продукция'!AG531</f>
        <v>0</v>
      </c>
      <c r="G340" s="3622"/>
      <c r="H340" s="3623"/>
      <c r="J340" s="3618" t="s">
        <v>919</v>
      </c>
      <c r="K340" s="3620" t="s">
        <v>25</v>
      </c>
      <c r="L340" s="3620"/>
      <c r="M340" s="3620"/>
      <c r="N340" s="3620" t="s">
        <v>397</v>
      </c>
      <c r="O340" s="3647">
        <f>'Основная продукция'!AG559</f>
        <v>0</v>
      </c>
      <c r="P340" s="3622"/>
      <c r="Q340" s="3623"/>
      <c r="S340"/>
      <c r="T340"/>
      <c r="U340"/>
      <c r="V340"/>
      <c r="W340"/>
      <c r="X340"/>
      <c r="Y340"/>
      <c r="Z340"/>
    </row>
    <row r="341" spans="1:26" s="864" customFormat="1" ht="24.75" customHeight="1" thickBot="1">
      <c r="A341" s="3624" t="s">
        <v>920</v>
      </c>
      <c r="B341" s="3626" t="s">
        <v>25</v>
      </c>
      <c r="C341" s="3626"/>
      <c r="D341" s="3626"/>
      <c r="E341" s="3626" t="s">
        <v>397</v>
      </c>
      <c r="F341" s="3907">
        <f>'Основная продукция'!AG532</f>
        <v>0</v>
      </c>
      <c r="G341" s="3628"/>
      <c r="H341" s="3629"/>
      <c r="J341" s="3624" t="s">
        <v>920</v>
      </c>
      <c r="K341" s="3626" t="s">
        <v>25</v>
      </c>
      <c r="L341" s="3626"/>
      <c r="M341" s="3626"/>
      <c r="N341" s="3626" t="s">
        <v>397</v>
      </c>
      <c r="O341" s="3648">
        <f>'Основная продукция'!AG560</f>
        <v>0</v>
      </c>
      <c r="P341" s="3628"/>
      <c r="Q341" s="3629"/>
      <c r="S341"/>
      <c r="T341"/>
      <c r="U341"/>
      <c r="V341"/>
      <c r="W341"/>
      <c r="X341"/>
      <c r="Y341"/>
      <c r="Z341"/>
    </row>
    <row r="342" spans="1:26" s="864" customFormat="1" ht="21.75" customHeight="1">
      <c r="A342" s="890" t="s">
        <v>42</v>
      </c>
      <c r="B342" s="1274" t="s">
        <v>398</v>
      </c>
      <c r="C342" s="1274"/>
      <c r="D342" s="1274"/>
      <c r="E342" s="1274">
        <f>ROUNDUP(D342,0)+'Основная продукция'!AJ509</f>
        <v>0</v>
      </c>
      <c r="F342" s="1275">
        <f>E342*0.5</f>
        <v>0</v>
      </c>
      <c r="G342" s="931"/>
      <c r="H342" s="933"/>
      <c r="J342" s="890" t="s">
        <v>42</v>
      </c>
      <c r="K342" s="1274" t="s">
        <v>398</v>
      </c>
      <c r="L342" s="1274"/>
      <c r="M342" s="1274"/>
      <c r="N342" s="1274">
        <f>ROUNDUP(M342,0)+'Основная продукция'!AK537</f>
        <v>0</v>
      </c>
      <c r="O342" s="1275">
        <f>N342*0.5</f>
        <v>0</v>
      </c>
      <c r="P342" s="931"/>
      <c r="Q342" s="933"/>
      <c r="S342"/>
      <c r="T342"/>
      <c r="U342"/>
      <c r="V342"/>
      <c r="W342"/>
      <c r="X342"/>
      <c r="Y342"/>
      <c r="Z342"/>
    </row>
    <row r="343" spans="1:26" s="864" customFormat="1" ht="21.75" customHeight="1">
      <c r="A343" s="893" t="s">
        <v>41</v>
      </c>
      <c r="B343" s="891" t="s">
        <v>398</v>
      </c>
      <c r="C343" s="891"/>
      <c r="D343" s="891"/>
      <c r="E343" s="891">
        <f>ROUNDUP(D343,0)+'Основная продукция'!AJ510</f>
        <v>0</v>
      </c>
      <c r="F343" s="892">
        <f>E343*0.5</f>
        <v>0</v>
      </c>
      <c r="G343" s="894"/>
      <c r="H343" s="896"/>
      <c r="J343" s="893" t="s">
        <v>41</v>
      </c>
      <c r="K343" s="891" t="s">
        <v>398</v>
      </c>
      <c r="L343" s="891"/>
      <c r="M343" s="891"/>
      <c r="N343" s="891">
        <f>ROUNDUP(M343,0)+'Основная продукция'!AK538</f>
        <v>0</v>
      </c>
      <c r="O343" s="892">
        <f>N343*0.5</f>
        <v>0</v>
      </c>
      <c r="P343" s="894"/>
      <c r="Q343" s="896"/>
      <c r="S343"/>
      <c r="T343"/>
      <c r="U343"/>
      <c r="V343"/>
      <c r="W343"/>
      <c r="X343"/>
      <c r="Y343"/>
      <c r="Z343"/>
    </row>
    <row r="344" spans="1:26" s="864" customFormat="1" ht="21.75" customHeight="1">
      <c r="A344" s="1273" t="s">
        <v>39</v>
      </c>
      <c r="B344" s="867" t="s">
        <v>398</v>
      </c>
      <c r="C344" s="891"/>
      <c r="D344" s="891"/>
      <c r="E344" s="891">
        <f>ROUNDUP(D344,0)+'Основная продукция'!AJ511</f>
        <v>0</v>
      </c>
      <c r="F344" s="892">
        <f>E344*0.5</f>
        <v>0</v>
      </c>
      <c r="G344" s="894"/>
      <c r="H344" s="896"/>
      <c r="J344" s="1273" t="s">
        <v>39</v>
      </c>
      <c r="K344" s="867" t="s">
        <v>398</v>
      </c>
      <c r="L344" s="891"/>
      <c r="M344" s="891"/>
      <c r="N344" s="891">
        <f>ROUNDUP(M344,0)+'Основная продукция'!AK539</f>
        <v>0</v>
      </c>
      <c r="O344" s="892">
        <f>N344*0.5</f>
        <v>0</v>
      </c>
      <c r="P344" s="894"/>
      <c r="Q344" s="896"/>
      <c r="S344"/>
      <c r="T344"/>
      <c r="U344"/>
      <c r="V344"/>
      <c r="W344"/>
      <c r="X344"/>
      <c r="Y344"/>
      <c r="Z344"/>
    </row>
    <row r="345" spans="1:26" s="864" customFormat="1" ht="21.75" customHeight="1">
      <c r="A345" s="893" t="s">
        <v>47</v>
      </c>
      <c r="B345" s="891" t="s">
        <v>398</v>
      </c>
      <c r="C345" s="891"/>
      <c r="D345" s="891"/>
      <c r="E345" s="891">
        <f>ROUNDUP(D345,0)+'Основная продукция'!AJ512</f>
        <v>0</v>
      </c>
      <c r="F345" s="898">
        <f>E345*0.58</f>
        <v>0</v>
      </c>
      <c r="G345" s="894"/>
      <c r="H345" s="896"/>
      <c r="J345" s="893" t="s">
        <v>47</v>
      </c>
      <c r="K345" s="891" t="s">
        <v>398</v>
      </c>
      <c r="L345" s="891"/>
      <c r="M345" s="891"/>
      <c r="N345" s="891">
        <f>ROUNDUP(M345,0)+'Основная продукция'!AK540</f>
        <v>0</v>
      </c>
      <c r="O345" s="898">
        <f>N345*0.58</f>
        <v>0</v>
      </c>
      <c r="P345" s="894"/>
      <c r="Q345" s="896"/>
      <c r="S345"/>
      <c r="T345"/>
      <c r="U345"/>
      <c r="V345"/>
      <c r="W345"/>
      <c r="X345"/>
      <c r="Y345"/>
      <c r="Z345"/>
    </row>
    <row r="346" spans="1:26" s="864" customFormat="1" ht="21.75" customHeight="1">
      <c r="A346" s="893" t="s">
        <v>45</v>
      </c>
      <c r="B346" s="891" t="s">
        <v>398</v>
      </c>
      <c r="C346" s="891"/>
      <c r="D346" s="891"/>
      <c r="E346" s="891">
        <f>ROUNDUP(D346,0)+'Основная продукция'!AJ513</f>
        <v>0</v>
      </c>
      <c r="F346" s="892"/>
      <c r="G346" s="894"/>
      <c r="H346" s="896"/>
      <c r="J346" s="893" t="s">
        <v>45</v>
      </c>
      <c r="K346" s="891" t="s">
        <v>398</v>
      </c>
      <c r="L346" s="891"/>
      <c r="M346" s="891"/>
      <c r="N346" s="891">
        <f>ROUNDUP(M346,0)+'Основная продукция'!AK541</f>
        <v>0</v>
      </c>
      <c r="O346" s="892"/>
      <c r="P346" s="894"/>
      <c r="Q346" s="896"/>
      <c r="S346"/>
      <c r="T346"/>
      <c r="U346"/>
      <c r="V346"/>
      <c r="W346"/>
      <c r="X346"/>
      <c r="Y346"/>
      <c r="Z346"/>
    </row>
    <row r="347" spans="1:26" s="864" customFormat="1" ht="21.75" customHeight="1">
      <c r="A347" s="893" t="s">
        <v>44</v>
      </c>
      <c r="B347" s="891" t="s">
        <v>398</v>
      </c>
      <c r="C347" s="891"/>
      <c r="D347" s="891"/>
      <c r="E347" s="891">
        <f>ROUNDUP(D347,0)+'Основная продукция'!AJ514</f>
        <v>0</v>
      </c>
      <c r="F347" s="892">
        <f>E347*0.2</f>
        <v>0</v>
      </c>
      <c r="G347" s="894"/>
      <c r="H347" s="896"/>
      <c r="J347" s="893" t="s">
        <v>44</v>
      </c>
      <c r="K347" s="891" t="s">
        <v>398</v>
      </c>
      <c r="L347" s="891"/>
      <c r="M347" s="891"/>
      <c r="N347" s="891">
        <f>ROUNDUP(M347,0)+'Основная продукция'!AK542</f>
        <v>0</v>
      </c>
      <c r="O347" s="892">
        <f>N347*0.2</f>
        <v>0</v>
      </c>
      <c r="P347" s="894"/>
      <c r="Q347" s="896"/>
      <c r="S347"/>
      <c r="T347"/>
      <c r="U347"/>
      <c r="V347"/>
      <c r="W347"/>
      <c r="X347"/>
      <c r="Y347"/>
      <c r="Z347"/>
    </row>
    <row r="348" spans="1:26" s="864" customFormat="1" ht="21.75" customHeight="1">
      <c r="A348" s="893" t="s">
        <v>43</v>
      </c>
      <c r="B348" s="891" t="s">
        <v>398</v>
      </c>
      <c r="C348" s="891"/>
      <c r="D348" s="891"/>
      <c r="E348" s="891">
        <f>ROUNDUP(D348,0)+'Основная продукция'!AJ515</f>
        <v>0</v>
      </c>
      <c r="F348" s="892">
        <f>E348*0.5</f>
        <v>0</v>
      </c>
      <c r="G348" s="894"/>
      <c r="H348" s="896"/>
      <c r="J348" s="893" t="s">
        <v>43</v>
      </c>
      <c r="K348" s="891" t="s">
        <v>398</v>
      </c>
      <c r="L348" s="891"/>
      <c r="M348" s="891"/>
      <c r="N348" s="891">
        <f>ROUNDUP(M348,0)+'Основная продукция'!AK543</f>
        <v>0</v>
      </c>
      <c r="O348" s="892">
        <f>N348*0.5</f>
        <v>0</v>
      </c>
      <c r="P348" s="894"/>
      <c r="Q348" s="896"/>
      <c r="S348"/>
      <c r="T348"/>
      <c r="U348"/>
      <c r="V348"/>
      <c r="W348"/>
      <c r="X348"/>
      <c r="Y348"/>
      <c r="Z348"/>
    </row>
    <row r="349" spans="1:26" s="864" customFormat="1" ht="21.75" customHeight="1">
      <c r="A349" s="893" t="s">
        <v>282</v>
      </c>
      <c r="B349" s="891" t="s">
        <v>398</v>
      </c>
      <c r="C349" s="891"/>
      <c r="D349" s="891"/>
      <c r="E349" s="891">
        <f>ROUNDUP(D349,0)+'Основная продукция'!AJ516</f>
        <v>0</v>
      </c>
      <c r="F349" s="892">
        <f>E349*0.5</f>
        <v>0</v>
      </c>
      <c r="G349" s="894"/>
      <c r="H349" s="896"/>
      <c r="J349" s="893" t="s">
        <v>282</v>
      </c>
      <c r="K349" s="891" t="s">
        <v>398</v>
      </c>
      <c r="L349" s="891"/>
      <c r="M349" s="891"/>
      <c r="N349" s="891">
        <f>ROUNDUP(M349,0)+'Основная продукция'!AK544</f>
        <v>0</v>
      </c>
      <c r="O349" s="892">
        <f>N349*0.5</f>
        <v>0</v>
      </c>
      <c r="P349" s="894"/>
      <c r="Q349" s="896"/>
      <c r="S349"/>
      <c r="T349"/>
      <c r="U349"/>
      <c r="V349"/>
      <c r="W349"/>
      <c r="X349"/>
      <c r="Y349"/>
      <c r="Z349"/>
    </row>
    <row r="350" spans="1:26" s="864" customFormat="1" ht="21.75" customHeight="1">
      <c r="A350" s="893" t="s">
        <v>315</v>
      </c>
      <c r="B350" s="891" t="s">
        <v>398</v>
      </c>
      <c r="C350" s="891"/>
      <c r="D350" s="891"/>
      <c r="E350" s="891">
        <f>ROUNDUP(D350,0)+'Основная продукция'!AJ517</f>
        <v>0</v>
      </c>
      <c r="F350" s="892">
        <f>E350*0.1</f>
        <v>0</v>
      </c>
      <c r="G350" s="894"/>
      <c r="H350" s="896"/>
      <c r="J350" s="893" t="s">
        <v>315</v>
      </c>
      <c r="K350" s="891" t="s">
        <v>398</v>
      </c>
      <c r="L350" s="891"/>
      <c r="M350" s="891"/>
      <c r="N350" s="891">
        <f>ROUNDUP(M350,0)+'Основная продукция'!AK545</f>
        <v>0</v>
      </c>
      <c r="O350" s="892">
        <f>N350*0.1</f>
        <v>0</v>
      </c>
      <c r="P350" s="894"/>
      <c r="Q350" s="896"/>
      <c r="S350"/>
      <c r="T350"/>
      <c r="U350"/>
      <c r="V350"/>
      <c r="W350"/>
      <c r="X350"/>
      <c r="Y350"/>
      <c r="Z350"/>
    </row>
    <row r="351" spans="1:26" s="864" customFormat="1" ht="21.75" customHeight="1">
      <c r="A351" s="893" t="s">
        <v>923</v>
      </c>
      <c r="B351" s="900" t="s">
        <v>398</v>
      </c>
      <c r="C351" s="900"/>
      <c r="D351" s="891"/>
      <c r="E351" s="891">
        <f>ROUNDUP(D351,0)+'Основная продукция'!AJ518</f>
        <v>0</v>
      </c>
      <c r="F351" s="898">
        <f>E351*0.35</f>
        <v>0</v>
      </c>
      <c r="G351" s="901"/>
      <c r="H351" s="903"/>
      <c r="J351" s="893" t="s">
        <v>923</v>
      </c>
      <c r="K351" s="900" t="s">
        <v>398</v>
      </c>
      <c r="L351" s="900"/>
      <c r="M351" s="891"/>
      <c r="N351" s="891">
        <f>ROUNDUP(M351,0)+'Основная продукция'!AK546</f>
        <v>0</v>
      </c>
      <c r="O351" s="898">
        <f>N351*0.35</f>
        <v>0</v>
      </c>
      <c r="P351" s="901"/>
      <c r="Q351" s="903"/>
      <c r="S351"/>
      <c r="T351"/>
      <c r="U351"/>
      <c r="V351"/>
      <c r="W351"/>
      <c r="X351"/>
      <c r="Y351"/>
      <c r="Z351"/>
    </row>
    <row r="352" spans="1:26" s="864" customFormat="1" ht="21.75" customHeight="1">
      <c r="A352" s="893" t="s">
        <v>52</v>
      </c>
      <c r="B352" s="891" t="s">
        <v>398</v>
      </c>
      <c r="C352" s="891"/>
      <c r="D352" s="891"/>
      <c r="E352" s="891">
        <f>ROUNDUP(D352,0)+'Основная продукция'!AJ519</f>
        <v>0</v>
      </c>
      <c r="F352" s="898">
        <f>E352*0.24</f>
        <v>0</v>
      </c>
      <c r="G352" s="894"/>
      <c r="H352" s="896"/>
      <c r="J352" s="893" t="s">
        <v>52</v>
      </c>
      <c r="K352" s="891" t="s">
        <v>398</v>
      </c>
      <c r="L352" s="891"/>
      <c r="M352" s="891"/>
      <c r="N352" s="891">
        <f>ROUNDUP(M352,0)+'Основная продукция'!AK547</f>
        <v>0</v>
      </c>
      <c r="O352" s="898">
        <f>N352*0.24</f>
        <v>0</v>
      </c>
      <c r="P352" s="894"/>
      <c r="Q352" s="896"/>
      <c r="S352"/>
      <c r="T352"/>
      <c r="U352"/>
      <c r="V352"/>
      <c r="W352"/>
      <c r="X352"/>
      <c r="Y352"/>
      <c r="Z352"/>
    </row>
    <row r="353" spans="1:26" s="864" customFormat="1" ht="21.75" customHeight="1">
      <c r="A353" s="893" t="s">
        <v>53</v>
      </c>
      <c r="B353" s="891" t="s">
        <v>398</v>
      </c>
      <c r="C353" s="891"/>
      <c r="D353" s="891"/>
      <c r="E353" s="891">
        <f>ROUNDUP(D353,0)+'Основная продукция'!AJ520</f>
        <v>0</v>
      </c>
      <c r="F353" s="898"/>
      <c r="G353" s="894"/>
      <c r="H353" s="896"/>
      <c r="J353" s="893" t="s">
        <v>53</v>
      </c>
      <c r="K353" s="891" t="s">
        <v>398</v>
      </c>
      <c r="L353" s="891"/>
      <c r="M353" s="891"/>
      <c r="N353" s="891">
        <f>ROUNDUP(M353,0)+'Основная продукция'!AK548</f>
        <v>0</v>
      </c>
      <c r="O353" s="898"/>
      <c r="P353" s="894"/>
      <c r="Q353" s="896"/>
      <c r="S353"/>
      <c r="T353"/>
      <c r="U353"/>
      <c r="V353"/>
      <c r="W353"/>
      <c r="X353"/>
      <c r="Y353"/>
      <c r="Z353"/>
    </row>
    <row r="354" spans="1:26" s="864" customFormat="1" ht="21.75" customHeight="1">
      <c r="A354" s="893" t="s">
        <v>54</v>
      </c>
      <c r="B354" s="891" t="s">
        <v>398</v>
      </c>
      <c r="C354" s="891"/>
      <c r="D354" s="891"/>
      <c r="E354" s="891">
        <f>ROUNDUP(D354,0)+'Основная продукция'!AJ521</f>
        <v>0</v>
      </c>
      <c r="F354" s="892">
        <f>E354*1</f>
        <v>0</v>
      </c>
      <c r="G354" s="1276"/>
      <c r="H354" s="1278"/>
      <c r="J354" s="893" t="s">
        <v>54</v>
      </c>
      <c r="K354" s="891" t="s">
        <v>398</v>
      </c>
      <c r="L354" s="891"/>
      <c r="M354" s="891"/>
      <c r="N354" s="891">
        <f>ROUNDUP(M354,0)+'Основная продукция'!AK549</f>
        <v>0</v>
      </c>
      <c r="O354" s="892">
        <f>N354*1</f>
        <v>0</v>
      </c>
      <c r="P354" s="1276"/>
      <c r="Q354" s="1278"/>
      <c r="S354"/>
      <c r="T354"/>
      <c r="U354"/>
      <c r="V354"/>
      <c r="W354"/>
      <c r="X354"/>
      <c r="Y354"/>
      <c r="Z354"/>
    </row>
    <row r="355" spans="1:26" s="864" customFormat="1" ht="21.75" customHeight="1">
      <c r="A355" s="893" t="s">
        <v>48</v>
      </c>
      <c r="B355" s="891" t="s">
        <v>399</v>
      </c>
      <c r="C355" s="891"/>
      <c r="D355" s="891"/>
      <c r="E355" s="891">
        <f>ROUNDUP(D355,0)+'Основная продукция'!AJ522</f>
        <v>0</v>
      </c>
      <c r="F355" s="899">
        <f>E355*55</f>
        <v>0</v>
      </c>
      <c r="G355" s="894"/>
      <c r="H355" s="896"/>
      <c r="J355" s="893" t="s">
        <v>48</v>
      </c>
      <c r="K355" s="891" t="s">
        <v>399</v>
      </c>
      <c r="L355" s="891"/>
      <c r="M355" s="891"/>
      <c r="N355" s="891">
        <f>ROUNDUP(M355,0)+'Основная продукция'!AK550</f>
        <v>0</v>
      </c>
      <c r="O355" s="899">
        <f>N355*55</f>
        <v>0</v>
      </c>
      <c r="P355" s="894"/>
      <c r="Q355" s="896"/>
      <c r="S355"/>
      <c r="T355"/>
      <c r="U355"/>
      <c r="V355"/>
      <c r="W355"/>
      <c r="X355"/>
      <c r="Y355"/>
      <c r="Z355"/>
    </row>
    <row r="356" spans="1:26" s="864" customFormat="1" ht="21.75" customHeight="1">
      <c r="A356" s="3631" t="s">
        <v>927</v>
      </c>
      <c r="B356" s="3632" t="s">
        <v>398</v>
      </c>
      <c r="C356" s="3633"/>
      <c r="D356" s="3632"/>
      <c r="E356" s="3635">
        <f>ROUNDUP(D356,0)+'Основная продукция'!AJ523</f>
        <v>0</v>
      </c>
      <c r="F356" s="3636">
        <f>E356*0.5</f>
        <v>0</v>
      </c>
      <c r="G356" s="3637"/>
      <c r="H356" s="3638"/>
      <c r="J356" s="3631" t="s">
        <v>927</v>
      </c>
      <c r="K356" s="3632" t="s">
        <v>398</v>
      </c>
      <c r="L356" s="3633"/>
      <c r="M356" s="3632"/>
      <c r="N356" s="3635">
        <f>ROUNDUP(M356,0)+'Основная продукция'!AK551</f>
        <v>0</v>
      </c>
      <c r="O356" s="3636">
        <f>N356*0.5</f>
        <v>0</v>
      </c>
      <c r="P356" s="3637"/>
      <c r="Q356" s="3638"/>
      <c r="S356"/>
      <c r="T356"/>
      <c r="U356"/>
      <c r="V356"/>
      <c r="W356"/>
      <c r="X356"/>
      <c r="Y356"/>
      <c r="Z356"/>
    </row>
    <row r="357" spans="1:26" s="864" customFormat="1" ht="21.75" customHeight="1">
      <c r="A357" s="3631" t="s">
        <v>928</v>
      </c>
      <c r="B357" s="3635" t="s">
        <v>398</v>
      </c>
      <c r="C357" s="3639"/>
      <c r="D357" s="3635"/>
      <c r="E357" s="3635">
        <f>ROUNDUP(D357,0)+'Основная продукция'!AJ524</f>
        <v>0</v>
      </c>
      <c r="F357" s="3641">
        <f>E357*0.5</f>
        <v>0</v>
      </c>
      <c r="G357" s="3642"/>
      <c r="H357" s="3643"/>
      <c r="J357" s="3631" t="s">
        <v>928</v>
      </c>
      <c r="K357" s="3635" t="s">
        <v>398</v>
      </c>
      <c r="L357" s="3639"/>
      <c r="M357" s="3635"/>
      <c r="N357" s="3635">
        <f>ROUNDUP(M357,0)+'Основная продукция'!AK552</f>
        <v>0</v>
      </c>
      <c r="O357" s="3641">
        <f>N357*0.5</f>
        <v>0</v>
      </c>
      <c r="P357" s="3642"/>
      <c r="Q357" s="3643"/>
      <c r="S357"/>
      <c r="T357"/>
      <c r="U357"/>
      <c r="V357"/>
      <c r="W357"/>
      <c r="X357"/>
      <c r="Y357"/>
      <c r="Z357"/>
    </row>
    <row r="358" spans="1:26" s="864" customFormat="1" ht="21.75" customHeight="1">
      <c r="A358" s="893" t="s">
        <v>51</v>
      </c>
      <c r="B358" s="891" t="s">
        <v>398</v>
      </c>
      <c r="C358" s="911"/>
      <c r="D358" s="891"/>
      <c r="E358" s="891">
        <f>ROUNDUP(D358,0)+'Основная продукция'!AJ525</f>
        <v>0</v>
      </c>
      <c r="F358" s="892">
        <f>E358*0.5</f>
        <v>0</v>
      </c>
      <c r="G358" s="894"/>
      <c r="H358" s="896"/>
      <c r="J358" s="893" t="s">
        <v>51</v>
      </c>
      <c r="K358" s="891" t="s">
        <v>398</v>
      </c>
      <c r="L358" s="911"/>
      <c r="M358" s="891"/>
      <c r="N358" s="891">
        <f>ROUNDUP(M358,0)+'Основная продукция'!AK553</f>
        <v>0</v>
      </c>
      <c r="O358" s="892">
        <f>N358*0.5</f>
        <v>0</v>
      </c>
      <c r="P358" s="894"/>
      <c r="Q358" s="896"/>
      <c r="S358"/>
      <c r="T358"/>
      <c r="U358"/>
      <c r="V358"/>
      <c r="W358"/>
      <c r="X358"/>
      <c r="Y358"/>
      <c r="Z358"/>
    </row>
    <row r="359" spans="1:26" s="864" customFormat="1" ht="21.75" customHeight="1">
      <c r="A359" s="1273" t="s">
        <v>922</v>
      </c>
      <c r="B359" s="1274" t="s">
        <v>398</v>
      </c>
      <c r="C359" s="1972"/>
      <c r="D359" s="1274"/>
      <c r="E359" s="891">
        <f>ROUNDUP(D359,0)+'Основная продукция'!AJ526</f>
        <v>0</v>
      </c>
      <c r="F359" s="1275">
        <f>E359*0.2</f>
        <v>0</v>
      </c>
      <c r="G359" s="894"/>
      <c r="H359" s="896"/>
      <c r="J359" s="1273" t="s">
        <v>922</v>
      </c>
      <c r="K359" s="1274" t="s">
        <v>398</v>
      </c>
      <c r="L359" s="1972"/>
      <c r="M359" s="1274"/>
      <c r="N359" s="891">
        <f>ROUNDUP(M359,0)+'Основная продукция'!AK554</f>
        <v>0</v>
      </c>
      <c r="O359" s="1275">
        <f>N359*0.2</f>
        <v>0</v>
      </c>
      <c r="P359" s="894"/>
      <c r="Q359" s="896"/>
      <c r="S359"/>
      <c r="T359"/>
      <c r="U359"/>
      <c r="V359"/>
      <c r="W359"/>
      <c r="X359"/>
      <c r="Y359"/>
      <c r="Z359"/>
    </row>
    <row r="360" spans="1:26" s="864" customFormat="1" ht="21.75" customHeight="1">
      <c r="A360" s="893" t="s">
        <v>58</v>
      </c>
      <c r="B360" s="891" t="s">
        <v>398</v>
      </c>
      <c r="C360" s="891"/>
      <c r="D360" s="891"/>
      <c r="E360" s="891">
        <f>ROUNDUP(D360,0)+'Основная продукция'!AJ528</f>
        <v>0</v>
      </c>
      <c r="F360" s="894"/>
      <c r="G360" s="894"/>
      <c r="H360" s="896"/>
      <c r="J360" s="893" t="s">
        <v>58</v>
      </c>
      <c r="K360" s="891" t="s">
        <v>398</v>
      </c>
      <c r="L360" s="891"/>
      <c r="M360" s="891"/>
      <c r="N360" s="891">
        <f>ROUNDUP(M360,0)+'Основная продукция'!AK556</f>
        <v>0</v>
      </c>
      <c r="O360" s="894"/>
      <c r="P360" s="894"/>
      <c r="Q360" s="896"/>
      <c r="S360"/>
      <c r="T360"/>
      <c r="U360"/>
      <c r="V360"/>
      <c r="W360"/>
      <c r="X360"/>
      <c r="Y360"/>
      <c r="Z360"/>
    </row>
    <row r="361" spans="1:26" s="864" customFormat="1" ht="21.75" customHeight="1">
      <c r="A361" s="3644" t="s">
        <v>57</v>
      </c>
      <c r="B361" s="1274" t="s">
        <v>398</v>
      </c>
      <c r="C361" s="1274"/>
      <c r="D361" s="1274"/>
      <c r="E361" s="891">
        <f>ROUNDUP(D361,0)+'Основная продукция'!AJ529</f>
        <v>0</v>
      </c>
      <c r="F361" s="1275">
        <f>E361*0.2</f>
        <v>0</v>
      </c>
      <c r="G361" s="894"/>
      <c r="H361" s="896"/>
      <c r="J361" s="3644" t="s">
        <v>57</v>
      </c>
      <c r="K361" s="891" t="s">
        <v>398</v>
      </c>
      <c r="L361" s="891"/>
      <c r="M361" s="891"/>
      <c r="N361" s="891">
        <f>ROUNDUP(M361,0)+'Основная продукция'!AK557</f>
        <v>0</v>
      </c>
      <c r="O361" s="892">
        <f>N361*0.2</f>
        <v>0</v>
      </c>
      <c r="P361" s="894"/>
      <c r="Q361" s="896"/>
      <c r="S361"/>
      <c r="T361"/>
      <c r="U361"/>
      <c r="V361"/>
      <c r="W361"/>
      <c r="X361"/>
      <c r="Y361"/>
      <c r="Z361"/>
    </row>
    <row r="362" spans="1:26" s="864" customFormat="1" ht="21.75" customHeight="1">
      <c r="A362" s="893" t="s">
        <v>725</v>
      </c>
      <c r="B362" s="891" t="s">
        <v>398</v>
      </c>
      <c r="C362" s="911"/>
      <c r="D362" s="891"/>
      <c r="E362" s="891">
        <f>ROUNDUP(D362,0)+'Основная продукция'!AJ530</f>
        <v>0</v>
      </c>
      <c r="F362" s="892">
        <f>E362*0.5</f>
        <v>0</v>
      </c>
      <c r="G362" s="894"/>
      <c r="H362" s="896"/>
      <c r="J362" s="893" t="s">
        <v>725</v>
      </c>
      <c r="K362" s="1274" t="s">
        <v>398</v>
      </c>
      <c r="L362" s="1972"/>
      <c r="M362" s="1274"/>
      <c r="N362" s="891">
        <f>ROUNDUP(M362,0)+'Основная продукция'!AK558</f>
        <v>0</v>
      </c>
      <c r="O362" s="1275">
        <f>N362*0.5</f>
        <v>0</v>
      </c>
      <c r="P362" s="1276"/>
      <c r="Q362" s="1278"/>
      <c r="S362"/>
      <c r="T362"/>
      <c r="U362"/>
      <c r="V362"/>
      <c r="W362"/>
      <c r="X362"/>
      <c r="Y362"/>
      <c r="Z362"/>
    </row>
    <row r="363" spans="1:26" s="864" customFormat="1" ht="21.75" customHeight="1" thickBot="1">
      <c r="A363" s="912" t="s">
        <v>747</v>
      </c>
      <c r="B363" s="913" t="s">
        <v>398</v>
      </c>
      <c r="C363" s="1980"/>
      <c r="D363" s="913"/>
      <c r="E363" s="1274">
        <f>ROUNDUP(D363,0)+'Основная продукция'!AJ531</f>
        <v>0</v>
      </c>
      <c r="F363" s="1981">
        <f>E363*0.5</f>
        <v>0</v>
      </c>
      <c r="G363" s="914"/>
      <c r="H363" s="916"/>
      <c r="J363" s="912" t="s">
        <v>747</v>
      </c>
      <c r="K363" s="913" t="s">
        <v>398</v>
      </c>
      <c r="L363" s="1980"/>
      <c r="M363" s="913"/>
      <c r="N363" s="891">
        <f>ROUNDUP(M363,0)+'Основная продукция'!AK559</f>
        <v>0</v>
      </c>
      <c r="O363" s="1981">
        <f>N363*0.5</f>
        <v>0</v>
      </c>
      <c r="P363" s="914"/>
      <c r="Q363" s="916"/>
      <c r="S363"/>
      <c r="T363"/>
      <c r="U363"/>
      <c r="V363"/>
      <c r="W363"/>
      <c r="X363"/>
      <c r="Y363"/>
      <c r="Z363"/>
    </row>
    <row r="364" spans="1:26" s="864" customFormat="1" ht="21.75" customHeight="1">
      <c r="A364" s="3891" t="s">
        <v>939</v>
      </c>
      <c r="B364" s="3892"/>
      <c r="C364" s="3892"/>
      <c r="D364" s="3892"/>
      <c r="E364" s="3892"/>
      <c r="F364" s="3892"/>
      <c r="G364" s="3892"/>
      <c r="H364" s="3893"/>
      <c r="I364" s="785"/>
      <c r="J364" s="3891" t="s">
        <v>939</v>
      </c>
      <c r="K364" s="3892"/>
      <c r="L364" s="3892"/>
      <c r="M364" s="3892"/>
      <c r="N364" s="3892"/>
      <c r="O364" s="3892"/>
      <c r="P364" s="3892"/>
      <c r="Q364" s="3893"/>
      <c r="S364"/>
      <c r="T364"/>
      <c r="U364"/>
      <c r="V364"/>
      <c r="W364"/>
      <c r="X364"/>
      <c r="Y364"/>
      <c r="Z364"/>
    </row>
    <row r="365" spans="1:26" ht="21.75" customHeight="1" thickBot="1">
      <c r="A365" s="795"/>
      <c r="B365" s="796"/>
      <c r="C365" s="796"/>
      <c r="D365" s="796"/>
      <c r="E365" s="796"/>
      <c r="F365" s="796"/>
      <c r="G365" s="796"/>
      <c r="H365" s="917"/>
      <c r="J365" s="795"/>
      <c r="K365" s="796"/>
      <c r="L365" s="796"/>
      <c r="M365" s="796"/>
      <c r="N365" s="796"/>
      <c r="O365" s="796"/>
      <c r="P365" s="796"/>
      <c r="Q365" s="917"/>
      <c r="S365"/>
      <c r="T365"/>
      <c r="U365"/>
      <c r="V365"/>
      <c r="W365"/>
      <c r="X365"/>
      <c r="Y365"/>
      <c r="Z365"/>
    </row>
    <row r="366" spans="1:26" ht="21.75" customHeight="1">
      <c r="S366"/>
      <c r="T366"/>
      <c r="U366"/>
      <c r="V366"/>
      <c r="W366"/>
      <c r="X366"/>
      <c r="Y366"/>
      <c r="Z366"/>
    </row>
    <row r="367" spans="1:26" ht="30" customHeight="1">
      <c r="S367"/>
      <c r="T367"/>
      <c r="U367"/>
      <c r="V367"/>
      <c r="W367"/>
      <c r="X367"/>
      <c r="Y367"/>
      <c r="Z367"/>
    </row>
    <row r="368" spans="1:26" ht="30" customHeight="1">
      <c r="S368"/>
      <c r="T368"/>
      <c r="U368"/>
      <c r="V368"/>
      <c r="W368"/>
      <c r="X368"/>
      <c r="Y368"/>
      <c r="Z368"/>
    </row>
  </sheetData>
  <mergeCells count="151">
    <mergeCell ref="G314:H314"/>
    <mergeCell ref="J314:O314"/>
    <mergeCell ref="P314:Q314"/>
    <mergeCell ref="B315:F315"/>
    <mergeCell ref="K315:O315"/>
    <mergeCell ref="G261:H261"/>
    <mergeCell ref="J261:O261"/>
    <mergeCell ref="A316:B317"/>
    <mergeCell ref="F316:F317"/>
    <mergeCell ref="G316:G317"/>
    <mergeCell ref="H316:H317"/>
    <mergeCell ref="J316:K317"/>
    <mergeCell ref="O316:O317"/>
    <mergeCell ref="P316:P317"/>
    <mergeCell ref="Q316:Q317"/>
    <mergeCell ref="E316:E317"/>
    <mergeCell ref="N316:N317"/>
    <mergeCell ref="A263:B264"/>
    <mergeCell ref="Y263:Y264"/>
    <mergeCell ref="Z263:Z264"/>
    <mergeCell ref="O263:O264"/>
    <mergeCell ref="P263:P264"/>
    <mergeCell ref="Q263:Q264"/>
    <mergeCell ref="S263:T264"/>
    <mergeCell ref="X263:X264"/>
    <mergeCell ref="W107:W108"/>
    <mergeCell ref="E159:E160"/>
    <mergeCell ref="N159:N160"/>
    <mergeCell ref="W159:W160"/>
    <mergeCell ref="T158:X158"/>
    <mergeCell ref="W263:W264"/>
    <mergeCell ref="F263:F264"/>
    <mergeCell ref="G263:G264"/>
    <mergeCell ref="H263:H264"/>
    <mergeCell ref="J263:K264"/>
    <mergeCell ref="B262:F262"/>
    <mergeCell ref="K262:O262"/>
    <mergeCell ref="E263:E264"/>
    <mergeCell ref="N263:N264"/>
    <mergeCell ref="Y211:Y212"/>
    <mergeCell ref="Z211:Z212"/>
    <mergeCell ref="O211:O212"/>
    <mergeCell ref="P211:P212"/>
    <mergeCell ref="Q211:Q212"/>
    <mergeCell ref="S211:T212"/>
    <mergeCell ref="X211:X212"/>
    <mergeCell ref="W211:W212"/>
    <mergeCell ref="T262:X262"/>
    <mergeCell ref="P261:Q261"/>
    <mergeCell ref="S261:X261"/>
    <mergeCell ref="Y261:Z261"/>
    <mergeCell ref="A211:B212"/>
    <mergeCell ref="F211:F212"/>
    <mergeCell ref="G211:G212"/>
    <mergeCell ref="H211:H212"/>
    <mergeCell ref="J211:K212"/>
    <mergeCell ref="B210:F210"/>
    <mergeCell ref="K210:O210"/>
    <mergeCell ref="E211:E212"/>
    <mergeCell ref="N211:N212"/>
    <mergeCell ref="T210:X210"/>
    <mergeCell ref="G209:H209"/>
    <mergeCell ref="J209:O209"/>
    <mergeCell ref="P209:Q209"/>
    <mergeCell ref="S209:X209"/>
    <mergeCell ref="Y209:Z209"/>
    <mergeCell ref="G157:H157"/>
    <mergeCell ref="J157:O157"/>
    <mergeCell ref="P157:Q157"/>
    <mergeCell ref="S157:X157"/>
    <mergeCell ref="Y157:Z157"/>
    <mergeCell ref="A159:B160"/>
    <mergeCell ref="F159:F160"/>
    <mergeCell ref="G159:G160"/>
    <mergeCell ref="H159:H160"/>
    <mergeCell ref="J159:K160"/>
    <mergeCell ref="B158:F158"/>
    <mergeCell ref="K158:O158"/>
    <mergeCell ref="Y159:Y160"/>
    <mergeCell ref="Z159:Z160"/>
    <mergeCell ref="O159:O160"/>
    <mergeCell ref="P159:P160"/>
    <mergeCell ref="Q159:Q160"/>
    <mergeCell ref="S159:T160"/>
    <mergeCell ref="X159:X160"/>
    <mergeCell ref="G105:H105"/>
    <mergeCell ref="J105:O105"/>
    <mergeCell ref="P105:Q105"/>
    <mergeCell ref="S105:X105"/>
    <mergeCell ref="Y105:Z105"/>
    <mergeCell ref="A107:B108"/>
    <mergeCell ref="F107:F108"/>
    <mergeCell ref="G107:G108"/>
    <mergeCell ref="H107:H108"/>
    <mergeCell ref="J107:K108"/>
    <mergeCell ref="B106:F106"/>
    <mergeCell ref="K106:O106"/>
    <mergeCell ref="Y107:Y108"/>
    <mergeCell ref="Z107:Z108"/>
    <mergeCell ref="O107:O108"/>
    <mergeCell ref="P107:P108"/>
    <mergeCell ref="Q107:Q108"/>
    <mergeCell ref="S107:T108"/>
    <mergeCell ref="X107:X108"/>
    <mergeCell ref="E107:E108"/>
    <mergeCell ref="N107:N108"/>
    <mergeCell ref="T106:X106"/>
    <mergeCell ref="A55:B56"/>
    <mergeCell ref="F55:F56"/>
    <mergeCell ref="G55:G56"/>
    <mergeCell ref="H55:H56"/>
    <mergeCell ref="J55:K56"/>
    <mergeCell ref="G53:H53"/>
    <mergeCell ref="P53:Q53"/>
    <mergeCell ref="Y53:Z53"/>
    <mergeCell ref="B54:F54"/>
    <mergeCell ref="K54:O54"/>
    <mergeCell ref="T54:X54"/>
    <mergeCell ref="Y55:Y56"/>
    <mergeCell ref="Z55:Z56"/>
    <mergeCell ref="O55:O56"/>
    <mergeCell ref="P55:P56"/>
    <mergeCell ref="Q55:Q56"/>
    <mergeCell ref="S55:T56"/>
    <mergeCell ref="X55:X56"/>
    <mergeCell ref="E55:E56"/>
    <mergeCell ref="N55:N56"/>
    <mergeCell ref="W55:W56"/>
    <mergeCell ref="G1:H1"/>
    <mergeCell ref="J1:O1"/>
    <mergeCell ref="P1:Q1"/>
    <mergeCell ref="S1:X1"/>
    <mergeCell ref="Y1:Z1"/>
    <mergeCell ref="B2:F2"/>
    <mergeCell ref="K2:O2"/>
    <mergeCell ref="T2:X2"/>
    <mergeCell ref="S3:T4"/>
    <mergeCell ref="X3:X4"/>
    <mergeCell ref="Y3:Y4"/>
    <mergeCell ref="Z3:Z4"/>
    <mergeCell ref="A3:B4"/>
    <mergeCell ref="F3:F4"/>
    <mergeCell ref="G3:G4"/>
    <mergeCell ref="H3:H4"/>
    <mergeCell ref="J3:K4"/>
    <mergeCell ref="O3:O4"/>
    <mergeCell ref="P3:P4"/>
    <mergeCell ref="Q3:Q4"/>
    <mergeCell ref="E3:E4"/>
    <mergeCell ref="N3:N4"/>
    <mergeCell ref="W3:W4"/>
  </mergeCells>
  <pageMargins left="0" right="0" top="0" bottom="0" header="0" footer="0"/>
  <pageSetup paperSize="9" scale="68" orientation="portrait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4">
    <tabColor rgb="FFFF0000"/>
  </sheetPr>
  <dimension ref="A1:W110"/>
  <sheetViews>
    <sheetView view="pageLayout" topLeftCell="A97" zoomScale="84" zoomScaleNormal="84" zoomScalePageLayoutView="84" workbookViewId="0">
      <selection activeCell="N117" sqref="N116:N117"/>
    </sheetView>
  </sheetViews>
  <sheetFormatPr defaultColWidth="9.140625" defaultRowHeight="12.75"/>
  <cols>
    <col min="1" max="1" width="12.28515625" style="785" customWidth="1"/>
    <col min="2" max="2" width="4.5703125" style="785" customWidth="1"/>
    <col min="3" max="3" width="4.42578125" style="785" customWidth="1"/>
    <col min="4" max="4" width="8" style="785" customWidth="1"/>
    <col min="5" max="7" width="7.28515625" style="785" customWidth="1"/>
    <col min="8" max="8" width="1.7109375" style="785" customWidth="1"/>
    <col min="9" max="9" width="12.28515625" style="785" customWidth="1"/>
    <col min="10" max="10" width="4.5703125" style="785" customWidth="1"/>
    <col min="11" max="11" width="4.42578125" style="785" customWidth="1"/>
    <col min="12" max="12" width="8" style="785" customWidth="1"/>
    <col min="13" max="15" width="7.140625" style="785" customWidth="1"/>
    <col min="16" max="16" width="1.7109375" style="785" customWidth="1"/>
    <col min="17" max="17" width="12.28515625" style="785" customWidth="1"/>
    <col min="18" max="18" width="4.5703125" style="785" customWidth="1"/>
    <col min="19" max="19" width="4.42578125" style="785" customWidth="1"/>
    <col min="20" max="20" width="8.5703125" style="785" customWidth="1"/>
    <col min="21" max="23" width="7.28515625" style="785" customWidth="1"/>
    <col min="24" max="16384" width="9.140625" style="785"/>
  </cols>
  <sheetData>
    <row r="1" spans="1:23" ht="18.75" customHeight="1" thickBot="1">
      <c r="A1" s="854" t="s">
        <v>318</v>
      </c>
      <c r="B1" s="855"/>
      <c r="C1" s="855"/>
      <c r="D1" s="855"/>
      <c r="E1" s="4051" t="s">
        <v>80</v>
      </c>
      <c r="F1" s="4052"/>
      <c r="G1" s="4053"/>
      <c r="I1" s="4054" t="s">
        <v>319</v>
      </c>
      <c r="J1" s="4055"/>
      <c r="K1" s="4055"/>
      <c r="L1" s="4055"/>
      <c r="M1" s="4051" t="s">
        <v>226</v>
      </c>
      <c r="N1" s="4052"/>
      <c r="O1" s="4053"/>
      <c r="Q1" s="4056" t="s">
        <v>321</v>
      </c>
      <c r="R1" s="4057"/>
      <c r="S1" s="4057"/>
      <c r="T1" s="4058"/>
      <c r="U1" s="4051" t="s">
        <v>122</v>
      </c>
      <c r="V1" s="4052"/>
      <c r="W1" s="4053"/>
    </row>
    <row r="2" spans="1:23" ht="18.75" customHeight="1" thickBot="1">
      <c r="A2" s="856" t="s">
        <v>61</v>
      </c>
      <c r="B2" s="4059">
        <f>'Основная продукция'!B2</f>
        <v>44606</v>
      </c>
      <c r="C2" s="4060"/>
      <c r="D2" s="4061"/>
      <c r="E2" s="857" t="s">
        <v>62</v>
      </c>
      <c r="F2" s="4062" t="str">
        <f>'Основная продукция'!AP2</f>
        <v>Ночь</v>
      </c>
      <c r="G2" s="4063"/>
      <c r="I2" s="856" t="s">
        <v>61</v>
      </c>
      <c r="J2" s="4059">
        <f>B2</f>
        <v>44606</v>
      </c>
      <c r="K2" s="4060"/>
      <c r="L2" s="4061"/>
      <c r="M2" s="857" t="s">
        <v>62</v>
      </c>
      <c r="N2" s="4064" t="str">
        <f>F2</f>
        <v>Ночь</v>
      </c>
      <c r="O2" s="4065"/>
      <c r="Q2" s="856" t="s">
        <v>61</v>
      </c>
      <c r="R2" s="4059">
        <f>J2</f>
        <v>44606</v>
      </c>
      <c r="S2" s="4060"/>
      <c r="T2" s="4061"/>
      <c r="U2" s="857" t="s">
        <v>62</v>
      </c>
      <c r="V2" s="4064" t="str">
        <f>N2</f>
        <v>Ночь</v>
      </c>
      <c r="W2" s="4065"/>
    </row>
    <row r="3" spans="1:23" ht="12.75" customHeight="1">
      <c r="A3" s="4077" t="s">
        <v>21</v>
      </c>
      <c r="B3" s="4078"/>
      <c r="C3" s="4081" t="s">
        <v>396</v>
      </c>
      <c r="D3" s="4081" t="s">
        <v>400</v>
      </c>
      <c r="E3" s="4081" t="s">
        <v>394</v>
      </c>
      <c r="F3" s="4081" t="s">
        <v>22</v>
      </c>
      <c r="G3" s="4090" t="s">
        <v>23</v>
      </c>
      <c r="I3" s="4077" t="s">
        <v>21</v>
      </c>
      <c r="J3" s="4078"/>
      <c r="K3" s="4081" t="s">
        <v>396</v>
      </c>
      <c r="L3" s="4081" t="s">
        <v>400</v>
      </c>
      <c r="M3" s="4081" t="s">
        <v>394</v>
      </c>
      <c r="N3" s="4081" t="s">
        <v>22</v>
      </c>
      <c r="O3" s="4090" t="s">
        <v>23</v>
      </c>
      <c r="Q3" s="4077" t="s">
        <v>21</v>
      </c>
      <c r="R3" s="4078"/>
      <c r="S3" s="4081" t="s">
        <v>396</v>
      </c>
      <c r="T3" s="4081" t="s">
        <v>400</v>
      </c>
      <c r="U3" s="4081" t="s">
        <v>394</v>
      </c>
      <c r="V3" s="4081" t="s">
        <v>22</v>
      </c>
      <c r="W3" s="4090" t="s">
        <v>23</v>
      </c>
    </row>
    <row r="4" spans="1:23" ht="13.5" customHeight="1" thickBot="1">
      <c r="A4" s="4079"/>
      <c r="B4" s="4080"/>
      <c r="C4" s="4082"/>
      <c r="D4" s="4082"/>
      <c r="E4" s="4082"/>
      <c r="F4" s="4082"/>
      <c r="G4" s="4091"/>
      <c r="I4" s="4079"/>
      <c r="J4" s="4080"/>
      <c r="K4" s="4082"/>
      <c r="L4" s="4082"/>
      <c r="M4" s="4082"/>
      <c r="N4" s="4082"/>
      <c r="O4" s="4091"/>
      <c r="Q4" s="4079"/>
      <c r="R4" s="4080"/>
      <c r="S4" s="4082"/>
      <c r="T4" s="4082"/>
      <c r="U4" s="4082"/>
      <c r="V4" s="4082"/>
      <c r="W4" s="4091"/>
    </row>
    <row r="5" spans="1:23" ht="25.5" customHeight="1">
      <c r="A5" s="988" t="s">
        <v>24</v>
      </c>
      <c r="B5" s="989" t="s">
        <v>25</v>
      </c>
      <c r="C5" s="989" t="s">
        <v>397</v>
      </c>
      <c r="D5" s="990">
        <f>IF('Основная продукция'!AP5&gt;0,'Основная продукция'!AP5,0)</f>
        <v>0</v>
      </c>
      <c r="E5" s="1256"/>
      <c r="F5" s="992"/>
      <c r="G5" s="993"/>
      <c r="I5" s="988" t="s">
        <v>24</v>
      </c>
      <c r="J5" s="989" t="s">
        <v>25</v>
      </c>
      <c r="K5" s="989" t="s">
        <v>397</v>
      </c>
      <c r="L5" s="990">
        <f>IF('Основная продукция'!AP117&gt;0,'Основная продукция'!AP117,0)</f>
        <v>0</v>
      </c>
      <c r="M5" s="1256"/>
      <c r="N5" s="992"/>
      <c r="O5" s="993"/>
      <c r="Q5" s="988" t="s">
        <v>24</v>
      </c>
      <c r="R5" s="989" t="s">
        <v>25</v>
      </c>
      <c r="S5" s="989" t="s">
        <v>397</v>
      </c>
      <c r="T5" s="990">
        <f>IF('Основная продукция'!AP145&gt;0,'Основная продукция'!AP145,0)</f>
        <v>0</v>
      </c>
      <c r="U5" s="1256"/>
      <c r="V5" s="992"/>
      <c r="W5" s="993"/>
    </row>
    <row r="6" spans="1:23" ht="25.5" customHeight="1">
      <c r="A6" s="1257" t="s">
        <v>26</v>
      </c>
      <c r="B6" s="1029" t="s">
        <v>25</v>
      </c>
      <c r="C6" s="1029" t="s">
        <v>397</v>
      </c>
      <c r="D6" s="1030">
        <f>IF('Основная продукция'!AP6&gt;0,'Основная продукция'!AP6,0)</f>
        <v>0</v>
      </c>
      <c r="E6" s="1258"/>
      <c r="F6" s="1032"/>
      <c r="G6" s="1033"/>
      <c r="I6" s="1257" t="s">
        <v>26</v>
      </c>
      <c r="J6" s="1029" t="s">
        <v>25</v>
      </c>
      <c r="K6" s="1029" t="s">
        <v>397</v>
      </c>
      <c r="L6" s="1030">
        <f>IF('Основная продукция'!AP118&gt;0,'Основная продукция'!AP118,0)</f>
        <v>0</v>
      </c>
      <c r="M6" s="1258"/>
      <c r="N6" s="1032"/>
      <c r="O6" s="1033"/>
      <c r="Q6" s="1257" t="s">
        <v>26</v>
      </c>
      <c r="R6" s="1029" t="s">
        <v>25</v>
      </c>
      <c r="S6" s="1029" t="s">
        <v>397</v>
      </c>
      <c r="T6" s="1030">
        <f>IF('Основная продукция'!AP146&gt;0,'Основная продукция'!AP146,0)</f>
        <v>0</v>
      </c>
      <c r="U6" s="1258"/>
      <c r="V6" s="1032"/>
      <c r="W6" s="1033"/>
    </row>
    <row r="7" spans="1:23" ht="25.5" customHeight="1">
      <c r="A7" s="865" t="s">
        <v>583</v>
      </c>
      <c r="B7" s="1029" t="s">
        <v>25</v>
      </c>
      <c r="C7" s="1029" t="s">
        <v>397</v>
      </c>
      <c r="D7" s="1030">
        <f>IF('Основная продукция'!AP7&gt;0,'Основная продукция'!AP7,0)</f>
        <v>0</v>
      </c>
      <c r="E7" s="1258"/>
      <c r="F7" s="1032"/>
      <c r="G7" s="1033"/>
      <c r="I7" s="865" t="s">
        <v>583</v>
      </c>
      <c r="J7" s="1029" t="s">
        <v>25</v>
      </c>
      <c r="K7" s="1029" t="s">
        <v>397</v>
      </c>
      <c r="L7" s="1030">
        <f>IF('Основная продукция'!AP119&gt;0,'Основная продукция'!AP119,0)</f>
        <v>0</v>
      </c>
      <c r="M7" s="1258"/>
      <c r="N7" s="1032"/>
      <c r="O7" s="1033"/>
      <c r="Q7" s="865" t="s">
        <v>583</v>
      </c>
      <c r="R7" s="1029" t="s">
        <v>25</v>
      </c>
      <c r="S7" s="1029" t="s">
        <v>397</v>
      </c>
      <c r="T7" s="1030">
        <f>IF('Основная продукция'!AP147&gt;0,'Основная продукция'!AP147,0)</f>
        <v>0</v>
      </c>
      <c r="U7" s="1258"/>
      <c r="V7" s="1032"/>
      <c r="W7" s="1033"/>
    </row>
    <row r="8" spans="1:23" ht="25.5" customHeight="1">
      <c r="A8" s="865" t="s">
        <v>584</v>
      </c>
      <c r="B8" s="1029" t="s">
        <v>25</v>
      </c>
      <c r="C8" s="1029" t="s">
        <v>397</v>
      </c>
      <c r="D8" s="1030">
        <f>IF('Основная продукция'!AP8&gt;0,'Основная продукция'!AP8,0)</f>
        <v>0</v>
      </c>
      <c r="E8" s="1258"/>
      <c r="F8" s="1032"/>
      <c r="G8" s="1033"/>
      <c r="I8" s="865" t="s">
        <v>584</v>
      </c>
      <c r="J8" s="1029" t="s">
        <v>25</v>
      </c>
      <c r="K8" s="1029" t="s">
        <v>397</v>
      </c>
      <c r="L8" s="1030">
        <f>IF('Основная продукция'!AP120&gt;0,'Основная продукция'!AP120,0)</f>
        <v>0</v>
      </c>
      <c r="M8" s="1258"/>
      <c r="N8" s="1032"/>
      <c r="O8" s="1033"/>
      <c r="Q8" s="865" t="s">
        <v>584</v>
      </c>
      <c r="R8" s="1029" t="s">
        <v>25</v>
      </c>
      <c r="S8" s="1029" t="s">
        <v>397</v>
      </c>
      <c r="T8" s="1030">
        <f>IF('Основная продукция'!AP148&gt;0,'Основная продукция'!AP148,0)</f>
        <v>0</v>
      </c>
      <c r="U8" s="1258"/>
      <c r="V8" s="1032"/>
      <c r="W8" s="1033"/>
    </row>
    <row r="9" spans="1:23" ht="25.5" customHeight="1" thickBot="1">
      <c r="A9" s="1034" t="s">
        <v>27</v>
      </c>
      <c r="B9" s="995" t="s">
        <v>25</v>
      </c>
      <c r="C9" s="996" t="s">
        <v>397</v>
      </c>
      <c r="D9" s="997">
        <f>IF('Основная продукция'!AP9&gt;0,'Основная продукция'!AP9,0)</f>
        <v>0</v>
      </c>
      <c r="E9" s="1259"/>
      <c r="F9" s="999"/>
      <c r="G9" s="1000"/>
      <c r="I9" s="1034" t="s">
        <v>27</v>
      </c>
      <c r="J9" s="995" t="s">
        <v>25</v>
      </c>
      <c r="K9" s="996" t="s">
        <v>397</v>
      </c>
      <c r="L9" s="997">
        <f>IF('Основная продукция'!AP121&gt;0,'Основная продукция'!AP121,0)</f>
        <v>0</v>
      </c>
      <c r="M9" s="1259"/>
      <c r="N9" s="999"/>
      <c r="O9" s="1000"/>
      <c r="Q9" s="1034" t="s">
        <v>27</v>
      </c>
      <c r="R9" s="995" t="s">
        <v>25</v>
      </c>
      <c r="S9" s="996" t="s">
        <v>397</v>
      </c>
      <c r="T9" s="997">
        <f>IF('Основная продукция'!AP149&gt;0,'Основная продукция'!AP149,0)</f>
        <v>0</v>
      </c>
      <c r="U9" s="1259"/>
      <c r="V9" s="999"/>
      <c r="W9" s="1000"/>
    </row>
    <row r="10" spans="1:23" ht="25.5" customHeight="1">
      <c r="A10" s="988" t="s">
        <v>0</v>
      </c>
      <c r="B10" s="989" t="s">
        <v>25</v>
      </c>
      <c r="C10" s="989" t="s">
        <v>397</v>
      </c>
      <c r="D10" s="990">
        <f>IF('Основная продукция'!AP11&gt;0,'Основная продукция'!AP11,0)</f>
        <v>0</v>
      </c>
      <c r="E10" s="991"/>
      <c r="F10" s="992"/>
      <c r="G10" s="993"/>
      <c r="I10" s="988" t="s">
        <v>0</v>
      </c>
      <c r="J10" s="989" t="s">
        <v>25</v>
      </c>
      <c r="K10" s="989" t="s">
        <v>397</v>
      </c>
      <c r="L10" s="990">
        <f>IF('Основная продукция'!AP123&gt;0,'Основная продукция'!AP123,0)</f>
        <v>0</v>
      </c>
      <c r="M10" s="991"/>
      <c r="N10" s="992"/>
      <c r="O10" s="993"/>
      <c r="Q10" s="988" t="s">
        <v>0</v>
      </c>
      <c r="R10" s="989" t="s">
        <v>25</v>
      </c>
      <c r="S10" s="989" t="s">
        <v>397</v>
      </c>
      <c r="T10" s="990">
        <f>IF('Основная продукция'!AP151&gt;0,'Основная продукция'!AP151,0)</f>
        <v>0</v>
      </c>
      <c r="U10" s="991"/>
      <c r="V10" s="992"/>
      <c r="W10" s="993"/>
    </row>
    <row r="11" spans="1:23" ht="25.5" customHeight="1">
      <c r="A11" s="1257" t="s">
        <v>28</v>
      </c>
      <c r="B11" s="1029" t="s">
        <v>25</v>
      </c>
      <c r="C11" s="1029" t="s">
        <v>397</v>
      </c>
      <c r="D11" s="1030">
        <f>IF('Основная продукция'!AP12&gt;0,'Основная продукция'!AP12,0)</f>
        <v>0</v>
      </c>
      <c r="E11" s="1031"/>
      <c r="F11" s="1032"/>
      <c r="G11" s="1033"/>
      <c r="I11" s="1257" t="s">
        <v>28</v>
      </c>
      <c r="J11" s="1029" t="s">
        <v>25</v>
      </c>
      <c r="K11" s="1029" t="s">
        <v>397</v>
      </c>
      <c r="L11" s="1030">
        <f>IF('Основная продукция'!AP124&gt;0,'Основная продукция'!AP124,0)</f>
        <v>0</v>
      </c>
      <c r="M11" s="1031"/>
      <c r="N11" s="1032"/>
      <c r="O11" s="1033"/>
      <c r="Q11" s="1257" t="s">
        <v>28</v>
      </c>
      <c r="R11" s="1029" t="s">
        <v>25</v>
      </c>
      <c r="S11" s="1029" t="s">
        <v>397</v>
      </c>
      <c r="T11" s="1030">
        <f>IF('Основная продукция'!AP152&gt;0,'Основная продукция'!AP152,0)</f>
        <v>0</v>
      </c>
      <c r="U11" s="1031"/>
      <c r="V11" s="1032"/>
      <c r="W11" s="1033"/>
    </row>
    <row r="12" spans="1:23" ht="25.5" customHeight="1" thickBot="1">
      <c r="A12" s="994" t="s">
        <v>29</v>
      </c>
      <c r="B12" s="995" t="s">
        <v>25</v>
      </c>
      <c r="C12" s="996" t="s">
        <v>397</v>
      </c>
      <c r="D12" s="997">
        <f>IF('Основная продукция'!AP13&gt;0,'Основная продукция'!AP13,0)</f>
        <v>0</v>
      </c>
      <c r="E12" s="998"/>
      <c r="F12" s="999"/>
      <c r="G12" s="1000"/>
      <c r="I12" s="994" t="s">
        <v>29</v>
      </c>
      <c r="J12" s="995" t="s">
        <v>25</v>
      </c>
      <c r="K12" s="996" t="s">
        <v>397</v>
      </c>
      <c r="L12" s="997">
        <f>IF('Основная продукция'!AP125&gt;0,'Основная продукция'!AP125,0)</f>
        <v>0</v>
      </c>
      <c r="M12" s="998"/>
      <c r="N12" s="999"/>
      <c r="O12" s="1000"/>
      <c r="Q12" s="994" t="s">
        <v>29</v>
      </c>
      <c r="R12" s="995" t="s">
        <v>25</v>
      </c>
      <c r="S12" s="996" t="s">
        <v>397</v>
      </c>
      <c r="T12" s="997">
        <f>IF('Основная продукция'!AP153&gt;0,'Основная продукция'!AP153,0)</f>
        <v>0</v>
      </c>
      <c r="U12" s="998"/>
      <c r="V12" s="999"/>
      <c r="W12" s="1000"/>
    </row>
    <row r="13" spans="1:23" ht="25.5" customHeight="1">
      <c r="A13" s="988" t="s">
        <v>30</v>
      </c>
      <c r="B13" s="989" t="s">
        <v>25</v>
      </c>
      <c r="C13" s="989" t="s">
        <v>397</v>
      </c>
      <c r="D13" s="990">
        <f>IF('Основная продукция'!AP15&gt;0,'Основная продукция'!AP15,0)</f>
        <v>0</v>
      </c>
      <c r="E13" s="991"/>
      <c r="F13" s="992"/>
      <c r="G13" s="993"/>
      <c r="I13" s="988" t="s">
        <v>30</v>
      </c>
      <c r="J13" s="989" t="s">
        <v>25</v>
      </c>
      <c r="K13" s="989" t="s">
        <v>397</v>
      </c>
      <c r="L13" s="990">
        <f>IF('Основная продукция'!AP127&gt;0,'Основная продукция'!AP127,0)</f>
        <v>0</v>
      </c>
      <c r="M13" s="991"/>
      <c r="N13" s="992"/>
      <c r="O13" s="993"/>
      <c r="Q13" s="988" t="s">
        <v>30</v>
      </c>
      <c r="R13" s="989" t="s">
        <v>25</v>
      </c>
      <c r="S13" s="989" t="s">
        <v>397</v>
      </c>
      <c r="T13" s="990">
        <f>IF('Основная продукция'!AP155&gt;0,'Основная продукция'!AP155,0)</f>
        <v>0</v>
      </c>
      <c r="U13" s="991"/>
      <c r="V13" s="992"/>
      <c r="W13" s="993"/>
    </row>
    <row r="14" spans="1:23" ht="25.5" customHeight="1" thickBot="1">
      <c r="A14" s="994" t="s">
        <v>31</v>
      </c>
      <c r="B14" s="995" t="s">
        <v>25</v>
      </c>
      <c r="C14" s="996" t="s">
        <v>397</v>
      </c>
      <c r="D14" s="997">
        <f>IF('Основная продукция'!AP16&gt;0,'Основная продукция'!AP16,0)</f>
        <v>0</v>
      </c>
      <c r="E14" s="998"/>
      <c r="F14" s="999"/>
      <c r="G14" s="1000"/>
      <c r="I14" s="994" t="s">
        <v>31</v>
      </c>
      <c r="J14" s="995" t="s">
        <v>25</v>
      </c>
      <c r="K14" s="996" t="s">
        <v>397</v>
      </c>
      <c r="L14" s="997">
        <f>IF('Основная продукция'!AP128&gt;0,'Основная продукция'!AP128,0)</f>
        <v>0</v>
      </c>
      <c r="M14" s="998"/>
      <c r="N14" s="999"/>
      <c r="O14" s="1000"/>
      <c r="Q14" s="994" t="s">
        <v>31</v>
      </c>
      <c r="R14" s="995" t="s">
        <v>25</v>
      </c>
      <c r="S14" s="996" t="s">
        <v>397</v>
      </c>
      <c r="T14" s="997">
        <f>IF('Основная продукция'!AP156&gt;0,'Основная продукция'!AP156,0)</f>
        <v>0</v>
      </c>
      <c r="U14" s="998"/>
      <c r="V14" s="999"/>
      <c r="W14" s="1000"/>
    </row>
    <row r="15" spans="1:23" ht="25.5" customHeight="1">
      <c r="A15" s="1260" t="s">
        <v>32</v>
      </c>
      <c r="B15" s="989" t="s">
        <v>25</v>
      </c>
      <c r="C15" s="989" t="s">
        <v>397</v>
      </c>
      <c r="D15" s="990">
        <f>IF('Основная продукция'!AP17&gt;0,'Основная продукция'!AP17,0)</f>
        <v>0</v>
      </c>
      <c r="E15" s="991"/>
      <c r="F15" s="992"/>
      <c r="G15" s="993"/>
      <c r="I15" s="1260" t="s">
        <v>32</v>
      </c>
      <c r="J15" s="989" t="s">
        <v>25</v>
      </c>
      <c r="K15" s="989" t="s">
        <v>397</v>
      </c>
      <c r="L15" s="990">
        <f>IF('Основная продукция'!AP129&gt;0,'Основная продукция'!AP129,0)</f>
        <v>0</v>
      </c>
      <c r="M15" s="991"/>
      <c r="N15" s="992"/>
      <c r="O15" s="993"/>
      <c r="Q15" s="1260" t="s">
        <v>32</v>
      </c>
      <c r="R15" s="989" t="s">
        <v>25</v>
      </c>
      <c r="S15" s="989" t="s">
        <v>397</v>
      </c>
      <c r="T15" s="990">
        <f>IF('Основная продукция'!AP157&gt;0,'Основная продукция'!AP157,0)</f>
        <v>0</v>
      </c>
      <c r="U15" s="991"/>
      <c r="V15" s="992"/>
      <c r="W15" s="993"/>
    </row>
    <row r="16" spans="1:23" ht="25.5" customHeight="1">
      <c r="A16" s="1028" t="s">
        <v>33</v>
      </c>
      <c r="B16" s="1029" t="s">
        <v>25</v>
      </c>
      <c r="C16" s="1029" t="s">
        <v>397</v>
      </c>
      <c r="D16" s="1030">
        <f>IF('Основная продукция'!AP18&gt;0,'Основная продукция'!AP18,0)</f>
        <v>0</v>
      </c>
      <c r="E16" s="1031"/>
      <c r="F16" s="1032"/>
      <c r="G16" s="1033"/>
      <c r="I16" s="1028" t="s">
        <v>33</v>
      </c>
      <c r="J16" s="1029" t="s">
        <v>25</v>
      </c>
      <c r="K16" s="1029" t="s">
        <v>397</v>
      </c>
      <c r="L16" s="1030">
        <f>IF('Основная продукция'!AP130&gt;0,'Основная продукция'!AP130,0)</f>
        <v>0</v>
      </c>
      <c r="M16" s="1031"/>
      <c r="N16" s="1032"/>
      <c r="O16" s="1033"/>
      <c r="Q16" s="1028" t="s">
        <v>33</v>
      </c>
      <c r="R16" s="1029" t="s">
        <v>25</v>
      </c>
      <c r="S16" s="1029" t="s">
        <v>397</v>
      </c>
      <c r="T16" s="1030">
        <f>IF('Основная продукция'!AP158&gt;0,'Основная продукция'!AP158,0)</f>
        <v>0</v>
      </c>
      <c r="U16" s="1031"/>
      <c r="V16" s="1032"/>
      <c r="W16" s="1033"/>
    </row>
    <row r="17" spans="1:23" ht="25.5" customHeight="1" thickBot="1">
      <c r="A17" s="1034" t="s">
        <v>34</v>
      </c>
      <c r="B17" s="995" t="s">
        <v>25</v>
      </c>
      <c r="C17" s="996" t="s">
        <v>397</v>
      </c>
      <c r="D17" s="997">
        <f>IF('Основная продукция'!AP19&gt;0,'Основная продукция'!AP19,0)</f>
        <v>0</v>
      </c>
      <c r="E17" s="998"/>
      <c r="F17" s="999"/>
      <c r="G17" s="1000"/>
      <c r="I17" s="1034" t="s">
        <v>34</v>
      </c>
      <c r="J17" s="995" t="s">
        <v>25</v>
      </c>
      <c r="K17" s="996" t="s">
        <v>397</v>
      </c>
      <c r="L17" s="997">
        <f>IF('Основная продукция'!AP131&gt;0,'Основная продукция'!AP131,0)</f>
        <v>0</v>
      </c>
      <c r="M17" s="998"/>
      <c r="N17" s="999"/>
      <c r="O17" s="1000"/>
      <c r="Q17" s="1034" t="s">
        <v>34</v>
      </c>
      <c r="R17" s="995" t="s">
        <v>25</v>
      </c>
      <c r="S17" s="996" t="s">
        <v>397</v>
      </c>
      <c r="T17" s="997">
        <f>IF('Основная продукция'!AP159&gt;0,'Основная продукция'!AP159,0)</f>
        <v>0</v>
      </c>
      <c r="U17" s="998"/>
      <c r="V17" s="999"/>
      <c r="W17" s="1000"/>
    </row>
    <row r="18" spans="1:23" ht="25.5" customHeight="1">
      <c r="A18" s="988" t="s">
        <v>9</v>
      </c>
      <c r="B18" s="989" t="s">
        <v>25</v>
      </c>
      <c r="C18" s="989" t="s">
        <v>397</v>
      </c>
      <c r="D18" s="990">
        <f>IF('Основная продукция'!AP20&gt;0,'Основная продукция'!AP20,0)</f>
        <v>0</v>
      </c>
      <c r="E18" s="991"/>
      <c r="F18" s="992"/>
      <c r="G18" s="993"/>
      <c r="I18" s="988" t="s">
        <v>9</v>
      </c>
      <c r="J18" s="989" t="s">
        <v>25</v>
      </c>
      <c r="K18" s="989" t="s">
        <v>397</v>
      </c>
      <c r="L18" s="990">
        <f>IF('Основная продукция'!AP132&gt;0,'Основная продукция'!AP132,0)</f>
        <v>0</v>
      </c>
      <c r="M18" s="991"/>
      <c r="N18" s="992"/>
      <c r="O18" s="993"/>
      <c r="Q18" s="988" t="s">
        <v>9</v>
      </c>
      <c r="R18" s="989" t="s">
        <v>25</v>
      </c>
      <c r="S18" s="989" t="s">
        <v>397</v>
      </c>
      <c r="T18" s="990">
        <f>IF('Основная продукция'!AP160&gt;0,'Основная продукция'!AP160,0)</f>
        <v>0</v>
      </c>
      <c r="U18" s="991"/>
      <c r="V18" s="992"/>
      <c r="W18" s="993"/>
    </row>
    <row r="19" spans="1:23" ht="25.5" customHeight="1">
      <c r="A19" s="1028" t="s">
        <v>10</v>
      </c>
      <c r="B19" s="1029" t="s">
        <v>25</v>
      </c>
      <c r="C19" s="1029" t="s">
        <v>397</v>
      </c>
      <c r="D19" s="1030" t="e">
        <f>IF('Основная продукция'!#REF!&gt;0,'Основная продукция'!#REF!,0)</f>
        <v>#REF!</v>
      </c>
      <c r="E19" s="1031"/>
      <c r="F19" s="1032"/>
      <c r="G19" s="1033"/>
      <c r="I19" s="1028" t="s">
        <v>10</v>
      </c>
      <c r="J19" s="1029" t="s">
        <v>25</v>
      </c>
      <c r="K19" s="1029" t="s">
        <v>397</v>
      </c>
      <c r="L19" s="1030" t="e">
        <f>IF('Основная продукция'!#REF!&gt;0,'Основная продукция'!#REF!,0)</f>
        <v>#REF!</v>
      </c>
      <c r="M19" s="1031"/>
      <c r="N19" s="1032"/>
      <c r="O19" s="1033"/>
      <c r="Q19" s="1028" t="s">
        <v>10</v>
      </c>
      <c r="R19" s="1029" t="s">
        <v>25</v>
      </c>
      <c r="S19" s="1029" t="s">
        <v>397</v>
      </c>
      <c r="T19" s="1030" t="e">
        <f>IF('Основная продукция'!#REF!&gt;0,'Основная продукция'!#REF!,0)</f>
        <v>#REF!</v>
      </c>
      <c r="U19" s="1031"/>
      <c r="V19" s="1032"/>
      <c r="W19" s="1033"/>
    </row>
    <row r="20" spans="1:23" ht="25.5" customHeight="1" thickBot="1">
      <c r="A20" s="1261" t="s">
        <v>11</v>
      </c>
      <c r="B20" s="1035" t="s">
        <v>25</v>
      </c>
      <c r="C20" s="996" t="s">
        <v>397</v>
      </c>
      <c r="D20" s="1262" t="e">
        <f>IF('Основная продукция'!#REF!&gt;0,'Основная продукция'!#REF!,0)</f>
        <v>#REF!</v>
      </c>
      <c r="E20" s="1263"/>
      <c r="F20" s="1264"/>
      <c r="G20" s="1265"/>
      <c r="I20" s="1261" t="s">
        <v>11</v>
      </c>
      <c r="J20" s="1035" t="s">
        <v>25</v>
      </c>
      <c r="K20" s="996" t="s">
        <v>397</v>
      </c>
      <c r="L20" s="1262" t="e">
        <f>IF('Основная продукция'!#REF!&gt;0,'Основная продукция'!#REF!,0)</f>
        <v>#REF!</v>
      </c>
      <c r="M20" s="1263"/>
      <c r="N20" s="1264"/>
      <c r="O20" s="1265"/>
      <c r="Q20" s="1261" t="s">
        <v>11</v>
      </c>
      <c r="R20" s="1035" t="s">
        <v>25</v>
      </c>
      <c r="S20" s="996" t="s">
        <v>397</v>
      </c>
      <c r="T20" s="1262" t="e">
        <f>IF('Основная продукция'!#REF!&gt;0,'Основная продукция'!#REF!,0)</f>
        <v>#REF!</v>
      </c>
      <c r="U20" s="1263"/>
      <c r="V20" s="1264"/>
      <c r="W20" s="1265"/>
    </row>
    <row r="21" spans="1:23" ht="25.5" customHeight="1">
      <c r="A21" s="1260" t="s">
        <v>331</v>
      </c>
      <c r="B21" s="989" t="s">
        <v>25</v>
      </c>
      <c r="C21" s="989" t="s">
        <v>397</v>
      </c>
      <c r="D21" s="990">
        <f>IF('Основная продукция'!AP22&gt;0,'Основная продукция'!AP22,0)</f>
        <v>0</v>
      </c>
      <c r="E21" s="991"/>
      <c r="F21" s="992"/>
      <c r="G21" s="1986"/>
      <c r="I21" s="1260" t="s">
        <v>331</v>
      </c>
      <c r="J21" s="989" t="s">
        <v>25</v>
      </c>
      <c r="K21" s="989" t="s">
        <v>397</v>
      </c>
      <c r="L21" s="990">
        <f>IF('Основная продукция'!AP134&gt;0,'Основная продукция'!AP134,0)</f>
        <v>0</v>
      </c>
      <c r="M21" s="991"/>
      <c r="N21" s="992"/>
      <c r="O21" s="1986"/>
      <c r="Q21" s="1260" t="s">
        <v>331</v>
      </c>
      <c r="R21" s="989" t="s">
        <v>25</v>
      </c>
      <c r="S21" s="989" t="s">
        <v>397</v>
      </c>
      <c r="T21" s="990">
        <f>IF('Основная продукция'!AP162&gt;0,'Основная продукция'!AP162,0)</f>
        <v>0</v>
      </c>
      <c r="U21" s="991"/>
      <c r="V21" s="992"/>
      <c r="W21" s="1986"/>
    </row>
    <row r="22" spans="1:23" ht="25.5" customHeight="1" thickBot="1">
      <c r="A22" s="1983" t="s">
        <v>332</v>
      </c>
      <c r="B22" s="1984" t="s">
        <v>25</v>
      </c>
      <c r="C22" s="1984" t="s">
        <v>397</v>
      </c>
      <c r="D22" s="1985">
        <f>IF('Основная продукция'!AP23&gt;0,'Основная продукция'!AP23,0)</f>
        <v>0</v>
      </c>
      <c r="E22" s="1988"/>
      <c r="F22" s="1989"/>
      <c r="G22" s="1987"/>
      <c r="I22" s="1983" t="s">
        <v>332</v>
      </c>
      <c r="J22" s="1984" t="s">
        <v>25</v>
      </c>
      <c r="K22" s="1984" t="s">
        <v>397</v>
      </c>
      <c r="L22" s="1985">
        <f>IF('Основная продукция'!AP135&gt;0,'Основная продукция'!AP135,0)</f>
        <v>0</v>
      </c>
      <c r="M22" s="1988"/>
      <c r="N22" s="1989"/>
      <c r="O22" s="1987"/>
      <c r="Q22" s="1983" t="s">
        <v>332</v>
      </c>
      <c r="R22" s="1984" t="s">
        <v>25</v>
      </c>
      <c r="S22" s="1984" t="s">
        <v>397</v>
      </c>
      <c r="T22" s="1985">
        <f>IF('Основная продукция'!AP163&gt;0,'Основная продукция'!AP163,0)</f>
        <v>0</v>
      </c>
      <c r="U22" s="1988"/>
      <c r="V22" s="1989"/>
      <c r="W22" s="1987"/>
    </row>
    <row r="23" spans="1:23" ht="25.5" customHeight="1">
      <c r="A23" s="1260" t="s">
        <v>13</v>
      </c>
      <c r="B23" s="989" t="s">
        <v>25</v>
      </c>
      <c r="C23" s="989" t="s">
        <v>397</v>
      </c>
      <c r="D23" s="990">
        <f>IF('Основная продукция'!AP24&gt;0,'Основная продукция'!AP24,0)</f>
        <v>0</v>
      </c>
      <c r="E23" s="991"/>
      <c r="F23" s="992"/>
      <c r="G23" s="993"/>
      <c r="I23" s="1260" t="s">
        <v>13</v>
      </c>
      <c r="J23" s="989" t="s">
        <v>25</v>
      </c>
      <c r="K23" s="989" t="s">
        <v>397</v>
      </c>
      <c r="L23" s="990">
        <f>IF('Основная продукция'!AP136&gt;0,'Основная продукция'!AP136,0)</f>
        <v>0</v>
      </c>
      <c r="M23" s="991"/>
      <c r="N23" s="992"/>
      <c r="O23" s="993"/>
      <c r="Q23" s="1260" t="s">
        <v>13</v>
      </c>
      <c r="R23" s="989" t="s">
        <v>25</v>
      </c>
      <c r="S23" s="989" t="s">
        <v>397</v>
      </c>
      <c r="T23" s="990">
        <f>IF('Основная продукция'!AP164&gt;0,'Основная продукция'!AP164,0)</f>
        <v>0</v>
      </c>
      <c r="U23" s="991"/>
      <c r="V23" s="992"/>
      <c r="W23" s="993"/>
    </row>
    <row r="24" spans="1:23" ht="25.5" customHeight="1">
      <c r="A24" s="1028" t="s">
        <v>35</v>
      </c>
      <c r="B24" s="1029" t="s">
        <v>25</v>
      </c>
      <c r="C24" s="1029" t="s">
        <v>397</v>
      </c>
      <c r="D24" s="1030">
        <f>IF('Основная продукция'!AP25&gt;0,'Основная продукция'!AP25,0)</f>
        <v>0</v>
      </c>
      <c r="E24" s="1031"/>
      <c r="F24" s="1032"/>
      <c r="G24" s="1033"/>
      <c r="I24" s="1028" t="s">
        <v>35</v>
      </c>
      <c r="J24" s="1029" t="s">
        <v>25</v>
      </c>
      <c r="K24" s="1029" t="s">
        <v>397</v>
      </c>
      <c r="L24" s="1030">
        <f>IF('Основная продукция'!AP137&gt;0,'Основная продукция'!AP137,0)</f>
        <v>0</v>
      </c>
      <c r="M24" s="1031"/>
      <c r="N24" s="1032"/>
      <c r="O24" s="1033"/>
      <c r="Q24" s="1028" t="s">
        <v>35</v>
      </c>
      <c r="R24" s="1029" t="s">
        <v>25</v>
      </c>
      <c r="S24" s="1029" t="s">
        <v>397</v>
      </c>
      <c r="T24" s="1030">
        <f>IF('Основная продукция'!AP165&gt;0,'Основная продукция'!AP165,0)</f>
        <v>0</v>
      </c>
      <c r="U24" s="1031"/>
      <c r="V24" s="1032"/>
      <c r="W24" s="1033"/>
    </row>
    <row r="25" spans="1:23" ht="25.5" customHeight="1">
      <c r="A25" s="1028" t="s">
        <v>36</v>
      </c>
      <c r="B25" s="1029" t="s">
        <v>25</v>
      </c>
      <c r="C25" s="1029" t="s">
        <v>397</v>
      </c>
      <c r="D25" s="1030">
        <f>IF('Основная продукция'!AP26&gt;0,'Основная продукция'!AP26,0)</f>
        <v>0</v>
      </c>
      <c r="E25" s="1031"/>
      <c r="F25" s="1032"/>
      <c r="G25" s="1033"/>
      <c r="I25" s="1028" t="s">
        <v>36</v>
      </c>
      <c r="J25" s="1029" t="s">
        <v>25</v>
      </c>
      <c r="K25" s="1029" t="s">
        <v>397</v>
      </c>
      <c r="L25" s="1030">
        <f>IF('Основная продукция'!AP138&gt;0,'Основная продукция'!AP138,0)</f>
        <v>0</v>
      </c>
      <c r="M25" s="1031"/>
      <c r="N25" s="1032"/>
      <c r="O25" s="1033"/>
      <c r="Q25" s="1028" t="s">
        <v>36</v>
      </c>
      <c r="R25" s="1029" t="s">
        <v>25</v>
      </c>
      <c r="S25" s="1029" t="s">
        <v>397</v>
      </c>
      <c r="T25" s="1030">
        <f>IF('Основная продукция'!AP166&gt;0,'Основная продукция'!AP166,0)</f>
        <v>0</v>
      </c>
      <c r="U25" s="1031"/>
      <c r="V25" s="1032"/>
      <c r="W25" s="1033"/>
    </row>
    <row r="26" spans="1:23" ht="25.5" customHeight="1">
      <c r="A26" s="1028" t="s">
        <v>14</v>
      </c>
      <c r="B26" s="1029" t="s">
        <v>25</v>
      </c>
      <c r="C26" s="1029" t="s">
        <v>397</v>
      </c>
      <c r="D26" s="1030" t="e">
        <f>IF('Основная продукция'!#REF!&gt;0,'Основная продукция'!#REF!,0)</f>
        <v>#REF!</v>
      </c>
      <c r="E26" s="1031"/>
      <c r="F26" s="1032"/>
      <c r="G26" s="1033"/>
      <c r="I26" s="1028" t="s">
        <v>14</v>
      </c>
      <c r="J26" s="1029" t="s">
        <v>25</v>
      </c>
      <c r="K26" s="1029" t="s">
        <v>397</v>
      </c>
      <c r="L26" s="1030" t="e">
        <f>IF('Основная продукция'!#REF!&gt;0,'Основная продукция'!#REF!,0)</f>
        <v>#REF!</v>
      </c>
      <c r="M26" s="1031"/>
      <c r="N26" s="1032"/>
      <c r="O26" s="1033"/>
      <c r="Q26" s="1028" t="s">
        <v>14</v>
      </c>
      <c r="R26" s="1029" t="s">
        <v>25</v>
      </c>
      <c r="S26" s="1029" t="s">
        <v>397</v>
      </c>
      <c r="T26" s="1030" t="e">
        <f>IF('Основная продукция'!#REF!&gt;0,'Основная продукция'!#REF!,0)</f>
        <v>#REF!</v>
      </c>
      <c r="U26" s="1031"/>
      <c r="V26" s="1032"/>
      <c r="W26" s="1033"/>
    </row>
    <row r="27" spans="1:23" ht="25.5" customHeight="1">
      <c r="A27" s="1028" t="s">
        <v>37</v>
      </c>
      <c r="B27" s="1029" t="s">
        <v>25</v>
      </c>
      <c r="C27" s="1029" t="s">
        <v>397</v>
      </c>
      <c r="D27" s="1030">
        <f>IF('Основная продукция'!AP27&gt;0,'Основная продукция'!AP27,0)</f>
        <v>0</v>
      </c>
      <c r="E27" s="1031"/>
      <c r="F27" s="1032"/>
      <c r="G27" s="1033"/>
      <c r="I27" s="1028" t="s">
        <v>37</v>
      </c>
      <c r="J27" s="1029" t="s">
        <v>25</v>
      </c>
      <c r="K27" s="1029" t="s">
        <v>397</v>
      </c>
      <c r="L27" s="1030">
        <f>IF('Основная продукция'!AP139&gt;0,'Основная продукция'!AP139,0)</f>
        <v>0</v>
      </c>
      <c r="M27" s="1031"/>
      <c r="N27" s="1032"/>
      <c r="O27" s="1033"/>
      <c r="Q27" s="1028" t="s">
        <v>37</v>
      </c>
      <c r="R27" s="1029" t="s">
        <v>25</v>
      </c>
      <c r="S27" s="1029" t="s">
        <v>397</v>
      </c>
      <c r="T27" s="1030">
        <f>IF('Основная продукция'!AP167&gt;0,'Основная продукция'!AP167,0)</f>
        <v>0</v>
      </c>
      <c r="U27" s="1031"/>
      <c r="V27" s="1032"/>
      <c r="W27" s="1033"/>
    </row>
    <row r="28" spans="1:23" ht="25.5" customHeight="1" thickBot="1">
      <c r="A28" s="1261" t="s">
        <v>38</v>
      </c>
      <c r="B28" s="1035" t="s">
        <v>25</v>
      </c>
      <c r="C28" s="996" t="s">
        <v>397</v>
      </c>
      <c r="D28" s="1262">
        <f>IF('Основная продукция'!AP28&gt;0,'Основная продукция'!AP28,0)</f>
        <v>0</v>
      </c>
      <c r="E28" s="1263"/>
      <c r="F28" s="1264"/>
      <c r="G28" s="1265"/>
      <c r="I28" s="1261" t="s">
        <v>38</v>
      </c>
      <c r="J28" s="1035" t="s">
        <v>25</v>
      </c>
      <c r="K28" s="996" t="s">
        <v>397</v>
      </c>
      <c r="L28" s="1262">
        <f>IF('Основная продукция'!AP140&gt;0,'Основная продукция'!AP140,0)</f>
        <v>0</v>
      </c>
      <c r="M28" s="1263"/>
      <c r="N28" s="1264"/>
      <c r="O28" s="1265"/>
      <c r="Q28" s="1261" t="s">
        <v>38</v>
      </c>
      <c r="R28" s="1035" t="s">
        <v>25</v>
      </c>
      <c r="S28" s="996" t="s">
        <v>397</v>
      </c>
      <c r="T28" s="1262">
        <f>IF('Основная продукция'!AP168&gt;0,'Основная продукция'!AP168,0)</f>
        <v>0</v>
      </c>
      <c r="U28" s="1263"/>
      <c r="V28" s="1264"/>
      <c r="W28" s="1265"/>
    </row>
    <row r="29" spans="1:23" ht="25.5" customHeight="1">
      <c r="A29" s="890" t="s">
        <v>39</v>
      </c>
      <c r="B29" s="1371" t="s">
        <v>398</v>
      </c>
      <c r="C29" s="906">
        <f>'Основная продукция'!AS7</f>
        <v>0</v>
      </c>
      <c r="D29" s="1266">
        <f>C29*0.5</f>
        <v>0</v>
      </c>
      <c r="E29" s="876"/>
      <c r="F29" s="862"/>
      <c r="G29" s="863"/>
      <c r="H29" s="864"/>
      <c r="I29" s="890" t="s">
        <v>39</v>
      </c>
      <c r="J29" s="1371" t="s">
        <v>398</v>
      </c>
      <c r="K29" s="906">
        <f>'Основная продукция'!AS119</f>
        <v>0</v>
      </c>
      <c r="L29" s="1266">
        <f>K29*0.5</f>
        <v>0</v>
      </c>
      <c r="M29" s="876"/>
      <c r="N29" s="862"/>
      <c r="O29" s="863"/>
      <c r="P29" s="864"/>
      <c r="Q29" s="890" t="s">
        <v>39</v>
      </c>
      <c r="R29" s="1371" t="s">
        <v>398</v>
      </c>
      <c r="S29" s="906">
        <f>'Основная продукция'!AS147</f>
        <v>0</v>
      </c>
      <c r="T29" s="1266">
        <f>S29*0.5</f>
        <v>0</v>
      </c>
      <c r="U29" s="876"/>
      <c r="V29" s="862"/>
      <c r="W29" s="863"/>
    </row>
    <row r="30" spans="1:23" s="864" customFormat="1" ht="25.5" customHeight="1">
      <c r="A30" s="893" t="s">
        <v>41</v>
      </c>
      <c r="B30" s="891" t="s">
        <v>398</v>
      </c>
      <c r="C30" s="891">
        <f>'Основная продукция'!AS6</f>
        <v>0</v>
      </c>
      <c r="D30" s="892">
        <f>C30*0.5</f>
        <v>0</v>
      </c>
      <c r="E30" s="894"/>
      <c r="F30" s="895"/>
      <c r="G30" s="896"/>
      <c r="I30" s="893" t="s">
        <v>41</v>
      </c>
      <c r="J30" s="891" t="s">
        <v>398</v>
      </c>
      <c r="K30" s="891">
        <f>'Основная продукция'!AS118</f>
        <v>0</v>
      </c>
      <c r="L30" s="892">
        <f>K30*0.5</f>
        <v>0</v>
      </c>
      <c r="M30" s="894"/>
      <c r="N30" s="895"/>
      <c r="O30" s="896"/>
      <c r="Q30" s="893" t="s">
        <v>41</v>
      </c>
      <c r="R30" s="891" t="s">
        <v>398</v>
      </c>
      <c r="S30" s="891">
        <f>'Основная продукция'!AS146</f>
        <v>0</v>
      </c>
      <c r="T30" s="892">
        <f>S30*0.5</f>
        <v>0</v>
      </c>
      <c r="U30" s="894"/>
      <c r="V30" s="895"/>
      <c r="W30" s="896"/>
    </row>
    <row r="31" spans="1:23" s="864" customFormat="1" ht="25.5" customHeight="1">
      <c r="A31" s="893" t="s">
        <v>42</v>
      </c>
      <c r="B31" s="891" t="s">
        <v>398</v>
      </c>
      <c r="C31" s="891">
        <f>'Основная продукция'!AS5</f>
        <v>0</v>
      </c>
      <c r="D31" s="892">
        <f>C31*0.5</f>
        <v>0</v>
      </c>
      <c r="E31" s="894"/>
      <c r="F31" s="895"/>
      <c r="G31" s="896"/>
      <c r="I31" s="893" t="s">
        <v>42</v>
      </c>
      <c r="J31" s="891" t="s">
        <v>398</v>
      </c>
      <c r="K31" s="891">
        <f>'Основная продукция'!AS117</f>
        <v>0</v>
      </c>
      <c r="L31" s="892">
        <f>K31*0.5</f>
        <v>0</v>
      </c>
      <c r="M31" s="894"/>
      <c r="N31" s="895"/>
      <c r="O31" s="896"/>
      <c r="Q31" s="893" t="s">
        <v>42</v>
      </c>
      <c r="R31" s="891" t="s">
        <v>398</v>
      </c>
      <c r="S31" s="891">
        <f>'Основная продукция'!AS145</f>
        <v>0</v>
      </c>
      <c r="T31" s="892">
        <f>S31*0.5</f>
        <v>0</v>
      </c>
      <c r="U31" s="894"/>
      <c r="V31" s="895"/>
      <c r="W31" s="896"/>
    </row>
    <row r="32" spans="1:23" s="864" customFormat="1" ht="25.5" customHeight="1">
      <c r="A32" s="893" t="s">
        <v>43</v>
      </c>
      <c r="B32" s="891" t="s">
        <v>398</v>
      </c>
      <c r="C32" s="891">
        <f>'Основная продукция'!AS11</f>
        <v>0</v>
      </c>
      <c r="D32" s="892">
        <f>C32*0.5</f>
        <v>0</v>
      </c>
      <c r="E32" s="894"/>
      <c r="F32" s="895"/>
      <c r="G32" s="896"/>
      <c r="I32" s="893" t="s">
        <v>43</v>
      </c>
      <c r="J32" s="891" t="s">
        <v>398</v>
      </c>
      <c r="K32" s="891">
        <f>'Основная продукция'!AS123</f>
        <v>0</v>
      </c>
      <c r="L32" s="892">
        <f>K32*0.5</f>
        <v>0</v>
      </c>
      <c r="M32" s="894"/>
      <c r="N32" s="895"/>
      <c r="O32" s="896"/>
      <c r="Q32" s="893" t="s">
        <v>43</v>
      </c>
      <c r="R32" s="891" t="s">
        <v>398</v>
      </c>
      <c r="S32" s="891">
        <f>'Основная продукция'!AS151</f>
        <v>0</v>
      </c>
      <c r="T32" s="892">
        <f>S32*0.5</f>
        <v>0</v>
      </c>
      <c r="U32" s="894"/>
      <c r="V32" s="895"/>
      <c r="W32" s="896"/>
    </row>
    <row r="33" spans="1:23" s="864" customFormat="1" ht="25.5" customHeight="1">
      <c r="A33" s="893" t="s">
        <v>44</v>
      </c>
      <c r="B33" s="891" t="s">
        <v>398</v>
      </c>
      <c r="C33" s="891">
        <f>'Основная продукция'!AS10</f>
        <v>0</v>
      </c>
      <c r="D33" s="892">
        <f>C33*0.2</f>
        <v>0</v>
      </c>
      <c r="E33" s="894"/>
      <c r="F33" s="895"/>
      <c r="G33" s="896"/>
      <c r="I33" s="893" t="s">
        <v>44</v>
      </c>
      <c r="J33" s="891" t="s">
        <v>398</v>
      </c>
      <c r="K33" s="891">
        <f>'Основная продукция'!AS122</f>
        <v>0</v>
      </c>
      <c r="L33" s="892">
        <f>K33*0.2</f>
        <v>0</v>
      </c>
      <c r="M33" s="894"/>
      <c r="N33" s="895"/>
      <c r="O33" s="896"/>
      <c r="Q33" s="893" t="s">
        <v>44</v>
      </c>
      <c r="R33" s="891" t="s">
        <v>398</v>
      </c>
      <c r="S33" s="891">
        <f>'Основная продукция'!AS150</f>
        <v>0</v>
      </c>
      <c r="T33" s="892">
        <f>S33*0.2</f>
        <v>0</v>
      </c>
      <c r="U33" s="894"/>
      <c r="V33" s="895"/>
      <c r="W33" s="896"/>
    </row>
    <row r="34" spans="1:23" s="864" customFormat="1" ht="25.5" customHeight="1">
      <c r="A34" s="893" t="s">
        <v>45</v>
      </c>
      <c r="B34" s="891" t="s">
        <v>398</v>
      </c>
      <c r="C34" s="891">
        <f>'Основная продукция'!AS9</f>
        <v>0</v>
      </c>
      <c r="D34" s="894"/>
      <c r="E34" s="894"/>
      <c r="F34" s="895"/>
      <c r="G34" s="896"/>
      <c r="I34" s="893" t="s">
        <v>45</v>
      </c>
      <c r="J34" s="891" t="s">
        <v>398</v>
      </c>
      <c r="K34" s="891">
        <f>'Основная продукция'!AS121</f>
        <v>0</v>
      </c>
      <c r="L34" s="894"/>
      <c r="M34" s="894"/>
      <c r="N34" s="895"/>
      <c r="O34" s="896"/>
      <c r="Q34" s="893" t="s">
        <v>45</v>
      </c>
      <c r="R34" s="891" t="s">
        <v>398</v>
      </c>
      <c r="S34" s="891">
        <f>'Основная продукция'!AS149</f>
        <v>0</v>
      </c>
      <c r="T34" s="894"/>
      <c r="U34" s="894"/>
      <c r="V34" s="895"/>
      <c r="W34" s="896"/>
    </row>
    <row r="35" spans="1:23" s="864" customFormat="1" ht="25.5" customHeight="1">
      <c r="A35" s="893" t="s">
        <v>46</v>
      </c>
      <c r="B35" s="891" t="s">
        <v>398</v>
      </c>
      <c r="C35" s="891">
        <f>'Основная продукция'!AS13</f>
        <v>0</v>
      </c>
      <c r="D35" s="892">
        <f>C35*0.3</f>
        <v>0</v>
      </c>
      <c r="E35" s="894"/>
      <c r="F35" s="895"/>
      <c r="G35" s="896"/>
      <c r="I35" s="893" t="s">
        <v>46</v>
      </c>
      <c r="J35" s="891" t="s">
        <v>398</v>
      </c>
      <c r="K35" s="891">
        <f>'Основная продукция'!AS125</f>
        <v>0</v>
      </c>
      <c r="L35" s="892">
        <f>K35*0.3</f>
        <v>0</v>
      </c>
      <c r="M35" s="894"/>
      <c r="N35" s="895"/>
      <c r="O35" s="896"/>
      <c r="Q35" s="893" t="s">
        <v>46</v>
      </c>
      <c r="R35" s="891" t="s">
        <v>398</v>
      </c>
      <c r="S35" s="891">
        <f>'Основная продукция'!AS153</f>
        <v>0</v>
      </c>
      <c r="T35" s="892">
        <f>S35*0.3</f>
        <v>0</v>
      </c>
      <c r="U35" s="894"/>
      <c r="V35" s="895"/>
      <c r="W35" s="896"/>
    </row>
    <row r="36" spans="1:23" s="864" customFormat="1" ht="25.5" customHeight="1">
      <c r="A36" s="893" t="s">
        <v>47</v>
      </c>
      <c r="B36" s="891" t="s">
        <v>398</v>
      </c>
      <c r="C36" s="891">
        <f>'Основная продукция'!AS8</f>
        <v>0</v>
      </c>
      <c r="D36" s="898">
        <f>C36*0.58</f>
        <v>0</v>
      </c>
      <c r="E36" s="894"/>
      <c r="F36" s="895"/>
      <c r="G36" s="896"/>
      <c r="I36" s="893" t="s">
        <v>47</v>
      </c>
      <c r="J36" s="891" t="s">
        <v>398</v>
      </c>
      <c r="K36" s="891">
        <f>'Основная продукция'!AS120</f>
        <v>0</v>
      </c>
      <c r="L36" s="898">
        <f>K36*0.58</f>
        <v>0</v>
      </c>
      <c r="M36" s="894"/>
      <c r="N36" s="895"/>
      <c r="O36" s="896"/>
      <c r="Q36" s="893" t="s">
        <v>47</v>
      </c>
      <c r="R36" s="891" t="s">
        <v>398</v>
      </c>
      <c r="S36" s="891">
        <f>'Основная продукция'!AS148</f>
        <v>0</v>
      </c>
      <c r="T36" s="898">
        <f>S36*0.58</f>
        <v>0</v>
      </c>
      <c r="U36" s="894"/>
      <c r="V36" s="895"/>
      <c r="W36" s="896"/>
    </row>
    <row r="37" spans="1:23" s="864" customFormat="1" ht="25.5" customHeight="1">
      <c r="A37" s="893" t="s">
        <v>315</v>
      </c>
      <c r="B37" s="891" t="s">
        <v>398</v>
      </c>
      <c r="C37" s="900">
        <f>'Основная продукция'!AS14</f>
        <v>0</v>
      </c>
      <c r="D37" s="892">
        <f>C37*0.1</f>
        <v>0</v>
      </c>
      <c r="E37" s="901"/>
      <c r="F37" s="902"/>
      <c r="G37" s="903"/>
      <c r="I37" s="893" t="s">
        <v>315</v>
      </c>
      <c r="J37" s="891" t="s">
        <v>398</v>
      </c>
      <c r="K37" s="900">
        <f>'Основная продукция'!AS126</f>
        <v>0</v>
      </c>
      <c r="L37" s="892">
        <f>K37*0.1</f>
        <v>0</v>
      </c>
      <c r="M37" s="901"/>
      <c r="N37" s="902"/>
      <c r="O37" s="903"/>
      <c r="Q37" s="893" t="s">
        <v>315</v>
      </c>
      <c r="R37" s="891" t="s">
        <v>398</v>
      </c>
      <c r="S37" s="900">
        <f>'Основная продукция'!AS154</f>
        <v>0</v>
      </c>
      <c r="T37" s="892">
        <f>S37*0.1</f>
        <v>0</v>
      </c>
      <c r="U37" s="901"/>
      <c r="V37" s="902"/>
      <c r="W37" s="903"/>
    </row>
    <row r="38" spans="1:23" s="864" customFormat="1" ht="25.5" customHeight="1">
      <c r="A38" s="893" t="s">
        <v>48</v>
      </c>
      <c r="B38" s="891" t="s">
        <v>399</v>
      </c>
      <c r="C38" s="900">
        <f>'Основная продукция'!AS19</f>
        <v>0</v>
      </c>
      <c r="D38" s="899">
        <f>C38*55</f>
        <v>0</v>
      </c>
      <c r="E38" s="894"/>
      <c r="F38" s="895"/>
      <c r="G38" s="896"/>
      <c r="I38" s="893" t="s">
        <v>48</v>
      </c>
      <c r="J38" s="891" t="s">
        <v>399</v>
      </c>
      <c r="K38" s="900">
        <f>'Основная продукция'!AS131</f>
        <v>0</v>
      </c>
      <c r="L38" s="899">
        <f>K38*55</f>
        <v>0</v>
      </c>
      <c r="M38" s="894"/>
      <c r="N38" s="895"/>
      <c r="O38" s="896"/>
      <c r="Q38" s="893" t="s">
        <v>48</v>
      </c>
      <c r="R38" s="891" t="s">
        <v>399</v>
      </c>
      <c r="S38" s="900">
        <f>'Основная продукция'!AS159</f>
        <v>0</v>
      </c>
      <c r="T38" s="899">
        <f>S38*55</f>
        <v>0</v>
      </c>
      <c r="U38" s="894"/>
      <c r="V38" s="895"/>
      <c r="W38" s="896"/>
    </row>
    <row r="39" spans="1:23" s="864" customFormat="1" ht="25.5" customHeight="1">
      <c r="A39" s="893" t="s">
        <v>49</v>
      </c>
      <c r="B39" s="900" t="s">
        <v>398</v>
      </c>
      <c r="C39" s="891">
        <f>'Основная продукция'!AS15</f>
        <v>0</v>
      </c>
      <c r="D39" s="898">
        <f>C39*0.35</f>
        <v>0</v>
      </c>
      <c r="E39" s="894"/>
      <c r="F39" s="895"/>
      <c r="G39" s="896"/>
      <c r="I39" s="893" t="s">
        <v>49</v>
      </c>
      <c r="J39" s="900" t="s">
        <v>398</v>
      </c>
      <c r="K39" s="891">
        <f>'Основная продукция'!AS127</f>
        <v>0</v>
      </c>
      <c r="L39" s="898">
        <f>K39*0.35</f>
        <v>0</v>
      </c>
      <c r="M39" s="894"/>
      <c r="N39" s="895"/>
      <c r="O39" s="896"/>
      <c r="Q39" s="893" t="s">
        <v>49</v>
      </c>
      <c r="R39" s="900" t="s">
        <v>398</v>
      </c>
      <c r="S39" s="891">
        <f>'Основная продукция'!AS155</f>
        <v>0</v>
      </c>
      <c r="T39" s="898">
        <f>S39*0.35</f>
        <v>0</v>
      </c>
      <c r="U39" s="894"/>
      <c r="V39" s="895"/>
      <c r="W39" s="896"/>
    </row>
    <row r="40" spans="1:23" s="864" customFormat="1" ht="25.5" customHeight="1">
      <c r="A40" s="893" t="s">
        <v>50</v>
      </c>
      <c r="B40" s="891" t="s">
        <v>398</v>
      </c>
      <c r="C40" s="891">
        <f>'Основная продукция'!AS12</f>
        <v>0</v>
      </c>
      <c r="D40" s="892">
        <f>C40*0.3</f>
        <v>0</v>
      </c>
      <c r="E40" s="894"/>
      <c r="F40" s="895"/>
      <c r="G40" s="896"/>
      <c r="I40" s="893" t="s">
        <v>50</v>
      </c>
      <c r="J40" s="891" t="s">
        <v>398</v>
      </c>
      <c r="K40" s="891">
        <f>'Основная продукция'!AS124</f>
        <v>0</v>
      </c>
      <c r="L40" s="892">
        <f>K40*0.3</f>
        <v>0</v>
      </c>
      <c r="M40" s="894"/>
      <c r="N40" s="895"/>
      <c r="O40" s="896"/>
      <c r="Q40" s="893" t="s">
        <v>50</v>
      </c>
      <c r="R40" s="891" t="s">
        <v>398</v>
      </c>
      <c r="S40" s="891">
        <f>'Основная продукция'!AS152</f>
        <v>0</v>
      </c>
      <c r="T40" s="892">
        <f>S40*0.3</f>
        <v>0</v>
      </c>
      <c r="U40" s="894"/>
      <c r="V40" s="895"/>
      <c r="W40" s="896"/>
    </row>
    <row r="41" spans="1:23" s="864" customFormat="1" ht="25.5" customHeight="1" thickBot="1">
      <c r="A41" s="1975" t="s">
        <v>51</v>
      </c>
      <c r="B41" s="1973" t="s">
        <v>398</v>
      </c>
      <c r="C41" s="1973">
        <f>'Основная продукция'!AS22</f>
        <v>0</v>
      </c>
      <c r="D41" s="1974">
        <f>C41*0.2</f>
        <v>0</v>
      </c>
      <c r="E41" s="1977"/>
      <c r="F41" s="1978"/>
      <c r="G41" s="1979"/>
      <c r="I41" s="1975" t="s">
        <v>51</v>
      </c>
      <c r="J41" s="1973" t="s">
        <v>398</v>
      </c>
      <c r="K41" s="1973">
        <f>'Основная продукция'!AS134</f>
        <v>0</v>
      </c>
      <c r="L41" s="1974">
        <f>K41*0.2</f>
        <v>0</v>
      </c>
      <c r="M41" s="1977"/>
      <c r="N41" s="1978"/>
      <c r="O41" s="1979"/>
      <c r="Q41" s="1975" t="s">
        <v>51</v>
      </c>
      <c r="R41" s="1973" t="s">
        <v>398</v>
      </c>
      <c r="S41" s="1973">
        <f>'Основная продукция'!AS162</f>
        <v>0</v>
      </c>
      <c r="T41" s="1974">
        <f>S41*0.2</f>
        <v>0</v>
      </c>
      <c r="U41" s="1977"/>
      <c r="V41" s="1978"/>
      <c r="W41" s="1979"/>
    </row>
    <row r="42" spans="1:23" s="864" customFormat="1" ht="25.5" customHeight="1">
      <c r="A42" s="890" t="s">
        <v>585</v>
      </c>
      <c r="B42" s="906" t="s">
        <v>398</v>
      </c>
      <c r="C42" s="906">
        <f>'Основная продукция'!AS23</f>
        <v>0</v>
      </c>
      <c r="D42" s="1266">
        <f>C42*0.5</f>
        <v>0</v>
      </c>
      <c r="E42" s="908"/>
      <c r="F42" s="909"/>
      <c r="G42" s="910"/>
      <c r="I42" s="890" t="s">
        <v>585</v>
      </c>
      <c r="J42" s="906" t="s">
        <v>398</v>
      </c>
      <c r="K42" s="906">
        <f>'Основная продукция'!AS135</f>
        <v>0</v>
      </c>
      <c r="L42" s="1266">
        <f>K42*0.5</f>
        <v>0</v>
      </c>
      <c r="M42" s="908"/>
      <c r="N42" s="909"/>
      <c r="O42" s="910"/>
      <c r="Q42" s="890" t="s">
        <v>585</v>
      </c>
      <c r="R42" s="906" t="s">
        <v>398</v>
      </c>
      <c r="S42" s="906">
        <f>'Основная продукция'!AS163</f>
        <v>0</v>
      </c>
      <c r="T42" s="1266">
        <f>S42*0.5</f>
        <v>0</v>
      </c>
      <c r="U42" s="908"/>
      <c r="V42" s="909"/>
      <c r="W42" s="910"/>
    </row>
    <row r="43" spans="1:23" s="864" customFormat="1" ht="25.5" customHeight="1" thickBot="1">
      <c r="A43" s="912" t="s">
        <v>586</v>
      </c>
      <c r="B43" s="913" t="s">
        <v>398</v>
      </c>
      <c r="C43" s="913">
        <f>'Основная продукция'!AS24</f>
        <v>0</v>
      </c>
      <c r="D43" s="1981">
        <f>C43*0.5</f>
        <v>0</v>
      </c>
      <c r="E43" s="914"/>
      <c r="F43" s="915"/>
      <c r="G43" s="916"/>
      <c r="I43" s="912" t="s">
        <v>586</v>
      </c>
      <c r="J43" s="913" t="s">
        <v>398</v>
      </c>
      <c r="K43" s="913">
        <f>'Основная продукция'!AS136</f>
        <v>0</v>
      </c>
      <c r="L43" s="1981">
        <f>K43*0.5</f>
        <v>0</v>
      </c>
      <c r="M43" s="914"/>
      <c r="N43" s="915"/>
      <c r="O43" s="916"/>
      <c r="Q43" s="912" t="s">
        <v>586</v>
      </c>
      <c r="R43" s="913" t="s">
        <v>398</v>
      </c>
      <c r="S43" s="913">
        <f>'Основная продукция'!AS164</f>
        <v>0</v>
      </c>
      <c r="T43" s="1981">
        <f>S43*0.5</f>
        <v>0</v>
      </c>
      <c r="U43" s="914"/>
      <c r="V43" s="915"/>
      <c r="W43" s="916"/>
    </row>
    <row r="44" spans="1:23" s="864" customFormat="1" ht="25.5" customHeight="1">
      <c r="A44" s="1273" t="s">
        <v>294</v>
      </c>
      <c r="B44" s="1274" t="s">
        <v>398</v>
      </c>
      <c r="C44" s="1274">
        <f>'Основная продукция'!AS20</f>
        <v>0</v>
      </c>
      <c r="D44" s="1275">
        <f>C44*0.3</f>
        <v>0</v>
      </c>
      <c r="E44" s="1276"/>
      <c r="F44" s="1277"/>
      <c r="G44" s="1278"/>
      <c r="I44" s="1273" t="s">
        <v>294</v>
      </c>
      <c r="J44" s="1274" t="s">
        <v>398</v>
      </c>
      <c r="K44" s="1274">
        <f>'Основная продукция'!AS132</f>
        <v>0</v>
      </c>
      <c r="L44" s="1275">
        <f>K44*0.3</f>
        <v>0</v>
      </c>
      <c r="M44" s="1276"/>
      <c r="N44" s="1277"/>
      <c r="O44" s="1278"/>
      <c r="Q44" s="1273" t="s">
        <v>294</v>
      </c>
      <c r="R44" s="1274" t="s">
        <v>398</v>
      </c>
      <c r="S44" s="1274">
        <f>'Основная продукция'!AS160</f>
        <v>0</v>
      </c>
      <c r="T44" s="1275">
        <f>S44*0.3</f>
        <v>0</v>
      </c>
      <c r="U44" s="1276"/>
      <c r="V44" s="1277"/>
      <c r="W44" s="1278"/>
    </row>
    <row r="45" spans="1:23" s="864" customFormat="1" ht="25.5" customHeight="1">
      <c r="A45" s="893" t="s">
        <v>295</v>
      </c>
      <c r="B45" s="891" t="s">
        <v>398</v>
      </c>
      <c r="C45" s="891">
        <f>'Основная продукция'!AS21</f>
        <v>0</v>
      </c>
      <c r="D45" s="892">
        <f>C45*0.3</f>
        <v>0</v>
      </c>
      <c r="E45" s="894"/>
      <c r="F45" s="895"/>
      <c r="G45" s="896"/>
      <c r="I45" s="893" t="s">
        <v>295</v>
      </c>
      <c r="J45" s="891" t="s">
        <v>398</v>
      </c>
      <c r="K45" s="891">
        <f>'Основная продукция'!AS133</f>
        <v>0</v>
      </c>
      <c r="L45" s="892">
        <f>K45*0.3</f>
        <v>0</v>
      </c>
      <c r="M45" s="894"/>
      <c r="N45" s="895"/>
      <c r="O45" s="896"/>
      <c r="Q45" s="893" t="s">
        <v>295</v>
      </c>
      <c r="R45" s="891" t="s">
        <v>398</v>
      </c>
      <c r="S45" s="891">
        <f>'Основная продукция'!AS161</f>
        <v>0</v>
      </c>
      <c r="T45" s="892">
        <f>S45*0.3</f>
        <v>0</v>
      </c>
      <c r="U45" s="894"/>
      <c r="V45" s="895"/>
      <c r="W45" s="896"/>
    </row>
    <row r="46" spans="1:23" s="864" customFormat="1" ht="25.5" customHeight="1">
      <c r="A46" s="893" t="s">
        <v>52</v>
      </c>
      <c r="B46" s="891" t="s">
        <v>398</v>
      </c>
      <c r="C46" s="891">
        <f>'Основная продукция'!AS16</f>
        <v>0</v>
      </c>
      <c r="D46" s="898">
        <f>C46*0.24</f>
        <v>0</v>
      </c>
      <c r="E46" s="894"/>
      <c r="F46" s="895"/>
      <c r="G46" s="896"/>
      <c r="I46" s="893" t="s">
        <v>52</v>
      </c>
      <c r="J46" s="891" t="s">
        <v>398</v>
      </c>
      <c r="K46" s="891">
        <f>'Основная продукция'!AS128</f>
        <v>0</v>
      </c>
      <c r="L46" s="898">
        <f>K46*0.24</f>
        <v>0</v>
      </c>
      <c r="M46" s="894"/>
      <c r="N46" s="895"/>
      <c r="O46" s="896"/>
      <c r="Q46" s="893" t="s">
        <v>52</v>
      </c>
      <c r="R46" s="891" t="s">
        <v>398</v>
      </c>
      <c r="S46" s="891">
        <f>'Основная продукция'!AS156</f>
        <v>0</v>
      </c>
      <c r="T46" s="898">
        <f>S46*0.24</f>
        <v>0</v>
      </c>
      <c r="U46" s="894"/>
      <c r="V46" s="895"/>
      <c r="W46" s="896"/>
    </row>
    <row r="47" spans="1:23" s="864" customFormat="1" ht="25.5" customHeight="1">
      <c r="A47" s="893" t="s">
        <v>53</v>
      </c>
      <c r="B47" s="891" t="s">
        <v>398</v>
      </c>
      <c r="C47" s="891">
        <f>'Основная продукция'!AS17</f>
        <v>0</v>
      </c>
      <c r="D47" s="898">
        <f>C47*0.08</f>
        <v>0</v>
      </c>
      <c r="E47" s="894"/>
      <c r="F47" s="895"/>
      <c r="G47" s="896"/>
      <c r="I47" s="893" t="s">
        <v>53</v>
      </c>
      <c r="J47" s="891" t="s">
        <v>398</v>
      </c>
      <c r="K47" s="891">
        <f>'Основная продукция'!AS129</f>
        <v>0</v>
      </c>
      <c r="L47" s="898">
        <f>K47*0.08</f>
        <v>0</v>
      </c>
      <c r="M47" s="894"/>
      <c r="N47" s="895"/>
      <c r="O47" s="896"/>
      <c r="Q47" s="893" t="s">
        <v>53</v>
      </c>
      <c r="R47" s="891" t="s">
        <v>398</v>
      </c>
      <c r="S47" s="891">
        <f>'Основная продукция'!AS157</f>
        <v>0</v>
      </c>
      <c r="T47" s="898">
        <f>S47*0.08</f>
        <v>0</v>
      </c>
      <c r="U47" s="894"/>
      <c r="V47" s="895"/>
      <c r="W47" s="896"/>
    </row>
    <row r="48" spans="1:23" s="864" customFormat="1" ht="25.5" customHeight="1">
      <c r="A48" s="893" t="s">
        <v>54</v>
      </c>
      <c r="B48" s="891" t="s">
        <v>398</v>
      </c>
      <c r="C48" s="891">
        <f>'Основная продукция'!AS18</f>
        <v>0</v>
      </c>
      <c r="D48" s="892">
        <f>C48*1</f>
        <v>0</v>
      </c>
      <c r="E48" s="894"/>
      <c r="F48" s="895"/>
      <c r="G48" s="896"/>
      <c r="I48" s="893" t="s">
        <v>54</v>
      </c>
      <c r="J48" s="891" t="s">
        <v>398</v>
      </c>
      <c r="K48" s="891">
        <f>'Основная продукция'!AS130</f>
        <v>0</v>
      </c>
      <c r="L48" s="892">
        <f>K48*1</f>
        <v>0</v>
      </c>
      <c r="M48" s="894"/>
      <c r="N48" s="895"/>
      <c r="O48" s="896"/>
      <c r="Q48" s="893" t="s">
        <v>54</v>
      </c>
      <c r="R48" s="891" t="s">
        <v>398</v>
      </c>
      <c r="S48" s="891">
        <f>'Основная продукция'!AS158</f>
        <v>0</v>
      </c>
      <c r="T48" s="892">
        <f>S48*1</f>
        <v>0</v>
      </c>
      <c r="U48" s="894"/>
      <c r="V48" s="895"/>
      <c r="W48" s="896"/>
    </row>
    <row r="49" spans="1:23" s="864" customFormat="1" ht="25.5" customHeight="1">
      <c r="A49" s="893" t="s">
        <v>55</v>
      </c>
      <c r="B49" s="891" t="s">
        <v>398</v>
      </c>
      <c r="C49" s="891">
        <f>'Основная продукция'!AS25</f>
        <v>0</v>
      </c>
      <c r="D49" s="892">
        <f>C49*0.3</f>
        <v>0</v>
      </c>
      <c r="E49" s="894"/>
      <c r="F49" s="895"/>
      <c r="G49" s="896"/>
      <c r="I49" s="893" t="s">
        <v>55</v>
      </c>
      <c r="J49" s="891" t="s">
        <v>398</v>
      </c>
      <c r="K49" s="891">
        <f>'Основная продукция'!AS137</f>
        <v>0</v>
      </c>
      <c r="L49" s="892">
        <f>K49*0.3</f>
        <v>0</v>
      </c>
      <c r="M49" s="894"/>
      <c r="N49" s="895"/>
      <c r="O49" s="896"/>
      <c r="Q49" s="893" t="s">
        <v>55</v>
      </c>
      <c r="R49" s="891" t="s">
        <v>398</v>
      </c>
      <c r="S49" s="891">
        <f>'Основная продукция'!AS165</f>
        <v>0</v>
      </c>
      <c r="T49" s="892">
        <f>S49*0.3</f>
        <v>0</v>
      </c>
      <c r="U49" s="894"/>
      <c r="V49" s="895"/>
      <c r="W49" s="896"/>
    </row>
    <row r="50" spans="1:23" s="864" customFormat="1" ht="25.5" customHeight="1">
      <c r="A50" s="893" t="s">
        <v>56</v>
      </c>
      <c r="B50" s="891" t="s">
        <v>398</v>
      </c>
      <c r="C50" s="891">
        <f>'Основная продукция'!AS26</f>
        <v>0</v>
      </c>
      <c r="D50" s="892">
        <f>C50*0.3</f>
        <v>0</v>
      </c>
      <c r="E50" s="894"/>
      <c r="F50" s="895"/>
      <c r="G50" s="896"/>
      <c r="I50" s="893" t="s">
        <v>56</v>
      </c>
      <c r="J50" s="891" t="s">
        <v>398</v>
      </c>
      <c r="K50" s="891">
        <f>'Основная продукция'!AS138</f>
        <v>0</v>
      </c>
      <c r="L50" s="892">
        <f>K50*0.3</f>
        <v>0</v>
      </c>
      <c r="M50" s="894"/>
      <c r="N50" s="895"/>
      <c r="O50" s="896"/>
      <c r="Q50" s="893" t="s">
        <v>56</v>
      </c>
      <c r="R50" s="891" t="s">
        <v>398</v>
      </c>
      <c r="S50" s="891">
        <f>'Основная продукция'!AS166</f>
        <v>0</v>
      </c>
      <c r="T50" s="892">
        <f>S50*0.3</f>
        <v>0</v>
      </c>
      <c r="U50" s="894"/>
      <c r="V50" s="895"/>
      <c r="W50" s="896"/>
    </row>
    <row r="51" spans="1:23" s="864" customFormat="1" ht="25.5" customHeight="1">
      <c r="A51" s="893" t="s">
        <v>57</v>
      </c>
      <c r="B51" s="891" t="s">
        <v>398</v>
      </c>
      <c r="C51" s="891">
        <f>'Основная продукция'!AS28</f>
        <v>0</v>
      </c>
      <c r="D51" s="892">
        <f>C51*0.2</f>
        <v>0</v>
      </c>
      <c r="E51" s="894"/>
      <c r="F51" s="895"/>
      <c r="G51" s="896"/>
      <c r="I51" s="893" t="s">
        <v>57</v>
      </c>
      <c r="J51" s="891" t="s">
        <v>398</v>
      </c>
      <c r="K51" s="891">
        <f>'Основная продукция'!AS140</f>
        <v>0</v>
      </c>
      <c r="L51" s="892">
        <f>K51*0.2</f>
        <v>0</v>
      </c>
      <c r="M51" s="894"/>
      <c r="N51" s="895"/>
      <c r="O51" s="896"/>
      <c r="Q51" s="893" t="s">
        <v>57</v>
      </c>
      <c r="R51" s="891" t="s">
        <v>398</v>
      </c>
      <c r="S51" s="891">
        <f>'Основная продукция'!AS168</f>
        <v>0</v>
      </c>
      <c r="T51" s="892">
        <f>S51*0.2</f>
        <v>0</v>
      </c>
      <c r="U51" s="894"/>
      <c r="V51" s="895"/>
      <c r="W51" s="896"/>
    </row>
    <row r="52" spans="1:23" s="864" customFormat="1" ht="25.5" customHeight="1" thickBot="1">
      <c r="A52" s="912" t="s">
        <v>58</v>
      </c>
      <c r="B52" s="913" t="s">
        <v>398</v>
      </c>
      <c r="C52" s="913">
        <f>'Основная продукция'!AS27</f>
        <v>0</v>
      </c>
      <c r="D52" s="914"/>
      <c r="E52" s="914"/>
      <c r="F52" s="915"/>
      <c r="G52" s="916"/>
      <c r="I52" s="912" t="s">
        <v>58</v>
      </c>
      <c r="J52" s="913" t="s">
        <v>398</v>
      </c>
      <c r="K52" s="913">
        <f>'Основная продукция'!AS139</f>
        <v>0</v>
      </c>
      <c r="L52" s="914"/>
      <c r="M52" s="914"/>
      <c r="N52" s="915"/>
      <c r="O52" s="916"/>
      <c r="Q52" s="912" t="s">
        <v>58</v>
      </c>
      <c r="R52" s="913" t="s">
        <v>398</v>
      </c>
      <c r="S52" s="913">
        <f>'Основная продукция'!AS167</f>
        <v>0</v>
      </c>
      <c r="T52" s="914"/>
      <c r="U52" s="914"/>
      <c r="V52" s="915"/>
      <c r="W52" s="916"/>
    </row>
    <row r="53" spans="1:23" s="864" customFormat="1" ht="27" customHeight="1">
      <c r="A53" s="4177" t="s">
        <v>59</v>
      </c>
      <c r="B53" s="4178"/>
      <c r="C53" s="4178"/>
      <c r="D53" s="4178"/>
      <c r="E53" s="4178"/>
      <c r="F53" s="4178"/>
      <c r="G53" s="4179"/>
      <c r="I53" s="4177" t="s">
        <v>59</v>
      </c>
      <c r="J53" s="4178"/>
      <c r="K53" s="4178"/>
      <c r="L53" s="4178"/>
      <c r="M53" s="4178"/>
      <c r="N53" s="4178"/>
      <c r="O53" s="4179"/>
      <c r="Q53" s="4177" t="s">
        <v>59</v>
      </c>
      <c r="R53" s="4178"/>
      <c r="S53" s="4178"/>
      <c r="T53" s="4178"/>
      <c r="U53" s="4178"/>
      <c r="V53" s="4178"/>
      <c r="W53" s="4179"/>
    </row>
    <row r="54" spans="1:23" s="864" customFormat="1" ht="27" customHeight="1">
      <c r="A54" s="4180" t="s">
        <v>60</v>
      </c>
      <c r="B54" s="4181"/>
      <c r="C54" s="4181"/>
      <c r="D54" s="4181"/>
      <c r="E54" s="4181"/>
      <c r="F54" s="4181"/>
      <c r="G54" s="4182"/>
      <c r="I54" s="4180" t="s">
        <v>60</v>
      </c>
      <c r="J54" s="4181"/>
      <c r="K54" s="4181"/>
      <c r="L54" s="4181"/>
      <c r="M54" s="4181"/>
      <c r="N54" s="4181"/>
      <c r="O54" s="4182"/>
      <c r="Q54" s="4180" t="s">
        <v>60</v>
      </c>
      <c r="R54" s="4181"/>
      <c r="S54" s="4181"/>
      <c r="T54" s="4181"/>
      <c r="U54" s="4181"/>
      <c r="V54" s="4181"/>
      <c r="W54" s="4182"/>
    </row>
    <row r="55" spans="1:23" ht="0.75" customHeight="1" thickBot="1">
      <c r="A55" s="795"/>
      <c r="B55" s="796"/>
      <c r="C55" s="796"/>
      <c r="D55" s="796"/>
      <c r="E55" s="796"/>
      <c r="F55" s="796"/>
      <c r="G55" s="917"/>
      <c r="I55" s="795"/>
      <c r="J55" s="796"/>
      <c r="K55" s="796"/>
      <c r="L55" s="796"/>
      <c r="M55" s="796"/>
      <c r="N55" s="796"/>
      <c r="O55" s="917"/>
      <c r="Q55" s="795"/>
      <c r="R55" s="796"/>
      <c r="S55" s="796"/>
      <c r="T55" s="796"/>
      <c r="U55" s="796"/>
      <c r="V55" s="796"/>
      <c r="W55" s="917"/>
    </row>
    <row r="56" spans="1:23" ht="24.75" customHeight="1" thickBot="1">
      <c r="A56" s="854" t="s">
        <v>317</v>
      </c>
      <c r="B56" s="855"/>
      <c r="C56" s="855"/>
      <c r="D56" s="855"/>
      <c r="E56" s="4051" t="s">
        <v>123</v>
      </c>
      <c r="F56" s="4052"/>
      <c r="G56" s="4053"/>
      <c r="I56" s="854" t="s">
        <v>317</v>
      </c>
      <c r="J56" s="855"/>
      <c r="K56" s="855"/>
      <c r="L56" s="855"/>
      <c r="M56" s="4051" t="s">
        <v>90</v>
      </c>
      <c r="N56" s="4052"/>
      <c r="O56" s="4053"/>
      <c r="Q56" s="854" t="s">
        <v>317</v>
      </c>
      <c r="R56" s="855"/>
      <c r="S56" s="855"/>
      <c r="T56" s="855"/>
      <c r="U56" s="4051" t="s">
        <v>610</v>
      </c>
      <c r="V56" s="4052"/>
      <c r="W56" s="4053"/>
    </row>
    <row r="57" spans="1:23" ht="24.75" customHeight="1" thickBot="1">
      <c r="A57" s="856" t="s">
        <v>61</v>
      </c>
      <c r="B57" s="4059">
        <f>B2</f>
        <v>44606</v>
      </c>
      <c r="C57" s="4060"/>
      <c r="D57" s="4061"/>
      <c r="E57" s="857" t="s">
        <v>62</v>
      </c>
      <c r="F57" s="4062" t="str">
        <f>F2</f>
        <v>Ночь</v>
      </c>
      <c r="G57" s="4063"/>
      <c r="I57" s="856" t="s">
        <v>61</v>
      </c>
      <c r="J57" s="4059">
        <f>J2</f>
        <v>44606</v>
      </c>
      <c r="K57" s="4060"/>
      <c r="L57" s="4061"/>
      <c r="M57" s="857" t="s">
        <v>62</v>
      </c>
      <c r="N57" s="4062" t="str">
        <f>N2</f>
        <v>Ночь</v>
      </c>
      <c r="O57" s="4063"/>
      <c r="Q57" s="856" t="s">
        <v>61</v>
      </c>
      <c r="R57" s="4059">
        <f>R2</f>
        <v>44606</v>
      </c>
      <c r="S57" s="4060"/>
      <c r="T57" s="4061"/>
      <c r="U57" s="857" t="s">
        <v>62</v>
      </c>
      <c r="V57" s="4062" t="str">
        <f>V2</f>
        <v>Ночь</v>
      </c>
      <c r="W57" s="4063"/>
    </row>
    <row r="58" spans="1:23" ht="15.75" customHeight="1">
      <c r="A58" s="4077" t="s">
        <v>21</v>
      </c>
      <c r="B58" s="4078"/>
      <c r="C58" s="4081" t="s">
        <v>396</v>
      </c>
      <c r="D58" s="4081" t="s">
        <v>400</v>
      </c>
      <c r="E58" s="4081" t="s">
        <v>394</v>
      </c>
      <c r="F58" s="4081" t="s">
        <v>22</v>
      </c>
      <c r="G58" s="4090" t="s">
        <v>23</v>
      </c>
      <c r="I58" s="4077" t="s">
        <v>21</v>
      </c>
      <c r="J58" s="4078"/>
      <c r="K58" s="4081" t="s">
        <v>396</v>
      </c>
      <c r="L58" s="4081" t="s">
        <v>400</v>
      </c>
      <c r="M58" s="4081" t="s">
        <v>394</v>
      </c>
      <c r="N58" s="4081" t="s">
        <v>22</v>
      </c>
      <c r="O58" s="4090" t="s">
        <v>23</v>
      </c>
      <c r="Q58" s="4077" t="s">
        <v>21</v>
      </c>
      <c r="R58" s="4078"/>
      <c r="S58" s="4081" t="s">
        <v>396</v>
      </c>
      <c r="T58" s="4081" t="s">
        <v>400</v>
      </c>
      <c r="U58" s="4081" t="s">
        <v>394</v>
      </c>
      <c r="V58" s="4081" t="s">
        <v>22</v>
      </c>
      <c r="W58" s="4090" t="s">
        <v>23</v>
      </c>
    </row>
    <row r="59" spans="1:23" ht="13.5" customHeight="1" thickBot="1">
      <c r="A59" s="4079"/>
      <c r="B59" s="4080"/>
      <c r="C59" s="4082"/>
      <c r="D59" s="4082"/>
      <c r="E59" s="4082"/>
      <c r="F59" s="4082"/>
      <c r="G59" s="4091"/>
      <c r="I59" s="4079"/>
      <c r="J59" s="4080"/>
      <c r="K59" s="4082"/>
      <c r="L59" s="4082"/>
      <c r="M59" s="4082"/>
      <c r="N59" s="4082"/>
      <c r="O59" s="4091"/>
      <c r="Q59" s="4079"/>
      <c r="R59" s="4080"/>
      <c r="S59" s="4082"/>
      <c r="T59" s="4082"/>
      <c r="U59" s="4082"/>
      <c r="V59" s="4082"/>
      <c r="W59" s="4091"/>
    </row>
    <row r="60" spans="1:23" ht="24.75" customHeight="1">
      <c r="A60" s="988" t="s">
        <v>24</v>
      </c>
      <c r="B60" s="989" t="s">
        <v>25</v>
      </c>
      <c r="C60" s="989" t="s">
        <v>397</v>
      </c>
      <c r="D60" s="990">
        <f>IF('Основная продукция'!AP229&gt;0,'Основная продукция'!AP229,0)</f>
        <v>0</v>
      </c>
      <c r="E60" s="1256"/>
      <c r="F60" s="992"/>
      <c r="G60" s="993"/>
      <c r="I60" s="988" t="s">
        <v>24</v>
      </c>
      <c r="J60" s="989" t="s">
        <v>25</v>
      </c>
      <c r="K60" s="989" t="s">
        <v>397</v>
      </c>
      <c r="L60" s="990">
        <f>IF('Основная продукция'!AP313&gt;0,'Основная продукция'!AP313,0)</f>
        <v>0</v>
      </c>
      <c r="M60" s="1256"/>
      <c r="N60" s="992"/>
      <c r="O60" s="993"/>
      <c r="Q60" s="988" t="s">
        <v>24</v>
      </c>
      <c r="R60" s="989" t="s">
        <v>25</v>
      </c>
      <c r="S60" s="989" t="s">
        <v>397</v>
      </c>
      <c r="T60" s="2304">
        <f>IF('Основная продукция'!AP509&gt;0,'Основная продукция'!AP509,0)</f>
        <v>0</v>
      </c>
      <c r="U60" s="1256"/>
      <c r="V60" s="992"/>
      <c r="W60" s="993"/>
    </row>
    <row r="61" spans="1:23" ht="24.75" customHeight="1">
      <c r="A61" s="1257" t="s">
        <v>26</v>
      </c>
      <c r="B61" s="1029" t="s">
        <v>25</v>
      </c>
      <c r="C61" s="1029" t="s">
        <v>397</v>
      </c>
      <c r="D61" s="1030">
        <f>IF('Основная продукция'!AP230&gt;0,'Основная продукция'!AP230,0)</f>
        <v>0</v>
      </c>
      <c r="E61" s="1258"/>
      <c r="F61" s="1032"/>
      <c r="G61" s="1033"/>
      <c r="I61" s="1257" t="s">
        <v>26</v>
      </c>
      <c r="J61" s="1029" t="s">
        <v>25</v>
      </c>
      <c r="K61" s="1029" t="s">
        <v>397</v>
      </c>
      <c r="L61" s="1030">
        <f>IF('Основная продукция'!AP314&gt;0,'Основная продукция'!AP314,0)</f>
        <v>0</v>
      </c>
      <c r="M61" s="1258"/>
      <c r="N61" s="1032"/>
      <c r="O61" s="1033"/>
      <c r="Q61" s="1257" t="s">
        <v>26</v>
      </c>
      <c r="R61" s="1029" t="s">
        <v>25</v>
      </c>
      <c r="S61" s="1029" t="s">
        <v>397</v>
      </c>
      <c r="T61" s="1030">
        <f>IF('Основная продукция'!AP510&gt;0,'Основная продукция'!AP510,0)</f>
        <v>0</v>
      </c>
      <c r="U61" s="1258"/>
      <c r="V61" s="1032"/>
      <c r="W61" s="1033"/>
    </row>
    <row r="62" spans="1:23" ht="24.75" customHeight="1">
      <c r="A62" s="865" t="s">
        <v>583</v>
      </c>
      <c r="B62" s="1029" t="s">
        <v>25</v>
      </c>
      <c r="C62" s="1029" t="s">
        <v>397</v>
      </c>
      <c r="D62" s="1030">
        <f>IF('Основная продукция'!AP231&gt;0,'Основная продукция'!AP231,0)</f>
        <v>0</v>
      </c>
      <c r="E62" s="1258"/>
      <c r="F62" s="1032"/>
      <c r="G62" s="1033"/>
      <c r="I62" s="865" t="s">
        <v>583</v>
      </c>
      <c r="J62" s="1029" t="s">
        <v>25</v>
      </c>
      <c r="K62" s="1029" t="s">
        <v>397</v>
      </c>
      <c r="L62" s="1030">
        <f>IF('Основная продукция'!AP315&gt;0,'Основная продукция'!AP315,0)</f>
        <v>0</v>
      </c>
      <c r="M62" s="1258"/>
      <c r="N62" s="1032"/>
      <c r="O62" s="1033"/>
      <c r="Q62" s="865" t="s">
        <v>583</v>
      </c>
      <c r="R62" s="1029" t="s">
        <v>25</v>
      </c>
      <c r="S62" s="1029" t="s">
        <v>397</v>
      </c>
      <c r="T62" s="1030">
        <f>IF('Основная продукция'!AP511&gt;0,'Основная продукция'!AP511,0)</f>
        <v>0</v>
      </c>
      <c r="U62" s="1258"/>
      <c r="V62" s="1032"/>
      <c r="W62" s="1033"/>
    </row>
    <row r="63" spans="1:23" ht="24.75" customHeight="1">
      <c r="A63" s="865" t="s">
        <v>584</v>
      </c>
      <c r="B63" s="1029" t="s">
        <v>25</v>
      </c>
      <c r="C63" s="1029" t="s">
        <v>397</v>
      </c>
      <c r="D63" s="1030">
        <f>IF('Основная продукция'!AP232&gt;0,'Основная продукция'!AP232,0)</f>
        <v>0</v>
      </c>
      <c r="E63" s="1258"/>
      <c r="F63" s="1032"/>
      <c r="G63" s="1033"/>
      <c r="I63" s="865" t="s">
        <v>584</v>
      </c>
      <c r="J63" s="1029" t="s">
        <v>25</v>
      </c>
      <c r="K63" s="1029" t="s">
        <v>397</v>
      </c>
      <c r="L63" s="1030">
        <f>IF('Основная продукция'!AP316&gt;0,'Основная продукция'!AP316,0)</f>
        <v>0</v>
      </c>
      <c r="M63" s="1258"/>
      <c r="N63" s="1032"/>
      <c r="O63" s="1033"/>
      <c r="Q63" s="865" t="s">
        <v>584</v>
      </c>
      <c r="R63" s="1029" t="s">
        <v>25</v>
      </c>
      <c r="S63" s="1029" t="s">
        <v>397</v>
      </c>
      <c r="T63" s="1030">
        <f>IF('Основная продукция'!AP512&gt;0,'Основная продукция'!AP512,0)</f>
        <v>0</v>
      </c>
      <c r="U63" s="1258"/>
      <c r="V63" s="1032"/>
      <c r="W63" s="1033"/>
    </row>
    <row r="64" spans="1:23" ht="24.75" customHeight="1" thickBot="1">
      <c r="A64" s="1034" t="s">
        <v>27</v>
      </c>
      <c r="B64" s="995" t="s">
        <v>25</v>
      </c>
      <c r="C64" s="996" t="s">
        <v>397</v>
      </c>
      <c r="D64" s="997">
        <f>IF('Основная продукция'!AP233&gt;0,'Основная продукция'!AP233,0)</f>
        <v>0</v>
      </c>
      <c r="E64" s="1259"/>
      <c r="F64" s="999"/>
      <c r="G64" s="1000"/>
      <c r="I64" s="1034" t="s">
        <v>27</v>
      </c>
      <c r="J64" s="995" t="s">
        <v>25</v>
      </c>
      <c r="K64" s="996" t="s">
        <v>397</v>
      </c>
      <c r="L64" s="997">
        <f>IF('Основная продукция'!AP317&gt;0,'Основная продукция'!AP317,0)</f>
        <v>0</v>
      </c>
      <c r="M64" s="1259"/>
      <c r="N64" s="999"/>
      <c r="O64" s="1000"/>
      <c r="Q64" s="1034" t="s">
        <v>27</v>
      </c>
      <c r="R64" s="995" t="s">
        <v>25</v>
      </c>
      <c r="S64" s="1984" t="s">
        <v>397</v>
      </c>
      <c r="T64" s="2306">
        <f>IF('Основная продукция'!AP513&gt;0,'Основная продукция'!AP513,0)</f>
        <v>0</v>
      </c>
      <c r="U64" s="1259"/>
      <c r="V64" s="999"/>
      <c r="W64" s="1000"/>
    </row>
    <row r="65" spans="1:23" ht="24.75" customHeight="1">
      <c r="A65" s="988" t="s">
        <v>0</v>
      </c>
      <c r="B65" s="989" t="s">
        <v>25</v>
      </c>
      <c r="C65" s="989" t="s">
        <v>397</v>
      </c>
      <c r="D65" s="990">
        <f>IF('Основная продукция'!AP235&gt;0,'Основная продукция'!AP235,0)</f>
        <v>0</v>
      </c>
      <c r="E65" s="991"/>
      <c r="F65" s="992"/>
      <c r="G65" s="993"/>
      <c r="I65" s="988" t="s">
        <v>0</v>
      </c>
      <c r="J65" s="989" t="s">
        <v>25</v>
      </c>
      <c r="K65" s="989" t="s">
        <v>397</v>
      </c>
      <c r="L65" s="990">
        <f>IF('Основная продукция'!AP319&gt;0,'Основная продукция'!AP319,0)</f>
        <v>0</v>
      </c>
      <c r="M65" s="991"/>
      <c r="N65" s="992"/>
      <c r="O65" s="993"/>
      <c r="Q65" s="2305" t="s">
        <v>0</v>
      </c>
      <c r="R65" s="2076" t="s">
        <v>25</v>
      </c>
      <c r="S65" s="2076" t="s">
        <v>397</v>
      </c>
      <c r="T65" s="997">
        <f>IF('Основная продукция'!AP515&gt;0,'Основная продукция'!AP515,0)</f>
        <v>0</v>
      </c>
      <c r="U65" s="2077"/>
      <c r="V65" s="2078"/>
      <c r="W65" s="2080"/>
    </row>
    <row r="66" spans="1:23" ht="24.75" customHeight="1">
      <c r="A66" s="1257" t="s">
        <v>28</v>
      </c>
      <c r="B66" s="1029" t="s">
        <v>25</v>
      </c>
      <c r="C66" s="1029" t="s">
        <v>397</v>
      </c>
      <c r="D66" s="1030">
        <f>IF('Основная продукция'!AP236&gt;0,'Основная продукция'!AP236,0)</f>
        <v>0</v>
      </c>
      <c r="E66" s="1031"/>
      <c r="F66" s="1032"/>
      <c r="G66" s="1033"/>
      <c r="I66" s="1257" t="s">
        <v>28</v>
      </c>
      <c r="J66" s="1029" t="s">
        <v>25</v>
      </c>
      <c r="K66" s="1029" t="s">
        <v>397</v>
      </c>
      <c r="L66" s="1030">
        <f>IF('Основная продукция'!AP320&gt;0,'Основная продукция'!AP320,0)</f>
        <v>0</v>
      </c>
      <c r="M66" s="1031"/>
      <c r="N66" s="1032"/>
      <c r="O66" s="1033"/>
      <c r="Q66" s="1257" t="s">
        <v>28</v>
      </c>
      <c r="R66" s="1029" t="s">
        <v>25</v>
      </c>
      <c r="S66" s="1029" t="s">
        <v>397</v>
      </c>
      <c r="T66" s="1030">
        <f>IF('Основная продукция'!AP516&gt;0,'Основная продукция'!AP516,0)</f>
        <v>0</v>
      </c>
      <c r="U66" s="1031"/>
      <c r="V66" s="1032"/>
      <c r="W66" s="1033"/>
    </row>
    <row r="67" spans="1:23" ht="24.75" customHeight="1" thickBot="1">
      <c r="A67" s="994" t="s">
        <v>29</v>
      </c>
      <c r="B67" s="995" t="s">
        <v>25</v>
      </c>
      <c r="C67" s="996" t="s">
        <v>397</v>
      </c>
      <c r="D67" s="997">
        <f>IF('Основная продукция'!AP237&gt;0,'Основная продукция'!AP237,0)</f>
        <v>0</v>
      </c>
      <c r="E67" s="998"/>
      <c r="F67" s="999"/>
      <c r="G67" s="1000"/>
      <c r="I67" s="994" t="s">
        <v>29</v>
      </c>
      <c r="J67" s="995" t="s">
        <v>25</v>
      </c>
      <c r="K67" s="996" t="s">
        <v>397</v>
      </c>
      <c r="L67" s="997">
        <f>IF('Основная продукция'!AP321&gt;0,'Основная продукция'!AP321,0)</f>
        <v>0</v>
      </c>
      <c r="M67" s="998"/>
      <c r="N67" s="999"/>
      <c r="O67" s="1000"/>
      <c r="Q67" s="2307" t="s">
        <v>29</v>
      </c>
      <c r="R67" s="1035" t="s">
        <v>25</v>
      </c>
      <c r="S67" s="996" t="s">
        <v>397</v>
      </c>
      <c r="T67" s="2308">
        <f>IF('Основная продукция'!AP517&gt;0,'Основная продукция'!AP517,0)</f>
        <v>0</v>
      </c>
      <c r="U67" s="1263"/>
      <c r="V67" s="1264"/>
      <c r="W67" s="1265"/>
    </row>
    <row r="68" spans="1:23" ht="24.75" customHeight="1">
      <c r="A68" s="988" t="s">
        <v>30</v>
      </c>
      <c r="B68" s="989" t="s">
        <v>25</v>
      </c>
      <c r="C68" s="989" t="s">
        <v>397</v>
      </c>
      <c r="D68" s="990">
        <f>IF('Основная продукция'!AP239&gt;0,'Основная продукция'!AP239,0)</f>
        <v>0</v>
      </c>
      <c r="E68" s="991"/>
      <c r="F68" s="992"/>
      <c r="G68" s="993"/>
      <c r="I68" s="988" t="s">
        <v>30</v>
      </c>
      <c r="J68" s="989" t="s">
        <v>25</v>
      </c>
      <c r="K68" s="989" t="s">
        <v>397</v>
      </c>
      <c r="L68" s="990">
        <f>IF('Основная продукция'!AP323&gt;0,'Основная продукция'!AP323,0)</f>
        <v>0</v>
      </c>
      <c r="M68" s="991"/>
      <c r="N68" s="992"/>
      <c r="O68" s="993"/>
      <c r="Q68" s="988" t="s">
        <v>30</v>
      </c>
      <c r="R68" s="989" t="s">
        <v>25</v>
      </c>
      <c r="S68" s="989" t="s">
        <v>397</v>
      </c>
      <c r="T68" s="990">
        <f>IF('Основная продукция'!AP519&gt;0,'Основная продукция'!AP519,0)</f>
        <v>0</v>
      </c>
      <c r="U68" s="991"/>
      <c r="V68" s="992"/>
      <c r="W68" s="993"/>
    </row>
    <row r="69" spans="1:23" ht="24.75" customHeight="1" thickBot="1">
      <c r="A69" s="994" t="s">
        <v>31</v>
      </c>
      <c r="B69" s="995" t="s">
        <v>25</v>
      </c>
      <c r="C69" s="996" t="s">
        <v>397</v>
      </c>
      <c r="D69" s="997">
        <f>IF('Основная продукция'!AP240&gt;0,'Основная продукция'!AP240,0)</f>
        <v>0</v>
      </c>
      <c r="E69" s="998"/>
      <c r="F69" s="999"/>
      <c r="G69" s="1000"/>
      <c r="I69" s="994" t="s">
        <v>31</v>
      </c>
      <c r="J69" s="995" t="s">
        <v>25</v>
      </c>
      <c r="K69" s="996" t="s">
        <v>397</v>
      </c>
      <c r="L69" s="997">
        <f>IF('Основная продукция'!AP324&gt;0,'Основная продукция'!AP324,0)</f>
        <v>0</v>
      </c>
      <c r="M69" s="998"/>
      <c r="N69" s="999"/>
      <c r="O69" s="1000"/>
      <c r="Q69" s="994" t="s">
        <v>31</v>
      </c>
      <c r="R69" s="995" t="s">
        <v>25</v>
      </c>
      <c r="S69" s="1984" t="s">
        <v>397</v>
      </c>
      <c r="T69" s="2306">
        <f>IF('Основная продукция'!AP520&gt;0,'Основная продукция'!AP520,0)</f>
        <v>0</v>
      </c>
      <c r="U69" s="998"/>
      <c r="V69" s="999"/>
      <c r="W69" s="1000"/>
    </row>
    <row r="70" spans="1:23" ht="24.75" customHeight="1">
      <c r="A70" s="1260" t="s">
        <v>32</v>
      </c>
      <c r="B70" s="989" t="s">
        <v>25</v>
      </c>
      <c r="C70" s="989" t="s">
        <v>397</v>
      </c>
      <c r="D70" s="990">
        <f>IF('Основная продукция'!AP241&gt;0,'Основная продукция'!AP241,0)</f>
        <v>0</v>
      </c>
      <c r="E70" s="991"/>
      <c r="F70" s="992"/>
      <c r="G70" s="993"/>
      <c r="I70" s="1260" t="s">
        <v>32</v>
      </c>
      <c r="J70" s="989" t="s">
        <v>25</v>
      </c>
      <c r="K70" s="989" t="s">
        <v>397</v>
      </c>
      <c r="L70" s="990">
        <f>IF('Основная продукция'!AP325&gt;0,'Основная продукция'!AP325,0)</f>
        <v>0</v>
      </c>
      <c r="M70" s="991"/>
      <c r="N70" s="992"/>
      <c r="O70" s="993"/>
      <c r="Q70" s="2075" t="s">
        <v>32</v>
      </c>
      <c r="R70" s="2076" t="s">
        <v>25</v>
      </c>
      <c r="S70" s="2076" t="s">
        <v>397</v>
      </c>
      <c r="T70" s="997">
        <f>IF('Основная продукция'!AP521&gt;0,'Основная продукция'!AP521,0)</f>
        <v>0</v>
      </c>
      <c r="U70" s="2077"/>
      <c r="V70" s="2078"/>
      <c r="W70" s="2080"/>
    </row>
    <row r="71" spans="1:23" ht="24.75" customHeight="1">
      <c r="A71" s="1028" t="s">
        <v>33</v>
      </c>
      <c r="B71" s="1029" t="s">
        <v>25</v>
      </c>
      <c r="C71" s="1029" t="s">
        <v>397</v>
      </c>
      <c r="D71" s="1030">
        <f>IF('Основная продукция'!AP242&gt;0,'Основная продукция'!AP242,0)</f>
        <v>0</v>
      </c>
      <c r="E71" s="1031"/>
      <c r="F71" s="1032"/>
      <c r="G71" s="1033"/>
      <c r="I71" s="1028" t="s">
        <v>33</v>
      </c>
      <c r="J71" s="1029" t="s">
        <v>25</v>
      </c>
      <c r="K71" s="1029" t="s">
        <v>397</v>
      </c>
      <c r="L71" s="1030">
        <f>IF('Основная продукция'!AP326&gt;0,'Основная продукция'!AP326,0)</f>
        <v>0</v>
      </c>
      <c r="M71" s="1031"/>
      <c r="N71" s="1032"/>
      <c r="O71" s="1033"/>
      <c r="Q71" s="1028" t="s">
        <v>33</v>
      </c>
      <c r="R71" s="1029" t="s">
        <v>25</v>
      </c>
      <c r="S71" s="1029" t="s">
        <v>397</v>
      </c>
      <c r="T71" s="1030">
        <f>IF('Основная продукция'!AP522&gt;0,'Основная продукция'!AP522,0)</f>
        <v>0</v>
      </c>
      <c r="U71" s="1031"/>
      <c r="V71" s="1032"/>
      <c r="W71" s="1033"/>
    </row>
    <row r="72" spans="1:23" ht="24.75" customHeight="1" thickBot="1">
      <c r="A72" s="1034" t="s">
        <v>34</v>
      </c>
      <c r="B72" s="995" t="s">
        <v>25</v>
      </c>
      <c r="C72" s="996" t="s">
        <v>397</v>
      </c>
      <c r="D72" s="997">
        <f>IF('Основная продукция'!AP243&gt;0,'Основная продукция'!AP243,0)</f>
        <v>0</v>
      </c>
      <c r="E72" s="998"/>
      <c r="F72" s="999"/>
      <c r="G72" s="1000"/>
      <c r="I72" s="1034" t="s">
        <v>34</v>
      </c>
      <c r="J72" s="995" t="s">
        <v>25</v>
      </c>
      <c r="K72" s="996" t="s">
        <v>397</v>
      </c>
      <c r="L72" s="997">
        <f>IF('Основная продукция'!AP327&gt;0,'Основная продукция'!AP327,0)</f>
        <v>0</v>
      </c>
      <c r="M72" s="998"/>
      <c r="N72" s="999"/>
      <c r="O72" s="1000"/>
      <c r="Q72" s="1261" t="s">
        <v>34</v>
      </c>
      <c r="R72" s="1035" t="s">
        <v>25</v>
      </c>
      <c r="S72" s="996" t="s">
        <v>397</v>
      </c>
      <c r="T72" s="2308">
        <f>IF('Основная продукция'!AP523&gt;0,'Основная продукция'!AP523,0)</f>
        <v>0</v>
      </c>
      <c r="U72" s="1263"/>
      <c r="V72" s="1264"/>
      <c r="W72" s="1265"/>
    </row>
    <row r="73" spans="1:23" ht="24.75" customHeight="1">
      <c r="A73" s="988" t="s">
        <v>9</v>
      </c>
      <c r="B73" s="989" t="s">
        <v>25</v>
      </c>
      <c r="C73" s="989" t="s">
        <v>397</v>
      </c>
      <c r="D73" s="990">
        <f>IF('Основная продукция'!AP244&gt;0,'Основная продукция'!AP244,0)</f>
        <v>0</v>
      </c>
      <c r="E73" s="991"/>
      <c r="F73" s="992"/>
      <c r="G73" s="993"/>
      <c r="I73" s="988" t="s">
        <v>9</v>
      </c>
      <c r="J73" s="989" t="s">
        <v>25</v>
      </c>
      <c r="K73" s="989" t="s">
        <v>397</v>
      </c>
      <c r="L73" s="990">
        <f>IF('Основная продукция'!AP328&gt;0,'Основная продукция'!AP328,0)</f>
        <v>0</v>
      </c>
      <c r="M73" s="991"/>
      <c r="N73" s="992"/>
      <c r="O73" s="993"/>
      <c r="Q73" s="988" t="s">
        <v>9</v>
      </c>
      <c r="R73" s="989" t="s">
        <v>25</v>
      </c>
      <c r="S73" s="989" t="s">
        <v>397</v>
      </c>
      <c r="T73" s="990">
        <f>IF('Основная продукция'!AP524&gt;0,'Основная продукция'!AP524,0)</f>
        <v>0</v>
      </c>
      <c r="U73" s="991"/>
      <c r="V73" s="992"/>
      <c r="W73" s="993"/>
    </row>
    <row r="74" spans="1:23" ht="24.75" customHeight="1">
      <c r="A74" s="1028" t="s">
        <v>10</v>
      </c>
      <c r="B74" s="1029" t="s">
        <v>25</v>
      </c>
      <c r="C74" s="1029" t="s">
        <v>397</v>
      </c>
      <c r="D74" s="1030" t="e">
        <f>IF('Основная продукция'!#REF!&gt;0,'Основная продукция'!#REF!,0)</f>
        <v>#REF!</v>
      </c>
      <c r="E74" s="1031"/>
      <c r="F74" s="1032"/>
      <c r="G74" s="1033"/>
      <c r="I74" s="1028" t="s">
        <v>10</v>
      </c>
      <c r="J74" s="1029" t="s">
        <v>25</v>
      </c>
      <c r="K74" s="1029" t="s">
        <v>397</v>
      </c>
      <c r="L74" s="1030" t="e">
        <f>IF('Основная продукция'!#REF!&gt;0,'Основная продукция'!#REF!,0)</f>
        <v>#REF!</v>
      </c>
      <c r="M74" s="1031"/>
      <c r="N74" s="1032"/>
      <c r="O74" s="1033"/>
      <c r="Q74" s="1028" t="s">
        <v>10</v>
      </c>
      <c r="R74" s="1029" t="s">
        <v>25</v>
      </c>
      <c r="S74" s="1029" t="s">
        <v>397</v>
      </c>
      <c r="T74" s="1030" t="e">
        <f>IF('Основная продукция'!#REF!&gt;0,'Основная продукция'!#REF!,0)</f>
        <v>#REF!</v>
      </c>
      <c r="U74" s="1031"/>
      <c r="V74" s="1032"/>
      <c r="W74" s="1033"/>
    </row>
    <row r="75" spans="1:23" ht="24.75" customHeight="1" thickBot="1">
      <c r="A75" s="1261" t="s">
        <v>11</v>
      </c>
      <c r="B75" s="1035" t="s">
        <v>25</v>
      </c>
      <c r="C75" s="996" t="s">
        <v>397</v>
      </c>
      <c r="D75" s="1262" t="e">
        <f>IF('Основная продукция'!#REF!&gt;0,'Основная продукция'!#REF!,0)</f>
        <v>#REF!</v>
      </c>
      <c r="E75" s="1263"/>
      <c r="F75" s="1264"/>
      <c r="G75" s="1265"/>
      <c r="I75" s="1261" t="s">
        <v>11</v>
      </c>
      <c r="J75" s="1035" t="s">
        <v>25</v>
      </c>
      <c r="K75" s="996" t="s">
        <v>397</v>
      </c>
      <c r="L75" s="1262" t="e">
        <f>IF('Основная продукция'!#REF!&gt;0,'Основная продукция'!#REF!,0)</f>
        <v>#REF!</v>
      </c>
      <c r="M75" s="1263"/>
      <c r="N75" s="1264"/>
      <c r="O75" s="1265"/>
      <c r="Q75" s="1034" t="s">
        <v>11</v>
      </c>
      <c r="R75" s="995" t="s">
        <v>25</v>
      </c>
      <c r="S75" s="1984" t="s">
        <v>397</v>
      </c>
      <c r="T75" s="2306" t="e">
        <f>IF('Основная продукция'!#REF!&gt;0,'Основная продукция'!#REF!,0)</f>
        <v>#REF!</v>
      </c>
      <c r="U75" s="998"/>
      <c r="V75" s="999"/>
      <c r="W75" s="1000"/>
    </row>
    <row r="76" spans="1:23" ht="24.75" customHeight="1">
      <c r="A76" s="1260" t="s">
        <v>331</v>
      </c>
      <c r="B76" s="989" t="s">
        <v>25</v>
      </c>
      <c r="C76" s="989" t="s">
        <v>397</v>
      </c>
      <c r="D76" s="990">
        <f>IF('Основная продукция'!AP246&gt;0,'Основная продукция'!AP246,0)</f>
        <v>0</v>
      </c>
      <c r="E76" s="991"/>
      <c r="F76" s="992"/>
      <c r="G76" s="1986"/>
      <c r="I76" s="1260" t="s">
        <v>331</v>
      </c>
      <c r="J76" s="989" t="s">
        <v>25</v>
      </c>
      <c r="K76" s="989" t="s">
        <v>397</v>
      </c>
      <c r="L76" s="990">
        <f>IF('Основная продукция'!AP330&gt;0,'Основная продукция'!AP330,0)</f>
        <v>0</v>
      </c>
      <c r="M76" s="991"/>
      <c r="N76" s="992"/>
      <c r="O76" s="1986"/>
      <c r="Q76" s="2075" t="s">
        <v>331</v>
      </c>
      <c r="R76" s="2076" t="s">
        <v>25</v>
      </c>
      <c r="S76" s="2076" t="s">
        <v>397</v>
      </c>
      <c r="T76" s="997">
        <f>IF('Основная продукция'!AP526&gt;0,'Основная продукция'!AP526,0)</f>
        <v>0</v>
      </c>
      <c r="U76" s="2077"/>
      <c r="V76" s="2078"/>
      <c r="W76" s="2079"/>
    </row>
    <row r="77" spans="1:23" ht="24.75" customHeight="1" thickBot="1">
      <c r="A77" s="1983" t="s">
        <v>332</v>
      </c>
      <c r="B77" s="1984" t="s">
        <v>25</v>
      </c>
      <c r="C77" s="1984" t="s">
        <v>397</v>
      </c>
      <c r="D77" s="1985">
        <f>IF('Основная продукция'!AP247&gt;0,'Основная продукция'!AP247,0)</f>
        <v>0</v>
      </c>
      <c r="E77" s="1988"/>
      <c r="F77" s="1989"/>
      <c r="G77" s="1987"/>
      <c r="I77" s="1983" t="s">
        <v>332</v>
      </c>
      <c r="J77" s="1984" t="s">
        <v>25</v>
      </c>
      <c r="K77" s="1984" t="s">
        <v>397</v>
      </c>
      <c r="L77" s="1985">
        <f>IF('Основная продукция'!AP331&gt;0,'Основная продукция'!AP331,0)</f>
        <v>0</v>
      </c>
      <c r="M77" s="1988"/>
      <c r="N77" s="1989"/>
      <c r="O77" s="1987"/>
      <c r="Q77" s="2071" t="s">
        <v>332</v>
      </c>
      <c r="R77" s="996" t="s">
        <v>25</v>
      </c>
      <c r="S77" s="996" t="s">
        <v>397</v>
      </c>
      <c r="T77" s="2308">
        <f>IF('Основная продукция'!AP527&gt;0,'Основная продукция'!AP527,0)</f>
        <v>0</v>
      </c>
      <c r="U77" s="2072"/>
      <c r="V77" s="2073"/>
      <c r="W77" s="2074"/>
    </row>
    <row r="78" spans="1:23" ht="24.75" customHeight="1">
      <c r="A78" s="1260" t="s">
        <v>13</v>
      </c>
      <c r="B78" s="989" t="s">
        <v>25</v>
      </c>
      <c r="C78" s="989" t="s">
        <v>397</v>
      </c>
      <c r="D78" s="990">
        <f>IF('Основная продукция'!AP248&gt;0,'Основная продукция'!AP248,0)</f>
        <v>0</v>
      </c>
      <c r="E78" s="991"/>
      <c r="F78" s="992"/>
      <c r="G78" s="993"/>
      <c r="I78" s="1260" t="s">
        <v>13</v>
      </c>
      <c r="J78" s="989" t="s">
        <v>25</v>
      </c>
      <c r="K78" s="989" t="s">
        <v>397</v>
      </c>
      <c r="L78" s="990">
        <f>IF('Основная продукция'!AP332&gt;0,'Основная продукция'!AP332,0)</f>
        <v>0</v>
      </c>
      <c r="M78" s="991"/>
      <c r="N78" s="992"/>
      <c r="O78" s="993"/>
      <c r="Q78" s="1260" t="s">
        <v>13</v>
      </c>
      <c r="R78" s="989" t="s">
        <v>25</v>
      </c>
      <c r="S78" s="989" t="s">
        <v>397</v>
      </c>
      <c r="T78" s="990">
        <f>IF('Основная продукция'!AP528&gt;0,'Основная продукция'!AP528,0)</f>
        <v>0</v>
      </c>
      <c r="U78" s="991"/>
      <c r="V78" s="992"/>
      <c r="W78" s="993"/>
    </row>
    <row r="79" spans="1:23" ht="24.75" customHeight="1">
      <c r="A79" s="1028" t="s">
        <v>35</v>
      </c>
      <c r="B79" s="1029" t="s">
        <v>25</v>
      </c>
      <c r="C79" s="1029" t="s">
        <v>397</v>
      </c>
      <c r="D79" s="1030">
        <f>IF('Основная продукция'!AP249&gt;0,'Основная продукция'!AP249,0)</f>
        <v>0</v>
      </c>
      <c r="E79" s="1031"/>
      <c r="F79" s="1032"/>
      <c r="G79" s="1033"/>
      <c r="I79" s="1028" t="s">
        <v>35</v>
      </c>
      <c r="J79" s="1029" t="s">
        <v>25</v>
      </c>
      <c r="K79" s="1029" t="s">
        <v>397</v>
      </c>
      <c r="L79" s="1030">
        <f>IF('Основная продукция'!AP333&gt;0,'Основная продукция'!AP333,0)</f>
        <v>0</v>
      </c>
      <c r="M79" s="1031"/>
      <c r="N79" s="1032"/>
      <c r="O79" s="1033"/>
      <c r="Q79" s="1028" t="s">
        <v>35</v>
      </c>
      <c r="R79" s="1029" t="s">
        <v>25</v>
      </c>
      <c r="S79" s="1029" t="s">
        <v>397</v>
      </c>
      <c r="T79" s="1030">
        <f>IF('Основная продукция'!AP529&gt;0,'Основная продукция'!AP529,0)</f>
        <v>0</v>
      </c>
      <c r="U79" s="1031"/>
      <c r="V79" s="1032"/>
      <c r="W79" s="1033"/>
    </row>
    <row r="80" spans="1:23" ht="24.75" customHeight="1">
      <c r="A80" s="1028" t="s">
        <v>36</v>
      </c>
      <c r="B80" s="1029" t="s">
        <v>25</v>
      </c>
      <c r="C80" s="1029" t="s">
        <v>397</v>
      </c>
      <c r="D80" s="1030">
        <f>IF('Основная продукция'!AP250&gt;0,'Основная продукция'!AP250,0)</f>
        <v>0</v>
      </c>
      <c r="E80" s="1031"/>
      <c r="F80" s="1032"/>
      <c r="G80" s="1033"/>
      <c r="I80" s="1028" t="s">
        <v>36</v>
      </c>
      <c r="J80" s="1029" t="s">
        <v>25</v>
      </c>
      <c r="K80" s="1029" t="s">
        <v>397</v>
      </c>
      <c r="L80" s="1030">
        <f>IF('Основная продукция'!AP334&gt;0,'Основная продукция'!AP334,0)</f>
        <v>0</v>
      </c>
      <c r="M80" s="1031"/>
      <c r="N80" s="1032"/>
      <c r="O80" s="1033"/>
      <c r="Q80" s="1028" t="s">
        <v>36</v>
      </c>
      <c r="R80" s="1029" t="s">
        <v>25</v>
      </c>
      <c r="S80" s="1029" t="s">
        <v>397</v>
      </c>
      <c r="T80" s="1030">
        <f>IF('Основная продукция'!AP530&gt;0,'Основная продукция'!AP530,0)</f>
        <v>0</v>
      </c>
      <c r="U80" s="1031"/>
      <c r="V80" s="1032"/>
      <c r="W80" s="1033"/>
    </row>
    <row r="81" spans="1:23" ht="24.75" customHeight="1">
      <c r="A81" s="1028" t="s">
        <v>14</v>
      </c>
      <c r="B81" s="1029" t="s">
        <v>25</v>
      </c>
      <c r="C81" s="1029" t="s">
        <v>397</v>
      </c>
      <c r="D81" s="1030" t="e">
        <f>IF('Основная продукция'!#REF!&gt;0,'Основная продукция'!#REF!,0)</f>
        <v>#REF!</v>
      </c>
      <c r="E81" s="1031"/>
      <c r="F81" s="1032"/>
      <c r="G81" s="1033"/>
      <c r="I81" s="1028" t="s">
        <v>14</v>
      </c>
      <c r="J81" s="1029" t="s">
        <v>25</v>
      </c>
      <c r="K81" s="1029" t="s">
        <v>397</v>
      </c>
      <c r="L81" s="1030" t="e">
        <f>IF('Основная продукция'!#REF!&gt;0,'Основная продукция'!#REF!,0)</f>
        <v>#REF!</v>
      </c>
      <c r="M81" s="1031"/>
      <c r="N81" s="1032"/>
      <c r="O81" s="1033"/>
      <c r="Q81" s="1028" t="s">
        <v>14</v>
      </c>
      <c r="R81" s="1029" t="s">
        <v>25</v>
      </c>
      <c r="S81" s="1029" t="s">
        <v>397</v>
      </c>
      <c r="T81" s="1030" t="e">
        <f>IF('Основная продукция'!#REF!&gt;0,'Основная продукция'!#REF!,0)</f>
        <v>#REF!</v>
      </c>
      <c r="U81" s="1031"/>
      <c r="V81" s="1032"/>
      <c r="W81" s="1033"/>
    </row>
    <row r="82" spans="1:23" ht="24.75" customHeight="1">
      <c r="A82" s="1028" t="s">
        <v>37</v>
      </c>
      <c r="B82" s="1029" t="s">
        <v>25</v>
      </c>
      <c r="C82" s="1029" t="s">
        <v>397</v>
      </c>
      <c r="D82" s="1030">
        <f>IF('Основная продукция'!AP251&gt;0,'Основная продукция'!AP251,0)</f>
        <v>0</v>
      </c>
      <c r="E82" s="1031"/>
      <c r="F82" s="1032"/>
      <c r="G82" s="1033"/>
      <c r="I82" s="1028" t="s">
        <v>37</v>
      </c>
      <c r="J82" s="1029" t="s">
        <v>25</v>
      </c>
      <c r="K82" s="1029" t="s">
        <v>397</v>
      </c>
      <c r="L82" s="1030">
        <f>IF('Основная продукция'!AP335&gt;0,'Основная продукция'!AP335,0)</f>
        <v>0</v>
      </c>
      <c r="M82" s="1031"/>
      <c r="N82" s="1032"/>
      <c r="O82" s="1033"/>
      <c r="Q82" s="1028" t="s">
        <v>37</v>
      </c>
      <c r="R82" s="1029" t="s">
        <v>25</v>
      </c>
      <c r="S82" s="1029" t="s">
        <v>397</v>
      </c>
      <c r="T82" s="1030">
        <f>IF('Основная продукция'!AP531&gt;0,'Основная продукция'!AP531,0)</f>
        <v>0</v>
      </c>
      <c r="U82" s="1031"/>
      <c r="V82" s="1032"/>
      <c r="W82" s="1033"/>
    </row>
    <row r="83" spans="1:23" ht="24.75" customHeight="1" thickBot="1">
      <c r="A83" s="1261" t="s">
        <v>38</v>
      </c>
      <c r="B83" s="1035" t="s">
        <v>25</v>
      </c>
      <c r="C83" s="996" t="s">
        <v>397</v>
      </c>
      <c r="D83" s="1262">
        <f>IF('Основная продукция'!AP252&gt;0,'Основная продукция'!AP252,0)</f>
        <v>0</v>
      </c>
      <c r="E83" s="1263"/>
      <c r="F83" s="1264"/>
      <c r="G83" s="1265"/>
      <c r="I83" s="1261" t="s">
        <v>38</v>
      </c>
      <c r="J83" s="1035" t="s">
        <v>25</v>
      </c>
      <c r="K83" s="996" t="s">
        <v>397</v>
      </c>
      <c r="L83" s="1262">
        <f>IF('Основная продукция'!AP336&gt;0,'Основная продукция'!AP336,0)</f>
        <v>0</v>
      </c>
      <c r="M83" s="1263"/>
      <c r="N83" s="1264"/>
      <c r="O83" s="1265"/>
      <c r="Q83" s="1034" t="s">
        <v>38</v>
      </c>
      <c r="R83" s="995" t="s">
        <v>25</v>
      </c>
      <c r="S83" s="1984" t="s">
        <v>397</v>
      </c>
      <c r="T83" s="2306">
        <f>IF('Основная продукция'!AP532&gt;0,'Основная продукция'!AP532,0)</f>
        <v>0</v>
      </c>
      <c r="U83" s="998"/>
      <c r="V83" s="999"/>
      <c r="W83" s="1000"/>
    </row>
    <row r="84" spans="1:23" ht="24.75" customHeight="1">
      <c r="A84" s="890" t="s">
        <v>39</v>
      </c>
      <c r="B84" s="1371" t="s">
        <v>398</v>
      </c>
      <c r="C84" s="906">
        <f>'Основная продукция'!AS231</f>
        <v>0</v>
      </c>
      <c r="D84" s="1266">
        <f>C84*0.5</f>
        <v>0</v>
      </c>
      <c r="E84" s="876"/>
      <c r="F84" s="862"/>
      <c r="G84" s="863"/>
      <c r="H84" s="864"/>
      <c r="I84" s="890" t="s">
        <v>39</v>
      </c>
      <c r="J84" s="1371" t="s">
        <v>398</v>
      </c>
      <c r="K84" s="906">
        <f>'Основная продукция'!AS315</f>
        <v>0</v>
      </c>
      <c r="L84" s="1266">
        <f>K84*0.5</f>
        <v>0</v>
      </c>
      <c r="M84" s="876"/>
      <c r="N84" s="862"/>
      <c r="O84" s="863"/>
      <c r="P84" s="864"/>
      <c r="Q84" s="890" t="s">
        <v>39</v>
      </c>
      <c r="R84" s="1371" t="s">
        <v>398</v>
      </c>
      <c r="S84" s="906">
        <f>'Основная продукция'!AS511</f>
        <v>0</v>
      </c>
      <c r="T84" s="1266">
        <f>S84*0.5</f>
        <v>0</v>
      </c>
      <c r="U84" s="876"/>
      <c r="V84" s="862"/>
      <c r="W84" s="863"/>
    </row>
    <row r="85" spans="1:23" s="864" customFormat="1" ht="24.75" customHeight="1">
      <c r="A85" s="893" t="s">
        <v>41</v>
      </c>
      <c r="B85" s="891" t="s">
        <v>398</v>
      </c>
      <c r="C85" s="891">
        <f>'Основная продукция'!AS230</f>
        <v>0</v>
      </c>
      <c r="D85" s="892">
        <f>C85*0.5</f>
        <v>0</v>
      </c>
      <c r="E85" s="894"/>
      <c r="F85" s="895"/>
      <c r="G85" s="896"/>
      <c r="I85" s="893" t="s">
        <v>41</v>
      </c>
      <c r="J85" s="891" t="s">
        <v>398</v>
      </c>
      <c r="K85" s="891">
        <f>'Основная продукция'!AS314</f>
        <v>0</v>
      </c>
      <c r="L85" s="892">
        <f>K85*0.5</f>
        <v>0</v>
      </c>
      <c r="M85" s="894"/>
      <c r="N85" s="895"/>
      <c r="O85" s="896"/>
      <c r="Q85" s="893" t="s">
        <v>41</v>
      </c>
      <c r="R85" s="891" t="s">
        <v>398</v>
      </c>
      <c r="S85" s="891">
        <f>'Основная продукция'!AS510</f>
        <v>0</v>
      </c>
      <c r="T85" s="892">
        <f>S85*0.5</f>
        <v>0</v>
      </c>
      <c r="U85" s="894"/>
      <c r="V85" s="895"/>
      <c r="W85" s="896"/>
    </row>
    <row r="86" spans="1:23" s="864" customFormat="1" ht="24.75" customHeight="1">
      <c r="A86" s="893" t="s">
        <v>42</v>
      </c>
      <c r="B86" s="891" t="s">
        <v>398</v>
      </c>
      <c r="C86" s="891">
        <f>'Основная продукция'!AS229</f>
        <v>0</v>
      </c>
      <c r="D86" s="892">
        <f>C86*0.5</f>
        <v>0</v>
      </c>
      <c r="E86" s="894"/>
      <c r="F86" s="895"/>
      <c r="G86" s="896"/>
      <c r="I86" s="893" t="s">
        <v>42</v>
      </c>
      <c r="J86" s="891" t="s">
        <v>398</v>
      </c>
      <c r="K86" s="891">
        <f>'Основная продукция'!AS313</f>
        <v>0</v>
      </c>
      <c r="L86" s="892">
        <f>K86*0.5</f>
        <v>0</v>
      </c>
      <c r="M86" s="894"/>
      <c r="N86" s="895"/>
      <c r="O86" s="896"/>
      <c r="Q86" s="893" t="s">
        <v>42</v>
      </c>
      <c r="R86" s="891" t="s">
        <v>398</v>
      </c>
      <c r="S86" s="891">
        <f>'Основная продукция'!AS509</f>
        <v>0</v>
      </c>
      <c r="T86" s="892">
        <f>S86*0.5</f>
        <v>0</v>
      </c>
      <c r="U86" s="894"/>
      <c r="V86" s="895"/>
      <c r="W86" s="896"/>
    </row>
    <row r="87" spans="1:23" s="864" customFormat="1" ht="24.75" customHeight="1">
      <c r="A87" s="893" t="s">
        <v>43</v>
      </c>
      <c r="B87" s="891" t="s">
        <v>398</v>
      </c>
      <c r="C87" s="891">
        <f>'Основная продукция'!AS235</f>
        <v>0</v>
      </c>
      <c r="D87" s="892">
        <f>C87*0.5</f>
        <v>0</v>
      </c>
      <c r="E87" s="894"/>
      <c r="F87" s="895"/>
      <c r="G87" s="896"/>
      <c r="I87" s="893" t="s">
        <v>43</v>
      </c>
      <c r="J87" s="891" t="s">
        <v>398</v>
      </c>
      <c r="K87" s="891">
        <f>'Основная продукция'!AS319</f>
        <v>0</v>
      </c>
      <c r="L87" s="892">
        <f>K87*0.5</f>
        <v>0</v>
      </c>
      <c r="M87" s="894"/>
      <c r="N87" s="895"/>
      <c r="O87" s="896"/>
      <c r="Q87" s="893" t="s">
        <v>43</v>
      </c>
      <c r="R87" s="891" t="s">
        <v>398</v>
      </c>
      <c r="S87" s="891">
        <f>'Основная продукция'!AS515</f>
        <v>0</v>
      </c>
      <c r="T87" s="892">
        <f>S87*0.5</f>
        <v>0</v>
      </c>
      <c r="U87" s="894"/>
      <c r="V87" s="895"/>
      <c r="W87" s="896"/>
    </row>
    <row r="88" spans="1:23" s="864" customFormat="1" ht="24.75" customHeight="1">
      <c r="A88" s="893" t="s">
        <v>44</v>
      </c>
      <c r="B88" s="891" t="s">
        <v>398</v>
      </c>
      <c r="C88" s="891">
        <f>'Основная продукция'!AS234</f>
        <v>0</v>
      </c>
      <c r="D88" s="892">
        <f>C88*0.2</f>
        <v>0</v>
      </c>
      <c r="E88" s="894"/>
      <c r="F88" s="895"/>
      <c r="G88" s="896"/>
      <c r="I88" s="893" t="s">
        <v>44</v>
      </c>
      <c r="J88" s="891" t="s">
        <v>398</v>
      </c>
      <c r="K88" s="891">
        <f>'Основная продукция'!AS318</f>
        <v>0</v>
      </c>
      <c r="L88" s="892">
        <f>K88*0.2</f>
        <v>0</v>
      </c>
      <c r="M88" s="894"/>
      <c r="N88" s="895"/>
      <c r="O88" s="896"/>
      <c r="Q88" s="893" t="s">
        <v>44</v>
      </c>
      <c r="R88" s="891" t="s">
        <v>398</v>
      </c>
      <c r="S88" s="891">
        <f>'Основная продукция'!AS514</f>
        <v>0</v>
      </c>
      <c r="T88" s="892">
        <f>S88*0.2</f>
        <v>0</v>
      </c>
      <c r="U88" s="894"/>
      <c r="V88" s="895"/>
      <c r="W88" s="896"/>
    </row>
    <row r="89" spans="1:23" s="864" customFormat="1" ht="24.75" customHeight="1">
      <c r="A89" s="893" t="s">
        <v>45</v>
      </c>
      <c r="B89" s="891" t="s">
        <v>398</v>
      </c>
      <c r="C89" s="891">
        <f>'Основная продукция'!AS233</f>
        <v>0</v>
      </c>
      <c r="D89" s="894"/>
      <c r="E89" s="894"/>
      <c r="F89" s="895"/>
      <c r="G89" s="896"/>
      <c r="I89" s="893" t="s">
        <v>45</v>
      </c>
      <c r="J89" s="891" t="s">
        <v>398</v>
      </c>
      <c r="K89" s="891">
        <f>'Основная продукция'!AS317</f>
        <v>0</v>
      </c>
      <c r="L89" s="894"/>
      <c r="M89" s="894"/>
      <c r="N89" s="895"/>
      <c r="O89" s="896"/>
      <c r="Q89" s="893" t="s">
        <v>45</v>
      </c>
      <c r="R89" s="891" t="s">
        <v>398</v>
      </c>
      <c r="S89" s="891">
        <f>'Основная продукция'!AS513</f>
        <v>0</v>
      </c>
      <c r="T89" s="894"/>
      <c r="U89" s="894"/>
      <c r="V89" s="895"/>
      <c r="W89" s="896"/>
    </row>
    <row r="90" spans="1:23" s="864" customFormat="1" ht="24.75" customHeight="1">
      <c r="A90" s="893" t="s">
        <v>46</v>
      </c>
      <c r="B90" s="891" t="s">
        <v>398</v>
      </c>
      <c r="C90" s="891">
        <f>'Основная продукция'!AS237</f>
        <v>0</v>
      </c>
      <c r="D90" s="892">
        <f>C90*0.3</f>
        <v>0</v>
      </c>
      <c r="E90" s="894"/>
      <c r="F90" s="895"/>
      <c r="G90" s="896"/>
      <c r="I90" s="893" t="s">
        <v>46</v>
      </c>
      <c r="J90" s="891" t="s">
        <v>398</v>
      </c>
      <c r="K90" s="891">
        <f>'Основная продукция'!AS321</f>
        <v>0</v>
      </c>
      <c r="L90" s="892">
        <f>K90*0.3</f>
        <v>0</v>
      </c>
      <c r="M90" s="894"/>
      <c r="N90" s="895"/>
      <c r="O90" s="896"/>
      <c r="Q90" s="893" t="s">
        <v>46</v>
      </c>
      <c r="R90" s="891" t="s">
        <v>398</v>
      </c>
      <c r="S90" s="891">
        <f>'Основная продукция'!AS517</f>
        <v>0</v>
      </c>
      <c r="T90" s="892">
        <f>S90*0.3</f>
        <v>0</v>
      </c>
      <c r="U90" s="894"/>
      <c r="V90" s="895"/>
      <c r="W90" s="896"/>
    </row>
    <row r="91" spans="1:23" s="864" customFormat="1" ht="24.75" customHeight="1">
      <c r="A91" s="893" t="s">
        <v>47</v>
      </c>
      <c r="B91" s="891" t="s">
        <v>398</v>
      </c>
      <c r="C91" s="891">
        <f>'Основная продукция'!AS232</f>
        <v>0</v>
      </c>
      <c r="D91" s="898">
        <f>C91*0.58</f>
        <v>0</v>
      </c>
      <c r="E91" s="894"/>
      <c r="F91" s="895"/>
      <c r="G91" s="896"/>
      <c r="I91" s="893" t="s">
        <v>47</v>
      </c>
      <c r="J91" s="891" t="s">
        <v>398</v>
      </c>
      <c r="K91" s="891">
        <f>'Основная продукция'!AS316</f>
        <v>0</v>
      </c>
      <c r="L91" s="898">
        <f>K91*0.58</f>
        <v>0</v>
      </c>
      <c r="M91" s="894"/>
      <c r="N91" s="895"/>
      <c r="O91" s="896"/>
      <c r="Q91" s="893" t="s">
        <v>47</v>
      </c>
      <c r="R91" s="891" t="s">
        <v>398</v>
      </c>
      <c r="S91" s="891">
        <f>'Основная продукция'!AS512</f>
        <v>0</v>
      </c>
      <c r="T91" s="898">
        <f>S91*0.58</f>
        <v>0</v>
      </c>
      <c r="U91" s="894"/>
      <c r="V91" s="895"/>
      <c r="W91" s="896"/>
    </row>
    <row r="92" spans="1:23" s="864" customFormat="1" ht="24.75" customHeight="1">
      <c r="A92" s="893" t="s">
        <v>315</v>
      </c>
      <c r="B92" s="891" t="s">
        <v>398</v>
      </c>
      <c r="C92" s="900">
        <f>'Основная продукция'!AS238</f>
        <v>0</v>
      </c>
      <c r="D92" s="892">
        <f>C92*0.1</f>
        <v>0</v>
      </c>
      <c r="E92" s="894"/>
      <c r="F92" s="895"/>
      <c r="G92" s="896"/>
      <c r="I92" s="893" t="s">
        <v>315</v>
      </c>
      <c r="J92" s="891" t="s">
        <v>398</v>
      </c>
      <c r="K92" s="900">
        <f>'Основная продукция'!AS322</f>
        <v>0</v>
      </c>
      <c r="L92" s="892">
        <f>K92*0.1</f>
        <v>0</v>
      </c>
      <c r="M92" s="894"/>
      <c r="N92" s="895"/>
      <c r="O92" s="896"/>
      <c r="Q92" s="893" t="s">
        <v>315</v>
      </c>
      <c r="R92" s="891" t="s">
        <v>398</v>
      </c>
      <c r="S92" s="900">
        <f>'Основная продукция'!AS518</f>
        <v>0</v>
      </c>
      <c r="T92" s="892">
        <f>S92*0.1</f>
        <v>0</v>
      </c>
      <c r="U92" s="894"/>
      <c r="V92" s="895"/>
      <c r="W92" s="896"/>
    </row>
    <row r="93" spans="1:23" s="864" customFormat="1" ht="24.75" customHeight="1">
      <c r="A93" s="893" t="s">
        <v>48</v>
      </c>
      <c r="B93" s="891" t="s">
        <v>399</v>
      </c>
      <c r="C93" s="900">
        <f>'Основная продукция'!AS243</f>
        <v>0</v>
      </c>
      <c r="D93" s="899">
        <f>C93*55</f>
        <v>0</v>
      </c>
      <c r="E93" s="894"/>
      <c r="F93" s="895"/>
      <c r="G93" s="896"/>
      <c r="I93" s="893" t="s">
        <v>48</v>
      </c>
      <c r="J93" s="891" t="s">
        <v>399</v>
      </c>
      <c r="K93" s="900">
        <f>'Основная продукция'!AS327</f>
        <v>0</v>
      </c>
      <c r="L93" s="899">
        <f>K93*55</f>
        <v>0</v>
      </c>
      <c r="M93" s="894"/>
      <c r="N93" s="895"/>
      <c r="O93" s="896"/>
      <c r="Q93" s="893" t="s">
        <v>48</v>
      </c>
      <c r="R93" s="891" t="s">
        <v>399</v>
      </c>
      <c r="S93" s="900">
        <f>'Основная продукция'!AS523</f>
        <v>0</v>
      </c>
      <c r="T93" s="899">
        <f>S93*55</f>
        <v>0</v>
      </c>
      <c r="U93" s="894"/>
      <c r="V93" s="895"/>
      <c r="W93" s="896"/>
    </row>
    <row r="94" spans="1:23" s="864" customFormat="1" ht="24.75" customHeight="1">
      <c r="A94" s="893" t="s">
        <v>49</v>
      </c>
      <c r="B94" s="900" t="s">
        <v>398</v>
      </c>
      <c r="C94" s="891">
        <f>'Основная продукция'!AS239</f>
        <v>0</v>
      </c>
      <c r="D94" s="898">
        <f>C94*0.35</f>
        <v>0</v>
      </c>
      <c r="E94" s="901"/>
      <c r="F94" s="902"/>
      <c r="G94" s="903"/>
      <c r="I94" s="893" t="s">
        <v>49</v>
      </c>
      <c r="J94" s="900" t="s">
        <v>398</v>
      </c>
      <c r="K94" s="891">
        <f>'Основная продукция'!AS323</f>
        <v>0</v>
      </c>
      <c r="L94" s="898">
        <f>K94*0.35</f>
        <v>0</v>
      </c>
      <c r="M94" s="901"/>
      <c r="N94" s="902"/>
      <c r="O94" s="903"/>
      <c r="Q94" s="893" t="s">
        <v>49</v>
      </c>
      <c r="R94" s="900" t="s">
        <v>398</v>
      </c>
      <c r="S94" s="891">
        <f>'Основная продукция'!AS519</f>
        <v>0</v>
      </c>
      <c r="T94" s="898">
        <f>S94*0.35</f>
        <v>0</v>
      </c>
      <c r="U94" s="901"/>
      <c r="V94" s="902"/>
      <c r="W94" s="903"/>
    </row>
    <row r="95" spans="1:23" s="864" customFormat="1" ht="24.75" customHeight="1">
      <c r="A95" s="893" t="s">
        <v>50</v>
      </c>
      <c r="B95" s="891" t="s">
        <v>398</v>
      </c>
      <c r="C95" s="891">
        <f>'Основная продукция'!AS236</f>
        <v>0</v>
      </c>
      <c r="D95" s="892">
        <f>C95*0.3</f>
        <v>0</v>
      </c>
      <c r="E95" s="894"/>
      <c r="F95" s="895"/>
      <c r="G95" s="896"/>
      <c r="I95" s="893" t="s">
        <v>50</v>
      </c>
      <c r="J95" s="891" t="s">
        <v>398</v>
      </c>
      <c r="K95" s="891">
        <f>'Основная продукция'!AS320</f>
        <v>0</v>
      </c>
      <c r="L95" s="892">
        <f>K95*0.3</f>
        <v>0</v>
      </c>
      <c r="M95" s="894"/>
      <c r="N95" s="895"/>
      <c r="O95" s="896"/>
      <c r="Q95" s="893" t="s">
        <v>50</v>
      </c>
      <c r="R95" s="891" t="s">
        <v>398</v>
      </c>
      <c r="S95" s="891">
        <f>'Основная продукция'!AS516</f>
        <v>0</v>
      </c>
      <c r="T95" s="892">
        <f>S95*0.3</f>
        <v>0</v>
      </c>
      <c r="U95" s="894"/>
      <c r="V95" s="895"/>
      <c r="W95" s="896"/>
    </row>
    <row r="96" spans="1:23" s="864" customFormat="1" ht="24.75" customHeight="1" thickBot="1">
      <c r="A96" s="1975" t="s">
        <v>51</v>
      </c>
      <c r="B96" s="1973" t="s">
        <v>398</v>
      </c>
      <c r="C96" s="1973">
        <f>'Основная продукция'!AS246</f>
        <v>0</v>
      </c>
      <c r="D96" s="1974">
        <f>C96*0.2</f>
        <v>0</v>
      </c>
      <c r="E96" s="1977"/>
      <c r="F96" s="1978"/>
      <c r="G96" s="1979"/>
      <c r="I96" s="1975" t="s">
        <v>51</v>
      </c>
      <c r="J96" s="1973" t="s">
        <v>398</v>
      </c>
      <c r="K96" s="1973">
        <f>'Основная продукция'!AS330</f>
        <v>0</v>
      </c>
      <c r="L96" s="1974">
        <f>K96*0.2</f>
        <v>0</v>
      </c>
      <c r="M96" s="1977"/>
      <c r="N96" s="1978"/>
      <c r="O96" s="1979"/>
      <c r="Q96" s="1975" t="s">
        <v>51</v>
      </c>
      <c r="R96" s="1973" t="s">
        <v>398</v>
      </c>
      <c r="S96" s="1973">
        <f>'Основная продукция'!AS526</f>
        <v>0</v>
      </c>
      <c r="T96" s="1974">
        <f>S96*0.2</f>
        <v>0</v>
      </c>
      <c r="U96" s="1977"/>
      <c r="V96" s="1978"/>
      <c r="W96" s="1979"/>
    </row>
    <row r="97" spans="1:23" s="864" customFormat="1" ht="24.75" customHeight="1">
      <c r="A97" s="890" t="s">
        <v>585</v>
      </c>
      <c r="B97" s="906" t="s">
        <v>398</v>
      </c>
      <c r="C97" s="906">
        <f>'Основная продукция'!AS247</f>
        <v>0</v>
      </c>
      <c r="D97" s="1266">
        <f>C97*0.5</f>
        <v>0</v>
      </c>
      <c r="E97" s="908"/>
      <c r="F97" s="909"/>
      <c r="G97" s="910"/>
      <c r="I97" s="890" t="s">
        <v>585</v>
      </c>
      <c r="J97" s="906" t="s">
        <v>398</v>
      </c>
      <c r="K97" s="906">
        <f>'Основная продукция'!AS331</f>
        <v>0</v>
      </c>
      <c r="L97" s="1266">
        <f>K97*0.5</f>
        <v>0</v>
      </c>
      <c r="M97" s="908"/>
      <c r="N97" s="909"/>
      <c r="O97" s="910"/>
      <c r="Q97" s="890" t="s">
        <v>585</v>
      </c>
      <c r="R97" s="906" t="s">
        <v>398</v>
      </c>
      <c r="S97" s="906">
        <f>'Основная продукция'!AS527</f>
        <v>0</v>
      </c>
      <c r="T97" s="1266">
        <f>S97*0.5</f>
        <v>0</v>
      </c>
      <c r="U97" s="908"/>
      <c r="V97" s="909"/>
      <c r="W97" s="910"/>
    </row>
    <row r="98" spans="1:23" s="864" customFormat="1" ht="24.75" customHeight="1" thickBot="1">
      <c r="A98" s="912" t="s">
        <v>586</v>
      </c>
      <c r="B98" s="913" t="s">
        <v>398</v>
      </c>
      <c r="C98" s="913">
        <f>'Основная продукция'!AS248</f>
        <v>0</v>
      </c>
      <c r="D98" s="1981">
        <f>C98*0.5</f>
        <v>0</v>
      </c>
      <c r="E98" s="914"/>
      <c r="F98" s="915"/>
      <c r="G98" s="916"/>
      <c r="I98" s="912" t="s">
        <v>586</v>
      </c>
      <c r="J98" s="913" t="s">
        <v>398</v>
      </c>
      <c r="K98" s="913">
        <f>'Основная продукция'!AS332</f>
        <v>0</v>
      </c>
      <c r="L98" s="1981">
        <f>K98*0.5</f>
        <v>0</v>
      </c>
      <c r="M98" s="914"/>
      <c r="N98" s="915"/>
      <c r="O98" s="916"/>
      <c r="Q98" s="912" t="s">
        <v>586</v>
      </c>
      <c r="R98" s="913" t="s">
        <v>398</v>
      </c>
      <c r="S98" s="913">
        <f>'Основная продукция'!AS528</f>
        <v>0</v>
      </c>
      <c r="T98" s="1981">
        <f>S98*0.5</f>
        <v>0</v>
      </c>
      <c r="U98" s="914"/>
      <c r="V98" s="915"/>
      <c r="W98" s="916"/>
    </row>
    <row r="99" spans="1:23" s="864" customFormat="1" ht="24.75" customHeight="1">
      <c r="A99" s="1273" t="s">
        <v>294</v>
      </c>
      <c r="B99" s="1274" t="s">
        <v>398</v>
      </c>
      <c r="C99" s="1274">
        <f>'Основная продукция'!AS244</f>
        <v>0</v>
      </c>
      <c r="D99" s="1275">
        <f>C99*0.3</f>
        <v>0</v>
      </c>
      <c r="E99" s="1276"/>
      <c r="F99" s="1277"/>
      <c r="G99" s="1278"/>
      <c r="I99" s="1273" t="s">
        <v>294</v>
      </c>
      <c r="J99" s="1274" t="s">
        <v>398</v>
      </c>
      <c r="K99" s="1274">
        <f>'Основная продукция'!AS328</f>
        <v>0</v>
      </c>
      <c r="L99" s="1275">
        <f>K99*0.3</f>
        <v>0</v>
      </c>
      <c r="M99" s="1276"/>
      <c r="N99" s="1277"/>
      <c r="O99" s="1278"/>
      <c r="Q99" s="1273" t="s">
        <v>294</v>
      </c>
      <c r="R99" s="1274" t="s">
        <v>398</v>
      </c>
      <c r="S99" s="1274">
        <f>'Основная продукция'!AS524</f>
        <v>0</v>
      </c>
      <c r="T99" s="1275">
        <f>S99*0.3</f>
        <v>0</v>
      </c>
      <c r="U99" s="1276"/>
      <c r="V99" s="1277"/>
      <c r="W99" s="1278"/>
    </row>
    <row r="100" spans="1:23" s="864" customFormat="1" ht="24.75" customHeight="1">
      <c r="A100" s="893" t="s">
        <v>295</v>
      </c>
      <c r="B100" s="891" t="s">
        <v>398</v>
      </c>
      <c r="C100" s="891">
        <f>'Основная продукция'!AS245</f>
        <v>0</v>
      </c>
      <c r="D100" s="892">
        <f>C100*0.3</f>
        <v>0</v>
      </c>
      <c r="E100" s="894"/>
      <c r="F100" s="895"/>
      <c r="G100" s="896"/>
      <c r="I100" s="893" t="s">
        <v>295</v>
      </c>
      <c r="J100" s="891" t="s">
        <v>398</v>
      </c>
      <c r="K100" s="891">
        <f>'Основная продукция'!AS329</f>
        <v>0</v>
      </c>
      <c r="L100" s="892">
        <f>K100*0.3</f>
        <v>0</v>
      </c>
      <c r="M100" s="894"/>
      <c r="N100" s="895"/>
      <c r="O100" s="896"/>
      <c r="Q100" s="893" t="s">
        <v>295</v>
      </c>
      <c r="R100" s="891" t="s">
        <v>398</v>
      </c>
      <c r="S100" s="891">
        <f>'Основная продукция'!AS525</f>
        <v>0</v>
      </c>
      <c r="T100" s="892">
        <f>S100*0.3</f>
        <v>0</v>
      </c>
      <c r="U100" s="894"/>
      <c r="V100" s="895"/>
      <c r="W100" s="896"/>
    </row>
    <row r="101" spans="1:23" s="864" customFormat="1" ht="24.75" customHeight="1">
      <c r="A101" s="893" t="s">
        <v>52</v>
      </c>
      <c r="B101" s="891" t="s">
        <v>398</v>
      </c>
      <c r="C101" s="891">
        <f>'Основная продукция'!AS240</f>
        <v>0</v>
      </c>
      <c r="D101" s="898">
        <f>C101*0.24</f>
        <v>0</v>
      </c>
      <c r="E101" s="894"/>
      <c r="F101" s="895"/>
      <c r="G101" s="896"/>
      <c r="I101" s="893" t="s">
        <v>52</v>
      </c>
      <c r="J101" s="891" t="s">
        <v>398</v>
      </c>
      <c r="K101" s="891">
        <f>'Основная продукция'!AS324</f>
        <v>0</v>
      </c>
      <c r="L101" s="898">
        <f>K101*0.24</f>
        <v>0</v>
      </c>
      <c r="M101" s="894"/>
      <c r="N101" s="895"/>
      <c r="O101" s="896"/>
      <c r="Q101" s="893" t="s">
        <v>52</v>
      </c>
      <c r="R101" s="891" t="s">
        <v>398</v>
      </c>
      <c r="S101" s="891">
        <f>'Основная продукция'!AS520</f>
        <v>0</v>
      </c>
      <c r="T101" s="898">
        <f>S101*0.24</f>
        <v>0</v>
      </c>
      <c r="U101" s="894"/>
      <c r="V101" s="895"/>
      <c r="W101" s="896"/>
    </row>
    <row r="102" spans="1:23" s="864" customFormat="1" ht="24.75" customHeight="1">
      <c r="A102" s="893" t="s">
        <v>53</v>
      </c>
      <c r="B102" s="891" t="s">
        <v>398</v>
      </c>
      <c r="C102" s="891">
        <f>'Основная продукция'!AS241</f>
        <v>0</v>
      </c>
      <c r="D102" s="898">
        <f>C102*0.08</f>
        <v>0</v>
      </c>
      <c r="E102" s="894"/>
      <c r="F102" s="895"/>
      <c r="G102" s="896"/>
      <c r="I102" s="893" t="s">
        <v>53</v>
      </c>
      <c r="J102" s="891" t="s">
        <v>398</v>
      </c>
      <c r="K102" s="891">
        <f>'Основная продукция'!AS325</f>
        <v>0</v>
      </c>
      <c r="L102" s="898">
        <f>K102*0.08</f>
        <v>0</v>
      </c>
      <c r="M102" s="894"/>
      <c r="N102" s="895"/>
      <c r="O102" s="896"/>
      <c r="Q102" s="893" t="s">
        <v>53</v>
      </c>
      <c r="R102" s="891" t="s">
        <v>398</v>
      </c>
      <c r="S102" s="891">
        <f>'Основная продукция'!AS521</f>
        <v>0</v>
      </c>
      <c r="T102" s="898">
        <f>S102*0.08</f>
        <v>0</v>
      </c>
      <c r="U102" s="894"/>
      <c r="V102" s="895"/>
      <c r="W102" s="896"/>
    </row>
    <row r="103" spans="1:23" s="864" customFormat="1" ht="24.75" customHeight="1">
      <c r="A103" s="893" t="s">
        <v>54</v>
      </c>
      <c r="B103" s="891" t="s">
        <v>398</v>
      </c>
      <c r="C103" s="891">
        <f>'Основная продукция'!AS242</f>
        <v>0</v>
      </c>
      <c r="D103" s="892">
        <f>C103*1</f>
        <v>0</v>
      </c>
      <c r="E103" s="894"/>
      <c r="F103" s="895"/>
      <c r="G103" s="896"/>
      <c r="I103" s="893" t="s">
        <v>54</v>
      </c>
      <c r="J103" s="891" t="s">
        <v>398</v>
      </c>
      <c r="K103" s="891">
        <f>'Основная продукция'!AS326</f>
        <v>0</v>
      </c>
      <c r="L103" s="892">
        <f>K103*1</f>
        <v>0</v>
      </c>
      <c r="M103" s="894"/>
      <c r="N103" s="895"/>
      <c r="O103" s="896"/>
      <c r="Q103" s="893" t="s">
        <v>54</v>
      </c>
      <c r="R103" s="891" t="s">
        <v>398</v>
      </c>
      <c r="S103" s="891">
        <f>'Основная продукция'!AS522</f>
        <v>0</v>
      </c>
      <c r="T103" s="892">
        <f>S103*1</f>
        <v>0</v>
      </c>
      <c r="U103" s="894"/>
      <c r="V103" s="895"/>
      <c r="W103" s="896"/>
    </row>
    <row r="104" spans="1:23" s="864" customFormat="1" ht="24.75" customHeight="1">
      <c r="A104" s="893" t="s">
        <v>55</v>
      </c>
      <c r="B104" s="891" t="s">
        <v>398</v>
      </c>
      <c r="C104" s="891">
        <f>'Основная продукция'!AS249</f>
        <v>0</v>
      </c>
      <c r="D104" s="892">
        <f>C104*0.3</f>
        <v>0</v>
      </c>
      <c r="E104" s="894"/>
      <c r="F104" s="895"/>
      <c r="G104" s="896"/>
      <c r="I104" s="893" t="s">
        <v>55</v>
      </c>
      <c r="J104" s="891" t="s">
        <v>398</v>
      </c>
      <c r="K104" s="891">
        <f>'Основная продукция'!AS333</f>
        <v>0</v>
      </c>
      <c r="L104" s="892">
        <f>K104*0.3</f>
        <v>0</v>
      </c>
      <c r="M104" s="894"/>
      <c r="N104" s="895"/>
      <c r="O104" s="896"/>
      <c r="Q104" s="893" t="s">
        <v>55</v>
      </c>
      <c r="R104" s="891" t="s">
        <v>398</v>
      </c>
      <c r="S104" s="891">
        <f>'Основная продукция'!AS529</f>
        <v>0</v>
      </c>
      <c r="T104" s="892">
        <f>S104*0.3</f>
        <v>0</v>
      </c>
      <c r="U104" s="894"/>
      <c r="V104" s="895"/>
      <c r="W104" s="896"/>
    </row>
    <row r="105" spans="1:23" s="864" customFormat="1" ht="24.75" customHeight="1">
      <c r="A105" s="893" t="s">
        <v>56</v>
      </c>
      <c r="B105" s="891" t="s">
        <v>398</v>
      </c>
      <c r="C105" s="891">
        <f>'Основная продукция'!AS250</f>
        <v>0</v>
      </c>
      <c r="D105" s="892">
        <f>C105*0.3</f>
        <v>0</v>
      </c>
      <c r="E105" s="894"/>
      <c r="F105" s="895"/>
      <c r="G105" s="896"/>
      <c r="I105" s="893" t="s">
        <v>56</v>
      </c>
      <c r="J105" s="891" t="s">
        <v>398</v>
      </c>
      <c r="K105" s="891">
        <f>'Основная продукция'!AS334</f>
        <v>0</v>
      </c>
      <c r="L105" s="892">
        <f>K105*0.3</f>
        <v>0</v>
      </c>
      <c r="M105" s="894"/>
      <c r="N105" s="895"/>
      <c r="O105" s="896"/>
      <c r="Q105" s="893" t="s">
        <v>56</v>
      </c>
      <c r="R105" s="891" t="s">
        <v>398</v>
      </c>
      <c r="S105" s="891">
        <f>'Основная продукция'!AS530</f>
        <v>0</v>
      </c>
      <c r="T105" s="892">
        <f>S105*0.3</f>
        <v>0</v>
      </c>
      <c r="U105" s="894"/>
      <c r="V105" s="895"/>
      <c r="W105" s="896"/>
    </row>
    <row r="106" spans="1:23" s="864" customFormat="1" ht="24.75" customHeight="1">
      <c r="A106" s="893" t="s">
        <v>57</v>
      </c>
      <c r="B106" s="891" t="s">
        <v>398</v>
      </c>
      <c r="C106" s="891">
        <f>'Основная продукция'!AS252</f>
        <v>0</v>
      </c>
      <c r="D106" s="892">
        <f>C106*0.2</f>
        <v>0</v>
      </c>
      <c r="E106" s="894"/>
      <c r="F106" s="895"/>
      <c r="G106" s="896"/>
      <c r="I106" s="893" t="s">
        <v>57</v>
      </c>
      <c r="J106" s="891" t="s">
        <v>398</v>
      </c>
      <c r="K106" s="891">
        <f>'Основная продукция'!AS336</f>
        <v>0</v>
      </c>
      <c r="L106" s="892">
        <f>K106*0.2</f>
        <v>0</v>
      </c>
      <c r="M106" s="894"/>
      <c r="N106" s="895"/>
      <c r="O106" s="896"/>
      <c r="Q106" s="893" t="s">
        <v>57</v>
      </c>
      <c r="R106" s="891" t="s">
        <v>398</v>
      </c>
      <c r="S106" s="891">
        <f>'Основная продукция'!AS532</f>
        <v>0</v>
      </c>
      <c r="T106" s="892">
        <f>S106*0.2</f>
        <v>0</v>
      </c>
      <c r="U106" s="894"/>
      <c r="V106" s="895"/>
      <c r="W106" s="896"/>
    </row>
    <row r="107" spans="1:23" s="864" customFormat="1" ht="24.75" customHeight="1" thickBot="1">
      <c r="A107" s="912" t="s">
        <v>58</v>
      </c>
      <c r="B107" s="913" t="s">
        <v>398</v>
      </c>
      <c r="C107" s="913">
        <f>'Основная продукция'!AS251</f>
        <v>0</v>
      </c>
      <c r="D107" s="914"/>
      <c r="E107" s="914"/>
      <c r="F107" s="915"/>
      <c r="G107" s="916"/>
      <c r="I107" s="912" t="s">
        <v>58</v>
      </c>
      <c r="J107" s="913" t="s">
        <v>398</v>
      </c>
      <c r="K107" s="913">
        <f>'Основная продукция'!AS335</f>
        <v>0</v>
      </c>
      <c r="L107" s="914"/>
      <c r="M107" s="914"/>
      <c r="N107" s="915"/>
      <c r="O107" s="916"/>
      <c r="Q107" s="912" t="s">
        <v>58</v>
      </c>
      <c r="R107" s="913" t="s">
        <v>398</v>
      </c>
      <c r="S107" s="913">
        <f>'Основная продукция'!AS531</f>
        <v>0</v>
      </c>
      <c r="T107" s="914"/>
      <c r="U107" s="914"/>
      <c r="V107" s="915"/>
      <c r="W107" s="916"/>
    </row>
    <row r="108" spans="1:23" ht="24.75" customHeight="1">
      <c r="A108" s="4087" t="s">
        <v>59</v>
      </c>
      <c r="B108" s="4088"/>
      <c r="C108" s="4088"/>
      <c r="D108" s="4088"/>
      <c r="E108" s="4088"/>
      <c r="F108" s="4088"/>
      <c r="G108" s="4089"/>
      <c r="I108" s="4087" t="s">
        <v>59</v>
      </c>
      <c r="J108" s="4088"/>
      <c r="K108" s="4088"/>
      <c r="L108" s="4088"/>
      <c r="M108" s="4088"/>
      <c r="N108" s="4088"/>
      <c r="O108" s="4089"/>
      <c r="Q108" s="4087" t="s">
        <v>59</v>
      </c>
      <c r="R108" s="4088"/>
      <c r="S108" s="4088"/>
      <c r="T108" s="4088"/>
      <c r="U108" s="4088"/>
      <c r="V108" s="4088"/>
      <c r="W108" s="4089"/>
    </row>
    <row r="109" spans="1:23" ht="24.75" customHeight="1">
      <c r="A109" s="4066" t="s">
        <v>60</v>
      </c>
      <c r="B109" s="4067"/>
      <c r="C109" s="4067"/>
      <c r="D109" s="4067"/>
      <c r="E109" s="4067"/>
      <c r="F109" s="4067"/>
      <c r="G109" s="4068"/>
      <c r="I109" s="4066" t="s">
        <v>60</v>
      </c>
      <c r="J109" s="4067"/>
      <c r="K109" s="4067"/>
      <c r="L109" s="4067"/>
      <c r="M109" s="4067"/>
      <c r="N109" s="4067"/>
      <c r="O109" s="4068"/>
      <c r="Q109" s="4066" t="s">
        <v>60</v>
      </c>
      <c r="R109" s="4067"/>
      <c r="S109" s="4067"/>
      <c r="T109" s="4067"/>
      <c r="U109" s="4067"/>
      <c r="V109" s="4067"/>
      <c r="W109" s="4068"/>
    </row>
    <row r="110" spans="1:23" ht="7.5" customHeight="1" thickBot="1">
      <c r="A110" s="795"/>
      <c r="B110" s="796"/>
      <c r="C110" s="796"/>
      <c r="D110" s="796"/>
      <c r="E110" s="796"/>
      <c r="F110" s="796"/>
      <c r="G110" s="917"/>
      <c r="I110" s="795"/>
      <c r="J110" s="796"/>
      <c r="K110" s="796"/>
      <c r="L110" s="796"/>
      <c r="M110" s="796"/>
      <c r="N110" s="796"/>
      <c r="O110" s="917"/>
      <c r="Q110" s="795"/>
      <c r="R110" s="796"/>
      <c r="S110" s="796"/>
      <c r="T110" s="796"/>
      <c r="U110" s="796"/>
      <c r="V110" s="796"/>
      <c r="W110" s="917"/>
    </row>
  </sheetData>
  <sheetProtection password="CF7A" sheet="1" objects="1" scenarios="1"/>
  <mergeCells count="68">
    <mergeCell ref="C58:C59"/>
    <mergeCell ref="K58:K59"/>
    <mergeCell ref="S58:S59"/>
    <mergeCell ref="D58:D59"/>
    <mergeCell ref="E58:E59"/>
    <mergeCell ref="F58:F59"/>
    <mergeCell ref="G58:G59"/>
    <mergeCell ref="I58:J59"/>
    <mergeCell ref="A109:G109"/>
    <mergeCell ref="I109:O109"/>
    <mergeCell ref="Q109:W109"/>
    <mergeCell ref="U58:U59"/>
    <mergeCell ref="V58:V59"/>
    <mergeCell ref="W58:W59"/>
    <mergeCell ref="A108:G108"/>
    <mergeCell ref="I108:O108"/>
    <mergeCell ref="Q108:W108"/>
    <mergeCell ref="L58:L59"/>
    <mergeCell ref="M58:M59"/>
    <mergeCell ref="N58:N59"/>
    <mergeCell ref="O58:O59"/>
    <mergeCell ref="Q58:R59"/>
    <mergeCell ref="T58:T59"/>
    <mergeCell ref="A58:B59"/>
    <mergeCell ref="U56:W56"/>
    <mergeCell ref="B57:D57"/>
    <mergeCell ref="F57:G57"/>
    <mergeCell ref="J57:L57"/>
    <mergeCell ref="N57:O57"/>
    <mergeCell ref="R57:T57"/>
    <mergeCell ref="V57:W57"/>
    <mergeCell ref="E56:G56"/>
    <mergeCell ref="M56:O56"/>
    <mergeCell ref="V2:W2"/>
    <mergeCell ref="A53:G53"/>
    <mergeCell ref="I53:O53"/>
    <mergeCell ref="Q53:W53"/>
    <mergeCell ref="B2:D2"/>
    <mergeCell ref="F2:G2"/>
    <mergeCell ref="J2:L2"/>
    <mergeCell ref="N2:O2"/>
    <mergeCell ref="R2:T2"/>
    <mergeCell ref="C3:C4"/>
    <mergeCell ref="K3:K4"/>
    <mergeCell ref="S3:S4"/>
    <mergeCell ref="N3:N4"/>
    <mergeCell ref="F3:F4"/>
    <mergeCell ref="G3:G4"/>
    <mergeCell ref="A54:G54"/>
    <mergeCell ref="I54:O54"/>
    <mergeCell ref="Q54:W54"/>
    <mergeCell ref="O3:O4"/>
    <mergeCell ref="Q3:R4"/>
    <mergeCell ref="T3:T4"/>
    <mergeCell ref="U3:U4"/>
    <mergeCell ref="V3:V4"/>
    <mergeCell ref="W3:W4"/>
    <mergeCell ref="A3:B4"/>
    <mergeCell ref="D3:D4"/>
    <mergeCell ref="E3:E4"/>
    <mergeCell ref="I3:J4"/>
    <mergeCell ref="L3:L4"/>
    <mergeCell ref="M3:M4"/>
    <mergeCell ref="E1:G1"/>
    <mergeCell ref="I1:L1"/>
    <mergeCell ref="M1:O1"/>
    <mergeCell ref="Q1:T1"/>
    <mergeCell ref="U1:W1"/>
  </mergeCells>
  <pageMargins left="0" right="0" top="0" bottom="0" header="0" footer="0"/>
  <pageSetup paperSize="9" scale="62" orientation="portrait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5"/>
  <dimension ref="A1:X851"/>
  <sheetViews>
    <sheetView view="pageLayout" topLeftCell="H610" workbookViewId="0">
      <selection activeCell="S480" sqref="S480:S481"/>
    </sheetView>
  </sheetViews>
  <sheetFormatPr defaultRowHeight="12.75"/>
  <cols>
    <col min="1" max="1" width="24.85546875" customWidth="1"/>
    <col min="2" max="2" width="25.28515625" customWidth="1"/>
    <col min="3" max="3" width="15.140625" customWidth="1"/>
    <col min="4" max="4" width="17.7109375" customWidth="1"/>
    <col min="5" max="5" width="4" customWidth="1"/>
    <col min="6" max="6" width="29" customWidth="1"/>
    <col min="7" max="7" width="22.7109375" customWidth="1"/>
    <col min="8" max="8" width="17.85546875" customWidth="1"/>
    <col min="9" max="9" width="14" customWidth="1"/>
    <col min="11" max="11" width="26.28515625" hidden="1" customWidth="1"/>
    <col min="12" max="12" width="17.42578125" hidden="1" customWidth="1"/>
    <col min="13" max="13" width="14.7109375" hidden="1" customWidth="1"/>
    <col min="14" max="14" width="12.42578125" hidden="1" customWidth="1"/>
    <col min="15" max="15" width="3.140625" customWidth="1"/>
    <col min="16" max="16" width="27.5703125" customWidth="1"/>
    <col min="17" max="17" width="22.140625" customWidth="1"/>
    <col min="18" max="18" width="13.5703125" customWidth="1"/>
    <col min="20" max="20" width="3.5703125" customWidth="1"/>
    <col min="21" max="21" width="25.85546875" customWidth="1"/>
    <col min="22" max="22" width="17.140625" customWidth="1"/>
    <col min="23" max="23" width="16.28515625" customWidth="1"/>
  </cols>
  <sheetData>
    <row r="1" spans="1:24">
      <c r="A1" s="329"/>
      <c r="B1" s="4202"/>
      <c r="C1" s="4219" t="s">
        <v>24</v>
      </c>
      <c r="D1" s="4204">
        <f>'10,00'!X5</f>
        <v>75</v>
      </c>
      <c r="F1" s="329"/>
      <c r="G1" s="4202"/>
      <c r="H1" s="4219" t="s">
        <v>24</v>
      </c>
      <c r="I1" s="4204">
        <f>'11,30'!F5</f>
        <v>0</v>
      </c>
      <c r="K1" s="329"/>
      <c r="L1" s="4202"/>
      <c r="M1" s="4219" t="s">
        <v>24</v>
      </c>
      <c r="N1" s="4204">
        <f>'16,00'!F5</f>
        <v>0</v>
      </c>
      <c r="P1" s="329"/>
      <c r="Q1" s="4202"/>
      <c r="R1" s="4219" t="s">
        <v>24</v>
      </c>
      <c r="S1" s="4204">
        <f>'19,00'!F5</f>
        <v>0</v>
      </c>
      <c r="U1" s="320"/>
      <c r="V1" s="4202"/>
      <c r="W1" s="4219" t="s">
        <v>24</v>
      </c>
      <c r="X1" s="4204">
        <f>ночь!D5</f>
        <v>0</v>
      </c>
    </row>
    <row r="2" spans="1:24" ht="18">
      <c r="A2" s="307">
        <f>'10,00'!H2</f>
        <v>0.41666666666666669</v>
      </c>
      <c r="B2" s="4202"/>
      <c r="C2" s="4219"/>
      <c r="D2" s="4205"/>
      <c r="F2" s="307">
        <f>'11,30'!H2</f>
        <v>0.5</v>
      </c>
      <c r="G2" s="4202"/>
      <c r="H2" s="4219"/>
      <c r="I2" s="4205"/>
      <c r="K2" s="307">
        <f>'16,00'!H2</f>
        <v>0.66666666666666663</v>
      </c>
      <c r="L2" s="4202"/>
      <c r="M2" s="4219"/>
      <c r="N2" s="4205"/>
      <c r="P2" s="307">
        <f>'Основная продукция'!AG2</f>
        <v>0.79166666666666663</v>
      </c>
      <c r="Q2" s="4202"/>
      <c r="R2" s="4219"/>
      <c r="S2" s="4205"/>
      <c r="U2" s="307" t="s">
        <v>230</v>
      </c>
      <c r="V2" s="4202"/>
      <c r="W2" s="4219"/>
      <c r="X2" s="4205"/>
    </row>
    <row r="3" spans="1:24" ht="12.75" customHeight="1">
      <c r="A3" s="4206" t="s">
        <v>275</v>
      </c>
      <c r="B3" s="4207" t="s">
        <v>251</v>
      </c>
      <c r="C3" s="4203"/>
      <c r="D3" s="4208"/>
      <c r="F3" s="4206" t="s">
        <v>254</v>
      </c>
      <c r="G3" s="4207" t="s">
        <v>251</v>
      </c>
      <c r="H3" s="4203"/>
      <c r="I3" s="4208"/>
      <c r="K3" s="4206" t="s">
        <v>254</v>
      </c>
      <c r="L3" s="4207" t="s">
        <v>251</v>
      </c>
      <c r="M3" s="4203"/>
      <c r="N3" s="4208"/>
      <c r="P3" s="4206" t="s">
        <v>254</v>
      </c>
      <c r="Q3" s="4207" t="s">
        <v>251</v>
      </c>
      <c r="R3" s="4203"/>
      <c r="S3" s="4208"/>
      <c r="U3" s="4206" t="s">
        <v>254</v>
      </c>
      <c r="V3" s="4207" t="s">
        <v>251</v>
      </c>
      <c r="W3" s="4203"/>
      <c r="X3" s="4208"/>
    </row>
    <row r="4" spans="1:24" ht="12.75" customHeight="1">
      <c r="A4" s="4206"/>
      <c r="B4" s="4207"/>
      <c r="C4" s="4203"/>
      <c r="D4" s="4209"/>
      <c r="F4" s="4206"/>
      <c r="G4" s="4207"/>
      <c r="H4" s="4203"/>
      <c r="I4" s="4209"/>
      <c r="K4" s="4206"/>
      <c r="L4" s="4207"/>
      <c r="M4" s="4203"/>
      <c r="N4" s="4209"/>
      <c r="P4" s="4206"/>
      <c r="Q4" s="4207"/>
      <c r="R4" s="4203"/>
      <c r="S4" s="4209"/>
      <c r="U4" s="4206"/>
      <c r="V4" s="4207"/>
      <c r="W4" s="4203"/>
      <c r="X4" s="4209"/>
    </row>
    <row r="5" spans="1:24" ht="12.75" customHeight="1">
      <c r="A5" s="306"/>
      <c r="B5" s="4207" t="s">
        <v>252</v>
      </c>
      <c r="C5" s="4203"/>
      <c r="D5" s="4208"/>
      <c r="F5" s="306"/>
      <c r="G5" s="4207" t="s">
        <v>252</v>
      </c>
      <c r="H5" s="4203"/>
      <c r="I5" s="4208"/>
      <c r="K5" s="306"/>
      <c r="L5" s="4207" t="s">
        <v>252</v>
      </c>
      <c r="M5" s="4203"/>
      <c r="N5" s="4208"/>
      <c r="P5" s="306"/>
      <c r="Q5" s="4207" t="s">
        <v>252</v>
      </c>
      <c r="R5" s="4203"/>
      <c r="S5" s="4208"/>
      <c r="U5" s="306"/>
      <c r="V5" s="4207" t="s">
        <v>252</v>
      </c>
      <c r="W5" s="4203"/>
      <c r="X5" s="4208"/>
    </row>
    <row r="6" spans="1:24" ht="12.75" customHeight="1">
      <c r="A6" s="4210">
        <f>A429</f>
        <v>44606</v>
      </c>
      <c r="B6" s="4207"/>
      <c r="C6" s="4203"/>
      <c r="D6" s="4209"/>
      <c r="F6" s="4210">
        <f>'Основная продукция'!B2</f>
        <v>44606</v>
      </c>
      <c r="G6" s="4207"/>
      <c r="H6" s="4203"/>
      <c r="I6" s="4209"/>
      <c r="K6" s="4210">
        <f>'Основная продукция'!B2</f>
        <v>44606</v>
      </c>
      <c r="L6" s="4207"/>
      <c r="M6" s="4203"/>
      <c r="N6" s="4209"/>
      <c r="P6" s="4210">
        <f>'Основная продукция'!B2</f>
        <v>44606</v>
      </c>
      <c r="Q6" s="4207"/>
      <c r="R6" s="4203"/>
      <c r="S6" s="4209"/>
      <c r="U6" s="4210">
        <f>P6</f>
        <v>44606</v>
      </c>
      <c r="V6" s="4207"/>
      <c r="W6" s="4203"/>
      <c r="X6" s="4209"/>
    </row>
    <row r="7" spans="1:24" ht="5.25" customHeight="1">
      <c r="A7" s="4211"/>
      <c r="B7" s="4207" t="s">
        <v>253</v>
      </c>
      <c r="C7" s="4212"/>
      <c r="D7" s="4213"/>
      <c r="F7" s="4211"/>
      <c r="G7" s="4207" t="s">
        <v>253</v>
      </c>
      <c r="H7" s="4212"/>
      <c r="I7" s="4213"/>
      <c r="K7" s="4211"/>
      <c r="L7" s="4207" t="s">
        <v>253</v>
      </c>
      <c r="M7" s="4212"/>
      <c r="N7" s="4213"/>
      <c r="P7" s="4211"/>
      <c r="Q7" s="4207" t="s">
        <v>253</v>
      </c>
      <c r="R7" s="4212"/>
      <c r="S7" s="4213"/>
      <c r="U7" s="4211"/>
      <c r="V7" s="4207" t="s">
        <v>253</v>
      </c>
      <c r="W7" s="4212"/>
      <c r="X7" s="4213"/>
    </row>
    <row r="8" spans="1:24" ht="10.5" customHeight="1">
      <c r="A8" s="328"/>
      <c r="B8" s="4207"/>
      <c r="C8" s="4212"/>
      <c r="D8" s="4213"/>
      <c r="F8" s="328"/>
      <c r="G8" s="4207"/>
      <c r="H8" s="4212"/>
      <c r="I8" s="4213"/>
      <c r="K8" s="328"/>
      <c r="L8" s="4207"/>
      <c r="M8" s="4212"/>
      <c r="N8" s="4213"/>
      <c r="P8" s="328"/>
      <c r="Q8" s="4207"/>
      <c r="R8" s="4212"/>
      <c r="S8" s="4213"/>
      <c r="U8" s="319"/>
      <c r="V8" s="4207"/>
      <c r="W8" s="4212"/>
      <c r="X8" s="4213"/>
    </row>
    <row r="9" spans="1:24" ht="10.5" customHeight="1">
      <c r="F9" s="3"/>
      <c r="G9" s="323"/>
      <c r="H9" s="330"/>
      <c r="I9" s="330"/>
      <c r="K9" s="3"/>
      <c r="L9" s="323"/>
      <c r="M9" s="330"/>
      <c r="N9" s="330"/>
      <c r="P9" s="3"/>
      <c r="Q9" s="323"/>
      <c r="R9" s="330"/>
      <c r="S9" s="330"/>
      <c r="U9" s="3"/>
      <c r="V9" s="323"/>
      <c r="W9" s="322"/>
      <c r="X9" s="322"/>
    </row>
    <row r="10" spans="1:24" ht="10.5" customHeight="1">
      <c r="A10" s="329"/>
      <c r="B10" s="4202"/>
      <c r="C10" s="4203" t="s">
        <v>277</v>
      </c>
      <c r="D10" s="4204" t="e">
        <f>'10,00'!#REF!</f>
        <v>#REF!</v>
      </c>
      <c r="F10" s="329"/>
      <c r="G10" s="4202"/>
      <c r="H10" s="4203" t="s">
        <v>277</v>
      </c>
      <c r="I10" s="4204">
        <f>'11,30'!F6</f>
        <v>0</v>
      </c>
      <c r="K10" s="329"/>
      <c r="L10" s="4202"/>
      <c r="M10" s="4203" t="s">
        <v>277</v>
      </c>
      <c r="N10" s="4204">
        <f>'16,00'!F6</f>
        <v>0</v>
      </c>
      <c r="P10" s="329"/>
      <c r="Q10" s="4202"/>
      <c r="R10" s="4203" t="s">
        <v>277</v>
      </c>
      <c r="S10" s="4204" t="e">
        <f>'19,00'!#REF!</f>
        <v>#REF!</v>
      </c>
      <c r="U10" s="320"/>
      <c r="V10" s="4202"/>
      <c r="W10" s="4203" t="s">
        <v>277</v>
      </c>
      <c r="X10" s="4204">
        <f>ночь!D6</f>
        <v>0</v>
      </c>
    </row>
    <row r="11" spans="1:24" ht="27" customHeight="1">
      <c r="A11" s="307">
        <f>A2</f>
        <v>0.41666666666666669</v>
      </c>
      <c r="B11" s="4202"/>
      <c r="C11" s="4203"/>
      <c r="D11" s="4205"/>
      <c r="F11" s="307">
        <f>F2</f>
        <v>0.5</v>
      </c>
      <c r="G11" s="4202"/>
      <c r="H11" s="4203"/>
      <c r="I11" s="4205"/>
      <c r="K11" s="307">
        <f>K2</f>
        <v>0.66666666666666663</v>
      </c>
      <c r="L11" s="4202"/>
      <c r="M11" s="4203"/>
      <c r="N11" s="4205"/>
      <c r="P11" s="307">
        <f>P2</f>
        <v>0.79166666666666663</v>
      </c>
      <c r="Q11" s="4202"/>
      <c r="R11" s="4203"/>
      <c r="S11" s="4205"/>
      <c r="U11" s="307" t="str">
        <f>U2</f>
        <v>ночь</v>
      </c>
      <c r="V11" s="4202"/>
      <c r="W11" s="4203"/>
      <c r="X11" s="4205"/>
    </row>
    <row r="12" spans="1:24" ht="10.5" customHeight="1">
      <c r="A12" s="4206" t="s">
        <v>275</v>
      </c>
      <c r="B12" s="4207" t="s">
        <v>251</v>
      </c>
      <c r="C12" s="4204" t="s">
        <v>594</v>
      </c>
      <c r="D12" s="4208" t="e">
        <f>'10,00'!#REF!</f>
        <v>#REF!</v>
      </c>
      <c r="F12" s="4206" t="s">
        <v>254</v>
      </c>
      <c r="G12" s="4207" t="s">
        <v>251</v>
      </c>
      <c r="H12" s="4204" t="s">
        <v>594</v>
      </c>
      <c r="I12" s="4208">
        <f>'11,30'!F7</f>
        <v>0</v>
      </c>
      <c r="K12" s="4206" t="s">
        <v>254</v>
      </c>
      <c r="L12" s="4207" t="s">
        <v>251</v>
      </c>
      <c r="M12" s="4204" t="s">
        <v>594</v>
      </c>
      <c r="N12" s="4208">
        <f>'16,00'!F7</f>
        <v>0</v>
      </c>
      <c r="P12" s="4206" t="s">
        <v>254</v>
      </c>
      <c r="Q12" s="4207" t="s">
        <v>251</v>
      </c>
      <c r="R12" s="4204" t="s">
        <v>594</v>
      </c>
      <c r="S12" s="4208" t="e">
        <f>'19,00'!#REF!</f>
        <v>#REF!</v>
      </c>
      <c r="U12" s="4206" t="s">
        <v>254</v>
      </c>
      <c r="V12" s="4207" t="s">
        <v>251</v>
      </c>
      <c r="W12" s="4204" t="s">
        <v>594</v>
      </c>
      <c r="X12" s="4208">
        <f>ночь!D7</f>
        <v>0</v>
      </c>
    </row>
    <row r="13" spans="1:24" ht="10.5" customHeight="1">
      <c r="A13" s="4206"/>
      <c r="B13" s="4207"/>
      <c r="C13" s="4205"/>
      <c r="D13" s="4209"/>
      <c r="F13" s="4206"/>
      <c r="G13" s="4207"/>
      <c r="H13" s="4205"/>
      <c r="I13" s="4209"/>
      <c r="K13" s="4206"/>
      <c r="L13" s="4207"/>
      <c r="M13" s="4205"/>
      <c r="N13" s="4209"/>
      <c r="P13" s="4206"/>
      <c r="Q13" s="4207"/>
      <c r="R13" s="4205"/>
      <c r="S13" s="4209"/>
      <c r="U13" s="4206"/>
      <c r="V13" s="4207"/>
      <c r="W13" s="4205"/>
      <c r="X13" s="4209"/>
    </row>
    <row r="14" spans="1:24" ht="10.5" customHeight="1">
      <c r="A14" s="306"/>
      <c r="B14" s="4207" t="s">
        <v>252</v>
      </c>
      <c r="C14" s="4203" t="s">
        <v>593</v>
      </c>
      <c r="D14" s="4208" t="e">
        <f>'10,00'!#REF!</f>
        <v>#REF!</v>
      </c>
      <c r="F14" s="306"/>
      <c r="G14" s="4207" t="s">
        <v>252</v>
      </c>
      <c r="H14" s="4203" t="s">
        <v>593</v>
      </c>
      <c r="I14" s="4208">
        <f>'11,30'!F8</f>
        <v>0</v>
      </c>
      <c r="K14" s="306"/>
      <c r="L14" s="4207" t="s">
        <v>252</v>
      </c>
      <c r="M14" s="4203" t="s">
        <v>593</v>
      </c>
      <c r="N14" s="4208">
        <f>'16,00'!F8</f>
        <v>0</v>
      </c>
      <c r="P14" s="306"/>
      <c r="Q14" s="4207" t="s">
        <v>252</v>
      </c>
      <c r="R14" s="4203" t="s">
        <v>593</v>
      </c>
      <c r="S14" s="4208" t="e">
        <f>'19,00'!#REF!</f>
        <v>#REF!</v>
      </c>
      <c r="U14" s="306"/>
      <c r="V14" s="4207" t="s">
        <v>252</v>
      </c>
      <c r="W14" s="4203" t="s">
        <v>593</v>
      </c>
      <c r="X14" s="4208">
        <f>ночь!D8</f>
        <v>0</v>
      </c>
    </row>
    <row r="15" spans="1:24" ht="10.5" customHeight="1">
      <c r="A15" s="4210">
        <f>A6</f>
        <v>44606</v>
      </c>
      <c r="B15" s="4207"/>
      <c r="C15" s="4203"/>
      <c r="D15" s="4209"/>
      <c r="F15" s="4210">
        <f>F6</f>
        <v>44606</v>
      </c>
      <c r="G15" s="4207"/>
      <c r="H15" s="4203"/>
      <c r="I15" s="4209"/>
      <c r="K15" s="4210">
        <f>K6</f>
        <v>44606</v>
      </c>
      <c r="L15" s="4207"/>
      <c r="M15" s="4203"/>
      <c r="N15" s="4209"/>
      <c r="P15" s="4210">
        <f>P6</f>
        <v>44606</v>
      </c>
      <c r="Q15" s="4207"/>
      <c r="R15" s="4203"/>
      <c r="S15" s="4209"/>
      <c r="U15" s="4210">
        <f>U6</f>
        <v>44606</v>
      </c>
      <c r="V15" s="4207"/>
      <c r="W15" s="4203"/>
      <c r="X15" s="4209"/>
    </row>
    <row r="16" spans="1:24" ht="10.5" customHeight="1">
      <c r="A16" s="4211"/>
      <c r="B16" s="4207" t="s">
        <v>253</v>
      </c>
      <c r="C16" s="4212"/>
      <c r="D16" s="4213"/>
      <c r="F16" s="4211"/>
      <c r="G16" s="4207" t="s">
        <v>253</v>
      </c>
      <c r="H16" s="4212"/>
      <c r="I16" s="4213"/>
      <c r="K16" s="4211"/>
      <c r="L16" s="4207" t="s">
        <v>253</v>
      </c>
      <c r="M16" s="4212"/>
      <c r="N16" s="4213"/>
      <c r="P16" s="4211"/>
      <c r="Q16" s="4207" t="s">
        <v>253</v>
      </c>
      <c r="R16" s="4212"/>
      <c r="S16" s="4213"/>
      <c r="U16" s="4211"/>
      <c r="V16" s="4207" t="s">
        <v>253</v>
      </c>
      <c r="W16" s="4212"/>
      <c r="X16" s="4213"/>
    </row>
    <row r="17" spans="1:24" ht="10.5" customHeight="1">
      <c r="A17" s="328"/>
      <c r="B17" s="4207"/>
      <c r="C17" s="4212"/>
      <c r="D17" s="4213"/>
      <c r="F17" s="328"/>
      <c r="G17" s="4207"/>
      <c r="H17" s="4212"/>
      <c r="I17" s="4213"/>
      <c r="K17" s="328"/>
      <c r="L17" s="4207"/>
      <c r="M17" s="4212"/>
      <c r="N17" s="4213"/>
      <c r="P17" s="328"/>
      <c r="Q17" s="4207"/>
      <c r="R17" s="4212"/>
      <c r="S17" s="4213"/>
      <c r="U17" s="319"/>
      <c r="V17" s="4207"/>
      <c r="W17" s="4212"/>
      <c r="X17" s="4213"/>
    </row>
    <row r="18" spans="1:24" ht="10.5" customHeight="1">
      <c r="A18" s="3"/>
      <c r="B18" s="323"/>
      <c r="C18" s="330"/>
      <c r="D18" s="330"/>
      <c r="F18" s="3"/>
      <c r="G18" s="323"/>
      <c r="H18" s="330"/>
      <c r="I18" s="330"/>
      <c r="K18" s="3"/>
      <c r="L18" s="323"/>
      <c r="M18" s="330"/>
      <c r="N18" s="330"/>
      <c r="P18" s="3"/>
      <c r="Q18" s="323"/>
      <c r="R18" s="330"/>
      <c r="S18" s="330"/>
      <c r="U18" s="3"/>
      <c r="V18" s="323"/>
      <c r="W18" s="322"/>
      <c r="X18" s="322"/>
    </row>
    <row r="19" spans="1:24" ht="10.5" customHeight="1">
      <c r="A19" s="329"/>
      <c r="B19" s="4202"/>
      <c r="C19" s="4203" t="s">
        <v>816</v>
      </c>
      <c r="D19" s="4204">
        <f>'10,00'!X23</f>
        <v>5</v>
      </c>
      <c r="F19" s="329"/>
      <c r="G19" s="4202"/>
      <c r="H19" s="4203" t="s">
        <v>278</v>
      </c>
      <c r="I19" s="4204">
        <f>'11,30'!F9</f>
        <v>0</v>
      </c>
      <c r="K19" s="329"/>
      <c r="L19" s="4202"/>
      <c r="M19" s="4203" t="s">
        <v>278</v>
      </c>
      <c r="N19" s="4204">
        <f>'16,00'!F9</f>
        <v>0</v>
      </c>
      <c r="P19" s="329"/>
      <c r="Q19" s="4202"/>
      <c r="R19" s="4203" t="s">
        <v>816</v>
      </c>
      <c r="S19" s="4204">
        <f>'19,00'!F23</f>
        <v>0</v>
      </c>
      <c r="U19" s="320"/>
      <c r="V19" s="4202"/>
      <c r="W19" s="4203" t="s">
        <v>278</v>
      </c>
      <c r="X19" s="4204">
        <f>ночь!D9</f>
        <v>0</v>
      </c>
    </row>
    <row r="20" spans="1:24" ht="22.5" customHeight="1">
      <c r="A20" s="307">
        <f>A11</f>
        <v>0.41666666666666669</v>
      </c>
      <c r="B20" s="4202"/>
      <c r="C20" s="4203"/>
      <c r="D20" s="4205"/>
      <c r="F20" s="307">
        <f>F11</f>
        <v>0.5</v>
      </c>
      <c r="G20" s="4202"/>
      <c r="H20" s="4203"/>
      <c r="I20" s="4205"/>
      <c r="K20" s="307">
        <f>K11</f>
        <v>0.66666666666666663</v>
      </c>
      <c r="L20" s="4202"/>
      <c r="M20" s="4203"/>
      <c r="N20" s="4205"/>
      <c r="P20" s="307">
        <f>P11</f>
        <v>0.79166666666666663</v>
      </c>
      <c r="Q20" s="4202"/>
      <c r="R20" s="4203"/>
      <c r="S20" s="4205"/>
      <c r="U20" s="307" t="str">
        <f>U11</f>
        <v>ночь</v>
      </c>
      <c r="V20" s="4202"/>
      <c r="W20" s="4203"/>
      <c r="X20" s="4205"/>
    </row>
    <row r="21" spans="1:24" ht="10.5" customHeight="1">
      <c r="A21" s="4206" t="s">
        <v>275</v>
      </c>
      <c r="B21" s="4207" t="s">
        <v>251</v>
      </c>
      <c r="D21" s="4208"/>
      <c r="F21" s="4206" t="s">
        <v>254</v>
      </c>
      <c r="G21" s="4207" t="s">
        <v>251</v>
      </c>
      <c r="I21" s="4208"/>
      <c r="K21" s="4206" t="s">
        <v>254</v>
      </c>
      <c r="L21" s="4207" t="s">
        <v>251</v>
      </c>
      <c r="N21" s="4208"/>
      <c r="P21" s="4206" t="s">
        <v>254</v>
      </c>
      <c r="Q21" s="4207" t="s">
        <v>251</v>
      </c>
      <c r="S21" s="4208"/>
      <c r="U21" s="4206" t="s">
        <v>254</v>
      </c>
      <c r="V21" s="4207" t="s">
        <v>251</v>
      </c>
      <c r="X21" s="4208"/>
    </row>
    <row r="22" spans="1:24" ht="10.5" customHeight="1">
      <c r="A22" s="4206"/>
      <c r="B22" s="4207"/>
      <c r="D22" s="4209"/>
      <c r="F22" s="4206"/>
      <c r="G22" s="4207"/>
      <c r="I22" s="4209"/>
      <c r="K22" s="4206"/>
      <c r="L22" s="4207"/>
      <c r="N22" s="4209"/>
      <c r="P22" s="4206"/>
      <c r="Q22" s="4207"/>
      <c r="S22" s="4209"/>
      <c r="U22" s="4206"/>
      <c r="V22" s="4207"/>
      <c r="X22" s="4209"/>
    </row>
    <row r="23" spans="1:24" ht="10.5" customHeight="1">
      <c r="A23" s="306"/>
      <c r="B23" s="4207" t="s">
        <v>252</v>
      </c>
      <c r="C23" s="4222" t="str">
        <f>'Основная продукция'!C6</f>
        <v>Бул.Жёлтая</v>
      </c>
      <c r="D23" s="4208">
        <f>'10,00'!X6</f>
        <v>20</v>
      </c>
      <c r="F23" s="306"/>
      <c r="G23" s="4207" t="s">
        <v>252</v>
      </c>
      <c r="H23" s="4203"/>
      <c r="I23" s="4208"/>
      <c r="K23" s="306"/>
      <c r="L23" s="4207" t="s">
        <v>252</v>
      </c>
      <c r="M23" s="4203"/>
      <c r="N23" s="4208"/>
      <c r="P23" s="306"/>
      <c r="Q23" s="4207" t="s">
        <v>252</v>
      </c>
      <c r="R23" s="4203" t="s">
        <v>817</v>
      </c>
      <c r="S23" s="4208">
        <f>'19,00'!F6</f>
        <v>0</v>
      </c>
      <c r="U23" s="306"/>
      <c r="V23" s="4207" t="s">
        <v>252</v>
      </c>
      <c r="W23" s="4203"/>
      <c r="X23" s="4208"/>
    </row>
    <row r="24" spans="1:24" ht="10.5" customHeight="1">
      <c r="A24" s="4210">
        <f>A15</f>
        <v>44606</v>
      </c>
      <c r="B24" s="4207"/>
      <c r="C24" s="4223"/>
      <c r="D24" s="4209"/>
      <c r="F24" s="4210">
        <f>F15</f>
        <v>44606</v>
      </c>
      <c r="G24" s="4207"/>
      <c r="H24" s="4203"/>
      <c r="I24" s="4209"/>
      <c r="K24" s="4210">
        <f>K15</f>
        <v>44606</v>
      </c>
      <c r="L24" s="4207"/>
      <c r="M24" s="4203"/>
      <c r="N24" s="4209"/>
      <c r="P24" s="4210">
        <f>P15</f>
        <v>44606</v>
      </c>
      <c r="Q24" s="4207"/>
      <c r="R24" s="4203"/>
      <c r="S24" s="4209"/>
      <c r="U24" s="4210">
        <f>U15</f>
        <v>44606</v>
      </c>
      <c r="V24" s="4207"/>
      <c r="W24" s="4203"/>
      <c r="X24" s="4209"/>
    </row>
    <row r="25" spans="1:24" ht="10.5" customHeight="1">
      <c r="A25" s="4211"/>
      <c r="B25" s="4207" t="s">
        <v>253</v>
      </c>
      <c r="C25" s="4212"/>
      <c r="D25" s="4213"/>
      <c r="F25" s="4211"/>
      <c r="G25" s="4207" t="s">
        <v>253</v>
      </c>
      <c r="H25" s="4212"/>
      <c r="I25" s="4213"/>
      <c r="K25" s="4211"/>
      <c r="L25" s="4207" t="s">
        <v>253</v>
      </c>
      <c r="M25" s="4212"/>
      <c r="N25" s="4213"/>
      <c r="P25" s="4211"/>
      <c r="Q25" s="4207" t="s">
        <v>253</v>
      </c>
      <c r="R25" s="4212"/>
      <c r="S25" s="4213"/>
      <c r="U25" s="4211"/>
      <c r="V25" s="4207" t="s">
        <v>253</v>
      </c>
      <c r="W25" s="4212"/>
      <c r="X25" s="4213"/>
    </row>
    <row r="26" spans="1:24" ht="10.5" customHeight="1">
      <c r="A26" s="328"/>
      <c r="B26" s="4207"/>
      <c r="C26" s="4212"/>
      <c r="D26" s="4213"/>
      <c r="F26" s="328"/>
      <c r="G26" s="4207"/>
      <c r="H26" s="4212"/>
      <c r="I26" s="4213"/>
      <c r="K26" s="328"/>
      <c r="L26" s="4207"/>
      <c r="M26" s="4212"/>
      <c r="N26" s="4213"/>
      <c r="P26" s="328"/>
      <c r="Q26" s="4207"/>
      <c r="R26" s="4212"/>
      <c r="S26" s="4213"/>
      <c r="U26" s="319"/>
      <c r="V26" s="4207"/>
      <c r="W26" s="4212"/>
      <c r="X26" s="4213"/>
    </row>
    <row r="27" spans="1:24" ht="10.5" customHeight="1">
      <c r="F27" s="3"/>
      <c r="G27" s="323"/>
      <c r="H27" s="330"/>
      <c r="I27" s="330"/>
      <c r="K27" s="3"/>
      <c r="L27" s="323"/>
      <c r="M27" s="330"/>
      <c r="N27" s="330"/>
      <c r="P27" s="3"/>
      <c r="Q27" s="323"/>
      <c r="R27" s="330"/>
      <c r="S27" s="330"/>
    </row>
    <row r="28" spans="1:24" ht="10.5" customHeight="1">
      <c r="A28" s="329"/>
      <c r="B28" s="4202"/>
      <c r="C28" s="4219" t="s">
        <v>24</v>
      </c>
      <c r="D28" s="4204">
        <f>'10,00'!F57</f>
        <v>25</v>
      </c>
      <c r="F28" s="329"/>
      <c r="G28" s="4202"/>
      <c r="H28" s="4219" t="s">
        <v>24</v>
      </c>
      <c r="I28" s="4204">
        <f>'11,30'!P5</f>
        <v>0</v>
      </c>
      <c r="K28" s="329"/>
      <c r="L28" s="4202"/>
      <c r="M28" s="4219" t="s">
        <v>24</v>
      </c>
      <c r="N28" s="4204">
        <f>'16,00'!P5</f>
        <v>0</v>
      </c>
      <c r="P28" s="329"/>
      <c r="Q28" s="4202"/>
      <c r="R28" s="4219" t="s">
        <v>24</v>
      </c>
      <c r="S28" s="4204">
        <f>'19,00'!O5</f>
        <v>0</v>
      </c>
      <c r="U28" s="1653"/>
      <c r="V28" s="4202"/>
      <c r="W28" s="4219" t="s">
        <v>24</v>
      </c>
      <c r="X28" s="4204">
        <f>ночь!L5</f>
        <v>0</v>
      </c>
    </row>
    <row r="29" spans="1:24" ht="18">
      <c r="A29" s="307">
        <f>A20</f>
        <v>0.41666666666666669</v>
      </c>
      <c r="B29" s="4202"/>
      <c r="C29" s="4219"/>
      <c r="D29" s="4205"/>
      <c r="F29" s="307">
        <f>F20</f>
        <v>0.5</v>
      </c>
      <c r="G29" s="4202"/>
      <c r="H29" s="4219"/>
      <c r="I29" s="4205"/>
      <c r="K29" s="307">
        <f>K20</f>
        <v>0.66666666666666663</v>
      </c>
      <c r="L29" s="4202"/>
      <c r="M29" s="4219"/>
      <c r="N29" s="4205"/>
      <c r="P29" s="307">
        <f>P20</f>
        <v>0.79166666666666663</v>
      </c>
      <c r="Q29" s="4202"/>
      <c r="R29" s="4219"/>
      <c r="S29" s="4205"/>
      <c r="U29" s="307" t="str">
        <f>U20</f>
        <v>ночь</v>
      </c>
      <c r="V29" s="4202"/>
      <c r="W29" s="4219"/>
      <c r="X29" s="4205"/>
    </row>
    <row r="30" spans="1:24">
      <c r="A30" s="4206" t="s">
        <v>255</v>
      </c>
      <c r="B30" s="4207" t="s">
        <v>251</v>
      </c>
      <c r="C30" s="4204"/>
      <c r="D30" s="4208"/>
      <c r="F30" s="4206" t="s">
        <v>521</v>
      </c>
      <c r="G30" s="4207" t="s">
        <v>251</v>
      </c>
      <c r="H30" s="4203"/>
      <c r="I30" s="4208"/>
      <c r="K30" s="4206" t="s">
        <v>521</v>
      </c>
      <c r="L30" s="4207" t="s">
        <v>251</v>
      </c>
      <c r="M30" s="4203"/>
      <c r="N30" s="4208"/>
      <c r="P30" s="4206" t="str">
        <f>K30</f>
        <v>павильон "Восток 5"</v>
      </c>
      <c r="Q30" s="4207" t="s">
        <v>251</v>
      </c>
      <c r="R30" s="4203"/>
      <c r="S30" s="4208"/>
      <c r="U30" s="4206" t="s">
        <v>256</v>
      </c>
      <c r="V30" s="4207" t="s">
        <v>251</v>
      </c>
      <c r="W30" s="4203"/>
      <c r="X30" s="4208"/>
    </row>
    <row r="31" spans="1:24">
      <c r="A31" s="4206"/>
      <c r="B31" s="4207"/>
      <c r="C31" s="4205"/>
      <c r="D31" s="4209"/>
      <c r="F31" s="4206"/>
      <c r="G31" s="4207"/>
      <c r="H31" s="4203"/>
      <c r="I31" s="4209"/>
      <c r="K31" s="4206"/>
      <c r="L31" s="4207"/>
      <c r="M31" s="4203"/>
      <c r="N31" s="4209"/>
      <c r="P31" s="4206"/>
      <c r="Q31" s="4207"/>
      <c r="R31" s="4203"/>
      <c r="S31" s="4209"/>
      <c r="U31" s="4206"/>
      <c r="V31" s="4207"/>
      <c r="W31" s="4203"/>
      <c r="X31" s="4209"/>
    </row>
    <row r="32" spans="1:24">
      <c r="A32" s="306"/>
      <c r="B32" s="4207" t="s">
        <v>252</v>
      </c>
      <c r="C32" s="4203"/>
      <c r="D32" s="4208"/>
      <c r="F32" s="306"/>
      <c r="G32" s="4207" t="s">
        <v>252</v>
      </c>
      <c r="H32" s="4203"/>
      <c r="I32" s="4208"/>
      <c r="K32" s="306"/>
      <c r="L32" s="4207" t="s">
        <v>252</v>
      </c>
      <c r="M32" s="4203"/>
      <c r="N32" s="4208"/>
      <c r="P32" s="306"/>
      <c r="Q32" s="4207" t="s">
        <v>252</v>
      </c>
      <c r="R32" s="4203"/>
      <c r="S32" s="4208"/>
      <c r="U32" s="306"/>
      <c r="V32" s="4207" t="s">
        <v>252</v>
      </c>
      <c r="W32" s="4203"/>
      <c r="X32" s="4208"/>
    </row>
    <row r="33" spans="1:24">
      <c r="A33" s="4210">
        <f>A24</f>
        <v>44606</v>
      </c>
      <c r="B33" s="4207"/>
      <c r="C33" s="4203"/>
      <c r="D33" s="4209"/>
      <c r="F33" s="4210">
        <f>F24</f>
        <v>44606</v>
      </c>
      <c r="G33" s="4207"/>
      <c r="H33" s="4203"/>
      <c r="I33" s="4209"/>
      <c r="K33" s="4210">
        <f>K24</f>
        <v>44606</v>
      </c>
      <c r="L33" s="4207"/>
      <c r="M33" s="4203"/>
      <c r="N33" s="4209"/>
      <c r="P33" s="4210">
        <f>P24</f>
        <v>44606</v>
      </c>
      <c r="Q33" s="4207"/>
      <c r="R33" s="4203"/>
      <c r="S33" s="4209"/>
      <c r="U33" s="4210">
        <f>U24</f>
        <v>44606</v>
      </c>
      <c r="V33" s="4207"/>
      <c r="W33" s="4203"/>
      <c r="X33" s="4209"/>
    </row>
    <row r="34" spans="1:24">
      <c r="A34" s="4211"/>
      <c r="B34" s="4207" t="s">
        <v>253</v>
      </c>
      <c r="C34" s="4212"/>
      <c r="D34" s="4213"/>
      <c r="F34" s="4211"/>
      <c r="G34" s="4207" t="s">
        <v>253</v>
      </c>
      <c r="H34" s="4212"/>
      <c r="I34" s="4213"/>
      <c r="K34" s="4211"/>
      <c r="L34" s="4207" t="s">
        <v>253</v>
      </c>
      <c r="M34" s="4212"/>
      <c r="N34" s="4213"/>
      <c r="P34" s="4211"/>
      <c r="Q34" s="4207" t="s">
        <v>253</v>
      </c>
      <c r="R34" s="4212"/>
      <c r="S34" s="4213"/>
      <c r="U34" s="4211"/>
      <c r="V34" s="4207" t="s">
        <v>253</v>
      </c>
      <c r="W34" s="4212"/>
      <c r="X34" s="4213"/>
    </row>
    <row r="35" spans="1:24">
      <c r="A35" s="328"/>
      <c r="B35" s="4207"/>
      <c r="C35" s="4212"/>
      <c r="D35" s="4213"/>
      <c r="F35" s="328"/>
      <c r="G35" s="4207"/>
      <c r="H35" s="4212"/>
      <c r="I35" s="4213"/>
      <c r="K35" s="328"/>
      <c r="L35" s="4207"/>
      <c r="M35" s="4212"/>
      <c r="N35" s="4213"/>
      <c r="P35" s="328"/>
      <c r="Q35" s="4207"/>
      <c r="R35" s="4212"/>
      <c r="S35" s="4213"/>
      <c r="U35" s="1652"/>
      <c r="V35" s="4207"/>
      <c r="W35" s="4212"/>
      <c r="X35" s="4213"/>
    </row>
    <row r="36" spans="1:24" ht="15.75">
      <c r="A36" s="3"/>
      <c r="B36" s="323"/>
      <c r="C36" s="330"/>
      <c r="D36" s="330"/>
      <c r="F36" s="3"/>
      <c r="G36" s="323"/>
      <c r="H36" s="330"/>
      <c r="I36" s="330"/>
      <c r="K36" s="3"/>
      <c r="L36" s="323"/>
      <c r="M36" s="330"/>
      <c r="N36" s="330"/>
      <c r="P36" s="3"/>
      <c r="Q36" s="323"/>
      <c r="R36" s="330"/>
      <c r="S36" s="330"/>
      <c r="U36" s="3"/>
      <c r="V36" s="323"/>
      <c r="W36" s="1654"/>
      <c r="X36" s="1654"/>
    </row>
    <row r="37" spans="1:24">
      <c r="A37" s="329"/>
      <c r="B37" s="4202"/>
      <c r="C37" s="4203" t="s">
        <v>277</v>
      </c>
      <c r="D37" s="4204" t="e">
        <f>'10,00'!#REF!</f>
        <v>#REF!</v>
      </c>
      <c r="F37" s="329"/>
      <c r="G37" s="4202"/>
      <c r="H37" s="4203" t="s">
        <v>277</v>
      </c>
      <c r="I37" s="4204">
        <f>'11,30'!P6</f>
        <v>0</v>
      </c>
      <c r="K37" s="329"/>
      <c r="L37" s="4202"/>
      <c r="M37" s="4203" t="s">
        <v>277</v>
      </c>
      <c r="N37" s="4204">
        <f>'16,00'!P6</f>
        <v>0</v>
      </c>
      <c r="P37" s="329"/>
      <c r="Q37" s="4202"/>
      <c r="R37" s="4203" t="s">
        <v>277</v>
      </c>
      <c r="S37" s="4204" t="e">
        <f>'19,00'!#REF!</f>
        <v>#REF!</v>
      </c>
      <c r="U37" s="1653"/>
      <c r="V37" s="4202"/>
      <c r="W37" s="4203" t="s">
        <v>277</v>
      </c>
      <c r="X37" s="4204">
        <f>ночь!L6</f>
        <v>0</v>
      </c>
    </row>
    <row r="38" spans="1:24" ht="18">
      <c r="A38" s="307">
        <f>A29</f>
        <v>0.41666666666666669</v>
      </c>
      <c r="B38" s="4202"/>
      <c r="C38" s="4203"/>
      <c r="D38" s="4205"/>
      <c r="F38" s="307">
        <f>F29</f>
        <v>0.5</v>
      </c>
      <c r="G38" s="4202"/>
      <c r="H38" s="4203"/>
      <c r="I38" s="4205"/>
      <c r="K38" s="307">
        <f>K29</f>
        <v>0.66666666666666663</v>
      </c>
      <c r="L38" s="4202"/>
      <c r="M38" s="4203"/>
      <c r="N38" s="4205"/>
      <c r="P38" s="307">
        <f>P29</f>
        <v>0.79166666666666663</v>
      </c>
      <c r="Q38" s="4202"/>
      <c r="R38" s="4203"/>
      <c r="S38" s="4205"/>
      <c r="U38" s="307" t="str">
        <f>U29</f>
        <v>ночь</v>
      </c>
      <c r="V38" s="4202"/>
      <c r="W38" s="4203"/>
      <c r="X38" s="4205"/>
    </row>
    <row r="39" spans="1:24">
      <c r="A39" s="4206" t="s">
        <v>255</v>
      </c>
      <c r="B39" s="4207" t="s">
        <v>251</v>
      </c>
      <c r="C39" s="4204" t="s">
        <v>594</v>
      </c>
      <c r="D39" s="4208" t="e">
        <f>'10,00'!#REF!</f>
        <v>#REF!</v>
      </c>
      <c r="F39" s="4206" t="str">
        <f>F30</f>
        <v>павильон "Восток 5"</v>
      </c>
      <c r="G39" s="4207" t="s">
        <v>251</v>
      </c>
      <c r="H39" s="4204" t="s">
        <v>594</v>
      </c>
      <c r="I39" s="4208">
        <f>'11,30'!P7</f>
        <v>0</v>
      </c>
      <c r="K39" s="4206" t="str">
        <f>K30</f>
        <v>павильон "Восток 5"</v>
      </c>
      <c r="L39" s="4207" t="s">
        <v>251</v>
      </c>
      <c r="M39" s="4204" t="s">
        <v>594</v>
      </c>
      <c r="N39" s="4208">
        <f>'16,00'!P7</f>
        <v>0</v>
      </c>
      <c r="P39" s="4206" t="str">
        <f>P30</f>
        <v>павильон "Восток 5"</v>
      </c>
      <c r="Q39" s="4207" t="s">
        <v>251</v>
      </c>
      <c r="R39" s="4204" t="s">
        <v>594</v>
      </c>
      <c r="S39" s="4208" t="e">
        <f>'19,00'!#REF!</f>
        <v>#REF!</v>
      </c>
      <c r="U39" s="4206" t="s">
        <v>256</v>
      </c>
      <c r="V39" s="4207" t="s">
        <v>251</v>
      </c>
      <c r="W39" s="4204" t="s">
        <v>594</v>
      </c>
      <c r="X39" s="4208">
        <f>ночь!L7</f>
        <v>0</v>
      </c>
    </row>
    <row r="40" spans="1:24">
      <c r="A40" s="4206"/>
      <c r="B40" s="4207"/>
      <c r="C40" s="4205"/>
      <c r="D40" s="4209"/>
      <c r="F40" s="4206"/>
      <c r="G40" s="4207"/>
      <c r="H40" s="4205"/>
      <c r="I40" s="4209"/>
      <c r="K40" s="4206"/>
      <c r="L40" s="4207"/>
      <c r="M40" s="4205"/>
      <c r="N40" s="4209"/>
      <c r="P40" s="4206"/>
      <c r="Q40" s="4207"/>
      <c r="R40" s="4205"/>
      <c r="S40" s="4209"/>
      <c r="U40" s="4206"/>
      <c r="V40" s="4207"/>
      <c r="W40" s="4205"/>
      <c r="X40" s="4209"/>
    </row>
    <row r="41" spans="1:24">
      <c r="A41" s="306"/>
      <c r="B41" s="4207" t="s">
        <v>252</v>
      </c>
      <c r="C41" s="4203" t="s">
        <v>593</v>
      </c>
      <c r="D41" s="4208" t="e">
        <f>'10,00'!#REF!</f>
        <v>#REF!</v>
      </c>
      <c r="F41" s="306"/>
      <c r="G41" s="4207" t="s">
        <v>252</v>
      </c>
      <c r="H41" s="4203" t="s">
        <v>593</v>
      </c>
      <c r="I41" s="4208">
        <f>'11,30'!P8</f>
        <v>0</v>
      </c>
      <c r="K41" s="306"/>
      <c r="L41" s="4207" t="s">
        <v>252</v>
      </c>
      <c r="M41" s="4203" t="s">
        <v>593</v>
      </c>
      <c r="N41" s="4208">
        <f>'16,00'!P8</f>
        <v>0</v>
      </c>
      <c r="P41" s="306"/>
      <c r="Q41" s="4207" t="s">
        <v>252</v>
      </c>
      <c r="R41" s="4203" t="s">
        <v>593</v>
      </c>
      <c r="S41" s="4208" t="e">
        <f>'19,00'!#REF!</f>
        <v>#REF!</v>
      </c>
      <c r="U41" s="306"/>
      <c r="V41" s="4207" t="s">
        <v>252</v>
      </c>
      <c r="W41" s="4203" t="s">
        <v>593</v>
      </c>
      <c r="X41" s="4208">
        <f>ночь!L8</f>
        <v>0</v>
      </c>
    </row>
    <row r="42" spans="1:24">
      <c r="A42" s="4210">
        <f>A33</f>
        <v>44606</v>
      </c>
      <c r="B42" s="4207"/>
      <c r="C42" s="4203"/>
      <c r="D42" s="4209"/>
      <c r="F42" s="4210">
        <f>F33</f>
        <v>44606</v>
      </c>
      <c r="G42" s="4207"/>
      <c r="H42" s="4203"/>
      <c r="I42" s="4209"/>
      <c r="K42" s="4210">
        <f>K33</f>
        <v>44606</v>
      </c>
      <c r="L42" s="4207"/>
      <c r="M42" s="4203"/>
      <c r="N42" s="4209"/>
      <c r="P42" s="4210">
        <f>P33</f>
        <v>44606</v>
      </c>
      <c r="Q42" s="4207"/>
      <c r="R42" s="4203"/>
      <c r="S42" s="4209"/>
      <c r="U42" s="4210">
        <f>U33</f>
        <v>44606</v>
      </c>
      <c r="V42" s="4207"/>
      <c r="W42" s="4203"/>
      <c r="X42" s="4209"/>
    </row>
    <row r="43" spans="1:24">
      <c r="A43" s="4211"/>
      <c r="B43" s="4207" t="s">
        <v>253</v>
      </c>
      <c r="C43" s="4224"/>
      <c r="D43" s="4225"/>
      <c r="F43" s="4211"/>
      <c r="G43" s="4207" t="s">
        <v>253</v>
      </c>
      <c r="H43" s="4212"/>
      <c r="I43" s="4213"/>
      <c r="K43" s="4211"/>
      <c r="L43" s="4207" t="s">
        <v>253</v>
      </c>
      <c r="M43" s="4212"/>
      <c r="N43" s="4213"/>
      <c r="P43" s="4211"/>
      <c r="Q43" s="4207" t="s">
        <v>253</v>
      </c>
      <c r="R43" s="4212"/>
      <c r="S43" s="4213"/>
      <c r="U43" s="4211"/>
      <c r="V43" s="4207" t="s">
        <v>253</v>
      </c>
      <c r="W43" s="4212"/>
      <c r="X43" s="4213"/>
    </row>
    <row r="44" spans="1:24">
      <c r="A44" s="328"/>
      <c r="B44" s="4207"/>
      <c r="C44" s="4226"/>
      <c r="D44" s="4227"/>
      <c r="F44" s="328"/>
      <c r="G44" s="4207"/>
      <c r="H44" s="4212"/>
      <c r="I44" s="4213"/>
      <c r="K44" s="328"/>
      <c r="L44" s="4207"/>
      <c r="M44" s="4212"/>
      <c r="N44" s="4213"/>
      <c r="P44" s="328"/>
      <c r="Q44" s="4207"/>
      <c r="R44" s="4212"/>
      <c r="S44" s="4213"/>
      <c r="U44" s="1652"/>
      <c r="V44" s="4207"/>
      <c r="W44" s="4212"/>
      <c r="X44" s="4213"/>
    </row>
    <row r="45" spans="1:24" ht="8.25" customHeight="1">
      <c r="A45" s="3"/>
      <c r="B45" s="323"/>
      <c r="C45" s="330"/>
      <c r="D45" s="330"/>
      <c r="F45" s="3"/>
      <c r="G45" s="323"/>
      <c r="H45" s="330"/>
      <c r="I45" s="330"/>
      <c r="K45" s="3"/>
      <c r="L45" s="323"/>
      <c r="M45" s="330"/>
      <c r="N45" s="330"/>
      <c r="P45" s="3"/>
      <c r="Q45" s="323"/>
      <c r="R45" s="330"/>
      <c r="S45" s="330"/>
      <c r="U45" s="3"/>
      <c r="V45" s="323"/>
      <c r="W45" s="1654"/>
      <c r="X45" s="1654"/>
    </row>
    <row r="46" spans="1:24">
      <c r="A46" s="329"/>
      <c r="B46" s="4202"/>
      <c r="C46" s="4203" t="s">
        <v>816</v>
      </c>
      <c r="D46" s="4204">
        <f>'10,00'!F75</f>
        <v>0</v>
      </c>
      <c r="F46" s="329"/>
      <c r="G46" s="4202"/>
      <c r="H46" s="4203" t="s">
        <v>278</v>
      </c>
      <c r="I46" s="4204">
        <f>'11,30'!P9</f>
        <v>0</v>
      </c>
      <c r="K46" s="329"/>
      <c r="L46" s="4202"/>
      <c r="M46" s="4203" t="s">
        <v>278</v>
      </c>
      <c r="N46" s="4204">
        <f>'16,00'!P9</f>
        <v>0</v>
      </c>
      <c r="P46" s="329"/>
      <c r="Q46" s="4202"/>
      <c r="R46" s="4203" t="s">
        <v>816</v>
      </c>
      <c r="S46" s="4204">
        <f>'19,00'!O23</f>
        <v>0</v>
      </c>
      <c r="U46" s="1653"/>
      <c r="V46" s="4202"/>
      <c r="W46" s="4203" t="s">
        <v>278</v>
      </c>
      <c r="X46" s="4204">
        <f>ночь!L9</f>
        <v>0</v>
      </c>
    </row>
    <row r="47" spans="1:24" ht="18">
      <c r="A47" s="307">
        <f>A38</f>
        <v>0.41666666666666669</v>
      </c>
      <c r="B47" s="4202"/>
      <c r="C47" s="4203"/>
      <c r="D47" s="4205"/>
      <c r="F47" s="307">
        <f>F38</f>
        <v>0.5</v>
      </c>
      <c r="G47" s="4202"/>
      <c r="H47" s="4203"/>
      <c r="I47" s="4205"/>
      <c r="K47" s="307">
        <f>K38</f>
        <v>0.66666666666666663</v>
      </c>
      <c r="L47" s="4202"/>
      <c r="M47" s="4203"/>
      <c r="N47" s="4205"/>
      <c r="P47" s="307">
        <f>P38</f>
        <v>0.79166666666666663</v>
      </c>
      <c r="Q47" s="4202"/>
      <c r="R47" s="4203"/>
      <c r="S47" s="4205"/>
      <c r="U47" s="307" t="str">
        <f>U38</f>
        <v>ночь</v>
      </c>
      <c r="V47" s="4202"/>
      <c r="W47" s="4203"/>
      <c r="X47" s="4205"/>
    </row>
    <row r="48" spans="1:24">
      <c r="A48" s="4206" t="s">
        <v>255</v>
      </c>
      <c r="B48" s="4207" t="s">
        <v>251</v>
      </c>
      <c r="D48" s="4208"/>
      <c r="F48" s="4206" t="str">
        <f>F39</f>
        <v>павильон "Восток 5"</v>
      </c>
      <c r="G48" s="4207" t="s">
        <v>251</v>
      </c>
      <c r="I48" s="4208"/>
      <c r="K48" s="4206" t="str">
        <f>K39</f>
        <v>павильон "Восток 5"</v>
      </c>
      <c r="L48" s="4207" t="s">
        <v>251</v>
      </c>
      <c r="N48" s="4208"/>
      <c r="P48" s="4206" t="str">
        <f>P39</f>
        <v>павильон "Восток 5"</v>
      </c>
      <c r="Q48" s="4207" t="s">
        <v>251</v>
      </c>
      <c r="S48" s="4208"/>
      <c r="U48" s="4206" t="s">
        <v>256</v>
      </c>
      <c r="V48" s="4207" t="s">
        <v>251</v>
      </c>
      <c r="X48" s="4208"/>
    </row>
    <row r="49" spans="1:24">
      <c r="A49" s="4206"/>
      <c r="B49" s="4207"/>
      <c r="D49" s="4209"/>
      <c r="F49" s="4206"/>
      <c r="G49" s="4207"/>
      <c r="I49" s="4209"/>
      <c r="K49" s="4206"/>
      <c r="L49" s="4207"/>
      <c r="N49" s="4209"/>
      <c r="P49" s="4206"/>
      <c r="Q49" s="4207"/>
      <c r="S49" s="4209"/>
      <c r="U49" s="4206"/>
      <c r="V49" s="4207"/>
      <c r="X49" s="4209"/>
    </row>
    <row r="50" spans="1:24">
      <c r="A50" s="306"/>
      <c r="B50" s="4207" t="s">
        <v>252</v>
      </c>
      <c r="C50" s="4222" t="str">
        <f>C23</f>
        <v>Бул.Жёлтая</v>
      </c>
      <c r="D50" s="4208">
        <f>'10,00'!F58</f>
        <v>10</v>
      </c>
      <c r="F50" s="306"/>
      <c r="G50" s="4207" t="s">
        <v>252</v>
      </c>
      <c r="H50" s="4203"/>
      <c r="I50" s="4208"/>
      <c r="K50" s="306"/>
      <c r="L50" s="4207" t="s">
        <v>252</v>
      </c>
      <c r="M50" s="4203"/>
      <c r="N50" s="4208"/>
      <c r="P50" s="306"/>
      <c r="Q50" s="4207" t="s">
        <v>252</v>
      </c>
      <c r="R50" s="4203" t="s">
        <v>817</v>
      </c>
      <c r="S50" s="4208">
        <f>'19,00'!O6</f>
        <v>0</v>
      </c>
      <c r="U50" s="306"/>
      <c r="V50" s="4207" t="s">
        <v>252</v>
      </c>
      <c r="W50" s="4203"/>
      <c r="X50" s="4208"/>
    </row>
    <row r="51" spans="1:24">
      <c r="A51" s="4210">
        <f>A42</f>
        <v>44606</v>
      </c>
      <c r="B51" s="4207"/>
      <c r="C51" s="4223"/>
      <c r="D51" s="4209"/>
      <c r="F51" s="4210">
        <f>F42</f>
        <v>44606</v>
      </c>
      <c r="G51" s="4207"/>
      <c r="H51" s="4203"/>
      <c r="I51" s="4209"/>
      <c r="K51" s="4210">
        <f>K42</f>
        <v>44606</v>
      </c>
      <c r="L51" s="4207"/>
      <c r="M51" s="4203"/>
      <c r="N51" s="4209"/>
      <c r="P51" s="4210">
        <f>P42</f>
        <v>44606</v>
      </c>
      <c r="Q51" s="4207"/>
      <c r="R51" s="4203"/>
      <c r="S51" s="4209"/>
      <c r="U51" s="4210">
        <f>U42</f>
        <v>44606</v>
      </c>
      <c r="V51" s="4207"/>
      <c r="W51" s="4203"/>
      <c r="X51" s="4209"/>
    </row>
    <row r="52" spans="1:24">
      <c r="A52" s="4211"/>
      <c r="B52" s="4207" t="s">
        <v>253</v>
      </c>
      <c r="C52" s="4212"/>
      <c r="D52" s="4213"/>
      <c r="F52" s="4211"/>
      <c r="G52" s="4207" t="s">
        <v>253</v>
      </c>
      <c r="H52" s="4212"/>
      <c r="I52" s="4213"/>
      <c r="K52" s="4211"/>
      <c r="L52" s="4207" t="s">
        <v>253</v>
      </c>
      <c r="M52" s="4212"/>
      <c r="N52" s="4213"/>
      <c r="P52" s="4211"/>
      <c r="Q52" s="4207" t="s">
        <v>253</v>
      </c>
      <c r="R52" s="4212"/>
      <c r="S52" s="4213"/>
      <c r="U52" s="4211"/>
      <c r="V52" s="4207" t="s">
        <v>253</v>
      </c>
      <c r="W52" s="4212"/>
      <c r="X52" s="4213"/>
    </row>
    <row r="53" spans="1:24">
      <c r="A53" s="328"/>
      <c r="B53" s="4207"/>
      <c r="C53" s="4212"/>
      <c r="D53" s="4213"/>
      <c r="F53" s="328"/>
      <c r="G53" s="4207"/>
      <c r="H53" s="4212"/>
      <c r="I53" s="4213"/>
      <c r="K53" s="328"/>
      <c r="L53" s="4207"/>
      <c r="M53" s="4212"/>
      <c r="N53" s="4213"/>
      <c r="P53" s="328"/>
      <c r="Q53" s="4207"/>
      <c r="R53" s="4212"/>
      <c r="S53" s="4213"/>
      <c r="U53" s="1652"/>
      <c r="V53" s="4207"/>
      <c r="W53" s="4212"/>
      <c r="X53" s="4213"/>
    </row>
    <row r="54" spans="1:24" ht="8.25" customHeight="1"/>
    <row r="55" spans="1:24">
      <c r="A55" s="329"/>
      <c r="B55" s="4202"/>
      <c r="C55" s="4219" t="s">
        <v>24</v>
      </c>
      <c r="D55" s="4204">
        <f>'10,00'!F109</f>
        <v>0</v>
      </c>
      <c r="F55" s="329"/>
      <c r="G55" s="4202"/>
      <c r="H55" s="4219" t="s">
        <v>24</v>
      </c>
      <c r="I55" s="4204">
        <f>'11,30'!Z5</f>
        <v>0</v>
      </c>
      <c r="K55" s="329"/>
      <c r="L55" s="4202"/>
      <c r="M55" s="4219" t="s">
        <v>24</v>
      </c>
      <c r="N55" s="4204">
        <f>'16,00'!Z5</f>
        <v>0</v>
      </c>
      <c r="P55" s="329"/>
      <c r="Q55" s="4202"/>
      <c r="R55" s="4219" t="s">
        <v>24</v>
      </c>
      <c r="S55" s="4204">
        <f>'19,00'!X5</f>
        <v>75</v>
      </c>
      <c r="U55" s="1653"/>
      <c r="V55" s="4202"/>
      <c r="W55" s="4219" t="s">
        <v>24</v>
      </c>
      <c r="X55" s="4204">
        <f>ночь!T5</f>
        <v>0</v>
      </c>
    </row>
    <row r="56" spans="1:24" ht="18">
      <c r="A56" s="307">
        <f>A47</f>
        <v>0.41666666666666669</v>
      </c>
      <c r="B56" s="4202"/>
      <c r="C56" s="4219"/>
      <c r="D56" s="4205"/>
      <c r="F56" s="307">
        <f>F47</f>
        <v>0.5</v>
      </c>
      <c r="G56" s="4202"/>
      <c r="H56" s="4219"/>
      <c r="I56" s="4205"/>
      <c r="K56" s="307">
        <f>K47</f>
        <v>0.66666666666666663</v>
      </c>
      <c r="L56" s="4202"/>
      <c r="M56" s="4219"/>
      <c r="N56" s="4205"/>
      <c r="P56" s="307">
        <f>P47</f>
        <v>0.79166666666666663</v>
      </c>
      <c r="Q56" s="4202"/>
      <c r="R56" s="4219"/>
      <c r="S56" s="4205"/>
      <c r="U56" s="307" t="str">
        <f>U47</f>
        <v>ночь</v>
      </c>
      <c r="V56" s="4202"/>
      <c r="W56" s="4219"/>
      <c r="X56" s="4205"/>
    </row>
    <row r="57" spans="1:24">
      <c r="A57" s="4206" t="s">
        <v>257</v>
      </c>
      <c r="B57" s="4207" t="s">
        <v>251</v>
      </c>
      <c r="C57" s="4203"/>
      <c r="D57" s="4208"/>
      <c r="F57" s="4206" t="s">
        <v>275</v>
      </c>
      <c r="G57" s="4207" t="s">
        <v>251</v>
      </c>
      <c r="H57" s="4203"/>
      <c r="I57" s="4208"/>
      <c r="K57" s="4206" t="s">
        <v>275</v>
      </c>
      <c r="L57" s="4207" t="s">
        <v>251</v>
      </c>
      <c r="M57" s="4203"/>
      <c r="N57" s="4208"/>
      <c r="P57" s="4206" t="s">
        <v>275</v>
      </c>
      <c r="Q57" s="4207" t="s">
        <v>251</v>
      </c>
      <c r="R57" s="4203"/>
      <c r="S57" s="4208"/>
      <c r="U57" s="4206" t="s">
        <v>276</v>
      </c>
      <c r="V57" s="4207" t="s">
        <v>251</v>
      </c>
      <c r="W57" s="4203"/>
      <c r="X57" s="4208"/>
    </row>
    <row r="58" spans="1:24">
      <c r="A58" s="4206"/>
      <c r="B58" s="4207"/>
      <c r="C58" s="4203"/>
      <c r="D58" s="4209"/>
      <c r="F58" s="4206"/>
      <c r="G58" s="4207"/>
      <c r="H58" s="4203"/>
      <c r="I58" s="4209"/>
      <c r="K58" s="4206"/>
      <c r="L58" s="4207"/>
      <c r="M58" s="4203"/>
      <c r="N58" s="4209"/>
      <c r="P58" s="4206"/>
      <c r="Q58" s="4207"/>
      <c r="R58" s="4203"/>
      <c r="S58" s="4209"/>
      <c r="U58" s="4206"/>
      <c r="V58" s="4207"/>
      <c r="W58" s="4203"/>
      <c r="X58" s="4209"/>
    </row>
    <row r="59" spans="1:24">
      <c r="A59" s="306"/>
      <c r="B59" s="4207" t="s">
        <v>252</v>
      </c>
      <c r="C59" s="4203"/>
      <c r="D59" s="4208"/>
      <c r="F59" s="306"/>
      <c r="G59" s="4207" t="s">
        <v>252</v>
      </c>
      <c r="H59" s="4203"/>
      <c r="I59" s="4208"/>
      <c r="K59" s="306"/>
      <c r="L59" s="4207" t="s">
        <v>252</v>
      </c>
      <c r="M59" s="4203"/>
      <c r="N59" s="4208"/>
      <c r="P59" s="306"/>
      <c r="Q59" s="4207" t="s">
        <v>252</v>
      </c>
      <c r="R59" s="4203"/>
      <c r="S59" s="4208"/>
      <c r="U59" s="306"/>
      <c r="V59" s="4207" t="s">
        <v>252</v>
      </c>
      <c r="W59" s="4203"/>
      <c r="X59" s="4208"/>
    </row>
    <row r="60" spans="1:24">
      <c r="A60" s="4210">
        <f>A483</f>
        <v>44606</v>
      </c>
      <c r="B60" s="4207"/>
      <c r="C60" s="4203"/>
      <c r="D60" s="4209"/>
      <c r="F60" s="4210">
        <f>F51</f>
        <v>44606</v>
      </c>
      <c r="G60" s="4207"/>
      <c r="H60" s="4203"/>
      <c r="I60" s="4209"/>
      <c r="K60" s="4210">
        <f>K51</f>
        <v>44606</v>
      </c>
      <c r="L60" s="4207"/>
      <c r="M60" s="4203"/>
      <c r="N60" s="4209"/>
      <c r="P60" s="4210">
        <f>P51</f>
        <v>44606</v>
      </c>
      <c r="Q60" s="4207"/>
      <c r="R60" s="4203"/>
      <c r="S60" s="4209"/>
      <c r="U60" s="4210">
        <f>U51</f>
        <v>44606</v>
      </c>
      <c r="V60" s="4207"/>
      <c r="W60" s="4203"/>
      <c r="X60" s="4209"/>
    </row>
    <row r="61" spans="1:24">
      <c r="A61" s="4211"/>
      <c r="B61" s="4207" t="s">
        <v>253</v>
      </c>
      <c r="C61" s="4212"/>
      <c r="D61" s="4213"/>
      <c r="F61" s="4211"/>
      <c r="G61" s="4207" t="s">
        <v>253</v>
      </c>
      <c r="H61" s="4212"/>
      <c r="I61" s="4213"/>
      <c r="K61" s="4211"/>
      <c r="L61" s="4207" t="s">
        <v>253</v>
      </c>
      <c r="M61" s="4212"/>
      <c r="N61" s="4213"/>
      <c r="P61" s="4211"/>
      <c r="Q61" s="4207" t="s">
        <v>253</v>
      </c>
      <c r="R61" s="4212"/>
      <c r="S61" s="4213"/>
      <c r="U61" s="4211"/>
      <c r="V61" s="4207" t="s">
        <v>253</v>
      </c>
      <c r="W61" s="4212"/>
      <c r="X61" s="4213"/>
    </row>
    <row r="62" spans="1:24">
      <c r="A62" s="328"/>
      <c r="B62" s="4207"/>
      <c r="C62" s="4212"/>
      <c r="D62" s="4213"/>
      <c r="F62" s="328"/>
      <c r="G62" s="4207"/>
      <c r="H62" s="4212"/>
      <c r="I62" s="4213"/>
      <c r="K62" s="328"/>
      <c r="L62" s="4207"/>
      <c r="M62" s="4212"/>
      <c r="N62" s="4213"/>
      <c r="P62" s="328"/>
      <c r="Q62" s="4207"/>
      <c r="R62" s="4212"/>
      <c r="S62" s="4213"/>
      <c r="U62" s="1652"/>
      <c r="V62" s="4207"/>
      <c r="W62" s="4212"/>
      <c r="X62" s="4213"/>
    </row>
    <row r="63" spans="1:24" ht="15.75">
      <c r="A63" s="3"/>
      <c r="B63" s="323"/>
      <c r="C63" s="330"/>
      <c r="D63" s="330"/>
      <c r="F63" s="3"/>
      <c r="G63" s="323"/>
      <c r="H63" s="330"/>
      <c r="I63" s="330"/>
      <c r="K63" s="3"/>
      <c r="L63" s="323"/>
      <c r="M63" s="330"/>
      <c r="N63" s="330"/>
      <c r="P63" s="3"/>
      <c r="Q63" s="323"/>
      <c r="R63" s="330"/>
      <c r="S63" s="330"/>
      <c r="U63" s="3"/>
      <c r="V63" s="323"/>
      <c r="W63" s="1654"/>
      <c r="X63" s="1654"/>
    </row>
    <row r="64" spans="1:24">
      <c r="A64" s="329"/>
      <c r="B64" s="4202"/>
      <c r="C64" s="4203" t="s">
        <v>277</v>
      </c>
      <c r="D64" s="4204" t="e">
        <f>'10,00'!#REF!</f>
        <v>#REF!</v>
      </c>
      <c r="F64" s="329"/>
      <c r="G64" s="4202"/>
      <c r="H64" s="4203" t="s">
        <v>277</v>
      </c>
      <c r="I64" s="4204">
        <f>'11,30'!Z6</f>
        <v>0</v>
      </c>
      <c r="K64" s="329"/>
      <c r="L64" s="4202"/>
      <c r="M64" s="4203" t="s">
        <v>277</v>
      </c>
      <c r="N64" s="4204">
        <f>'16,00'!Z6</f>
        <v>0</v>
      </c>
      <c r="P64" s="329"/>
      <c r="Q64" s="4202"/>
      <c r="R64" s="4203" t="s">
        <v>277</v>
      </c>
      <c r="S64" s="4204" t="e">
        <f>'19,00'!#REF!</f>
        <v>#REF!</v>
      </c>
      <c r="U64" s="1653"/>
      <c r="V64" s="4202"/>
      <c r="W64" s="4203" t="s">
        <v>277</v>
      </c>
      <c r="X64" s="4204">
        <f>ночь!T6</f>
        <v>0</v>
      </c>
    </row>
    <row r="65" spans="1:24" ht="14.25" customHeight="1">
      <c r="A65" s="307">
        <f>A56</f>
        <v>0.41666666666666669</v>
      </c>
      <c r="B65" s="4202"/>
      <c r="C65" s="4203"/>
      <c r="D65" s="4205"/>
      <c r="F65" s="307">
        <f>F56</f>
        <v>0.5</v>
      </c>
      <c r="G65" s="4202"/>
      <c r="H65" s="4203"/>
      <c r="I65" s="4205"/>
      <c r="K65" s="307">
        <f>K56</f>
        <v>0.66666666666666663</v>
      </c>
      <c r="L65" s="4202"/>
      <c r="M65" s="4203"/>
      <c r="N65" s="4205"/>
      <c r="P65" s="307">
        <f>P56</f>
        <v>0.79166666666666663</v>
      </c>
      <c r="Q65" s="4202"/>
      <c r="R65" s="4203"/>
      <c r="S65" s="4205"/>
      <c r="U65" s="307" t="str">
        <f>U56</f>
        <v>ночь</v>
      </c>
      <c r="V65" s="4202"/>
      <c r="W65" s="4203"/>
      <c r="X65" s="4205"/>
    </row>
    <row r="66" spans="1:24">
      <c r="A66" s="4206" t="s">
        <v>257</v>
      </c>
      <c r="B66" s="4207" t="s">
        <v>251</v>
      </c>
      <c r="C66" s="4204" t="s">
        <v>594</v>
      </c>
      <c r="D66" s="4208" t="e">
        <f>'10,00'!#REF!</f>
        <v>#REF!</v>
      </c>
      <c r="F66" s="4206" t="s">
        <v>275</v>
      </c>
      <c r="G66" s="4207" t="s">
        <v>251</v>
      </c>
      <c r="H66" s="4204" t="s">
        <v>594</v>
      </c>
      <c r="I66" s="4208">
        <f>'11,30'!Z7</f>
        <v>0</v>
      </c>
      <c r="K66" s="4206" t="s">
        <v>275</v>
      </c>
      <c r="L66" s="4207" t="s">
        <v>251</v>
      </c>
      <c r="M66" s="4204" t="s">
        <v>594</v>
      </c>
      <c r="N66" s="4208">
        <f>'16,00'!Z7</f>
        <v>0</v>
      </c>
      <c r="P66" s="4206" t="s">
        <v>275</v>
      </c>
      <c r="Q66" s="4207" t="s">
        <v>251</v>
      </c>
      <c r="R66" s="4204" t="s">
        <v>594</v>
      </c>
      <c r="S66" s="4208" t="e">
        <f>'19,00'!#REF!</f>
        <v>#REF!</v>
      </c>
      <c r="U66" s="4206" t="s">
        <v>276</v>
      </c>
      <c r="V66" s="4207" t="s">
        <v>251</v>
      </c>
      <c r="W66" s="4204" t="s">
        <v>594</v>
      </c>
      <c r="X66" s="4208">
        <f>ночь!T7</f>
        <v>0</v>
      </c>
    </row>
    <row r="67" spans="1:24">
      <c r="A67" s="4206"/>
      <c r="B67" s="4207"/>
      <c r="C67" s="4205"/>
      <c r="D67" s="4209"/>
      <c r="F67" s="4206"/>
      <c r="G67" s="4207"/>
      <c r="H67" s="4205"/>
      <c r="I67" s="4209"/>
      <c r="K67" s="4206"/>
      <c r="L67" s="4207"/>
      <c r="M67" s="4205"/>
      <c r="N67" s="4209"/>
      <c r="P67" s="4206"/>
      <c r="Q67" s="4207"/>
      <c r="R67" s="4205"/>
      <c r="S67" s="4209"/>
      <c r="U67" s="4206"/>
      <c r="V67" s="4207"/>
      <c r="W67" s="4205"/>
      <c r="X67" s="4209"/>
    </row>
    <row r="68" spans="1:24">
      <c r="A68" s="306"/>
      <c r="B68" s="4207" t="s">
        <v>252</v>
      </c>
      <c r="C68" s="4203" t="s">
        <v>593</v>
      </c>
      <c r="D68" s="4208" t="e">
        <f>'10,00'!#REF!</f>
        <v>#REF!</v>
      </c>
      <c r="F68" s="306"/>
      <c r="G68" s="4207" t="s">
        <v>252</v>
      </c>
      <c r="H68" s="4203" t="s">
        <v>593</v>
      </c>
      <c r="I68" s="4208">
        <f>'11,30'!Z8</f>
        <v>0</v>
      </c>
      <c r="K68" s="306"/>
      <c r="L68" s="4207" t="s">
        <v>252</v>
      </c>
      <c r="M68" s="4203" t="s">
        <v>593</v>
      </c>
      <c r="N68" s="4208">
        <f>'16,00'!Z8</f>
        <v>0</v>
      </c>
      <c r="P68" s="306"/>
      <c r="Q68" s="4207" t="s">
        <v>252</v>
      </c>
      <c r="R68" s="4203" t="s">
        <v>593</v>
      </c>
      <c r="S68" s="4208" t="e">
        <f>'19,00'!#REF!</f>
        <v>#REF!</v>
      </c>
      <c r="U68" s="306"/>
      <c r="V68" s="4207" t="s">
        <v>252</v>
      </c>
      <c r="W68" s="4203" t="s">
        <v>593</v>
      </c>
      <c r="X68" s="4208">
        <f>ночь!T8</f>
        <v>0</v>
      </c>
    </row>
    <row r="69" spans="1:24">
      <c r="A69" s="4210">
        <f>A60</f>
        <v>44606</v>
      </c>
      <c r="B69" s="4207"/>
      <c r="C69" s="4203"/>
      <c r="D69" s="4209"/>
      <c r="F69" s="4210">
        <f>F60</f>
        <v>44606</v>
      </c>
      <c r="G69" s="4207"/>
      <c r="H69" s="4203"/>
      <c r="I69" s="4209"/>
      <c r="K69" s="4210">
        <f>K60</f>
        <v>44606</v>
      </c>
      <c r="L69" s="4207"/>
      <c r="M69" s="4203"/>
      <c r="N69" s="4209"/>
      <c r="P69" s="4210">
        <f>P60</f>
        <v>44606</v>
      </c>
      <c r="Q69" s="4207"/>
      <c r="R69" s="4203"/>
      <c r="S69" s="4209"/>
      <c r="U69" s="4210">
        <f>U60</f>
        <v>44606</v>
      </c>
      <c r="V69" s="4207"/>
      <c r="W69" s="4203"/>
      <c r="X69" s="4209"/>
    </row>
    <row r="70" spans="1:24">
      <c r="A70" s="4211"/>
      <c r="B70" s="4207" t="s">
        <v>253</v>
      </c>
      <c r="C70" s="4212"/>
      <c r="D70" s="4213"/>
      <c r="F70" s="4211"/>
      <c r="G70" s="4207" t="s">
        <v>253</v>
      </c>
      <c r="H70" s="4212"/>
      <c r="I70" s="4213"/>
      <c r="K70" s="4211"/>
      <c r="L70" s="4207" t="s">
        <v>253</v>
      </c>
      <c r="M70" s="4212"/>
      <c r="N70" s="4213"/>
      <c r="P70" s="4211"/>
      <c r="Q70" s="4207" t="s">
        <v>253</v>
      </c>
      <c r="R70" s="4212"/>
      <c r="S70" s="4213"/>
      <c r="U70" s="4211"/>
      <c r="V70" s="4207" t="s">
        <v>253</v>
      </c>
      <c r="W70" s="4212"/>
      <c r="X70" s="4213"/>
    </row>
    <row r="71" spans="1:24">
      <c r="A71" s="328"/>
      <c r="B71" s="4207"/>
      <c r="C71" s="4212"/>
      <c r="D71" s="4213"/>
      <c r="F71" s="328"/>
      <c r="G71" s="4207"/>
      <c r="H71" s="4212"/>
      <c r="I71" s="4213"/>
      <c r="K71" s="328"/>
      <c r="L71" s="4207"/>
      <c r="M71" s="4212"/>
      <c r="N71" s="4213"/>
      <c r="P71" s="328"/>
      <c r="Q71" s="4207"/>
      <c r="R71" s="4212"/>
      <c r="S71" s="4213"/>
      <c r="U71" s="1652"/>
      <c r="V71" s="4207"/>
      <c r="W71" s="4212"/>
      <c r="X71" s="4213"/>
    </row>
    <row r="72" spans="1:24" ht="9" customHeight="1">
      <c r="A72" s="3"/>
      <c r="B72" s="323"/>
      <c r="C72" s="330"/>
      <c r="D72" s="330"/>
      <c r="F72" s="3"/>
      <c r="G72" s="323"/>
      <c r="H72" s="330"/>
      <c r="I72" s="330"/>
      <c r="K72" s="3"/>
      <c r="L72" s="323"/>
      <c r="M72" s="330"/>
      <c r="N72" s="330"/>
      <c r="P72" s="3"/>
      <c r="Q72" s="323"/>
      <c r="R72" s="330"/>
      <c r="S72" s="330"/>
      <c r="U72" s="3"/>
      <c r="V72" s="323"/>
      <c r="W72" s="1654"/>
      <c r="X72" s="1654"/>
    </row>
    <row r="73" spans="1:24">
      <c r="A73" s="329"/>
      <c r="B73" s="4202"/>
      <c r="C73" s="4203" t="s">
        <v>278</v>
      </c>
      <c r="D73" s="4204" t="e">
        <f>'10,00'!#REF!</f>
        <v>#REF!</v>
      </c>
      <c r="F73" s="329"/>
      <c r="G73" s="4202"/>
      <c r="H73" s="4203" t="s">
        <v>278</v>
      </c>
      <c r="I73" s="4204">
        <f>'11,30'!Z9</f>
        <v>0</v>
      </c>
      <c r="K73" s="329"/>
      <c r="L73" s="4202"/>
      <c r="M73" s="4203" t="s">
        <v>278</v>
      </c>
      <c r="N73" s="4204">
        <f>'16,00'!Z9</f>
        <v>0</v>
      </c>
      <c r="P73" s="329"/>
      <c r="Q73" s="4202"/>
      <c r="R73" s="4203" t="s">
        <v>816</v>
      </c>
      <c r="S73" s="4204">
        <f>'19,00'!X23</f>
        <v>17</v>
      </c>
      <c r="U73" s="1653"/>
      <c r="V73" s="4202"/>
      <c r="W73" s="4203" t="s">
        <v>278</v>
      </c>
      <c r="X73" s="4204">
        <f>ночь!T9</f>
        <v>0</v>
      </c>
    </row>
    <row r="74" spans="1:24" ht="18">
      <c r="A74" s="307">
        <f>A65</f>
        <v>0.41666666666666669</v>
      </c>
      <c r="B74" s="4202"/>
      <c r="C74" s="4203"/>
      <c r="D74" s="4205"/>
      <c r="F74" s="307">
        <f>F65</f>
        <v>0.5</v>
      </c>
      <c r="G74" s="4202"/>
      <c r="H74" s="4203"/>
      <c r="I74" s="4205"/>
      <c r="K74" s="307">
        <f>K65</f>
        <v>0.66666666666666663</v>
      </c>
      <c r="L74" s="4202"/>
      <c r="M74" s="4203"/>
      <c r="N74" s="4205"/>
      <c r="P74" s="307">
        <f>P65</f>
        <v>0.79166666666666663</v>
      </c>
      <c r="Q74" s="4202"/>
      <c r="R74" s="4203"/>
      <c r="S74" s="4205"/>
      <c r="U74" s="307" t="str">
        <f>U65</f>
        <v>ночь</v>
      </c>
      <c r="V74" s="4202"/>
      <c r="W74" s="4203"/>
      <c r="X74" s="4205"/>
    </row>
    <row r="75" spans="1:24">
      <c r="A75" s="4206" t="s">
        <v>257</v>
      </c>
      <c r="B75" s="4207" t="s">
        <v>251</v>
      </c>
      <c r="D75" s="4208"/>
      <c r="F75" s="4206" t="s">
        <v>275</v>
      </c>
      <c r="G75" s="4207" t="s">
        <v>251</v>
      </c>
      <c r="I75" s="4208"/>
      <c r="K75" s="4206" t="s">
        <v>275</v>
      </c>
      <c r="L75" s="4207" t="s">
        <v>251</v>
      </c>
      <c r="N75" s="4208"/>
      <c r="P75" s="4206" t="s">
        <v>275</v>
      </c>
      <c r="Q75" s="4207" t="s">
        <v>251</v>
      </c>
      <c r="S75" s="4208"/>
      <c r="U75" s="4206" t="s">
        <v>276</v>
      </c>
      <c r="V75" s="4207" t="s">
        <v>251</v>
      </c>
      <c r="X75" s="4208"/>
    </row>
    <row r="76" spans="1:24">
      <c r="A76" s="4206"/>
      <c r="B76" s="4207"/>
      <c r="D76" s="4209"/>
      <c r="F76" s="4206"/>
      <c r="G76" s="4207"/>
      <c r="I76" s="4209"/>
      <c r="K76" s="4206"/>
      <c r="L76" s="4207"/>
      <c r="N76" s="4209"/>
      <c r="P76" s="4206"/>
      <c r="Q76" s="4207"/>
      <c r="S76" s="4209"/>
      <c r="U76" s="4206"/>
      <c r="V76" s="4207"/>
      <c r="X76" s="4209"/>
    </row>
    <row r="77" spans="1:24">
      <c r="A77" s="306"/>
      <c r="B77" s="4207" t="s">
        <v>252</v>
      </c>
      <c r="C77" s="4203" t="s">
        <v>718</v>
      </c>
      <c r="D77" s="4208">
        <f>'10,00'!F110</f>
        <v>0</v>
      </c>
      <c r="F77" s="306"/>
      <c r="G77" s="4207" t="s">
        <v>252</v>
      </c>
      <c r="H77" s="4203"/>
      <c r="I77" s="4208"/>
      <c r="K77" s="306"/>
      <c r="L77" s="4207" t="s">
        <v>252</v>
      </c>
      <c r="M77" s="4203"/>
      <c r="N77" s="4208"/>
      <c r="P77" s="306"/>
      <c r="Q77" s="4207" t="s">
        <v>252</v>
      </c>
      <c r="R77" s="4203" t="s">
        <v>817</v>
      </c>
      <c r="S77" s="4208">
        <f>'19,00'!X6</f>
        <v>20</v>
      </c>
      <c r="U77" s="306"/>
      <c r="V77" s="4207" t="s">
        <v>252</v>
      </c>
      <c r="W77" s="4203"/>
      <c r="X77" s="4208"/>
    </row>
    <row r="78" spans="1:24">
      <c r="A78" s="4210">
        <f>A69</f>
        <v>44606</v>
      </c>
      <c r="B78" s="4207"/>
      <c r="C78" s="4203"/>
      <c r="D78" s="4209"/>
      <c r="F78" s="4210">
        <f>F69</f>
        <v>44606</v>
      </c>
      <c r="G78" s="4207"/>
      <c r="H78" s="4203"/>
      <c r="I78" s="4209"/>
      <c r="K78" s="4210">
        <f>K69</f>
        <v>44606</v>
      </c>
      <c r="L78" s="4207"/>
      <c r="M78" s="4203"/>
      <c r="N78" s="4209"/>
      <c r="P78" s="4210">
        <f>P69</f>
        <v>44606</v>
      </c>
      <c r="Q78" s="4207"/>
      <c r="R78" s="4203"/>
      <c r="S78" s="4209"/>
      <c r="U78" s="4210">
        <f>U69</f>
        <v>44606</v>
      </c>
      <c r="V78" s="4207"/>
      <c r="W78" s="4203"/>
      <c r="X78" s="4209"/>
    </row>
    <row r="79" spans="1:24">
      <c r="A79" s="4211"/>
      <c r="B79" s="4207" t="s">
        <v>253</v>
      </c>
      <c r="C79" s="4212"/>
      <c r="D79" s="4213"/>
      <c r="F79" s="4211"/>
      <c r="G79" s="4207" t="s">
        <v>253</v>
      </c>
      <c r="H79" s="4212"/>
      <c r="I79" s="4213"/>
      <c r="K79" s="4211"/>
      <c r="L79" s="4207" t="s">
        <v>253</v>
      </c>
      <c r="M79" s="4212"/>
      <c r="N79" s="4213"/>
      <c r="P79" s="4211"/>
      <c r="Q79" s="4207" t="s">
        <v>253</v>
      </c>
      <c r="R79" s="4212"/>
      <c r="S79" s="4213"/>
      <c r="U79" s="4211"/>
      <c r="V79" s="4207" t="s">
        <v>253</v>
      </c>
      <c r="W79" s="4212"/>
      <c r="X79" s="4213"/>
    </row>
    <row r="80" spans="1:24">
      <c r="A80" s="328"/>
      <c r="B80" s="4207"/>
      <c r="C80" s="4212"/>
      <c r="D80" s="4213"/>
      <c r="F80" s="328"/>
      <c r="G80" s="4207"/>
      <c r="H80" s="4212"/>
      <c r="I80" s="4213"/>
      <c r="K80" s="328"/>
      <c r="L80" s="4207"/>
      <c r="M80" s="4212"/>
      <c r="N80" s="4213"/>
      <c r="P80" s="328"/>
      <c r="Q80" s="4207"/>
      <c r="R80" s="4212"/>
      <c r="S80" s="4213"/>
      <c r="U80" s="1652"/>
      <c r="V80" s="4207"/>
      <c r="W80" s="4212"/>
      <c r="X80" s="4213"/>
    </row>
    <row r="81" spans="1:24" ht="8.25" customHeight="1"/>
    <row r="82" spans="1:24">
      <c r="A82" s="329"/>
      <c r="B82" s="4202"/>
      <c r="C82" s="4219" t="s">
        <v>24</v>
      </c>
      <c r="D82" s="4204">
        <f>'10,00'!O109</f>
        <v>0</v>
      </c>
      <c r="F82" s="329"/>
      <c r="G82" s="4202"/>
      <c r="H82" s="4219" t="s">
        <v>24</v>
      </c>
      <c r="I82" s="4204">
        <f>'11,30'!F60</f>
        <v>0</v>
      </c>
      <c r="K82" s="329"/>
      <c r="L82" s="4202"/>
      <c r="M82" s="4219" t="s">
        <v>24</v>
      </c>
      <c r="N82" s="4204">
        <f>'16,00'!F60</f>
        <v>0</v>
      </c>
      <c r="P82" s="329"/>
      <c r="Q82" s="4202"/>
      <c r="R82" s="4219" t="s">
        <v>24</v>
      </c>
      <c r="S82" s="4204">
        <f>'19,00'!F57</f>
        <v>25</v>
      </c>
      <c r="U82" s="1653"/>
      <c r="V82" s="4202"/>
      <c r="W82" s="4219" t="s">
        <v>24</v>
      </c>
      <c r="X82" s="4204">
        <f>ночь!D60</f>
        <v>0</v>
      </c>
    </row>
    <row r="83" spans="1:24" ht="15" customHeight="1">
      <c r="A83" s="307">
        <f>A74</f>
        <v>0.41666666666666669</v>
      </c>
      <c r="B83" s="4202"/>
      <c r="C83" s="4219"/>
      <c r="D83" s="4205"/>
      <c r="F83" s="307">
        <f>F74</f>
        <v>0.5</v>
      </c>
      <c r="G83" s="4202"/>
      <c r="H83" s="4219"/>
      <c r="I83" s="4205"/>
      <c r="K83" s="307">
        <f>K74</f>
        <v>0.66666666666666663</v>
      </c>
      <c r="L83" s="4202"/>
      <c r="M83" s="4219"/>
      <c r="N83" s="4205"/>
      <c r="P83" s="307">
        <f>P74</f>
        <v>0.79166666666666663</v>
      </c>
      <c r="Q83" s="4202"/>
      <c r="R83" s="4219"/>
      <c r="S83" s="4205"/>
      <c r="U83" s="307" t="str">
        <f>U74</f>
        <v>ночь</v>
      </c>
      <c r="V83" s="4202"/>
      <c r="W83" s="4219"/>
      <c r="X83" s="4205"/>
    </row>
    <row r="84" spans="1:24">
      <c r="A84" s="4206" t="s">
        <v>258</v>
      </c>
      <c r="B84" s="4207" t="s">
        <v>251</v>
      </c>
      <c r="C84" s="4203"/>
      <c r="D84" s="4208"/>
      <c r="F84" s="4206" t="s">
        <v>255</v>
      </c>
      <c r="G84" s="4207" t="s">
        <v>251</v>
      </c>
      <c r="H84" s="4203"/>
      <c r="I84" s="4208"/>
      <c r="K84" s="4206" t="s">
        <v>255</v>
      </c>
      <c r="L84" s="4207" t="s">
        <v>251</v>
      </c>
      <c r="M84" s="4203"/>
      <c r="N84" s="4208"/>
      <c r="P84" s="4206" t="s">
        <v>255</v>
      </c>
      <c r="Q84" s="4207" t="s">
        <v>251</v>
      </c>
      <c r="R84" s="4203"/>
      <c r="S84" s="4208"/>
      <c r="U84" s="4206" t="s">
        <v>259</v>
      </c>
      <c r="V84" s="4207" t="s">
        <v>251</v>
      </c>
      <c r="W84" s="4203"/>
      <c r="X84" s="4208"/>
    </row>
    <row r="85" spans="1:24">
      <c r="A85" s="4206"/>
      <c r="B85" s="4207"/>
      <c r="C85" s="4203"/>
      <c r="D85" s="4209"/>
      <c r="F85" s="4206"/>
      <c r="G85" s="4207"/>
      <c r="H85" s="4203"/>
      <c r="I85" s="4209"/>
      <c r="K85" s="4206"/>
      <c r="L85" s="4207"/>
      <c r="M85" s="4203"/>
      <c r="N85" s="4209"/>
      <c r="P85" s="4206"/>
      <c r="Q85" s="4207"/>
      <c r="R85" s="4203"/>
      <c r="S85" s="4209"/>
      <c r="U85" s="4206"/>
      <c r="V85" s="4207"/>
      <c r="W85" s="4203"/>
      <c r="X85" s="4209"/>
    </row>
    <row r="86" spans="1:24">
      <c r="A86" s="306"/>
      <c r="B86" s="4207" t="s">
        <v>252</v>
      </c>
      <c r="C86" s="4203"/>
      <c r="D86" s="4208"/>
      <c r="F86" s="306"/>
      <c r="G86" s="4207" t="s">
        <v>252</v>
      </c>
      <c r="H86" s="4203"/>
      <c r="I86" s="4208"/>
      <c r="K86" s="306"/>
      <c r="L86" s="4207" t="s">
        <v>252</v>
      </c>
      <c r="M86" s="4203"/>
      <c r="N86" s="4208"/>
      <c r="P86" s="306"/>
      <c r="Q86" s="4207" t="s">
        <v>252</v>
      </c>
      <c r="R86" s="4203"/>
      <c r="S86" s="4208"/>
      <c r="U86" s="306"/>
      <c r="V86" s="4207" t="s">
        <v>252</v>
      </c>
      <c r="W86" s="4203"/>
      <c r="X86" s="4208"/>
    </row>
    <row r="87" spans="1:24">
      <c r="A87" s="4210">
        <f>A78</f>
        <v>44606</v>
      </c>
      <c r="B87" s="4207"/>
      <c r="C87" s="4203"/>
      <c r="D87" s="4209"/>
      <c r="F87" s="4210">
        <f>F78</f>
        <v>44606</v>
      </c>
      <c r="G87" s="4207"/>
      <c r="H87" s="4203"/>
      <c r="I87" s="4209"/>
      <c r="K87" s="4210">
        <f>K78</f>
        <v>44606</v>
      </c>
      <c r="L87" s="4207"/>
      <c r="M87" s="4203"/>
      <c r="N87" s="4209"/>
      <c r="P87" s="4210">
        <f>P78</f>
        <v>44606</v>
      </c>
      <c r="Q87" s="4207"/>
      <c r="R87" s="4203"/>
      <c r="S87" s="4209"/>
      <c r="U87" s="4210">
        <f>U78</f>
        <v>44606</v>
      </c>
      <c r="V87" s="4207"/>
      <c r="W87" s="4203"/>
      <c r="X87" s="4209"/>
    </row>
    <row r="88" spans="1:24">
      <c r="A88" s="4211"/>
      <c r="B88" s="4207" t="s">
        <v>253</v>
      </c>
      <c r="C88" s="4212"/>
      <c r="D88" s="4213"/>
      <c r="F88" s="4211"/>
      <c r="G88" s="4207" t="s">
        <v>253</v>
      </c>
      <c r="H88" s="4212"/>
      <c r="I88" s="4213"/>
      <c r="K88" s="4211"/>
      <c r="L88" s="4207" t="s">
        <v>253</v>
      </c>
      <c r="M88" s="4212"/>
      <c r="N88" s="4213"/>
      <c r="P88" s="4211"/>
      <c r="Q88" s="4207" t="s">
        <v>253</v>
      </c>
      <c r="R88" s="4212"/>
      <c r="S88" s="4213"/>
      <c r="U88" s="4211"/>
      <c r="V88" s="4207" t="s">
        <v>253</v>
      </c>
      <c r="W88" s="4212"/>
      <c r="X88" s="4213"/>
    </row>
    <row r="89" spans="1:24">
      <c r="A89" s="328"/>
      <c r="B89" s="4207"/>
      <c r="C89" s="4212"/>
      <c r="D89" s="4213"/>
      <c r="F89" s="328"/>
      <c r="G89" s="4207"/>
      <c r="H89" s="4212"/>
      <c r="I89" s="4213"/>
      <c r="K89" s="328"/>
      <c r="L89" s="4207"/>
      <c r="M89" s="4212"/>
      <c r="N89" s="4213"/>
      <c r="P89" s="328"/>
      <c r="Q89" s="4207"/>
      <c r="R89" s="4212"/>
      <c r="S89" s="4213"/>
      <c r="U89" s="1652"/>
      <c r="V89" s="4207"/>
      <c r="W89" s="4212"/>
      <c r="X89" s="4213"/>
    </row>
    <row r="90" spans="1:24" ht="15.75">
      <c r="A90" s="3"/>
      <c r="B90" s="323"/>
      <c r="C90" s="330"/>
      <c r="D90" s="330"/>
      <c r="F90" s="3"/>
      <c r="G90" s="323"/>
      <c r="H90" s="330"/>
      <c r="I90" s="330"/>
      <c r="K90" s="3"/>
      <c r="L90" s="323"/>
      <c r="M90" s="330"/>
      <c r="N90" s="330"/>
      <c r="P90" s="3"/>
      <c r="Q90" s="323"/>
      <c r="R90" s="330"/>
      <c r="S90" s="330"/>
      <c r="U90" s="3"/>
      <c r="V90" s="323"/>
      <c r="W90" s="1654"/>
      <c r="X90" s="1654"/>
    </row>
    <row r="91" spans="1:24">
      <c r="A91" s="329"/>
      <c r="B91" s="4202"/>
      <c r="C91" s="4203" t="s">
        <v>277</v>
      </c>
      <c r="D91" s="4204" t="e">
        <f>'10,00'!#REF!</f>
        <v>#REF!</v>
      </c>
      <c r="F91" s="329"/>
      <c r="G91" s="4202"/>
      <c r="H91" s="4203" t="s">
        <v>277</v>
      </c>
      <c r="I91" s="4204">
        <f>'11,30'!F61</f>
        <v>0</v>
      </c>
      <c r="K91" s="329"/>
      <c r="L91" s="4202"/>
      <c r="M91" s="4203" t="s">
        <v>277</v>
      </c>
      <c r="N91" s="4204">
        <f>'16,00'!F61</f>
        <v>0</v>
      </c>
      <c r="P91" s="329"/>
      <c r="Q91" s="4202"/>
      <c r="R91" s="4203" t="s">
        <v>277</v>
      </c>
      <c r="S91" s="4204" t="e">
        <f>'19,00'!#REF!</f>
        <v>#REF!</v>
      </c>
      <c r="U91" s="1653"/>
      <c r="V91" s="4202"/>
      <c r="W91" s="4203" t="s">
        <v>277</v>
      </c>
      <c r="X91" s="4204">
        <f>ночь!D61</f>
        <v>0</v>
      </c>
    </row>
    <row r="92" spans="1:24" ht="15" customHeight="1">
      <c r="A92" s="307">
        <f>A83</f>
        <v>0.41666666666666669</v>
      </c>
      <c r="B92" s="4202"/>
      <c r="C92" s="4203"/>
      <c r="D92" s="4205"/>
      <c r="F92" s="307">
        <f>F83</f>
        <v>0.5</v>
      </c>
      <c r="G92" s="4202"/>
      <c r="H92" s="4203"/>
      <c r="I92" s="4205"/>
      <c r="K92" s="307">
        <f>K83</f>
        <v>0.66666666666666663</v>
      </c>
      <c r="L92" s="4202"/>
      <c r="M92" s="4203"/>
      <c r="N92" s="4205"/>
      <c r="P92" s="307">
        <f>P83</f>
        <v>0.79166666666666663</v>
      </c>
      <c r="Q92" s="4202"/>
      <c r="R92" s="4203"/>
      <c r="S92" s="4205"/>
      <c r="U92" s="307" t="str">
        <f>U83</f>
        <v>ночь</v>
      </c>
      <c r="V92" s="4202"/>
      <c r="W92" s="4203"/>
      <c r="X92" s="4205"/>
    </row>
    <row r="93" spans="1:24">
      <c r="A93" s="4206" t="s">
        <v>258</v>
      </c>
      <c r="B93" s="4207" t="s">
        <v>251</v>
      </c>
      <c r="C93" s="4204" t="s">
        <v>594</v>
      </c>
      <c r="D93" s="4208" t="e">
        <f>'10,00'!#REF!</f>
        <v>#REF!</v>
      </c>
      <c r="F93" s="4206" t="s">
        <v>255</v>
      </c>
      <c r="G93" s="4207" t="s">
        <v>251</v>
      </c>
      <c r="H93" s="4204" t="s">
        <v>594</v>
      </c>
      <c r="I93" s="4208">
        <f>'11,30'!F62</f>
        <v>0</v>
      </c>
      <c r="K93" s="4206" t="s">
        <v>255</v>
      </c>
      <c r="L93" s="4207" t="s">
        <v>251</v>
      </c>
      <c r="M93" s="4204" t="s">
        <v>594</v>
      </c>
      <c r="N93" s="4208">
        <f>'16,00'!F62</f>
        <v>0</v>
      </c>
      <c r="P93" s="4206" t="s">
        <v>255</v>
      </c>
      <c r="Q93" s="4207" t="s">
        <v>251</v>
      </c>
      <c r="R93" s="4204" t="s">
        <v>594</v>
      </c>
      <c r="S93" s="4208" t="e">
        <f>'19,00'!#REF!</f>
        <v>#REF!</v>
      </c>
      <c r="U93" s="4206" t="s">
        <v>259</v>
      </c>
      <c r="V93" s="4207" t="s">
        <v>251</v>
      </c>
      <c r="W93" s="4204" t="s">
        <v>594</v>
      </c>
      <c r="X93" s="4208">
        <f>ночь!D62</f>
        <v>0</v>
      </c>
    </row>
    <row r="94" spans="1:24">
      <c r="A94" s="4206"/>
      <c r="B94" s="4207"/>
      <c r="C94" s="4205"/>
      <c r="D94" s="4209"/>
      <c r="F94" s="4206"/>
      <c r="G94" s="4207"/>
      <c r="H94" s="4205"/>
      <c r="I94" s="4209"/>
      <c r="K94" s="4206"/>
      <c r="L94" s="4207"/>
      <c r="M94" s="4205"/>
      <c r="N94" s="4209"/>
      <c r="P94" s="4206"/>
      <c r="Q94" s="4207"/>
      <c r="R94" s="4205"/>
      <c r="S94" s="4209"/>
      <c r="U94" s="4206"/>
      <c r="V94" s="4207"/>
      <c r="W94" s="4205"/>
      <c r="X94" s="4209"/>
    </row>
    <row r="95" spans="1:24">
      <c r="A95" s="306"/>
      <c r="B95" s="4207" t="s">
        <v>252</v>
      </c>
      <c r="C95" s="4203" t="s">
        <v>593</v>
      </c>
      <c r="D95" s="4208">
        <f>'10,00'!O110</f>
        <v>0</v>
      </c>
      <c r="F95" s="306"/>
      <c r="G95" s="4207" t="s">
        <v>252</v>
      </c>
      <c r="H95" s="4203" t="s">
        <v>593</v>
      </c>
      <c r="I95" s="4208">
        <f>'11,30'!F63</f>
        <v>0</v>
      </c>
      <c r="K95" s="306"/>
      <c r="L95" s="4207" t="s">
        <v>252</v>
      </c>
      <c r="M95" s="4203" t="s">
        <v>593</v>
      </c>
      <c r="N95" s="4208">
        <f>'16,00'!F63</f>
        <v>0</v>
      </c>
      <c r="P95" s="306"/>
      <c r="Q95" s="4207" t="s">
        <v>252</v>
      </c>
      <c r="R95" s="4203" t="s">
        <v>593</v>
      </c>
      <c r="S95" s="4208" t="e">
        <f>'19,00'!#REF!</f>
        <v>#REF!</v>
      </c>
      <c r="U95" s="306"/>
      <c r="V95" s="4207" t="s">
        <v>252</v>
      </c>
      <c r="W95" s="4203" t="s">
        <v>593</v>
      </c>
      <c r="X95" s="4208">
        <f>ночь!D63</f>
        <v>0</v>
      </c>
    </row>
    <row r="96" spans="1:24">
      <c r="A96" s="4210">
        <f>A87</f>
        <v>44606</v>
      </c>
      <c r="B96" s="4207"/>
      <c r="C96" s="4203"/>
      <c r="D96" s="4209"/>
      <c r="F96" s="4210">
        <f>F87</f>
        <v>44606</v>
      </c>
      <c r="G96" s="4207"/>
      <c r="H96" s="4203"/>
      <c r="I96" s="4209"/>
      <c r="K96" s="4210">
        <f>K87</f>
        <v>44606</v>
      </c>
      <c r="L96" s="4207"/>
      <c r="M96" s="4203"/>
      <c r="N96" s="4209"/>
      <c r="P96" s="4210">
        <f>P87</f>
        <v>44606</v>
      </c>
      <c r="Q96" s="4207"/>
      <c r="R96" s="4203"/>
      <c r="S96" s="4209"/>
      <c r="U96" s="4210">
        <f>U87</f>
        <v>44606</v>
      </c>
      <c r="V96" s="4207"/>
      <c r="W96" s="4203"/>
      <c r="X96" s="4209"/>
    </row>
    <row r="97" spans="1:24">
      <c r="A97" s="4211"/>
      <c r="B97" s="4207" t="s">
        <v>253</v>
      </c>
      <c r="C97" s="4212"/>
      <c r="D97" s="4213"/>
      <c r="F97" s="4211"/>
      <c r="G97" s="4207" t="s">
        <v>253</v>
      </c>
      <c r="H97" s="4212"/>
      <c r="I97" s="4213"/>
      <c r="K97" s="4211"/>
      <c r="L97" s="4207" t="s">
        <v>253</v>
      </c>
      <c r="M97" s="4212"/>
      <c r="N97" s="4213"/>
      <c r="P97" s="4211"/>
      <c r="Q97" s="4207" t="s">
        <v>253</v>
      </c>
      <c r="R97" s="4212"/>
      <c r="S97" s="4213"/>
      <c r="U97" s="4211"/>
      <c r="V97" s="4207" t="s">
        <v>253</v>
      </c>
      <c r="W97" s="4212"/>
      <c r="X97" s="4213"/>
    </row>
    <row r="98" spans="1:24">
      <c r="A98" s="328"/>
      <c r="B98" s="4207"/>
      <c r="C98" s="4212"/>
      <c r="D98" s="4213"/>
      <c r="F98" s="328"/>
      <c r="G98" s="4207"/>
      <c r="H98" s="4212"/>
      <c r="I98" s="4213"/>
      <c r="K98" s="328"/>
      <c r="L98" s="4207"/>
      <c r="M98" s="4212"/>
      <c r="N98" s="4213"/>
      <c r="P98" s="328"/>
      <c r="Q98" s="4207"/>
      <c r="R98" s="4212"/>
      <c r="S98" s="4213"/>
      <c r="U98" s="1652"/>
      <c r="V98" s="4207"/>
      <c r="W98" s="4212"/>
      <c r="X98" s="4213"/>
    </row>
    <row r="99" spans="1:24" ht="9" customHeight="1">
      <c r="A99" s="3"/>
      <c r="B99" s="323"/>
      <c r="C99" s="330"/>
      <c r="D99" s="330"/>
      <c r="F99" s="3"/>
      <c r="G99" s="323"/>
      <c r="H99" s="330"/>
      <c r="I99" s="330"/>
      <c r="K99" s="3"/>
      <c r="L99" s="323"/>
      <c r="M99" s="330"/>
      <c r="N99" s="330"/>
      <c r="P99" s="3"/>
      <c r="Q99" s="323"/>
      <c r="R99" s="330"/>
      <c r="S99" s="330"/>
      <c r="U99" s="3"/>
      <c r="V99" s="323"/>
      <c r="W99" s="1654"/>
      <c r="X99" s="1654"/>
    </row>
    <row r="100" spans="1:24">
      <c r="A100" s="329"/>
      <c r="B100" s="4202"/>
      <c r="C100" s="4203" t="s">
        <v>278</v>
      </c>
      <c r="D100" s="4204" t="e">
        <f>'10,00'!#REF!</f>
        <v>#REF!</v>
      </c>
      <c r="F100" s="329"/>
      <c r="G100" s="4202"/>
      <c r="H100" s="4203" t="s">
        <v>278</v>
      </c>
      <c r="I100" s="4204">
        <f>'11,30'!F64</f>
        <v>0</v>
      </c>
      <c r="K100" s="329"/>
      <c r="L100" s="4202"/>
      <c r="M100" s="4203" t="s">
        <v>278</v>
      </c>
      <c r="N100" s="4204">
        <f>'16,00'!F64</f>
        <v>0</v>
      </c>
      <c r="P100" s="329"/>
      <c r="Q100" s="4202"/>
      <c r="R100" s="4203" t="s">
        <v>816</v>
      </c>
      <c r="S100" s="4204" t="e">
        <f>'19,00'!#REF!</f>
        <v>#REF!</v>
      </c>
      <c r="U100" s="1653"/>
      <c r="V100" s="4202"/>
      <c r="W100" s="4203" t="s">
        <v>278</v>
      </c>
      <c r="X100" s="4204">
        <f>ночь!D64</f>
        <v>0</v>
      </c>
    </row>
    <row r="101" spans="1:24" ht="15" customHeight="1">
      <c r="A101" s="307">
        <f>A92</f>
        <v>0.41666666666666669</v>
      </c>
      <c r="B101" s="4202"/>
      <c r="C101" s="4203"/>
      <c r="D101" s="4205"/>
      <c r="F101" s="307">
        <f>F92</f>
        <v>0.5</v>
      </c>
      <c r="G101" s="4202"/>
      <c r="H101" s="4203"/>
      <c r="I101" s="4205"/>
      <c r="K101" s="307">
        <f>K92</f>
        <v>0.66666666666666663</v>
      </c>
      <c r="L101" s="4202"/>
      <c r="M101" s="4203"/>
      <c r="N101" s="4205"/>
      <c r="P101" s="307">
        <f>P92</f>
        <v>0.79166666666666663</v>
      </c>
      <c r="Q101" s="4202"/>
      <c r="R101" s="4203"/>
      <c r="S101" s="4205"/>
      <c r="U101" s="307" t="str">
        <f>U92</f>
        <v>ночь</v>
      </c>
      <c r="V101" s="4202"/>
      <c r="W101" s="4203"/>
      <c r="X101" s="4205"/>
    </row>
    <row r="102" spans="1:24">
      <c r="A102" s="4206" t="s">
        <v>258</v>
      </c>
      <c r="B102" s="4207" t="s">
        <v>251</v>
      </c>
      <c r="D102" s="4208"/>
      <c r="F102" s="4206" t="s">
        <v>255</v>
      </c>
      <c r="G102" s="4207" t="s">
        <v>251</v>
      </c>
      <c r="I102" s="4208"/>
      <c r="K102" s="4206" t="s">
        <v>255</v>
      </c>
      <c r="L102" s="4207" t="s">
        <v>251</v>
      </c>
      <c r="N102" s="4208"/>
      <c r="P102" s="4206" t="s">
        <v>255</v>
      </c>
      <c r="Q102" s="4207" t="s">
        <v>251</v>
      </c>
      <c r="S102" s="4208"/>
      <c r="U102" s="4206" t="s">
        <v>259</v>
      </c>
      <c r="V102" s="4207" t="s">
        <v>251</v>
      </c>
      <c r="X102" s="4208"/>
    </row>
    <row r="103" spans="1:24">
      <c r="A103" s="4206"/>
      <c r="B103" s="4207"/>
      <c r="D103" s="4209"/>
      <c r="F103" s="4206"/>
      <c r="G103" s="4207"/>
      <c r="I103" s="4209"/>
      <c r="K103" s="4206"/>
      <c r="L103" s="4207"/>
      <c r="N103" s="4209"/>
      <c r="P103" s="4206"/>
      <c r="Q103" s="4207"/>
      <c r="S103" s="4209"/>
      <c r="U103" s="4206"/>
      <c r="V103" s="4207"/>
      <c r="X103" s="4209"/>
    </row>
    <row r="104" spans="1:24">
      <c r="A104" s="306"/>
      <c r="B104" s="4207" t="s">
        <v>252</v>
      </c>
      <c r="C104" s="4203" t="s">
        <v>718</v>
      </c>
      <c r="D104" s="4208"/>
      <c r="F104" s="306"/>
      <c r="G104" s="4207" t="s">
        <v>252</v>
      </c>
      <c r="H104" s="4203"/>
      <c r="I104" s="4208"/>
      <c r="K104" s="306"/>
      <c r="L104" s="4207" t="s">
        <v>252</v>
      </c>
      <c r="M104" s="4203"/>
      <c r="N104" s="4208"/>
      <c r="P104" s="306"/>
      <c r="Q104" s="4207" t="s">
        <v>252</v>
      </c>
      <c r="R104" s="4203" t="s">
        <v>817</v>
      </c>
      <c r="S104" s="4208">
        <f>'19,00'!F58</f>
        <v>0</v>
      </c>
      <c r="U104" s="306"/>
      <c r="V104" s="4207" t="s">
        <v>252</v>
      </c>
      <c r="W104" s="4203"/>
      <c r="X104" s="4208"/>
    </row>
    <row r="105" spans="1:24">
      <c r="A105" s="4210">
        <f>A96</f>
        <v>44606</v>
      </c>
      <c r="B105" s="4207"/>
      <c r="C105" s="4203"/>
      <c r="D105" s="4209"/>
      <c r="F105" s="4210">
        <f>F96</f>
        <v>44606</v>
      </c>
      <c r="G105" s="4207"/>
      <c r="H105" s="4203"/>
      <c r="I105" s="4209"/>
      <c r="K105" s="4210">
        <f>K96</f>
        <v>44606</v>
      </c>
      <c r="L105" s="4207"/>
      <c r="M105" s="4203"/>
      <c r="N105" s="4209"/>
      <c r="P105" s="4210">
        <f>P96</f>
        <v>44606</v>
      </c>
      <c r="Q105" s="4207"/>
      <c r="R105" s="4203"/>
      <c r="S105" s="4209"/>
      <c r="U105" s="4210">
        <f>U96</f>
        <v>44606</v>
      </c>
      <c r="V105" s="4207"/>
      <c r="W105" s="4203"/>
      <c r="X105" s="4209"/>
    </row>
    <row r="106" spans="1:24">
      <c r="A106" s="4211"/>
      <c r="B106" s="4207" t="s">
        <v>253</v>
      </c>
      <c r="C106" s="4212"/>
      <c r="D106" s="4213"/>
      <c r="F106" s="4211"/>
      <c r="G106" s="4207" t="s">
        <v>253</v>
      </c>
      <c r="H106" s="4212"/>
      <c r="I106" s="4213"/>
      <c r="K106" s="4211"/>
      <c r="L106" s="4207" t="s">
        <v>253</v>
      </c>
      <c r="M106" s="4212"/>
      <c r="N106" s="4213"/>
      <c r="P106" s="4211"/>
      <c r="Q106" s="4207" t="s">
        <v>253</v>
      </c>
      <c r="R106" s="4212"/>
      <c r="S106" s="4213"/>
      <c r="U106" s="4211"/>
      <c r="V106" s="4207" t="s">
        <v>253</v>
      </c>
      <c r="W106" s="4212"/>
      <c r="X106" s="4213"/>
    </row>
    <row r="107" spans="1:24">
      <c r="A107" s="328"/>
      <c r="B107" s="4207"/>
      <c r="C107" s="4212"/>
      <c r="D107" s="4213"/>
      <c r="F107" s="328"/>
      <c r="G107" s="4207"/>
      <c r="H107" s="4212"/>
      <c r="I107" s="4213"/>
      <c r="K107" s="328"/>
      <c r="L107" s="4207"/>
      <c r="M107" s="4212"/>
      <c r="N107" s="4213"/>
      <c r="P107" s="328"/>
      <c r="Q107" s="4207"/>
      <c r="R107" s="4212"/>
      <c r="S107" s="4213"/>
      <c r="U107" s="1652"/>
      <c r="V107" s="4207"/>
      <c r="W107" s="4212"/>
      <c r="X107" s="4213"/>
    </row>
    <row r="108" spans="1:24" ht="8.25" customHeight="1"/>
    <row r="109" spans="1:24">
      <c r="A109" s="329"/>
      <c r="B109" s="4202"/>
      <c r="C109" s="4219" t="s">
        <v>24</v>
      </c>
      <c r="D109" s="4204">
        <f>'10,00'!F161</f>
        <v>0</v>
      </c>
      <c r="F109" s="329"/>
      <c r="G109" s="4202"/>
      <c r="H109" s="4219" t="s">
        <v>24</v>
      </c>
      <c r="I109" s="4204">
        <f>'11,30'!P60</f>
        <v>0</v>
      </c>
      <c r="K109" s="329"/>
      <c r="L109" s="4202"/>
      <c r="M109" s="4219" t="s">
        <v>24</v>
      </c>
      <c r="N109" s="4204">
        <f>'16,00'!P60</f>
        <v>0</v>
      </c>
      <c r="P109" s="329"/>
      <c r="Q109" s="4202"/>
      <c r="R109" s="4219" t="s">
        <v>24</v>
      </c>
      <c r="S109" s="4204">
        <f>'19,00'!O57</f>
        <v>150</v>
      </c>
      <c r="U109" s="1653"/>
      <c r="V109" s="4202"/>
      <c r="W109" s="4219" t="s">
        <v>24</v>
      </c>
      <c r="X109" s="4204">
        <f>ночь!L60</f>
        <v>0</v>
      </c>
    </row>
    <row r="110" spans="1:24" ht="15" customHeight="1">
      <c r="A110" s="307">
        <f>A101</f>
        <v>0.41666666666666669</v>
      </c>
      <c r="B110" s="4202"/>
      <c r="C110" s="4219"/>
      <c r="D110" s="4205"/>
      <c r="F110" s="307">
        <f>F101</f>
        <v>0.5</v>
      </c>
      <c r="G110" s="4202"/>
      <c r="H110" s="4219"/>
      <c r="I110" s="4205"/>
      <c r="K110" s="307">
        <f>K101</f>
        <v>0.66666666666666663</v>
      </c>
      <c r="L110" s="4202"/>
      <c r="M110" s="4219"/>
      <c r="N110" s="4205"/>
      <c r="P110" s="307">
        <f>P101</f>
        <v>0.79166666666666663</v>
      </c>
      <c r="Q110" s="4202"/>
      <c r="R110" s="4219"/>
      <c r="S110" s="4205"/>
      <c r="U110" s="307" t="str">
        <f>U101</f>
        <v>ночь</v>
      </c>
      <c r="V110" s="4202"/>
      <c r="W110" s="4219"/>
      <c r="X110" s="4205"/>
    </row>
    <row r="111" spans="1:24">
      <c r="A111" s="4206" t="s">
        <v>260</v>
      </c>
      <c r="B111" s="4207" t="s">
        <v>251</v>
      </c>
      <c r="C111" s="4203"/>
      <c r="D111" s="4208"/>
      <c r="F111" s="4206" t="s">
        <v>256</v>
      </c>
      <c r="G111" s="4207" t="s">
        <v>251</v>
      </c>
      <c r="H111" s="4203"/>
      <c r="I111" s="4208"/>
      <c r="K111" s="4206" t="s">
        <v>256</v>
      </c>
      <c r="L111" s="4207" t="s">
        <v>251</v>
      </c>
      <c r="M111" s="4203"/>
      <c r="N111" s="4208"/>
      <c r="P111" s="4206" t="s">
        <v>256</v>
      </c>
      <c r="Q111" s="4207" t="s">
        <v>251</v>
      </c>
      <c r="R111" s="4203"/>
      <c r="S111" s="4208"/>
      <c r="U111" s="4206" t="s">
        <v>262</v>
      </c>
      <c r="V111" s="4207" t="s">
        <v>251</v>
      </c>
      <c r="W111" s="4203"/>
      <c r="X111" s="4208"/>
    </row>
    <row r="112" spans="1:24">
      <c r="A112" s="4206"/>
      <c r="B112" s="4207"/>
      <c r="C112" s="4203"/>
      <c r="D112" s="4209"/>
      <c r="F112" s="4206"/>
      <c r="G112" s="4207"/>
      <c r="H112" s="4203"/>
      <c r="I112" s="4209"/>
      <c r="K112" s="4206"/>
      <c r="L112" s="4207"/>
      <c r="M112" s="4203"/>
      <c r="N112" s="4209"/>
      <c r="P112" s="4206"/>
      <c r="Q112" s="4207"/>
      <c r="R112" s="4203"/>
      <c r="S112" s="4209"/>
      <c r="U112" s="4206"/>
      <c r="V112" s="4207"/>
      <c r="W112" s="4203"/>
      <c r="X112" s="4209"/>
    </row>
    <row r="113" spans="1:24">
      <c r="A113" s="306"/>
      <c r="B113" s="4207" t="s">
        <v>252</v>
      </c>
      <c r="C113" s="4203"/>
      <c r="D113" s="4208"/>
      <c r="F113" s="306"/>
      <c r="G113" s="4207" t="s">
        <v>252</v>
      </c>
      <c r="H113" s="4203"/>
      <c r="I113" s="4208"/>
      <c r="K113" s="306"/>
      <c r="L113" s="4207" t="s">
        <v>252</v>
      </c>
      <c r="M113" s="4203"/>
      <c r="N113" s="4208"/>
      <c r="P113" s="306"/>
      <c r="Q113" s="4207" t="s">
        <v>252</v>
      </c>
      <c r="R113" s="4203"/>
      <c r="S113" s="4208"/>
      <c r="U113" s="306"/>
      <c r="V113" s="4207" t="s">
        <v>252</v>
      </c>
      <c r="W113" s="4203"/>
      <c r="X113" s="4208"/>
    </row>
    <row r="114" spans="1:24" ht="7.5" customHeight="1">
      <c r="A114" s="4210">
        <f>A510</f>
        <v>44606</v>
      </c>
      <c r="B114" s="4207"/>
      <c r="C114" s="4203"/>
      <c r="D114" s="4209"/>
      <c r="F114" s="4210">
        <f>F105</f>
        <v>44606</v>
      </c>
      <c r="G114" s="4207"/>
      <c r="H114" s="4203"/>
      <c r="I114" s="4209"/>
      <c r="K114" s="4210">
        <f>K105</f>
        <v>44606</v>
      </c>
      <c r="L114" s="4207"/>
      <c r="M114" s="4203"/>
      <c r="N114" s="4209"/>
      <c r="P114" s="4210">
        <f>P105</f>
        <v>44606</v>
      </c>
      <c r="Q114" s="4207"/>
      <c r="R114" s="4203"/>
      <c r="S114" s="4209"/>
      <c r="U114" s="4210">
        <f>U105</f>
        <v>44606</v>
      </c>
      <c r="V114" s="4207"/>
      <c r="W114" s="4203"/>
      <c r="X114" s="4209"/>
    </row>
    <row r="115" spans="1:24">
      <c r="A115" s="4211"/>
      <c r="B115" s="4207" t="s">
        <v>253</v>
      </c>
      <c r="C115" s="4212"/>
      <c r="D115" s="4213"/>
      <c r="F115" s="4211"/>
      <c r="G115" s="4207" t="s">
        <v>253</v>
      </c>
      <c r="H115" s="4212"/>
      <c r="I115" s="4213"/>
      <c r="K115" s="4211"/>
      <c r="L115" s="4207" t="s">
        <v>253</v>
      </c>
      <c r="M115" s="4212"/>
      <c r="N115" s="4213"/>
      <c r="P115" s="4211"/>
      <c r="Q115" s="4207" t="s">
        <v>253</v>
      </c>
      <c r="R115" s="4212"/>
      <c r="S115" s="4213"/>
      <c r="U115" s="4211"/>
      <c r="V115" s="4207" t="s">
        <v>253</v>
      </c>
      <c r="W115" s="4212"/>
      <c r="X115" s="4213"/>
    </row>
    <row r="116" spans="1:24">
      <c r="A116" s="328"/>
      <c r="B116" s="4207"/>
      <c r="C116" s="4212"/>
      <c r="D116" s="4213"/>
      <c r="F116" s="328"/>
      <c r="G116" s="4207"/>
      <c r="H116" s="4212"/>
      <c r="I116" s="4213"/>
      <c r="K116" s="328"/>
      <c r="L116" s="4207"/>
      <c r="M116" s="4212"/>
      <c r="N116" s="4213"/>
      <c r="P116" s="328"/>
      <c r="Q116" s="4207"/>
      <c r="R116" s="4212"/>
      <c r="S116" s="4213"/>
      <c r="U116" s="1652"/>
      <c r="V116" s="4207"/>
      <c r="W116" s="4212"/>
      <c r="X116" s="4213"/>
    </row>
    <row r="117" spans="1:24" ht="7.5" customHeight="1">
      <c r="F117" s="3"/>
      <c r="G117" s="323"/>
      <c r="H117" s="330"/>
      <c r="I117" s="330"/>
      <c r="K117" s="3"/>
      <c r="L117" s="323"/>
      <c r="M117" s="330"/>
      <c r="N117" s="330"/>
      <c r="P117" s="3"/>
      <c r="Q117" s="323"/>
      <c r="R117" s="330"/>
      <c r="S117" s="330"/>
      <c r="U117" s="3"/>
      <c r="V117" s="323"/>
      <c r="W117" s="1654"/>
      <c r="X117" s="1654"/>
    </row>
    <row r="118" spans="1:24">
      <c r="A118" s="329"/>
      <c r="B118" s="4202"/>
      <c r="C118" s="4203" t="s">
        <v>277</v>
      </c>
      <c r="D118" s="4204" t="e">
        <f>'10,00'!#REF!</f>
        <v>#REF!</v>
      </c>
      <c r="F118" s="329"/>
      <c r="G118" s="4202"/>
      <c r="H118" s="4203" t="s">
        <v>277</v>
      </c>
      <c r="I118" s="4204">
        <f>'11,30'!P61</f>
        <v>0</v>
      </c>
      <c r="K118" s="329"/>
      <c r="L118" s="4202"/>
      <c r="M118" s="4203" t="s">
        <v>277</v>
      </c>
      <c r="N118" s="4204">
        <f>'16,00'!P61</f>
        <v>0</v>
      </c>
      <c r="P118" s="329"/>
      <c r="Q118" s="4202"/>
      <c r="R118" s="4203" t="s">
        <v>277</v>
      </c>
      <c r="S118" s="4204" t="e">
        <f>'19,00'!#REF!</f>
        <v>#REF!</v>
      </c>
      <c r="U118" s="1653"/>
      <c r="V118" s="4202"/>
      <c r="W118" s="4203" t="s">
        <v>277</v>
      </c>
      <c r="X118" s="4204">
        <f>ночь!L61</f>
        <v>0</v>
      </c>
    </row>
    <row r="119" spans="1:24" ht="15" customHeight="1">
      <c r="A119" s="307">
        <f>A110</f>
        <v>0.41666666666666669</v>
      </c>
      <c r="B119" s="4202"/>
      <c r="C119" s="4203"/>
      <c r="D119" s="4205"/>
      <c r="F119" s="307">
        <f>F110</f>
        <v>0.5</v>
      </c>
      <c r="G119" s="4202"/>
      <c r="H119" s="4203"/>
      <c r="I119" s="4205"/>
      <c r="K119" s="307">
        <f>K110</f>
        <v>0.66666666666666663</v>
      </c>
      <c r="L119" s="4202"/>
      <c r="M119" s="4203"/>
      <c r="N119" s="4205"/>
      <c r="P119" s="307">
        <f>P110</f>
        <v>0.79166666666666663</v>
      </c>
      <c r="Q119" s="4202"/>
      <c r="R119" s="4203"/>
      <c r="S119" s="4205"/>
      <c r="U119" s="307" t="str">
        <f>U110</f>
        <v>ночь</v>
      </c>
      <c r="V119" s="4202"/>
      <c r="W119" s="4203"/>
      <c r="X119" s="4205"/>
    </row>
    <row r="120" spans="1:24">
      <c r="A120" s="4206" t="s">
        <v>260</v>
      </c>
      <c r="B120" s="4207" t="s">
        <v>251</v>
      </c>
      <c r="C120" s="4204" t="s">
        <v>594</v>
      </c>
      <c r="D120" s="4208" t="e">
        <f>'10,00'!#REF!</f>
        <v>#REF!</v>
      </c>
      <c r="F120" s="4206" t="s">
        <v>256</v>
      </c>
      <c r="G120" s="4207" t="s">
        <v>251</v>
      </c>
      <c r="H120" s="4204" t="s">
        <v>594</v>
      </c>
      <c r="I120" s="4208">
        <f>'11,30'!P62</f>
        <v>0</v>
      </c>
      <c r="K120" s="4206" t="s">
        <v>256</v>
      </c>
      <c r="L120" s="4207" t="s">
        <v>251</v>
      </c>
      <c r="M120" s="4204" t="s">
        <v>594</v>
      </c>
      <c r="N120" s="4208">
        <f>'16,00'!P62</f>
        <v>0</v>
      </c>
      <c r="P120" s="4206" t="s">
        <v>256</v>
      </c>
      <c r="Q120" s="4207" t="s">
        <v>251</v>
      </c>
      <c r="R120" s="4204" t="s">
        <v>594</v>
      </c>
      <c r="S120" s="4208" t="e">
        <f>'19,00'!#REF!</f>
        <v>#REF!</v>
      </c>
      <c r="U120" s="4206" t="s">
        <v>262</v>
      </c>
      <c r="V120" s="4207" t="s">
        <v>251</v>
      </c>
      <c r="W120" s="4204" t="s">
        <v>594</v>
      </c>
      <c r="X120" s="4208">
        <f>ночь!L62</f>
        <v>0</v>
      </c>
    </row>
    <row r="121" spans="1:24">
      <c r="A121" s="4206"/>
      <c r="B121" s="4207"/>
      <c r="C121" s="4205"/>
      <c r="D121" s="4209"/>
      <c r="F121" s="4206"/>
      <c r="G121" s="4207"/>
      <c r="H121" s="4205"/>
      <c r="I121" s="4209"/>
      <c r="K121" s="4206"/>
      <c r="L121" s="4207"/>
      <c r="M121" s="4205"/>
      <c r="N121" s="4209"/>
      <c r="P121" s="4206"/>
      <c r="Q121" s="4207"/>
      <c r="R121" s="4205"/>
      <c r="S121" s="4209"/>
      <c r="U121" s="4206"/>
      <c r="V121" s="4207"/>
      <c r="W121" s="4205"/>
      <c r="X121" s="4209"/>
    </row>
    <row r="122" spans="1:24">
      <c r="A122" s="306"/>
      <c r="B122" s="4207" t="s">
        <v>252</v>
      </c>
      <c r="C122" s="4203" t="s">
        <v>593</v>
      </c>
      <c r="D122" s="4208" t="e">
        <f>'10,00'!#REF!</f>
        <v>#REF!</v>
      </c>
      <c r="F122" s="306"/>
      <c r="G122" s="4207" t="s">
        <v>252</v>
      </c>
      <c r="H122" s="4203" t="s">
        <v>593</v>
      </c>
      <c r="I122" s="4208">
        <f>'11,30'!P63</f>
        <v>0</v>
      </c>
      <c r="K122" s="306"/>
      <c r="L122" s="4207" t="s">
        <v>252</v>
      </c>
      <c r="M122" s="4203" t="s">
        <v>593</v>
      </c>
      <c r="N122" s="4208">
        <f>'16,00'!P63</f>
        <v>0</v>
      </c>
      <c r="P122" s="306"/>
      <c r="Q122" s="4207" t="s">
        <v>252</v>
      </c>
      <c r="R122" s="4203" t="s">
        <v>593</v>
      </c>
      <c r="S122" s="4208" t="e">
        <f>'19,00'!#REF!</f>
        <v>#REF!</v>
      </c>
      <c r="U122" s="306"/>
      <c r="V122" s="4207" t="s">
        <v>252</v>
      </c>
      <c r="W122" s="4203" t="s">
        <v>593</v>
      </c>
      <c r="X122" s="4208">
        <f>ночь!L63</f>
        <v>0</v>
      </c>
    </row>
    <row r="123" spans="1:24" ht="7.5" customHeight="1">
      <c r="A123" s="4210">
        <f>A114</f>
        <v>44606</v>
      </c>
      <c r="B123" s="4207"/>
      <c r="C123" s="4203"/>
      <c r="D123" s="4209"/>
      <c r="F123" s="4210">
        <f>F114</f>
        <v>44606</v>
      </c>
      <c r="G123" s="4207"/>
      <c r="H123" s="4203"/>
      <c r="I123" s="4209"/>
      <c r="K123" s="4210">
        <f>K114</f>
        <v>44606</v>
      </c>
      <c r="L123" s="4207"/>
      <c r="M123" s="4203"/>
      <c r="N123" s="4209"/>
      <c r="P123" s="4210">
        <f>P114</f>
        <v>44606</v>
      </c>
      <c r="Q123" s="4207"/>
      <c r="R123" s="4203"/>
      <c r="S123" s="4209"/>
      <c r="U123" s="4210">
        <f>U114</f>
        <v>44606</v>
      </c>
      <c r="V123" s="4207"/>
      <c r="W123" s="4203"/>
      <c r="X123" s="4209"/>
    </row>
    <row r="124" spans="1:24">
      <c r="A124" s="4211"/>
      <c r="B124" s="4207" t="s">
        <v>253</v>
      </c>
      <c r="C124" s="4212"/>
      <c r="D124" s="4213"/>
      <c r="F124" s="4211"/>
      <c r="G124" s="4207" t="s">
        <v>253</v>
      </c>
      <c r="H124" s="4212"/>
      <c r="I124" s="4213"/>
      <c r="K124" s="4211"/>
      <c r="L124" s="4207" t="s">
        <v>253</v>
      </c>
      <c r="M124" s="4212"/>
      <c r="N124" s="4213"/>
      <c r="P124" s="4211"/>
      <c r="Q124" s="4207" t="s">
        <v>253</v>
      </c>
      <c r="R124" s="4212"/>
      <c r="S124" s="4213"/>
      <c r="U124" s="4211"/>
      <c r="V124" s="4207" t="s">
        <v>253</v>
      </c>
      <c r="W124" s="4212"/>
      <c r="X124" s="4213"/>
    </row>
    <row r="125" spans="1:24">
      <c r="A125" s="328"/>
      <c r="B125" s="4207"/>
      <c r="C125" s="4212"/>
      <c r="D125" s="4213"/>
      <c r="F125" s="328"/>
      <c r="G125" s="4207"/>
      <c r="H125" s="4212"/>
      <c r="I125" s="4213"/>
      <c r="K125" s="328"/>
      <c r="L125" s="4207"/>
      <c r="M125" s="4212"/>
      <c r="N125" s="4213"/>
      <c r="P125" s="328"/>
      <c r="Q125" s="4207"/>
      <c r="R125" s="4212"/>
      <c r="S125" s="4213"/>
      <c r="U125" s="1652"/>
      <c r="V125" s="4207"/>
      <c r="W125" s="4212"/>
      <c r="X125" s="4213"/>
    </row>
    <row r="126" spans="1:24" ht="15.75">
      <c r="A126" s="3"/>
      <c r="B126" s="323"/>
      <c r="C126" s="330"/>
      <c r="D126" s="330"/>
      <c r="F126" s="3"/>
      <c r="G126" s="323"/>
      <c r="H126" s="330"/>
      <c r="I126" s="330"/>
      <c r="K126" s="3"/>
      <c r="L126" s="323"/>
      <c r="M126" s="330"/>
      <c r="N126" s="330"/>
      <c r="P126" s="3"/>
      <c r="Q126" s="323"/>
      <c r="R126" s="330"/>
      <c r="S126" s="330"/>
      <c r="U126" s="3"/>
      <c r="V126" s="323"/>
      <c r="W126" s="1654"/>
      <c r="X126" s="1654"/>
    </row>
    <row r="127" spans="1:24">
      <c r="A127" s="329"/>
      <c r="B127" s="4202"/>
      <c r="C127" s="4203" t="s">
        <v>278</v>
      </c>
      <c r="D127" s="4204" t="e">
        <f>'10,00'!#REF!</f>
        <v>#REF!</v>
      </c>
      <c r="F127" s="329"/>
      <c r="G127" s="4202"/>
      <c r="H127" s="4203" t="s">
        <v>278</v>
      </c>
      <c r="I127" s="4204">
        <f>'11,30'!P64</f>
        <v>0</v>
      </c>
      <c r="K127" s="329"/>
      <c r="L127" s="4202"/>
      <c r="M127" s="4203" t="s">
        <v>278</v>
      </c>
      <c r="N127" s="4204">
        <f>'16,00'!P64</f>
        <v>0</v>
      </c>
      <c r="P127" s="329"/>
      <c r="Q127" s="4202"/>
      <c r="R127" s="4203" t="s">
        <v>816</v>
      </c>
      <c r="S127" s="4204">
        <f>'19,00'!O75</f>
        <v>5</v>
      </c>
      <c r="U127" s="1653"/>
      <c r="V127" s="4202"/>
      <c r="W127" s="4203" t="s">
        <v>278</v>
      </c>
      <c r="X127" s="4204">
        <f>ночь!L64</f>
        <v>0</v>
      </c>
    </row>
    <row r="128" spans="1:24" ht="14.25" customHeight="1">
      <c r="A128" s="307">
        <f>A119</f>
        <v>0.41666666666666669</v>
      </c>
      <c r="B128" s="4202"/>
      <c r="C128" s="4203"/>
      <c r="D128" s="4205"/>
      <c r="F128" s="307">
        <f>F119</f>
        <v>0.5</v>
      </c>
      <c r="G128" s="4202"/>
      <c r="H128" s="4203"/>
      <c r="I128" s="4205"/>
      <c r="K128" s="307">
        <f>K119</f>
        <v>0.66666666666666663</v>
      </c>
      <c r="L128" s="4202"/>
      <c r="M128" s="4203"/>
      <c r="N128" s="4205"/>
      <c r="P128" s="307">
        <f>P119</f>
        <v>0.79166666666666663</v>
      </c>
      <c r="Q128" s="4202"/>
      <c r="R128" s="4203"/>
      <c r="S128" s="4205"/>
      <c r="U128" s="307" t="str">
        <f>U119</f>
        <v>ночь</v>
      </c>
      <c r="V128" s="4202"/>
      <c r="W128" s="4203"/>
      <c r="X128" s="4205"/>
    </row>
    <row r="129" spans="1:24">
      <c r="A129" s="4206" t="s">
        <v>260</v>
      </c>
      <c r="B129" s="4207" t="s">
        <v>251</v>
      </c>
      <c r="D129" s="4208"/>
      <c r="F129" s="4206" t="s">
        <v>256</v>
      </c>
      <c r="G129" s="4207" t="s">
        <v>251</v>
      </c>
      <c r="I129" s="4208"/>
      <c r="K129" s="4206" t="s">
        <v>256</v>
      </c>
      <c r="L129" s="4207" t="s">
        <v>251</v>
      </c>
      <c r="N129" s="4208"/>
      <c r="P129" s="4206" t="s">
        <v>256</v>
      </c>
      <c r="Q129" s="4207" t="s">
        <v>251</v>
      </c>
      <c r="S129" s="4208"/>
      <c r="U129" s="4206" t="s">
        <v>262</v>
      </c>
      <c r="V129" s="4207" t="s">
        <v>251</v>
      </c>
      <c r="X129" s="4208"/>
    </row>
    <row r="130" spans="1:24">
      <c r="A130" s="4206"/>
      <c r="B130" s="4207"/>
      <c r="D130" s="4209"/>
      <c r="F130" s="4206"/>
      <c r="G130" s="4207"/>
      <c r="I130" s="4209"/>
      <c r="K130" s="4206"/>
      <c r="L130" s="4207"/>
      <c r="N130" s="4209"/>
      <c r="P130" s="4206"/>
      <c r="Q130" s="4207"/>
      <c r="S130" s="4209"/>
      <c r="U130" s="4206"/>
      <c r="V130" s="4207"/>
      <c r="X130" s="4209"/>
    </row>
    <row r="131" spans="1:24">
      <c r="A131" s="306"/>
      <c r="B131" s="4207" t="s">
        <v>252</v>
      </c>
      <c r="C131" s="4203" t="s">
        <v>718</v>
      </c>
      <c r="D131" s="4208">
        <f>'10,00'!F162</f>
        <v>0</v>
      </c>
      <c r="F131" s="306"/>
      <c r="G131" s="4207" t="s">
        <v>252</v>
      </c>
      <c r="H131" s="4203"/>
      <c r="I131" s="4208"/>
      <c r="K131" s="306"/>
      <c r="L131" s="4207" t="s">
        <v>252</v>
      </c>
      <c r="M131" s="4203"/>
      <c r="N131" s="4208"/>
      <c r="P131" s="306"/>
      <c r="Q131" s="4207" t="s">
        <v>252</v>
      </c>
      <c r="R131" s="4203" t="s">
        <v>817</v>
      </c>
      <c r="S131" s="4208">
        <f>'19,00'!O58</f>
        <v>40</v>
      </c>
      <c r="U131" s="306"/>
      <c r="V131" s="4207" t="s">
        <v>252</v>
      </c>
      <c r="W131" s="4203"/>
      <c r="X131" s="4208"/>
    </row>
    <row r="132" spans="1:24">
      <c r="A132" s="4210">
        <f>A123</f>
        <v>44606</v>
      </c>
      <c r="B132" s="4207"/>
      <c r="C132" s="4203"/>
      <c r="D132" s="4209"/>
      <c r="F132" s="4210">
        <f>F123</f>
        <v>44606</v>
      </c>
      <c r="G132" s="4207"/>
      <c r="H132" s="4203"/>
      <c r="I132" s="4209"/>
      <c r="K132" s="4210">
        <f>K123</f>
        <v>44606</v>
      </c>
      <c r="L132" s="4207"/>
      <c r="M132" s="4203"/>
      <c r="N132" s="4209"/>
      <c r="P132" s="4210">
        <f>P123</f>
        <v>44606</v>
      </c>
      <c r="Q132" s="4207"/>
      <c r="R132" s="4203"/>
      <c r="S132" s="4209"/>
      <c r="U132" s="4210">
        <f>U123</f>
        <v>44606</v>
      </c>
      <c r="V132" s="4207"/>
      <c r="W132" s="4203"/>
      <c r="X132" s="4209"/>
    </row>
    <row r="133" spans="1:24">
      <c r="A133" s="4211"/>
      <c r="B133" s="4207" t="s">
        <v>253</v>
      </c>
      <c r="C133" s="4212"/>
      <c r="D133" s="4213"/>
      <c r="F133" s="4211"/>
      <c r="G133" s="4207" t="s">
        <v>253</v>
      </c>
      <c r="H133" s="4212"/>
      <c r="I133" s="4213"/>
      <c r="K133" s="4211"/>
      <c r="L133" s="4207" t="s">
        <v>253</v>
      </c>
      <c r="M133" s="4212"/>
      <c r="N133" s="4213"/>
      <c r="P133" s="4211"/>
      <c r="Q133" s="4207" t="s">
        <v>253</v>
      </c>
      <c r="R133" s="4212"/>
      <c r="S133" s="4213"/>
      <c r="U133" s="4211"/>
      <c r="V133" s="4207" t="s">
        <v>253</v>
      </c>
      <c r="W133" s="4212"/>
      <c r="X133" s="4213"/>
    </row>
    <row r="134" spans="1:24">
      <c r="A134" s="328"/>
      <c r="B134" s="4207"/>
      <c r="C134" s="4212"/>
      <c r="D134" s="4213"/>
      <c r="F134" s="328"/>
      <c r="G134" s="4207"/>
      <c r="H134" s="4212"/>
      <c r="I134" s="4213"/>
      <c r="K134" s="328"/>
      <c r="L134" s="4207"/>
      <c r="M134" s="4212"/>
      <c r="N134" s="4213"/>
      <c r="P134" s="328"/>
      <c r="Q134" s="4207"/>
      <c r="R134" s="4212"/>
      <c r="S134" s="4213"/>
      <c r="U134" s="1652"/>
      <c r="V134" s="4207"/>
      <c r="W134" s="4212"/>
      <c r="X134" s="4213"/>
    </row>
    <row r="135" spans="1:24" ht="7.5" customHeight="1"/>
    <row r="136" spans="1:24">
      <c r="A136" s="329"/>
      <c r="B136" s="4202"/>
      <c r="C136" s="4219" t="s">
        <v>24</v>
      </c>
      <c r="D136" s="4204">
        <f>'10,00'!O161</f>
        <v>0</v>
      </c>
      <c r="F136" s="329"/>
      <c r="G136" s="4202"/>
      <c r="H136" s="4219" t="s">
        <v>24</v>
      </c>
      <c r="I136" s="4204">
        <f>'11,30'!Z60</f>
        <v>0</v>
      </c>
      <c r="K136" s="329"/>
      <c r="L136" s="4202"/>
      <c r="M136" s="4219" t="s">
        <v>24</v>
      </c>
      <c r="N136" s="4204">
        <f>'16,00'!Z60</f>
        <v>0</v>
      </c>
      <c r="P136" s="329"/>
      <c r="Q136" s="4202"/>
      <c r="R136" s="4219" t="s">
        <v>24</v>
      </c>
      <c r="S136" s="4204">
        <f>'19,00'!X57</f>
        <v>75</v>
      </c>
      <c r="U136" s="2241"/>
      <c r="V136" s="4202"/>
      <c r="W136" s="4219" t="s">
        <v>24</v>
      </c>
      <c r="X136" s="4204">
        <f>ночь!T60</f>
        <v>0</v>
      </c>
    </row>
    <row r="137" spans="1:24" ht="14.25" customHeight="1">
      <c r="A137" s="307">
        <f>A128</f>
        <v>0.41666666666666669</v>
      </c>
      <c r="B137" s="4202"/>
      <c r="C137" s="4219"/>
      <c r="D137" s="4205"/>
      <c r="F137" s="307">
        <f>F128</f>
        <v>0.5</v>
      </c>
      <c r="G137" s="4202"/>
      <c r="H137" s="4219"/>
      <c r="I137" s="4205"/>
      <c r="K137" s="307">
        <f>K128</f>
        <v>0.66666666666666663</v>
      </c>
      <c r="L137" s="4202"/>
      <c r="M137" s="4219"/>
      <c r="N137" s="4205"/>
      <c r="P137" s="307">
        <f>P128</f>
        <v>0.79166666666666663</v>
      </c>
      <c r="Q137" s="4202"/>
      <c r="R137" s="4219"/>
      <c r="S137" s="4205"/>
      <c r="U137" s="307" t="str">
        <f>U128</f>
        <v>ночь</v>
      </c>
      <c r="V137" s="4202"/>
      <c r="W137" s="4219"/>
      <c r="X137" s="4205"/>
    </row>
    <row r="138" spans="1:24" ht="12.75" customHeight="1">
      <c r="A138" s="4206" t="s">
        <v>261</v>
      </c>
      <c r="B138" s="4207" t="s">
        <v>251</v>
      </c>
      <c r="C138" s="4203"/>
      <c r="D138" s="4208"/>
      <c r="F138" s="4206" t="s">
        <v>276</v>
      </c>
      <c r="G138" s="4207" t="s">
        <v>251</v>
      </c>
      <c r="H138" s="4203"/>
      <c r="I138" s="4208"/>
      <c r="K138" s="4206" t="s">
        <v>276</v>
      </c>
      <c r="L138" s="4207" t="s">
        <v>251</v>
      </c>
      <c r="M138" s="4203"/>
      <c r="N138" s="4208"/>
      <c r="P138" s="4206" t="s">
        <v>276</v>
      </c>
      <c r="Q138" s="4207" t="s">
        <v>251</v>
      </c>
      <c r="R138" s="4203"/>
      <c r="S138" s="4208"/>
      <c r="U138" s="4206" t="str">
        <f>ночь!U56</f>
        <v>12 мкр</v>
      </c>
      <c r="V138" s="4207" t="s">
        <v>251</v>
      </c>
      <c r="W138" s="4203"/>
      <c r="X138" s="4208"/>
    </row>
    <row r="139" spans="1:24" ht="12.75" customHeight="1">
      <c r="A139" s="4206"/>
      <c r="B139" s="4207"/>
      <c r="C139" s="4203"/>
      <c r="D139" s="4209"/>
      <c r="F139" s="4206"/>
      <c r="G139" s="4207"/>
      <c r="H139" s="4203"/>
      <c r="I139" s="4209"/>
      <c r="K139" s="4206"/>
      <c r="L139" s="4207"/>
      <c r="M139" s="4203"/>
      <c r="N139" s="4209"/>
      <c r="P139" s="4206"/>
      <c r="Q139" s="4207"/>
      <c r="R139" s="4203"/>
      <c r="S139" s="4209"/>
      <c r="U139" s="4206"/>
      <c r="V139" s="4207"/>
      <c r="W139" s="4203"/>
      <c r="X139" s="4209"/>
    </row>
    <row r="140" spans="1:24" ht="12.75" customHeight="1">
      <c r="A140" s="306"/>
      <c r="B140" s="4207" t="s">
        <v>252</v>
      </c>
      <c r="C140" s="4203"/>
      <c r="D140" s="4208"/>
      <c r="F140" s="306"/>
      <c r="G140" s="4207" t="s">
        <v>252</v>
      </c>
      <c r="H140" s="4203"/>
      <c r="I140" s="4208"/>
      <c r="K140" s="306"/>
      <c r="L140" s="4207" t="s">
        <v>252</v>
      </c>
      <c r="M140" s="4203"/>
      <c r="N140" s="4208"/>
      <c r="P140" s="306"/>
      <c r="Q140" s="4207" t="s">
        <v>252</v>
      </c>
      <c r="R140" s="4203"/>
      <c r="S140" s="4208"/>
      <c r="U140" s="2236"/>
      <c r="V140" s="4207" t="s">
        <v>252</v>
      </c>
      <c r="W140" s="4203"/>
      <c r="X140" s="4208"/>
    </row>
    <row r="141" spans="1:24" ht="12.75" customHeight="1">
      <c r="A141" s="4210">
        <f>A132</f>
        <v>44606</v>
      </c>
      <c r="B141" s="4207"/>
      <c r="C141" s="4203"/>
      <c r="D141" s="4209"/>
      <c r="F141" s="4210">
        <f>F132</f>
        <v>44606</v>
      </c>
      <c r="G141" s="4207"/>
      <c r="H141" s="4203"/>
      <c r="I141" s="4209"/>
      <c r="K141" s="4210">
        <f>K132</f>
        <v>44606</v>
      </c>
      <c r="L141" s="4207"/>
      <c r="M141" s="4203"/>
      <c r="N141" s="4209"/>
      <c r="P141" s="4210">
        <f>P132</f>
        <v>44606</v>
      </c>
      <c r="Q141" s="4207"/>
      <c r="R141" s="4203"/>
      <c r="S141" s="4209"/>
      <c r="U141" s="4210">
        <f>U132</f>
        <v>44606</v>
      </c>
      <c r="V141" s="4207"/>
      <c r="W141" s="4203"/>
      <c r="X141" s="4209"/>
    </row>
    <row r="142" spans="1:24" ht="12.75" customHeight="1">
      <c r="A142" s="4211"/>
      <c r="B142" s="4207" t="s">
        <v>253</v>
      </c>
      <c r="C142" s="4212"/>
      <c r="D142" s="4213"/>
      <c r="F142" s="4211"/>
      <c r="G142" s="4207" t="s">
        <v>253</v>
      </c>
      <c r="H142" s="4212"/>
      <c r="I142" s="4213"/>
      <c r="K142" s="4211"/>
      <c r="L142" s="4207" t="s">
        <v>253</v>
      </c>
      <c r="M142" s="4212"/>
      <c r="N142" s="4213"/>
      <c r="P142" s="4211"/>
      <c r="Q142" s="4207" t="s">
        <v>253</v>
      </c>
      <c r="R142" s="4212"/>
      <c r="S142" s="4213"/>
      <c r="U142" s="4211"/>
      <c r="V142" s="4207" t="s">
        <v>253</v>
      </c>
      <c r="W142" s="4212"/>
      <c r="X142" s="4213"/>
    </row>
    <row r="143" spans="1:24" ht="12.75" customHeight="1">
      <c r="A143" s="328"/>
      <c r="B143" s="4207"/>
      <c r="C143" s="4212"/>
      <c r="D143" s="4213"/>
      <c r="F143" s="328"/>
      <c r="G143" s="4207"/>
      <c r="H143" s="4212"/>
      <c r="I143" s="4213"/>
      <c r="K143" s="328"/>
      <c r="L143" s="4207"/>
      <c r="M143" s="4212"/>
      <c r="N143" s="4213"/>
      <c r="P143" s="328"/>
      <c r="Q143" s="4207"/>
      <c r="R143" s="4212"/>
      <c r="S143" s="4213"/>
      <c r="U143" s="2240"/>
      <c r="V143" s="4207"/>
      <c r="W143" s="4212"/>
      <c r="X143" s="4213"/>
    </row>
    <row r="144" spans="1:24" ht="6.75" customHeight="1">
      <c r="A144" s="3"/>
      <c r="B144" s="323"/>
      <c r="C144" s="330"/>
      <c r="D144" s="330"/>
      <c r="F144" s="3"/>
      <c r="G144" s="323"/>
      <c r="H144" s="330"/>
      <c r="I144" s="330"/>
      <c r="K144" s="3"/>
      <c r="L144" s="323"/>
      <c r="M144" s="330"/>
      <c r="N144" s="330"/>
      <c r="P144" s="3"/>
      <c r="Q144" s="323"/>
      <c r="R144" s="330"/>
      <c r="S144" s="330"/>
      <c r="U144" s="3"/>
      <c r="V144" s="2237"/>
      <c r="W144" s="2238"/>
      <c r="X144" s="2238"/>
    </row>
    <row r="145" spans="1:24">
      <c r="A145" s="329"/>
      <c r="B145" s="4202"/>
      <c r="C145" s="4203" t="s">
        <v>277</v>
      </c>
      <c r="D145" s="4204" t="e">
        <f>'10,00'!#REF!</f>
        <v>#REF!</v>
      </c>
      <c r="F145" s="329"/>
      <c r="G145" s="4202"/>
      <c r="H145" s="4203" t="s">
        <v>277</v>
      </c>
      <c r="I145" s="4204">
        <f>'11,30'!Z61</f>
        <v>0</v>
      </c>
      <c r="K145" s="329"/>
      <c r="L145" s="4202"/>
      <c r="M145" s="4203" t="s">
        <v>277</v>
      </c>
      <c r="N145" s="4204">
        <f>'16,00'!Z61</f>
        <v>0</v>
      </c>
      <c r="P145" s="329"/>
      <c r="Q145" s="4202"/>
      <c r="R145" s="4203" t="s">
        <v>277</v>
      </c>
      <c r="S145" s="4204" t="e">
        <f>'19,00'!#REF!</f>
        <v>#REF!</v>
      </c>
      <c r="U145" s="2241"/>
      <c r="V145" s="4202"/>
      <c r="W145" s="4203" t="s">
        <v>277</v>
      </c>
      <c r="X145" s="4204">
        <f>ночь!T61</f>
        <v>0</v>
      </c>
    </row>
    <row r="146" spans="1:24" ht="15" customHeight="1">
      <c r="A146" s="307">
        <f>A137</f>
        <v>0.41666666666666669</v>
      </c>
      <c r="B146" s="4202"/>
      <c r="C146" s="4203"/>
      <c r="D146" s="4205"/>
      <c r="F146" s="307">
        <f>F137</f>
        <v>0.5</v>
      </c>
      <c r="G146" s="4202"/>
      <c r="H146" s="4203"/>
      <c r="I146" s="4205"/>
      <c r="K146" s="307">
        <f>K137</f>
        <v>0.66666666666666663</v>
      </c>
      <c r="L146" s="4202"/>
      <c r="M146" s="4203"/>
      <c r="N146" s="4205"/>
      <c r="P146" s="307">
        <f>P137</f>
        <v>0.79166666666666663</v>
      </c>
      <c r="Q146" s="4202"/>
      <c r="R146" s="4203"/>
      <c r="S146" s="4205"/>
      <c r="U146" s="307" t="str">
        <f>U137</f>
        <v>ночь</v>
      </c>
      <c r="V146" s="4202"/>
      <c r="W146" s="4203"/>
      <c r="X146" s="4205"/>
    </row>
    <row r="147" spans="1:24" ht="12.75" customHeight="1">
      <c r="A147" s="4206" t="s">
        <v>261</v>
      </c>
      <c r="B147" s="4207" t="s">
        <v>251</v>
      </c>
      <c r="C147" s="4204" t="s">
        <v>594</v>
      </c>
      <c r="D147" s="4208" t="e">
        <f>'10,00'!#REF!</f>
        <v>#REF!</v>
      </c>
      <c r="F147" s="4206" t="s">
        <v>276</v>
      </c>
      <c r="G147" s="4207" t="s">
        <v>251</v>
      </c>
      <c r="H147" s="4204" t="s">
        <v>594</v>
      </c>
      <c r="I147" s="4208">
        <f>'11,30'!Z62</f>
        <v>0</v>
      </c>
      <c r="K147" s="4206" t="s">
        <v>276</v>
      </c>
      <c r="L147" s="4207" t="s">
        <v>251</v>
      </c>
      <c r="M147" s="4204" t="s">
        <v>594</v>
      </c>
      <c r="N147" s="4208">
        <f>'16,00'!Z62</f>
        <v>0</v>
      </c>
      <c r="P147" s="4206" t="s">
        <v>276</v>
      </c>
      <c r="Q147" s="4207" t="s">
        <v>251</v>
      </c>
      <c r="R147" s="4204" t="s">
        <v>594</v>
      </c>
      <c r="S147" s="4208" t="e">
        <f>'19,00'!#REF!</f>
        <v>#REF!</v>
      </c>
      <c r="U147" s="4206" t="str">
        <f>U138</f>
        <v>12 мкр</v>
      </c>
      <c r="V147" s="4207" t="s">
        <v>251</v>
      </c>
      <c r="W147" s="4204" t="s">
        <v>594</v>
      </c>
      <c r="X147" s="4208">
        <f>ночь!T62</f>
        <v>0</v>
      </c>
    </row>
    <row r="148" spans="1:24" ht="12.75" customHeight="1">
      <c r="A148" s="4206"/>
      <c r="B148" s="4207"/>
      <c r="C148" s="4205"/>
      <c r="D148" s="4209"/>
      <c r="F148" s="4206"/>
      <c r="G148" s="4207"/>
      <c r="H148" s="4205"/>
      <c r="I148" s="4209"/>
      <c r="K148" s="4206"/>
      <c r="L148" s="4207"/>
      <c r="M148" s="4205"/>
      <c r="N148" s="4209"/>
      <c r="P148" s="4206"/>
      <c r="Q148" s="4207"/>
      <c r="R148" s="4205"/>
      <c r="S148" s="4209"/>
      <c r="U148" s="4206"/>
      <c r="V148" s="4207"/>
      <c r="W148" s="4205"/>
      <c r="X148" s="4209"/>
    </row>
    <row r="149" spans="1:24" ht="12.75" customHeight="1">
      <c r="A149" s="306"/>
      <c r="B149" s="4207" t="s">
        <v>252</v>
      </c>
      <c r="C149" s="4203" t="s">
        <v>593</v>
      </c>
      <c r="D149" s="4208" t="e">
        <f>'10,00'!#REF!</f>
        <v>#REF!</v>
      </c>
      <c r="F149" s="306"/>
      <c r="G149" s="4207" t="s">
        <v>252</v>
      </c>
      <c r="H149" s="4203" t="s">
        <v>593</v>
      </c>
      <c r="I149" s="4208">
        <f>'11,30'!Z63</f>
        <v>0</v>
      </c>
      <c r="K149" s="306"/>
      <c r="L149" s="4207" t="s">
        <v>252</v>
      </c>
      <c r="M149" s="4203" t="s">
        <v>593</v>
      </c>
      <c r="N149" s="4208">
        <f>'16,00'!Z63</f>
        <v>0</v>
      </c>
      <c r="P149" s="306"/>
      <c r="Q149" s="4207" t="s">
        <v>252</v>
      </c>
      <c r="R149" s="4203" t="s">
        <v>593</v>
      </c>
      <c r="S149" s="4208" t="e">
        <f>'19,00'!#REF!</f>
        <v>#REF!</v>
      </c>
      <c r="U149" s="2236"/>
      <c r="V149" s="4207" t="s">
        <v>252</v>
      </c>
      <c r="W149" s="4203" t="s">
        <v>593</v>
      </c>
      <c r="X149" s="4208">
        <f>ночь!T63</f>
        <v>0</v>
      </c>
    </row>
    <row r="150" spans="1:24" ht="12.75" customHeight="1">
      <c r="A150" s="4210">
        <f>A141</f>
        <v>44606</v>
      </c>
      <c r="B150" s="4207"/>
      <c r="C150" s="4203"/>
      <c r="D150" s="4209"/>
      <c r="F150" s="4210">
        <f>F141</f>
        <v>44606</v>
      </c>
      <c r="G150" s="4207"/>
      <c r="H150" s="4203"/>
      <c r="I150" s="4209"/>
      <c r="K150" s="4210">
        <f>K141</f>
        <v>44606</v>
      </c>
      <c r="L150" s="4207"/>
      <c r="M150" s="4203"/>
      <c r="N150" s="4209"/>
      <c r="P150" s="4210">
        <f>P141</f>
        <v>44606</v>
      </c>
      <c r="Q150" s="4207"/>
      <c r="R150" s="4203"/>
      <c r="S150" s="4209"/>
      <c r="U150" s="4210">
        <f>U141</f>
        <v>44606</v>
      </c>
      <c r="V150" s="4207"/>
      <c r="W150" s="4203"/>
      <c r="X150" s="4209"/>
    </row>
    <row r="151" spans="1:24" ht="12.75" customHeight="1">
      <c r="A151" s="4211"/>
      <c r="B151" s="4207" t="s">
        <v>253</v>
      </c>
      <c r="C151" s="4212"/>
      <c r="D151" s="4213"/>
      <c r="F151" s="4211"/>
      <c r="G151" s="4207" t="s">
        <v>253</v>
      </c>
      <c r="H151" s="4212"/>
      <c r="I151" s="4213"/>
      <c r="K151" s="4211"/>
      <c r="L151" s="4207" t="s">
        <v>253</v>
      </c>
      <c r="M151" s="4212"/>
      <c r="N151" s="4213"/>
      <c r="P151" s="4211"/>
      <c r="Q151" s="4207" t="s">
        <v>253</v>
      </c>
      <c r="R151" s="4212"/>
      <c r="S151" s="4213"/>
      <c r="U151" s="4211"/>
      <c r="V151" s="4207" t="s">
        <v>253</v>
      </c>
      <c r="W151" s="4212"/>
      <c r="X151" s="4213"/>
    </row>
    <row r="152" spans="1:24" ht="12.75" customHeight="1">
      <c r="A152" s="328"/>
      <c r="B152" s="4207"/>
      <c r="C152" s="4212"/>
      <c r="D152" s="4213"/>
      <c r="F152" s="328"/>
      <c r="G152" s="4207"/>
      <c r="H152" s="4212"/>
      <c r="I152" s="4213"/>
      <c r="K152" s="328"/>
      <c r="L152" s="4207"/>
      <c r="M152" s="4212"/>
      <c r="N152" s="4213"/>
      <c r="P152" s="328"/>
      <c r="Q152" s="4207"/>
      <c r="R152" s="4212"/>
      <c r="S152" s="4213"/>
      <c r="U152" s="2240"/>
      <c r="V152" s="4207"/>
      <c r="W152" s="4212"/>
      <c r="X152" s="4213"/>
    </row>
    <row r="153" spans="1:24" ht="7.5" customHeight="1">
      <c r="A153" s="3"/>
      <c r="B153" s="323"/>
      <c r="C153" s="330"/>
      <c r="D153" s="330"/>
      <c r="F153" s="3"/>
      <c r="G153" s="323"/>
      <c r="H153" s="330"/>
      <c r="I153" s="330"/>
      <c r="K153" s="3"/>
      <c r="L153" s="323"/>
      <c r="M153" s="330"/>
      <c r="N153" s="330"/>
      <c r="P153" s="3"/>
      <c r="Q153" s="323"/>
      <c r="R153" s="330"/>
      <c r="S153" s="330"/>
      <c r="U153" s="3"/>
      <c r="V153" s="2237"/>
      <c r="W153" s="2238"/>
      <c r="X153" s="2238"/>
    </row>
    <row r="154" spans="1:24">
      <c r="A154" s="329"/>
      <c r="B154" s="4202"/>
      <c r="C154" s="4203" t="s">
        <v>816</v>
      </c>
      <c r="D154" s="4204">
        <f>'10,00'!O179</f>
        <v>0</v>
      </c>
      <c r="F154" s="329"/>
      <c r="G154" s="4202"/>
      <c r="H154" s="4203" t="s">
        <v>278</v>
      </c>
      <c r="I154" s="4204">
        <f>'11,30'!Z64</f>
        <v>0</v>
      </c>
      <c r="K154" s="329"/>
      <c r="L154" s="4202"/>
      <c r="M154" s="4203" t="s">
        <v>278</v>
      </c>
      <c r="N154" s="4204">
        <f>'16,00'!Z64</f>
        <v>0</v>
      </c>
      <c r="P154" s="329"/>
      <c r="Q154" s="4202"/>
      <c r="R154" s="4203" t="s">
        <v>816</v>
      </c>
      <c r="S154" s="4204">
        <f>'19,00'!X75</f>
        <v>0</v>
      </c>
      <c r="U154" s="2241"/>
      <c r="V154" s="4202"/>
      <c r="W154" s="4203" t="s">
        <v>278</v>
      </c>
      <c r="X154" s="4204">
        <f>ночь!T64</f>
        <v>0</v>
      </c>
    </row>
    <row r="155" spans="1:24" ht="15" customHeight="1">
      <c r="A155" s="307">
        <f>A146</f>
        <v>0.41666666666666669</v>
      </c>
      <c r="B155" s="4202"/>
      <c r="C155" s="4203"/>
      <c r="D155" s="4205"/>
      <c r="F155" s="307">
        <f>F146</f>
        <v>0.5</v>
      </c>
      <c r="G155" s="4202"/>
      <c r="H155" s="4203"/>
      <c r="I155" s="4205"/>
      <c r="K155" s="307">
        <f>K146</f>
        <v>0.66666666666666663</v>
      </c>
      <c r="L155" s="4202"/>
      <c r="M155" s="4203"/>
      <c r="N155" s="4205"/>
      <c r="P155" s="307">
        <f>P146</f>
        <v>0.79166666666666663</v>
      </c>
      <c r="Q155" s="4202"/>
      <c r="R155" s="4203"/>
      <c r="S155" s="4205"/>
      <c r="U155" s="307" t="str">
        <f>U146</f>
        <v>ночь</v>
      </c>
      <c r="V155" s="4202"/>
      <c r="W155" s="4203"/>
      <c r="X155" s="4205"/>
    </row>
    <row r="156" spans="1:24">
      <c r="A156" s="4206" t="s">
        <v>261</v>
      </c>
      <c r="B156" s="4207" t="s">
        <v>251</v>
      </c>
      <c r="D156" s="4208"/>
      <c r="F156" s="4206" t="s">
        <v>276</v>
      </c>
      <c r="G156" s="4207" t="s">
        <v>251</v>
      </c>
      <c r="I156" s="4208"/>
      <c r="K156" s="4206" t="s">
        <v>276</v>
      </c>
      <c r="L156" s="4207" t="s">
        <v>251</v>
      </c>
      <c r="N156" s="4208"/>
      <c r="P156" s="4206" t="s">
        <v>276</v>
      </c>
      <c r="Q156" s="4207" t="s">
        <v>251</v>
      </c>
      <c r="S156" s="4208"/>
      <c r="U156" s="4206" t="str">
        <f>U147</f>
        <v>12 мкр</v>
      </c>
      <c r="V156" s="4207" t="s">
        <v>251</v>
      </c>
      <c r="X156" s="4208"/>
    </row>
    <row r="157" spans="1:24">
      <c r="A157" s="4206"/>
      <c r="B157" s="4207"/>
      <c r="D157" s="4209"/>
      <c r="F157" s="4206"/>
      <c r="G157" s="4207"/>
      <c r="I157" s="4209"/>
      <c r="K157" s="4206"/>
      <c r="L157" s="4207"/>
      <c r="N157" s="4209"/>
      <c r="P157" s="4206"/>
      <c r="Q157" s="4207"/>
      <c r="S157" s="4209"/>
      <c r="U157" s="4206"/>
      <c r="V157" s="4207"/>
      <c r="X157" s="4209"/>
    </row>
    <row r="158" spans="1:24">
      <c r="A158" s="306"/>
      <c r="B158" s="4207" t="s">
        <v>252</v>
      </c>
      <c r="C158" s="4203" t="s">
        <v>817</v>
      </c>
      <c r="D158" s="4208">
        <f>'10,00'!O162</f>
        <v>0</v>
      </c>
      <c r="F158" s="306"/>
      <c r="G158" s="4207" t="s">
        <v>252</v>
      </c>
      <c r="H158" s="4203"/>
      <c r="I158" s="4208"/>
      <c r="K158" s="306"/>
      <c r="L158" s="4207" t="s">
        <v>252</v>
      </c>
      <c r="M158" s="4203"/>
      <c r="N158" s="4208"/>
      <c r="P158" s="306"/>
      <c r="Q158" s="4207" t="s">
        <v>252</v>
      </c>
      <c r="R158" s="4203" t="s">
        <v>817</v>
      </c>
      <c r="S158" s="4208">
        <f>'19,00'!X58</f>
        <v>15</v>
      </c>
      <c r="U158" s="2236"/>
      <c r="V158" s="4207" t="s">
        <v>252</v>
      </c>
      <c r="W158" s="4203"/>
      <c r="X158" s="4208"/>
    </row>
    <row r="159" spans="1:24">
      <c r="A159" s="4210">
        <f>A150</f>
        <v>44606</v>
      </c>
      <c r="B159" s="4207"/>
      <c r="C159" s="4203"/>
      <c r="D159" s="4209"/>
      <c r="F159" s="4210">
        <f>F150</f>
        <v>44606</v>
      </c>
      <c r="G159" s="4207"/>
      <c r="H159" s="4203"/>
      <c r="I159" s="4209"/>
      <c r="K159" s="4210">
        <f>K150</f>
        <v>44606</v>
      </c>
      <c r="L159" s="4207"/>
      <c r="M159" s="4203"/>
      <c r="N159" s="4209"/>
      <c r="P159" s="4210">
        <f>P150</f>
        <v>44606</v>
      </c>
      <c r="Q159" s="4207"/>
      <c r="R159" s="4203"/>
      <c r="S159" s="4209"/>
      <c r="U159" s="4210">
        <f>U150</f>
        <v>44606</v>
      </c>
      <c r="V159" s="4207"/>
      <c r="W159" s="4203"/>
      <c r="X159" s="4209"/>
    </row>
    <row r="160" spans="1:24">
      <c r="A160" s="4211"/>
      <c r="B160" s="4207" t="s">
        <v>253</v>
      </c>
      <c r="C160" s="4212"/>
      <c r="D160" s="4213"/>
      <c r="F160" s="4211"/>
      <c r="G160" s="4207" t="s">
        <v>253</v>
      </c>
      <c r="H160" s="4212"/>
      <c r="I160" s="4213"/>
      <c r="K160" s="4211"/>
      <c r="L160" s="4207" t="s">
        <v>253</v>
      </c>
      <c r="M160" s="4212"/>
      <c r="N160" s="4213"/>
      <c r="P160" s="4211"/>
      <c r="Q160" s="4207" t="s">
        <v>253</v>
      </c>
      <c r="R160" s="4212"/>
      <c r="S160" s="4213"/>
      <c r="U160" s="4211"/>
      <c r="V160" s="4207" t="s">
        <v>253</v>
      </c>
      <c r="W160" s="4212"/>
      <c r="X160" s="4213"/>
    </row>
    <row r="161" spans="1:24">
      <c r="A161" s="328"/>
      <c r="B161" s="4207"/>
      <c r="C161" s="4212"/>
      <c r="D161" s="4213"/>
      <c r="F161" s="328"/>
      <c r="G161" s="4207"/>
      <c r="H161" s="4212"/>
      <c r="I161" s="4213"/>
      <c r="K161" s="328"/>
      <c r="L161" s="4207"/>
      <c r="M161" s="4212"/>
      <c r="N161" s="4213"/>
      <c r="P161" s="328"/>
      <c r="Q161" s="4207"/>
      <c r="R161" s="4212"/>
      <c r="S161" s="4213"/>
      <c r="U161" s="2240"/>
      <c r="V161" s="4207"/>
      <c r="W161" s="4212"/>
      <c r="X161" s="4213"/>
    </row>
    <row r="162" spans="1:24" ht="7.5" customHeight="1"/>
    <row r="163" spans="1:24">
      <c r="A163" s="329"/>
      <c r="B163" s="4202"/>
      <c r="C163" s="4219" t="s">
        <v>24</v>
      </c>
      <c r="D163" s="4204">
        <f>'10,00'!O213</f>
        <v>0</v>
      </c>
      <c r="F163" s="329"/>
      <c r="G163" s="4202"/>
      <c r="H163" s="4219" t="s">
        <v>24</v>
      </c>
      <c r="I163" s="4204">
        <f>'11,30'!F115</f>
        <v>0</v>
      </c>
      <c r="K163" s="329"/>
      <c r="L163" s="4202"/>
      <c r="M163" s="4219" t="s">
        <v>24</v>
      </c>
      <c r="N163" s="4204">
        <f>'16,00'!F115</f>
        <v>0</v>
      </c>
      <c r="P163" s="329"/>
      <c r="Q163" s="4202"/>
      <c r="R163" s="4219" t="s">
        <v>24</v>
      </c>
      <c r="S163" s="4204">
        <f>'19,00'!F109</f>
        <v>0</v>
      </c>
      <c r="U163" s="2241"/>
      <c r="V163" s="4202"/>
      <c r="W163" s="4203" t="s">
        <v>278</v>
      </c>
      <c r="X163" s="4204">
        <f>'Оз ночь'!F7</f>
        <v>0</v>
      </c>
    </row>
    <row r="164" spans="1:24" ht="15" customHeight="1">
      <c r="A164" s="307">
        <f>A155</f>
        <v>0.41666666666666669</v>
      </c>
      <c r="B164" s="4202"/>
      <c r="C164" s="4219"/>
      <c r="D164" s="4205"/>
      <c r="F164" s="307">
        <f>F155</f>
        <v>0.5</v>
      </c>
      <c r="G164" s="4202"/>
      <c r="H164" s="4219"/>
      <c r="I164" s="4205"/>
      <c r="K164" s="307">
        <f>K155</f>
        <v>0.66666666666666663</v>
      </c>
      <c r="L164" s="4202"/>
      <c r="M164" s="4219"/>
      <c r="N164" s="4205"/>
      <c r="P164" s="307">
        <f>P155</f>
        <v>0.79166666666666663</v>
      </c>
      <c r="Q164" s="4202"/>
      <c r="R164" s="4219"/>
      <c r="S164" s="4205"/>
      <c r="U164" s="307" t="str">
        <f>U155</f>
        <v>ночь</v>
      </c>
      <c r="V164" s="4202"/>
      <c r="W164" s="4203"/>
      <c r="X164" s="4205"/>
    </row>
    <row r="165" spans="1:24">
      <c r="A165" s="4206" t="s">
        <v>263</v>
      </c>
      <c r="B165" s="4207" t="s">
        <v>251</v>
      </c>
      <c r="C165" s="4203"/>
      <c r="D165" s="4208"/>
      <c r="F165" s="4206" t="s">
        <v>257</v>
      </c>
      <c r="G165" s="4207" t="s">
        <v>251</v>
      </c>
      <c r="H165" s="4203"/>
      <c r="I165" s="4208"/>
      <c r="K165" s="4206" t="s">
        <v>257</v>
      </c>
      <c r="L165" s="4207" t="s">
        <v>251</v>
      </c>
      <c r="M165" s="4203"/>
      <c r="N165" s="4208"/>
      <c r="P165" s="4206" t="s">
        <v>257</v>
      </c>
      <c r="Q165" s="4207" t="s">
        <v>251</v>
      </c>
      <c r="R165" s="4203"/>
      <c r="S165" s="4208"/>
      <c r="U165" s="4206" t="s">
        <v>632</v>
      </c>
      <c r="V165" s="4207" t="s">
        <v>251</v>
      </c>
      <c r="X165" s="4208"/>
    </row>
    <row r="166" spans="1:24">
      <c r="A166" s="4206"/>
      <c r="B166" s="4207"/>
      <c r="C166" s="4203"/>
      <c r="D166" s="4209"/>
      <c r="F166" s="4206"/>
      <c r="G166" s="4207"/>
      <c r="H166" s="4203"/>
      <c r="I166" s="4209"/>
      <c r="K166" s="4206"/>
      <c r="L166" s="4207"/>
      <c r="M166" s="4203"/>
      <c r="N166" s="4209"/>
      <c r="P166" s="4206"/>
      <c r="Q166" s="4207"/>
      <c r="R166" s="4203"/>
      <c r="S166" s="4209"/>
      <c r="U166" s="4206"/>
      <c r="V166" s="4207"/>
      <c r="X166" s="4209"/>
    </row>
    <row r="167" spans="1:24">
      <c r="A167" s="306"/>
      <c r="B167" s="4207" t="s">
        <v>252</v>
      </c>
      <c r="C167" s="4203"/>
      <c r="D167" s="4208"/>
      <c r="F167" s="306"/>
      <c r="G167" s="4207" t="s">
        <v>252</v>
      </c>
      <c r="H167" s="4203"/>
      <c r="I167" s="4208"/>
      <c r="K167" s="306"/>
      <c r="L167" s="4207" t="s">
        <v>252</v>
      </c>
      <c r="M167" s="4203"/>
      <c r="N167" s="4208"/>
      <c r="P167" s="306"/>
      <c r="Q167" s="4207" t="s">
        <v>252</v>
      </c>
      <c r="R167" s="4203"/>
      <c r="S167" s="4208"/>
      <c r="U167" s="2236"/>
      <c r="V167" s="4207" t="s">
        <v>252</v>
      </c>
      <c r="W167" s="4203"/>
      <c r="X167" s="4208"/>
    </row>
    <row r="168" spans="1:24">
      <c r="A168" s="4210">
        <f>A564</f>
        <v>44606</v>
      </c>
      <c r="B168" s="4207"/>
      <c r="C168" s="4203"/>
      <c r="D168" s="4209"/>
      <c r="F168" s="4210">
        <f>F159</f>
        <v>44606</v>
      </c>
      <c r="G168" s="4207"/>
      <c r="H168" s="4203"/>
      <c r="I168" s="4209"/>
      <c r="K168" s="4210">
        <f>K159</f>
        <v>44606</v>
      </c>
      <c r="L168" s="4207"/>
      <c r="M168" s="4203"/>
      <c r="N168" s="4209"/>
      <c r="P168" s="4210">
        <f>P159</f>
        <v>44606</v>
      </c>
      <c r="Q168" s="4207"/>
      <c r="R168" s="4203"/>
      <c r="S168" s="4209"/>
      <c r="U168" s="4210">
        <f>U159</f>
        <v>44606</v>
      </c>
      <c r="V168" s="4207"/>
      <c r="W168" s="4203"/>
      <c r="X168" s="4209"/>
    </row>
    <row r="169" spans="1:24">
      <c r="A169" s="4211"/>
      <c r="B169" s="4207" t="s">
        <v>253</v>
      </c>
      <c r="C169" s="4212"/>
      <c r="D169" s="4213"/>
      <c r="F169" s="4211"/>
      <c r="G169" s="4207" t="s">
        <v>253</v>
      </c>
      <c r="H169" s="4212"/>
      <c r="I169" s="4213"/>
      <c r="K169" s="4211"/>
      <c r="L169" s="4207" t="s">
        <v>253</v>
      </c>
      <c r="M169" s="4212"/>
      <c r="N169" s="4213"/>
      <c r="P169" s="4211"/>
      <c r="Q169" s="4207" t="s">
        <v>253</v>
      </c>
      <c r="R169" s="4212"/>
      <c r="S169" s="4213"/>
      <c r="U169" s="4211"/>
      <c r="V169" s="4207" t="s">
        <v>253</v>
      </c>
      <c r="W169" s="4212"/>
      <c r="X169" s="4213"/>
    </row>
    <row r="170" spans="1:24">
      <c r="A170" s="328"/>
      <c r="B170" s="4207"/>
      <c r="C170" s="4212"/>
      <c r="D170" s="4213"/>
      <c r="F170" s="328"/>
      <c r="G170" s="4207"/>
      <c r="H170" s="4212"/>
      <c r="I170" s="4213"/>
      <c r="K170" s="328"/>
      <c r="L170" s="4207"/>
      <c r="M170" s="4212"/>
      <c r="N170" s="4213"/>
      <c r="P170" s="328"/>
      <c r="Q170" s="4207"/>
      <c r="R170" s="4212"/>
      <c r="S170" s="4213"/>
      <c r="U170" s="2240"/>
      <c r="V170" s="4207"/>
      <c r="W170" s="4212"/>
      <c r="X170" s="4213"/>
    </row>
    <row r="171" spans="1:24" ht="7.5" customHeight="1">
      <c r="A171" s="3"/>
      <c r="B171" s="323"/>
      <c r="C171" s="330"/>
      <c r="D171" s="330"/>
      <c r="F171" s="3"/>
      <c r="G171" s="323"/>
      <c r="H171" s="330"/>
      <c r="I171" s="330"/>
      <c r="K171" s="3"/>
      <c r="L171" s="323"/>
      <c r="M171" s="330"/>
      <c r="N171" s="330"/>
      <c r="P171" s="3"/>
      <c r="Q171" s="323"/>
      <c r="R171" s="330"/>
      <c r="S171" s="330"/>
    </row>
    <row r="172" spans="1:24">
      <c r="A172" s="329"/>
      <c r="B172" s="4202"/>
      <c r="C172" s="4203" t="s">
        <v>277</v>
      </c>
      <c r="D172" s="4204" t="e">
        <f>'10,00'!#REF!</f>
        <v>#REF!</v>
      </c>
      <c r="F172" s="329"/>
      <c r="G172" s="4202"/>
      <c r="H172" s="4203" t="s">
        <v>277</v>
      </c>
      <c r="I172" s="4204">
        <f>'11,30'!F116</f>
        <v>0</v>
      </c>
      <c r="K172" s="329"/>
      <c r="L172" s="4202"/>
      <c r="M172" s="4203" t="s">
        <v>277</v>
      </c>
      <c r="N172" s="4204">
        <f>'16,00'!F116</f>
        <v>0</v>
      </c>
      <c r="P172" s="329"/>
      <c r="Q172" s="4202"/>
      <c r="R172" s="4203" t="s">
        <v>277</v>
      </c>
      <c r="S172" s="4204" t="e">
        <f>'19,00'!#REF!</f>
        <v>#REF!</v>
      </c>
      <c r="U172" s="2241"/>
      <c r="V172" s="4202"/>
      <c r="W172" s="4203" t="s">
        <v>278</v>
      </c>
      <c r="X172" s="4204">
        <f>'Оз ночь'!P7</f>
        <v>0</v>
      </c>
    </row>
    <row r="173" spans="1:24" ht="14.25" customHeight="1">
      <c r="A173" s="307">
        <f>A164</f>
        <v>0.41666666666666669</v>
      </c>
      <c r="B173" s="4202"/>
      <c r="C173" s="4203"/>
      <c r="D173" s="4205"/>
      <c r="F173" s="307">
        <f>F164</f>
        <v>0.5</v>
      </c>
      <c r="G173" s="4202"/>
      <c r="H173" s="4203"/>
      <c r="I173" s="4205"/>
      <c r="K173" s="307">
        <f>K164</f>
        <v>0.66666666666666663</v>
      </c>
      <c r="L173" s="4202"/>
      <c r="M173" s="4203"/>
      <c r="N173" s="4205"/>
      <c r="P173" s="307">
        <f>P164</f>
        <v>0.79166666666666663</v>
      </c>
      <c r="Q173" s="4202"/>
      <c r="R173" s="4203"/>
      <c r="S173" s="4205"/>
      <c r="U173" s="307" t="str">
        <f>U164</f>
        <v>ночь</v>
      </c>
      <c r="V173" s="4202"/>
      <c r="W173" s="4203"/>
      <c r="X173" s="4205"/>
    </row>
    <row r="174" spans="1:24">
      <c r="A174" s="4206" t="s">
        <v>263</v>
      </c>
      <c r="B174" s="4207" t="s">
        <v>251</v>
      </c>
      <c r="C174" s="4204" t="s">
        <v>594</v>
      </c>
      <c r="D174" s="4208" t="e">
        <f>'10,00'!#REF!</f>
        <v>#REF!</v>
      </c>
      <c r="F174" s="4206" t="s">
        <v>257</v>
      </c>
      <c r="G174" s="4207" t="s">
        <v>251</v>
      </c>
      <c r="H174" s="4204" t="s">
        <v>594</v>
      </c>
      <c r="I174" s="4208">
        <f>'11,30'!F117</f>
        <v>0</v>
      </c>
      <c r="K174" s="4206" t="s">
        <v>257</v>
      </c>
      <c r="L174" s="4207" t="s">
        <v>251</v>
      </c>
      <c r="M174" s="4204" t="s">
        <v>594</v>
      </c>
      <c r="N174" s="4208">
        <f>'16,00'!F117</f>
        <v>0</v>
      </c>
      <c r="P174" s="4206" t="s">
        <v>257</v>
      </c>
      <c r="Q174" s="4207" t="s">
        <v>251</v>
      </c>
      <c r="R174" s="4204" t="s">
        <v>594</v>
      </c>
      <c r="S174" s="4208" t="e">
        <f>'19,00'!#REF!</f>
        <v>#REF!</v>
      </c>
      <c r="U174" s="4206" t="s">
        <v>488</v>
      </c>
      <c r="V174" s="4207" t="s">
        <v>251</v>
      </c>
      <c r="X174" s="4208"/>
    </row>
    <row r="175" spans="1:24">
      <c r="A175" s="4206"/>
      <c r="B175" s="4207"/>
      <c r="C175" s="4205"/>
      <c r="D175" s="4209"/>
      <c r="F175" s="4206"/>
      <c r="G175" s="4207"/>
      <c r="H175" s="4205"/>
      <c r="I175" s="4209"/>
      <c r="K175" s="4206"/>
      <c r="L175" s="4207"/>
      <c r="M175" s="4205"/>
      <c r="N175" s="4209"/>
      <c r="P175" s="4206"/>
      <c r="Q175" s="4207"/>
      <c r="R175" s="4205"/>
      <c r="S175" s="4209"/>
      <c r="U175" s="4206"/>
      <c r="V175" s="4207"/>
      <c r="X175" s="4209"/>
    </row>
    <row r="176" spans="1:24">
      <c r="A176" s="306"/>
      <c r="B176" s="4207" t="s">
        <v>252</v>
      </c>
      <c r="C176" s="4203" t="s">
        <v>593</v>
      </c>
      <c r="D176" s="4208">
        <f>'10,00'!O214</f>
        <v>0</v>
      </c>
      <c r="F176" s="306"/>
      <c r="G176" s="4207" t="s">
        <v>252</v>
      </c>
      <c r="H176" s="4203" t="s">
        <v>593</v>
      </c>
      <c r="I176" s="4208">
        <f>'11,30'!F118</f>
        <v>0</v>
      </c>
      <c r="K176" s="306"/>
      <c r="L176" s="4207" t="s">
        <v>252</v>
      </c>
      <c r="M176" s="4203" t="s">
        <v>593</v>
      </c>
      <c r="N176" s="4208">
        <f>'16,00'!F118</f>
        <v>0</v>
      </c>
      <c r="P176" s="306"/>
      <c r="Q176" s="4207" t="s">
        <v>252</v>
      </c>
      <c r="R176" s="4203" t="s">
        <v>593</v>
      </c>
      <c r="S176" s="4208" t="e">
        <f>'19,00'!#REF!</f>
        <v>#REF!</v>
      </c>
      <c r="U176" s="2236"/>
      <c r="V176" s="4207" t="s">
        <v>252</v>
      </c>
      <c r="W176" s="4203"/>
      <c r="X176" s="4208"/>
    </row>
    <row r="177" spans="1:24">
      <c r="A177" s="4210">
        <f>A168</f>
        <v>44606</v>
      </c>
      <c r="B177" s="4207"/>
      <c r="C177" s="4203"/>
      <c r="D177" s="4209"/>
      <c r="F177" s="4210">
        <f>F168</f>
        <v>44606</v>
      </c>
      <c r="G177" s="4207"/>
      <c r="H177" s="4203"/>
      <c r="I177" s="4209"/>
      <c r="K177" s="4210">
        <f>K168</f>
        <v>44606</v>
      </c>
      <c r="L177" s="4207"/>
      <c r="M177" s="4203"/>
      <c r="N177" s="4209"/>
      <c r="P177" s="4210">
        <f>P168</f>
        <v>44606</v>
      </c>
      <c r="Q177" s="4207"/>
      <c r="R177" s="4203"/>
      <c r="S177" s="4209"/>
      <c r="U177" s="4210">
        <f>U168</f>
        <v>44606</v>
      </c>
      <c r="V177" s="4207"/>
      <c r="W177" s="4203"/>
      <c r="X177" s="4209"/>
    </row>
    <row r="178" spans="1:24">
      <c r="A178" s="4211"/>
      <c r="B178" s="4207" t="s">
        <v>253</v>
      </c>
      <c r="C178" s="4212"/>
      <c r="D178" s="4213"/>
      <c r="F178" s="4211"/>
      <c r="G178" s="4207" t="s">
        <v>253</v>
      </c>
      <c r="H178" s="4212"/>
      <c r="I178" s="4213"/>
      <c r="K178" s="4211"/>
      <c r="L178" s="4207" t="s">
        <v>253</v>
      </c>
      <c r="M178" s="4212"/>
      <c r="N178" s="4213"/>
      <c r="P178" s="4211"/>
      <c r="Q178" s="4207" t="s">
        <v>253</v>
      </c>
      <c r="R178" s="4212"/>
      <c r="S178" s="4213"/>
      <c r="U178" s="4211"/>
      <c r="V178" s="4207" t="s">
        <v>253</v>
      </c>
      <c r="W178" s="4212"/>
      <c r="X178" s="4213"/>
    </row>
    <row r="179" spans="1:24">
      <c r="A179" s="328"/>
      <c r="B179" s="4207"/>
      <c r="C179" s="4212"/>
      <c r="D179" s="4213"/>
      <c r="F179" s="328"/>
      <c r="G179" s="4207"/>
      <c r="H179" s="4212"/>
      <c r="I179" s="4213"/>
      <c r="K179" s="328"/>
      <c r="L179" s="4207"/>
      <c r="M179" s="4212"/>
      <c r="N179" s="4213"/>
      <c r="P179" s="328"/>
      <c r="Q179" s="4207"/>
      <c r="R179" s="4212"/>
      <c r="S179" s="4213"/>
      <c r="U179" s="2240"/>
      <c r="V179" s="4207"/>
      <c r="W179" s="4212"/>
      <c r="X179" s="4213"/>
    </row>
    <row r="180" spans="1:24" ht="8.25" customHeight="1">
      <c r="A180" s="3"/>
      <c r="B180" s="323"/>
      <c r="C180" s="330"/>
      <c r="D180" s="330"/>
      <c r="F180" s="3"/>
      <c r="G180" s="323"/>
      <c r="H180" s="330"/>
      <c r="I180" s="330"/>
      <c r="K180" s="3"/>
      <c r="L180" s="323"/>
      <c r="M180" s="330"/>
      <c r="N180" s="330"/>
      <c r="P180" s="3"/>
      <c r="Q180" s="323"/>
      <c r="R180" s="330"/>
      <c r="S180" s="330"/>
    </row>
    <row r="181" spans="1:24">
      <c r="A181" s="329"/>
      <c r="B181" s="4202"/>
      <c r="C181" s="4222" t="s">
        <v>278</v>
      </c>
      <c r="D181" s="4204" t="e">
        <f>'10,00'!#REF!</f>
        <v>#REF!</v>
      </c>
      <c r="F181" s="329"/>
      <c r="G181" s="4202"/>
      <c r="H181" s="4203" t="s">
        <v>278</v>
      </c>
      <c r="I181" s="4204">
        <f>'11,30'!F119</f>
        <v>0</v>
      </c>
      <c r="K181" s="329"/>
      <c r="L181" s="4202"/>
      <c r="M181" s="4203" t="s">
        <v>278</v>
      </c>
      <c r="N181" s="4204">
        <f>'16,00'!F119</f>
        <v>0</v>
      </c>
      <c r="P181" s="329"/>
      <c r="Q181" s="4202"/>
      <c r="R181" s="4203" t="s">
        <v>278</v>
      </c>
      <c r="S181" s="4204" t="e">
        <f>'19,00'!#REF!</f>
        <v>#REF!</v>
      </c>
      <c r="U181" s="2241"/>
      <c r="V181" s="4202"/>
      <c r="W181" s="4203" t="s">
        <v>278</v>
      </c>
      <c r="X181" s="4204">
        <f>'Оз ночь'!Z7</f>
        <v>0</v>
      </c>
    </row>
    <row r="182" spans="1:24" ht="18">
      <c r="A182" s="307">
        <f>A173</f>
        <v>0.41666666666666669</v>
      </c>
      <c r="B182" s="4202"/>
      <c r="C182" s="4223"/>
      <c r="D182" s="4205"/>
      <c r="F182" s="307">
        <f>F173</f>
        <v>0.5</v>
      </c>
      <c r="G182" s="4202"/>
      <c r="H182" s="4203"/>
      <c r="I182" s="4205"/>
      <c r="K182" s="307">
        <f>K173</f>
        <v>0.66666666666666663</v>
      </c>
      <c r="L182" s="4202"/>
      <c r="M182" s="4203"/>
      <c r="N182" s="4205"/>
      <c r="P182" s="307">
        <f>P173</f>
        <v>0.79166666666666663</v>
      </c>
      <c r="Q182" s="4202"/>
      <c r="R182" s="4203"/>
      <c r="S182" s="4205"/>
      <c r="U182" s="307" t="str">
        <f>U173</f>
        <v>ночь</v>
      </c>
      <c r="V182" s="4202"/>
      <c r="W182" s="4203"/>
      <c r="X182" s="4205"/>
    </row>
    <row r="183" spans="1:24">
      <c r="A183" s="4206" t="s">
        <v>263</v>
      </c>
      <c r="B183" s="4207" t="s">
        <v>251</v>
      </c>
      <c r="D183" s="4208"/>
      <c r="F183" s="4206" t="s">
        <v>257</v>
      </c>
      <c r="G183" s="4207" t="s">
        <v>251</v>
      </c>
      <c r="I183" s="4208"/>
      <c r="K183" s="4206" t="s">
        <v>257</v>
      </c>
      <c r="L183" s="4207" t="s">
        <v>251</v>
      </c>
      <c r="N183" s="4208"/>
      <c r="P183" s="4206" t="s">
        <v>257</v>
      </c>
      <c r="Q183" s="4207" t="s">
        <v>251</v>
      </c>
      <c r="S183" s="4208"/>
      <c r="U183" s="4206" t="s">
        <v>633</v>
      </c>
      <c r="V183" s="4207" t="s">
        <v>251</v>
      </c>
      <c r="X183" s="4208"/>
    </row>
    <row r="184" spans="1:24">
      <c r="A184" s="4206"/>
      <c r="B184" s="4207"/>
      <c r="D184" s="4209"/>
      <c r="F184" s="4206"/>
      <c r="G184" s="4207"/>
      <c r="I184" s="4209"/>
      <c r="K184" s="4206"/>
      <c r="L184" s="4207"/>
      <c r="N184" s="4209"/>
      <c r="P184" s="4206"/>
      <c r="Q184" s="4207"/>
      <c r="S184" s="4209"/>
      <c r="U184" s="4206"/>
      <c r="V184" s="4207"/>
      <c r="X184" s="4209"/>
    </row>
    <row r="185" spans="1:24">
      <c r="A185" s="306"/>
      <c r="B185" s="4207" t="s">
        <v>252</v>
      </c>
      <c r="C185" s="4222" t="s">
        <v>718</v>
      </c>
      <c r="D185" s="4208"/>
      <c r="F185" s="306"/>
      <c r="G185" s="4207" t="s">
        <v>252</v>
      </c>
      <c r="H185" s="4203"/>
      <c r="I185" s="4208"/>
      <c r="K185" s="306"/>
      <c r="L185" s="4207" t="s">
        <v>252</v>
      </c>
      <c r="M185" s="4203"/>
      <c r="N185" s="4208"/>
      <c r="P185" s="306"/>
      <c r="Q185" s="4207" t="s">
        <v>252</v>
      </c>
      <c r="R185" s="4203" t="s">
        <v>718</v>
      </c>
      <c r="S185" s="4208">
        <f>'19,00'!F110</f>
        <v>0</v>
      </c>
      <c r="U185" s="2236"/>
      <c r="V185" s="4207" t="s">
        <v>252</v>
      </c>
      <c r="W185" s="4203"/>
      <c r="X185" s="4208"/>
    </row>
    <row r="186" spans="1:24">
      <c r="A186" s="4210">
        <f>A177</f>
        <v>44606</v>
      </c>
      <c r="B186" s="4207"/>
      <c r="C186" s="4223"/>
      <c r="D186" s="4209"/>
      <c r="F186" s="4210">
        <f>F177</f>
        <v>44606</v>
      </c>
      <c r="G186" s="4207"/>
      <c r="H186" s="4203"/>
      <c r="I186" s="4209"/>
      <c r="K186" s="4210">
        <f>K177</f>
        <v>44606</v>
      </c>
      <c r="L186" s="4207"/>
      <c r="M186" s="4203"/>
      <c r="N186" s="4209"/>
      <c r="P186" s="4210">
        <f>P177</f>
        <v>44606</v>
      </c>
      <c r="Q186" s="4207"/>
      <c r="R186" s="4203"/>
      <c r="S186" s="4209"/>
      <c r="U186" s="4210">
        <f>U177</f>
        <v>44606</v>
      </c>
      <c r="V186" s="4207"/>
      <c r="W186" s="4203"/>
      <c r="X186" s="4209"/>
    </row>
    <row r="187" spans="1:24">
      <c r="A187" s="4211"/>
      <c r="B187" s="4207" t="s">
        <v>253</v>
      </c>
      <c r="C187" s="4212"/>
      <c r="D187" s="4213"/>
      <c r="F187" s="4211"/>
      <c r="G187" s="4207" t="s">
        <v>253</v>
      </c>
      <c r="H187" s="4212"/>
      <c r="I187" s="4213"/>
      <c r="K187" s="4211"/>
      <c r="L187" s="4207" t="s">
        <v>253</v>
      </c>
      <c r="M187" s="4212"/>
      <c r="N187" s="4213"/>
      <c r="P187" s="4211"/>
      <c r="Q187" s="4207" t="s">
        <v>253</v>
      </c>
      <c r="R187" s="4212"/>
      <c r="S187" s="4213"/>
      <c r="U187" s="4211"/>
      <c r="V187" s="4207" t="s">
        <v>253</v>
      </c>
      <c r="W187" s="4212"/>
      <c r="X187" s="4213"/>
    </row>
    <row r="188" spans="1:24">
      <c r="A188" s="328"/>
      <c r="B188" s="4207"/>
      <c r="C188" s="4212"/>
      <c r="D188" s="4213"/>
      <c r="F188" s="328"/>
      <c r="G188" s="4207"/>
      <c r="H188" s="4212"/>
      <c r="I188" s="4213"/>
      <c r="K188" s="328"/>
      <c r="L188" s="4207"/>
      <c r="M188" s="4212"/>
      <c r="N188" s="4213"/>
      <c r="P188" s="328"/>
      <c r="Q188" s="4207"/>
      <c r="R188" s="4212"/>
      <c r="S188" s="4213"/>
      <c r="U188" s="2240"/>
      <c r="V188" s="4207"/>
      <c r="W188" s="4212"/>
      <c r="X188" s="4213"/>
    </row>
    <row r="190" spans="1:24">
      <c r="A190" s="329"/>
      <c r="B190" s="4202"/>
      <c r="C190" s="4219" t="s">
        <v>24</v>
      </c>
      <c r="D190" s="4204">
        <f>'10,00'!X213</f>
        <v>0</v>
      </c>
      <c r="F190" s="329"/>
      <c r="G190" s="4202"/>
      <c r="H190" s="4219" t="s">
        <v>24</v>
      </c>
      <c r="I190" s="4204">
        <f>'11,30'!P115</f>
        <v>0</v>
      </c>
      <c r="K190" s="329"/>
      <c r="L190" s="4202"/>
      <c r="M190" s="4219" t="s">
        <v>24</v>
      </c>
      <c r="N190" s="4204">
        <f>'16,00'!P115</f>
        <v>0</v>
      </c>
      <c r="P190" s="329"/>
      <c r="Q190" s="4202"/>
      <c r="R190" s="4219" t="s">
        <v>24</v>
      </c>
      <c r="S190" s="4204">
        <f>'19,00'!O109</f>
        <v>0</v>
      </c>
      <c r="U190" s="2241"/>
      <c r="V190" s="4202"/>
      <c r="W190" s="4203" t="s">
        <v>278</v>
      </c>
      <c r="X190" s="4204">
        <f>'Оз ночь'!BD7</f>
        <v>0</v>
      </c>
    </row>
    <row r="191" spans="1:24" ht="14.25" customHeight="1">
      <c r="A191" s="307">
        <f>A182</f>
        <v>0.41666666666666669</v>
      </c>
      <c r="B191" s="4202"/>
      <c r="C191" s="4219"/>
      <c r="D191" s="4205"/>
      <c r="F191" s="307">
        <f>F182</f>
        <v>0.5</v>
      </c>
      <c r="G191" s="4202"/>
      <c r="H191" s="4219"/>
      <c r="I191" s="4205"/>
      <c r="K191" s="307">
        <f>K182</f>
        <v>0.66666666666666663</v>
      </c>
      <c r="L191" s="4202"/>
      <c r="M191" s="4219"/>
      <c r="N191" s="4205"/>
      <c r="P191" s="307">
        <f>P182</f>
        <v>0.79166666666666663</v>
      </c>
      <c r="Q191" s="4202"/>
      <c r="R191" s="4219"/>
      <c r="S191" s="4205"/>
      <c r="U191" s="307" t="str">
        <f>U182</f>
        <v>ночь</v>
      </c>
      <c r="V191" s="4202"/>
      <c r="W191" s="4203"/>
      <c r="X191" s="4205"/>
    </row>
    <row r="192" spans="1:24">
      <c r="A192" s="4206" t="s">
        <v>264</v>
      </c>
      <c r="B192" s="4207" t="s">
        <v>251</v>
      </c>
      <c r="C192" s="4203"/>
      <c r="D192" s="4208"/>
      <c r="F192" s="4206" t="s">
        <v>258</v>
      </c>
      <c r="G192" s="4207" t="s">
        <v>251</v>
      </c>
      <c r="H192" s="4203"/>
      <c r="I192" s="4208"/>
      <c r="K192" s="4206" t="s">
        <v>258</v>
      </c>
      <c r="L192" s="4207" t="s">
        <v>251</v>
      </c>
      <c r="M192" s="4203"/>
      <c r="N192" s="4208"/>
      <c r="P192" s="4206" t="s">
        <v>258</v>
      </c>
      <c r="Q192" s="4207" t="s">
        <v>251</v>
      </c>
      <c r="R192" s="4203"/>
      <c r="S192" s="4208"/>
      <c r="U192" s="4206" t="s">
        <v>597</v>
      </c>
      <c r="V192" s="4207" t="s">
        <v>251</v>
      </c>
      <c r="X192" s="4208"/>
    </row>
    <row r="193" spans="1:24">
      <c r="A193" s="4206"/>
      <c r="B193" s="4207"/>
      <c r="C193" s="4203"/>
      <c r="D193" s="4209"/>
      <c r="F193" s="4206"/>
      <c r="G193" s="4207"/>
      <c r="H193" s="4203"/>
      <c r="I193" s="4209"/>
      <c r="K193" s="4206"/>
      <c r="L193" s="4207"/>
      <c r="M193" s="4203"/>
      <c r="N193" s="4209"/>
      <c r="P193" s="4206"/>
      <c r="Q193" s="4207"/>
      <c r="R193" s="4203"/>
      <c r="S193" s="4209"/>
      <c r="U193" s="4206"/>
      <c r="V193" s="4207"/>
      <c r="X193" s="4209"/>
    </row>
    <row r="194" spans="1:24">
      <c r="A194" s="306"/>
      <c r="B194" s="4207" t="s">
        <v>252</v>
      </c>
      <c r="C194" s="4203"/>
      <c r="D194" s="4208"/>
      <c r="F194" s="306"/>
      <c r="G194" s="4207" t="s">
        <v>252</v>
      </c>
      <c r="H194" s="4203"/>
      <c r="I194" s="4208"/>
      <c r="K194" s="306"/>
      <c r="L194" s="4207" t="s">
        <v>252</v>
      </c>
      <c r="M194" s="4203"/>
      <c r="N194" s="4208"/>
      <c r="P194" s="306"/>
      <c r="Q194" s="4207" t="s">
        <v>252</v>
      </c>
      <c r="R194" s="4203"/>
      <c r="S194" s="4208"/>
      <c r="U194" s="2236"/>
      <c r="V194" s="4207" t="s">
        <v>252</v>
      </c>
      <c r="W194" s="4203"/>
      <c r="X194" s="4208"/>
    </row>
    <row r="195" spans="1:24">
      <c r="A195" s="4210">
        <f>A186</f>
        <v>44606</v>
      </c>
      <c r="B195" s="4207"/>
      <c r="C195" s="4203"/>
      <c r="D195" s="4209"/>
      <c r="F195" s="4210">
        <f>F186</f>
        <v>44606</v>
      </c>
      <c r="G195" s="4207"/>
      <c r="H195" s="4203"/>
      <c r="I195" s="4209"/>
      <c r="K195" s="4210">
        <f>K186</f>
        <v>44606</v>
      </c>
      <c r="L195" s="4207"/>
      <c r="M195" s="4203"/>
      <c r="N195" s="4209"/>
      <c r="P195" s="4210">
        <f>P186</f>
        <v>44606</v>
      </c>
      <c r="Q195" s="4207"/>
      <c r="R195" s="4203"/>
      <c r="S195" s="4209"/>
      <c r="U195" s="4210">
        <f>U186</f>
        <v>44606</v>
      </c>
      <c r="V195" s="4207"/>
      <c r="W195" s="4203"/>
      <c r="X195" s="4209"/>
    </row>
    <row r="196" spans="1:24">
      <c r="A196" s="4211"/>
      <c r="B196" s="4207" t="s">
        <v>253</v>
      </c>
      <c r="C196" s="4212"/>
      <c r="D196" s="4213"/>
      <c r="F196" s="4211"/>
      <c r="G196" s="4207" t="s">
        <v>253</v>
      </c>
      <c r="H196" s="4212"/>
      <c r="I196" s="4213"/>
      <c r="K196" s="4211"/>
      <c r="L196" s="4207" t="s">
        <v>253</v>
      </c>
      <c r="M196" s="4212"/>
      <c r="N196" s="4213"/>
      <c r="P196" s="4211"/>
      <c r="Q196" s="4207" t="s">
        <v>253</v>
      </c>
      <c r="R196" s="4212"/>
      <c r="S196" s="4213"/>
      <c r="U196" s="4211"/>
      <c r="V196" s="4207" t="s">
        <v>253</v>
      </c>
      <c r="W196" s="4212"/>
      <c r="X196" s="4213"/>
    </row>
    <row r="197" spans="1:24">
      <c r="A197" s="328"/>
      <c r="B197" s="4207"/>
      <c r="C197" s="4212"/>
      <c r="D197" s="4213"/>
      <c r="F197" s="328"/>
      <c r="G197" s="4207"/>
      <c r="H197" s="4212"/>
      <c r="I197" s="4213"/>
      <c r="K197" s="328"/>
      <c r="L197" s="4207"/>
      <c r="M197" s="4212"/>
      <c r="N197" s="4213"/>
      <c r="P197" s="328"/>
      <c r="Q197" s="4207"/>
      <c r="R197" s="4212"/>
      <c r="S197" s="4213"/>
      <c r="U197" s="2240"/>
      <c r="V197" s="4207"/>
      <c r="W197" s="4212"/>
      <c r="X197" s="4213"/>
    </row>
    <row r="198" spans="1:24" ht="6.75" customHeight="1">
      <c r="A198" s="3"/>
      <c r="B198" s="323"/>
      <c r="C198" s="330"/>
      <c r="D198" s="330"/>
      <c r="F198" s="3"/>
      <c r="G198" s="323"/>
      <c r="H198" s="330"/>
      <c r="I198" s="330"/>
      <c r="K198" s="3"/>
      <c r="L198" s="323"/>
      <c r="M198" s="330"/>
      <c r="N198" s="330"/>
      <c r="P198" s="3"/>
      <c r="Q198" s="323"/>
      <c r="R198" s="330"/>
      <c r="S198" s="330"/>
    </row>
    <row r="199" spans="1:24">
      <c r="A199" s="329"/>
      <c r="B199" s="4202"/>
      <c r="C199" s="4203" t="s">
        <v>277</v>
      </c>
      <c r="D199" s="4204" t="e">
        <f>'10,00'!#REF!</f>
        <v>#REF!</v>
      </c>
      <c r="F199" s="329"/>
      <c r="G199" s="4202"/>
      <c r="H199" s="4203" t="s">
        <v>277</v>
      </c>
      <c r="I199" s="4204">
        <f>'11,30'!P116</f>
        <v>0</v>
      </c>
      <c r="K199" s="329"/>
      <c r="L199" s="4202"/>
      <c r="M199" s="4203" t="s">
        <v>277</v>
      </c>
      <c r="N199" s="4204">
        <f>'16,00'!P116</f>
        <v>0</v>
      </c>
      <c r="P199" s="329"/>
      <c r="Q199" s="4202"/>
      <c r="R199" s="4203" t="s">
        <v>277</v>
      </c>
      <c r="S199" s="4204" t="e">
        <f>'19,00'!#REF!</f>
        <v>#REF!</v>
      </c>
      <c r="U199" s="2313"/>
      <c r="V199" s="4202"/>
      <c r="W199" s="4203" t="s">
        <v>278</v>
      </c>
      <c r="X199" s="4204">
        <f>'Оз ночь'!BN7</f>
        <v>0</v>
      </c>
    </row>
    <row r="200" spans="1:24" ht="15" customHeight="1">
      <c r="A200" s="307">
        <f>A191</f>
        <v>0.41666666666666669</v>
      </c>
      <c r="B200" s="4202"/>
      <c r="C200" s="4203"/>
      <c r="D200" s="4205"/>
      <c r="F200" s="307">
        <f>F191</f>
        <v>0.5</v>
      </c>
      <c r="G200" s="4202"/>
      <c r="H200" s="4203"/>
      <c r="I200" s="4205"/>
      <c r="K200" s="307">
        <f>K191</f>
        <v>0.66666666666666663</v>
      </c>
      <c r="L200" s="4202"/>
      <c r="M200" s="4203"/>
      <c r="N200" s="4205"/>
      <c r="P200" s="307">
        <f>P191</f>
        <v>0.79166666666666663</v>
      </c>
      <c r="Q200" s="4202"/>
      <c r="R200" s="4203"/>
      <c r="S200" s="4205"/>
      <c r="U200" s="307" t="str">
        <f>U191</f>
        <v>ночь</v>
      </c>
      <c r="V200" s="4202"/>
      <c r="W200" s="4203"/>
      <c r="X200" s="4205"/>
    </row>
    <row r="201" spans="1:24">
      <c r="A201" s="4206" t="s">
        <v>264</v>
      </c>
      <c r="B201" s="4207" t="s">
        <v>251</v>
      </c>
      <c r="C201" s="4204" t="s">
        <v>594</v>
      </c>
      <c r="D201" s="4208" t="e">
        <f>'10,00'!#REF!</f>
        <v>#REF!</v>
      </c>
      <c r="F201" s="4206" t="s">
        <v>258</v>
      </c>
      <c r="G201" s="4207" t="s">
        <v>251</v>
      </c>
      <c r="H201" s="4204" t="s">
        <v>594</v>
      </c>
      <c r="I201" s="4208">
        <f>'11,30'!P117</f>
        <v>0</v>
      </c>
      <c r="K201" s="4206" t="s">
        <v>258</v>
      </c>
      <c r="L201" s="4207" t="s">
        <v>251</v>
      </c>
      <c r="M201" s="4204" t="s">
        <v>594</v>
      </c>
      <c r="N201" s="4208">
        <f>'16,00'!P117</f>
        <v>0</v>
      </c>
      <c r="P201" s="4206" t="s">
        <v>258</v>
      </c>
      <c r="Q201" s="4207" t="s">
        <v>251</v>
      </c>
      <c r="R201" s="4204" t="s">
        <v>594</v>
      </c>
      <c r="S201" s="4208" t="e">
        <f>'19,00'!#REF!</f>
        <v>#REF!</v>
      </c>
      <c r="U201" s="4206" t="str">
        <f>'Оз ночь'!BO1</f>
        <v>Оазис 12 мкр</v>
      </c>
      <c r="V201" s="4207" t="s">
        <v>251</v>
      </c>
      <c r="X201" s="4208"/>
    </row>
    <row r="202" spans="1:24">
      <c r="A202" s="4206"/>
      <c r="B202" s="4207"/>
      <c r="C202" s="4205"/>
      <c r="D202" s="4209"/>
      <c r="F202" s="4206"/>
      <c r="G202" s="4207"/>
      <c r="H202" s="4205"/>
      <c r="I202" s="4209"/>
      <c r="K202" s="4206"/>
      <c r="L202" s="4207"/>
      <c r="M202" s="4205"/>
      <c r="N202" s="4209"/>
      <c r="P202" s="4206"/>
      <c r="Q202" s="4207"/>
      <c r="R202" s="4205"/>
      <c r="S202" s="4209"/>
      <c r="U202" s="4206"/>
      <c r="V202" s="4207"/>
      <c r="X202" s="4209"/>
    </row>
    <row r="203" spans="1:24">
      <c r="A203" s="306"/>
      <c r="B203" s="4207" t="s">
        <v>252</v>
      </c>
      <c r="C203" s="4203" t="s">
        <v>593</v>
      </c>
      <c r="D203" s="4208" t="e">
        <f>'10,00'!#REF!</f>
        <v>#REF!</v>
      </c>
      <c r="F203" s="306"/>
      <c r="G203" s="4207" t="s">
        <v>252</v>
      </c>
      <c r="H203" s="4203" t="s">
        <v>593</v>
      </c>
      <c r="I203" s="4208">
        <f>'11,30'!P118</f>
        <v>0</v>
      </c>
      <c r="K203" s="306"/>
      <c r="L203" s="4207" t="s">
        <v>252</v>
      </c>
      <c r="M203" s="4203" t="s">
        <v>593</v>
      </c>
      <c r="N203" s="4208">
        <f>'16,00'!P118</f>
        <v>0</v>
      </c>
      <c r="P203" s="306"/>
      <c r="Q203" s="4207" t="s">
        <v>252</v>
      </c>
      <c r="R203" s="4203" t="s">
        <v>593</v>
      </c>
      <c r="S203" s="4208" t="e">
        <f>'19,00'!#REF!</f>
        <v>#REF!</v>
      </c>
      <c r="U203" s="2309"/>
      <c r="V203" s="4207" t="s">
        <v>252</v>
      </c>
      <c r="W203" s="4203"/>
      <c r="X203" s="4208"/>
    </row>
    <row r="204" spans="1:24">
      <c r="A204" s="4210">
        <f>A195</f>
        <v>44606</v>
      </c>
      <c r="B204" s="4207"/>
      <c r="C204" s="4203"/>
      <c r="D204" s="4209"/>
      <c r="F204" s="4210">
        <f>F195</f>
        <v>44606</v>
      </c>
      <c r="G204" s="4207"/>
      <c r="H204" s="4203"/>
      <c r="I204" s="4209"/>
      <c r="K204" s="4210">
        <f>K195</f>
        <v>44606</v>
      </c>
      <c r="L204" s="4207"/>
      <c r="M204" s="4203"/>
      <c r="N204" s="4209"/>
      <c r="P204" s="4210">
        <f>P195</f>
        <v>44606</v>
      </c>
      <c r="Q204" s="4207"/>
      <c r="R204" s="4203"/>
      <c r="S204" s="4209"/>
      <c r="U204" s="4210">
        <f>U195</f>
        <v>44606</v>
      </c>
      <c r="V204" s="4207"/>
      <c r="W204" s="4203"/>
      <c r="X204" s="4209"/>
    </row>
    <row r="205" spans="1:24">
      <c r="A205" s="4211"/>
      <c r="B205" s="4207" t="s">
        <v>253</v>
      </c>
      <c r="C205" s="4212"/>
      <c r="D205" s="4213"/>
      <c r="F205" s="4211"/>
      <c r="G205" s="4207" t="s">
        <v>253</v>
      </c>
      <c r="H205" s="4212"/>
      <c r="I205" s="4213"/>
      <c r="K205" s="4211"/>
      <c r="L205" s="4207" t="s">
        <v>253</v>
      </c>
      <c r="M205" s="4212"/>
      <c r="N205" s="4213"/>
      <c r="P205" s="4211"/>
      <c r="Q205" s="4207" t="s">
        <v>253</v>
      </c>
      <c r="R205" s="4212"/>
      <c r="S205" s="4213"/>
      <c r="U205" s="4211"/>
      <c r="V205" s="4207" t="s">
        <v>253</v>
      </c>
      <c r="W205" s="4212"/>
      <c r="X205" s="4213"/>
    </row>
    <row r="206" spans="1:24">
      <c r="A206" s="328"/>
      <c r="B206" s="4207"/>
      <c r="C206" s="4212"/>
      <c r="D206" s="4213"/>
      <c r="F206" s="328"/>
      <c r="G206" s="4207"/>
      <c r="H206" s="4212"/>
      <c r="I206" s="4213"/>
      <c r="K206" s="328"/>
      <c r="L206" s="4207"/>
      <c r="M206" s="4212"/>
      <c r="N206" s="4213"/>
      <c r="P206" s="328"/>
      <c r="Q206" s="4207"/>
      <c r="R206" s="4212"/>
      <c r="S206" s="4213"/>
      <c r="U206" s="2312"/>
      <c r="V206" s="4207"/>
      <c r="W206" s="4212"/>
      <c r="X206" s="4213"/>
    </row>
    <row r="207" spans="1:24" ht="7.5" customHeight="1">
      <c r="A207" s="3"/>
      <c r="B207" s="323"/>
      <c r="C207" s="330"/>
      <c r="D207" s="330"/>
      <c r="F207" s="3"/>
      <c r="G207" s="323"/>
      <c r="H207" s="330"/>
      <c r="I207" s="330"/>
      <c r="K207" s="3"/>
      <c r="L207" s="323"/>
      <c r="M207" s="330"/>
      <c r="N207" s="330"/>
      <c r="P207" s="3"/>
      <c r="Q207" s="323"/>
      <c r="R207" s="330"/>
      <c r="S207" s="330"/>
    </row>
    <row r="208" spans="1:24">
      <c r="A208" s="329"/>
      <c r="B208" s="4202"/>
      <c r="C208" s="4203" t="s">
        <v>816</v>
      </c>
      <c r="D208" s="4204">
        <f>'10,00'!X231</f>
        <v>0</v>
      </c>
      <c r="F208" s="329"/>
      <c r="G208" s="4202"/>
      <c r="H208" s="4203" t="s">
        <v>278</v>
      </c>
      <c r="I208" s="4204">
        <f>'11,30'!P119</f>
        <v>0</v>
      </c>
      <c r="K208" s="329"/>
      <c r="L208" s="4202"/>
      <c r="M208" s="4203" t="s">
        <v>278</v>
      </c>
      <c r="N208" s="4204">
        <f>'16,00'!P119</f>
        <v>0</v>
      </c>
      <c r="P208" s="329"/>
      <c r="Q208" s="4202"/>
      <c r="R208" s="4203" t="s">
        <v>278</v>
      </c>
      <c r="S208" s="4204" t="e">
        <f>'19,00'!#REF!</f>
        <v>#REF!</v>
      </c>
      <c r="U208" s="2327"/>
      <c r="V208" s="4202"/>
      <c r="W208" s="4203" t="s">
        <v>278</v>
      </c>
      <c r="X208" s="4204">
        <f>'Оз ночь'!BX7</f>
        <v>0</v>
      </c>
    </row>
    <row r="209" spans="1:24" ht="15" customHeight="1">
      <c r="A209" s="307">
        <f>A200</f>
        <v>0.41666666666666669</v>
      </c>
      <c r="B209" s="4202"/>
      <c r="C209" s="4203"/>
      <c r="D209" s="4205"/>
      <c r="F209" s="307">
        <f>F200</f>
        <v>0.5</v>
      </c>
      <c r="G209" s="4202"/>
      <c r="H209" s="4203"/>
      <c r="I209" s="4205"/>
      <c r="K209" s="307">
        <f>K200</f>
        <v>0.66666666666666663</v>
      </c>
      <c r="L209" s="4202"/>
      <c r="M209" s="4203"/>
      <c r="N209" s="4205"/>
      <c r="P209" s="307">
        <f>P200</f>
        <v>0.79166666666666663</v>
      </c>
      <c r="Q209" s="4202"/>
      <c r="R209" s="4203"/>
      <c r="S209" s="4205"/>
      <c r="U209" s="307" t="str">
        <f>U200</f>
        <v>ночь</v>
      </c>
      <c r="V209" s="4202"/>
      <c r="W209" s="4203"/>
      <c r="X209" s="4205"/>
    </row>
    <row r="210" spans="1:24">
      <c r="A210" s="4206" t="s">
        <v>264</v>
      </c>
      <c r="B210" s="4207" t="s">
        <v>251</v>
      </c>
      <c r="D210" s="4208"/>
      <c r="F210" s="4206" t="s">
        <v>258</v>
      </c>
      <c r="G210" s="4207" t="s">
        <v>251</v>
      </c>
      <c r="I210" s="4208"/>
      <c r="K210" s="4206" t="s">
        <v>258</v>
      </c>
      <c r="L210" s="4207" t="s">
        <v>251</v>
      </c>
      <c r="N210" s="4208"/>
      <c r="P210" s="4206" t="s">
        <v>258</v>
      </c>
      <c r="Q210" s="4207" t="s">
        <v>251</v>
      </c>
      <c r="S210" s="4208"/>
      <c r="U210" s="4206" t="s">
        <v>650</v>
      </c>
      <c r="V210" s="4207" t="s">
        <v>251</v>
      </c>
      <c r="X210" s="4208"/>
    </row>
    <row r="211" spans="1:24">
      <c r="A211" s="4206"/>
      <c r="B211" s="4207"/>
      <c r="D211" s="4209"/>
      <c r="F211" s="4206"/>
      <c r="G211" s="4207"/>
      <c r="I211" s="4209"/>
      <c r="K211" s="4206"/>
      <c r="L211" s="4207"/>
      <c r="N211" s="4209"/>
      <c r="P211" s="4206"/>
      <c r="Q211" s="4207"/>
      <c r="S211" s="4209"/>
      <c r="U211" s="4206"/>
      <c r="V211" s="4207"/>
      <c r="X211" s="4209"/>
    </row>
    <row r="212" spans="1:24">
      <c r="A212" s="306"/>
      <c r="B212" s="4207" t="s">
        <v>252</v>
      </c>
      <c r="C212" s="4222" t="str">
        <f>C158</f>
        <v>Бул.Желтый</v>
      </c>
      <c r="D212" s="4208">
        <f>'10,00'!X214</f>
        <v>0</v>
      </c>
      <c r="F212" s="306"/>
      <c r="G212" s="4207" t="s">
        <v>252</v>
      </c>
      <c r="H212" s="4203"/>
      <c r="I212" s="4208"/>
      <c r="K212" s="306"/>
      <c r="L212" s="4207" t="s">
        <v>252</v>
      </c>
      <c r="M212" s="4203"/>
      <c r="N212" s="4208"/>
      <c r="P212" s="306"/>
      <c r="Q212" s="4207" t="s">
        <v>252</v>
      </c>
      <c r="R212" s="4203" t="s">
        <v>718</v>
      </c>
      <c r="S212" s="4208"/>
      <c r="U212" s="2325"/>
      <c r="V212" s="4207" t="s">
        <v>252</v>
      </c>
      <c r="W212" s="4203"/>
      <c r="X212" s="4208"/>
    </row>
    <row r="213" spans="1:24">
      <c r="A213" s="4210">
        <f>A204</f>
        <v>44606</v>
      </c>
      <c r="B213" s="4207"/>
      <c r="C213" s="4223"/>
      <c r="D213" s="4209"/>
      <c r="F213" s="4210">
        <f>F204</f>
        <v>44606</v>
      </c>
      <c r="G213" s="4207"/>
      <c r="H213" s="4203"/>
      <c r="I213" s="4209"/>
      <c r="K213" s="4210">
        <f>K204</f>
        <v>44606</v>
      </c>
      <c r="L213" s="4207"/>
      <c r="M213" s="4203"/>
      <c r="N213" s="4209"/>
      <c r="P213" s="4210">
        <f>P204</f>
        <v>44606</v>
      </c>
      <c r="Q213" s="4207"/>
      <c r="R213" s="4203"/>
      <c r="S213" s="4209"/>
      <c r="U213" s="4210">
        <f>U204</f>
        <v>44606</v>
      </c>
      <c r="V213" s="4207"/>
      <c r="W213" s="4203"/>
      <c r="X213" s="4209"/>
    </row>
    <row r="214" spans="1:24">
      <c r="A214" s="4211"/>
      <c r="B214" s="4207" t="s">
        <v>253</v>
      </c>
      <c r="C214" s="4212"/>
      <c r="D214" s="4213"/>
      <c r="F214" s="4211"/>
      <c r="G214" s="4207" t="s">
        <v>253</v>
      </c>
      <c r="H214" s="4212"/>
      <c r="I214" s="4213"/>
      <c r="K214" s="4211"/>
      <c r="L214" s="4207" t="s">
        <v>253</v>
      </c>
      <c r="M214" s="4212"/>
      <c r="N214" s="4213"/>
      <c r="P214" s="4211"/>
      <c r="Q214" s="4207" t="s">
        <v>253</v>
      </c>
      <c r="R214" s="4212"/>
      <c r="S214" s="4213"/>
      <c r="U214" s="4211"/>
      <c r="V214" s="4207" t="s">
        <v>253</v>
      </c>
      <c r="W214" s="4212"/>
      <c r="X214" s="4213"/>
    </row>
    <row r="215" spans="1:24">
      <c r="A215" s="328"/>
      <c r="B215" s="4207"/>
      <c r="C215" s="4212"/>
      <c r="D215" s="4213"/>
      <c r="F215" s="328"/>
      <c r="G215" s="4207"/>
      <c r="H215" s="4212"/>
      <c r="I215" s="4213"/>
      <c r="K215" s="328"/>
      <c r="L215" s="4207"/>
      <c r="M215" s="4212"/>
      <c r="N215" s="4213"/>
      <c r="P215" s="328"/>
      <c r="Q215" s="4207"/>
      <c r="R215" s="4212"/>
      <c r="S215" s="4213"/>
      <c r="U215" s="2326"/>
      <c r="V215" s="4207"/>
      <c r="W215" s="4212"/>
      <c r="X215" s="4213"/>
    </row>
    <row r="216" spans="1:24" ht="6" customHeight="1"/>
    <row r="217" spans="1:24">
      <c r="A217" s="329"/>
      <c r="B217" s="4202"/>
      <c r="C217" s="4203" t="s">
        <v>278</v>
      </c>
      <c r="D217" s="4204">
        <f>'Оз 5;30'!AT7</f>
        <v>30</v>
      </c>
      <c r="F217" s="329"/>
      <c r="G217" s="4202"/>
      <c r="H217" s="4219" t="s">
        <v>24</v>
      </c>
      <c r="I217" s="4204">
        <f>'11,30'!Z115</f>
        <v>0</v>
      </c>
      <c r="K217" s="329"/>
      <c r="L217" s="4202"/>
      <c r="M217" s="4219" t="s">
        <v>24</v>
      </c>
      <c r="N217" s="4204">
        <f>'16,00'!Z115</f>
        <v>0</v>
      </c>
      <c r="P217" s="329"/>
      <c r="Q217" s="4202"/>
      <c r="R217" s="4219" t="s">
        <v>24</v>
      </c>
      <c r="S217" s="4204">
        <f>'19,00'!X109</f>
        <v>100</v>
      </c>
      <c r="U217" s="2522"/>
      <c r="V217" s="4202"/>
      <c r="W217" s="4203" t="s">
        <v>278</v>
      </c>
      <c r="X217" s="4204">
        <f>'Оз ночь'!CH7</f>
        <v>0</v>
      </c>
    </row>
    <row r="218" spans="1:24" ht="15.75" customHeight="1">
      <c r="A218" s="307"/>
      <c r="B218" s="4202"/>
      <c r="C218" s="4203"/>
      <c r="D218" s="4205"/>
      <c r="F218" s="307">
        <f>F209</f>
        <v>0.5</v>
      </c>
      <c r="G218" s="4202"/>
      <c r="H218" s="4219"/>
      <c r="I218" s="4205"/>
      <c r="K218" s="307">
        <f>K209</f>
        <v>0.66666666666666663</v>
      </c>
      <c r="L218" s="4202"/>
      <c r="M218" s="4219"/>
      <c r="N218" s="4205"/>
      <c r="P218" s="307">
        <f>P209</f>
        <v>0.79166666666666663</v>
      </c>
      <c r="Q218" s="4202"/>
      <c r="R218" s="4219"/>
      <c r="S218" s="4205"/>
      <c r="U218" s="307" t="str">
        <f>U209</f>
        <v>ночь</v>
      </c>
      <c r="V218" s="4202"/>
      <c r="W218" s="4203"/>
      <c r="X218" s="4205"/>
    </row>
    <row r="219" spans="1:24">
      <c r="A219" s="4206" t="s">
        <v>634</v>
      </c>
      <c r="B219" s="4229" t="s">
        <v>251</v>
      </c>
      <c r="C219" s="4203"/>
      <c r="D219" s="4208"/>
      <c r="F219" s="4206" t="s">
        <v>259</v>
      </c>
      <c r="G219" s="4207" t="s">
        <v>251</v>
      </c>
      <c r="H219" s="4203"/>
      <c r="I219" s="4208"/>
      <c r="K219" s="4206" t="s">
        <v>259</v>
      </c>
      <c r="L219" s="4207" t="s">
        <v>251</v>
      </c>
      <c r="M219" s="4203"/>
      <c r="N219" s="4208"/>
      <c r="P219" s="4206" t="s">
        <v>259</v>
      </c>
      <c r="Q219" s="4207" t="s">
        <v>251</v>
      </c>
      <c r="R219" s="4203"/>
      <c r="S219" s="4208"/>
      <c r="U219" s="4206" t="str">
        <f>'Оз 5;30'!CI1</f>
        <v>Оазис  Изумруд</v>
      </c>
      <c r="V219" s="4207" t="s">
        <v>251</v>
      </c>
      <c r="X219" s="4208"/>
    </row>
    <row r="220" spans="1:24">
      <c r="A220" s="4206"/>
      <c r="B220" s="4229"/>
      <c r="C220" s="4203"/>
      <c r="D220" s="4209"/>
      <c r="F220" s="4206"/>
      <c r="G220" s="4207"/>
      <c r="H220" s="4203"/>
      <c r="I220" s="4209"/>
      <c r="K220" s="4206"/>
      <c r="L220" s="4207"/>
      <c r="M220" s="4203"/>
      <c r="N220" s="4209"/>
      <c r="P220" s="4206"/>
      <c r="Q220" s="4207"/>
      <c r="R220" s="4203"/>
      <c r="S220" s="4209"/>
      <c r="U220" s="4206"/>
      <c r="V220" s="4207"/>
      <c r="X220" s="4209"/>
    </row>
    <row r="221" spans="1:24">
      <c r="A221" s="2249"/>
      <c r="B221" s="4229" t="s">
        <v>252</v>
      </c>
      <c r="C221" s="4203"/>
      <c r="D221" s="4208"/>
      <c r="F221" s="306"/>
      <c r="G221" s="4207" t="s">
        <v>252</v>
      </c>
      <c r="H221" s="4203"/>
      <c r="I221" s="4208"/>
      <c r="K221" s="306"/>
      <c r="L221" s="4207" t="s">
        <v>252</v>
      </c>
      <c r="M221" s="4203"/>
      <c r="N221" s="4208"/>
      <c r="P221" s="306"/>
      <c r="Q221" s="4207" t="s">
        <v>252</v>
      </c>
      <c r="R221" s="4203"/>
      <c r="S221" s="4208"/>
      <c r="U221" s="2520"/>
      <c r="V221" s="4207" t="s">
        <v>252</v>
      </c>
      <c r="W221" s="4203"/>
      <c r="X221" s="4208"/>
    </row>
    <row r="222" spans="1:24" ht="12.75" customHeight="1">
      <c r="A222" s="4210">
        <f>A213</f>
        <v>44606</v>
      </c>
      <c r="B222" s="4229"/>
      <c r="C222" s="4203"/>
      <c r="D222" s="4209"/>
      <c r="F222" s="4210">
        <f>F213</f>
        <v>44606</v>
      </c>
      <c r="G222" s="4207"/>
      <c r="H222" s="4203"/>
      <c r="I222" s="4209"/>
      <c r="K222" s="4210">
        <f>K213</f>
        <v>44606</v>
      </c>
      <c r="L222" s="4207"/>
      <c r="M222" s="4203"/>
      <c r="N222" s="4209"/>
      <c r="P222" s="4210">
        <f>P213</f>
        <v>44606</v>
      </c>
      <c r="Q222" s="4207"/>
      <c r="R222" s="4203"/>
      <c r="S222" s="4209"/>
      <c r="U222" s="4210">
        <f>U213</f>
        <v>44606</v>
      </c>
      <c r="V222" s="4207"/>
      <c r="W222" s="4203"/>
      <c r="X222" s="4209"/>
    </row>
    <row r="223" spans="1:24" ht="12.75" customHeight="1">
      <c r="A223" s="4211"/>
      <c r="B223" s="4229" t="s">
        <v>253</v>
      </c>
      <c r="C223" s="4212"/>
      <c r="D223" s="4213"/>
      <c r="F223" s="4211"/>
      <c r="G223" s="4207" t="s">
        <v>253</v>
      </c>
      <c r="H223" s="4212"/>
      <c r="I223" s="4213"/>
      <c r="K223" s="4211"/>
      <c r="L223" s="4207" t="s">
        <v>253</v>
      </c>
      <c r="M223" s="4212"/>
      <c r="N223" s="4213"/>
      <c r="P223" s="4211"/>
      <c r="Q223" s="4207" t="s">
        <v>253</v>
      </c>
      <c r="R223" s="4212"/>
      <c r="S223" s="4213"/>
      <c r="U223" s="4211"/>
      <c r="V223" s="4207" t="s">
        <v>253</v>
      </c>
      <c r="W223" s="4212"/>
      <c r="X223" s="4213"/>
    </row>
    <row r="224" spans="1:24">
      <c r="A224" s="2250"/>
      <c r="B224" s="4229"/>
      <c r="C224" s="4212"/>
      <c r="D224" s="4213"/>
      <c r="F224" s="328"/>
      <c r="G224" s="4207"/>
      <c r="H224" s="4212"/>
      <c r="I224" s="4213"/>
      <c r="K224" s="328"/>
      <c r="L224" s="4207"/>
      <c r="M224" s="4212"/>
      <c r="N224" s="4213"/>
      <c r="P224" s="328"/>
      <c r="Q224" s="4207"/>
      <c r="R224" s="4212"/>
      <c r="S224" s="4213"/>
      <c r="U224" s="2521"/>
      <c r="V224" s="4207"/>
      <c r="W224" s="4212"/>
      <c r="X224" s="4213"/>
    </row>
    <row r="225" spans="1:24" ht="6.75" customHeight="1">
      <c r="A225" s="2251"/>
      <c r="F225" s="3"/>
      <c r="G225" s="323"/>
      <c r="H225" s="330"/>
      <c r="I225" s="330"/>
      <c r="K225" s="3"/>
      <c r="L225" s="323"/>
      <c r="M225" s="330"/>
      <c r="N225" s="330"/>
      <c r="P225" s="3"/>
      <c r="Q225" s="323"/>
      <c r="R225" s="330"/>
      <c r="S225" s="330"/>
    </row>
    <row r="226" spans="1:24">
      <c r="A226" s="2252"/>
      <c r="B226" s="4202"/>
      <c r="C226" s="4203"/>
      <c r="D226" s="4204"/>
      <c r="F226" s="329"/>
      <c r="G226" s="4202"/>
      <c r="H226" s="4203" t="s">
        <v>277</v>
      </c>
      <c r="I226" s="4204">
        <f>'11,30'!Z116</f>
        <v>0</v>
      </c>
      <c r="K226" s="329"/>
      <c r="L226" s="4202"/>
      <c r="M226" s="4203" t="s">
        <v>277</v>
      </c>
      <c r="N226" s="4204">
        <f>'16,00'!Z116</f>
        <v>0</v>
      </c>
      <c r="P226" s="329"/>
      <c r="Q226" s="4202"/>
      <c r="R226" s="4203" t="s">
        <v>277</v>
      </c>
      <c r="S226" s="4204" t="e">
        <f>'19,00'!#REF!</f>
        <v>#REF!</v>
      </c>
      <c r="U226" s="2637"/>
      <c r="V226" s="4202"/>
      <c r="W226" s="4203" t="s">
        <v>278</v>
      </c>
      <c r="X226" s="4204">
        <f>'Оз ночь'!CR7</f>
        <v>0</v>
      </c>
    </row>
    <row r="227" spans="1:24" ht="15" customHeight="1">
      <c r="A227" s="2253"/>
      <c r="B227" s="4202"/>
      <c r="C227" s="4203"/>
      <c r="D227" s="4205"/>
      <c r="F227" s="307">
        <f>F218</f>
        <v>0.5</v>
      </c>
      <c r="G227" s="4202"/>
      <c r="H227" s="4203"/>
      <c r="I227" s="4205"/>
      <c r="K227" s="307">
        <f>K218</f>
        <v>0.66666666666666663</v>
      </c>
      <c r="L227" s="4202"/>
      <c r="M227" s="4203"/>
      <c r="N227" s="4205"/>
      <c r="P227" s="307">
        <f>P218</f>
        <v>0.79166666666666663</v>
      </c>
      <c r="Q227" s="4202"/>
      <c r="R227" s="4203"/>
      <c r="S227" s="4205"/>
      <c r="U227" s="307" t="str">
        <f>U218</f>
        <v>ночь</v>
      </c>
      <c r="V227" s="4202"/>
      <c r="W227" s="4203"/>
      <c r="X227" s="4205"/>
    </row>
    <row r="228" spans="1:24">
      <c r="A228" s="4230" t="s">
        <v>635</v>
      </c>
      <c r="B228" s="4207" t="s">
        <v>251</v>
      </c>
      <c r="C228" s="4203" t="s">
        <v>278</v>
      </c>
      <c r="D228" s="4208">
        <f>'Оз 5;30'!BD7</f>
        <v>25</v>
      </c>
      <c r="F228" s="4206" t="s">
        <v>259</v>
      </c>
      <c r="G228" s="4207" t="s">
        <v>251</v>
      </c>
      <c r="H228" s="4204" t="s">
        <v>594</v>
      </c>
      <c r="I228" s="4208">
        <f>'11,30'!Z117</f>
        <v>0</v>
      </c>
      <c r="K228" s="4206" t="s">
        <v>259</v>
      </c>
      <c r="L228" s="4207" t="s">
        <v>251</v>
      </c>
      <c r="M228" s="4204" t="s">
        <v>594</v>
      </c>
      <c r="N228" s="4208">
        <f>'16,00'!Z117</f>
        <v>0</v>
      </c>
      <c r="P228" s="4206" t="s">
        <v>259</v>
      </c>
      <c r="Q228" s="4207" t="s">
        <v>251</v>
      </c>
      <c r="R228" s="4204" t="s">
        <v>594</v>
      </c>
      <c r="S228" s="4208" t="e">
        <f>'19,00'!#REF!</f>
        <v>#REF!</v>
      </c>
      <c r="U228" s="4216" t="str">
        <f>P623</f>
        <v>Оазис Мото</v>
      </c>
      <c r="V228" s="4207" t="s">
        <v>251</v>
      </c>
      <c r="X228" s="4208"/>
    </row>
    <row r="229" spans="1:24">
      <c r="A229" s="4230"/>
      <c r="B229" s="4207"/>
      <c r="C229" s="4203"/>
      <c r="D229" s="4209"/>
      <c r="F229" s="4206"/>
      <c r="G229" s="4207"/>
      <c r="H229" s="4205"/>
      <c r="I229" s="4209"/>
      <c r="K229" s="4206"/>
      <c r="L229" s="4207"/>
      <c r="M229" s="4205"/>
      <c r="N229" s="4209"/>
      <c r="P229" s="4206"/>
      <c r="Q229" s="4207"/>
      <c r="R229" s="4205"/>
      <c r="S229" s="4209"/>
      <c r="U229" s="4206"/>
      <c r="V229" s="4207"/>
      <c r="X229" s="4209"/>
    </row>
    <row r="230" spans="1:24">
      <c r="A230" s="2249"/>
      <c r="B230" s="4207" t="s">
        <v>252</v>
      </c>
      <c r="C230" s="4203"/>
      <c r="D230" s="4208"/>
      <c r="F230" s="306"/>
      <c r="G230" s="4207" t="s">
        <v>252</v>
      </c>
      <c r="H230" s="4203" t="s">
        <v>593</v>
      </c>
      <c r="I230" s="4208">
        <f>'11,30'!Z118</f>
        <v>0</v>
      </c>
      <c r="K230" s="306"/>
      <c r="L230" s="4207" t="s">
        <v>252</v>
      </c>
      <c r="M230" s="4203" t="s">
        <v>593</v>
      </c>
      <c r="N230" s="4208">
        <f>'16,00'!Z118</f>
        <v>0</v>
      </c>
      <c r="P230" s="306"/>
      <c r="Q230" s="4207" t="s">
        <v>252</v>
      </c>
      <c r="R230" s="4203" t="s">
        <v>593</v>
      </c>
      <c r="S230" s="4208" t="e">
        <f>'19,00'!#REF!</f>
        <v>#REF!</v>
      </c>
      <c r="U230" s="2702"/>
      <c r="V230" s="4207" t="s">
        <v>252</v>
      </c>
      <c r="W230" s="4203"/>
      <c r="X230" s="4208"/>
    </row>
    <row r="231" spans="1:24" ht="12.75" customHeight="1">
      <c r="A231" s="4210">
        <f>A222</f>
        <v>44606</v>
      </c>
      <c r="B231" s="4207"/>
      <c r="C231" s="4203"/>
      <c r="D231" s="4209"/>
      <c r="F231" s="4210">
        <f>F222</f>
        <v>44606</v>
      </c>
      <c r="G231" s="4207"/>
      <c r="H231" s="4203"/>
      <c r="I231" s="4209"/>
      <c r="K231" s="4210">
        <f>K222</f>
        <v>44606</v>
      </c>
      <c r="L231" s="4207"/>
      <c r="M231" s="4203"/>
      <c r="N231" s="4209"/>
      <c r="P231" s="4210">
        <f>P222</f>
        <v>44606</v>
      </c>
      <c r="Q231" s="4207"/>
      <c r="R231" s="4203"/>
      <c r="S231" s="4209"/>
      <c r="U231" s="4210">
        <f>U222</f>
        <v>44606</v>
      </c>
      <c r="V231" s="4207"/>
      <c r="W231" s="4203"/>
      <c r="X231" s="4209"/>
    </row>
    <row r="232" spans="1:24" ht="12.75" customHeight="1">
      <c r="A232" s="4211"/>
      <c r="B232" s="4207" t="s">
        <v>253</v>
      </c>
      <c r="C232" s="4212"/>
      <c r="D232" s="4213"/>
      <c r="F232" s="4211"/>
      <c r="G232" s="4207" t="s">
        <v>253</v>
      </c>
      <c r="H232" s="4212"/>
      <c r="I232" s="4213"/>
      <c r="K232" s="4211"/>
      <c r="L232" s="4207" t="s">
        <v>253</v>
      </c>
      <c r="M232" s="4212"/>
      <c r="N232" s="4213"/>
      <c r="P232" s="4211"/>
      <c r="Q232" s="4207" t="s">
        <v>253</v>
      </c>
      <c r="R232" s="4212"/>
      <c r="S232" s="4213"/>
      <c r="U232" s="4211"/>
      <c r="V232" s="4207" t="s">
        <v>253</v>
      </c>
      <c r="W232" s="4212"/>
      <c r="X232" s="4213"/>
    </row>
    <row r="233" spans="1:24">
      <c r="A233" s="2250"/>
      <c r="B233" s="4207"/>
      <c r="C233" s="4212"/>
      <c r="D233" s="4213"/>
      <c r="F233" s="328"/>
      <c r="G233" s="4207"/>
      <c r="H233" s="4212"/>
      <c r="I233" s="4213"/>
      <c r="K233" s="328"/>
      <c r="L233" s="4207"/>
      <c r="M233" s="4212"/>
      <c r="N233" s="4213"/>
      <c r="P233" s="328"/>
      <c r="Q233" s="4207"/>
      <c r="R233" s="4212"/>
      <c r="S233" s="4213"/>
      <c r="U233" s="2703"/>
      <c r="V233" s="4207"/>
      <c r="W233" s="4212"/>
      <c r="X233" s="4213"/>
    </row>
    <row r="234" spans="1:24" ht="7.5" customHeight="1">
      <c r="A234" s="36"/>
      <c r="B234" s="323"/>
      <c r="C234" s="330"/>
      <c r="D234" s="330"/>
      <c r="F234" s="3"/>
      <c r="G234" s="323"/>
      <c r="H234" s="330"/>
      <c r="I234" s="330"/>
      <c r="K234" s="3"/>
      <c r="L234" s="323"/>
      <c r="M234" s="330"/>
      <c r="N234" s="330"/>
      <c r="P234" s="3"/>
      <c r="Q234" s="323"/>
      <c r="R234" s="330"/>
      <c r="S234" s="330"/>
    </row>
    <row r="235" spans="1:24">
      <c r="A235" s="2252"/>
      <c r="B235" s="4202"/>
      <c r="C235" s="4203" t="s">
        <v>278</v>
      </c>
      <c r="D235" s="4204">
        <f>'Оз 5;30'!BX7</f>
        <v>0</v>
      </c>
      <c r="F235" s="329"/>
      <c r="G235" s="4202"/>
      <c r="H235" s="4203" t="s">
        <v>278</v>
      </c>
      <c r="I235" s="4204">
        <f>'11,30'!Z119</f>
        <v>0</v>
      </c>
      <c r="K235" s="329"/>
      <c r="L235" s="4202"/>
      <c r="M235" s="4203" t="s">
        <v>278</v>
      </c>
      <c r="N235" s="4204">
        <f>'16,00'!Z119</f>
        <v>0</v>
      </c>
      <c r="P235" s="329"/>
      <c r="Q235" s="4202"/>
      <c r="R235" s="4203" t="s">
        <v>816</v>
      </c>
      <c r="S235" s="4204">
        <f>'19,00'!X127</f>
        <v>5</v>
      </c>
      <c r="U235" s="2637"/>
      <c r="V235" s="4202"/>
      <c r="W235" s="4203"/>
      <c r="X235" s="4204"/>
    </row>
    <row r="236" spans="1:24" ht="15" customHeight="1">
      <c r="A236" s="2253"/>
      <c r="B236" s="4202"/>
      <c r="C236" s="4203"/>
      <c r="D236" s="4205"/>
      <c r="F236" s="307">
        <f>F227</f>
        <v>0.5</v>
      </c>
      <c r="G236" s="4202"/>
      <c r="H236" s="4203"/>
      <c r="I236" s="4205"/>
      <c r="K236" s="307">
        <f>K227</f>
        <v>0.66666666666666663</v>
      </c>
      <c r="L236" s="4202"/>
      <c r="M236" s="4203"/>
      <c r="N236" s="4205"/>
      <c r="P236" s="307">
        <f>P227</f>
        <v>0.79166666666666663</v>
      </c>
      <c r="Q236" s="4202"/>
      <c r="R236" s="4203"/>
      <c r="S236" s="4205"/>
      <c r="U236" s="307" t="str">
        <f>U227</f>
        <v>ночь</v>
      </c>
      <c r="V236" s="4202"/>
      <c r="W236" s="4203"/>
      <c r="X236" s="4205"/>
    </row>
    <row r="237" spans="1:24" ht="12.75" customHeight="1">
      <c r="A237" s="4228" t="s">
        <v>650</v>
      </c>
      <c r="B237" s="4207" t="s">
        <v>251</v>
      </c>
      <c r="D237" s="4208"/>
      <c r="F237" s="4206" t="s">
        <v>259</v>
      </c>
      <c r="G237" s="4207" t="s">
        <v>251</v>
      </c>
      <c r="I237" s="4208"/>
      <c r="K237" s="4206" t="s">
        <v>259</v>
      </c>
      <c r="L237" s="4207" t="s">
        <v>251</v>
      </c>
      <c r="N237" s="4208"/>
      <c r="P237" s="4206" t="s">
        <v>259</v>
      </c>
      <c r="Q237" s="4207" t="s">
        <v>251</v>
      </c>
      <c r="S237" s="4208"/>
      <c r="U237" s="4206" t="s">
        <v>487</v>
      </c>
      <c r="V237" s="4207" t="s">
        <v>251</v>
      </c>
      <c r="X237" s="4208">
        <f>'Оз ночь'!F5</f>
        <v>0</v>
      </c>
    </row>
    <row r="238" spans="1:24" ht="12.75" customHeight="1">
      <c r="A238" s="4228"/>
      <c r="B238" s="4207"/>
      <c r="D238" s="4209"/>
      <c r="F238" s="4206"/>
      <c r="G238" s="4207"/>
      <c r="I238" s="4209"/>
      <c r="K238" s="4206"/>
      <c r="L238" s="4207"/>
      <c r="N238" s="4209"/>
      <c r="P238" s="4206"/>
      <c r="Q238" s="4207"/>
      <c r="S238" s="4209"/>
      <c r="U238" s="4206"/>
      <c r="V238" s="4207"/>
      <c r="W238" t="s">
        <v>782</v>
      </c>
      <c r="X238" s="4209"/>
    </row>
    <row r="239" spans="1:24" ht="12.75" customHeight="1">
      <c r="A239" s="306"/>
      <c r="B239" s="4207" t="s">
        <v>252</v>
      </c>
      <c r="C239" s="4203"/>
      <c r="D239" s="4208"/>
      <c r="F239" s="306"/>
      <c r="G239" s="4207" t="s">
        <v>252</v>
      </c>
      <c r="H239" s="4203"/>
      <c r="I239" s="4208"/>
      <c r="K239" s="306"/>
      <c r="L239" s="4207" t="s">
        <v>252</v>
      </c>
      <c r="M239" s="4203"/>
      <c r="N239" s="4208"/>
      <c r="P239" s="306"/>
      <c r="Q239" s="4207" t="s">
        <v>252</v>
      </c>
      <c r="R239" s="4203" t="s">
        <v>817</v>
      </c>
      <c r="S239" s="4208">
        <f>'19,00'!X110</f>
        <v>35</v>
      </c>
      <c r="U239" s="3178"/>
      <c r="V239" s="4207" t="s">
        <v>252</v>
      </c>
      <c r="W239" s="4203"/>
      <c r="X239" s="4208"/>
    </row>
    <row r="240" spans="1:24" ht="12.75" customHeight="1">
      <c r="A240" s="4210"/>
      <c r="B240" s="4207"/>
      <c r="C240" s="4203"/>
      <c r="D240" s="4209"/>
      <c r="F240" s="4210">
        <f>F231</f>
        <v>44606</v>
      </c>
      <c r="G240" s="4207"/>
      <c r="H240" s="4203"/>
      <c r="I240" s="4209"/>
      <c r="K240" s="4210">
        <f>K231</f>
        <v>44606</v>
      </c>
      <c r="L240" s="4207"/>
      <c r="M240" s="4203"/>
      <c r="N240" s="4209"/>
      <c r="P240" s="4210">
        <f>P231</f>
        <v>44606</v>
      </c>
      <c r="Q240" s="4207"/>
      <c r="R240" s="4203"/>
      <c r="S240" s="4209"/>
      <c r="U240" s="4210">
        <f>U231</f>
        <v>44606</v>
      </c>
      <c r="V240" s="4207"/>
      <c r="W240" s="4203"/>
      <c r="X240" s="4209"/>
    </row>
    <row r="241" spans="1:24" ht="12.75" customHeight="1">
      <c r="A241" s="4211"/>
      <c r="B241" s="4207" t="s">
        <v>253</v>
      </c>
      <c r="C241" s="4212"/>
      <c r="D241" s="4213"/>
      <c r="F241" s="4211"/>
      <c r="G241" s="4207" t="s">
        <v>253</v>
      </c>
      <c r="H241" s="4212"/>
      <c r="I241" s="4213"/>
      <c r="K241" s="4211"/>
      <c r="L241" s="4207" t="s">
        <v>253</v>
      </c>
      <c r="M241" s="4212"/>
      <c r="N241" s="4213"/>
      <c r="P241" s="4211"/>
      <c r="Q241" s="4207" t="s">
        <v>253</v>
      </c>
      <c r="R241" s="4212"/>
      <c r="S241" s="4213"/>
      <c r="U241" s="4211"/>
      <c r="V241" s="4207" t="s">
        <v>253</v>
      </c>
      <c r="W241" s="4212"/>
      <c r="X241" s="4213"/>
    </row>
    <row r="242" spans="1:24" ht="12.75" customHeight="1">
      <c r="A242" s="328"/>
      <c r="B242" s="4207"/>
      <c r="C242" s="4212"/>
      <c r="D242" s="4213"/>
      <c r="F242" s="328"/>
      <c r="G242" s="4207"/>
      <c r="H242" s="4212"/>
      <c r="I242" s="4213"/>
      <c r="K242" s="328"/>
      <c r="L242" s="4207"/>
      <c r="M242" s="4212"/>
      <c r="N242" s="4213"/>
      <c r="P242" s="328"/>
      <c r="Q242" s="4207"/>
      <c r="R242" s="4212"/>
      <c r="S242" s="4213"/>
      <c r="U242" s="3179"/>
      <c r="V242" s="4207"/>
      <c r="W242" s="4212"/>
      <c r="X242" s="4213"/>
    </row>
    <row r="244" spans="1:24">
      <c r="A244" s="329"/>
      <c r="B244" s="4202"/>
      <c r="C244" s="4219" t="s">
        <v>24</v>
      </c>
      <c r="D244" s="4204">
        <f>'10,00'!X265</f>
        <v>0</v>
      </c>
      <c r="F244" s="329"/>
      <c r="G244" s="4202"/>
      <c r="H244" s="4219" t="s">
        <v>24</v>
      </c>
      <c r="I244" s="4204">
        <f>'11,30'!F170</f>
        <v>0</v>
      </c>
      <c r="K244" s="329"/>
      <c r="L244" s="4202"/>
      <c r="M244" s="4219" t="s">
        <v>24</v>
      </c>
      <c r="N244" s="4204">
        <f>'16,00'!F170</f>
        <v>0</v>
      </c>
      <c r="P244" s="329"/>
      <c r="Q244" s="4202"/>
      <c r="R244" s="4219" t="s">
        <v>24</v>
      </c>
      <c r="S244" s="4204">
        <f>'19,00'!F161</f>
        <v>0</v>
      </c>
      <c r="U244" s="2637"/>
      <c r="V244" s="4202"/>
      <c r="W244" s="4203"/>
      <c r="X244" s="4204"/>
    </row>
    <row r="245" spans="1:24" ht="18">
      <c r="A245" s="307">
        <f>A236</f>
        <v>0</v>
      </c>
      <c r="B245" s="4202"/>
      <c r="C245" s="4219"/>
      <c r="D245" s="4205"/>
      <c r="F245" s="307">
        <f>F236</f>
        <v>0.5</v>
      </c>
      <c r="G245" s="4202"/>
      <c r="H245" s="4219"/>
      <c r="I245" s="4205"/>
      <c r="K245" s="307">
        <f>K236</f>
        <v>0.66666666666666663</v>
      </c>
      <c r="L245" s="4202"/>
      <c r="M245" s="4219"/>
      <c r="N245" s="4205"/>
      <c r="P245" s="307">
        <f>P236</f>
        <v>0.79166666666666663</v>
      </c>
      <c r="Q245" s="4202"/>
      <c r="R245" s="4219"/>
      <c r="S245" s="4205"/>
      <c r="U245" s="307" t="str">
        <f>U236</f>
        <v>ночь</v>
      </c>
      <c r="V245" s="4202"/>
      <c r="W245" s="4203"/>
      <c r="X245" s="4205"/>
    </row>
    <row r="246" spans="1:24" ht="12.75" customHeight="1">
      <c r="A246" s="4206" t="s">
        <v>267</v>
      </c>
      <c r="B246" s="4207" t="s">
        <v>251</v>
      </c>
      <c r="C246" s="4203"/>
      <c r="D246" s="4208"/>
      <c r="F246" s="4206" t="s">
        <v>260</v>
      </c>
      <c r="G246" s="4207" t="s">
        <v>251</v>
      </c>
      <c r="H246" s="4203"/>
      <c r="I246" s="4208"/>
      <c r="K246" s="4206" t="s">
        <v>260</v>
      </c>
      <c r="L246" s="4207" t="s">
        <v>251</v>
      </c>
      <c r="M246" s="4203"/>
      <c r="N246" s="4208"/>
      <c r="P246" s="4206" t="s">
        <v>260</v>
      </c>
      <c r="Q246" s="4207" t="s">
        <v>251</v>
      </c>
      <c r="R246" s="4203"/>
      <c r="S246" s="4208"/>
      <c r="U246" s="4206" t="s">
        <v>488</v>
      </c>
      <c r="V246" s="4207" t="s">
        <v>251</v>
      </c>
      <c r="X246" s="4208">
        <f>'Оз ночь'!P5</f>
        <v>0</v>
      </c>
    </row>
    <row r="247" spans="1:24" ht="12.75" customHeight="1">
      <c r="A247" s="4206"/>
      <c r="B247" s="4207"/>
      <c r="C247" s="4203"/>
      <c r="D247" s="4209"/>
      <c r="F247" s="4206"/>
      <c r="G247" s="4207"/>
      <c r="H247" s="4203"/>
      <c r="I247" s="4209"/>
      <c r="K247" s="4206"/>
      <c r="L247" s="4207"/>
      <c r="M247" s="4203"/>
      <c r="N247" s="4209"/>
      <c r="P247" s="4206"/>
      <c r="Q247" s="4207"/>
      <c r="R247" s="4203"/>
      <c r="S247" s="4209"/>
      <c r="U247" s="4206"/>
      <c r="V247" s="4207"/>
      <c r="W247" t="str">
        <f>W238</f>
        <v>Батон - Багет</v>
      </c>
      <c r="X247" s="4209"/>
    </row>
    <row r="248" spans="1:24" ht="12.75" customHeight="1">
      <c r="A248" s="306"/>
      <c r="B248" s="4207" t="s">
        <v>252</v>
      </c>
      <c r="C248" s="4203"/>
      <c r="D248" s="4208"/>
      <c r="F248" s="306"/>
      <c r="G248" s="4207" t="s">
        <v>252</v>
      </c>
      <c r="H248" s="4203"/>
      <c r="I248" s="4208"/>
      <c r="K248" s="306"/>
      <c r="L248" s="4207" t="s">
        <v>252</v>
      </c>
      <c r="M248" s="4203"/>
      <c r="N248" s="4208"/>
      <c r="P248" s="306"/>
      <c r="Q248" s="4207" t="s">
        <v>252</v>
      </c>
      <c r="R248" s="4203"/>
      <c r="S248" s="4208"/>
      <c r="U248" s="3178"/>
      <c r="V248" s="4207" t="s">
        <v>252</v>
      </c>
      <c r="W248" s="4203"/>
      <c r="X248" s="4208"/>
    </row>
    <row r="249" spans="1:24" ht="12.75" customHeight="1">
      <c r="A249" s="4210">
        <f>A240</f>
        <v>0</v>
      </c>
      <c r="B249" s="4207"/>
      <c r="C249" s="4203"/>
      <c r="D249" s="4209"/>
      <c r="F249" s="4210">
        <f>F240</f>
        <v>44606</v>
      </c>
      <c r="G249" s="4207"/>
      <c r="H249" s="4203"/>
      <c r="I249" s="4209"/>
      <c r="K249" s="4210">
        <f>K240</f>
        <v>44606</v>
      </c>
      <c r="L249" s="4207"/>
      <c r="M249" s="4203"/>
      <c r="N249" s="4209"/>
      <c r="P249" s="4210">
        <f>P240</f>
        <v>44606</v>
      </c>
      <c r="Q249" s="4207"/>
      <c r="R249" s="4203"/>
      <c r="S249" s="4209"/>
      <c r="U249" s="4210">
        <f>U240</f>
        <v>44606</v>
      </c>
      <c r="V249" s="4207"/>
      <c r="W249" s="4203"/>
      <c r="X249" s="4209"/>
    </row>
    <row r="250" spans="1:24" ht="12.75" customHeight="1">
      <c r="A250" s="4211"/>
      <c r="B250" s="4207" t="s">
        <v>253</v>
      </c>
      <c r="C250" s="4212"/>
      <c r="D250" s="4213"/>
      <c r="F250" s="4211"/>
      <c r="G250" s="4207" t="s">
        <v>253</v>
      </c>
      <c r="H250" s="4212"/>
      <c r="I250" s="4213"/>
      <c r="K250" s="4211"/>
      <c r="L250" s="4207" t="s">
        <v>253</v>
      </c>
      <c r="M250" s="4212"/>
      <c r="N250" s="4213"/>
      <c r="P250" s="4211"/>
      <c r="Q250" s="4207" t="s">
        <v>253</v>
      </c>
      <c r="R250" s="4212"/>
      <c r="S250" s="4213"/>
      <c r="U250" s="4211"/>
      <c r="V250" s="4207" t="s">
        <v>253</v>
      </c>
      <c r="W250" s="4212"/>
      <c r="X250" s="4213"/>
    </row>
    <row r="251" spans="1:24" ht="12.75" customHeight="1">
      <c r="A251" s="328"/>
      <c r="B251" s="4207"/>
      <c r="C251" s="4212"/>
      <c r="D251" s="4213"/>
      <c r="F251" s="328"/>
      <c r="G251" s="4207"/>
      <c r="H251" s="4212"/>
      <c r="I251" s="4213"/>
      <c r="K251" s="328"/>
      <c r="L251" s="4207"/>
      <c r="M251" s="4212"/>
      <c r="N251" s="4213"/>
      <c r="P251" s="328"/>
      <c r="Q251" s="4207"/>
      <c r="R251" s="4212"/>
      <c r="S251" s="4213"/>
      <c r="U251" s="3179"/>
      <c r="V251" s="4207"/>
      <c r="W251" s="4212"/>
      <c r="X251" s="4213"/>
    </row>
    <row r="252" spans="1:24" ht="15.75">
      <c r="A252" s="3"/>
      <c r="B252" s="323"/>
      <c r="C252" s="330"/>
      <c r="D252" s="330"/>
      <c r="F252" s="3"/>
      <c r="G252" s="323"/>
      <c r="H252" s="330"/>
      <c r="I252" s="330"/>
      <c r="K252" s="3"/>
      <c r="L252" s="323"/>
      <c r="M252" s="330"/>
      <c r="N252" s="330"/>
      <c r="P252" s="3"/>
      <c r="Q252" s="323"/>
      <c r="R252" s="330"/>
      <c r="S252" s="330"/>
    </row>
    <row r="253" spans="1:24">
      <c r="A253" s="329"/>
      <c r="B253" s="4202"/>
      <c r="C253" s="4203" t="s">
        <v>277</v>
      </c>
      <c r="D253" s="4204" t="e">
        <f>'10,00'!#REF!</f>
        <v>#REF!</v>
      </c>
      <c r="F253" s="329"/>
      <c r="G253" s="4202"/>
      <c r="H253" s="4203" t="s">
        <v>277</v>
      </c>
      <c r="I253" s="4204">
        <f>'11,30'!F171</f>
        <v>0</v>
      </c>
      <c r="K253" s="329"/>
      <c r="L253" s="4202"/>
      <c r="M253" s="4203" t="s">
        <v>277</v>
      </c>
      <c r="N253" s="4204">
        <f>'16,00'!F171</f>
        <v>0</v>
      </c>
      <c r="P253" s="329"/>
      <c r="Q253" s="4202"/>
      <c r="R253" s="4203" t="s">
        <v>277</v>
      </c>
      <c r="S253" s="4204" t="e">
        <f>'19,00'!#REF!</f>
        <v>#REF!</v>
      </c>
      <c r="U253" s="2637"/>
      <c r="V253" s="4202"/>
      <c r="W253" s="4203"/>
      <c r="X253" s="4204"/>
    </row>
    <row r="254" spans="1:24" ht="15.75" customHeight="1">
      <c r="A254" s="307">
        <f>A245</f>
        <v>0</v>
      </c>
      <c r="B254" s="4202"/>
      <c r="C254" s="4203"/>
      <c r="D254" s="4205"/>
      <c r="F254" s="307">
        <f>F245</f>
        <v>0.5</v>
      </c>
      <c r="G254" s="4202"/>
      <c r="H254" s="4203"/>
      <c r="I254" s="4205"/>
      <c r="K254" s="307">
        <f>K245</f>
        <v>0.66666666666666663</v>
      </c>
      <c r="L254" s="4202"/>
      <c r="M254" s="4203"/>
      <c r="N254" s="4205"/>
      <c r="P254" s="307">
        <f>P245</f>
        <v>0.79166666666666663</v>
      </c>
      <c r="Q254" s="4202"/>
      <c r="R254" s="4203"/>
      <c r="S254" s="4205"/>
      <c r="U254" s="307" t="str">
        <f>U245</f>
        <v>ночь</v>
      </c>
      <c r="V254" s="4202"/>
      <c r="W254" s="4203"/>
      <c r="X254" s="4205"/>
    </row>
    <row r="255" spans="1:24" ht="12.75" customHeight="1">
      <c r="A255" s="4206" t="s">
        <v>267</v>
      </c>
      <c r="B255" s="4207" t="s">
        <v>251</v>
      </c>
      <c r="C255" s="4204" t="s">
        <v>594</v>
      </c>
      <c r="D255" s="4208" t="e">
        <f>'10,00'!#REF!</f>
        <v>#REF!</v>
      </c>
      <c r="F255" s="4206" t="s">
        <v>260</v>
      </c>
      <c r="G255" s="4207" t="s">
        <v>251</v>
      </c>
      <c r="H255" s="4204" t="s">
        <v>594</v>
      </c>
      <c r="I255" s="4208">
        <f>'11,30'!F172</f>
        <v>0</v>
      </c>
      <c r="K255" s="4206" t="s">
        <v>260</v>
      </c>
      <c r="L255" s="4207" t="s">
        <v>251</v>
      </c>
      <c r="M255" s="4204" t="s">
        <v>594</v>
      </c>
      <c r="N255" s="4208">
        <f>'16,00'!F172</f>
        <v>0</v>
      </c>
      <c r="P255" s="4206" t="s">
        <v>260</v>
      </c>
      <c r="Q255" s="4207" t="s">
        <v>251</v>
      </c>
      <c r="R255" s="4204" t="s">
        <v>594</v>
      </c>
      <c r="S255" s="4208" t="e">
        <f>'19,00'!#REF!</f>
        <v>#REF!</v>
      </c>
      <c r="U255" s="4206" t="s">
        <v>598</v>
      </c>
      <c r="V255" s="4207" t="s">
        <v>251</v>
      </c>
      <c r="X255" s="4208" t="e">
        <f>'Оз 19;00'!#REF!</f>
        <v>#REF!</v>
      </c>
    </row>
    <row r="256" spans="1:24" ht="12.75" customHeight="1">
      <c r="A256" s="4206"/>
      <c r="B256" s="4207"/>
      <c r="C256" s="4205"/>
      <c r="D256" s="4209"/>
      <c r="F256" s="4206"/>
      <c r="G256" s="4207"/>
      <c r="H256" s="4205"/>
      <c r="I256" s="4209"/>
      <c r="K256" s="4206"/>
      <c r="L256" s="4207"/>
      <c r="M256" s="4205"/>
      <c r="N256" s="4209"/>
      <c r="P256" s="4206"/>
      <c r="Q256" s="4207"/>
      <c r="R256" s="4205"/>
      <c r="S256" s="4209"/>
      <c r="U256" s="4206"/>
      <c r="V256" s="4207"/>
      <c r="W256" t="str">
        <f>W247</f>
        <v>Батон - Багет</v>
      </c>
      <c r="X256" s="4209"/>
    </row>
    <row r="257" spans="1:24" ht="12.75" customHeight="1">
      <c r="A257" s="306"/>
      <c r="B257" s="4207" t="s">
        <v>252</v>
      </c>
      <c r="C257" s="4203" t="s">
        <v>593</v>
      </c>
      <c r="D257" s="4208">
        <f>'10,00'!X266</f>
        <v>0</v>
      </c>
      <c r="F257" s="306"/>
      <c r="G257" s="4207" t="s">
        <v>252</v>
      </c>
      <c r="H257" s="4203" t="s">
        <v>593</v>
      </c>
      <c r="I257" s="4208">
        <f>'11,30'!F173</f>
        <v>0</v>
      </c>
      <c r="K257" s="306"/>
      <c r="L257" s="4207" t="s">
        <v>252</v>
      </c>
      <c r="M257" s="4203" t="s">
        <v>593</v>
      </c>
      <c r="N257" s="4208">
        <f>'16,00'!F173</f>
        <v>0</v>
      </c>
      <c r="P257" s="306"/>
      <c r="Q257" s="4207" t="s">
        <v>252</v>
      </c>
      <c r="R257" s="4203" t="s">
        <v>593</v>
      </c>
      <c r="S257" s="4208" t="e">
        <f>'19,00'!#REF!</f>
        <v>#REF!</v>
      </c>
      <c r="U257" s="3178"/>
      <c r="V257" s="4207" t="s">
        <v>252</v>
      </c>
      <c r="W257" s="4203"/>
      <c r="X257" s="4208"/>
    </row>
    <row r="258" spans="1:24" ht="12.75" customHeight="1">
      <c r="A258" s="4210">
        <f>A249</f>
        <v>0</v>
      </c>
      <c r="B258" s="4207"/>
      <c r="C258" s="4203"/>
      <c r="D258" s="4209"/>
      <c r="F258" s="4210">
        <f>F249</f>
        <v>44606</v>
      </c>
      <c r="G258" s="4207"/>
      <c r="H258" s="4203"/>
      <c r="I258" s="4209"/>
      <c r="K258" s="4210">
        <f>K249</f>
        <v>44606</v>
      </c>
      <c r="L258" s="4207"/>
      <c r="M258" s="4203"/>
      <c r="N258" s="4209"/>
      <c r="P258" s="4210">
        <f>P249</f>
        <v>44606</v>
      </c>
      <c r="Q258" s="4207"/>
      <c r="R258" s="4203"/>
      <c r="S258" s="4209"/>
      <c r="U258" s="4210">
        <f>U249</f>
        <v>44606</v>
      </c>
      <c r="V258" s="4207"/>
      <c r="W258" s="4203"/>
      <c r="X258" s="4209"/>
    </row>
    <row r="259" spans="1:24" ht="12.75" customHeight="1">
      <c r="A259" s="4211"/>
      <c r="B259" s="4207" t="s">
        <v>253</v>
      </c>
      <c r="C259" s="4212"/>
      <c r="D259" s="4213"/>
      <c r="F259" s="4211"/>
      <c r="G259" s="4207" t="s">
        <v>253</v>
      </c>
      <c r="H259" s="4212"/>
      <c r="I259" s="4213"/>
      <c r="K259" s="4211"/>
      <c r="L259" s="4207" t="s">
        <v>253</v>
      </c>
      <c r="M259" s="4212"/>
      <c r="N259" s="4213"/>
      <c r="P259" s="4211"/>
      <c r="Q259" s="4207" t="s">
        <v>253</v>
      </c>
      <c r="R259" s="4212"/>
      <c r="S259" s="4213"/>
      <c r="U259" s="4211"/>
      <c r="V259" s="4207" t="s">
        <v>253</v>
      </c>
      <c r="W259" s="4212"/>
      <c r="X259" s="4213"/>
    </row>
    <row r="260" spans="1:24" ht="12.75" customHeight="1">
      <c r="A260" s="328"/>
      <c r="B260" s="4207"/>
      <c r="C260" s="4212"/>
      <c r="D260" s="4213"/>
      <c r="F260" s="328"/>
      <c r="G260" s="4207"/>
      <c r="H260" s="4212"/>
      <c r="I260" s="4213"/>
      <c r="K260" s="328"/>
      <c r="L260" s="4207"/>
      <c r="M260" s="4212"/>
      <c r="N260" s="4213"/>
      <c r="P260" s="328"/>
      <c r="Q260" s="4207"/>
      <c r="R260" s="4212"/>
      <c r="S260" s="4213"/>
      <c r="U260" s="3179"/>
      <c r="V260" s="4207"/>
      <c r="W260" s="4212"/>
      <c r="X260" s="4213"/>
    </row>
    <row r="261" spans="1:24" ht="6.75" customHeight="1">
      <c r="A261" s="3"/>
      <c r="B261" s="323"/>
      <c r="C261" s="330"/>
      <c r="D261" s="330"/>
      <c r="F261" s="3"/>
      <c r="G261" s="323"/>
      <c r="H261" s="330"/>
      <c r="I261" s="330"/>
      <c r="K261" s="3"/>
      <c r="L261" s="323"/>
      <c r="M261" s="330"/>
      <c r="N261" s="330"/>
      <c r="P261" s="3"/>
      <c r="Q261" s="323"/>
      <c r="R261" s="330"/>
      <c r="S261" s="330"/>
    </row>
    <row r="262" spans="1:24">
      <c r="A262" s="329"/>
      <c r="B262" s="4202"/>
      <c r="C262" s="4203" t="s">
        <v>278</v>
      </c>
      <c r="D262" s="4204" t="e">
        <f>'10,00'!#REF!</f>
        <v>#REF!</v>
      </c>
      <c r="F262" s="329"/>
      <c r="G262" s="4202"/>
      <c r="H262" s="4203" t="s">
        <v>278</v>
      </c>
      <c r="I262" s="4204">
        <f>'11,30'!F174</f>
        <v>0</v>
      </c>
      <c r="K262" s="329"/>
      <c r="L262" s="4202"/>
      <c r="M262" s="4203" t="s">
        <v>278</v>
      </c>
      <c r="N262" s="4204">
        <f>'16,00'!F174</f>
        <v>0</v>
      </c>
      <c r="P262" s="329"/>
      <c r="Q262" s="4202"/>
      <c r="R262" s="4203" t="s">
        <v>278</v>
      </c>
      <c r="S262" s="4204" t="e">
        <f>'19,00'!#REF!</f>
        <v>#REF!</v>
      </c>
      <c r="U262" s="2637"/>
      <c r="V262" s="4202"/>
      <c r="W262" s="4203"/>
      <c r="X262" s="4204"/>
    </row>
    <row r="263" spans="1:24" ht="14.25" customHeight="1">
      <c r="A263" s="307">
        <f>A254</f>
        <v>0</v>
      </c>
      <c r="B263" s="4202"/>
      <c r="C263" s="4203"/>
      <c r="D263" s="4205"/>
      <c r="F263" s="307">
        <f>F254</f>
        <v>0.5</v>
      </c>
      <c r="G263" s="4202"/>
      <c r="H263" s="4203"/>
      <c r="I263" s="4205"/>
      <c r="K263" s="307">
        <f>K254</f>
        <v>0.66666666666666663</v>
      </c>
      <c r="L263" s="4202"/>
      <c r="M263" s="4203"/>
      <c r="N263" s="4205"/>
      <c r="P263" s="307">
        <f>P254</f>
        <v>0.79166666666666663</v>
      </c>
      <c r="Q263" s="4202"/>
      <c r="R263" s="4203"/>
      <c r="S263" s="4205"/>
      <c r="U263" s="307" t="str">
        <f>U254</f>
        <v>ночь</v>
      </c>
      <c r="V263" s="4202"/>
      <c r="W263" s="4203"/>
      <c r="X263" s="4205"/>
    </row>
    <row r="264" spans="1:24" ht="12.75" customHeight="1">
      <c r="A264" s="4206" t="s">
        <v>267</v>
      </c>
      <c r="B264" s="4207" t="s">
        <v>251</v>
      </c>
      <c r="D264" s="4208"/>
      <c r="F264" s="4206" t="s">
        <v>260</v>
      </c>
      <c r="G264" s="4207" t="s">
        <v>251</v>
      </c>
      <c r="I264" s="4208"/>
      <c r="K264" s="4206" t="s">
        <v>260</v>
      </c>
      <c r="L264" s="4207" t="s">
        <v>251</v>
      </c>
      <c r="N264" s="4208"/>
      <c r="P264" s="4206" t="s">
        <v>260</v>
      </c>
      <c r="Q264" s="4207" t="s">
        <v>251</v>
      </c>
      <c r="S264" s="4208"/>
      <c r="U264" s="4206" t="s">
        <v>597</v>
      </c>
      <c r="V264" s="4207" t="s">
        <v>251</v>
      </c>
      <c r="X264" s="4208">
        <f>'Оз ночь'!BD5</f>
        <v>0</v>
      </c>
    </row>
    <row r="265" spans="1:24" ht="12.75" customHeight="1">
      <c r="A265" s="4206"/>
      <c r="B265" s="4207"/>
      <c r="D265" s="4209"/>
      <c r="F265" s="4206"/>
      <c r="G265" s="4207"/>
      <c r="I265" s="4209"/>
      <c r="K265" s="4206"/>
      <c r="L265" s="4207"/>
      <c r="N265" s="4209"/>
      <c r="P265" s="4206"/>
      <c r="Q265" s="4207"/>
      <c r="S265" s="4209"/>
      <c r="U265" s="4206"/>
      <c r="V265" s="4207"/>
      <c r="W265" t="str">
        <f>W256</f>
        <v>Батон - Багет</v>
      </c>
      <c r="X265" s="4209"/>
    </row>
    <row r="266" spans="1:24" ht="12.75" customHeight="1">
      <c r="A266" s="306"/>
      <c r="B266" s="4207" t="s">
        <v>252</v>
      </c>
      <c r="C266" s="4203"/>
      <c r="D266" s="4208"/>
      <c r="F266" s="306"/>
      <c r="G266" s="4207" t="s">
        <v>252</v>
      </c>
      <c r="H266" s="4203"/>
      <c r="I266" s="4208"/>
      <c r="K266" s="306"/>
      <c r="L266" s="4207" t="s">
        <v>252</v>
      </c>
      <c r="M266" s="4203"/>
      <c r="N266" s="4208"/>
      <c r="P266" s="306"/>
      <c r="Q266" s="4207" t="s">
        <v>252</v>
      </c>
      <c r="R266" s="4203" t="s">
        <v>718</v>
      </c>
      <c r="S266" s="4208">
        <f>'19,00'!F162</f>
        <v>0</v>
      </c>
      <c r="U266" s="3178"/>
      <c r="V266" s="4207" t="s">
        <v>252</v>
      </c>
      <c r="W266" s="4203"/>
      <c r="X266" s="4208"/>
    </row>
    <row r="267" spans="1:24" ht="12.75" customHeight="1">
      <c r="A267" s="4210">
        <f>A258</f>
        <v>0</v>
      </c>
      <c r="B267" s="4207"/>
      <c r="C267" s="4203"/>
      <c r="D267" s="4209"/>
      <c r="F267" s="4210">
        <f>F258</f>
        <v>44606</v>
      </c>
      <c r="G267" s="4207"/>
      <c r="H267" s="4203"/>
      <c r="I267" s="4209"/>
      <c r="K267" s="4210">
        <f>K258</f>
        <v>44606</v>
      </c>
      <c r="L267" s="4207"/>
      <c r="M267" s="4203"/>
      <c r="N267" s="4209"/>
      <c r="P267" s="4210">
        <f>P258</f>
        <v>44606</v>
      </c>
      <c r="Q267" s="4207"/>
      <c r="R267" s="4203"/>
      <c r="S267" s="4209"/>
      <c r="U267" s="4210">
        <f>U258</f>
        <v>44606</v>
      </c>
      <c r="V267" s="4207"/>
      <c r="W267" s="4203"/>
      <c r="X267" s="4209"/>
    </row>
    <row r="268" spans="1:24" ht="12.75" customHeight="1">
      <c r="A268" s="4211"/>
      <c r="B268" s="4207" t="s">
        <v>253</v>
      </c>
      <c r="C268" s="4212"/>
      <c r="D268" s="4213"/>
      <c r="F268" s="4211"/>
      <c r="G268" s="4207" t="s">
        <v>253</v>
      </c>
      <c r="H268" s="4212"/>
      <c r="I268" s="4213"/>
      <c r="K268" s="4211"/>
      <c r="L268" s="4207" t="s">
        <v>253</v>
      </c>
      <c r="M268" s="4212"/>
      <c r="N268" s="4213"/>
      <c r="P268" s="4211"/>
      <c r="Q268" s="4207" t="s">
        <v>253</v>
      </c>
      <c r="R268" s="4212"/>
      <c r="S268" s="4213"/>
      <c r="U268" s="4211"/>
      <c r="V268" s="4207" t="s">
        <v>253</v>
      </c>
      <c r="W268" s="4212"/>
      <c r="X268" s="4213"/>
    </row>
    <row r="269" spans="1:24" ht="12.75" customHeight="1">
      <c r="A269" s="328"/>
      <c r="B269" s="4207"/>
      <c r="C269" s="4212"/>
      <c r="D269" s="4213"/>
      <c r="F269" s="328"/>
      <c r="G269" s="4207"/>
      <c r="H269" s="4212"/>
      <c r="I269" s="4213"/>
      <c r="K269" s="328"/>
      <c r="L269" s="4207"/>
      <c r="M269" s="4212"/>
      <c r="N269" s="4213"/>
      <c r="P269" s="328"/>
      <c r="Q269" s="4207"/>
      <c r="R269" s="4212"/>
      <c r="S269" s="4213"/>
      <c r="U269" s="3179"/>
      <c r="V269" s="4207"/>
      <c r="W269" s="4212"/>
      <c r="X269" s="4213"/>
    </row>
    <row r="270" spans="1:24" ht="8.25" customHeight="1"/>
    <row r="271" spans="1:24">
      <c r="A271" s="329"/>
      <c r="B271" s="4202"/>
      <c r="C271" s="4219" t="s">
        <v>24</v>
      </c>
      <c r="D271" s="4204" t="e">
        <f>'10,00'!#REF!</f>
        <v>#REF!</v>
      </c>
      <c r="F271" s="329"/>
      <c r="G271" s="4202"/>
      <c r="H271" s="4219" t="s">
        <v>24</v>
      </c>
      <c r="I271" s="4204">
        <f>'11,30'!P170</f>
        <v>0</v>
      </c>
      <c r="K271" s="329"/>
      <c r="L271" s="4202"/>
      <c r="M271" s="4219" t="s">
        <v>24</v>
      </c>
      <c r="N271" s="4204">
        <f>'16,00'!P170</f>
        <v>0</v>
      </c>
      <c r="P271" s="329"/>
      <c r="Q271" s="4202"/>
      <c r="R271" s="4219" t="s">
        <v>24</v>
      </c>
      <c r="S271" s="4204">
        <f>'19,00'!O161</f>
        <v>0</v>
      </c>
      <c r="U271" s="2637"/>
      <c r="V271" s="4202"/>
      <c r="W271" s="4203"/>
      <c r="X271" s="4204"/>
    </row>
    <row r="272" spans="1:24" ht="14.25" customHeight="1">
      <c r="A272" s="307">
        <f>A263</f>
        <v>0</v>
      </c>
      <c r="B272" s="4202"/>
      <c r="C272" s="4219"/>
      <c r="D272" s="4205"/>
      <c r="F272" s="307">
        <f>F263</f>
        <v>0.5</v>
      </c>
      <c r="G272" s="4202"/>
      <c r="H272" s="4219"/>
      <c r="I272" s="4205"/>
      <c r="K272" s="307">
        <f>K263</f>
        <v>0.66666666666666663</v>
      </c>
      <c r="L272" s="4202"/>
      <c r="M272" s="4219"/>
      <c r="N272" s="4205"/>
      <c r="P272" s="307">
        <f>P263</f>
        <v>0.79166666666666663</v>
      </c>
      <c r="Q272" s="4202"/>
      <c r="R272" s="4219"/>
      <c r="S272" s="4205"/>
      <c r="U272" s="307" t="str">
        <f>U263</f>
        <v>ночь</v>
      </c>
      <c r="V272" s="4202"/>
      <c r="W272" s="4203"/>
      <c r="X272" s="4205"/>
    </row>
    <row r="273" spans="1:24" ht="12.75" customHeight="1">
      <c r="A273" s="4206" t="s">
        <v>268</v>
      </c>
      <c r="B273" s="4207" t="s">
        <v>251</v>
      </c>
      <c r="C273" s="4203"/>
      <c r="D273" s="4208"/>
      <c r="F273" s="4206" t="s">
        <v>261</v>
      </c>
      <c r="G273" s="4207" t="s">
        <v>251</v>
      </c>
      <c r="H273" s="4203"/>
      <c r="I273" s="4208"/>
      <c r="K273" s="4206" t="s">
        <v>261</v>
      </c>
      <c r="L273" s="4207" t="s">
        <v>251</v>
      </c>
      <c r="M273" s="4203"/>
      <c r="N273" s="4208"/>
      <c r="P273" s="4206" t="s">
        <v>261</v>
      </c>
      <c r="Q273" s="4207" t="s">
        <v>251</v>
      </c>
      <c r="R273" s="4203"/>
      <c r="S273" s="4208"/>
      <c r="U273" s="4206" t="s">
        <v>781</v>
      </c>
      <c r="V273" s="4207" t="s">
        <v>251</v>
      </c>
      <c r="X273" s="4208">
        <f>'Оз ночь'!BN5</f>
        <v>0</v>
      </c>
    </row>
    <row r="274" spans="1:24" ht="12.75" customHeight="1">
      <c r="A274" s="4206"/>
      <c r="B274" s="4207"/>
      <c r="C274" s="4203"/>
      <c r="D274" s="4209"/>
      <c r="F274" s="4206"/>
      <c r="G274" s="4207"/>
      <c r="H274" s="4203"/>
      <c r="I274" s="4209"/>
      <c r="K274" s="4206"/>
      <c r="L274" s="4207"/>
      <c r="M274" s="4203"/>
      <c r="N274" s="4209"/>
      <c r="P274" s="4206"/>
      <c r="Q274" s="4207"/>
      <c r="R274" s="4203"/>
      <c r="S274" s="4209"/>
      <c r="U274" s="4206"/>
      <c r="V274" s="4207"/>
      <c r="W274" t="str">
        <f>W265</f>
        <v>Батон - Багет</v>
      </c>
      <c r="X274" s="4209"/>
    </row>
    <row r="275" spans="1:24" ht="12.75" customHeight="1">
      <c r="A275" s="306"/>
      <c r="B275" s="4207" t="s">
        <v>252</v>
      </c>
      <c r="C275" s="4203"/>
      <c r="D275" s="4208"/>
      <c r="F275" s="306"/>
      <c r="G275" s="4207" t="s">
        <v>252</v>
      </c>
      <c r="H275" s="4203"/>
      <c r="I275" s="4208"/>
      <c r="K275" s="306"/>
      <c r="L275" s="4207" t="s">
        <v>252</v>
      </c>
      <c r="M275" s="4203"/>
      <c r="N275" s="4208"/>
      <c r="P275" s="306"/>
      <c r="Q275" s="4207" t="s">
        <v>252</v>
      </c>
      <c r="R275" s="4203"/>
      <c r="S275" s="4208"/>
      <c r="U275" s="3178"/>
      <c r="V275" s="4207" t="s">
        <v>252</v>
      </c>
      <c r="W275" s="4203"/>
      <c r="X275" s="4208"/>
    </row>
    <row r="276" spans="1:24" ht="12.75" customHeight="1">
      <c r="A276" s="4210">
        <f>A267</f>
        <v>0</v>
      </c>
      <c r="B276" s="4207"/>
      <c r="C276" s="4203"/>
      <c r="D276" s="4209"/>
      <c r="F276" s="4210">
        <f>F267</f>
        <v>44606</v>
      </c>
      <c r="G276" s="4207"/>
      <c r="H276" s="4203"/>
      <c r="I276" s="4209"/>
      <c r="K276" s="4210">
        <f>K267</f>
        <v>44606</v>
      </c>
      <c r="L276" s="4207"/>
      <c r="M276" s="4203"/>
      <c r="N276" s="4209"/>
      <c r="P276" s="4210">
        <f>P267</f>
        <v>44606</v>
      </c>
      <c r="Q276" s="4207"/>
      <c r="R276" s="4203"/>
      <c r="S276" s="4209"/>
      <c r="U276" s="4210">
        <f>U267</f>
        <v>44606</v>
      </c>
      <c r="V276" s="4207"/>
      <c r="W276" s="4203"/>
      <c r="X276" s="4209"/>
    </row>
    <row r="277" spans="1:24" ht="12.75" customHeight="1">
      <c r="A277" s="4211"/>
      <c r="B277" s="4207" t="s">
        <v>253</v>
      </c>
      <c r="C277" s="4212"/>
      <c r="D277" s="4213"/>
      <c r="F277" s="4211"/>
      <c r="G277" s="4207" t="s">
        <v>253</v>
      </c>
      <c r="H277" s="4212"/>
      <c r="I277" s="4213"/>
      <c r="K277" s="4211"/>
      <c r="L277" s="4207" t="s">
        <v>253</v>
      </c>
      <c r="M277" s="4212"/>
      <c r="N277" s="4213"/>
      <c r="P277" s="4211"/>
      <c r="Q277" s="4207" t="s">
        <v>253</v>
      </c>
      <c r="R277" s="4212"/>
      <c r="S277" s="4213"/>
      <c r="U277" s="4211"/>
      <c r="V277" s="4207" t="s">
        <v>253</v>
      </c>
      <c r="W277" s="4212"/>
      <c r="X277" s="4213"/>
    </row>
    <row r="278" spans="1:24" ht="12.75" customHeight="1">
      <c r="A278" s="328"/>
      <c r="B278" s="4207"/>
      <c r="C278" s="4212"/>
      <c r="D278" s="4213"/>
      <c r="F278" s="328"/>
      <c r="G278" s="4207"/>
      <c r="H278" s="4212"/>
      <c r="I278" s="4213"/>
      <c r="K278" s="328"/>
      <c r="L278" s="4207"/>
      <c r="M278" s="4212"/>
      <c r="N278" s="4213"/>
      <c r="P278" s="328"/>
      <c r="Q278" s="4207"/>
      <c r="R278" s="4212"/>
      <c r="S278" s="4213"/>
      <c r="U278" s="3179"/>
      <c r="V278" s="4207"/>
      <c r="W278" s="4212"/>
      <c r="X278" s="4213"/>
    </row>
    <row r="279" spans="1:24" ht="6.75" customHeight="1">
      <c r="A279" s="3"/>
      <c r="B279" s="323"/>
      <c r="C279" s="330"/>
      <c r="D279" s="330"/>
      <c r="F279" s="3"/>
      <c r="G279" s="323"/>
      <c r="H279" s="330"/>
      <c r="I279" s="330"/>
      <c r="K279" s="3"/>
      <c r="L279" s="323"/>
      <c r="M279" s="330"/>
      <c r="N279" s="330"/>
      <c r="P279" s="3"/>
      <c r="Q279" s="323"/>
      <c r="R279" s="330"/>
      <c r="S279" s="330"/>
    </row>
    <row r="280" spans="1:24">
      <c r="A280" s="329"/>
      <c r="B280" s="4202"/>
      <c r="C280" s="4203" t="s">
        <v>277</v>
      </c>
      <c r="D280" s="4204" t="e">
        <f>'10,00'!#REF!</f>
        <v>#REF!</v>
      </c>
      <c r="F280" s="329"/>
      <c r="G280" s="4202"/>
      <c r="H280" s="4203" t="s">
        <v>277</v>
      </c>
      <c r="I280" s="4204">
        <f>'11,30'!P171</f>
        <v>0</v>
      </c>
      <c r="K280" s="329"/>
      <c r="L280" s="4202"/>
      <c r="M280" s="4203" t="s">
        <v>277</v>
      </c>
      <c r="N280" s="4204">
        <f>'16,00'!P171</f>
        <v>0</v>
      </c>
      <c r="P280" s="329"/>
      <c r="Q280" s="4202"/>
      <c r="R280" s="4203" t="s">
        <v>277</v>
      </c>
      <c r="S280" s="4204" t="e">
        <f>'19,00'!#REF!</f>
        <v>#REF!</v>
      </c>
      <c r="U280" s="2637"/>
      <c r="V280" s="4202"/>
      <c r="W280" s="4203"/>
      <c r="X280" s="4204"/>
    </row>
    <row r="281" spans="1:24" ht="15" customHeight="1">
      <c r="A281" s="307">
        <f>A272</f>
        <v>0</v>
      </c>
      <c r="B281" s="4202"/>
      <c r="C281" s="4203"/>
      <c r="D281" s="4205"/>
      <c r="F281" s="307">
        <f>F272</f>
        <v>0.5</v>
      </c>
      <c r="G281" s="4202"/>
      <c r="H281" s="4203"/>
      <c r="I281" s="4205"/>
      <c r="K281" s="307">
        <f>K272</f>
        <v>0.66666666666666663</v>
      </c>
      <c r="L281" s="4202"/>
      <c r="M281" s="4203"/>
      <c r="N281" s="4205"/>
      <c r="P281" s="307">
        <f>P272</f>
        <v>0.79166666666666663</v>
      </c>
      <c r="Q281" s="4202"/>
      <c r="R281" s="4203"/>
      <c r="S281" s="4205"/>
      <c r="U281" s="307" t="str">
        <f>U272</f>
        <v>ночь</v>
      </c>
      <c r="V281" s="4202"/>
      <c r="W281" s="4203"/>
      <c r="X281" s="4205"/>
    </row>
    <row r="282" spans="1:24" ht="12.75" customHeight="1">
      <c r="A282" s="4206" t="s">
        <v>268</v>
      </c>
      <c r="B282" s="4207" t="s">
        <v>251</v>
      </c>
      <c r="C282" s="4204" t="s">
        <v>594</v>
      </c>
      <c r="D282" s="4208" t="e">
        <f>'10,00'!#REF!</f>
        <v>#REF!</v>
      </c>
      <c r="F282" s="4206" t="s">
        <v>261</v>
      </c>
      <c r="G282" s="4207" t="s">
        <v>251</v>
      </c>
      <c r="H282" s="4204" t="s">
        <v>594</v>
      </c>
      <c r="I282" s="4208">
        <f>'11,30'!P172</f>
        <v>0</v>
      </c>
      <c r="K282" s="4206" t="s">
        <v>261</v>
      </c>
      <c r="L282" s="4207" t="s">
        <v>251</v>
      </c>
      <c r="M282" s="4204" t="s">
        <v>594</v>
      </c>
      <c r="N282" s="4208">
        <f>'16,00'!P172</f>
        <v>0</v>
      </c>
      <c r="P282" s="4206" t="s">
        <v>261</v>
      </c>
      <c r="Q282" s="4207" t="s">
        <v>251</v>
      </c>
      <c r="R282" s="4204" t="s">
        <v>594</v>
      </c>
      <c r="S282" s="4208" t="e">
        <f>'19,00'!#REF!</f>
        <v>#REF!</v>
      </c>
      <c r="U282" s="4206" t="s">
        <v>647</v>
      </c>
      <c r="V282" s="4207" t="s">
        <v>251</v>
      </c>
      <c r="X282" s="4208">
        <f>'Оз ночь'!BX5</f>
        <v>0</v>
      </c>
    </row>
    <row r="283" spans="1:24" ht="12.75" customHeight="1">
      <c r="A283" s="4206"/>
      <c r="B283" s="4207"/>
      <c r="C283" s="4205"/>
      <c r="D283" s="4209"/>
      <c r="F283" s="4206"/>
      <c r="G283" s="4207"/>
      <c r="H283" s="4205"/>
      <c r="I283" s="4209"/>
      <c r="K283" s="4206"/>
      <c r="L283" s="4207"/>
      <c r="M283" s="4205"/>
      <c r="N283" s="4209"/>
      <c r="P283" s="4206"/>
      <c r="Q283" s="4207"/>
      <c r="R283" s="4205"/>
      <c r="S283" s="4209"/>
      <c r="U283" s="4206"/>
      <c r="V283" s="4207"/>
      <c r="W283" t="str">
        <f>W274</f>
        <v>Батон - Багет</v>
      </c>
      <c r="X283" s="4209"/>
    </row>
    <row r="284" spans="1:24" ht="12.75" customHeight="1">
      <c r="A284" s="306"/>
      <c r="B284" s="4207" t="s">
        <v>252</v>
      </c>
      <c r="C284" s="4203" t="s">
        <v>593</v>
      </c>
      <c r="D284" s="4208" t="e">
        <f>'10,00'!#REF!</f>
        <v>#REF!</v>
      </c>
      <c r="F284" s="306"/>
      <c r="G284" s="4207" t="s">
        <v>252</v>
      </c>
      <c r="H284" s="4203" t="s">
        <v>593</v>
      </c>
      <c r="I284" s="4208">
        <f>'11,30'!P173</f>
        <v>0</v>
      </c>
      <c r="K284" s="306"/>
      <c r="L284" s="4207" t="s">
        <v>252</v>
      </c>
      <c r="M284" s="4203" t="s">
        <v>593</v>
      </c>
      <c r="N284" s="4208">
        <f>'16,00'!P173</f>
        <v>0</v>
      </c>
      <c r="P284" s="306"/>
      <c r="Q284" s="4207" t="s">
        <v>252</v>
      </c>
      <c r="R284" s="4203" t="s">
        <v>593</v>
      </c>
      <c r="S284" s="4208" t="e">
        <f>'19,00'!#REF!</f>
        <v>#REF!</v>
      </c>
      <c r="U284" s="3178"/>
      <c r="V284" s="4207" t="s">
        <v>252</v>
      </c>
      <c r="W284" s="4203"/>
      <c r="X284" s="4208"/>
    </row>
    <row r="285" spans="1:24" ht="12.75" customHeight="1">
      <c r="A285" s="4210">
        <f>A276</f>
        <v>0</v>
      </c>
      <c r="B285" s="4207"/>
      <c r="C285" s="4203"/>
      <c r="D285" s="4209"/>
      <c r="F285" s="4210">
        <f>F276</f>
        <v>44606</v>
      </c>
      <c r="G285" s="4207"/>
      <c r="H285" s="4203"/>
      <c r="I285" s="4209"/>
      <c r="K285" s="4210">
        <f>K276</f>
        <v>44606</v>
      </c>
      <c r="L285" s="4207"/>
      <c r="M285" s="4203"/>
      <c r="N285" s="4209"/>
      <c r="P285" s="4210">
        <f>P276</f>
        <v>44606</v>
      </c>
      <c r="Q285" s="4207"/>
      <c r="R285" s="4203"/>
      <c r="S285" s="4209"/>
      <c r="U285" s="4210">
        <f>U276</f>
        <v>44606</v>
      </c>
      <c r="V285" s="4207"/>
      <c r="W285" s="4203"/>
      <c r="X285" s="4209"/>
    </row>
    <row r="286" spans="1:24" ht="12.75" customHeight="1">
      <c r="A286" s="4211"/>
      <c r="B286" s="4207" t="s">
        <v>253</v>
      </c>
      <c r="C286" s="4212"/>
      <c r="D286" s="4213"/>
      <c r="F286" s="4211"/>
      <c r="G286" s="4207" t="s">
        <v>253</v>
      </c>
      <c r="H286" s="4212"/>
      <c r="I286" s="4213"/>
      <c r="K286" s="4211"/>
      <c r="L286" s="4207" t="s">
        <v>253</v>
      </c>
      <c r="M286" s="4212"/>
      <c r="N286" s="4213"/>
      <c r="P286" s="4211"/>
      <c r="Q286" s="4207" t="s">
        <v>253</v>
      </c>
      <c r="R286" s="4212"/>
      <c r="S286" s="4213"/>
      <c r="U286" s="4211"/>
      <c r="V286" s="4207" t="s">
        <v>253</v>
      </c>
      <c r="W286" s="4212"/>
      <c r="X286" s="4213"/>
    </row>
    <row r="287" spans="1:24" ht="12.75" customHeight="1">
      <c r="A287" s="328"/>
      <c r="B287" s="4207"/>
      <c r="C287" s="4212"/>
      <c r="D287" s="4213"/>
      <c r="F287" s="328"/>
      <c r="G287" s="4207"/>
      <c r="H287" s="4212"/>
      <c r="I287" s="4213"/>
      <c r="K287" s="328"/>
      <c r="L287" s="4207"/>
      <c r="M287" s="4212"/>
      <c r="N287" s="4213"/>
      <c r="P287" s="328"/>
      <c r="Q287" s="4207"/>
      <c r="R287" s="4212"/>
      <c r="S287" s="4213"/>
      <c r="U287" s="3179"/>
      <c r="V287" s="4207"/>
      <c r="W287" s="4212"/>
      <c r="X287" s="4213"/>
    </row>
    <row r="288" spans="1:24" ht="8.25" customHeight="1">
      <c r="F288" s="3"/>
      <c r="G288" s="323"/>
      <c r="H288" s="330"/>
      <c r="I288" s="330"/>
      <c r="K288" s="3"/>
      <c r="L288" s="323"/>
      <c r="M288" s="330"/>
      <c r="N288" s="330"/>
      <c r="P288" s="3"/>
      <c r="Q288" s="323"/>
      <c r="R288" s="330"/>
      <c r="S288" s="330"/>
    </row>
    <row r="289" spans="1:24">
      <c r="A289" s="329"/>
      <c r="B289" s="4202"/>
      <c r="C289" s="4203" t="s">
        <v>278</v>
      </c>
      <c r="D289" s="4204" t="e">
        <f>'10,00'!#REF!</f>
        <v>#REF!</v>
      </c>
      <c r="F289" s="329"/>
      <c r="G289" s="4202"/>
      <c r="H289" s="4203" t="s">
        <v>278</v>
      </c>
      <c r="I289" s="4204">
        <f>'11,30'!P174</f>
        <v>0</v>
      </c>
      <c r="K289" s="329"/>
      <c r="L289" s="4202"/>
      <c r="M289" s="4203" t="s">
        <v>278</v>
      </c>
      <c r="N289" s="4204">
        <f>'16,00'!P174</f>
        <v>0</v>
      </c>
      <c r="P289" s="329"/>
      <c r="Q289" s="4202"/>
      <c r="R289" s="4203" t="s">
        <v>816</v>
      </c>
      <c r="S289" s="4204">
        <f>'19,00'!O179</f>
        <v>0</v>
      </c>
      <c r="U289" s="2637"/>
      <c r="V289" s="4202"/>
      <c r="W289" s="4203"/>
      <c r="X289" s="4204"/>
    </row>
    <row r="290" spans="1:24" ht="14.25" customHeight="1">
      <c r="A290" s="307">
        <f>A281</f>
        <v>0</v>
      </c>
      <c r="B290" s="4202"/>
      <c r="C290" s="4203"/>
      <c r="D290" s="4205"/>
      <c r="F290" s="307">
        <f>F281</f>
        <v>0.5</v>
      </c>
      <c r="G290" s="4202"/>
      <c r="H290" s="4203"/>
      <c r="I290" s="4205"/>
      <c r="K290" s="307">
        <f>K281</f>
        <v>0.66666666666666663</v>
      </c>
      <c r="L290" s="4202"/>
      <c r="M290" s="4203"/>
      <c r="N290" s="4205"/>
      <c r="P290" s="307">
        <f>P281</f>
        <v>0.79166666666666663</v>
      </c>
      <c r="Q290" s="4202"/>
      <c r="R290" s="4203"/>
      <c r="S290" s="4205"/>
      <c r="U290" s="307" t="str">
        <f>U281</f>
        <v>ночь</v>
      </c>
      <c r="V290" s="4202"/>
      <c r="W290" s="4203"/>
      <c r="X290" s="4205"/>
    </row>
    <row r="291" spans="1:24" ht="12.75" customHeight="1">
      <c r="A291" s="4206" t="s">
        <v>268</v>
      </c>
      <c r="B291" s="4207" t="s">
        <v>251</v>
      </c>
      <c r="D291" s="4208"/>
      <c r="F291" s="4206" t="s">
        <v>261</v>
      </c>
      <c r="G291" s="4207" t="s">
        <v>251</v>
      </c>
      <c r="I291" s="4208"/>
      <c r="K291" s="4206" t="s">
        <v>261</v>
      </c>
      <c r="L291" s="4207" t="s">
        <v>251</v>
      </c>
      <c r="N291" s="4208"/>
      <c r="P291" s="4206" t="s">
        <v>261</v>
      </c>
      <c r="Q291" s="4207" t="s">
        <v>251</v>
      </c>
      <c r="S291" s="4208"/>
      <c r="U291" s="4206" t="s">
        <v>702</v>
      </c>
      <c r="V291" s="4207" t="s">
        <v>251</v>
      </c>
      <c r="X291" s="4208">
        <f>'Оз ночь'!CH5</f>
        <v>0</v>
      </c>
    </row>
    <row r="292" spans="1:24" ht="12.75" customHeight="1">
      <c r="A292" s="4206"/>
      <c r="B292" s="4207"/>
      <c r="D292" s="4209"/>
      <c r="F292" s="4206"/>
      <c r="G292" s="4207"/>
      <c r="I292" s="4209"/>
      <c r="K292" s="4206"/>
      <c r="L292" s="4207"/>
      <c r="N292" s="4209"/>
      <c r="P292" s="4206"/>
      <c r="Q292" s="4207"/>
      <c r="S292" s="4209"/>
      <c r="U292" s="4206"/>
      <c r="V292" s="4207"/>
      <c r="W292" t="str">
        <f>W283</f>
        <v>Батон - Багет</v>
      </c>
      <c r="X292" s="4209"/>
    </row>
    <row r="293" spans="1:24" ht="12.75" customHeight="1">
      <c r="A293" s="306"/>
      <c r="B293" s="4207" t="s">
        <v>252</v>
      </c>
      <c r="C293" s="4203"/>
      <c r="D293" s="4208"/>
      <c r="F293" s="306"/>
      <c r="G293" s="4207" t="s">
        <v>252</v>
      </c>
      <c r="H293" s="4203"/>
      <c r="I293" s="4208"/>
      <c r="K293" s="306"/>
      <c r="L293" s="4207" t="s">
        <v>252</v>
      </c>
      <c r="M293" s="4203"/>
      <c r="N293" s="4208"/>
      <c r="P293" s="306"/>
      <c r="Q293" s="4207" t="s">
        <v>252</v>
      </c>
      <c r="R293" s="4203" t="s">
        <v>817</v>
      </c>
      <c r="S293" s="4208">
        <f>'19,00'!O162</f>
        <v>0</v>
      </c>
      <c r="U293" s="3178"/>
      <c r="V293" s="4207" t="s">
        <v>252</v>
      </c>
      <c r="W293" s="4203"/>
      <c r="X293" s="4208"/>
    </row>
    <row r="294" spans="1:24" ht="12.75" customHeight="1">
      <c r="A294" s="4210">
        <f>A285</f>
        <v>0</v>
      </c>
      <c r="B294" s="4207"/>
      <c r="C294" s="4203"/>
      <c r="D294" s="4209"/>
      <c r="F294" s="4210">
        <f>F285</f>
        <v>44606</v>
      </c>
      <c r="G294" s="4207"/>
      <c r="H294" s="4203"/>
      <c r="I294" s="4209"/>
      <c r="K294" s="4210">
        <f>K285</f>
        <v>44606</v>
      </c>
      <c r="L294" s="4207"/>
      <c r="M294" s="4203"/>
      <c r="N294" s="4209"/>
      <c r="P294" s="4210">
        <f>P285</f>
        <v>44606</v>
      </c>
      <c r="Q294" s="4207"/>
      <c r="R294" s="4203"/>
      <c r="S294" s="4209"/>
      <c r="U294" s="4210">
        <f>U285</f>
        <v>44606</v>
      </c>
      <c r="V294" s="4207"/>
      <c r="W294" s="4203"/>
      <c r="X294" s="4209"/>
    </row>
    <row r="295" spans="1:24" ht="12.75" customHeight="1">
      <c r="A295" s="4211"/>
      <c r="B295" s="4207" t="s">
        <v>253</v>
      </c>
      <c r="C295" s="4212"/>
      <c r="D295" s="4213"/>
      <c r="F295" s="4211"/>
      <c r="G295" s="4207" t="s">
        <v>253</v>
      </c>
      <c r="H295" s="4212"/>
      <c r="I295" s="4213"/>
      <c r="K295" s="4211"/>
      <c r="L295" s="4207" t="s">
        <v>253</v>
      </c>
      <c r="M295" s="4212"/>
      <c r="N295" s="4213"/>
      <c r="P295" s="4211"/>
      <c r="Q295" s="4207" t="s">
        <v>253</v>
      </c>
      <c r="R295" s="4212"/>
      <c r="S295" s="4213"/>
      <c r="U295" s="4211"/>
      <c r="V295" s="4207" t="s">
        <v>253</v>
      </c>
      <c r="W295" s="4212"/>
      <c r="X295" s="4213"/>
    </row>
    <row r="296" spans="1:24" ht="12.75" customHeight="1">
      <c r="A296" s="328"/>
      <c r="B296" s="4207"/>
      <c r="C296" s="4212"/>
      <c r="D296" s="4213"/>
      <c r="F296" s="328"/>
      <c r="G296" s="4207"/>
      <c r="H296" s="4212"/>
      <c r="I296" s="4213"/>
      <c r="K296" s="328"/>
      <c r="L296" s="4207"/>
      <c r="M296" s="4212"/>
      <c r="N296" s="4213"/>
      <c r="P296" s="328"/>
      <c r="Q296" s="4207"/>
      <c r="R296" s="4212"/>
      <c r="S296" s="4213"/>
      <c r="U296" s="3179"/>
      <c r="V296" s="4207"/>
      <c r="W296" s="4212"/>
      <c r="X296" s="4213"/>
    </row>
    <row r="297" spans="1:24" ht="6.75" customHeight="1"/>
    <row r="298" spans="1:24">
      <c r="A298" s="329"/>
      <c r="B298" s="4202"/>
      <c r="C298" s="4219" t="s">
        <v>24</v>
      </c>
      <c r="D298" s="4204" t="e">
        <f>'10,00'!#REF!</f>
        <v>#REF!</v>
      </c>
      <c r="F298" s="329"/>
      <c r="G298" s="4202"/>
      <c r="H298" s="4219" t="s">
        <v>24</v>
      </c>
      <c r="I298" s="4204">
        <f>'11,30'!Z170</f>
        <v>0</v>
      </c>
      <c r="K298" s="329"/>
      <c r="L298" s="4202"/>
      <c r="M298" s="4219" t="s">
        <v>24</v>
      </c>
      <c r="N298" s="4204">
        <f>'16,00'!Z170</f>
        <v>0</v>
      </c>
      <c r="P298" s="329"/>
      <c r="Q298" s="4202"/>
      <c r="R298" s="4219" t="s">
        <v>24</v>
      </c>
      <c r="S298" s="4204">
        <f>'19,00'!X161</f>
        <v>150</v>
      </c>
      <c r="U298" s="2637"/>
      <c r="V298" s="4202"/>
      <c r="W298" s="4203"/>
      <c r="X298" s="4204"/>
    </row>
    <row r="299" spans="1:24" ht="15.75" customHeight="1">
      <c r="A299" s="307">
        <f>A290</f>
        <v>0</v>
      </c>
      <c r="B299" s="4202"/>
      <c r="C299" s="4219"/>
      <c r="D299" s="4205"/>
      <c r="F299" s="307">
        <f>F290</f>
        <v>0.5</v>
      </c>
      <c r="G299" s="4202"/>
      <c r="H299" s="4219"/>
      <c r="I299" s="4205"/>
      <c r="K299" s="307">
        <f>K290</f>
        <v>0.66666666666666663</v>
      </c>
      <c r="L299" s="4202"/>
      <c r="M299" s="4219"/>
      <c r="N299" s="4205"/>
      <c r="P299" s="307">
        <f>P290</f>
        <v>0.79166666666666663</v>
      </c>
      <c r="Q299" s="4202"/>
      <c r="R299" s="4219"/>
      <c r="S299" s="4205"/>
      <c r="U299" s="307" t="str">
        <f>U290</f>
        <v>ночь</v>
      </c>
      <c r="V299" s="4202"/>
      <c r="W299" s="4203"/>
      <c r="X299" s="4205"/>
    </row>
    <row r="300" spans="1:24" ht="12.75" customHeight="1">
      <c r="A300" s="4206" t="s">
        <v>269</v>
      </c>
      <c r="B300" s="4207" t="s">
        <v>251</v>
      </c>
      <c r="C300" s="4203"/>
      <c r="D300" s="4208"/>
      <c r="F300" s="4206" t="s">
        <v>262</v>
      </c>
      <c r="G300" s="4207" t="s">
        <v>251</v>
      </c>
      <c r="H300" s="4203"/>
      <c r="I300" s="4208"/>
      <c r="K300" s="4206" t="s">
        <v>262</v>
      </c>
      <c r="L300" s="4207" t="s">
        <v>251</v>
      </c>
      <c r="M300" s="4203"/>
      <c r="N300" s="4208"/>
      <c r="P300" s="4206" t="s">
        <v>262</v>
      </c>
      <c r="Q300" s="4207" t="s">
        <v>251</v>
      </c>
      <c r="R300" s="4203"/>
      <c r="S300" s="4208"/>
      <c r="U300" s="4206" t="s">
        <v>808</v>
      </c>
      <c r="V300" s="4207" t="s">
        <v>251</v>
      </c>
      <c r="X300" s="4208">
        <f>'Оз ночь'!CR5</f>
        <v>0</v>
      </c>
    </row>
    <row r="301" spans="1:24" ht="12.75" customHeight="1">
      <c r="A301" s="4206"/>
      <c r="B301" s="4207"/>
      <c r="C301" s="4203"/>
      <c r="D301" s="4209"/>
      <c r="F301" s="4206"/>
      <c r="G301" s="4207"/>
      <c r="H301" s="4203"/>
      <c r="I301" s="4209"/>
      <c r="K301" s="4206"/>
      <c r="L301" s="4207"/>
      <c r="M301" s="4203"/>
      <c r="N301" s="4209"/>
      <c r="P301" s="4206"/>
      <c r="Q301" s="4207"/>
      <c r="R301" s="4203"/>
      <c r="S301" s="4209"/>
      <c r="U301" s="4206"/>
      <c r="V301" s="4207"/>
      <c r="W301" t="str">
        <f>W292</f>
        <v>Батон - Багет</v>
      </c>
      <c r="X301" s="4209"/>
    </row>
    <row r="302" spans="1:24" ht="12.75" customHeight="1">
      <c r="A302" s="306"/>
      <c r="B302" s="4207" t="s">
        <v>252</v>
      </c>
      <c r="C302" s="4203"/>
      <c r="D302" s="4208"/>
      <c r="F302" s="306"/>
      <c r="G302" s="4207" t="s">
        <v>252</v>
      </c>
      <c r="H302" s="4203"/>
      <c r="I302" s="4208"/>
      <c r="K302" s="306"/>
      <c r="L302" s="4207" t="s">
        <v>252</v>
      </c>
      <c r="M302" s="4203"/>
      <c r="N302" s="4208"/>
      <c r="P302" s="306"/>
      <c r="Q302" s="4207" t="s">
        <v>252</v>
      </c>
      <c r="R302" s="4203"/>
      <c r="S302" s="4208"/>
      <c r="U302" s="3178"/>
      <c r="V302" s="4207" t="s">
        <v>252</v>
      </c>
      <c r="W302" s="4203"/>
      <c r="X302" s="4208"/>
    </row>
    <row r="303" spans="1:24" ht="12.75" customHeight="1">
      <c r="A303" s="4210">
        <f>A294</f>
        <v>0</v>
      </c>
      <c r="B303" s="4207"/>
      <c r="C303" s="4203"/>
      <c r="D303" s="4209"/>
      <c r="F303" s="4210">
        <f>F294</f>
        <v>44606</v>
      </c>
      <c r="G303" s="4207"/>
      <c r="H303" s="4203"/>
      <c r="I303" s="4209"/>
      <c r="K303" s="4210">
        <f>K294</f>
        <v>44606</v>
      </c>
      <c r="L303" s="4207"/>
      <c r="M303" s="4203"/>
      <c r="N303" s="4209"/>
      <c r="P303" s="4210">
        <f>P294</f>
        <v>44606</v>
      </c>
      <c r="Q303" s="4207"/>
      <c r="R303" s="4203"/>
      <c r="S303" s="4209"/>
      <c r="U303" s="4210">
        <f>U294</f>
        <v>44606</v>
      </c>
      <c r="V303" s="4207"/>
      <c r="W303" s="4203"/>
      <c r="X303" s="4209"/>
    </row>
    <row r="304" spans="1:24" ht="12.75" customHeight="1">
      <c r="A304" s="4211"/>
      <c r="B304" s="4207" t="s">
        <v>253</v>
      </c>
      <c r="C304" s="4212"/>
      <c r="D304" s="4213"/>
      <c r="F304" s="4211"/>
      <c r="G304" s="4207" t="s">
        <v>253</v>
      </c>
      <c r="H304" s="4212"/>
      <c r="I304" s="4213"/>
      <c r="K304" s="4211"/>
      <c r="L304" s="4207" t="s">
        <v>253</v>
      </c>
      <c r="M304" s="4212"/>
      <c r="N304" s="4213"/>
      <c r="P304" s="4211"/>
      <c r="Q304" s="4207" t="s">
        <v>253</v>
      </c>
      <c r="R304" s="4212"/>
      <c r="S304" s="4213"/>
      <c r="U304" s="4211"/>
      <c r="V304" s="4207" t="s">
        <v>253</v>
      </c>
      <c r="W304" s="4212"/>
      <c r="X304" s="4213"/>
    </row>
    <row r="305" spans="1:24" ht="12.75" customHeight="1">
      <c r="A305" s="328"/>
      <c r="B305" s="4207"/>
      <c r="C305" s="4212"/>
      <c r="D305" s="4213"/>
      <c r="F305" s="328"/>
      <c r="G305" s="4207"/>
      <c r="H305" s="4212"/>
      <c r="I305" s="4213"/>
      <c r="K305" s="328"/>
      <c r="L305" s="4207"/>
      <c r="M305" s="4212"/>
      <c r="N305" s="4213"/>
      <c r="P305" s="328"/>
      <c r="Q305" s="4207"/>
      <c r="R305" s="4212"/>
      <c r="S305" s="4213"/>
      <c r="U305" s="3179"/>
      <c r="V305" s="4207"/>
      <c r="W305" s="4212"/>
      <c r="X305" s="4213"/>
    </row>
    <row r="306" spans="1:24" ht="7.5" customHeight="1">
      <c r="F306" s="3"/>
      <c r="G306" s="323"/>
      <c r="H306" s="330"/>
      <c r="I306" s="330"/>
      <c r="K306" s="3"/>
      <c r="L306" s="323"/>
      <c r="M306" s="330"/>
      <c r="N306" s="330"/>
      <c r="P306" s="3"/>
      <c r="Q306" s="323"/>
      <c r="R306" s="330"/>
      <c r="S306" s="330"/>
    </row>
    <row r="307" spans="1:24">
      <c r="A307" s="329"/>
      <c r="B307" s="4202"/>
      <c r="C307" s="4203" t="s">
        <v>277</v>
      </c>
      <c r="D307" s="4204" t="e">
        <f>'10,00'!#REF!</f>
        <v>#REF!</v>
      </c>
      <c r="F307" s="329"/>
      <c r="G307" s="4202"/>
      <c r="H307" s="4203" t="s">
        <v>277</v>
      </c>
      <c r="I307" s="4204">
        <f>'11,30'!Z171</f>
        <v>0</v>
      </c>
      <c r="K307" s="329"/>
      <c r="L307" s="4202"/>
      <c r="M307" s="4203" t="s">
        <v>277</v>
      </c>
      <c r="N307" s="4204">
        <f>'16,00'!Z171</f>
        <v>0</v>
      </c>
      <c r="P307" s="329"/>
      <c r="Q307" s="4202"/>
      <c r="R307" s="4203" t="s">
        <v>277</v>
      </c>
      <c r="S307" s="4204" t="e">
        <f>'19,00'!#REF!</f>
        <v>#REF!</v>
      </c>
      <c r="U307" s="2637"/>
      <c r="V307" s="4202"/>
      <c r="W307" s="4203"/>
      <c r="X307" s="4204"/>
    </row>
    <row r="308" spans="1:24" ht="18">
      <c r="A308" s="307">
        <f>A299</f>
        <v>0</v>
      </c>
      <c r="B308" s="4202"/>
      <c r="C308" s="4203"/>
      <c r="D308" s="4205"/>
      <c r="F308" s="307">
        <f>F299</f>
        <v>0.5</v>
      </c>
      <c r="G308" s="4202"/>
      <c r="H308" s="4203"/>
      <c r="I308" s="4205"/>
      <c r="K308" s="307">
        <f>K299</f>
        <v>0.66666666666666663</v>
      </c>
      <c r="L308" s="4202"/>
      <c r="M308" s="4203"/>
      <c r="N308" s="4205"/>
      <c r="P308" s="307">
        <f>P299</f>
        <v>0.79166666666666663</v>
      </c>
      <c r="Q308" s="4202"/>
      <c r="R308" s="4203"/>
      <c r="S308" s="4205"/>
      <c r="U308" s="307" t="str">
        <f>U299</f>
        <v>ночь</v>
      </c>
      <c r="V308" s="4202"/>
      <c r="W308" s="4203"/>
      <c r="X308" s="4205"/>
    </row>
    <row r="309" spans="1:24" ht="12.75" customHeight="1">
      <c r="A309" s="4206" t="s">
        <v>269</v>
      </c>
      <c r="B309" s="4207" t="s">
        <v>251</v>
      </c>
      <c r="C309" s="4204" t="s">
        <v>594</v>
      </c>
      <c r="D309" s="4208" t="e">
        <f>'10,00'!#REF!</f>
        <v>#REF!</v>
      </c>
      <c r="F309" s="4206" t="s">
        <v>262</v>
      </c>
      <c r="G309" s="4207" t="s">
        <v>251</v>
      </c>
      <c r="H309" s="4204" t="s">
        <v>594</v>
      </c>
      <c r="I309" s="4208">
        <f>'11,30'!Z172</f>
        <v>0</v>
      </c>
      <c r="K309" s="4206" t="s">
        <v>262</v>
      </c>
      <c r="L309" s="4207" t="s">
        <v>251</v>
      </c>
      <c r="M309" s="4204" t="s">
        <v>594</v>
      </c>
      <c r="N309" s="4208">
        <f>'16,00'!Z172</f>
        <v>0</v>
      </c>
      <c r="P309" s="4206" t="s">
        <v>262</v>
      </c>
      <c r="Q309" s="4207" t="s">
        <v>251</v>
      </c>
      <c r="R309" s="4204" t="s">
        <v>594</v>
      </c>
      <c r="S309" s="4208" t="e">
        <f>'19,00'!#REF!</f>
        <v>#REF!</v>
      </c>
      <c r="U309" s="4206" t="s">
        <v>788</v>
      </c>
      <c r="V309" s="4207" t="s">
        <v>251</v>
      </c>
      <c r="X309" s="4208">
        <f>'Оз ночь'!Z5</f>
        <v>0</v>
      </c>
    </row>
    <row r="310" spans="1:24" ht="12.75" customHeight="1">
      <c r="A310" s="4206"/>
      <c r="B310" s="4207"/>
      <c r="C310" s="4205"/>
      <c r="D310" s="4209"/>
      <c r="F310" s="4206"/>
      <c r="G310" s="4207"/>
      <c r="H310" s="4205"/>
      <c r="I310" s="4209"/>
      <c r="K310" s="4206"/>
      <c r="L310" s="4207"/>
      <c r="M310" s="4205"/>
      <c r="N310" s="4209"/>
      <c r="P310" s="4206"/>
      <c r="Q310" s="4207"/>
      <c r="R310" s="4205"/>
      <c r="S310" s="4209"/>
      <c r="U310" s="4206"/>
      <c r="V310" s="4207"/>
      <c r="W310" t="str">
        <f>W301</f>
        <v>Батон - Багет</v>
      </c>
      <c r="X310" s="4209"/>
    </row>
    <row r="311" spans="1:24" ht="12.75" customHeight="1">
      <c r="A311" s="306"/>
      <c r="B311" s="4207" t="s">
        <v>252</v>
      </c>
      <c r="C311" s="4203" t="s">
        <v>593</v>
      </c>
      <c r="D311" s="4208" t="e">
        <f>'10,00'!#REF!</f>
        <v>#REF!</v>
      </c>
      <c r="F311" s="306"/>
      <c r="G311" s="4207" t="s">
        <v>252</v>
      </c>
      <c r="H311" s="4203" t="s">
        <v>593</v>
      </c>
      <c r="I311" s="4208">
        <f>'11,30'!Z173</f>
        <v>0</v>
      </c>
      <c r="K311" s="306"/>
      <c r="L311" s="4207" t="s">
        <v>252</v>
      </c>
      <c r="M311" s="4203" t="s">
        <v>593</v>
      </c>
      <c r="N311" s="4208">
        <f>'16,00'!Z173</f>
        <v>0</v>
      </c>
      <c r="P311" s="306"/>
      <c r="Q311" s="4207" t="s">
        <v>252</v>
      </c>
      <c r="R311" s="4203" t="s">
        <v>593</v>
      </c>
      <c r="S311" s="4208" t="e">
        <f>'19,00'!#REF!</f>
        <v>#REF!</v>
      </c>
      <c r="U311" s="3243"/>
      <c r="V311" s="4207" t="s">
        <v>252</v>
      </c>
      <c r="W311" s="4203"/>
      <c r="X311" s="4208"/>
    </row>
    <row r="312" spans="1:24" ht="12.75" customHeight="1">
      <c r="A312" s="4210">
        <f>A303</f>
        <v>0</v>
      </c>
      <c r="B312" s="4207"/>
      <c r="C312" s="4203"/>
      <c r="D312" s="4209"/>
      <c r="F312" s="4210">
        <f>F303</f>
        <v>44606</v>
      </c>
      <c r="G312" s="4207"/>
      <c r="H312" s="4203"/>
      <c r="I312" s="4209"/>
      <c r="K312" s="4210">
        <f>K303</f>
        <v>44606</v>
      </c>
      <c r="L312" s="4207"/>
      <c r="M312" s="4203"/>
      <c r="N312" s="4209"/>
      <c r="P312" s="4210">
        <f>P303</f>
        <v>44606</v>
      </c>
      <c r="Q312" s="4207"/>
      <c r="R312" s="4203"/>
      <c r="S312" s="4209"/>
      <c r="U312" s="4210">
        <f>U303</f>
        <v>44606</v>
      </c>
      <c r="V312" s="4207"/>
      <c r="W312" s="4203"/>
      <c r="X312" s="4209"/>
    </row>
    <row r="313" spans="1:24" ht="12.75" customHeight="1">
      <c r="A313" s="4211"/>
      <c r="B313" s="4207" t="s">
        <v>253</v>
      </c>
      <c r="C313" s="4212"/>
      <c r="D313" s="4213"/>
      <c r="F313" s="4211"/>
      <c r="G313" s="4207" t="s">
        <v>253</v>
      </c>
      <c r="H313" s="4212"/>
      <c r="I313" s="4213"/>
      <c r="K313" s="4211"/>
      <c r="L313" s="4207" t="s">
        <v>253</v>
      </c>
      <c r="M313" s="4212"/>
      <c r="N313" s="4213"/>
      <c r="P313" s="4211"/>
      <c r="Q313" s="4207" t="s">
        <v>253</v>
      </c>
      <c r="R313" s="4212"/>
      <c r="S313" s="4213"/>
      <c r="U313" s="4211"/>
      <c r="V313" s="4207" t="s">
        <v>253</v>
      </c>
      <c r="W313" s="4212"/>
      <c r="X313" s="4213"/>
    </row>
    <row r="314" spans="1:24" ht="12.75" customHeight="1">
      <c r="A314" s="328"/>
      <c r="B314" s="4207"/>
      <c r="C314" s="4212"/>
      <c r="D314" s="4213"/>
      <c r="F314" s="328"/>
      <c r="G314" s="4207"/>
      <c r="H314" s="4212"/>
      <c r="I314" s="4213"/>
      <c r="K314" s="328"/>
      <c r="L314" s="4207"/>
      <c r="M314" s="4212"/>
      <c r="N314" s="4213"/>
      <c r="P314" s="328"/>
      <c r="Q314" s="4207"/>
      <c r="R314" s="4212"/>
      <c r="S314" s="4213"/>
      <c r="U314" s="3244"/>
      <c r="V314" s="4207"/>
      <c r="W314" s="4212"/>
      <c r="X314" s="4213"/>
    </row>
    <row r="315" spans="1:24" ht="15.75">
      <c r="A315" s="3"/>
      <c r="B315" s="323"/>
      <c r="C315" s="330"/>
      <c r="D315" s="330"/>
      <c r="F315" s="3"/>
      <c r="G315" s="323"/>
      <c r="H315" s="330"/>
      <c r="I315" s="330"/>
      <c r="K315" s="3"/>
      <c r="L315" s="323"/>
      <c r="M315" s="330"/>
      <c r="N315" s="330"/>
      <c r="P315" s="3"/>
      <c r="Q315" s="323"/>
      <c r="R315" s="330"/>
      <c r="S315" s="330"/>
    </row>
    <row r="316" spans="1:24">
      <c r="A316" s="329"/>
      <c r="B316" s="4202"/>
      <c r="C316" s="4203" t="s">
        <v>278</v>
      </c>
      <c r="D316" s="4204" t="e">
        <f>'10,00'!#REF!</f>
        <v>#REF!</v>
      </c>
      <c r="F316" s="329"/>
      <c r="G316" s="4202"/>
      <c r="H316" s="4203" t="s">
        <v>278</v>
      </c>
      <c r="I316" s="4204">
        <f>'11,30'!Z174</f>
        <v>0</v>
      </c>
      <c r="K316" s="329"/>
      <c r="L316" s="4202"/>
      <c r="M316" s="4203" t="s">
        <v>278</v>
      </c>
      <c r="N316" s="4204">
        <f>'16,00'!Z174</f>
        <v>0</v>
      </c>
      <c r="P316" s="329"/>
      <c r="Q316" s="4202"/>
      <c r="R316" s="4203" t="s">
        <v>816</v>
      </c>
      <c r="S316" s="4204">
        <f>'19,00'!X179</f>
        <v>10</v>
      </c>
      <c r="U316" s="2637"/>
      <c r="V316" s="4202"/>
      <c r="W316" s="4203"/>
      <c r="X316" s="4204"/>
    </row>
    <row r="317" spans="1:24" ht="15" customHeight="1">
      <c r="A317" s="307">
        <f>A308</f>
        <v>0</v>
      </c>
      <c r="B317" s="4202"/>
      <c r="C317" s="4203"/>
      <c r="D317" s="4205"/>
      <c r="F317" s="307">
        <f>F308</f>
        <v>0.5</v>
      </c>
      <c r="G317" s="4202"/>
      <c r="H317" s="4203"/>
      <c r="I317" s="4205"/>
      <c r="K317" s="307">
        <f>K308</f>
        <v>0.66666666666666663</v>
      </c>
      <c r="L317" s="4202"/>
      <c r="M317" s="4203"/>
      <c r="N317" s="4205"/>
      <c r="P317" s="307">
        <f>P308</f>
        <v>0.79166666666666663</v>
      </c>
      <c r="Q317" s="4202"/>
      <c r="R317" s="4203"/>
      <c r="S317" s="4205"/>
      <c r="U317" s="307" t="str">
        <f>U308</f>
        <v>ночь</v>
      </c>
      <c r="V317" s="4202"/>
      <c r="W317" s="4203"/>
      <c r="X317" s="4205"/>
    </row>
    <row r="318" spans="1:24" ht="12.75" customHeight="1">
      <c r="A318" s="4206" t="s">
        <v>269</v>
      </c>
      <c r="B318" s="4207" t="s">
        <v>251</v>
      </c>
      <c r="D318" s="4208"/>
      <c r="F318" s="4206" t="s">
        <v>262</v>
      </c>
      <c r="G318" s="4207" t="s">
        <v>251</v>
      </c>
      <c r="I318" s="4208"/>
      <c r="K318" s="4206" t="s">
        <v>262</v>
      </c>
      <c r="L318" s="4207" t="s">
        <v>251</v>
      </c>
      <c r="N318" s="4208"/>
      <c r="P318" s="4206" t="s">
        <v>262</v>
      </c>
      <c r="Q318" s="4207" t="s">
        <v>251</v>
      </c>
      <c r="S318" s="4208"/>
      <c r="U318" s="4206" t="str">
        <f>U309</f>
        <v>Оазис Фрунзе</v>
      </c>
      <c r="V318" s="4207" t="s">
        <v>251</v>
      </c>
      <c r="X318" s="4208">
        <f>'Оз ночь'!Z7</f>
        <v>0</v>
      </c>
    </row>
    <row r="319" spans="1:24" ht="12.75" customHeight="1">
      <c r="A319" s="4206"/>
      <c r="B319" s="4207"/>
      <c r="D319" s="4209"/>
      <c r="F319" s="4206"/>
      <c r="G319" s="4207"/>
      <c r="I319" s="4209"/>
      <c r="K319" s="4206"/>
      <c r="L319" s="4207"/>
      <c r="N319" s="4209"/>
      <c r="P319" s="4206"/>
      <c r="Q319" s="4207"/>
      <c r="S319" s="4209"/>
      <c r="U319" s="4206"/>
      <c r="V319" s="4207"/>
      <c r="W319" t="str">
        <f>R320</f>
        <v>Бул.Желтый</v>
      </c>
      <c r="X319" s="4209"/>
    </row>
    <row r="320" spans="1:24" ht="12.75" customHeight="1">
      <c r="A320" s="306"/>
      <c r="B320" s="4207" t="s">
        <v>252</v>
      </c>
      <c r="C320" s="4203"/>
      <c r="D320" s="4208"/>
      <c r="F320" s="306"/>
      <c r="G320" s="4207" t="s">
        <v>252</v>
      </c>
      <c r="H320" s="4203"/>
      <c r="I320" s="4208"/>
      <c r="K320" s="306"/>
      <c r="L320" s="4207" t="s">
        <v>252</v>
      </c>
      <c r="M320" s="4203"/>
      <c r="N320" s="4208"/>
      <c r="P320" s="306"/>
      <c r="Q320" s="4207" t="s">
        <v>252</v>
      </c>
      <c r="R320" s="4203" t="s">
        <v>817</v>
      </c>
      <c r="S320" s="4208">
        <f>'19,00'!X162</f>
        <v>20</v>
      </c>
      <c r="U320" s="3243"/>
      <c r="V320" s="4207" t="s">
        <v>252</v>
      </c>
      <c r="W320" s="4203"/>
      <c r="X320" s="4208"/>
    </row>
    <row r="321" spans="1:24" ht="12.75" customHeight="1">
      <c r="A321" s="4210">
        <f>A312</f>
        <v>0</v>
      </c>
      <c r="B321" s="4207"/>
      <c r="C321" s="4203"/>
      <c r="D321" s="4209"/>
      <c r="F321" s="4210">
        <f>F312</f>
        <v>44606</v>
      </c>
      <c r="G321" s="4207"/>
      <c r="H321" s="4203"/>
      <c r="I321" s="4209"/>
      <c r="K321" s="4210">
        <f>K312</f>
        <v>44606</v>
      </c>
      <c r="L321" s="4207"/>
      <c r="M321" s="4203"/>
      <c r="N321" s="4209"/>
      <c r="P321" s="4210">
        <f>P312</f>
        <v>44606</v>
      </c>
      <c r="Q321" s="4207"/>
      <c r="R321" s="4203"/>
      <c r="S321" s="4209"/>
      <c r="U321" s="4210">
        <f>U312</f>
        <v>44606</v>
      </c>
      <c r="V321" s="4207"/>
      <c r="W321" s="4203"/>
      <c r="X321" s="4209"/>
    </row>
    <row r="322" spans="1:24" ht="12.75" customHeight="1">
      <c r="A322" s="4211"/>
      <c r="B322" s="4207" t="s">
        <v>253</v>
      </c>
      <c r="C322" s="4212"/>
      <c r="D322" s="4213"/>
      <c r="F322" s="4211"/>
      <c r="G322" s="4207" t="s">
        <v>253</v>
      </c>
      <c r="H322" s="4212"/>
      <c r="I322" s="4213"/>
      <c r="K322" s="4211"/>
      <c r="L322" s="4207" t="s">
        <v>253</v>
      </c>
      <c r="M322" s="4212"/>
      <c r="N322" s="4213"/>
      <c r="P322" s="4211"/>
      <c r="Q322" s="4207" t="s">
        <v>253</v>
      </c>
      <c r="R322" s="4212"/>
      <c r="S322" s="4213"/>
      <c r="U322" s="4211"/>
      <c r="V322" s="4207" t="s">
        <v>253</v>
      </c>
      <c r="W322" s="4212"/>
      <c r="X322" s="4213"/>
    </row>
    <row r="323" spans="1:24" ht="12.75" customHeight="1">
      <c r="A323" s="328"/>
      <c r="B323" s="4207"/>
      <c r="C323" s="4212"/>
      <c r="D323" s="4213"/>
      <c r="F323" s="328"/>
      <c r="G323" s="4207"/>
      <c r="H323" s="4212"/>
      <c r="I323" s="4213"/>
      <c r="K323" s="328"/>
      <c r="L323" s="4207"/>
      <c r="M323" s="4212"/>
      <c r="N323" s="4213"/>
      <c r="P323" s="328"/>
      <c r="Q323" s="4207"/>
      <c r="R323" s="4212"/>
      <c r="S323" s="4213"/>
      <c r="U323" s="3244"/>
      <c r="V323" s="4207"/>
      <c r="W323" s="4212"/>
      <c r="X323" s="4213"/>
    </row>
    <row r="324" spans="1:24" ht="6.75" customHeight="1"/>
    <row r="325" spans="1:24">
      <c r="A325" s="329"/>
      <c r="B325" s="4202"/>
      <c r="C325" s="4219" t="s">
        <v>24</v>
      </c>
      <c r="D325" s="4204" t="e">
        <f>'10,00'!#REF!</f>
        <v>#REF!</v>
      </c>
      <c r="F325" s="329"/>
      <c r="G325" s="4202"/>
      <c r="H325" s="4219" t="s">
        <v>24</v>
      </c>
      <c r="I325" s="4204">
        <f>'11,30'!F225</f>
        <v>0</v>
      </c>
      <c r="K325" s="329"/>
      <c r="L325" s="4202"/>
      <c r="M325" s="4219" t="s">
        <v>24</v>
      </c>
      <c r="N325" s="4204">
        <f>'16,00'!F225</f>
        <v>0</v>
      </c>
      <c r="P325" s="329"/>
      <c r="Q325" s="4202"/>
      <c r="R325" s="4219" t="s">
        <v>24</v>
      </c>
      <c r="S325" s="4204">
        <f>'19,00'!F213</f>
        <v>25</v>
      </c>
      <c r="U325" s="2637"/>
      <c r="V325" s="4202"/>
      <c r="W325" s="4203"/>
      <c r="X325" s="4204"/>
    </row>
    <row r="326" spans="1:24" ht="14.25" customHeight="1">
      <c r="A326" s="307">
        <f>A317</f>
        <v>0</v>
      </c>
      <c r="B326" s="4202"/>
      <c r="C326" s="4219"/>
      <c r="D326" s="4205"/>
      <c r="F326" s="307">
        <f>F317</f>
        <v>0.5</v>
      </c>
      <c r="G326" s="4202"/>
      <c r="H326" s="4219"/>
      <c r="I326" s="4205"/>
      <c r="K326" s="307">
        <f>K317</f>
        <v>0.66666666666666663</v>
      </c>
      <c r="L326" s="4202"/>
      <c r="M326" s="4219"/>
      <c r="N326" s="4205"/>
      <c r="P326" s="307">
        <f>P317</f>
        <v>0.79166666666666663</v>
      </c>
      <c r="Q326" s="4202"/>
      <c r="R326" s="4219"/>
      <c r="S326" s="4205"/>
      <c r="U326" s="307" t="str">
        <f>U317</f>
        <v>ночь</v>
      </c>
      <c r="V326" s="4202"/>
      <c r="W326" s="4203"/>
      <c r="X326" s="4205"/>
    </row>
    <row r="327" spans="1:24" ht="12.75" customHeight="1">
      <c r="A327" s="4206"/>
      <c r="B327" s="4207" t="s">
        <v>251</v>
      </c>
      <c r="C327" s="4203"/>
      <c r="D327" s="4208"/>
      <c r="F327" s="4206" t="s">
        <v>325</v>
      </c>
      <c r="G327" s="4207" t="s">
        <v>251</v>
      </c>
      <c r="H327" s="4203"/>
      <c r="I327" s="4208"/>
      <c r="K327" s="4206" t="s">
        <v>325</v>
      </c>
      <c r="L327" s="4207" t="s">
        <v>251</v>
      </c>
      <c r="M327" s="4203"/>
      <c r="N327" s="4208"/>
      <c r="P327" s="4206" t="s">
        <v>325</v>
      </c>
      <c r="Q327" s="4207" t="s">
        <v>251</v>
      </c>
      <c r="R327" s="4203"/>
      <c r="S327" s="4208"/>
      <c r="U327" s="4206" t="s">
        <v>598</v>
      </c>
      <c r="V327" s="4207" t="s">
        <v>251</v>
      </c>
      <c r="X327" s="4208">
        <f>'Оз ночь'!AT5</f>
        <v>0</v>
      </c>
    </row>
    <row r="328" spans="1:24" ht="12.75" customHeight="1">
      <c r="A328" s="4206"/>
      <c r="B328" s="4207"/>
      <c r="C328" s="4203"/>
      <c r="D328" s="4209"/>
      <c r="F328" s="4206"/>
      <c r="G328" s="4207"/>
      <c r="H328" s="4203"/>
      <c r="I328" s="4209"/>
      <c r="K328" s="4206"/>
      <c r="L328" s="4207"/>
      <c r="M328" s="4203"/>
      <c r="N328" s="4209"/>
      <c r="P328" s="4206"/>
      <c r="Q328" s="4207"/>
      <c r="R328" s="4203"/>
      <c r="S328" s="4209"/>
      <c r="U328" s="4206"/>
      <c r="V328" s="4207"/>
      <c r="W328" t="str">
        <f>W310</f>
        <v>Батон - Багет</v>
      </c>
      <c r="X328" s="4209"/>
    </row>
    <row r="329" spans="1:24" ht="12.75" customHeight="1">
      <c r="A329" s="306"/>
      <c r="B329" s="4207" t="s">
        <v>252</v>
      </c>
      <c r="C329" s="4203"/>
      <c r="D329" s="4208"/>
      <c r="F329" s="306"/>
      <c r="G329" s="4207" t="s">
        <v>252</v>
      </c>
      <c r="H329" s="4203"/>
      <c r="I329" s="4208"/>
      <c r="K329" s="306"/>
      <c r="L329" s="4207" t="s">
        <v>252</v>
      </c>
      <c r="M329" s="4203"/>
      <c r="N329" s="4208"/>
      <c r="P329" s="306"/>
      <c r="Q329" s="4207" t="s">
        <v>252</v>
      </c>
      <c r="R329" s="4203"/>
      <c r="S329" s="4208"/>
      <c r="U329" s="3243"/>
      <c r="V329" s="4207" t="s">
        <v>252</v>
      </c>
      <c r="W329" s="4203"/>
      <c r="X329" s="4208"/>
    </row>
    <row r="330" spans="1:24" ht="12.75" customHeight="1">
      <c r="A330" s="4210">
        <f>A321</f>
        <v>0</v>
      </c>
      <c r="B330" s="4207"/>
      <c r="C330" s="4203"/>
      <c r="D330" s="4209"/>
      <c r="F330" s="4210">
        <f>F321</f>
        <v>44606</v>
      </c>
      <c r="G330" s="4207"/>
      <c r="H330" s="4203"/>
      <c r="I330" s="4209"/>
      <c r="K330" s="4210">
        <f>K321</f>
        <v>44606</v>
      </c>
      <c r="L330" s="4207"/>
      <c r="M330" s="4203"/>
      <c r="N330" s="4209"/>
      <c r="P330" s="4210">
        <f>P321</f>
        <v>44606</v>
      </c>
      <c r="Q330" s="4207"/>
      <c r="R330" s="4203"/>
      <c r="S330" s="4209"/>
      <c r="U330" s="4210">
        <f>U321</f>
        <v>44606</v>
      </c>
      <c r="V330" s="4207"/>
      <c r="W330" s="4203"/>
      <c r="X330" s="4209"/>
    </row>
    <row r="331" spans="1:24" ht="12.75" customHeight="1">
      <c r="A331" s="4211"/>
      <c r="B331" s="4207" t="s">
        <v>253</v>
      </c>
      <c r="C331" s="4212"/>
      <c r="D331" s="4213"/>
      <c r="F331" s="4211"/>
      <c r="G331" s="4207" t="s">
        <v>253</v>
      </c>
      <c r="H331" s="4212"/>
      <c r="I331" s="4213"/>
      <c r="K331" s="4211"/>
      <c r="L331" s="4207" t="s">
        <v>253</v>
      </c>
      <c r="M331" s="4212"/>
      <c r="N331" s="4213"/>
      <c r="P331" s="4211"/>
      <c r="Q331" s="4207" t="s">
        <v>253</v>
      </c>
      <c r="R331" s="4212"/>
      <c r="S331" s="4213"/>
      <c r="U331" s="4211"/>
      <c r="V331" s="4207" t="s">
        <v>253</v>
      </c>
      <c r="W331" s="4212"/>
      <c r="X331" s="4213"/>
    </row>
    <row r="332" spans="1:24" ht="12.75" customHeight="1">
      <c r="A332" s="328"/>
      <c r="B332" s="4207"/>
      <c r="C332" s="4212"/>
      <c r="D332" s="4213"/>
      <c r="F332" s="328"/>
      <c r="G332" s="4207"/>
      <c r="H332" s="4212"/>
      <c r="I332" s="4213"/>
      <c r="K332" s="328"/>
      <c r="L332" s="4207"/>
      <c r="M332" s="4212"/>
      <c r="N332" s="4213"/>
      <c r="P332" s="328"/>
      <c r="Q332" s="4207"/>
      <c r="R332" s="4212"/>
      <c r="S332" s="4213"/>
      <c r="U332" s="3244"/>
      <c r="V332" s="4207"/>
      <c r="W332" s="4212"/>
      <c r="X332" s="4213"/>
    </row>
    <row r="333" spans="1:24" ht="7.5" customHeight="1">
      <c r="A333" s="3"/>
      <c r="B333" s="323"/>
      <c r="C333" s="330"/>
      <c r="D333" s="330"/>
      <c r="F333" s="3"/>
      <c r="G333" s="323"/>
      <c r="H333" s="330"/>
      <c r="I333" s="330"/>
      <c r="K333" s="3"/>
      <c r="L333" s="323"/>
      <c r="M333" s="330"/>
      <c r="N333" s="330"/>
      <c r="P333" s="3"/>
      <c r="Q333" s="323"/>
      <c r="R333" s="330"/>
      <c r="S333" s="330"/>
    </row>
    <row r="334" spans="1:24">
      <c r="A334" s="329"/>
      <c r="B334" s="4202"/>
      <c r="C334" s="4203" t="s">
        <v>277</v>
      </c>
      <c r="D334" s="4204" t="e">
        <f>'10,00'!#REF!</f>
        <v>#REF!</v>
      </c>
      <c r="F334" s="329"/>
      <c r="G334" s="4202"/>
      <c r="H334" s="4203" t="s">
        <v>277</v>
      </c>
      <c r="I334" s="4204">
        <f>'11,30'!F226</f>
        <v>0</v>
      </c>
      <c r="K334" s="329"/>
      <c r="L334" s="4202"/>
      <c r="M334" s="4203" t="s">
        <v>277</v>
      </c>
      <c r="N334" s="4204">
        <f>'16,00'!F226</f>
        <v>0</v>
      </c>
      <c r="P334" s="329"/>
      <c r="Q334" s="4202"/>
      <c r="R334" s="4203" t="s">
        <v>277</v>
      </c>
      <c r="S334" s="4204" t="e">
        <f>'19,00'!#REF!</f>
        <v>#REF!</v>
      </c>
      <c r="U334" s="2637"/>
      <c r="V334" s="4202"/>
      <c r="W334" s="4203"/>
      <c r="X334" s="4204"/>
    </row>
    <row r="335" spans="1:24" ht="14.25" customHeight="1">
      <c r="A335" s="307">
        <f>A326</f>
        <v>0</v>
      </c>
      <c r="B335" s="4202"/>
      <c r="C335" s="4203"/>
      <c r="D335" s="4205"/>
      <c r="F335" s="307">
        <f>F326</f>
        <v>0.5</v>
      </c>
      <c r="G335" s="4202"/>
      <c r="H335" s="4203"/>
      <c r="I335" s="4205"/>
      <c r="K335" s="307">
        <f>K326</f>
        <v>0.66666666666666663</v>
      </c>
      <c r="L335" s="4202"/>
      <c r="M335" s="4203"/>
      <c r="N335" s="4205"/>
      <c r="P335" s="307">
        <f>P326</f>
        <v>0.79166666666666663</v>
      </c>
      <c r="Q335" s="4202"/>
      <c r="R335" s="4203"/>
      <c r="S335" s="4205"/>
      <c r="U335" s="307" t="str">
        <f>U326</f>
        <v>ночь</v>
      </c>
      <c r="V335" s="4202"/>
      <c r="W335" s="4203"/>
      <c r="X335" s="4205"/>
    </row>
    <row r="336" spans="1:24" ht="12.75" customHeight="1">
      <c r="A336" s="4206"/>
      <c r="B336" s="4207" t="s">
        <v>251</v>
      </c>
      <c r="C336" s="4204" t="s">
        <v>594</v>
      </c>
      <c r="D336" s="4208"/>
      <c r="F336" s="4206" t="s">
        <v>325</v>
      </c>
      <c r="G336" s="4207" t="s">
        <v>251</v>
      </c>
      <c r="H336" s="4204" t="s">
        <v>594</v>
      </c>
      <c r="I336" s="4208">
        <f>'11,30'!F227</f>
        <v>0</v>
      </c>
      <c r="K336" s="4206" t="s">
        <v>325</v>
      </c>
      <c r="L336" s="4207" t="s">
        <v>251</v>
      </c>
      <c r="M336" s="4204" t="s">
        <v>594</v>
      </c>
      <c r="N336" s="4208">
        <f>'16,00'!F227</f>
        <v>0</v>
      </c>
      <c r="P336" s="4206" t="s">
        <v>325</v>
      </c>
      <c r="Q336" s="4207" t="s">
        <v>251</v>
      </c>
      <c r="R336" s="4204" t="s">
        <v>594</v>
      </c>
      <c r="S336" s="4208" t="e">
        <f>'19,00'!#REF!</f>
        <v>#REF!</v>
      </c>
      <c r="U336" s="4206" t="str">
        <f>U327</f>
        <v>Оазис Весна</v>
      </c>
      <c r="V336" s="4207" t="s">
        <v>251</v>
      </c>
      <c r="X336" s="4208">
        <f>'Оз ночь'!AT7</f>
        <v>0</v>
      </c>
    </row>
    <row r="337" spans="1:24" ht="12.75" customHeight="1">
      <c r="A337" s="4206"/>
      <c r="B337" s="4207"/>
      <c r="C337" s="4205"/>
      <c r="D337" s="4209"/>
      <c r="F337" s="4206"/>
      <c r="G337" s="4207"/>
      <c r="H337" s="4205"/>
      <c r="I337" s="4209"/>
      <c r="K337" s="4206"/>
      <c r="L337" s="4207"/>
      <c r="M337" s="4205"/>
      <c r="N337" s="4209"/>
      <c r="P337" s="4206"/>
      <c r="Q337" s="4207"/>
      <c r="R337" s="4205"/>
      <c r="S337" s="4209"/>
      <c r="U337" s="4206"/>
      <c r="V337" s="4207"/>
      <c r="W337" t="str">
        <f>W319</f>
        <v>Бул.Желтый</v>
      </c>
      <c r="X337" s="4209"/>
    </row>
    <row r="338" spans="1:24" ht="12.75" customHeight="1">
      <c r="A338" s="306"/>
      <c r="B338" s="4207" t="s">
        <v>252</v>
      </c>
      <c r="C338" s="4203" t="s">
        <v>593</v>
      </c>
      <c r="D338" s="4208"/>
      <c r="F338" s="306"/>
      <c r="G338" s="4207" t="s">
        <v>252</v>
      </c>
      <c r="H338" s="4203" t="s">
        <v>593</v>
      </c>
      <c r="I338" s="4208">
        <f>'11,30'!F228</f>
        <v>0</v>
      </c>
      <c r="K338" s="306"/>
      <c r="L338" s="4207" t="s">
        <v>252</v>
      </c>
      <c r="M338" s="4203" t="s">
        <v>593</v>
      </c>
      <c r="N338" s="4208">
        <f>'16,00'!F228</f>
        <v>0</v>
      </c>
      <c r="P338" s="306"/>
      <c r="Q338" s="4207" t="s">
        <v>252</v>
      </c>
      <c r="R338" s="4203" t="s">
        <v>593</v>
      </c>
      <c r="S338" s="4208" t="e">
        <f>'19,00'!#REF!</f>
        <v>#REF!</v>
      </c>
      <c r="U338" s="3243"/>
      <c r="V338" s="4207" t="s">
        <v>252</v>
      </c>
      <c r="W338" s="4203"/>
      <c r="X338" s="4208"/>
    </row>
    <row r="339" spans="1:24" ht="12.75" customHeight="1">
      <c r="A339" s="4210">
        <f>A330</f>
        <v>0</v>
      </c>
      <c r="B339" s="4207"/>
      <c r="C339" s="4203"/>
      <c r="D339" s="4209"/>
      <c r="F339" s="4210">
        <f>F330</f>
        <v>44606</v>
      </c>
      <c r="G339" s="4207"/>
      <c r="H339" s="4203"/>
      <c r="I339" s="4209"/>
      <c r="K339" s="4210">
        <f>K330</f>
        <v>44606</v>
      </c>
      <c r="L339" s="4207"/>
      <c r="M339" s="4203"/>
      <c r="N339" s="4209"/>
      <c r="P339" s="4210">
        <f>P330</f>
        <v>44606</v>
      </c>
      <c r="Q339" s="4207"/>
      <c r="R339" s="4203"/>
      <c r="S339" s="4209"/>
      <c r="U339" s="4210">
        <f>U330</f>
        <v>44606</v>
      </c>
      <c r="V339" s="4207"/>
      <c r="W339" s="4203"/>
      <c r="X339" s="4209"/>
    </row>
    <row r="340" spans="1:24" ht="12.75" customHeight="1">
      <c r="A340" s="4211"/>
      <c r="B340" s="4207" t="s">
        <v>253</v>
      </c>
      <c r="C340" s="4212"/>
      <c r="D340" s="4213"/>
      <c r="F340" s="4211"/>
      <c r="G340" s="4207" t="s">
        <v>253</v>
      </c>
      <c r="H340" s="4212"/>
      <c r="I340" s="4213"/>
      <c r="K340" s="4211"/>
      <c r="L340" s="4207" t="s">
        <v>253</v>
      </c>
      <c r="M340" s="4212"/>
      <c r="N340" s="4213"/>
      <c r="P340" s="4211"/>
      <c r="Q340" s="4207" t="s">
        <v>253</v>
      </c>
      <c r="R340" s="4212"/>
      <c r="S340" s="4213"/>
      <c r="U340" s="4211"/>
      <c r="V340" s="4207" t="s">
        <v>253</v>
      </c>
      <c r="W340" s="4212"/>
      <c r="X340" s="4213"/>
    </row>
    <row r="341" spans="1:24" ht="12.75" customHeight="1">
      <c r="A341" s="328"/>
      <c r="B341" s="4207"/>
      <c r="C341" s="4212"/>
      <c r="D341" s="4213"/>
      <c r="F341" s="328"/>
      <c r="G341" s="4207"/>
      <c r="H341" s="4212"/>
      <c r="I341" s="4213"/>
      <c r="K341" s="328"/>
      <c r="L341" s="4207"/>
      <c r="M341" s="4212"/>
      <c r="N341" s="4213"/>
      <c r="P341" s="328"/>
      <c r="Q341" s="4207"/>
      <c r="R341" s="4212"/>
      <c r="S341" s="4213"/>
      <c r="U341" s="3244"/>
      <c r="V341" s="4207"/>
      <c r="W341" s="4212"/>
      <c r="X341" s="4213"/>
    </row>
    <row r="342" spans="1:24" ht="8.25" customHeight="1">
      <c r="A342" s="3"/>
      <c r="B342" s="323"/>
      <c r="C342" s="330"/>
      <c r="D342" s="330"/>
      <c r="F342" s="3"/>
      <c r="G342" s="323"/>
      <c r="H342" s="330"/>
      <c r="I342" s="330"/>
      <c r="K342" s="3"/>
      <c r="L342" s="323"/>
      <c r="M342" s="330"/>
      <c r="N342" s="330"/>
      <c r="P342" s="3"/>
      <c r="Q342" s="323"/>
      <c r="R342" s="330"/>
      <c r="S342" s="330"/>
    </row>
    <row r="343" spans="1:24">
      <c r="A343" s="329"/>
      <c r="B343" s="4202"/>
      <c r="C343" s="4203" t="s">
        <v>278</v>
      </c>
      <c r="D343" s="4204" t="e">
        <f>'10,00'!#REF!</f>
        <v>#REF!</v>
      </c>
      <c r="F343" s="329"/>
      <c r="G343" s="4202"/>
      <c r="H343" s="4203" t="s">
        <v>278</v>
      </c>
      <c r="I343" s="4204">
        <f>'11,30'!F229</f>
        <v>0</v>
      </c>
      <c r="K343" s="329"/>
      <c r="L343" s="4202"/>
      <c r="M343" s="4203" t="s">
        <v>278</v>
      </c>
      <c r="N343" s="4204">
        <f>'16,00'!F229</f>
        <v>0</v>
      </c>
      <c r="P343" s="329"/>
      <c r="Q343" s="4202"/>
      <c r="R343" s="4203" t="s">
        <v>816</v>
      </c>
      <c r="S343" s="4204">
        <f>'19,00'!F231</f>
        <v>5</v>
      </c>
      <c r="U343" s="2637"/>
      <c r="V343" s="4202"/>
      <c r="W343" s="4203"/>
      <c r="X343" s="4204"/>
    </row>
    <row r="344" spans="1:24" ht="14.25" customHeight="1">
      <c r="A344" s="307">
        <f>A335</f>
        <v>0</v>
      </c>
      <c r="B344" s="4202"/>
      <c r="C344" s="4203"/>
      <c r="D344" s="4205"/>
      <c r="F344" s="307">
        <f>F335</f>
        <v>0.5</v>
      </c>
      <c r="G344" s="4202"/>
      <c r="H344" s="4203"/>
      <c r="I344" s="4205"/>
      <c r="K344" s="307">
        <f>K335</f>
        <v>0.66666666666666663</v>
      </c>
      <c r="L344" s="4202"/>
      <c r="M344" s="4203"/>
      <c r="N344" s="4205"/>
      <c r="P344" s="307">
        <f>P335</f>
        <v>0.79166666666666663</v>
      </c>
      <c r="Q344" s="4202"/>
      <c r="R344" s="4203"/>
      <c r="S344" s="4205"/>
      <c r="U344" s="307" t="str">
        <f>U335</f>
        <v>ночь</v>
      </c>
      <c r="V344" s="4202"/>
      <c r="W344" s="4203"/>
      <c r="X344" s="4205"/>
    </row>
    <row r="345" spans="1:24" ht="12.75" customHeight="1">
      <c r="A345" s="4206"/>
      <c r="B345" s="4207" t="s">
        <v>251</v>
      </c>
      <c r="D345" s="4208"/>
      <c r="F345" s="4206" t="s">
        <v>325</v>
      </c>
      <c r="G345" s="4207" t="s">
        <v>251</v>
      </c>
      <c r="I345" s="4208"/>
      <c r="K345" s="4206" t="s">
        <v>325</v>
      </c>
      <c r="L345" s="4207" t="s">
        <v>251</v>
      </c>
      <c r="N345" s="4208"/>
      <c r="P345" s="4206" t="s">
        <v>325</v>
      </c>
      <c r="Q345" s="4207" t="s">
        <v>251</v>
      </c>
      <c r="S345" s="4208"/>
      <c r="U345" s="4206" t="s">
        <v>792</v>
      </c>
      <c r="V345" s="4207" t="s">
        <v>251</v>
      </c>
      <c r="X345" s="4208">
        <f>'Оз ночь'!AJ5</f>
        <v>0</v>
      </c>
    </row>
    <row r="346" spans="1:24" ht="12.75" customHeight="1">
      <c r="A346" s="4206"/>
      <c r="B346" s="4207"/>
      <c r="D346" s="4209"/>
      <c r="F346" s="4206"/>
      <c r="G346" s="4207"/>
      <c r="I346" s="4209"/>
      <c r="K346" s="4206"/>
      <c r="L346" s="4207"/>
      <c r="N346" s="4209"/>
      <c r="P346" s="4206"/>
      <c r="Q346" s="4207"/>
      <c r="S346" s="4209"/>
      <c r="U346" s="4206"/>
      <c r="V346" s="4207"/>
      <c r="W346" t="str">
        <f>W328</f>
        <v>Батон - Багет</v>
      </c>
      <c r="X346" s="4209"/>
    </row>
    <row r="347" spans="1:24" ht="12.75" customHeight="1">
      <c r="A347" s="306"/>
      <c r="B347" s="4207" t="s">
        <v>252</v>
      </c>
      <c r="C347" s="4203"/>
      <c r="D347" s="4208"/>
      <c r="F347" s="306"/>
      <c r="G347" s="4207" t="s">
        <v>252</v>
      </c>
      <c r="H347" s="4203"/>
      <c r="I347" s="4208"/>
      <c r="K347" s="306"/>
      <c r="L347" s="4207" t="s">
        <v>252</v>
      </c>
      <c r="M347" s="4203"/>
      <c r="N347" s="4208"/>
      <c r="P347" s="306"/>
      <c r="Q347" s="4207" t="s">
        <v>252</v>
      </c>
      <c r="R347" s="4203" t="s">
        <v>817</v>
      </c>
      <c r="S347" s="4208">
        <f>'19,00'!F214</f>
        <v>0</v>
      </c>
      <c r="U347" s="3243"/>
      <c r="V347" s="4207" t="s">
        <v>252</v>
      </c>
      <c r="W347" s="4203"/>
      <c r="X347" s="4208"/>
    </row>
    <row r="348" spans="1:24" ht="12.75" customHeight="1">
      <c r="A348" s="4210">
        <f>A339</f>
        <v>0</v>
      </c>
      <c r="B348" s="4207"/>
      <c r="C348" s="4203"/>
      <c r="D348" s="4209"/>
      <c r="F348" s="4210">
        <f>F339</f>
        <v>44606</v>
      </c>
      <c r="G348" s="4207"/>
      <c r="H348" s="4203"/>
      <c r="I348" s="4209"/>
      <c r="K348" s="4210">
        <f>K339</f>
        <v>44606</v>
      </c>
      <c r="L348" s="4207"/>
      <c r="M348" s="4203"/>
      <c r="N348" s="4209"/>
      <c r="P348" s="4210">
        <f>P339</f>
        <v>44606</v>
      </c>
      <c r="Q348" s="4207"/>
      <c r="R348" s="4203"/>
      <c r="S348" s="4209"/>
      <c r="U348" s="4210">
        <f>U339</f>
        <v>44606</v>
      </c>
      <c r="V348" s="4207"/>
      <c r="W348" s="4203"/>
      <c r="X348" s="4209"/>
    </row>
    <row r="349" spans="1:24" ht="12.75" customHeight="1">
      <c r="A349" s="4211"/>
      <c r="B349" s="4207" t="s">
        <v>253</v>
      </c>
      <c r="C349" s="4212"/>
      <c r="D349" s="4213"/>
      <c r="F349" s="4211"/>
      <c r="G349" s="4207" t="s">
        <v>253</v>
      </c>
      <c r="H349" s="4212"/>
      <c r="I349" s="4213"/>
      <c r="K349" s="4211"/>
      <c r="L349" s="4207" t="s">
        <v>253</v>
      </c>
      <c r="M349" s="4212"/>
      <c r="N349" s="4213"/>
      <c r="P349" s="4211"/>
      <c r="Q349" s="4207" t="s">
        <v>253</v>
      </c>
      <c r="R349" s="4212"/>
      <c r="S349" s="4213"/>
      <c r="U349" s="4211"/>
      <c r="V349" s="4207" t="s">
        <v>253</v>
      </c>
      <c r="W349" s="4212"/>
      <c r="X349" s="4213"/>
    </row>
    <row r="350" spans="1:24" ht="12.75" customHeight="1">
      <c r="A350" s="328"/>
      <c r="B350" s="4207"/>
      <c r="C350" s="4212"/>
      <c r="D350" s="4213"/>
      <c r="F350" s="328"/>
      <c r="G350" s="4207"/>
      <c r="H350" s="4212"/>
      <c r="I350" s="4213"/>
      <c r="K350" s="328"/>
      <c r="L350" s="4207"/>
      <c r="M350" s="4212"/>
      <c r="N350" s="4213"/>
      <c r="P350" s="328"/>
      <c r="Q350" s="4207"/>
      <c r="R350" s="4212"/>
      <c r="S350" s="4213"/>
      <c r="U350" s="3244"/>
      <c r="V350" s="4207"/>
      <c r="W350" s="4212"/>
      <c r="X350" s="4213"/>
    </row>
    <row r="351" spans="1:24" ht="7.5" customHeight="1"/>
    <row r="352" spans="1:24">
      <c r="F352" s="329"/>
      <c r="G352" s="4202"/>
      <c r="H352" s="4219" t="s">
        <v>24</v>
      </c>
      <c r="I352" s="4204">
        <f>'11,30'!P225</f>
        <v>0</v>
      </c>
      <c r="K352" s="329"/>
      <c r="L352" s="4202"/>
      <c r="M352" s="4219" t="s">
        <v>24</v>
      </c>
      <c r="N352" s="4204">
        <f>'16,00'!P225</f>
        <v>0</v>
      </c>
      <c r="P352" s="329"/>
      <c r="Q352" s="4202"/>
      <c r="R352" s="4219" t="s">
        <v>24</v>
      </c>
      <c r="S352" s="4204">
        <f>'19,00'!O213</f>
        <v>0</v>
      </c>
      <c r="U352" s="2637"/>
      <c r="V352" s="4202"/>
      <c r="W352" s="4203"/>
      <c r="X352" s="4204"/>
    </row>
    <row r="353" spans="6:24" ht="15" customHeight="1">
      <c r="F353" s="307">
        <f>F344</f>
        <v>0.5</v>
      </c>
      <c r="G353" s="4202"/>
      <c r="H353" s="4219"/>
      <c r="I353" s="4205"/>
      <c r="K353" s="307">
        <f>K344</f>
        <v>0.66666666666666663</v>
      </c>
      <c r="L353" s="4202"/>
      <c r="M353" s="4219"/>
      <c r="N353" s="4205"/>
      <c r="P353" s="307">
        <f>P344</f>
        <v>0.79166666666666663</v>
      </c>
      <c r="Q353" s="4202"/>
      <c r="R353" s="4219"/>
      <c r="S353" s="4205"/>
      <c r="U353" s="307" t="str">
        <f>U344</f>
        <v>ночь</v>
      </c>
      <c r="V353" s="4202"/>
      <c r="W353" s="4203"/>
      <c r="X353" s="4205"/>
    </row>
    <row r="354" spans="6:24" ht="12.75" customHeight="1">
      <c r="F354" s="4206" t="s">
        <v>263</v>
      </c>
      <c r="G354" s="4207" t="s">
        <v>251</v>
      </c>
      <c r="H354" s="4203"/>
      <c r="I354" s="4208"/>
      <c r="K354" s="4206" t="s">
        <v>263</v>
      </c>
      <c r="L354" s="4207" t="s">
        <v>251</v>
      </c>
      <c r="M354" s="4203"/>
      <c r="N354" s="4208"/>
      <c r="P354" s="4206" t="s">
        <v>263</v>
      </c>
      <c r="Q354" s="4207" t="s">
        <v>251</v>
      </c>
      <c r="R354" s="4203"/>
      <c r="S354" s="4208"/>
      <c r="U354" s="4206" t="str">
        <f>U345</f>
        <v>Оазис Ак-Эмир</v>
      </c>
      <c r="V354" s="4207" t="s">
        <v>251</v>
      </c>
      <c r="X354" s="4208">
        <f>'Оз ночь'!AJ7</f>
        <v>0</v>
      </c>
    </row>
    <row r="355" spans="6:24" ht="12.75" customHeight="1">
      <c r="F355" s="4206"/>
      <c r="G355" s="4207"/>
      <c r="H355" s="4203"/>
      <c r="I355" s="4209"/>
      <c r="K355" s="4206"/>
      <c r="L355" s="4207"/>
      <c r="M355" s="4203"/>
      <c r="N355" s="4209"/>
      <c r="P355" s="4206"/>
      <c r="Q355" s="4207"/>
      <c r="R355" s="4203"/>
      <c r="S355" s="4209"/>
      <c r="U355" s="4206"/>
      <c r="V355" s="4207"/>
      <c r="W355" t="str">
        <f>W337</f>
        <v>Бул.Желтый</v>
      </c>
      <c r="X355" s="4209"/>
    </row>
    <row r="356" spans="6:24" ht="12.75" customHeight="1">
      <c r="F356" s="306"/>
      <c r="G356" s="4207" t="s">
        <v>252</v>
      </c>
      <c r="H356" s="4203"/>
      <c r="I356" s="4208"/>
      <c r="K356" s="306"/>
      <c r="L356" s="4207" t="s">
        <v>252</v>
      </c>
      <c r="M356" s="4203"/>
      <c r="N356" s="4208"/>
      <c r="P356" s="306"/>
      <c r="Q356" s="4207" t="s">
        <v>252</v>
      </c>
      <c r="R356" s="4203"/>
      <c r="S356" s="4208"/>
      <c r="U356" s="3243"/>
      <c r="V356" s="4207" t="s">
        <v>252</v>
      </c>
      <c r="W356" s="4203"/>
      <c r="X356" s="4208"/>
    </row>
    <row r="357" spans="6:24" ht="12.75" customHeight="1">
      <c r="F357" s="4210">
        <f>F348</f>
        <v>44606</v>
      </c>
      <c r="G357" s="4207"/>
      <c r="H357" s="4203"/>
      <c r="I357" s="4209"/>
      <c r="K357" s="4210">
        <f>K348</f>
        <v>44606</v>
      </c>
      <c r="L357" s="4207"/>
      <c r="M357" s="4203"/>
      <c r="N357" s="4209"/>
      <c r="P357" s="4210">
        <f>P348</f>
        <v>44606</v>
      </c>
      <c r="Q357" s="4207"/>
      <c r="R357" s="4203"/>
      <c r="S357" s="4209"/>
      <c r="U357" s="4210">
        <f>U348</f>
        <v>44606</v>
      </c>
      <c r="V357" s="4207"/>
      <c r="W357" s="4203"/>
      <c r="X357" s="4209"/>
    </row>
    <row r="358" spans="6:24" ht="12.75" customHeight="1">
      <c r="F358" s="4211"/>
      <c r="G358" s="4207" t="s">
        <v>253</v>
      </c>
      <c r="H358" s="4212"/>
      <c r="I358" s="4213"/>
      <c r="K358" s="4211"/>
      <c r="L358" s="4207" t="s">
        <v>253</v>
      </c>
      <c r="M358" s="4212"/>
      <c r="N358" s="4213"/>
      <c r="P358" s="4211"/>
      <c r="Q358" s="4207" t="s">
        <v>253</v>
      </c>
      <c r="R358" s="4212"/>
      <c r="S358" s="4213"/>
      <c r="U358" s="4211"/>
      <c r="V358" s="4207" t="s">
        <v>253</v>
      </c>
      <c r="W358" s="4212"/>
      <c r="X358" s="4213"/>
    </row>
    <row r="359" spans="6:24" ht="12.75" customHeight="1">
      <c r="F359" s="328"/>
      <c r="G359" s="4207"/>
      <c r="H359" s="4212"/>
      <c r="I359" s="4213"/>
      <c r="K359" s="328"/>
      <c r="L359" s="4207"/>
      <c r="M359" s="4212"/>
      <c r="N359" s="4213"/>
      <c r="P359" s="328"/>
      <c r="Q359" s="4207"/>
      <c r="R359" s="4212"/>
      <c r="S359" s="4213"/>
      <c r="U359" s="3244"/>
      <c r="V359" s="4207"/>
      <c r="W359" s="4212"/>
      <c r="X359" s="4213"/>
    </row>
    <row r="360" spans="6:24" ht="7.5" customHeight="1">
      <c r="F360" s="3"/>
      <c r="G360" s="323"/>
      <c r="H360" s="330"/>
      <c r="I360" s="330"/>
      <c r="K360" s="3"/>
      <c r="L360" s="323"/>
      <c r="M360" s="330"/>
      <c r="N360" s="330"/>
      <c r="P360" s="3"/>
      <c r="Q360" s="323"/>
      <c r="R360" s="330"/>
      <c r="S360" s="330"/>
    </row>
    <row r="361" spans="6:24">
      <c r="F361" s="329"/>
      <c r="G361" s="4202"/>
      <c r="H361" s="4203" t="s">
        <v>277</v>
      </c>
      <c r="I361" s="4204">
        <f>'11,30'!P226</f>
        <v>0</v>
      </c>
      <c r="K361" s="329"/>
      <c r="L361" s="4202"/>
      <c r="M361" s="4203" t="s">
        <v>277</v>
      </c>
      <c r="N361" s="4204">
        <f>'16,00'!P226</f>
        <v>0</v>
      </c>
      <c r="P361" s="329"/>
      <c r="Q361" s="4202"/>
      <c r="R361" s="4203" t="s">
        <v>277</v>
      </c>
      <c r="S361" s="4204" t="e">
        <f>'19,00'!#REF!</f>
        <v>#REF!</v>
      </c>
    </row>
    <row r="362" spans="6:24" ht="18">
      <c r="F362" s="307">
        <f>F353</f>
        <v>0.5</v>
      </c>
      <c r="G362" s="4202"/>
      <c r="H362" s="4203"/>
      <c r="I362" s="4205"/>
      <c r="K362" s="307">
        <f>K353</f>
        <v>0.66666666666666663</v>
      </c>
      <c r="L362" s="4202"/>
      <c r="M362" s="4203"/>
      <c r="N362" s="4205"/>
      <c r="P362" s="307">
        <f>P353</f>
        <v>0.79166666666666663</v>
      </c>
      <c r="Q362" s="4202"/>
      <c r="R362" s="4203"/>
      <c r="S362" s="4205"/>
    </row>
    <row r="363" spans="6:24">
      <c r="F363" s="4206" t="s">
        <v>263</v>
      </c>
      <c r="G363" s="4207" t="s">
        <v>251</v>
      </c>
      <c r="H363" s="4204" t="s">
        <v>594</v>
      </c>
      <c r="I363" s="4208">
        <f>'11,30'!P227</f>
        <v>0</v>
      </c>
      <c r="K363" s="4206" t="s">
        <v>263</v>
      </c>
      <c r="L363" s="4207" t="s">
        <v>251</v>
      </c>
      <c r="M363" s="4204" t="s">
        <v>594</v>
      </c>
      <c r="N363" s="4208">
        <f>'16,00'!P227</f>
        <v>0</v>
      </c>
      <c r="P363" s="4206" t="s">
        <v>263</v>
      </c>
      <c r="Q363" s="4207" t="s">
        <v>251</v>
      </c>
      <c r="R363" s="4204" t="s">
        <v>594</v>
      </c>
      <c r="S363" s="4208" t="e">
        <f>'19,00'!#REF!</f>
        <v>#REF!</v>
      </c>
    </row>
    <row r="364" spans="6:24">
      <c r="F364" s="4206"/>
      <c r="G364" s="4207"/>
      <c r="H364" s="4205"/>
      <c r="I364" s="4209"/>
      <c r="K364" s="4206"/>
      <c r="L364" s="4207"/>
      <c r="M364" s="4205"/>
      <c r="N364" s="4209"/>
      <c r="P364" s="4206"/>
      <c r="Q364" s="4207"/>
      <c r="R364" s="4205"/>
      <c r="S364" s="4209"/>
    </row>
    <row r="365" spans="6:24">
      <c r="F365" s="306"/>
      <c r="G365" s="4207" t="s">
        <v>252</v>
      </c>
      <c r="H365" s="4203" t="s">
        <v>593</v>
      </c>
      <c r="I365" s="4208">
        <f>'11,30'!P228</f>
        <v>0</v>
      </c>
      <c r="K365" s="306"/>
      <c r="L365" s="4207" t="s">
        <v>252</v>
      </c>
      <c r="M365" s="4203" t="s">
        <v>593</v>
      </c>
      <c r="N365" s="4208">
        <f>'16,00'!P228</f>
        <v>0</v>
      </c>
      <c r="P365" s="306"/>
      <c r="Q365" s="4207" t="s">
        <v>252</v>
      </c>
      <c r="R365" s="4203" t="s">
        <v>593</v>
      </c>
      <c r="S365" s="4208" t="e">
        <f>'19,00'!#REF!</f>
        <v>#REF!</v>
      </c>
    </row>
    <row r="366" spans="6:24">
      <c r="F366" s="4210">
        <f>F357</f>
        <v>44606</v>
      </c>
      <c r="G366" s="4207"/>
      <c r="H366" s="4203"/>
      <c r="I366" s="4209"/>
      <c r="K366" s="4210">
        <f>K357</f>
        <v>44606</v>
      </c>
      <c r="L366" s="4207"/>
      <c r="M366" s="4203"/>
      <c r="N366" s="4209"/>
      <c r="P366" s="4210">
        <f>P357</f>
        <v>44606</v>
      </c>
      <c r="Q366" s="4207"/>
      <c r="R366" s="4203"/>
      <c r="S366" s="4209"/>
    </row>
    <row r="367" spans="6:24">
      <c r="F367" s="4211"/>
      <c r="G367" s="4207" t="s">
        <v>253</v>
      </c>
      <c r="H367" s="4212"/>
      <c r="I367" s="4213"/>
      <c r="K367" s="4211"/>
      <c r="L367" s="4207" t="s">
        <v>253</v>
      </c>
      <c r="M367" s="4212"/>
      <c r="N367" s="4213"/>
      <c r="P367" s="4211"/>
      <c r="Q367" s="4207" t="s">
        <v>253</v>
      </c>
      <c r="R367" s="4212"/>
      <c r="S367" s="4213"/>
    </row>
    <row r="368" spans="6:24">
      <c r="F368" s="328"/>
      <c r="G368" s="4207"/>
      <c r="H368" s="4212"/>
      <c r="I368" s="4213"/>
      <c r="K368" s="328"/>
      <c r="L368" s="4207"/>
      <c r="M368" s="4212"/>
      <c r="N368" s="4213"/>
      <c r="P368" s="328"/>
      <c r="Q368" s="4207"/>
      <c r="R368" s="4212"/>
      <c r="S368" s="4213"/>
    </row>
    <row r="369" spans="1:19" ht="8.25" customHeight="1">
      <c r="F369" s="3"/>
      <c r="G369" s="323"/>
      <c r="H369" s="330"/>
      <c r="I369" s="330"/>
      <c r="K369" s="3"/>
      <c r="L369" s="323"/>
      <c r="M369" s="330"/>
      <c r="N369" s="330"/>
      <c r="P369" s="3"/>
      <c r="Q369" s="323"/>
      <c r="R369" s="330"/>
      <c r="S369" s="330"/>
    </row>
    <row r="370" spans="1:19">
      <c r="F370" s="329"/>
      <c r="G370" s="4202"/>
      <c r="H370" s="4203" t="s">
        <v>278</v>
      </c>
      <c r="I370" s="4204">
        <f>'11,30'!P229</f>
        <v>0</v>
      </c>
      <c r="K370" s="329"/>
      <c r="L370" s="4202"/>
      <c r="M370" s="4203" t="s">
        <v>278</v>
      </c>
      <c r="N370" s="4204">
        <f>'16,00'!P229</f>
        <v>0</v>
      </c>
      <c r="P370" s="329"/>
      <c r="Q370" s="4202"/>
      <c r="R370" s="4203" t="s">
        <v>278</v>
      </c>
      <c r="S370" s="4204" t="e">
        <f>'19,00'!#REF!</f>
        <v>#REF!</v>
      </c>
    </row>
    <row r="371" spans="1:19" ht="18">
      <c r="F371" s="307">
        <f>F362</f>
        <v>0.5</v>
      </c>
      <c r="G371" s="4202"/>
      <c r="H371" s="4203"/>
      <c r="I371" s="4205"/>
      <c r="K371" s="307">
        <f>K362</f>
        <v>0.66666666666666663</v>
      </c>
      <c r="L371" s="4202"/>
      <c r="M371" s="4203"/>
      <c r="N371" s="4205"/>
      <c r="P371" s="307">
        <f>P362</f>
        <v>0.79166666666666663</v>
      </c>
      <c r="Q371" s="4202"/>
      <c r="R371" s="4203"/>
      <c r="S371" s="4205"/>
    </row>
    <row r="372" spans="1:19">
      <c r="F372" s="4206" t="s">
        <v>263</v>
      </c>
      <c r="G372" s="4207" t="s">
        <v>251</v>
      </c>
      <c r="I372" s="4208"/>
      <c r="K372" s="4206" t="s">
        <v>263</v>
      </c>
      <c r="L372" s="4207" t="s">
        <v>251</v>
      </c>
      <c r="N372" s="4208"/>
      <c r="P372" s="4206" t="s">
        <v>263</v>
      </c>
      <c r="Q372" s="4207" t="s">
        <v>251</v>
      </c>
      <c r="S372" s="4208"/>
    </row>
    <row r="373" spans="1:19">
      <c r="F373" s="4206"/>
      <c r="G373" s="4207"/>
      <c r="I373" s="4209"/>
      <c r="K373" s="4206"/>
      <c r="L373" s="4207"/>
      <c r="N373" s="4209"/>
      <c r="P373" s="4206"/>
      <c r="Q373" s="4207"/>
      <c r="S373" s="4209"/>
    </row>
    <row r="374" spans="1:19">
      <c r="F374" s="306"/>
      <c r="G374" s="4207" t="s">
        <v>252</v>
      </c>
      <c r="H374" s="4203"/>
      <c r="I374" s="4208"/>
      <c r="K374" s="306"/>
      <c r="L374" s="4207" t="s">
        <v>252</v>
      </c>
      <c r="M374" s="4203"/>
      <c r="N374" s="4208"/>
      <c r="P374" s="306"/>
      <c r="Q374" s="4207" t="s">
        <v>252</v>
      </c>
      <c r="R374" s="4203" t="s">
        <v>718</v>
      </c>
      <c r="S374" s="4208">
        <f>'19,00'!O214</f>
        <v>0</v>
      </c>
    </row>
    <row r="375" spans="1:19">
      <c r="F375" s="4210">
        <f>F366</f>
        <v>44606</v>
      </c>
      <c r="G375" s="4207"/>
      <c r="H375" s="4203"/>
      <c r="I375" s="4209"/>
      <c r="K375" s="4210">
        <f>K366</f>
        <v>44606</v>
      </c>
      <c r="L375" s="4207"/>
      <c r="M375" s="4203"/>
      <c r="N375" s="4209"/>
      <c r="P375" s="4210">
        <f>P366</f>
        <v>44606</v>
      </c>
      <c r="Q375" s="4207"/>
      <c r="R375" s="4203"/>
      <c r="S375" s="4209"/>
    </row>
    <row r="376" spans="1:19">
      <c r="F376" s="4211"/>
      <c r="G376" s="4207" t="s">
        <v>253</v>
      </c>
      <c r="H376" s="4212"/>
      <c r="I376" s="4213"/>
      <c r="K376" s="4211"/>
      <c r="L376" s="4207" t="s">
        <v>253</v>
      </c>
      <c r="M376" s="4212"/>
      <c r="N376" s="4213"/>
      <c r="P376" s="4211"/>
      <c r="Q376" s="4207" t="s">
        <v>253</v>
      </c>
      <c r="R376" s="4212"/>
      <c r="S376" s="4213"/>
    </row>
    <row r="377" spans="1:19">
      <c r="F377" s="328"/>
      <c r="G377" s="4207"/>
      <c r="H377" s="4212"/>
      <c r="I377" s="4213"/>
      <c r="K377" s="328"/>
      <c r="L377" s="4207"/>
      <c r="M377" s="4212"/>
      <c r="N377" s="4213"/>
      <c r="P377" s="328"/>
      <c r="Q377" s="4207"/>
      <c r="R377" s="4212"/>
      <c r="S377" s="4213"/>
    </row>
    <row r="378" spans="1:19" ht="35.25" customHeight="1"/>
    <row r="379" spans="1:19">
      <c r="A379" s="305"/>
      <c r="B379" s="4231"/>
      <c r="C379" s="4219" t="s">
        <v>24</v>
      </c>
      <c r="D379" s="4204">
        <f>'10,00'!F5</f>
        <v>0</v>
      </c>
      <c r="F379" s="329"/>
      <c r="G379" s="4202"/>
      <c r="H379" s="4219" t="s">
        <v>24</v>
      </c>
      <c r="I379" s="4204">
        <f>'11,30'!Z225</f>
        <v>0</v>
      </c>
      <c r="K379" s="329"/>
      <c r="L379" s="4202"/>
      <c r="M379" s="4219" t="s">
        <v>24</v>
      </c>
      <c r="N379" s="4204">
        <f>'16,00'!Z225</f>
        <v>0</v>
      </c>
      <c r="P379" s="329"/>
      <c r="Q379" s="4202"/>
      <c r="R379" s="4219" t="s">
        <v>24</v>
      </c>
      <c r="S379" s="4204">
        <f>'19,00'!X213</f>
        <v>0</v>
      </c>
    </row>
    <row r="380" spans="1:19" ht="14.25" customHeight="1">
      <c r="A380" s="307">
        <f>A344</f>
        <v>0</v>
      </c>
      <c r="B380" s="4231"/>
      <c r="C380" s="4219"/>
      <c r="D380" s="4205"/>
      <c r="F380" s="307">
        <f>F371</f>
        <v>0.5</v>
      </c>
      <c r="G380" s="4202"/>
      <c r="H380" s="4219"/>
      <c r="I380" s="4205"/>
      <c r="K380" s="307">
        <f>K371</f>
        <v>0.66666666666666663</v>
      </c>
      <c r="L380" s="4202"/>
      <c r="M380" s="4219"/>
      <c r="N380" s="4205"/>
      <c r="P380" s="307">
        <f>P371</f>
        <v>0.79166666666666663</v>
      </c>
      <c r="Q380" s="4202"/>
      <c r="R380" s="4219"/>
      <c r="S380" s="4205"/>
    </row>
    <row r="381" spans="1:19">
      <c r="A381" s="4206" t="s">
        <v>254</v>
      </c>
      <c r="B381" s="4207" t="s">
        <v>251</v>
      </c>
      <c r="C381" s="4203"/>
      <c r="D381" s="4208"/>
      <c r="F381" s="4206" t="s">
        <v>264</v>
      </c>
      <c r="G381" s="4207" t="s">
        <v>251</v>
      </c>
      <c r="H381" s="4203"/>
      <c r="I381" s="4208"/>
      <c r="K381" s="4206" t="s">
        <v>264</v>
      </c>
      <c r="L381" s="4207" t="s">
        <v>251</v>
      </c>
      <c r="M381" s="4203"/>
      <c r="N381" s="4208"/>
      <c r="P381" s="4206" t="s">
        <v>264</v>
      </c>
      <c r="Q381" s="4207" t="s">
        <v>251</v>
      </c>
      <c r="R381" s="4203"/>
      <c r="S381" s="4208"/>
    </row>
    <row r="382" spans="1:19">
      <c r="A382" s="4206"/>
      <c r="B382" s="4207"/>
      <c r="C382" s="4203"/>
      <c r="D382" s="4209"/>
      <c r="F382" s="4206"/>
      <c r="G382" s="4207"/>
      <c r="H382" s="4203"/>
      <c r="I382" s="4209"/>
      <c r="K382" s="4206"/>
      <c r="L382" s="4207"/>
      <c r="M382" s="4203"/>
      <c r="N382" s="4209"/>
      <c r="P382" s="4206"/>
      <c r="Q382" s="4207"/>
      <c r="R382" s="4203"/>
      <c r="S382" s="4209"/>
    </row>
    <row r="383" spans="1:19">
      <c r="A383" s="306"/>
      <c r="B383" s="4207" t="s">
        <v>252</v>
      </c>
      <c r="C383" s="4203"/>
      <c r="D383" s="4208"/>
      <c r="F383" s="306"/>
      <c r="G383" s="4207" t="s">
        <v>252</v>
      </c>
      <c r="H383" s="4203"/>
      <c r="I383" s="4208"/>
      <c r="K383" s="306"/>
      <c r="L383" s="4207" t="s">
        <v>252</v>
      </c>
      <c r="M383" s="4203"/>
      <c r="N383" s="4208"/>
      <c r="P383" s="306"/>
      <c r="Q383" s="4207" t="s">
        <v>252</v>
      </c>
      <c r="R383" s="4203"/>
      <c r="S383" s="4208"/>
    </row>
    <row r="384" spans="1:19">
      <c r="A384" s="4210">
        <f>'Основная продукция'!B2</f>
        <v>44606</v>
      </c>
      <c r="B384" s="4207"/>
      <c r="C384" s="4203"/>
      <c r="D384" s="4209"/>
      <c r="F384" s="4210">
        <f>F375</f>
        <v>44606</v>
      </c>
      <c r="G384" s="4207"/>
      <c r="H384" s="4203"/>
      <c r="I384" s="4209"/>
      <c r="K384" s="4210">
        <f>K375</f>
        <v>44606</v>
      </c>
      <c r="L384" s="4207"/>
      <c r="M384" s="4203"/>
      <c r="N384" s="4209"/>
      <c r="P384" s="4210">
        <f>P375</f>
        <v>44606</v>
      </c>
      <c r="Q384" s="4207"/>
      <c r="R384" s="4203"/>
      <c r="S384" s="4209"/>
    </row>
    <row r="385" spans="1:19">
      <c r="A385" s="4211"/>
      <c r="B385" s="4207" t="s">
        <v>253</v>
      </c>
      <c r="C385" s="4212"/>
      <c r="D385" s="4213"/>
      <c r="F385" s="4211"/>
      <c r="G385" s="4207" t="s">
        <v>253</v>
      </c>
      <c r="H385" s="4212"/>
      <c r="I385" s="4213"/>
      <c r="K385" s="4211"/>
      <c r="L385" s="4207" t="s">
        <v>253</v>
      </c>
      <c r="M385" s="4212"/>
      <c r="N385" s="4213"/>
      <c r="P385" s="4211"/>
      <c r="Q385" s="4207" t="s">
        <v>253</v>
      </c>
      <c r="R385" s="4212"/>
      <c r="S385" s="4213"/>
    </row>
    <row r="386" spans="1:19">
      <c r="A386" s="304"/>
      <c r="B386" s="4207"/>
      <c r="C386" s="4212"/>
      <c r="D386" s="4213"/>
      <c r="F386" s="328"/>
      <c r="G386" s="4207"/>
      <c r="H386" s="4212"/>
      <c r="I386" s="4213"/>
      <c r="K386" s="328"/>
      <c r="L386" s="4207"/>
      <c r="M386" s="4212"/>
      <c r="N386" s="4213"/>
      <c r="P386" s="328"/>
      <c r="Q386" s="4207"/>
      <c r="R386" s="4212"/>
      <c r="S386" s="4213"/>
    </row>
    <row r="387" spans="1:19" ht="7.5" customHeight="1">
      <c r="A387" s="3"/>
      <c r="B387" s="323"/>
      <c r="C387" s="316"/>
      <c r="D387" s="316"/>
      <c r="F387" s="3"/>
      <c r="G387" s="323"/>
      <c r="H387" s="330"/>
      <c r="I387" s="330"/>
      <c r="K387" s="3"/>
      <c r="L387" s="323"/>
      <c r="M387" s="330"/>
      <c r="N387" s="330"/>
      <c r="P387" s="3"/>
      <c r="Q387" s="323"/>
      <c r="R387" s="330"/>
      <c r="S387" s="330"/>
    </row>
    <row r="388" spans="1:19">
      <c r="A388" s="315"/>
      <c r="B388" s="4202"/>
      <c r="C388" s="4203" t="s">
        <v>277</v>
      </c>
      <c r="D388" s="4204" t="e">
        <f>'10,00'!#REF!</f>
        <v>#REF!</v>
      </c>
      <c r="F388" s="329"/>
      <c r="G388" s="4202"/>
      <c r="H388" s="4203" t="s">
        <v>277</v>
      </c>
      <c r="I388" s="4204">
        <f>'11,30'!Z226</f>
        <v>0</v>
      </c>
      <c r="K388" s="329"/>
      <c r="L388" s="4202"/>
      <c r="M388" s="4203" t="s">
        <v>277</v>
      </c>
      <c r="N388" s="4204">
        <f>'16,00'!Z226</f>
        <v>0</v>
      </c>
      <c r="P388" s="329"/>
      <c r="Q388" s="4202"/>
      <c r="R388" s="4203" t="s">
        <v>277</v>
      </c>
      <c r="S388" s="4204" t="e">
        <f>'19,00'!#REF!</f>
        <v>#REF!</v>
      </c>
    </row>
    <row r="389" spans="1:19" ht="15" customHeight="1">
      <c r="A389" s="307">
        <f>A380</f>
        <v>0</v>
      </c>
      <c r="B389" s="4202"/>
      <c r="C389" s="4203"/>
      <c r="D389" s="4205"/>
      <c r="F389" s="307">
        <f>F380</f>
        <v>0.5</v>
      </c>
      <c r="G389" s="4202"/>
      <c r="H389" s="4203"/>
      <c r="I389" s="4205"/>
      <c r="K389" s="307">
        <f>K380</f>
        <v>0.66666666666666663</v>
      </c>
      <c r="L389" s="4202"/>
      <c r="M389" s="4203"/>
      <c r="N389" s="4205"/>
      <c r="P389" s="307">
        <f>P380</f>
        <v>0.79166666666666663</v>
      </c>
      <c r="Q389" s="4202"/>
      <c r="R389" s="4203"/>
      <c r="S389" s="4205"/>
    </row>
    <row r="390" spans="1:19">
      <c r="A390" s="4206" t="s">
        <v>254</v>
      </c>
      <c r="B390" s="4207" t="s">
        <v>251</v>
      </c>
      <c r="C390" s="4204" t="s">
        <v>594</v>
      </c>
      <c r="D390" s="4208" t="e">
        <f>'10,00'!#REF!</f>
        <v>#REF!</v>
      </c>
      <c r="F390" s="4206" t="s">
        <v>264</v>
      </c>
      <c r="G390" s="4207" t="s">
        <v>251</v>
      </c>
      <c r="H390" s="4204" t="s">
        <v>594</v>
      </c>
      <c r="I390" s="4208">
        <f>'11,30'!Z227</f>
        <v>0</v>
      </c>
      <c r="K390" s="4206" t="s">
        <v>264</v>
      </c>
      <c r="L390" s="4207" t="s">
        <v>251</v>
      </c>
      <c r="M390" s="4204" t="s">
        <v>594</v>
      </c>
      <c r="N390" s="4208">
        <f>'16,00'!Z227</f>
        <v>0</v>
      </c>
      <c r="P390" s="4206" t="s">
        <v>264</v>
      </c>
      <c r="Q390" s="4207" t="s">
        <v>251</v>
      </c>
      <c r="R390" s="4204" t="s">
        <v>594</v>
      </c>
      <c r="S390" s="4208" t="e">
        <f>'19,00'!#REF!</f>
        <v>#REF!</v>
      </c>
    </row>
    <row r="391" spans="1:19">
      <c r="A391" s="4206"/>
      <c r="B391" s="4207"/>
      <c r="C391" s="4205"/>
      <c r="D391" s="4209"/>
      <c r="F391" s="4206"/>
      <c r="G391" s="4207"/>
      <c r="H391" s="4205"/>
      <c r="I391" s="4209"/>
      <c r="K391" s="4206"/>
      <c r="L391" s="4207"/>
      <c r="M391" s="4205"/>
      <c r="N391" s="4209"/>
      <c r="P391" s="4206"/>
      <c r="Q391" s="4207"/>
      <c r="R391" s="4205"/>
      <c r="S391" s="4209"/>
    </row>
    <row r="392" spans="1:19">
      <c r="A392" s="306"/>
      <c r="B392" s="4207" t="s">
        <v>252</v>
      </c>
      <c r="C392" s="4203" t="s">
        <v>593</v>
      </c>
      <c r="D392" s="4208" t="e">
        <f>'10,00'!#REF!</f>
        <v>#REF!</v>
      </c>
      <c r="F392" s="306"/>
      <c r="G392" s="4207" t="s">
        <v>252</v>
      </c>
      <c r="H392" s="4203" t="s">
        <v>593</v>
      </c>
      <c r="I392" s="4208">
        <f>'11,30'!Z228</f>
        <v>0</v>
      </c>
      <c r="K392" s="306"/>
      <c r="L392" s="4207" t="s">
        <v>252</v>
      </c>
      <c r="M392" s="4203" t="s">
        <v>593</v>
      </c>
      <c r="N392" s="4208">
        <f>'16,00'!Z228</f>
        <v>0</v>
      </c>
      <c r="P392" s="306"/>
      <c r="Q392" s="4207" t="s">
        <v>252</v>
      </c>
      <c r="R392" s="4203" t="s">
        <v>593</v>
      </c>
      <c r="S392" s="4208" t="e">
        <f>'19,00'!#REF!</f>
        <v>#REF!</v>
      </c>
    </row>
    <row r="393" spans="1:19">
      <c r="A393" s="4210">
        <f>A384</f>
        <v>44606</v>
      </c>
      <c r="B393" s="4207"/>
      <c r="C393" s="4203"/>
      <c r="D393" s="4209"/>
      <c r="F393" s="4210">
        <f>F384</f>
        <v>44606</v>
      </c>
      <c r="G393" s="4207"/>
      <c r="H393" s="4203"/>
      <c r="I393" s="4209"/>
      <c r="K393" s="4210">
        <f>K384</f>
        <v>44606</v>
      </c>
      <c r="L393" s="4207"/>
      <c r="M393" s="4203"/>
      <c r="N393" s="4209"/>
      <c r="P393" s="4210">
        <f>P384</f>
        <v>44606</v>
      </c>
      <c r="Q393" s="4207"/>
      <c r="R393" s="4203"/>
      <c r="S393" s="4209"/>
    </row>
    <row r="394" spans="1:19">
      <c r="A394" s="4211"/>
      <c r="B394" s="4207" t="s">
        <v>253</v>
      </c>
      <c r="C394" s="4212"/>
      <c r="D394" s="4213"/>
      <c r="F394" s="4211"/>
      <c r="G394" s="4207" t="s">
        <v>253</v>
      </c>
      <c r="H394" s="4212"/>
      <c r="I394" s="4213"/>
      <c r="K394" s="4211"/>
      <c r="L394" s="4207" t="s">
        <v>253</v>
      </c>
      <c r="M394" s="4212"/>
      <c r="N394" s="4213"/>
      <c r="P394" s="4211"/>
      <c r="Q394" s="4207" t="s">
        <v>253</v>
      </c>
      <c r="R394" s="4212"/>
      <c r="S394" s="4213"/>
    </row>
    <row r="395" spans="1:19">
      <c r="A395" s="314"/>
      <c r="B395" s="4207"/>
      <c r="C395" s="4212"/>
      <c r="D395" s="4213"/>
      <c r="F395" s="328"/>
      <c r="G395" s="4207"/>
      <c r="H395" s="4212"/>
      <c r="I395" s="4213"/>
      <c r="K395" s="328"/>
      <c r="L395" s="4207"/>
      <c r="M395" s="4212"/>
      <c r="N395" s="4213"/>
      <c r="P395" s="328"/>
      <c r="Q395" s="4207"/>
      <c r="R395" s="4212"/>
      <c r="S395" s="4213"/>
    </row>
    <row r="396" spans="1:19" ht="7.5" customHeight="1">
      <c r="A396" s="3"/>
      <c r="B396" s="323"/>
      <c r="C396" s="316"/>
      <c r="D396" s="316"/>
      <c r="F396" s="3"/>
      <c r="G396" s="323"/>
      <c r="H396" s="330"/>
      <c r="I396" s="330"/>
      <c r="K396" s="3"/>
      <c r="L396" s="323"/>
      <c r="M396" s="330"/>
      <c r="N396" s="330"/>
      <c r="P396" s="3"/>
      <c r="Q396" s="323"/>
      <c r="R396" s="330"/>
      <c r="S396" s="330"/>
    </row>
    <row r="397" spans="1:19">
      <c r="A397" s="315"/>
      <c r="B397" s="4202"/>
      <c r="C397" s="4203" t="s">
        <v>816</v>
      </c>
      <c r="D397" s="4204">
        <f>'10,00'!F23</f>
        <v>0</v>
      </c>
      <c r="F397" s="329"/>
      <c r="G397" s="4202"/>
      <c r="H397" s="4203" t="s">
        <v>278</v>
      </c>
      <c r="I397" s="4204">
        <f>'11,30'!Z229</f>
        <v>0</v>
      </c>
      <c r="K397" s="329"/>
      <c r="L397" s="4202"/>
      <c r="M397" s="4203" t="s">
        <v>278</v>
      </c>
      <c r="N397" s="4204">
        <f>'16,00'!Z229</f>
        <v>0</v>
      </c>
      <c r="P397" s="329"/>
      <c r="Q397" s="4202"/>
      <c r="R397" s="4203" t="s">
        <v>816</v>
      </c>
      <c r="S397" s="4204">
        <f>'19,00'!X231</f>
        <v>0</v>
      </c>
    </row>
    <row r="398" spans="1:19" ht="14.25" customHeight="1">
      <c r="A398" s="307">
        <f>A407</f>
        <v>0.41666666666666669</v>
      </c>
      <c r="B398" s="4202"/>
      <c r="C398" s="4203"/>
      <c r="D398" s="4205"/>
      <c r="F398" s="307">
        <f>F389</f>
        <v>0.5</v>
      </c>
      <c r="G398" s="4202"/>
      <c r="H398" s="4203"/>
      <c r="I398" s="4205"/>
      <c r="K398" s="307">
        <f>K389</f>
        <v>0.66666666666666663</v>
      </c>
      <c r="L398" s="4202"/>
      <c r="M398" s="4203"/>
      <c r="N398" s="4205"/>
      <c r="P398" s="307">
        <f>P389</f>
        <v>0.79166666666666663</v>
      </c>
      <c r="Q398" s="4202"/>
      <c r="R398" s="4203"/>
      <c r="S398" s="4205"/>
    </row>
    <row r="399" spans="1:19">
      <c r="A399" s="4206" t="s">
        <v>254</v>
      </c>
      <c r="B399" s="4207" t="s">
        <v>251</v>
      </c>
      <c r="D399" s="4208"/>
      <c r="F399" s="4206" t="s">
        <v>264</v>
      </c>
      <c r="G399" s="4207" t="s">
        <v>251</v>
      </c>
      <c r="I399" s="4208"/>
      <c r="K399" s="4206" t="s">
        <v>264</v>
      </c>
      <c r="L399" s="4207" t="s">
        <v>251</v>
      </c>
      <c r="N399" s="4208"/>
      <c r="P399" s="4206" t="s">
        <v>264</v>
      </c>
      <c r="Q399" s="4207" t="s">
        <v>251</v>
      </c>
      <c r="S399" s="4208"/>
    </row>
    <row r="400" spans="1:19">
      <c r="A400" s="4206"/>
      <c r="B400" s="4207"/>
      <c r="D400" s="4209"/>
      <c r="F400" s="4206"/>
      <c r="G400" s="4207"/>
      <c r="I400" s="4209"/>
      <c r="K400" s="4206"/>
      <c r="L400" s="4207"/>
      <c r="N400" s="4209"/>
      <c r="P400" s="4206"/>
      <c r="Q400" s="4207"/>
      <c r="S400" s="4209"/>
    </row>
    <row r="401" spans="1:19">
      <c r="A401" s="306"/>
      <c r="B401" s="4207" t="s">
        <v>252</v>
      </c>
      <c r="C401" s="4203" t="s">
        <v>817</v>
      </c>
      <c r="D401" s="4208">
        <f>'10,00'!F6</f>
        <v>0</v>
      </c>
      <c r="F401" s="306"/>
      <c r="G401" s="4207" t="s">
        <v>252</v>
      </c>
      <c r="H401" s="4203"/>
      <c r="I401" s="4208"/>
      <c r="K401" s="306"/>
      <c r="L401" s="4207" t="s">
        <v>252</v>
      </c>
      <c r="M401" s="4203"/>
      <c r="N401" s="4208"/>
      <c r="P401" s="306"/>
      <c r="Q401" s="4207" t="s">
        <v>252</v>
      </c>
      <c r="R401" s="4203" t="s">
        <v>817</v>
      </c>
      <c r="S401" s="4208">
        <f>'19,00'!X214</f>
        <v>0</v>
      </c>
    </row>
    <row r="402" spans="1:19">
      <c r="A402" s="4210">
        <f>A393</f>
        <v>44606</v>
      </c>
      <c r="B402" s="4207"/>
      <c r="C402" s="4203"/>
      <c r="D402" s="4209"/>
      <c r="F402" s="4210">
        <f>F393</f>
        <v>44606</v>
      </c>
      <c r="G402" s="4207"/>
      <c r="H402" s="4203"/>
      <c r="I402" s="4209"/>
      <c r="K402" s="4210">
        <f>K393</f>
        <v>44606</v>
      </c>
      <c r="L402" s="4207"/>
      <c r="M402" s="4203"/>
      <c r="N402" s="4209"/>
      <c r="P402" s="4210">
        <f>P393</f>
        <v>44606</v>
      </c>
      <c r="Q402" s="4207"/>
      <c r="R402" s="4203"/>
      <c r="S402" s="4209"/>
    </row>
    <row r="403" spans="1:19">
      <c r="A403" s="4211"/>
      <c r="B403" s="4207" t="s">
        <v>253</v>
      </c>
      <c r="C403" s="4212"/>
      <c r="D403" s="4213"/>
      <c r="F403" s="4211"/>
      <c r="G403" s="4207" t="s">
        <v>253</v>
      </c>
      <c r="H403" s="4212"/>
      <c r="I403" s="4213"/>
      <c r="K403" s="4211"/>
      <c r="L403" s="4207" t="s">
        <v>253</v>
      </c>
      <c r="M403" s="4212"/>
      <c r="N403" s="4213"/>
      <c r="P403" s="4211"/>
      <c r="Q403" s="4207" t="s">
        <v>253</v>
      </c>
      <c r="R403" s="4212"/>
      <c r="S403" s="4213"/>
    </row>
    <row r="404" spans="1:19">
      <c r="A404" s="314"/>
      <c r="B404" s="4207"/>
      <c r="C404" s="4212"/>
      <c r="D404" s="4213"/>
      <c r="F404" s="328"/>
      <c r="G404" s="4207"/>
      <c r="H404" s="4212"/>
      <c r="I404" s="4213"/>
      <c r="K404" s="328"/>
      <c r="L404" s="4207"/>
      <c r="M404" s="4212"/>
      <c r="N404" s="4213"/>
      <c r="P404" s="328"/>
      <c r="Q404" s="4207"/>
      <c r="R404" s="4212"/>
      <c r="S404" s="4213"/>
    </row>
    <row r="405" spans="1:19" ht="7.5" customHeight="1"/>
    <row r="406" spans="1:19">
      <c r="A406" s="329"/>
      <c r="B406" s="4202"/>
      <c r="C406" s="4219" t="s">
        <v>24</v>
      </c>
      <c r="D406" s="4204">
        <f>'10,00'!O5</f>
        <v>0</v>
      </c>
      <c r="F406" s="329"/>
      <c r="G406" s="4202"/>
      <c r="H406" s="4219" t="s">
        <v>24</v>
      </c>
      <c r="I406" s="4204">
        <f>'11,30'!F280</f>
        <v>0</v>
      </c>
      <c r="K406" s="329"/>
      <c r="L406" s="4202"/>
      <c r="M406" s="4219" t="s">
        <v>24</v>
      </c>
      <c r="N406" s="4204">
        <f>'16,00'!F280</f>
        <v>0</v>
      </c>
      <c r="P406" s="329"/>
      <c r="Q406" s="4202"/>
      <c r="R406" s="4219" t="s">
        <v>24</v>
      </c>
      <c r="S406" s="4204">
        <f>'19,00'!F265</f>
        <v>0</v>
      </c>
    </row>
    <row r="407" spans="1:19" ht="15" customHeight="1">
      <c r="A407" s="307">
        <f>'Основная продукция'!F30</f>
        <v>0.41666666666666669</v>
      </c>
      <c r="B407" s="4202"/>
      <c r="C407" s="4219"/>
      <c r="D407" s="4205"/>
      <c r="F407" s="307">
        <f>F398</f>
        <v>0.5</v>
      </c>
      <c r="G407" s="4202"/>
      <c r="H407" s="4219"/>
      <c r="I407" s="4205"/>
      <c r="K407" s="307">
        <f>K398</f>
        <v>0.66666666666666663</v>
      </c>
      <c r="L407" s="4202"/>
      <c r="M407" s="4219"/>
      <c r="N407" s="4205"/>
      <c r="P407" s="307">
        <f>P398</f>
        <v>0.79166666666666663</v>
      </c>
      <c r="Q407" s="4202"/>
      <c r="R407" s="4219"/>
      <c r="S407" s="4205"/>
    </row>
    <row r="408" spans="1:19">
      <c r="A408" s="4206" t="s">
        <v>521</v>
      </c>
      <c r="B408" s="4207" t="s">
        <v>251</v>
      </c>
      <c r="C408" s="4203"/>
      <c r="D408" s="4208"/>
      <c r="F408" s="4206" t="s">
        <v>265</v>
      </c>
      <c r="G408" s="4207" t="s">
        <v>251</v>
      </c>
      <c r="H408" s="4203"/>
      <c r="I408" s="4208"/>
      <c r="K408" s="4206" t="s">
        <v>265</v>
      </c>
      <c r="L408" s="4207" t="s">
        <v>251</v>
      </c>
      <c r="M408" s="4203"/>
      <c r="N408" s="4208"/>
      <c r="P408" s="4206" t="s">
        <v>265</v>
      </c>
      <c r="Q408" s="4207" t="s">
        <v>251</v>
      </c>
      <c r="R408" s="4203"/>
      <c r="S408" s="4208"/>
    </row>
    <row r="409" spans="1:19">
      <c r="A409" s="4206"/>
      <c r="B409" s="4207"/>
      <c r="C409" s="4203"/>
      <c r="D409" s="4209"/>
      <c r="F409" s="4206"/>
      <c r="G409" s="4207"/>
      <c r="H409" s="4203"/>
      <c r="I409" s="4209"/>
      <c r="K409" s="4206"/>
      <c r="L409" s="4207"/>
      <c r="M409" s="4203"/>
      <c r="N409" s="4209"/>
      <c r="P409" s="4206"/>
      <c r="Q409" s="4207"/>
      <c r="R409" s="4203"/>
      <c r="S409" s="4209"/>
    </row>
    <row r="410" spans="1:19">
      <c r="A410" s="306"/>
      <c r="B410" s="4207" t="s">
        <v>252</v>
      </c>
      <c r="C410" s="4203"/>
      <c r="D410" s="4208"/>
      <c r="F410" s="306"/>
      <c r="G410" s="4207" t="s">
        <v>252</v>
      </c>
      <c r="H410" s="4203"/>
      <c r="I410" s="4208"/>
      <c r="K410" s="306"/>
      <c r="L410" s="4207" t="s">
        <v>252</v>
      </c>
      <c r="M410" s="4203"/>
      <c r="N410" s="4208"/>
      <c r="P410" s="306"/>
      <c r="Q410" s="4207" t="s">
        <v>252</v>
      </c>
      <c r="R410" s="4203"/>
      <c r="S410" s="4208"/>
    </row>
    <row r="411" spans="1:19">
      <c r="A411" s="4210">
        <f>A402</f>
        <v>44606</v>
      </c>
      <c r="B411" s="4207"/>
      <c r="C411" s="4203"/>
      <c r="D411" s="4209"/>
      <c r="F411" s="4210">
        <f>F402</f>
        <v>44606</v>
      </c>
      <c r="G411" s="4207"/>
      <c r="H411" s="4203"/>
      <c r="I411" s="4209"/>
      <c r="K411" s="4210">
        <f>K402</f>
        <v>44606</v>
      </c>
      <c r="L411" s="4207"/>
      <c r="M411" s="4203"/>
      <c r="N411" s="4209"/>
      <c r="P411" s="4210">
        <f>P402</f>
        <v>44606</v>
      </c>
      <c r="Q411" s="4207"/>
      <c r="R411" s="4203"/>
      <c r="S411" s="4209"/>
    </row>
    <row r="412" spans="1:19">
      <c r="A412" s="4211"/>
      <c r="B412" s="4207" t="s">
        <v>253</v>
      </c>
      <c r="C412" s="4212"/>
      <c r="D412" s="4213"/>
      <c r="F412" s="4211"/>
      <c r="G412" s="4207" t="s">
        <v>253</v>
      </c>
      <c r="H412" s="4212"/>
      <c r="I412" s="4213"/>
      <c r="K412" s="4211"/>
      <c r="L412" s="4207" t="s">
        <v>253</v>
      </c>
      <c r="M412" s="4212"/>
      <c r="N412" s="4213"/>
      <c r="P412" s="4211"/>
      <c r="Q412" s="4207" t="s">
        <v>253</v>
      </c>
      <c r="R412" s="4212"/>
      <c r="S412" s="4213"/>
    </row>
    <row r="413" spans="1:19">
      <c r="A413" s="328"/>
      <c r="B413" s="4207"/>
      <c r="C413" s="4212"/>
      <c r="D413" s="4213"/>
      <c r="F413" s="328"/>
      <c r="G413" s="4207"/>
      <c r="H413" s="4212"/>
      <c r="I413" s="4213"/>
      <c r="K413" s="328"/>
      <c r="L413" s="4207"/>
      <c r="M413" s="4212"/>
      <c r="N413" s="4213"/>
      <c r="P413" s="328"/>
      <c r="Q413" s="4207"/>
      <c r="R413" s="4212"/>
      <c r="S413" s="4213"/>
    </row>
    <row r="414" spans="1:19" ht="7.5" customHeight="1">
      <c r="A414" s="3"/>
      <c r="B414" s="323"/>
      <c r="C414" s="330"/>
      <c r="D414" s="330"/>
      <c r="F414" s="3"/>
      <c r="G414" s="323"/>
      <c r="H414" s="330"/>
      <c r="I414" s="330"/>
      <c r="K414" s="3"/>
      <c r="L414" s="323"/>
      <c r="M414" s="330"/>
      <c r="N414" s="330"/>
      <c r="P414" s="3"/>
      <c r="Q414" s="323"/>
      <c r="R414" s="330"/>
      <c r="S414" s="330"/>
    </row>
    <row r="415" spans="1:19">
      <c r="A415" s="329"/>
      <c r="B415" s="4202"/>
      <c r="C415" s="4203" t="s">
        <v>277</v>
      </c>
      <c r="D415" s="4204" t="e">
        <f>'10,00'!#REF!</f>
        <v>#REF!</v>
      </c>
      <c r="F415" s="329"/>
      <c r="G415" s="4202"/>
      <c r="H415" s="4203" t="s">
        <v>277</v>
      </c>
      <c r="I415" s="4204">
        <f>'11,30'!F281</f>
        <v>0</v>
      </c>
      <c r="K415" s="329"/>
      <c r="L415" s="4202"/>
      <c r="M415" s="4203" t="s">
        <v>277</v>
      </c>
      <c r="N415" s="4204">
        <f>'16,00'!F281</f>
        <v>0</v>
      </c>
      <c r="P415" s="329"/>
      <c r="Q415" s="4202"/>
      <c r="R415" s="4203" t="s">
        <v>277</v>
      </c>
      <c r="S415" s="4204" t="e">
        <f>'19,00'!#REF!</f>
        <v>#REF!</v>
      </c>
    </row>
    <row r="416" spans="1:19" ht="14.25" customHeight="1">
      <c r="A416" s="307">
        <f>A407</f>
        <v>0.41666666666666669</v>
      </c>
      <c r="B416" s="4202"/>
      <c r="C416" s="4203"/>
      <c r="D416" s="4205"/>
      <c r="F416" s="307">
        <f>F407</f>
        <v>0.5</v>
      </c>
      <c r="G416" s="4202"/>
      <c r="H416" s="4203"/>
      <c r="I416" s="4205"/>
      <c r="K416" s="307">
        <f>K407</f>
        <v>0.66666666666666663</v>
      </c>
      <c r="L416" s="4202"/>
      <c r="M416" s="4203"/>
      <c r="N416" s="4205"/>
      <c r="P416" s="307">
        <f>P407</f>
        <v>0.79166666666666663</v>
      </c>
      <c r="Q416" s="4202"/>
      <c r="R416" s="4203"/>
      <c r="S416" s="4205"/>
    </row>
    <row r="417" spans="1:19">
      <c r="A417" s="4206" t="str">
        <f>A408</f>
        <v>павильон "Восток 5"</v>
      </c>
      <c r="B417" s="4207" t="s">
        <v>251</v>
      </c>
      <c r="C417" s="4204" t="s">
        <v>594</v>
      </c>
      <c r="D417" s="4208" t="e">
        <f>'10,00'!#REF!</f>
        <v>#REF!</v>
      </c>
      <c r="F417" s="4206" t="s">
        <v>265</v>
      </c>
      <c r="G417" s="4207" t="s">
        <v>251</v>
      </c>
      <c r="H417" s="4204" t="s">
        <v>594</v>
      </c>
      <c r="I417" s="4208">
        <f>'11,30'!F282</f>
        <v>0</v>
      </c>
      <c r="K417" s="4206" t="s">
        <v>265</v>
      </c>
      <c r="L417" s="4207" t="s">
        <v>251</v>
      </c>
      <c r="M417" s="4204" t="s">
        <v>594</v>
      </c>
      <c r="N417" s="4208">
        <f>'16,00'!F282</f>
        <v>0</v>
      </c>
      <c r="P417" s="4206" t="s">
        <v>265</v>
      </c>
      <c r="Q417" s="4207" t="s">
        <v>251</v>
      </c>
      <c r="R417" s="4204" t="s">
        <v>594</v>
      </c>
      <c r="S417" s="4208" t="e">
        <f>'19,00'!#REF!</f>
        <v>#REF!</v>
      </c>
    </row>
    <row r="418" spans="1:19">
      <c r="A418" s="4206"/>
      <c r="B418" s="4207"/>
      <c r="C418" s="4205"/>
      <c r="D418" s="4209"/>
      <c r="F418" s="4206"/>
      <c r="G418" s="4207"/>
      <c r="H418" s="4205"/>
      <c r="I418" s="4209"/>
      <c r="K418" s="4206"/>
      <c r="L418" s="4207"/>
      <c r="M418" s="4205"/>
      <c r="N418" s="4209"/>
      <c r="P418" s="4206"/>
      <c r="Q418" s="4207"/>
      <c r="R418" s="4205"/>
      <c r="S418" s="4209"/>
    </row>
    <row r="419" spans="1:19">
      <c r="A419" s="306"/>
      <c r="B419" s="4207" t="s">
        <v>252</v>
      </c>
      <c r="C419" s="4203" t="s">
        <v>593</v>
      </c>
      <c r="D419" s="4208" t="e">
        <f>'10,00'!#REF!</f>
        <v>#REF!</v>
      </c>
      <c r="F419" s="306"/>
      <c r="G419" s="4207" t="s">
        <v>252</v>
      </c>
      <c r="H419" s="4203" t="s">
        <v>593</v>
      </c>
      <c r="I419" s="4208">
        <f>'11,30'!F283</f>
        <v>0</v>
      </c>
      <c r="K419" s="306"/>
      <c r="L419" s="4207" t="s">
        <v>252</v>
      </c>
      <c r="M419" s="4203" t="s">
        <v>593</v>
      </c>
      <c r="N419" s="4208">
        <f>'16,00'!F283</f>
        <v>0</v>
      </c>
      <c r="P419" s="306"/>
      <c r="Q419" s="4207" t="s">
        <v>252</v>
      </c>
      <c r="R419" s="4203" t="s">
        <v>593</v>
      </c>
      <c r="S419" s="4208" t="e">
        <f>'19,00'!#REF!</f>
        <v>#REF!</v>
      </c>
    </row>
    <row r="420" spans="1:19">
      <c r="A420" s="4210">
        <f>A411</f>
        <v>44606</v>
      </c>
      <c r="B420" s="4207"/>
      <c r="C420" s="4203"/>
      <c r="D420" s="4209"/>
      <c r="F420" s="4210">
        <f>F411</f>
        <v>44606</v>
      </c>
      <c r="G420" s="4207"/>
      <c r="H420" s="4203"/>
      <c r="I420" s="4209"/>
      <c r="K420" s="4210">
        <f>K411</f>
        <v>44606</v>
      </c>
      <c r="L420" s="4207"/>
      <c r="M420" s="4203"/>
      <c r="N420" s="4209"/>
      <c r="P420" s="4210">
        <f>P411</f>
        <v>44606</v>
      </c>
      <c r="Q420" s="4207"/>
      <c r="R420" s="4203"/>
      <c r="S420" s="4209"/>
    </row>
    <row r="421" spans="1:19">
      <c r="A421" s="4211"/>
      <c r="B421" s="4207" t="s">
        <v>253</v>
      </c>
      <c r="C421" s="4212"/>
      <c r="D421" s="4213"/>
      <c r="F421" s="4211"/>
      <c r="G421" s="4207" t="s">
        <v>253</v>
      </c>
      <c r="H421" s="4212"/>
      <c r="I421" s="4213"/>
      <c r="K421" s="4211"/>
      <c r="L421" s="4207" t="s">
        <v>253</v>
      </c>
      <c r="M421" s="4212"/>
      <c r="N421" s="4213"/>
      <c r="P421" s="4211"/>
      <c r="Q421" s="4207" t="s">
        <v>253</v>
      </c>
      <c r="R421" s="4212"/>
      <c r="S421" s="4213"/>
    </row>
    <row r="422" spans="1:19">
      <c r="A422" s="328"/>
      <c r="B422" s="4207"/>
      <c r="C422" s="4212"/>
      <c r="D422" s="4213"/>
      <c r="F422" s="328"/>
      <c r="G422" s="4207"/>
      <c r="H422" s="4212"/>
      <c r="I422" s="4213"/>
      <c r="K422" s="328"/>
      <c r="L422" s="4207"/>
      <c r="M422" s="4212"/>
      <c r="N422" s="4213"/>
      <c r="P422" s="328"/>
      <c r="Q422" s="4207"/>
      <c r="R422" s="4212"/>
      <c r="S422" s="4213"/>
    </row>
    <row r="423" spans="1:19" ht="8.25" customHeight="1">
      <c r="A423" s="3"/>
      <c r="B423" s="323"/>
      <c r="C423" s="330"/>
      <c r="D423" s="330"/>
      <c r="F423" s="3"/>
      <c r="G423" s="323"/>
      <c r="H423" s="330"/>
      <c r="I423" s="330"/>
      <c r="K423" s="3"/>
      <c r="L423" s="323"/>
      <c r="M423" s="330"/>
      <c r="N423" s="330"/>
      <c r="P423" s="3"/>
      <c r="Q423" s="323"/>
      <c r="R423" s="330"/>
      <c r="S423" s="330"/>
    </row>
    <row r="424" spans="1:19">
      <c r="A424" s="329"/>
      <c r="B424" s="4202"/>
      <c r="C424" s="4203" t="s">
        <v>816</v>
      </c>
      <c r="D424" s="4204">
        <f>'10,00'!O23</f>
        <v>0</v>
      </c>
      <c r="F424" s="329"/>
      <c r="G424" s="4202"/>
      <c r="H424" s="4203" t="s">
        <v>278</v>
      </c>
      <c r="I424" s="4204">
        <f>'11,30'!F284</f>
        <v>0</v>
      </c>
      <c r="K424" s="329"/>
      <c r="L424" s="4202"/>
      <c r="M424" s="4203" t="s">
        <v>278</v>
      </c>
      <c r="N424" s="4204">
        <f>'16,00'!F284</f>
        <v>0</v>
      </c>
      <c r="P424" s="329"/>
      <c r="Q424" s="4202"/>
      <c r="R424" s="4203" t="s">
        <v>816</v>
      </c>
      <c r="S424" s="4204">
        <f>'19,00'!F283</f>
        <v>0</v>
      </c>
    </row>
    <row r="425" spans="1:19" ht="15" customHeight="1">
      <c r="A425" s="307">
        <f>A416</f>
        <v>0.41666666666666669</v>
      </c>
      <c r="B425" s="4202"/>
      <c r="C425" s="4203"/>
      <c r="D425" s="4205"/>
      <c r="F425" s="307">
        <f>F416</f>
        <v>0.5</v>
      </c>
      <c r="G425" s="4202"/>
      <c r="H425" s="4203"/>
      <c r="I425" s="4205"/>
      <c r="K425" s="307">
        <f>K416</f>
        <v>0.66666666666666663</v>
      </c>
      <c r="L425" s="4202"/>
      <c r="M425" s="4203"/>
      <c r="N425" s="4205"/>
      <c r="P425" s="307">
        <f>P416</f>
        <v>0.79166666666666663</v>
      </c>
      <c r="Q425" s="4202"/>
      <c r="R425" s="4203"/>
      <c r="S425" s="4205"/>
    </row>
    <row r="426" spans="1:19">
      <c r="A426" s="4206" t="str">
        <f>A417</f>
        <v>павильон "Восток 5"</v>
      </c>
      <c r="B426" s="4207" t="s">
        <v>251</v>
      </c>
      <c r="D426" s="4208"/>
      <c r="F426" s="4206" t="s">
        <v>265</v>
      </c>
      <c r="G426" s="4207" t="s">
        <v>251</v>
      </c>
      <c r="H426" s="4204"/>
      <c r="I426" s="4208"/>
      <c r="K426" s="4206" t="s">
        <v>265</v>
      </c>
      <c r="L426" s="4207" t="s">
        <v>251</v>
      </c>
      <c r="N426" s="4208"/>
      <c r="P426" s="4206" t="s">
        <v>265</v>
      </c>
      <c r="Q426" s="4207" t="s">
        <v>251</v>
      </c>
      <c r="S426" s="4208"/>
    </row>
    <row r="427" spans="1:19">
      <c r="A427" s="4206"/>
      <c r="B427" s="4207"/>
      <c r="D427" s="4209"/>
      <c r="F427" s="4206"/>
      <c r="G427" s="4207"/>
      <c r="H427" s="4205"/>
      <c r="I427" s="4209"/>
      <c r="K427" s="4206"/>
      <c r="L427" s="4207"/>
      <c r="N427" s="4209"/>
      <c r="P427" s="4206"/>
      <c r="Q427" s="4207"/>
      <c r="S427" s="4209"/>
    </row>
    <row r="428" spans="1:19">
      <c r="A428" s="306"/>
      <c r="B428" s="4207" t="s">
        <v>252</v>
      </c>
      <c r="C428" s="4203" t="s">
        <v>817</v>
      </c>
      <c r="D428" s="4208">
        <f>'10,00'!O6</f>
        <v>0</v>
      </c>
      <c r="F428" s="306"/>
      <c r="G428" s="4207" t="s">
        <v>252</v>
      </c>
      <c r="H428" s="4203"/>
      <c r="I428" s="4208"/>
      <c r="K428" s="306"/>
      <c r="L428" s="4207" t="s">
        <v>252</v>
      </c>
      <c r="M428" s="4203"/>
      <c r="N428" s="4208"/>
      <c r="P428" s="306"/>
      <c r="Q428" s="4207" t="s">
        <v>252</v>
      </c>
      <c r="R428" s="4203" t="s">
        <v>817</v>
      </c>
      <c r="S428" s="4208">
        <f>'19,00'!F266</f>
        <v>0</v>
      </c>
    </row>
    <row r="429" spans="1:19">
      <c r="A429" s="4210">
        <f>A420</f>
        <v>44606</v>
      </c>
      <c r="B429" s="4207"/>
      <c r="C429" s="4203"/>
      <c r="D429" s="4209"/>
      <c r="F429" s="4210">
        <f>F420</f>
        <v>44606</v>
      </c>
      <c r="G429" s="4207"/>
      <c r="H429" s="4203"/>
      <c r="I429" s="4209"/>
      <c r="K429" s="4210">
        <f>K420</f>
        <v>44606</v>
      </c>
      <c r="L429" s="4207"/>
      <c r="M429" s="4203"/>
      <c r="N429" s="4209"/>
      <c r="P429" s="4210">
        <f>P420</f>
        <v>44606</v>
      </c>
      <c r="Q429" s="4207"/>
      <c r="R429" s="4203"/>
      <c r="S429" s="4209"/>
    </row>
    <row r="430" spans="1:19">
      <c r="A430" s="4211"/>
      <c r="B430" s="4207" t="s">
        <v>253</v>
      </c>
      <c r="C430" s="4212"/>
      <c r="D430" s="4213"/>
      <c r="F430" s="4211"/>
      <c r="G430" s="4207" t="s">
        <v>253</v>
      </c>
      <c r="H430" s="4212"/>
      <c r="I430" s="4213"/>
      <c r="K430" s="4211"/>
      <c r="L430" s="4207" t="s">
        <v>253</v>
      </c>
      <c r="M430" s="4212"/>
      <c r="N430" s="4213"/>
      <c r="P430" s="4211"/>
      <c r="Q430" s="4207" t="s">
        <v>253</v>
      </c>
      <c r="R430" s="4212"/>
      <c r="S430" s="4213"/>
    </row>
    <row r="431" spans="1:19">
      <c r="A431" s="328"/>
      <c r="B431" s="4207"/>
      <c r="C431" s="4212"/>
      <c r="D431" s="4213"/>
      <c r="F431" s="328"/>
      <c r="G431" s="4207"/>
      <c r="H431" s="4212"/>
      <c r="I431" s="4213"/>
      <c r="K431" s="328"/>
      <c r="L431" s="4207"/>
      <c r="M431" s="4212"/>
      <c r="N431" s="4213"/>
      <c r="P431" s="328"/>
      <c r="Q431" s="4207"/>
      <c r="R431" s="4212"/>
      <c r="S431" s="4213"/>
    </row>
    <row r="432" spans="1:19" ht="8.25" customHeight="1"/>
    <row r="433" spans="1:19">
      <c r="A433" s="329"/>
      <c r="B433" s="4202"/>
      <c r="C433" s="4219" t="s">
        <v>24</v>
      </c>
      <c r="D433" s="4204">
        <f>'10,00'!O57</f>
        <v>150</v>
      </c>
      <c r="F433" s="329"/>
      <c r="G433" s="4202"/>
      <c r="H433" s="4203" t="s">
        <v>278</v>
      </c>
      <c r="I433" s="4204"/>
      <c r="K433" s="329"/>
      <c r="L433" s="4202"/>
      <c r="M433" s="4219" t="s">
        <v>24</v>
      </c>
      <c r="N433" s="4204"/>
      <c r="P433" s="329"/>
      <c r="Q433" s="4202"/>
      <c r="R433" s="4203"/>
      <c r="S433" s="4204"/>
    </row>
    <row r="434" spans="1:19" ht="18">
      <c r="A434" s="307">
        <f>A425</f>
        <v>0.41666666666666669</v>
      </c>
      <c r="B434" s="4202"/>
      <c r="C434" s="4219"/>
      <c r="D434" s="4205"/>
      <c r="F434" s="307">
        <f>F425</f>
        <v>0.5</v>
      </c>
      <c r="G434" s="4202"/>
      <c r="H434" s="4203"/>
      <c r="I434" s="4205"/>
      <c r="K434" s="307">
        <f>K425</f>
        <v>0.66666666666666663</v>
      </c>
      <c r="L434" s="4202"/>
      <c r="M434" s="4219"/>
      <c r="N434" s="4205"/>
      <c r="P434" s="307"/>
      <c r="Q434" s="4202"/>
      <c r="R434" s="4203"/>
      <c r="S434" s="4205"/>
    </row>
    <row r="435" spans="1:19">
      <c r="A435" s="4206" t="s">
        <v>256</v>
      </c>
      <c r="B435" s="4207" t="s">
        <v>251</v>
      </c>
      <c r="C435" s="4203"/>
      <c r="D435" s="4208"/>
      <c r="F435" s="4206"/>
      <c r="G435" s="4207" t="s">
        <v>251</v>
      </c>
      <c r="H435" s="4203"/>
      <c r="I435" s="4208"/>
      <c r="K435" s="4206" t="s">
        <v>266</v>
      </c>
      <c r="L435" s="4207" t="s">
        <v>251</v>
      </c>
      <c r="M435" s="4203"/>
      <c r="N435" s="4208"/>
      <c r="P435" s="4206"/>
      <c r="Q435" s="4207"/>
      <c r="R435" s="4203"/>
      <c r="S435" s="4208"/>
    </row>
    <row r="436" spans="1:19">
      <c r="A436" s="4206"/>
      <c r="B436" s="4207"/>
      <c r="C436" s="4203"/>
      <c r="D436" s="4209"/>
      <c r="F436" s="4206"/>
      <c r="G436" s="4207"/>
      <c r="H436" s="4203"/>
      <c r="I436" s="4209"/>
      <c r="K436" s="4206"/>
      <c r="L436" s="4207"/>
      <c r="M436" s="4203"/>
      <c r="N436" s="4209"/>
      <c r="P436" s="4206"/>
      <c r="Q436" s="4207"/>
      <c r="R436" s="4203"/>
      <c r="S436" s="4209"/>
    </row>
    <row r="437" spans="1:19">
      <c r="A437" s="306"/>
      <c r="B437" s="4207" t="s">
        <v>252</v>
      </c>
      <c r="C437" s="4203"/>
      <c r="D437" s="4208"/>
      <c r="F437" s="306"/>
      <c r="G437" s="4207" t="s">
        <v>252</v>
      </c>
      <c r="H437" s="4203"/>
      <c r="I437" s="4208"/>
      <c r="K437" s="306"/>
      <c r="L437" s="4207" t="s">
        <v>252</v>
      </c>
      <c r="M437" s="4203"/>
      <c r="N437" s="4208"/>
      <c r="P437" s="306"/>
      <c r="Q437" s="4207"/>
      <c r="R437" s="4203"/>
      <c r="S437" s="4208"/>
    </row>
    <row r="438" spans="1:19">
      <c r="A438" s="4210">
        <f>A51</f>
        <v>44606</v>
      </c>
      <c r="B438" s="4207"/>
      <c r="C438" s="4203"/>
      <c r="D438" s="4209"/>
      <c r="F438" s="4210">
        <f>F429</f>
        <v>44606</v>
      </c>
      <c r="G438" s="4207"/>
      <c r="H438" s="4203"/>
      <c r="I438" s="4209"/>
      <c r="K438" s="4210">
        <f>K429</f>
        <v>44606</v>
      </c>
      <c r="L438" s="4207"/>
      <c r="M438" s="4203"/>
      <c r="N438" s="4209"/>
      <c r="P438" s="4210"/>
      <c r="Q438" s="4207"/>
      <c r="R438" s="4203"/>
      <c r="S438" s="4209"/>
    </row>
    <row r="439" spans="1:19">
      <c r="A439" s="4211"/>
      <c r="B439" s="4207" t="s">
        <v>253</v>
      </c>
      <c r="C439" s="4212"/>
      <c r="D439" s="4213"/>
      <c r="F439" s="4211"/>
      <c r="G439" s="4207" t="s">
        <v>253</v>
      </c>
      <c r="H439" s="4212"/>
      <c r="I439" s="4213"/>
      <c r="K439" s="4211"/>
      <c r="L439" s="4207" t="s">
        <v>253</v>
      </c>
      <c r="M439" s="4212"/>
      <c r="N439" s="4213"/>
      <c r="P439" s="4211"/>
      <c r="Q439" s="4207"/>
      <c r="R439" s="4212"/>
      <c r="S439" s="4213"/>
    </row>
    <row r="440" spans="1:19">
      <c r="A440" s="328"/>
      <c r="B440" s="4207"/>
      <c r="C440" s="4212"/>
      <c r="D440" s="4213"/>
      <c r="F440" s="328"/>
      <c r="G440" s="4207"/>
      <c r="H440" s="4212"/>
      <c r="I440" s="4213"/>
      <c r="K440" s="328"/>
      <c r="L440" s="4207"/>
      <c r="M440" s="4212"/>
      <c r="N440" s="4213"/>
      <c r="P440" s="328"/>
      <c r="Q440" s="4207"/>
      <c r="R440" s="4212"/>
      <c r="S440" s="4213"/>
    </row>
    <row r="441" spans="1:19" ht="15.75">
      <c r="A441" s="3"/>
      <c r="B441" s="323"/>
      <c r="C441" s="330"/>
      <c r="D441" s="330"/>
      <c r="F441" s="3"/>
      <c r="G441" s="323"/>
      <c r="H441" s="330"/>
      <c r="I441" s="330"/>
      <c r="K441" s="3"/>
      <c r="L441" s="323"/>
      <c r="M441" s="330"/>
      <c r="N441" s="330"/>
      <c r="P441" s="3"/>
      <c r="Q441" s="323"/>
      <c r="R441" s="330"/>
      <c r="S441" s="330"/>
    </row>
    <row r="442" spans="1:19">
      <c r="A442" s="329"/>
      <c r="B442" s="4202"/>
      <c r="C442" s="4203" t="s">
        <v>277</v>
      </c>
      <c r="D442" s="4204" t="e">
        <f>'10,00'!#REF!</f>
        <v>#REF!</v>
      </c>
      <c r="F442" s="329"/>
      <c r="G442" s="4202"/>
      <c r="H442" s="4203" t="s">
        <v>278</v>
      </c>
      <c r="I442" s="4204">
        <f>'Оз Основная продукция'!N7</f>
        <v>10</v>
      </c>
      <c r="K442" s="329"/>
      <c r="L442" s="4202"/>
      <c r="M442" s="4203" t="s">
        <v>278</v>
      </c>
      <c r="N442" s="4204">
        <f>'Оз Основная продукция'!V6</f>
        <v>0</v>
      </c>
      <c r="P442" s="329"/>
      <c r="Q442" s="4202"/>
      <c r="R442" s="4203" t="s">
        <v>278</v>
      </c>
      <c r="S442" s="4204">
        <f>'Оз Основная продукция'!AD7</f>
        <v>10</v>
      </c>
    </row>
    <row r="443" spans="1:19" ht="15" customHeight="1">
      <c r="A443" s="307">
        <f>A434</f>
        <v>0.41666666666666669</v>
      </c>
      <c r="B443" s="4202"/>
      <c r="C443" s="4203"/>
      <c r="D443" s="4205"/>
      <c r="F443" s="307">
        <f>F434</f>
        <v>0.5</v>
      </c>
      <c r="G443" s="4202"/>
      <c r="H443" s="4203"/>
      <c r="I443" s="4205"/>
      <c r="K443" s="307">
        <f>K434</f>
        <v>0.66666666666666663</v>
      </c>
      <c r="L443" s="4202"/>
      <c r="M443" s="4203"/>
      <c r="N443" s="4205"/>
      <c r="P443" s="307">
        <f>P434</f>
        <v>0</v>
      </c>
      <c r="Q443" s="4202"/>
      <c r="R443" s="4203"/>
      <c r="S443" s="4205"/>
    </row>
    <row r="444" spans="1:19">
      <c r="A444" s="4206" t="s">
        <v>256</v>
      </c>
      <c r="B444" s="4207" t="s">
        <v>251</v>
      </c>
      <c r="C444" s="4204" t="s">
        <v>594</v>
      </c>
      <c r="D444" s="4208" t="e">
        <f>'10,00'!#REF!</f>
        <v>#REF!</v>
      </c>
      <c r="F444" s="4206" t="s">
        <v>498</v>
      </c>
      <c r="G444" s="4207" t="s">
        <v>251</v>
      </c>
      <c r="I444" s="4208"/>
      <c r="K444" s="4206" t="s">
        <v>498</v>
      </c>
      <c r="L444" s="4207" t="s">
        <v>251</v>
      </c>
      <c r="M444" s="4204"/>
      <c r="N444" s="4208"/>
      <c r="P444" s="4206" t="s">
        <v>498</v>
      </c>
      <c r="Q444" s="4207" t="s">
        <v>251</v>
      </c>
      <c r="S444" s="4208"/>
    </row>
    <row r="445" spans="1:19">
      <c r="A445" s="4206"/>
      <c r="B445" s="4207"/>
      <c r="C445" s="4205"/>
      <c r="D445" s="4209"/>
      <c r="F445" s="4206"/>
      <c r="G445" s="4207"/>
      <c r="I445" s="4209"/>
      <c r="K445" s="4206"/>
      <c r="L445" s="4207"/>
      <c r="M445" s="4205"/>
      <c r="N445" s="4209"/>
      <c r="P445" s="4206"/>
      <c r="Q445" s="4207"/>
      <c r="S445" s="4209"/>
    </row>
    <row r="446" spans="1:19">
      <c r="A446" s="306"/>
      <c r="B446" s="4207" t="s">
        <v>252</v>
      </c>
      <c r="C446" s="4203" t="s">
        <v>593</v>
      </c>
      <c r="D446" s="4208" t="e">
        <f>'10,00'!#REF!</f>
        <v>#REF!</v>
      </c>
      <c r="F446" s="306"/>
      <c r="G446" s="4207" t="s">
        <v>252</v>
      </c>
      <c r="H446" s="4203"/>
      <c r="I446" s="4208"/>
      <c r="K446" s="306"/>
      <c r="L446" s="4207" t="s">
        <v>252</v>
      </c>
      <c r="M446" s="4203"/>
      <c r="N446" s="4208"/>
      <c r="P446" s="306"/>
      <c r="Q446" s="4207" t="s">
        <v>252</v>
      </c>
      <c r="R446" s="4203"/>
      <c r="S446" s="4208"/>
    </row>
    <row r="447" spans="1:19">
      <c r="A447" s="4210">
        <f>A438</f>
        <v>44606</v>
      </c>
      <c r="B447" s="4207"/>
      <c r="C447" s="4203"/>
      <c r="D447" s="4209"/>
      <c r="F447" s="4210">
        <f>F438</f>
        <v>44606</v>
      </c>
      <c r="G447" s="4207"/>
      <c r="H447" s="4203"/>
      <c r="I447" s="4209"/>
      <c r="K447" s="4210">
        <f>K438</f>
        <v>44606</v>
      </c>
      <c r="L447" s="4207"/>
      <c r="M447" s="4203"/>
      <c r="N447" s="4209"/>
      <c r="P447" s="4210">
        <f>P438</f>
        <v>0</v>
      </c>
      <c r="Q447" s="4207"/>
      <c r="R447" s="4203"/>
      <c r="S447" s="4209"/>
    </row>
    <row r="448" spans="1:19">
      <c r="A448" s="4211"/>
      <c r="B448" s="4207" t="s">
        <v>253</v>
      </c>
      <c r="C448" s="4212"/>
      <c r="D448" s="4213"/>
      <c r="F448" s="4211"/>
      <c r="G448" s="4207" t="s">
        <v>253</v>
      </c>
      <c r="H448" s="4212"/>
      <c r="I448" s="4213"/>
      <c r="K448" s="4211"/>
      <c r="L448" s="4207" t="s">
        <v>253</v>
      </c>
      <c r="M448" s="4212"/>
      <c r="N448" s="4213"/>
      <c r="P448" s="4211"/>
      <c r="Q448" s="4207" t="s">
        <v>253</v>
      </c>
      <c r="R448" s="4212"/>
      <c r="S448" s="4213"/>
    </row>
    <row r="449" spans="1:19">
      <c r="A449" s="328"/>
      <c r="B449" s="4207"/>
      <c r="C449" s="4212"/>
      <c r="D449" s="4213"/>
      <c r="F449" s="328"/>
      <c r="G449" s="4207"/>
      <c r="H449" s="4212"/>
      <c r="I449" s="4213"/>
      <c r="K449" s="328"/>
      <c r="L449" s="4207"/>
      <c r="M449" s="4212"/>
      <c r="N449" s="4213"/>
      <c r="P449" s="328"/>
      <c r="Q449" s="4207"/>
      <c r="R449" s="4212"/>
      <c r="S449" s="4213"/>
    </row>
    <row r="450" spans="1:19" ht="7.5" customHeight="1">
      <c r="F450" s="3"/>
      <c r="G450" s="323"/>
      <c r="H450" s="330"/>
      <c r="I450" s="330"/>
      <c r="K450" s="3"/>
      <c r="L450" s="323"/>
      <c r="M450" s="330"/>
      <c r="N450" s="330"/>
      <c r="P450" s="3"/>
      <c r="Q450" s="323"/>
      <c r="R450" s="330"/>
      <c r="S450" s="330"/>
    </row>
    <row r="451" spans="1:19">
      <c r="A451" s="329"/>
      <c r="B451" s="4202"/>
      <c r="C451" s="4203" t="s">
        <v>816</v>
      </c>
      <c r="D451" s="4204">
        <f>'10,00'!O75</f>
        <v>20</v>
      </c>
      <c r="F451" s="329"/>
      <c r="G451" s="4202"/>
      <c r="H451" s="4203" t="s">
        <v>278</v>
      </c>
      <c r="I451" s="4204">
        <f>'Оз Основная продукция'!N25</f>
        <v>25</v>
      </c>
      <c r="K451" s="329"/>
      <c r="L451" s="4202"/>
      <c r="M451" s="4203" t="s">
        <v>278</v>
      </c>
      <c r="N451" s="4204">
        <f>'Оз Основная продукция'!V24</f>
        <v>0</v>
      </c>
      <c r="P451" s="329"/>
      <c r="Q451" s="4202"/>
      <c r="R451" s="4203" t="s">
        <v>278</v>
      </c>
      <c r="S451" s="4204">
        <f>'Оз Основная продукция'!AD25</f>
        <v>30</v>
      </c>
    </row>
    <row r="452" spans="1:19" ht="15" customHeight="1">
      <c r="A452" s="307">
        <f>A443</f>
        <v>0.41666666666666669</v>
      </c>
      <c r="B452" s="4202"/>
      <c r="C452" s="4203"/>
      <c r="D452" s="4205"/>
      <c r="F452" s="307">
        <f>F443</f>
        <v>0.5</v>
      </c>
      <c r="G452" s="4202"/>
      <c r="H452" s="4203"/>
      <c r="I452" s="4205"/>
      <c r="K452" s="307">
        <f>K443</f>
        <v>0.66666666666666663</v>
      </c>
      <c r="L452" s="4202"/>
      <c r="M452" s="4203"/>
      <c r="N452" s="4205"/>
      <c r="P452" s="307">
        <f>P443</f>
        <v>0</v>
      </c>
      <c r="Q452" s="4202"/>
      <c r="R452" s="4203"/>
      <c r="S452" s="4205"/>
    </row>
    <row r="453" spans="1:19">
      <c r="A453" s="4206" t="s">
        <v>256</v>
      </c>
      <c r="B453" s="4207" t="s">
        <v>251</v>
      </c>
      <c r="D453" s="4208"/>
      <c r="F453" s="4206" t="s">
        <v>499</v>
      </c>
      <c r="G453" s="4207" t="s">
        <v>251</v>
      </c>
      <c r="H453" s="4204"/>
      <c r="I453" s="4208"/>
      <c r="K453" s="4206" t="s">
        <v>499</v>
      </c>
      <c r="L453" s="4207" t="s">
        <v>251</v>
      </c>
      <c r="N453" s="4208"/>
      <c r="P453" s="4206" t="s">
        <v>499</v>
      </c>
      <c r="Q453" s="4207" t="s">
        <v>251</v>
      </c>
      <c r="R453" s="4204"/>
      <c r="S453" s="4208"/>
    </row>
    <row r="454" spans="1:19">
      <c r="A454" s="4206"/>
      <c r="B454" s="4207"/>
      <c r="D454" s="4209"/>
      <c r="F454" s="4206"/>
      <c r="G454" s="4207"/>
      <c r="H454" s="4205"/>
      <c r="I454" s="4209"/>
      <c r="K454" s="4206"/>
      <c r="L454" s="4207"/>
      <c r="N454" s="4209"/>
      <c r="P454" s="4206"/>
      <c r="Q454" s="4207"/>
      <c r="R454" s="4205"/>
      <c r="S454" s="4209"/>
    </row>
    <row r="455" spans="1:19">
      <c r="A455" s="306"/>
      <c r="B455" s="4207" t="s">
        <v>252</v>
      </c>
      <c r="C455" s="4203" t="s">
        <v>817</v>
      </c>
      <c r="D455" s="4208">
        <f>'10,00'!O58</f>
        <v>25</v>
      </c>
      <c r="F455" s="306"/>
      <c r="G455" s="4207" t="s">
        <v>252</v>
      </c>
      <c r="H455" s="4203"/>
      <c r="I455" s="4208"/>
      <c r="K455" s="306"/>
      <c r="L455" s="4207" t="s">
        <v>252</v>
      </c>
      <c r="M455" s="4203"/>
      <c r="N455" s="4208"/>
      <c r="P455" s="306"/>
      <c r="Q455" s="4207" t="s">
        <v>252</v>
      </c>
      <c r="R455" s="4203"/>
      <c r="S455" s="4208"/>
    </row>
    <row r="456" spans="1:19">
      <c r="A456" s="4210">
        <f>A447</f>
        <v>44606</v>
      </c>
      <c r="B456" s="4207"/>
      <c r="C456" s="4203"/>
      <c r="D456" s="4209"/>
      <c r="F456" s="4210">
        <f>F447</f>
        <v>44606</v>
      </c>
      <c r="G456" s="4207"/>
      <c r="H456" s="4203"/>
      <c r="I456" s="4209"/>
      <c r="K456" s="4210">
        <f>K447</f>
        <v>44606</v>
      </c>
      <c r="L456" s="4207"/>
      <c r="M456" s="4203"/>
      <c r="N456" s="4209"/>
      <c r="P456" s="4210">
        <f>P447</f>
        <v>0</v>
      </c>
      <c r="Q456" s="4207"/>
      <c r="R456" s="4203"/>
      <c r="S456" s="4209"/>
    </row>
    <row r="457" spans="1:19">
      <c r="A457" s="4211"/>
      <c r="B457" s="4207" t="s">
        <v>253</v>
      </c>
      <c r="C457" s="4212"/>
      <c r="D457" s="4213"/>
      <c r="F457" s="4211"/>
      <c r="G457" s="4207" t="s">
        <v>253</v>
      </c>
      <c r="H457" s="4212"/>
      <c r="I457" s="4213"/>
      <c r="K457" s="4211"/>
      <c r="L457" s="4207" t="s">
        <v>253</v>
      </c>
      <c r="M457" s="4212"/>
      <c r="N457" s="4213"/>
      <c r="P457" s="4211"/>
      <c r="Q457" s="4207" t="s">
        <v>253</v>
      </c>
      <c r="R457" s="4212"/>
      <c r="S457" s="4213"/>
    </row>
    <row r="458" spans="1:19">
      <c r="A458" s="328"/>
      <c r="B458" s="4207"/>
      <c r="C458" s="4212"/>
      <c r="D458" s="4213"/>
      <c r="F458" s="328"/>
      <c r="G458" s="4207"/>
      <c r="H458" s="4212"/>
      <c r="I458" s="4213"/>
      <c r="K458" s="328"/>
      <c r="L458" s="4207"/>
      <c r="M458" s="4212"/>
      <c r="N458" s="4213"/>
      <c r="P458" s="328"/>
      <c r="Q458" s="4207"/>
      <c r="R458" s="4212"/>
      <c r="S458" s="4213"/>
    </row>
    <row r="459" spans="1:19" ht="8.25" customHeight="1"/>
    <row r="460" spans="1:19">
      <c r="A460" s="329"/>
      <c r="B460" s="4202"/>
      <c r="C460" s="4219" t="s">
        <v>24</v>
      </c>
      <c r="D460" s="4204">
        <f>'10,00'!X57</f>
        <v>175</v>
      </c>
      <c r="F460" s="329"/>
      <c r="G460" s="4202"/>
      <c r="H460" s="4219" t="s">
        <v>24</v>
      </c>
      <c r="I460" s="4204" t="e">
        <f>'11,30'!Z280</f>
        <v>#REF!</v>
      </c>
      <c r="K460" s="329"/>
      <c r="L460" s="4202"/>
      <c r="M460" s="4219" t="s">
        <v>24</v>
      </c>
      <c r="N460" s="4204">
        <f>'16,00'!P280</f>
        <v>0</v>
      </c>
      <c r="P460" s="329"/>
      <c r="Q460" s="4202"/>
      <c r="R460" s="4219" t="s">
        <v>24</v>
      </c>
      <c r="S460" s="4204">
        <f>'19,00'!O265</f>
        <v>50</v>
      </c>
    </row>
    <row r="461" spans="1:19" ht="14.25" customHeight="1">
      <c r="A461" s="307">
        <f>A452</f>
        <v>0.41666666666666669</v>
      </c>
      <c r="B461" s="4202"/>
      <c r="C461" s="4219"/>
      <c r="D461" s="4205"/>
      <c r="F461" s="307">
        <f>F452</f>
        <v>0.5</v>
      </c>
      <c r="G461" s="4202"/>
      <c r="H461" s="4219"/>
      <c r="I461" s="4205"/>
      <c r="K461" s="307">
        <f>K452</f>
        <v>0.66666666666666663</v>
      </c>
      <c r="L461" s="4202"/>
      <c r="M461" s="4219"/>
      <c r="N461" s="4205"/>
      <c r="P461" s="307">
        <f>P452</f>
        <v>0</v>
      </c>
      <c r="Q461" s="4202"/>
      <c r="R461" s="4219"/>
      <c r="S461" s="4205"/>
    </row>
    <row r="462" spans="1:19">
      <c r="A462" s="4206" t="s">
        <v>276</v>
      </c>
      <c r="B462" s="4207" t="s">
        <v>251</v>
      </c>
      <c r="C462" s="4203"/>
      <c r="D462" s="4208"/>
      <c r="F462" s="4206" t="s">
        <v>267</v>
      </c>
      <c r="G462" s="4207" t="s">
        <v>251</v>
      </c>
      <c r="H462" s="4203"/>
      <c r="I462" s="4208"/>
      <c r="K462" s="4206" t="s">
        <v>542</v>
      </c>
      <c r="L462" s="4207" t="s">
        <v>251</v>
      </c>
      <c r="M462" s="4203"/>
      <c r="N462" s="4208"/>
      <c r="P462" s="4206" t="str">
        <f>K462</f>
        <v>Весна</v>
      </c>
      <c r="Q462" s="4207" t="s">
        <v>251</v>
      </c>
      <c r="R462" s="4203"/>
      <c r="S462" s="4208"/>
    </row>
    <row r="463" spans="1:19">
      <c r="A463" s="4206"/>
      <c r="B463" s="4207"/>
      <c r="C463" s="4203"/>
      <c r="D463" s="4209"/>
      <c r="F463" s="4206"/>
      <c r="G463" s="4207"/>
      <c r="H463" s="4203"/>
      <c r="I463" s="4209"/>
      <c r="K463" s="4206"/>
      <c r="L463" s="4207"/>
      <c r="M463" s="4203"/>
      <c r="N463" s="4209"/>
      <c r="P463" s="4206"/>
      <c r="Q463" s="4207"/>
      <c r="R463" s="4203"/>
      <c r="S463" s="4209"/>
    </row>
    <row r="464" spans="1:19">
      <c r="A464" s="306"/>
      <c r="B464" s="4207" t="s">
        <v>252</v>
      </c>
      <c r="C464" s="4203"/>
      <c r="D464" s="4208"/>
      <c r="F464" s="306"/>
      <c r="G464" s="4207" t="s">
        <v>252</v>
      </c>
      <c r="H464" s="4203"/>
      <c r="I464" s="4208"/>
      <c r="K464" s="306"/>
      <c r="L464" s="4207" t="s">
        <v>252</v>
      </c>
      <c r="M464" s="4203"/>
      <c r="N464" s="4208"/>
      <c r="P464" s="306"/>
      <c r="Q464" s="4207" t="s">
        <v>252</v>
      </c>
      <c r="R464" s="4203"/>
      <c r="S464" s="4208"/>
    </row>
    <row r="465" spans="1:19">
      <c r="A465" s="4210">
        <f>A456</f>
        <v>44606</v>
      </c>
      <c r="B465" s="4207"/>
      <c r="C465" s="4203"/>
      <c r="D465" s="4209"/>
      <c r="F465" s="4210">
        <f>F456</f>
        <v>44606</v>
      </c>
      <c r="G465" s="4207"/>
      <c r="H465" s="4203"/>
      <c r="I465" s="4209"/>
      <c r="K465" s="4210">
        <f>K456</f>
        <v>44606</v>
      </c>
      <c r="L465" s="4207"/>
      <c r="M465" s="4203"/>
      <c r="N465" s="4209"/>
      <c r="P465" s="4210">
        <f>P456</f>
        <v>0</v>
      </c>
      <c r="Q465" s="4207"/>
      <c r="R465" s="4203"/>
      <c r="S465" s="4209"/>
    </row>
    <row r="466" spans="1:19">
      <c r="A466" s="4211"/>
      <c r="B466" s="4207" t="s">
        <v>253</v>
      </c>
      <c r="C466" s="4212"/>
      <c r="D466" s="4213"/>
      <c r="F466" s="4211"/>
      <c r="G466" s="4207" t="s">
        <v>253</v>
      </c>
      <c r="H466" s="4212"/>
      <c r="I466" s="4213"/>
      <c r="K466" s="4211"/>
      <c r="L466" s="4207" t="s">
        <v>253</v>
      </c>
      <c r="M466" s="4212"/>
      <c r="N466" s="4213"/>
      <c r="P466" s="4211"/>
      <c r="Q466" s="4207" t="s">
        <v>253</v>
      </c>
      <c r="R466" s="4212"/>
      <c r="S466" s="4213"/>
    </row>
    <row r="467" spans="1:19">
      <c r="A467" s="328"/>
      <c r="B467" s="4207"/>
      <c r="C467" s="4212"/>
      <c r="D467" s="4213"/>
      <c r="F467" s="328"/>
      <c r="G467" s="4207"/>
      <c r="H467" s="4212"/>
      <c r="I467" s="4213"/>
      <c r="K467" s="328"/>
      <c r="L467" s="4207"/>
      <c r="M467" s="4212"/>
      <c r="N467" s="4213"/>
      <c r="P467" s="328"/>
      <c r="Q467" s="4207"/>
      <c r="R467" s="4212"/>
      <c r="S467" s="4213"/>
    </row>
    <row r="468" spans="1:19" ht="8.25" customHeight="1">
      <c r="A468" s="3"/>
      <c r="B468" s="323"/>
      <c r="C468" s="330"/>
      <c r="D468" s="330"/>
      <c r="F468" s="3"/>
      <c r="G468" s="323"/>
      <c r="H468" s="330"/>
      <c r="I468" s="330"/>
      <c r="K468" s="3"/>
      <c r="L468" s="323"/>
      <c r="M468" s="330"/>
      <c r="N468" s="330"/>
      <c r="P468" s="3"/>
      <c r="Q468" s="323"/>
      <c r="R468" s="330"/>
      <c r="S468" s="330"/>
    </row>
    <row r="469" spans="1:19">
      <c r="A469" s="329"/>
      <c r="B469" s="4202"/>
      <c r="C469" s="4203" t="s">
        <v>277</v>
      </c>
      <c r="D469" s="4204" t="e">
        <f>'10,00'!#REF!</f>
        <v>#REF!</v>
      </c>
      <c r="F469" s="329"/>
      <c r="G469" s="4202"/>
      <c r="H469" s="4203" t="s">
        <v>277</v>
      </c>
      <c r="I469" s="4204" t="e">
        <f>'11,30'!Z281</f>
        <v>#REF!</v>
      </c>
      <c r="K469" s="329"/>
      <c r="L469" s="4202"/>
      <c r="M469" s="4203" t="s">
        <v>277</v>
      </c>
      <c r="N469" s="4204">
        <f>'16,00'!P281</f>
        <v>0</v>
      </c>
      <c r="P469" s="329"/>
      <c r="Q469" s="4202"/>
      <c r="R469" s="4203" t="s">
        <v>277</v>
      </c>
      <c r="S469" s="4204" t="e">
        <f>'19,00'!#REF!</f>
        <v>#REF!</v>
      </c>
    </row>
    <row r="470" spans="1:19" ht="14.25" customHeight="1">
      <c r="A470" s="307">
        <f>A461</f>
        <v>0.41666666666666669</v>
      </c>
      <c r="B470" s="4202"/>
      <c r="C470" s="4203"/>
      <c r="D470" s="4205"/>
      <c r="F470" s="307">
        <f>F461</f>
        <v>0.5</v>
      </c>
      <c r="G470" s="4202"/>
      <c r="H470" s="4203"/>
      <c r="I470" s="4205"/>
      <c r="K470" s="307">
        <f>K461</f>
        <v>0.66666666666666663</v>
      </c>
      <c r="L470" s="4202"/>
      <c r="M470" s="4203"/>
      <c r="N470" s="4205"/>
      <c r="P470" s="307">
        <f>P461</f>
        <v>0</v>
      </c>
      <c r="Q470" s="4202"/>
      <c r="R470" s="4203"/>
      <c r="S470" s="4205"/>
    </row>
    <row r="471" spans="1:19">
      <c r="A471" s="4206" t="s">
        <v>276</v>
      </c>
      <c r="B471" s="4207" t="s">
        <v>251</v>
      </c>
      <c r="C471" s="4204" t="s">
        <v>594</v>
      </c>
      <c r="D471" s="4208" t="e">
        <f>'10,00'!#REF!</f>
        <v>#REF!</v>
      </c>
      <c r="F471" s="4206" t="s">
        <v>267</v>
      </c>
      <c r="G471" s="4207" t="s">
        <v>251</v>
      </c>
      <c r="I471" s="4208"/>
      <c r="K471" s="4206" t="str">
        <f>K462</f>
        <v>Весна</v>
      </c>
      <c r="L471" s="4207" t="s">
        <v>251</v>
      </c>
      <c r="M471" s="4204" t="s">
        <v>594</v>
      </c>
      <c r="N471" s="4208">
        <f>'16,00'!P282</f>
        <v>0</v>
      </c>
      <c r="P471" s="4206" t="str">
        <f>P462</f>
        <v>Весна</v>
      </c>
      <c r="Q471" s="4207" t="s">
        <v>251</v>
      </c>
      <c r="R471" s="4204" t="s">
        <v>594</v>
      </c>
      <c r="S471" s="4208" t="e">
        <f>'19,00'!#REF!</f>
        <v>#REF!</v>
      </c>
    </row>
    <row r="472" spans="1:19">
      <c r="A472" s="4206"/>
      <c r="B472" s="4207"/>
      <c r="C472" s="4205"/>
      <c r="D472" s="4209"/>
      <c r="F472" s="4206"/>
      <c r="G472" s="4207"/>
      <c r="I472" s="4209"/>
      <c r="K472" s="4206"/>
      <c r="L472" s="4207"/>
      <c r="M472" s="4205"/>
      <c r="N472" s="4209"/>
      <c r="P472" s="4206"/>
      <c r="Q472" s="4207"/>
      <c r="R472" s="4205"/>
      <c r="S472" s="4209"/>
    </row>
    <row r="473" spans="1:19">
      <c r="A473" s="306"/>
      <c r="B473" s="4207" t="s">
        <v>252</v>
      </c>
      <c r="C473" s="4203" t="s">
        <v>593</v>
      </c>
      <c r="D473" s="4208" t="e">
        <f>'10,00'!#REF!</f>
        <v>#REF!</v>
      </c>
      <c r="F473" s="306"/>
      <c r="G473" s="4207" t="s">
        <v>252</v>
      </c>
      <c r="H473" s="4203"/>
      <c r="I473" s="4208"/>
      <c r="K473" s="306"/>
      <c r="L473" s="4207" t="s">
        <v>252</v>
      </c>
      <c r="M473" s="4203" t="s">
        <v>593</v>
      </c>
      <c r="N473" s="4208">
        <f>'16,00'!P283</f>
        <v>0</v>
      </c>
      <c r="P473" s="306"/>
      <c r="Q473" s="4207" t="s">
        <v>252</v>
      </c>
      <c r="R473" s="4203" t="s">
        <v>593</v>
      </c>
      <c r="S473" s="4208" t="e">
        <f>'19,00'!#REF!</f>
        <v>#REF!</v>
      </c>
    </row>
    <row r="474" spans="1:19">
      <c r="A474" s="4210">
        <f>A465</f>
        <v>44606</v>
      </c>
      <c r="B474" s="4207"/>
      <c r="C474" s="4203"/>
      <c r="D474" s="4209"/>
      <c r="F474" s="4210">
        <f>F465</f>
        <v>44606</v>
      </c>
      <c r="G474" s="4207"/>
      <c r="H474" s="4203"/>
      <c r="I474" s="4209"/>
      <c r="K474" s="4210">
        <f>K465</f>
        <v>44606</v>
      </c>
      <c r="L474" s="4207"/>
      <c r="M474" s="4203"/>
      <c r="N474" s="4209"/>
      <c r="P474" s="4210">
        <f>P465</f>
        <v>0</v>
      </c>
      <c r="Q474" s="4207"/>
      <c r="R474" s="4203"/>
      <c r="S474" s="4209"/>
    </row>
    <row r="475" spans="1:19">
      <c r="A475" s="4211"/>
      <c r="B475" s="4207" t="s">
        <v>253</v>
      </c>
      <c r="C475" s="4212"/>
      <c r="D475" s="4213"/>
      <c r="F475" s="4211"/>
      <c r="G475" s="4207" t="s">
        <v>253</v>
      </c>
      <c r="H475" s="4212"/>
      <c r="I475" s="4213"/>
      <c r="K475" s="4211"/>
      <c r="L475" s="4207" t="s">
        <v>253</v>
      </c>
      <c r="M475" s="4212"/>
      <c r="N475" s="4213"/>
      <c r="P475" s="4211"/>
      <c r="Q475" s="4207" t="s">
        <v>253</v>
      </c>
      <c r="R475" s="4212"/>
      <c r="S475" s="4213"/>
    </row>
    <row r="476" spans="1:19">
      <c r="A476" s="328"/>
      <c r="B476" s="4207"/>
      <c r="C476" s="4212"/>
      <c r="D476" s="4213"/>
      <c r="F476" s="328"/>
      <c r="G476" s="4207"/>
      <c r="H476" s="4212"/>
      <c r="I476" s="4213"/>
      <c r="K476" s="328"/>
      <c r="L476" s="4207"/>
      <c r="M476" s="4212"/>
      <c r="N476" s="4213"/>
      <c r="P476" s="328"/>
      <c r="Q476" s="4207"/>
      <c r="R476" s="4212"/>
      <c r="S476" s="4213"/>
    </row>
    <row r="477" spans="1:19" ht="8.25" customHeight="1">
      <c r="A477" s="3"/>
      <c r="B477" s="323"/>
      <c r="C477" s="330"/>
      <c r="D477" s="330"/>
      <c r="F477" s="3"/>
      <c r="G477" s="323"/>
      <c r="H477" s="330"/>
      <c r="I477" s="330"/>
      <c r="K477" s="3"/>
      <c r="L477" s="323"/>
      <c r="M477" s="330"/>
      <c r="N477" s="330"/>
      <c r="P477" s="3"/>
      <c r="Q477" s="323"/>
      <c r="R477" s="330"/>
      <c r="S477" s="330"/>
    </row>
    <row r="478" spans="1:19">
      <c r="A478" s="329"/>
      <c r="B478" s="4202"/>
      <c r="C478" s="4203" t="s">
        <v>816</v>
      </c>
      <c r="D478" s="4204">
        <f>'10,00'!X75</f>
        <v>15</v>
      </c>
      <c r="F478" s="329"/>
      <c r="G478" s="4202"/>
      <c r="H478" s="4203" t="s">
        <v>278</v>
      </c>
      <c r="I478" s="4204" t="e">
        <f>'11,30'!Z284</f>
        <v>#REF!</v>
      </c>
      <c r="K478" s="329"/>
      <c r="L478" s="4202"/>
      <c r="M478" s="4203" t="s">
        <v>278</v>
      </c>
      <c r="N478" s="4204">
        <f>'16,00'!P284</f>
        <v>0</v>
      </c>
      <c r="P478" s="329"/>
      <c r="Q478" s="4202"/>
      <c r="R478" s="4203" t="s">
        <v>816</v>
      </c>
      <c r="S478" s="4204">
        <f>'19,00'!O283</f>
        <v>5</v>
      </c>
    </row>
    <row r="479" spans="1:19" ht="15" customHeight="1">
      <c r="A479" s="307">
        <f>A470</f>
        <v>0.41666666666666669</v>
      </c>
      <c r="B479" s="4202"/>
      <c r="C479" s="4203"/>
      <c r="D479" s="4205"/>
      <c r="F479" s="307">
        <f>F470</f>
        <v>0.5</v>
      </c>
      <c r="G479" s="4202"/>
      <c r="H479" s="4203"/>
      <c r="I479" s="4205"/>
      <c r="K479" s="307">
        <f>K470</f>
        <v>0.66666666666666663</v>
      </c>
      <c r="L479" s="4202"/>
      <c r="M479" s="4203"/>
      <c r="N479" s="4205"/>
      <c r="P479" s="307">
        <f>P470</f>
        <v>0</v>
      </c>
      <c r="Q479" s="4202"/>
      <c r="R479" s="4203"/>
      <c r="S479" s="4205"/>
    </row>
    <row r="480" spans="1:19">
      <c r="A480" s="4206" t="s">
        <v>276</v>
      </c>
      <c r="B480" s="4207" t="s">
        <v>251</v>
      </c>
      <c r="D480" s="4208"/>
      <c r="F480" s="4206" t="s">
        <v>267</v>
      </c>
      <c r="G480" s="4207" t="s">
        <v>251</v>
      </c>
      <c r="I480" s="4208"/>
      <c r="K480" s="4206" t="str">
        <f>K471</f>
        <v>Весна</v>
      </c>
      <c r="L480" s="4207" t="s">
        <v>251</v>
      </c>
      <c r="N480" s="4208"/>
      <c r="P480" s="4206" t="str">
        <f>P471</f>
        <v>Весна</v>
      </c>
      <c r="Q480" s="4207" t="s">
        <v>251</v>
      </c>
      <c r="S480" s="4208"/>
    </row>
    <row r="481" spans="1:19">
      <c r="A481" s="4206"/>
      <c r="B481" s="4207"/>
      <c r="D481" s="4209"/>
      <c r="F481" s="4206"/>
      <c r="G481" s="4207"/>
      <c r="I481" s="4209"/>
      <c r="K481" s="4206"/>
      <c r="L481" s="4207"/>
      <c r="N481" s="4209"/>
      <c r="P481" s="4206"/>
      <c r="Q481" s="4207"/>
      <c r="S481" s="4209"/>
    </row>
    <row r="482" spans="1:19">
      <c r="A482" s="306"/>
      <c r="B482" s="4207" t="s">
        <v>252</v>
      </c>
      <c r="C482" s="4203" t="s">
        <v>817</v>
      </c>
      <c r="D482" s="4208">
        <f>'10,00'!X58</f>
        <v>45</v>
      </c>
      <c r="F482" s="306"/>
      <c r="G482" s="4207" t="s">
        <v>252</v>
      </c>
      <c r="H482" s="4203"/>
      <c r="I482" s="4208"/>
      <c r="K482" s="306"/>
      <c r="L482" s="4207" t="s">
        <v>252</v>
      </c>
      <c r="M482" s="4203"/>
      <c r="N482" s="4208"/>
      <c r="P482" s="306"/>
      <c r="Q482" s="4207" t="s">
        <v>252</v>
      </c>
      <c r="R482" s="4203" t="s">
        <v>817</v>
      </c>
      <c r="S482" s="4208">
        <f>'19,00'!O266</f>
        <v>20</v>
      </c>
    </row>
    <row r="483" spans="1:19">
      <c r="A483" s="4210">
        <f>A474</f>
        <v>44606</v>
      </c>
      <c r="B483" s="4207"/>
      <c r="C483" s="4203"/>
      <c r="D483" s="4209"/>
      <c r="F483" s="4210">
        <f>F474</f>
        <v>44606</v>
      </c>
      <c r="G483" s="4207"/>
      <c r="H483" s="4203"/>
      <c r="I483" s="4209"/>
      <c r="K483" s="4210">
        <f>K474</f>
        <v>44606</v>
      </c>
      <c r="L483" s="4207"/>
      <c r="M483" s="4203"/>
      <c r="N483" s="4209"/>
      <c r="P483" s="4210">
        <f>P474</f>
        <v>0</v>
      </c>
      <c r="Q483" s="4207"/>
      <c r="R483" s="4203"/>
      <c r="S483" s="4209"/>
    </row>
    <row r="484" spans="1:19">
      <c r="A484" s="4211"/>
      <c r="B484" s="4207" t="s">
        <v>253</v>
      </c>
      <c r="C484" s="4212"/>
      <c r="D484" s="4213"/>
      <c r="F484" s="4211"/>
      <c r="G484" s="4207" t="s">
        <v>253</v>
      </c>
      <c r="H484" s="4212"/>
      <c r="I484" s="4213"/>
      <c r="K484" s="4211"/>
      <c r="L484" s="4207" t="s">
        <v>253</v>
      </c>
      <c r="M484" s="4212"/>
      <c r="N484" s="4213"/>
      <c r="P484" s="4211"/>
      <c r="Q484" s="4207" t="s">
        <v>253</v>
      </c>
      <c r="R484" s="4212"/>
      <c r="S484" s="4213"/>
    </row>
    <row r="485" spans="1:19">
      <c r="A485" s="328"/>
      <c r="B485" s="4207"/>
      <c r="C485" s="4212"/>
      <c r="D485" s="4213"/>
      <c r="F485" s="328"/>
      <c r="G485" s="4207"/>
      <c r="H485" s="4212"/>
      <c r="I485" s="4213"/>
      <c r="K485" s="328"/>
      <c r="L485" s="4207"/>
      <c r="M485" s="4212"/>
      <c r="N485" s="4213"/>
      <c r="P485" s="328"/>
      <c r="Q485" s="4207"/>
      <c r="R485" s="4212"/>
      <c r="S485" s="4213"/>
    </row>
    <row r="486" spans="1:19" ht="6.75" customHeight="1"/>
    <row r="487" spans="1:19">
      <c r="A487" s="329"/>
      <c r="B487" s="4202"/>
      <c r="C487" s="4219" t="s">
        <v>24</v>
      </c>
      <c r="D487" s="4204">
        <f>'10,00'!X109</f>
        <v>125</v>
      </c>
      <c r="F487" s="375"/>
      <c r="G487" s="4204"/>
      <c r="H487" s="4217" t="s">
        <v>24</v>
      </c>
      <c r="I487" s="4204" t="e">
        <f>'11,30'!F335</f>
        <v>#REF!</v>
      </c>
      <c r="K487" s="329"/>
      <c r="L487" s="4202"/>
      <c r="M487" s="4219" t="s">
        <v>24</v>
      </c>
      <c r="N487" s="4204"/>
      <c r="P487" s="329"/>
      <c r="Q487" s="4202"/>
      <c r="R487" s="4219"/>
      <c r="S487" s="4204"/>
    </row>
    <row r="488" spans="1:19" ht="18">
      <c r="A488" s="307">
        <f>A479</f>
        <v>0.41666666666666669</v>
      </c>
      <c r="B488" s="4202"/>
      <c r="C488" s="4219"/>
      <c r="D488" s="4205"/>
      <c r="F488" s="307">
        <f>F479</f>
        <v>0.5</v>
      </c>
      <c r="G488" s="4205"/>
      <c r="H488" s="4218"/>
      <c r="I488" s="4205"/>
      <c r="K488" s="307">
        <f>K479</f>
        <v>0.66666666666666663</v>
      </c>
      <c r="L488" s="4202"/>
      <c r="M488" s="4219"/>
      <c r="N488" s="4205"/>
      <c r="P488" s="307"/>
      <c r="Q488" s="4202"/>
      <c r="R488" s="4219"/>
      <c r="S488" s="4205"/>
    </row>
    <row r="489" spans="1:19" ht="12.75" customHeight="1">
      <c r="A489" s="4206" t="s">
        <v>259</v>
      </c>
      <c r="B489" s="4207" t="s">
        <v>251</v>
      </c>
      <c r="C489" s="4203"/>
      <c r="D489" s="4208"/>
      <c r="F489" s="4206" t="s">
        <v>268</v>
      </c>
      <c r="G489" s="4220" t="s">
        <v>251</v>
      </c>
      <c r="H489" s="4222"/>
      <c r="I489" s="4208"/>
      <c r="K489" s="4206" t="s">
        <v>268</v>
      </c>
      <c r="L489" s="4207" t="s">
        <v>251</v>
      </c>
      <c r="M489" s="4203"/>
      <c r="N489" s="4208"/>
      <c r="P489" s="4206"/>
      <c r="Q489" s="4207"/>
      <c r="R489" s="4203"/>
      <c r="S489" s="4208"/>
    </row>
    <row r="490" spans="1:19" ht="12.75" customHeight="1">
      <c r="A490" s="4206"/>
      <c r="B490" s="4207"/>
      <c r="C490" s="4203"/>
      <c r="D490" s="4209"/>
      <c r="F490" s="4206"/>
      <c r="G490" s="4221"/>
      <c r="H490" s="4223"/>
      <c r="I490" s="4209"/>
      <c r="K490" s="4206"/>
      <c r="L490" s="4207"/>
      <c r="M490" s="4203"/>
      <c r="N490" s="4209"/>
      <c r="P490" s="4206"/>
      <c r="Q490" s="4207"/>
      <c r="R490" s="4203"/>
      <c r="S490" s="4209"/>
    </row>
    <row r="491" spans="1:19" ht="12.75" customHeight="1">
      <c r="A491" s="306"/>
      <c r="B491" s="4207" t="s">
        <v>252</v>
      </c>
      <c r="C491" s="4203"/>
      <c r="D491" s="4208"/>
      <c r="F491" s="306"/>
      <c r="G491" s="4220" t="s">
        <v>252</v>
      </c>
      <c r="H491" s="4222"/>
      <c r="I491" s="4208"/>
      <c r="K491" s="306"/>
      <c r="L491" s="4207" t="s">
        <v>252</v>
      </c>
      <c r="M491" s="4203"/>
      <c r="N491" s="4208"/>
      <c r="P491" s="306"/>
      <c r="Q491" s="4207"/>
      <c r="R491" s="4203"/>
      <c r="S491" s="4208"/>
    </row>
    <row r="492" spans="1:19" ht="12.75" customHeight="1">
      <c r="A492" s="4210">
        <f>A105</f>
        <v>44606</v>
      </c>
      <c r="B492" s="4207"/>
      <c r="C492" s="4203"/>
      <c r="D492" s="4209"/>
      <c r="F492" s="4210">
        <f>F483</f>
        <v>44606</v>
      </c>
      <c r="G492" s="4221"/>
      <c r="H492" s="4223"/>
      <c r="I492" s="4209"/>
      <c r="K492" s="4210">
        <f>K483</f>
        <v>44606</v>
      </c>
      <c r="L492" s="4207"/>
      <c r="M492" s="4203"/>
      <c r="N492" s="4209"/>
      <c r="P492" s="4210"/>
      <c r="Q492" s="4207"/>
      <c r="R492" s="4203"/>
      <c r="S492" s="4209"/>
    </row>
    <row r="493" spans="1:19" ht="12.75" customHeight="1">
      <c r="A493" s="4211"/>
      <c r="B493" s="4207" t="s">
        <v>253</v>
      </c>
      <c r="C493" s="4212"/>
      <c r="D493" s="4213"/>
      <c r="F493" s="4210"/>
      <c r="G493" s="4220" t="s">
        <v>253</v>
      </c>
      <c r="H493" s="4224"/>
      <c r="I493" s="4225"/>
      <c r="K493" s="4211"/>
      <c r="L493" s="4207" t="s">
        <v>253</v>
      </c>
      <c r="M493" s="4212"/>
      <c r="N493" s="4213"/>
      <c r="P493" s="4211"/>
      <c r="Q493" s="4207"/>
      <c r="R493" s="4212"/>
      <c r="S493" s="4213"/>
    </row>
    <row r="494" spans="1:19" ht="12.75" customHeight="1">
      <c r="A494" s="328"/>
      <c r="B494" s="4207"/>
      <c r="C494" s="4212"/>
      <c r="D494" s="4213"/>
      <c r="F494" s="373"/>
      <c r="G494" s="4221"/>
      <c r="H494" s="4226"/>
      <c r="I494" s="4227"/>
      <c r="K494" s="328"/>
      <c r="L494" s="4207"/>
      <c r="M494" s="4212"/>
      <c r="N494" s="4213"/>
      <c r="P494" s="328"/>
      <c r="Q494" s="4207"/>
      <c r="R494" s="4212"/>
      <c r="S494" s="4213"/>
    </row>
    <row r="495" spans="1:19" ht="6.75" customHeight="1">
      <c r="A495" s="3"/>
      <c r="B495" s="323"/>
      <c r="C495" s="330"/>
      <c r="D495" s="330"/>
      <c r="F495" s="3"/>
      <c r="G495" s="323"/>
      <c r="H495" s="389"/>
      <c r="I495" s="389"/>
      <c r="K495" s="3"/>
      <c r="L495" s="323"/>
      <c r="M495" s="330"/>
      <c r="N495" s="330"/>
      <c r="P495" s="3"/>
      <c r="Q495" s="323"/>
      <c r="R495" s="330"/>
      <c r="S495" s="330"/>
    </row>
    <row r="496" spans="1:19">
      <c r="A496" s="329"/>
      <c r="B496" s="4202"/>
      <c r="C496" s="4203" t="s">
        <v>277</v>
      </c>
      <c r="D496" s="4204" t="e">
        <f>'10,00'!#REF!</f>
        <v>#REF!</v>
      </c>
      <c r="F496" s="375"/>
      <c r="G496" s="4204"/>
      <c r="H496" s="4222" t="s">
        <v>277</v>
      </c>
      <c r="I496" s="4204" t="e">
        <f>'11,30'!F336</f>
        <v>#REF!</v>
      </c>
      <c r="K496" s="329"/>
      <c r="L496" s="4202"/>
      <c r="M496" s="4203" t="s">
        <v>277</v>
      </c>
      <c r="N496" s="4204"/>
      <c r="P496" s="329"/>
      <c r="Q496" s="4202"/>
      <c r="R496" s="4203"/>
      <c r="S496" s="4204"/>
    </row>
    <row r="497" spans="1:19" ht="18">
      <c r="A497" s="307">
        <f>A488</f>
        <v>0.41666666666666669</v>
      </c>
      <c r="B497" s="4202"/>
      <c r="C497" s="4203"/>
      <c r="D497" s="4205"/>
      <c r="F497" s="307">
        <f>F488</f>
        <v>0.5</v>
      </c>
      <c r="G497" s="4205"/>
      <c r="H497" s="4223"/>
      <c r="I497" s="4205"/>
      <c r="K497" s="307">
        <f>K488</f>
        <v>0.66666666666666663</v>
      </c>
      <c r="L497" s="4202"/>
      <c r="M497" s="4203"/>
      <c r="N497" s="4205"/>
      <c r="P497" s="307"/>
      <c r="Q497" s="4202"/>
      <c r="R497" s="4203"/>
      <c r="S497" s="4205"/>
    </row>
    <row r="498" spans="1:19" ht="12.75" customHeight="1">
      <c r="A498" s="4206" t="s">
        <v>259</v>
      </c>
      <c r="B498" s="4207" t="s">
        <v>251</v>
      </c>
      <c r="C498" s="4204" t="s">
        <v>594</v>
      </c>
      <c r="D498" s="4208" t="e">
        <f>'10,00'!#REF!</f>
        <v>#REF!</v>
      </c>
      <c r="F498" s="4206" t="s">
        <v>268</v>
      </c>
      <c r="G498" s="4220" t="s">
        <v>251</v>
      </c>
      <c r="I498" s="4208"/>
      <c r="K498" s="4206" t="s">
        <v>268</v>
      </c>
      <c r="L498" s="4207" t="s">
        <v>251</v>
      </c>
      <c r="M498" s="4204" t="s">
        <v>593</v>
      </c>
      <c r="N498" s="4208"/>
      <c r="P498" s="4206"/>
      <c r="Q498" s="4207"/>
      <c r="S498" s="4208"/>
    </row>
    <row r="499" spans="1:19" ht="12.75" customHeight="1">
      <c r="A499" s="4206"/>
      <c r="B499" s="4207"/>
      <c r="C499" s="4205"/>
      <c r="D499" s="4209"/>
      <c r="F499" s="4206"/>
      <c r="G499" s="4221"/>
      <c r="I499" s="4209"/>
      <c r="K499" s="4206"/>
      <c r="L499" s="4207"/>
      <c r="M499" s="4205"/>
      <c r="N499" s="4209"/>
      <c r="P499" s="4206"/>
      <c r="Q499" s="4207"/>
      <c r="S499" s="4209"/>
    </row>
    <row r="500" spans="1:19" ht="12.75" customHeight="1">
      <c r="A500" s="306"/>
      <c r="B500" s="4207" t="s">
        <v>252</v>
      </c>
      <c r="C500" s="4203" t="s">
        <v>593</v>
      </c>
      <c r="D500" s="4208" t="e">
        <f>'10,00'!#REF!</f>
        <v>#REF!</v>
      </c>
      <c r="F500" s="306"/>
      <c r="G500" s="4220" t="s">
        <v>252</v>
      </c>
      <c r="H500" s="4222"/>
      <c r="I500" s="4208"/>
      <c r="K500" s="306"/>
      <c r="L500" s="4207" t="s">
        <v>252</v>
      </c>
      <c r="M500" s="4203" t="s">
        <v>594</v>
      </c>
      <c r="N500" s="4208"/>
      <c r="P500" s="306"/>
      <c r="Q500" s="4207"/>
      <c r="R500" s="4203"/>
      <c r="S500" s="4208"/>
    </row>
    <row r="501" spans="1:19" ht="12.75" customHeight="1">
      <c r="A501" s="4210">
        <f>A492</f>
        <v>44606</v>
      </c>
      <c r="B501" s="4207"/>
      <c r="C501" s="4203"/>
      <c r="D501" s="4209"/>
      <c r="F501" s="4210">
        <f>F492</f>
        <v>44606</v>
      </c>
      <c r="G501" s="4221"/>
      <c r="H501" s="4223"/>
      <c r="I501" s="4209"/>
      <c r="K501" s="4210">
        <f>K492</f>
        <v>44606</v>
      </c>
      <c r="L501" s="4207"/>
      <c r="M501" s="4203"/>
      <c r="N501" s="4209"/>
      <c r="P501" s="4210"/>
      <c r="Q501" s="4207"/>
      <c r="R501" s="4203"/>
      <c r="S501" s="4209"/>
    </row>
    <row r="502" spans="1:19" ht="12.75" customHeight="1">
      <c r="A502" s="4211"/>
      <c r="B502" s="4207" t="s">
        <v>253</v>
      </c>
      <c r="C502" s="4212"/>
      <c r="D502" s="4213"/>
      <c r="F502" s="4210"/>
      <c r="G502" s="4220" t="s">
        <v>253</v>
      </c>
      <c r="H502" s="4224"/>
      <c r="I502" s="4225"/>
      <c r="K502" s="4211"/>
      <c r="L502" s="4207" t="s">
        <v>253</v>
      </c>
      <c r="M502" s="4212"/>
      <c r="N502" s="4213"/>
      <c r="P502" s="4211"/>
      <c r="Q502" s="4207"/>
      <c r="R502" s="4212"/>
      <c r="S502" s="4213"/>
    </row>
    <row r="503" spans="1:19" ht="12.75" customHeight="1">
      <c r="A503" s="328"/>
      <c r="B503" s="4207"/>
      <c r="C503" s="4212"/>
      <c r="D503" s="4213"/>
      <c r="F503" s="373"/>
      <c r="G503" s="4221"/>
      <c r="H503" s="4226"/>
      <c r="I503" s="4227"/>
      <c r="K503" s="328"/>
      <c r="L503" s="4207"/>
      <c r="M503" s="4212"/>
      <c r="N503" s="4213"/>
      <c r="P503" s="328"/>
      <c r="Q503" s="4207"/>
      <c r="R503" s="4212"/>
      <c r="S503" s="4213"/>
    </row>
    <row r="504" spans="1:19" ht="15.75">
      <c r="A504" s="3"/>
      <c r="B504" s="323"/>
      <c r="C504" s="330"/>
      <c r="D504" s="330"/>
      <c r="F504" s="3"/>
      <c r="G504" s="323"/>
      <c r="H504" s="389"/>
      <c r="I504" s="389"/>
      <c r="K504" s="3"/>
      <c r="L504" s="323"/>
      <c r="M504" s="330"/>
      <c r="N504" s="330"/>
      <c r="P504" s="3"/>
      <c r="Q504" s="323"/>
      <c r="R504" s="330"/>
      <c r="S504" s="330"/>
    </row>
    <row r="505" spans="1:19">
      <c r="A505" s="329"/>
      <c r="B505" s="4202"/>
      <c r="C505" s="4203" t="s">
        <v>816</v>
      </c>
      <c r="D505" s="4204">
        <f>'10,00'!X127</f>
        <v>9</v>
      </c>
      <c r="F505" s="375"/>
      <c r="G505" s="4204"/>
      <c r="H505" s="4222" t="s">
        <v>278</v>
      </c>
      <c r="I505" s="4204" t="e">
        <f>'11,30'!F337</f>
        <v>#REF!</v>
      </c>
      <c r="K505" s="329"/>
      <c r="L505" s="4202"/>
      <c r="M505" s="4203" t="s">
        <v>278</v>
      </c>
      <c r="N505" s="4204"/>
      <c r="P505" s="329"/>
      <c r="Q505" s="4202"/>
      <c r="R505" s="4203"/>
      <c r="S505" s="4204"/>
    </row>
    <row r="506" spans="1:19" ht="15.75" customHeight="1">
      <c r="A506" s="307">
        <f>A497</f>
        <v>0.41666666666666669</v>
      </c>
      <c r="B506" s="4202"/>
      <c r="C506" s="4203"/>
      <c r="D506" s="4205"/>
      <c r="F506" s="307">
        <f>F497</f>
        <v>0.5</v>
      </c>
      <c r="G506" s="4205"/>
      <c r="H506" s="4223"/>
      <c r="I506" s="4205"/>
      <c r="K506" s="307">
        <f>K497</f>
        <v>0.66666666666666663</v>
      </c>
      <c r="L506" s="4202"/>
      <c r="M506" s="4203"/>
      <c r="N506" s="4205"/>
      <c r="P506" s="307"/>
      <c r="Q506" s="4202"/>
      <c r="R506" s="4203"/>
      <c r="S506" s="4205"/>
    </row>
    <row r="507" spans="1:19" ht="12.75" customHeight="1">
      <c r="A507" s="4206" t="s">
        <v>259</v>
      </c>
      <c r="B507" s="4229" t="s">
        <v>251</v>
      </c>
      <c r="D507" s="4208"/>
      <c r="F507" s="4206" t="s">
        <v>268</v>
      </c>
      <c r="G507" s="4220" t="s">
        <v>251</v>
      </c>
      <c r="I507" s="4208"/>
      <c r="K507" s="4206" t="s">
        <v>268</v>
      </c>
      <c r="L507" s="4207" t="s">
        <v>251</v>
      </c>
      <c r="N507" s="4208"/>
      <c r="P507" s="4206"/>
      <c r="Q507" s="4207"/>
      <c r="S507" s="4208"/>
    </row>
    <row r="508" spans="1:19" ht="12.75" customHeight="1">
      <c r="A508" s="4206"/>
      <c r="B508" s="4229"/>
      <c r="D508" s="4209"/>
      <c r="F508" s="4206"/>
      <c r="G508" s="4221"/>
      <c r="I508" s="4209"/>
      <c r="K508" s="4206"/>
      <c r="L508" s="4207"/>
      <c r="N508" s="4209"/>
      <c r="P508" s="4206"/>
      <c r="Q508" s="4207"/>
      <c r="S508" s="4209"/>
    </row>
    <row r="509" spans="1:19" ht="12.75" customHeight="1">
      <c r="A509" s="306"/>
      <c r="B509" s="4229" t="s">
        <v>252</v>
      </c>
      <c r="C509" s="4203" t="s">
        <v>817</v>
      </c>
      <c r="D509" s="4208">
        <f>'10,00'!X110</f>
        <v>5</v>
      </c>
      <c r="F509" s="306"/>
      <c r="G509" s="4220" t="s">
        <v>252</v>
      </c>
      <c r="H509" s="4222"/>
      <c r="I509" s="4208"/>
      <c r="K509" s="306"/>
      <c r="L509" s="4207" t="s">
        <v>252</v>
      </c>
      <c r="M509" s="4203"/>
      <c r="N509" s="4208"/>
      <c r="P509" s="306"/>
      <c r="Q509" s="4207"/>
      <c r="R509" s="4203"/>
      <c r="S509" s="4208"/>
    </row>
    <row r="510" spans="1:19" ht="12.75" customHeight="1">
      <c r="A510" s="4210">
        <f>A501</f>
        <v>44606</v>
      </c>
      <c r="B510" s="4229"/>
      <c r="C510" s="4203"/>
      <c r="D510" s="4209"/>
      <c r="F510" s="4210">
        <f>F501</f>
        <v>44606</v>
      </c>
      <c r="G510" s="4221"/>
      <c r="H510" s="4223"/>
      <c r="I510" s="4209"/>
      <c r="K510" s="4210">
        <f>K501</f>
        <v>44606</v>
      </c>
      <c r="L510" s="4207"/>
      <c r="M510" s="4203"/>
      <c r="N510" s="4209"/>
      <c r="P510" s="4210"/>
      <c r="Q510" s="4207"/>
      <c r="R510" s="4203"/>
      <c r="S510" s="4209"/>
    </row>
    <row r="511" spans="1:19" ht="12.75" customHeight="1">
      <c r="A511" s="4211"/>
      <c r="B511" s="4229" t="s">
        <v>253</v>
      </c>
      <c r="C511" s="4212"/>
      <c r="D511" s="4213"/>
      <c r="F511" s="4210"/>
      <c r="G511" s="4220" t="s">
        <v>253</v>
      </c>
      <c r="H511" s="4224"/>
      <c r="I511" s="4225"/>
      <c r="K511" s="4211"/>
      <c r="L511" s="4207" t="s">
        <v>253</v>
      </c>
      <c r="M511" s="4212"/>
      <c r="N511" s="4213"/>
      <c r="P511" s="4211"/>
      <c r="Q511" s="4207"/>
      <c r="R511" s="4212"/>
      <c r="S511" s="4213"/>
    </row>
    <row r="512" spans="1:19" ht="12.75" customHeight="1">
      <c r="A512" s="328"/>
      <c r="B512" s="4229"/>
      <c r="C512" s="4212"/>
      <c r="D512" s="4213"/>
      <c r="F512" s="373"/>
      <c r="G512" s="4221"/>
      <c r="H512" s="4226"/>
      <c r="I512" s="4227"/>
      <c r="K512" s="328"/>
      <c r="L512" s="4207"/>
      <c r="M512" s="4212"/>
      <c r="N512" s="4213"/>
      <c r="P512" s="328"/>
      <c r="Q512" s="4207"/>
      <c r="R512" s="4212"/>
      <c r="S512" s="4213"/>
    </row>
    <row r="513" spans="1:19" ht="6" customHeight="1"/>
    <row r="514" spans="1:19">
      <c r="A514" s="329"/>
      <c r="B514" s="4202"/>
      <c r="C514" s="4219" t="s">
        <v>24</v>
      </c>
      <c r="D514" s="4204">
        <f>'10,00'!X161</f>
        <v>150</v>
      </c>
      <c r="F514" s="375"/>
      <c r="G514" s="4204"/>
      <c r="H514" s="4217" t="s">
        <v>24</v>
      </c>
      <c r="I514" s="4204" t="e">
        <f>'11,30'!P335</f>
        <v>#REF!</v>
      </c>
      <c r="K514" s="329"/>
      <c r="L514" s="4202"/>
      <c r="M514" s="4219" t="s">
        <v>24</v>
      </c>
      <c r="N514" s="4204"/>
      <c r="P514" s="329"/>
      <c r="Q514" s="4202"/>
      <c r="R514" s="4219"/>
      <c r="S514" s="4204"/>
    </row>
    <row r="515" spans="1:19" ht="15" customHeight="1">
      <c r="A515" s="307">
        <f>A506</f>
        <v>0.41666666666666669</v>
      </c>
      <c r="B515" s="4202"/>
      <c r="C515" s="4219"/>
      <c r="D515" s="4205"/>
      <c r="F515" s="307">
        <f>F506</f>
        <v>0.5</v>
      </c>
      <c r="G515" s="4205"/>
      <c r="H515" s="4218"/>
      <c r="I515" s="4205"/>
      <c r="K515" s="307">
        <f>K506</f>
        <v>0.66666666666666663</v>
      </c>
      <c r="L515" s="4202"/>
      <c r="M515" s="4219"/>
      <c r="N515" s="4205"/>
      <c r="P515" s="307"/>
      <c r="Q515" s="4202"/>
      <c r="R515" s="4219"/>
      <c r="S515" s="4205"/>
    </row>
    <row r="516" spans="1:19" ht="12.75" customHeight="1">
      <c r="A516" s="4206" t="s">
        <v>262</v>
      </c>
      <c r="B516" s="4207" t="s">
        <v>251</v>
      </c>
      <c r="C516" s="4203"/>
      <c r="D516" s="4208"/>
      <c r="F516" s="4206" t="s">
        <v>269</v>
      </c>
      <c r="G516" s="4220" t="s">
        <v>251</v>
      </c>
      <c r="H516" s="4222"/>
      <c r="I516" s="4208"/>
      <c r="K516" s="4206" t="s">
        <v>269</v>
      </c>
      <c r="L516" s="4207" t="s">
        <v>251</v>
      </c>
      <c r="M516" s="4203"/>
      <c r="N516" s="4208"/>
      <c r="P516" s="4206"/>
      <c r="Q516" s="4207"/>
      <c r="R516" s="4203"/>
      <c r="S516" s="4208"/>
    </row>
    <row r="517" spans="1:19" ht="12.75" customHeight="1">
      <c r="A517" s="4206"/>
      <c r="B517" s="4207"/>
      <c r="C517" s="4203"/>
      <c r="D517" s="4209"/>
      <c r="F517" s="4206"/>
      <c r="G517" s="4221"/>
      <c r="H517" s="4223"/>
      <c r="I517" s="4209"/>
      <c r="K517" s="4206"/>
      <c r="L517" s="4207"/>
      <c r="M517" s="4203"/>
      <c r="N517" s="4209"/>
      <c r="P517" s="4206"/>
      <c r="Q517" s="4207"/>
      <c r="R517" s="4203"/>
      <c r="S517" s="4209"/>
    </row>
    <row r="518" spans="1:19" ht="12.75" customHeight="1">
      <c r="A518" s="306"/>
      <c r="B518" s="4207" t="s">
        <v>252</v>
      </c>
      <c r="C518" s="4203"/>
      <c r="D518" s="4208"/>
      <c r="F518" s="306"/>
      <c r="G518" s="4220" t="s">
        <v>252</v>
      </c>
      <c r="H518" s="4222"/>
      <c r="I518" s="4208"/>
      <c r="K518" s="306"/>
      <c r="L518" s="4207" t="s">
        <v>252</v>
      </c>
      <c r="M518" s="4203"/>
      <c r="N518" s="4208"/>
      <c r="P518" s="306"/>
      <c r="Q518" s="4207"/>
      <c r="R518" s="4203"/>
      <c r="S518" s="4208"/>
    </row>
    <row r="519" spans="1:19" ht="12.75" customHeight="1">
      <c r="A519" s="4210">
        <f>A159</f>
        <v>44606</v>
      </c>
      <c r="B519" s="4207"/>
      <c r="C519" s="4203"/>
      <c r="D519" s="4209"/>
      <c r="F519" s="4210">
        <f>F510</f>
        <v>44606</v>
      </c>
      <c r="G519" s="4221"/>
      <c r="H519" s="4223"/>
      <c r="I519" s="4209"/>
      <c r="K519" s="4210">
        <f>K510</f>
        <v>44606</v>
      </c>
      <c r="L519" s="4207"/>
      <c r="M519" s="4203"/>
      <c r="N519" s="4209"/>
      <c r="P519" s="4210"/>
      <c r="Q519" s="4207"/>
      <c r="R519" s="4203"/>
      <c r="S519" s="4209"/>
    </row>
    <row r="520" spans="1:19" ht="12.75" customHeight="1">
      <c r="A520" s="4211"/>
      <c r="B520" s="4207" t="s">
        <v>253</v>
      </c>
      <c r="C520" s="4212"/>
      <c r="D520" s="4213"/>
      <c r="F520" s="4210"/>
      <c r="G520" s="4220" t="s">
        <v>253</v>
      </c>
      <c r="H520" s="4224"/>
      <c r="I520" s="4225"/>
      <c r="K520" s="4211"/>
      <c r="L520" s="4207" t="s">
        <v>253</v>
      </c>
      <c r="M520" s="4212"/>
      <c r="N520" s="4213"/>
      <c r="P520" s="4211"/>
      <c r="Q520" s="4207"/>
      <c r="R520" s="4212"/>
      <c r="S520" s="4213"/>
    </row>
    <row r="521" spans="1:19" ht="12.75" customHeight="1">
      <c r="A521" s="328"/>
      <c r="B521" s="4207"/>
      <c r="C521" s="4212"/>
      <c r="D521" s="4213"/>
      <c r="F521" s="373"/>
      <c r="G521" s="4221"/>
      <c r="H521" s="4226"/>
      <c r="I521" s="4227"/>
      <c r="K521" s="328"/>
      <c r="L521" s="4207"/>
      <c r="M521" s="4212"/>
      <c r="N521" s="4213"/>
      <c r="P521" s="328"/>
      <c r="Q521" s="4207"/>
      <c r="R521" s="4212"/>
      <c r="S521" s="4213"/>
    </row>
    <row r="522" spans="1:19" ht="7.5" customHeight="1">
      <c r="A522" s="3"/>
      <c r="B522" s="323"/>
      <c r="C522" s="330"/>
      <c r="D522" s="330"/>
      <c r="F522" s="3"/>
      <c r="G522" s="323"/>
      <c r="H522" s="389"/>
      <c r="I522" s="389"/>
      <c r="K522" s="3"/>
      <c r="L522" s="323"/>
      <c r="M522" s="330"/>
      <c r="N522" s="330"/>
      <c r="P522" s="3"/>
      <c r="Q522" s="323"/>
      <c r="R522" s="330"/>
      <c r="S522" s="330"/>
    </row>
    <row r="523" spans="1:19">
      <c r="A523" s="329"/>
      <c r="B523" s="4202"/>
      <c r="C523" s="4203" t="s">
        <v>277</v>
      </c>
      <c r="D523" s="4204" t="e">
        <f>'10,00'!#REF!</f>
        <v>#REF!</v>
      </c>
      <c r="F523" s="375"/>
      <c r="G523" s="4204"/>
      <c r="H523" s="4222" t="s">
        <v>277</v>
      </c>
      <c r="I523" s="4204" t="e">
        <f>'11,30'!P336</f>
        <v>#REF!</v>
      </c>
      <c r="K523" s="329"/>
      <c r="L523" s="4202"/>
      <c r="M523" s="4203" t="s">
        <v>277</v>
      </c>
      <c r="N523" s="4204"/>
      <c r="P523" s="329"/>
      <c r="Q523" s="4202"/>
      <c r="R523" s="4203"/>
      <c r="S523" s="4204"/>
    </row>
    <row r="524" spans="1:19" ht="15" customHeight="1">
      <c r="A524" s="307">
        <f>A515</f>
        <v>0.41666666666666669</v>
      </c>
      <c r="B524" s="4202"/>
      <c r="C524" s="4203"/>
      <c r="D524" s="4205"/>
      <c r="F524" s="307">
        <f>F515</f>
        <v>0.5</v>
      </c>
      <c r="G524" s="4205"/>
      <c r="H524" s="4223"/>
      <c r="I524" s="4205"/>
      <c r="K524" s="307">
        <f>K515</f>
        <v>0.66666666666666663</v>
      </c>
      <c r="L524" s="4202"/>
      <c r="M524" s="4203"/>
      <c r="N524" s="4205"/>
      <c r="P524" s="307"/>
      <c r="Q524" s="4202"/>
      <c r="R524" s="4203"/>
      <c r="S524" s="4205"/>
    </row>
    <row r="525" spans="1:19" ht="12.75" customHeight="1">
      <c r="A525" s="4206" t="s">
        <v>262</v>
      </c>
      <c r="B525" s="4207" t="s">
        <v>251</v>
      </c>
      <c r="C525" s="4217" t="s">
        <v>594</v>
      </c>
      <c r="D525" s="4208" t="e">
        <f>'10,00'!#REF!</f>
        <v>#REF!</v>
      </c>
      <c r="F525" s="4206" t="s">
        <v>269</v>
      </c>
      <c r="G525" s="4220" t="s">
        <v>251</v>
      </c>
      <c r="I525" s="4208"/>
      <c r="K525" s="4206" t="s">
        <v>269</v>
      </c>
      <c r="L525" s="4207" t="s">
        <v>251</v>
      </c>
      <c r="N525" s="4208"/>
      <c r="P525" s="4206"/>
      <c r="Q525" s="4207"/>
      <c r="S525" s="4208"/>
    </row>
    <row r="526" spans="1:19" ht="12.75" customHeight="1">
      <c r="A526" s="4206"/>
      <c r="B526" s="4207"/>
      <c r="C526" s="4218"/>
      <c r="D526" s="4209"/>
      <c r="F526" s="4206"/>
      <c r="G526" s="4221"/>
      <c r="I526" s="4209"/>
      <c r="K526" s="4206"/>
      <c r="L526" s="4207"/>
      <c r="N526" s="4209"/>
      <c r="P526" s="4206"/>
      <c r="Q526" s="4207"/>
      <c r="S526" s="4209"/>
    </row>
    <row r="527" spans="1:19" ht="12.75" customHeight="1">
      <c r="A527" s="306"/>
      <c r="B527" s="4207" t="s">
        <v>252</v>
      </c>
      <c r="C527" s="4203" t="s">
        <v>593</v>
      </c>
      <c r="D527" s="4208" t="e">
        <f>'10,00'!#REF!</f>
        <v>#REF!</v>
      </c>
      <c r="F527" s="306"/>
      <c r="G527" s="4220" t="s">
        <v>252</v>
      </c>
      <c r="H527" s="4222"/>
      <c r="I527" s="4208"/>
      <c r="K527" s="306"/>
      <c r="L527" s="4207" t="s">
        <v>252</v>
      </c>
      <c r="M527" s="4203"/>
      <c r="N527" s="4208"/>
      <c r="P527" s="306"/>
      <c r="Q527" s="4207"/>
      <c r="R527" s="4203"/>
      <c r="S527" s="4208"/>
    </row>
    <row r="528" spans="1:19" ht="12.75" customHeight="1">
      <c r="A528" s="4210">
        <f>A519</f>
        <v>44606</v>
      </c>
      <c r="B528" s="4207"/>
      <c r="C528" s="4203"/>
      <c r="D528" s="4209"/>
      <c r="F528" s="4210">
        <f>F519</f>
        <v>44606</v>
      </c>
      <c r="G528" s="4221"/>
      <c r="H528" s="4223"/>
      <c r="I528" s="4209"/>
      <c r="K528" s="4210">
        <f>K519</f>
        <v>44606</v>
      </c>
      <c r="L528" s="4207"/>
      <c r="M528" s="4203"/>
      <c r="N528" s="4209"/>
      <c r="P528" s="4210"/>
      <c r="Q528" s="4207"/>
      <c r="R528" s="4203"/>
      <c r="S528" s="4209"/>
    </row>
    <row r="529" spans="1:19" ht="12.75" customHeight="1">
      <c r="A529" s="4211"/>
      <c r="B529" s="4207" t="s">
        <v>253</v>
      </c>
      <c r="C529" s="4212"/>
      <c r="D529" s="4213"/>
      <c r="F529" s="4210"/>
      <c r="G529" s="4220" t="s">
        <v>253</v>
      </c>
      <c r="H529" s="4224"/>
      <c r="I529" s="4225"/>
      <c r="K529" s="4211"/>
      <c r="L529" s="4207" t="s">
        <v>253</v>
      </c>
      <c r="M529" s="4212"/>
      <c r="N529" s="4213"/>
      <c r="P529" s="4211"/>
      <c r="Q529" s="4207"/>
      <c r="R529" s="4212"/>
      <c r="S529" s="4213"/>
    </row>
    <row r="530" spans="1:19" ht="12.75" customHeight="1">
      <c r="A530" s="328"/>
      <c r="B530" s="4207"/>
      <c r="C530" s="4212"/>
      <c r="D530" s="4213"/>
      <c r="F530" s="373"/>
      <c r="G530" s="4221"/>
      <c r="H530" s="4226"/>
      <c r="I530" s="4227"/>
      <c r="K530" s="328"/>
      <c r="L530" s="4207"/>
      <c r="M530" s="4212"/>
      <c r="N530" s="4213"/>
      <c r="P530" s="328"/>
      <c r="Q530" s="4207"/>
      <c r="R530" s="4212"/>
      <c r="S530" s="4213"/>
    </row>
    <row r="531" spans="1:19" ht="7.5" customHeight="1">
      <c r="F531" s="3"/>
      <c r="G531" s="323"/>
      <c r="H531" s="389"/>
      <c r="I531" s="389"/>
      <c r="K531" s="3"/>
      <c r="L531" s="323"/>
      <c r="M531" s="330"/>
      <c r="N531" s="330"/>
      <c r="P531" s="3"/>
      <c r="Q531" s="323"/>
      <c r="R531" s="330"/>
      <c r="S531" s="330"/>
    </row>
    <row r="532" spans="1:19">
      <c r="A532" s="329"/>
      <c r="B532" s="4202"/>
      <c r="C532" s="4203" t="s">
        <v>816</v>
      </c>
      <c r="D532" s="4204">
        <f>'10,00'!X179</f>
        <v>10</v>
      </c>
      <c r="F532" s="375"/>
      <c r="G532" s="4204"/>
      <c r="H532" s="4222" t="s">
        <v>278</v>
      </c>
      <c r="I532" s="4204" t="e">
        <f>'11,30'!P337</f>
        <v>#REF!</v>
      </c>
      <c r="K532" s="329"/>
      <c r="L532" s="4202"/>
      <c r="M532" s="4203" t="s">
        <v>278</v>
      </c>
      <c r="N532" s="4204"/>
      <c r="P532" s="329"/>
      <c r="Q532" s="4202"/>
      <c r="R532" s="4203"/>
      <c r="S532" s="4204"/>
    </row>
    <row r="533" spans="1:19" ht="15" customHeight="1">
      <c r="A533" s="307">
        <f>A524</f>
        <v>0.41666666666666669</v>
      </c>
      <c r="B533" s="4202"/>
      <c r="C533" s="4203"/>
      <c r="D533" s="4205"/>
      <c r="F533" s="307">
        <f>F524</f>
        <v>0.5</v>
      </c>
      <c r="G533" s="4205"/>
      <c r="H533" s="4223"/>
      <c r="I533" s="4205"/>
      <c r="K533" s="307">
        <f>K524</f>
        <v>0.66666666666666663</v>
      </c>
      <c r="L533" s="4202"/>
      <c r="M533" s="4203"/>
      <c r="N533" s="4205"/>
      <c r="P533" s="307"/>
      <c r="Q533" s="4202"/>
      <c r="R533" s="4203"/>
      <c r="S533" s="4205"/>
    </row>
    <row r="534" spans="1:19" ht="12.75" customHeight="1">
      <c r="A534" s="4206" t="s">
        <v>262</v>
      </c>
      <c r="B534" s="4207" t="s">
        <v>251</v>
      </c>
      <c r="D534" s="4208"/>
      <c r="F534" s="4206" t="s">
        <v>269</v>
      </c>
      <c r="G534" s="4220" t="s">
        <v>251</v>
      </c>
      <c r="I534" s="4208"/>
      <c r="K534" s="4206" t="s">
        <v>269</v>
      </c>
      <c r="L534" s="4207" t="s">
        <v>251</v>
      </c>
      <c r="N534" s="4208"/>
      <c r="P534" s="4206"/>
      <c r="Q534" s="4207"/>
      <c r="S534" s="4208"/>
    </row>
    <row r="535" spans="1:19" ht="12.75" customHeight="1">
      <c r="A535" s="4206"/>
      <c r="B535" s="4207"/>
      <c r="D535" s="4209"/>
      <c r="F535" s="4206"/>
      <c r="G535" s="4221"/>
      <c r="I535" s="4209"/>
      <c r="K535" s="4206"/>
      <c r="L535" s="4207"/>
      <c r="N535" s="4209"/>
      <c r="P535" s="4206"/>
      <c r="Q535" s="4207"/>
      <c r="S535" s="4209"/>
    </row>
    <row r="536" spans="1:19" ht="12.75" customHeight="1">
      <c r="A536" s="306"/>
      <c r="B536" s="4207" t="s">
        <v>252</v>
      </c>
      <c r="C536" s="4203" t="s">
        <v>817</v>
      </c>
      <c r="D536" s="4208">
        <f>'10,00'!X162</f>
        <v>20</v>
      </c>
      <c r="F536" s="306"/>
      <c r="G536" s="4220" t="s">
        <v>252</v>
      </c>
      <c r="H536" s="4222"/>
      <c r="I536" s="4208"/>
      <c r="K536" s="306"/>
      <c r="L536" s="4207" t="s">
        <v>252</v>
      </c>
      <c r="M536" s="4203"/>
      <c r="N536" s="4208"/>
      <c r="P536" s="306"/>
      <c r="Q536" s="4207"/>
      <c r="R536" s="4203"/>
      <c r="S536" s="4208"/>
    </row>
    <row r="537" spans="1:19" ht="12.75" customHeight="1">
      <c r="A537" s="4210">
        <f>A528</f>
        <v>44606</v>
      </c>
      <c r="B537" s="4207"/>
      <c r="C537" s="4203"/>
      <c r="D537" s="4209"/>
      <c r="F537" s="4210">
        <f>F528</f>
        <v>44606</v>
      </c>
      <c r="G537" s="4221"/>
      <c r="H537" s="4223"/>
      <c r="I537" s="4209"/>
      <c r="K537" s="4210">
        <f>K528</f>
        <v>44606</v>
      </c>
      <c r="L537" s="4207"/>
      <c r="M537" s="4203"/>
      <c r="N537" s="4209"/>
      <c r="P537" s="4210"/>
      <c r="Q537" s="4207"/>
      <c r="R537" s="4203"/>
      <c r="S537" s="4209"/>
    </row>
    <row r="538" spans="1:19" ht="12.75" customHeight="1">
      <c r="A538" s="4211"/>
      <c r="B538" s="4207" t="s">
        <v>253</v>
      </c>
      <c r="C538" s="4212"/>
      <c r="D538" s="4213"/>
      <c r="F538" s="4210"/>
      <c r="G538" s="4220" t="s">
        <v>253</v>
      </c>
      <c r="H538" s="4224"/>
      <c r="I538" s="4225"/>
      <c r="K538" s="4211"/>
      <c r="L538" s="4207" t="s">
        <v>253</v>
      </c>
      <c r="M538" s="4212"/>
      <c r="N538" s="4213"/>
      <c r="P538" s="4211"/>
      <c r="Q538" s="4207"/>
      <c r="R538" s="4212"/>
      <c r="S538" s="4213"/>
    </row>
    <row r="539" spans="1:19" ht="12.75" customHeight="1">
      <c r="A539" s="328"/>
      <c r="B539" s="4207"/>
      <c r="C539" s="4212"/>
      <c r="D539" s="4213"/>
      <c r="F539" s="373"/>
      <c r="G539" s="4221"/>
      <c r="H539" s="4226"/>
      <c r="I539" s="4227"/>
      <c r="K539" s="328"/>
      <c r="L539" s="4207"/>
      <c r="M539" s="4212"/>
      <c r="N539" s="4213"/>
      <c r="P539" s="328"/>
      <c r="Q539" s="4207"/>
      <c r="R539" s="4212"/>
      <c r="S539" s="4213"/>
    </row>
    <row r="540" spans="1:19" ht="7.5" customHeight="1"/>
    <row r="541" spans="1:19">
      <c r="A541" s="342"/>
      <c r="B541" s="4204"/>
      <c r="C541" s="4217" t="s">
        <v>24</v>
      </c>
      <c r="D541" s="4204">
        <f>'10,00'!F213</f>
        <v>50</v>
      </c>
      <c r="F541" s="375"/>
      <c r="G541" s="4204"/>
      <c r="H541" s="4217" t="s">
        <v>24</v>
      </c>
      <c r="I541" s="4204"/>
      <c r="K541" s="329"/>
      <c r="L541" s="4202"/>
      <c r="M541" s="4203" t="s">
        <v>278</v>
      </c>
      <c r="N541" s="4204">
        <f>'Оз 16,00'!BW6</f>
        <v>0</v>
      </c>
      <c r="P541" s="329"/>
      <c r="Q541" s="4202"/>
      <c r="R541" s="4203" t="s">
        <v>278</v>
      </c>
      <c r="S541" s="4204">
        <f>'Оз 19;00'!AT7</f>
        <v>10</v>
      </c>
    </row>
    <row r="542" spans="1:19" ht="15" customHeight="1">
      <c r="A542" s="307">
        <f>A533</f>
        <v>0.41666666666666669</v>
      </c>
      <c r="B542" s="4205"/>
      <c r="C542" s="4218"/>
      <c r="D542" s="4205"/>
      <c r="F542" s="307">
        <f>F533</f>
        <v>0.5</v>
      </c>
      <c r="G542" s="4205"/>
      <c r="H542" s="4218"/>
      <c r="I542" s="4205"/>
      <c r="K542" s="307">
        <f>K533</f>
        <v>0.66666666666666663</v>
      </c>
      <c r="L542" s="4202"/>
      <c r="M542" s="4203"/>
      <c r="N542" s="4205"/>
      <c r="P542" s="307">
        <f>P533</f>
        <v>0</v>
      </c>
      <c r="Q542" s="4202"/>
      <c r="R542" s="4203"/>
      <c r="S542" s="4205"/>
    </row>
    <row r="543" spans="1:19" ht="12.75" customHeight="1">
      <c r="A543" s="4206" t="s">
        <v>325</v>
      </c>
      <c r="B543" s="4220" t="s">
        <v>251</v>
      </c>
      <c r="C543" s="4222"/>
      <c r="D543" s="4208"/>
      <c r="F543" s="4206" t="s">
        <v>266</v>
      </c>
      <c r="G543" s="4220" t="s">
        <v>251</v>
      </c>
      <c r="H543" s="4222"/>
      <c r="I543" s="4208"/>
      <c r="K543" s="4206" t="s">
        <v>650</v>
      </c>
      <c r="L543" s="4207" t="s">
        <v>251</v>
      </c>
      <c r="M543" s="4203"/>
      <c r="N543" s="4208"/>
      <c r="P543" s="4206" t="s">
        <v>623</v>
      </c>
      <c r="Q543" s="4207" t="s">
        <v>251</v>
      </c>
      <c r="R543" s="4203"/>
      <c r="S543" s="4208"/>
    </row>
    <row r="544" spans="1:19" ht="12.75" customHeight="1">
      <c r="A544" s="4206"/>
      <c r="B544" s="4221"/>
      <c r="C544" s="4223"/>
      <c r="D544" s="4209"/>
      <c r="F544" s="4206"/>
      <c r="G544" s="4221"/>
      <c r="H544" s="4223"/>
      <c r="I544" s="4209"/>
      <c r="K544" s="4206"/>
      <c r="L544" s="4207"/>
      <c r="M544" s="4203"/>
      <c r="N544" s="4209"/>
      <c r="P544" s="4206"/>
      <c r="Q544" s="4207"/>
      <c r="R544" s="4203"/>
      <c r="S544" s="4209"/>
    </row>
    <row r="545" spans="1:19" ht="12.75" customHeight="1">
      <c r="A545" s="306"/>
      <c r="B545" s="4207" t="s">
        <v>252</v>
      </c>
      <c r="C545" s="4203"/>
      <c r="D545" s="4208"/>
      <c r="F545" s="306"/>
      <c r="G545" s="4220" t="s">
        <v>252</v>
      </c>
      <c r="H545" s="4222"/>
      <c r="I545" s="4208"/>
      <c r="K545" s="306"/>
      <c r="L545" s="4207" t="s">
        <v>252</v>
      </c>
      <c r="M545" s="4203"/>
      <c r="N545" s="4208"/>
      <c r="P545" s="306"/>
      <c r="Q545" s="4207" t="s">
        <v>252</v>
      </c>
      <c r="R545" s="4203"/>
      <c r="S545" s="4208"/>
    </row>
    <row r="546" spans="1:19" ht="12.75" customHeight="1">
      <c r="A546" s="4210">
        <f>A537</f>
        <v>44606</v>
      </c>
      <c r="B546" s="4207"/>
      <c r="C546" s="4203"/>
      <c r="D546" s="4209"/>
      <c r="F546" s="4210">
        <f>F537</f>
        <v>44606</v>
      </c>
      <c r="G546" s="4221"/>
      <c r="H546" s="4223"/>
      <c r="I546" s="4209"/>
      <c r="K546" s="4210">
        <f>K537</f>
        <v>44606</v>
      </c>
      <c r="L546" s="4207"/>
      <c r="M546" s="4203"/>
      <c r="N546" s="4209"/>
      <c r="P546" s="4210">
        <f>P537</f>
        <v>0</v>
      </c>
      <c r="Q546" s="4207"/>
      <c r="R546" s="4203"/>
      <c r="S546" s="4209"/>
    </row>
    <row r="547" spans="1:19" ht="12.75" customHeight="1">
      <c r="A547" s="4211"/>
      <c r="B547" s="4207" t="s">
        <v>253</v>
      </c>
      <c r="C547" s="4212"/>
      <c r="D547" s="4213"/>
      <c r="F547" s="4210"/>
      <c r="G547" s="4220" t="s">
        <v>253</v>
      </c>
      <c r="H547" s="4224"/>
      <c r="I547" s="4225"/>
      <c r="K547" s="4211"/>
      <c r="L547" s="4207" t="s">
        <v>253</v>
      </c>
      <c r="M547" s="4212"/>
      <c r="N547" s="4213"/>
      <c r="P547" s="4211"/>
      <c r="Q547" s="4207" t="s">
        <v>253</v>
      </c>
      <c r="R547" s="4212"/>
      <c r="S547" s="4213"/>
    </row>
    <row r="548" spans="1:19" ht="12.75" customHeight="1">
      <c r="A548" s="328"/>
      <c r="B548" s="4207"/>
      <c r="C548" s="4212"/>
      <c r="D548" s="4213"/>
      <c r="F548" s="373"/>
      <c r="G548" s="4221"/>
      <c r="H548" s="4226"/>
      <c r="I548" s="4227"/>
      <c r="K548" s="328"/>
      <c r="L548" s="4207"/>
      <c r="M548" s="4212"/>
      <c r="N548" s="4213"/>
      <c r="P548" s="328"/>
      <c r="Q548" s="4207"/>
      <c r="R548" s="4212"/>
      <c r="S548" s="4213"/>
    </row>
    <row r="549" spans="1:19" ht="7.5" customHeight="1">
      <c r="A549" s="3"/>
      <c r="B549" s="323"/>
      <c r="C549" s="330"/>
      <c r="D549" s="330"/>
      <c r="F549" s="3"/>
      <c r="G549" s="323"/>
      <c r="H549" s="389"/>
      <c r="I549" s="389"/>
      <c r="K549" s="3"/>
      <c r="L549" s="323"/>
      <c r="M549" s="330"/>
      <c r="N549" s="330"/>
      <c r="P549" s="3"/>
      <c r="Q549" s="323"/>
      <c r="R549" s="330"/>
      <c r="S549" s="330"/>
    </row>
    <row r="550" spans="1:19">
      <c r="A550" s="329"/>
      <c r="B550" s="4202"/>
      <c r="C550" s="4203" t="s">
        <v>277</v>
      </c>
      <c r="D550" s="4204" t="e">
        <f>'10,00'!#REF!</f>
        <v>#REF!</v>
      </c>
      <c r="F550" s="375"/>
      <c r="G550" s="4204"/>
      <c r="H550" s="4222" t="s">
        <v>278</v>
      </c>
      <c r="I550" s="4204">
        <f>'Оз 13;00'!BX7</f>
        <v>0</v>
      </c>
      <c r="K550" s="329"/>
      <c r="L550" s="4202"/>
      <c r="M550" s="4203" t="s">
        <v>278</v>
      </c>
      <c r="N550" s="4204">
        <f>'Оз 16,00'!Z6</f>
        <v>0</v>
      </c>
      <c r="P550" s="329"/>
      <c r="Q550" s="4202"/>
      <c r="R550" s="4203" t="s">
        <v>278</v>
      </c>
      <c r="S550" s="4204">
        <f>'Оз 19;00'!BD7</f>
        <v>25</v>
      </c>
    </row>
    <row r="551" spans="1:19" ht="14.25" customHeight="1">
      <c r="A551" s="307">
        <f>A542</f>
        <v>0.41666666666666669</v>
      </c>
      <c r="B551" s="4202"/>
      <c r="C551" s="4203"/>
      <c r="D551" s="4205"/>
      <c r="F551" s="307">
        <f>F542</f>
        <v>0.5</v>
      </c>
      <c r="G551" s="4205"/>
      <c r="H551" s="4223"/>
      <c r="I551" s="4205"/>
      <c r="K551" s="307">
        <f>K542</f>
        <v>0.66666666666666663</v>
      </c>
      <c r="L551" s="4202"/>
      <c r="M551" s="4203"/>
      <c r="N551" s="4205"/>
      <c r="P551" s="307">
        <f>P542</f>
        <v>0</v>
      </c>
      <c r="Q551" s="4202"/>
      <c r="R551" s="4203"/>
      <c r="S551" s="4205"/>
    </row>
    <row r="552" spans="1:19" ht="12.75" customHeight="1">
      <c r="A552" s="4206" t="s">
        <v>325</v>
      </c>
      <c r="B552" s="4207" t="s">
        <v>251</v>
      </c>
      <c r="C552" s="4204" t="s">
        <v>594</v>
      </c>
      <c r="D552" s="4208" t="e">
        <f>'10,00'!#REF!</f>
        <v>#REF!</v>
      </c>
      <c r="F552" s="4206" t="s">
        <v>651</v>
      </c>
      <c r="G552" s="4220" t="s">
        <v>251</v>
      </c>
      <c r="H552" s="4204"/>
      <c r="I552" s="4208"/>
      <c r="K552" s="4206" t="s">
        <v>622</v>
      </c>
      <c r="L552" s="4207" t="s">
        <v>251</v>
      </c>
      <c r="N552" s="4208"/>
      <c r="P552" s="4206" t="s">
        <v>600</v>
      </c>
      <c r="Q552" s="4207" t="s">
        <v>251</v>
      </c>
      <c r="S552" s="4208"/>
    </row>
    <row r="553" spans="1:19" ht="12.75" customHeight="1">
      <c r="A553" s="4206"/>
      <c r="B553" s="4207"/>
      <c r="C553" s="4205"/>
      <c r="D553" s="4209"/>
      <c r="F553" s="4206"/>
      <c r="G553" s="4221"/>
      <c r="H553" s="4205"/>
      <c r="I553" s="4209"/>
      <c r="K553" s="4206"/>
      <c r="L553" s="4207"/>
      <c r="N553" s="4209"/>
      <c r="P553" s="4206"/>
      <c r="Q553" s="4207"/>
      <c r="S553" s="4209"/>
    </row>
    <row r="554" spans="1:19" ht="12.75" customHeight="1">
      <c r="A554" s="306"/>
      <c r="B554" s="4207" t="s">
        <v>252</v>
      </c>
      <c r="C554" s="4203" t="s">
        <v>593</v>
      </c>
      <c r="D554" s="4208" t="e">
        <f>'10,00'!#REF!</f>
        <v>#REF!</v>
      </c>
      <c r="F554" s="306"/>
      <c r="G554" s="4220" t="s">
        <v>252</v>
      </c>
      <c r="H554" s="4222"/>
      <c r="I554" s="4208"/>
      <c r="K554" s="306"/>
      <c r="L554" s="4207" t="s">
        <v>252</v>
      </c>
      <c r="M554" s="4203"/>
      <c r="N554" s="4208"/>
      <c r="P554" s="306"/>
      <c r="Q554" s="4207" t="s">
        <v>252</v>
      </c>
      <c r="R554" s="4203"/>
      <c r="S554" s="4208"/>
    </row>
    <row r="555" spans="1:19" ht="12.75" customHeight="1">
      <c r="A555" s="4210">
        <f>A546</f>
        <v>44606</v>
      </c>
      <c r="B555" s="4207"/>
      <c r="C555" s="4203"/>
      <c r="D555" s="4209"/>
      <c r="F555" s="4210">
        <f>F546</f>
        <v>44606</v>
      </c>
      <c r="G555" s="4221"/>
      <c r="H555" s="4223"/>
      <c r="I555" s="4209"/>
      <c r="K555" s="4210">
        <f>K546</f>
        <v>44606</v>
      </c>
      <c r="L555" s="4207"/>
      <c r="M555" s="4203"/>
      <c r="N555" s="4209"/>
      <c r="P555" s="4210">
        <f>P546</f>
        <v>0</v>
      </c>
      <c r="Q555" s="4207"/>
      <c r="R555" s="4203"/>
      <c r="S555" s="4209"/>
    </row>
    <row r="556" spans="1:19" ht="12.75" customHeight="1">
      <c r="A556" s="4211"/>
      <c r="B556" s="4207" t="s">
        <v>253</v>
      </c>
      <c r="C556" s="4212"/>
      <c r="D556" s="4213"/>
      <c r="F556" s="4210"/>
      <c r="G556" s="4220" t="s">
        <v>253</v>
      </c>
      <c r="H556" s="4224"/>
      <c r="I556" s="4225"/>
      <c r="K556" s="4211"/>
      <c r="L556" s="4207" t="s">
        <v>253</v>
      </c>
      <c r="M556" s="4212"/>
      <c r="N556" s="4213"/>
      <c r="P556" s="4211"/>
      <c r="Q556" s="4207" t="s">
        <v>253</v>
      </c>
      <c r="R556" s="4212"/>
      <c r="S556" s="4213"/>
    </row>
    <row r="557" spans="1:19" ht="12.75" customHeight="1">
      <c r="A557" s="328"/>
      <c r="B557" s="4207"/>
      <c r="C557" s="4212"/>
      <c r="D557" s="4213"/>
      <c r="F557" s="373"/>
      <c r="G557" s="4221"/>
      <c r="H557" s="4226"/>
      <c r="I557" s="4227"/>
      <c r="K557" s="328"/>
      <c r="L557" s="4207"/>
      <c r="M557" s="4212"/>
      <c r="N557" s="4213"/>
      <c r="P557" s="328"/>
      <c r="Q557" s="4207"/>
      <c r="R557" s="4212"/>
      <c r="S557" s="4213"/>
    </row>
    <row r="558" spans="1:19" ht="7.5" customHeight="1">
      <c r="A558" s="3"/>
      <c r="B558" s="323"/>
      <c r="C558" s="330"/>
      <c r="D558" s="330"/>
      <c r="F558" s="3"/>
      <c r="G558" s="323"/>
      <c r="H558" s="389"/>
      <c r="I558" s="389"/>
      <c r="K558" s="3"/>
      <c r="L558" s="323"/>
      <c r="M558" s="330"/>
      <c r="N558" s="330"/>
      <c r="P558" s="3"/>
      <c r="Q558" s="323"/>
      <c r="R558" s="330"/>
      <c r="S558" s="330"/>
    </row>
    <row r="559" spans="1:19">
      <c r="A559" s="329"/>
      <c r="B559" s="4202"/>
      <c r="C559" s="4203" t="s">
        <v>816</v>
      </c>
      <c r="D559" s="4204">
        <f>'10,00'!F231</f>
        <v>5</v>
      </c>
      <c r="F559" s="375"/>
      <c r="G559" s="4204"/>
      <c r="H559" s="4222" t="s">
        <v>278</v>
      </c>
      <c r="I559" s="4204">
        <f>'Оз 13;00'!BN7</f>
        <v>0</v>
      </c>
      <c r="K559" s="329"/>
      <c r="L559" s="4202"/>
      <c r="M559" s="4203" t="s">
        <v>278</v>
      </c>
      <c r="N559" s="4204">
        <f>'Оз 16,00'!BM6</f>
        <v>0</v>
      </c>
      <c r="P559" s="329"/>
      <c r="Q559" s="4202"/>
      <c r="R559" s="4203" t="s">
        <v>278</v>
      </c>
      <c r="S559" s="4204">
        <f>'Оз 19;00'!BN7</f>
        <v>0</v>
      </c>
    </row>
    <row r="560" spans="1:19" ht="18">
      <c r="A560" s="307">
        <f>A551</f>
        <v>0.41666666666666669</v>
      </c>
      <c r="B560" s="4202"/>
      <c r="C560" s="4203"/>
      <c r="D560" s="4205"/>
      <c r="F560" s="307">
        <f>F551</f>
        <v>0.5</v>
      </c>
      <c r="G560" s="4205"/>
      <c r="H560" s="4223"/>
      <c r="I560" s="4205"/>
      <c r="K560" s="307">
        <f>K551</f>
        <v>0.66666666666666663</v>
      </c>
      <c r="L560" s="4202"/>
      <c r="M560" s="4203"/>
      <c r="N560" s="4205"/>
      <c r="P560" s="307">
        <f>P551</f>
        <v>0</v>
      </c>
      <c r="Q560" s="4202"/>
      <c r="R560" s="4203"/>
      <c r="S560" s="4205"/>
    </row>
    <row r="561" spans="1:19" ht="12.75" customHeight="1">
      <c r="A561" s="4206" t="s">
        <v>325</v>
      </c>
      <c r="B561" s="4207" t="s">
        <v>251</v>
      </c>
      <c r="D561" s="4208"/>
      <c r="F561" s="4206" t="s">
        <v>629</v>
      </c>
      <c r="G561" s="4220" t="s">
        <v>251</v>
      </c>
      <c r="I561" s="4208"/>
      <c r="K561" s="4206" t="s">
        <v>629</v>
      </c>
      <c r="L561" s="4207" t="s">
        <v>251</v>
      </c>
      <c r="N561" s="4208"/>
      <c r="P561" s="4206" t="s">
        <v>629</v>
      </c>
      <c r="Q561" s="4207" t="s">
        <v>251</v>
      </c>
      <c r="S561" s="4208"/>
    </row>
    <row r="562" spans="1:19" ht="12.75" customHeight="1">
      <c r="A562" s="4206"/>
      <c r="B562" s="4207"/>
      <c r="D562" s="4209"/>
      <c r="F562" s="4206"/>
      <c r="G562" s="4221"/>
      <c r="I562" s="4209"/>
      <c r="K562" s="4206"/>
      <c r="L562" s="4207"/>
      <c r="N562" s="4209"/>
      <c r="P562" s="4206"/>
      <c r="Q562" s="4207"/>
      <c r="S562" s="4209"/>
    </row>
    <row r="563" spans="1:19" ht="12.75" customHeight="1">
      <c r="A563" s="306"/>
      <c r="B563" s="4207" t="s">
        <v>252</v>
      </c>
      <c r="C563" s="4203" t="s">
        <v>817</v>
      </c>
      <c r="D563" s="4208">
        <f>'10,00'!F214</f>
        <v>10</v>
      </c>
      <c r="F563" s="306"/>
      <c r="G563" s="4220" t="s">
        <v>252</v>
      </c>
      <c r="H563" s="4222"/>
      <c r="I563" s="4208"/>
      <c r="K563" s="306"/>
      <c r="L563" s="4207" t="s">
        <v>252</v>
      </c>
      <c r="M563" s="4203"/>
      <c r="N563" s="4208"/>
      <c r="P563" s="306"/>
      <c r="Q563" s="4207" t="s">
        <v>252</v>
      </c>
      <c r="R563" s="4203"/>
      <c r="S563" s="4208"/>
    </row>
    <row r="564" spans="1:19" ht="12.75" customHeight="1">
      <c r="A564" s="4210">
        <f>A555</f>
        <v>44606</v>
      </c>
      <c r="B564" s="4207"/>
      <c r="C564" s="4203"/>
      <c r="D564" s="4209"/>
      <c r="F564" s="4210">
        <f>F555</f>
        <v>44606</v>
      </c>
      <c r="G564" s="4221"/>
      <c r="H564" s="4223"/>
      <c r="I564" s="4209"/>
      <c r="K564" s="4210">
        <f>K555</f>
        <v>44606</v>
      </c>
      <c r="L564" s="4207"/>
      <c r="M564" s="4203"/>
      <c r="N564" s="4209"/>
      <c r="P564" s="4210">
        <f>P555</f>
        <v>0</v>
      </c>
      <c r="Q564" s="4207"/>
      <c r="R564" s="4203"/>
      <c r="S564" s="4209"/>
    </row>
    <row r="565" spans="1:19" ht="12.75" customHeight="1">
      <c r="A565" s="4211"/>
      <c r="B565" s="4207" t="s">
        <v>253</v>
      </c>
      <c r="C565" s="4212"/>
      <c r="D565" s="4213"/>
      <c r="F565" s="4210"/>
      <c r="G565" s="4220" t="s">
        <v>253</v>
      </c>
      <c r="H565" s="4224"/>
      <c r="I565" s="4225"/>
      <c r="K565" s="4211"/>
      <c r="L565" s="4207" t="s">
        <v>253</v>
      </c>
      <c r="M565" s="4212"/>
      <c r="N565" s="4213"/>
      <c r="P565" s="4211"/>
      <c r="Q565" s="4207" t="s">
        <v>253</v>
      </c>
      <c r="R565" s="4212"/>
      <c r="S565" s="4213"/>
    </row>
    <row r="566" spans="1:19" ht="12.75" customHeight="1">
      <c r="A566" s="328"/>
      <c r="B566" s="4207"/>
      <c r="C566" s="4212"/>
      <c r="D566" s="4213"/>
      <c r="F566" s="373"/>
      <c r="G566" s="4221"/>
      <c r="H566" s="4226"/>
      <c r="I566" s="4227"/>
      <c r="K566" s="328"/>
      <c r="L566" s="4207"/>
      <c r="M566" s="4212"/>
      <c r="N566" s="4213"/>
      <c r="P566" s="328"/>
      <c r="Q566" s="4207"/>
      <c r="R566" s="4212"/>
      <c r="S566" s="4213"/>
    </row>
    <row r="567" spans="1:19" ht="18.75" customHeight="1"/>
    <row r="568" spans="1:19" ht="18.75" customHeight="1">
      <c r="F568" s="448"/>
      <c r="G568" s="4204"/>
      <c r="H568" s="4217" t="s">
        <v>24</v>
      </c>
      <c r="I568" s="4204"/>
      <c r="K568" s="448"/>
      <c r="L568" s="4204"/>
      <c r="M568" s="4203" t="s">
        <v>278</v>
      </c>
      <c r="N568" s="4204">
        <f>'Оз 16,00'!AJ6</f>
        <v>0</v>
      </c>
      <c r="P568" s="448"/>
      <c r="Q568" s="4204"/>
      <c r="R568" s="4217" t="s">
        <v>24</v>
      </c>
      <c r="S568" s="4204"/>
    </row>
    <row r="569" spans="1:19" ht="18">
      <c r="A569" s="329"/>
      <c r="B569" s="4202"/>
      <c r="C569" s="4219" t="s">
        <v>24</v>
      </c>
      <c r="D569" s="4204">
        <f>'10,00'!F265</f>
        <v>0</v>
      </c>
      <c r="F569" s="307">
        <f>F560</f>
        <v>0.5</v>
      </c>
      <c r="G569" s="4205"/>
      <c r="H569" s="4218"/>
      <c r="I569" s="4205"/>
      <c r="K569" s="307">
        <f>K560</f>
        <v>0.66666666666666663</v>
      </c>
      <c r="L569" s="4205"/>
      <c r="M569" s="4203"/>
      <c r="N569" s="4205"/>
      <c r="P569" s="307">
        <f>P560</f>
        <v>0</v>
      </c>
      <c r="Q569" s="4205"/>
      <c r="R569" s="4218"/>
      <c r="S569" s="4205"/>
    </row>
    <row r="570" spans="1:19" ht="18">
      <c r="A570" s="307">
        <f>A560</f>
        <v>0.41666666666666669</v>
      </c>
      <c r="B570" s="4202"/>
      <c r="C570" s="4219"/>
      <c r="D570" s="4205"/>
      <c r="F570" s="4206" t="str">
        <f>A625</f>
        <v>Оазис  Дз-ка</v>
      </c>
      <c r="G570" s="4220" t="s">
        <v>251</v>
      </c>
      <c r="H570" s="4222"/>
      <c r="I570" s="4208"/>
      <c r="K570" s="4206" t="s">
        <v>515</v>
      </c>
      <c r="L570" s="4220" t="s">
        <v>251</v>
      </c>
      <c r="M570" s="4222"/>
      <c r="N570" s="4208"/>
      <c r="P570" s="4206" t="str">
        <f>K570</f>
        <v>Оазис  Табылга</v>
      </c>
      <c r="Q570" s="4220" t="s">
        <v>251</v>
      </c>
      <c r="R570" s="4222"/>
      <c r="S570" s="4208"/>
    </row>
    <row r="571" spans="1:19">
      <c r="A571" s="4206" t="s">
        <v>265</v>
      </c>
      <c r="B571" s="4207" t="s">
        <v>251</v>
      </c>
      <c r="C571" s="4203"/>
      <c r="D571" s="4208"/>
      <c r="F571" s="4206"/>
      <c r="G571" s="4221"/>
      <c r="H571" s="4223"/>
      <c r="I571" s="4209"/>
      <c r="K571" s="4206"/>
      <c r="L571" s="4221"/>
      <c r="M571" s="4223"/>
      <c r="N571" s="4209"/>
      <c r="P571" s="4206"/>
      <c r="Q571" s="4221"/>
      <c r="R571" s="4223"/>
      <c r="S571" s="4209"/>
    </row>
    <row r="572" spans="1:19">
      <c r="A572" s="4206"/>
      <c r="B572" s="4207"/>
      <c r="C572" s="4203"/>
      <c r="D572" s="4209"/>
      <c r="F572" s="306"/>
      <c r="G572" s="4207" t="s">
        <v>252</v>
      </c>
      <c r="H572" s="4203"/>
      <c r="I572" s="4208"/>
      <c r="K572" s="306"/>
      <c r="L572" s="4207" t="s">
        <v>252</v>
      </c>
      <c r="M572" s="4203"/>
      <c r="N572" s="4208"/>
      <c r="P572" s="306"/>
      <c r="Q572" s="4207" t="s">
        <v>252</v>
      </c>
      <c r="R572" s="4203"/>
      <c r="S572" s="4208"/>
    </row>
    <row r="573" spans="1:19">
      <c r="A573" s="306"/>
      <c r="B573" s="4207" t="s">
        <v>252</v>
      </c>
      <c r="C573" s="4203"/>
      <c r="D573" s="4208"/>
      <c r="F573" s="4210">
        <f>F564</f>
        <v>44606</v>
      </c>
      <c r="G573" s="4207"/>
      <c r="H573" s="4203"/>
      <c r="I573" s="4209"/>
      <c r="K573" s="4210">
        <f>K564</f>
        <v>44606</v>
      </c>
      <c r="L573" s="4207"/>
      <c r="M573" s="4203"/>
      <c r="N573" s="4209"/>
      <c r="P573" s="4210">
        <f>P564</f>
        <v>0</v>
      </c>
      <c r="Q573" s="4207"/>
      <c r="R573" s="4203"/>
      <c r="S573" s="4209"/>
    </row>
    <row r="574" spans="1:19">
      <c r="A574" s="4210">
        <f>A213</f>
        <v>44606</v>
      </c>
      <c r="B574" s="4207"/>
      <c r="C574" s="4203"/>
      <c r="D574" s="4209"/>
      <c r="F574" s="4211"/>
      <c r="G574" s="4207" t="s">
        <v>253</v>
      </c>
      <c r="H574" s="4212"/>
      <c r="I574" s="4213"/>
      <c r="K574" s="4211"/>
      <c r="L574" s="4207" t="s">
        <v>253</v>
      </c>
      <c r="M574" s="4212"/>
      <c r="N574" s="4213"/>
      <c r="P574" s="4211"/>
      <c r="Q574" s="4207" t="s">
        <v>253</v>
      </c>
      <c r="R574" s="4212"/>
      <c r="S574" s="4213"/>
    </row>
    <row r="575" spans="1:19">
      <c r="A575" s="4211"/>
      <c r="B575" s="4207" t="s">
        <v>253</v>
      </c>
      <c r="C575" s="4212"/>
      <c r="D575" s="4213"/>
      <c r="F575" s="447"/>
      <c r="G575" s="4207"/>
      <c r="H575" s="4212"/>
      <c r="I575" s="4213"/>
      <c r="K575" s="447"/>
      <c r="L575" s="4207"/>
      <c r="M575" s="4212"/>
      <c r="N575" s="4213"/>
      <c r="P575" s="447"/>
      <c r="Q575" s="4207"/>
      <c r="R575" s="4212"/>
      <c r="S575" s="4213"/>
    </row>
    <row r="576" spans="1:19" ht="15.75">
      <c r="A576" s="328"/>
      <c r="B576" s="4207"/>
      <c r="C576" s="4212"/>
      <c r="D576" s="4213"/>
      <c r="F576" s="3"/>
      <c r="G576" s="323"/>
      <c r="H576" s="449"/>
      <c r="I576" s="449"/>
      <c r="K576" s="3"/>
      <c r="L576" s="323"/>
      <c r="M576" s="449"/>
      <c r="N576" s="449"/>
      <c r="P576" s="3"/>
      <c r="Q576" s="323"/>
      <c r="R576" s="449"/>
      <c r="S576" s="449"/>
    </row>
    <row r="577" spans="1:19" ht="15.75">
      <c r="A577" s="3"/>
      <c r="B577" s="323"/>
      <c r="C577" s="330"/>
      <c r="D577" s="330"/>
      <c r="F577" s="448"/>
      <c r="G577" s="4202"/>
      <c r="H577" s="4203" t="s">
        <v>278</v>
      </c>
      <c r="I577" s="4204">
        <f>'Оз 13;00'!AT7</f>
        <v>20</v>
      </c>
      <c r="K577" s="448"/>
      <c r="L577" s="4202"/>
      <c r="M577" s="4203" t="s">
        <v>278</v>
      </c>
      <c r="N577" s="4204">
        <f>'Оз 16,00'!AT6</f>
        <v>0</v>
      </c>
      <c r="P577" s="448"/>
      <c r="Q577" s="4202"/>
      <c r="R577" s="4203"/>
      <c r="S577" s="4204"/>
    </row>
    <row r="578" spans="1:19" ht="18">
      <c r="A578" s="329"/>
      <c r="B578" s="4202"/>
      <c r="C578" s="4203" t="s">
        <v>277</v>
      </c>
      <c r="D578" s="4204" t="e">
        <f>'10,00'!#REF!</f>
        <v>#REF!</v>
      </c>
      <c r="F578" s="307">
        <f>F569</f>
        <v>0.5</v>
      </c>
      <c r="G578" s="4202"/>
      <c r="H578" s="4203"/>
      <c r="I578" s="4205"/>
      <c r="K578" s="307">
        <f>K569</f>
        <v>0.66666666666666663</v>
      </c>
      <c r="L578" s="4202"/>
      <c r="M578" s="4203"/>
      <c r="N578" s="4205"/>
      <c r="P578" s="307"/>
      <c r="Q578" s="4202"/>
      <c r="R578" s="4203"/>
      <c r="S578" s="4205"/>
    </row>
    <row r="579" spans="1:19" ht="18">
      <c r="A579" s="307">
        <f>A570</f>
        <v>0.41666666666666669</v>
      </c>
      <c r="B579" s="4202"/>
      <c r="C579" s="4203"/>
      <c r="D579" s="4205"/>
      <c r="F579" s="4206" t="s">
        <v>599</v>
      </c>
      <c r="G579" s="4207" t="s">
        <v>251</v>
      </c>
      <c r="I579" s="4208"/>
      <c r="K579" s="4206" t="s">
        <v>623</v>
      </c>
      <c r="L579" s="4207" t="s">
        <v>251</v>
      </c>
      <c r="N579" s="4208"/>
      <c r="P579" s="4206"/>
      <c r="Q579" s="4207"/>
      <c r="S579" s="4208"/>
    </row>
    <row r="580" spans="1:19">
      <c r="A580" s="4206" t="s">
        <v>265</v>
      </c>
      <c r="B580" s="4207" t="s">
        <v>251</v>
      </c>
      <c r="C580" s="4204" t="s">
        <v>594</v>
      </c>
      <c r="D580" s="4208" t="e">
        <f>'10,00'!#REF!</f>
        <v>#REF!</v>
      </c>
      <c r="F580" s="4206"/>
      <c r="G580" s="4207"/>
      <c r="I580" s="4209"/>
      <c r="K580" s="4206"/>
      <c r="L580" s="4207"/>
      <c r="N580" s="4209"/>
      <c r="P580" s="4206"/>
      <c r="Q580" s="4207"/>
      <c r="S580" s="4209"/>
    </row>
    <row r="581" spans="1:19">
      <c r="A581" s="4206"/>
      <c r="B581" s="4207"/>
      <c r="C581" s="4205"/>
      <c r="D581" s="4209"/>
      <c r="F581" s="306"/>
      <c r="G581" s="4207" t="s">
        <v>252</v>
      </c>
      <c r="H581" s="4203"/>
      <c r="I581" s="4208"/>
      <c r="K581" s="306"/>
      <c r="L581" s="4207" t="s">
        <v>252</v>
      </c>
      <c r="M581" s="4203"/>
      <c r="N581" s="4208"/>
      <c r="P581" s="306"/>
      <c r="Q581" s="4207"/>
      <c r="R581" s="4203"/>
      <c r="S581" s="4208"/>
    </row>
    <row r="582" spans="1:19">
      <c r="A582" s="306"/>
      <c r="B582" s="4207" t="s">
        <v>252</v>
      </c>
      <c r="C582" s="4203" t="s">
        <v>593</v>
      </c>
      <c r="D582" s="4208" t="e">
        <f>'10,00'!#REF!</f>
        <v>#REF!</v>
      </c>
      <c r="F582" s="4210">
        <f>F573</f>
        <v>44606</v>
      </c>
      <c r="G582" s="4207"/>
      <c r="H582" s="4203"/>
      <c r="I582" s="4209"/>
      <c r="K582" s="4210">
        <f>K573</f>
        <v>44606</v>
      </c>
      <c r="L582" s="4207"/>
      <c r="M582" s="4203"/>
      <c r="N582" s="4209"/>
      <c r="P582" s="4210"/>
      <c r="Q582" s="4207"/>
      <c r="R582" s="4203"/>
      <c r="S582" s="4209"/>
    </row>
    <row r="583" spans="1:19">
      <c r="A583" s="4210">
        <f>A574</f>
        <v>44606</v>
      </c>
      <c r="B583" s="4207"/>
      <c r="C583" s="4203"/>
      <c r="D583" s="4209"/>
      <c r="F583" s="4211"/>
      <c r="G583" s="4207" t="s">
        <v>253</v>
      </c>
      <c r="H583" s="4212"/>
      <c r="I583" s="4213"/>
      <c r="K583" s="4211"/>
      <c r="L583" s="4207" t="s">
        <v>253</v>
      </c>
      <c r="M583" s="4212"/>
      <c r="N583" s="4213"/>
      <c r="P583" s="4211"/>
      <c r="Q583" s="4207"/>
      <c r="R583" s="4212"/>
      <c r="S583" s="4213"/>
    </row>
    <row r="584" spans="1:19">
      <c r="A584" s="4211"/>
      <c r="B584" s="4207" t="s">
        <v>253</v>
      </c>
      <c r="C584" s="4212"/>
      <c r="D584" s="4213"/>
      <c r="F584" s="447"/>
      <c r="G584" s="4207"/>
      <c r="H584" s="4212"/>
      <c r="I584" s="4213"/>
      <c r="K584" s="447"/>
      <c r="L584" s="4207"/>
      <c r="M584" s="4212"/>
      <c r="N584" s="4213"/>
      <c r="P584" s="447"/>
      <c r="Q584" s="4207"/>
      <c r="R584" s="4212"/>
      <c r="S584" s="4213"/>
    </row>
    <row r="585" spans="1:19" ht="15.75">
      <c r="A585" s="328"/>
      <c r="B585" s="4207"/>
      <c r="C585" s="4212"/>
      <c r="D585" s="4213"/>
      <c r="F585" s="3"/>
      <c r="G585" s="323"/>
      <c r="H585" s="449"/>
      <c r="I585" s="449"/>
      <c r="K585" s="3"/>
      <c r="L585" s="323"/>
      <c r="M585" s="449"/>
      <c r="N585" s="449"/>
      <c r="P585" s="3"/>
      <c r="Q585" s="323"/>
      <c r="R585" s="449"/>
      <c r="S585" s="449"/>
    </row>
    <row r="586" spans="1:19" ht="15.75">
      <c r="A586" s="3"/>
      <c r="B586" s="323"/>
      <c r="C586" s="330"/>
      <c r="D586" s="330"/>
      <c r="F586" s="448"/>
      <c r="G586" s="4202"/>
      <c r="H586" s="4203" t="s">
        <v>278</v>
      </c>
      <c r="I586" s="4204">
        <f>'Оз 13;00'!BD7</f>
        <v>0</v>
      </c>
      <c r="K586" s="448"/>
      <c r="L586" s="4202"/>
      <c r="M586" s="4203" t="s">
        <v>278</v>
      </c>
      <c r="N586" s="4204">
        <f>'Оз 16,00'!BD6</f>
        <v>0</v>
      </c>
      <c r="P586" s="448"/>
      <c r="Q586" s="4202"/>
      <c r="R586" s="4203"/>
      <c r="S586" s="4204"/>
    </row>
    <row r="587" spans="1:19" ht="18">
      <c r="A587" s="329"/>
      <c r="B587" s="4202"/>
      <c r="C587" s="4203" t="s">
        <v>816</v>
      </c>
      <c r="D587" s="4204">
        <f>'10,00'!F283</f>
        <v>0</v>
      </c>
      <c r="F587" s="307">
        <f>F578</f>
        <v>0.5</v>
      </c>
      <c r="G587" s="4202"/>
      <c r="H587" s="4203"/>
      <c r="I587" s="4205"/>
      <c r="K587" s="307">
        <f>K578</f>
        <v>0.66666666666666663</v>
      </c>
      <c r="L587" s="4202"/>
      <c r="M587" s="4203"/>
      <c r="N587" s="4205"/>
      <c r="P587" s="307"/>
      <c r="Q587" s="4202"/>
      <c r="R587" s="4203"/>
      <c r="S587" s="4205"/>
    </row>
    <row r="588" spans="1:19" ht="18">
      <c r="A588" s="307">
        <f>A579</f>
        <v>0.41666666666666669</v>
      </c>
      <c r="B588" s="4202"/>
      <c r="C588" s="4203"/>
      <c r="D588" s="4205"/>
      <c r="F588" s="4206" t="s">
        <v>600</v>
      </c>
      <c r="G588" s="4207" t="s">
        <v>251</v>
      </c>
      <c r="I588" s="4208"/>
      <c r="K588" s="4206" t="s">
        <v>600</v>
      </c>
      <c r="L588" s="4207" t="s">
        <v>251</v>
      </c>
      <c r="N588" s="4208"/>
      <c r="P588" s="4206"/>
      <c r="Q588" s="4207"/>
      <c r="S588" s="4208"/>
    </row>
    <row r="589" spans="1:19">
      <c r="A589" s="4206" t="s">
        <v>265</v>
      </c>
      <c r="B589" s="4207" t="s">
        <v>251</v>
      </c>
      <c r="D589" s="4208"/>
      <c r="F589" s="4206"/>
      <c r="G589" s="4207"/>
      <c r="I589" s="4209"/>
      <c r="K589" s="4206"/>
      <c r="L589" s="4207"/>
      <c r="N589" s="4209"/>
      <c r="P589" s="4206"/>
      <c r="Q589" s="4207"/>
      <c r="S589" s="4209"/>
    </row>
    <row r="590" spans="1:19">
      <c r="A590" s="4206"/>
      <c r="B590" s="4207"/>
      <c r="D590" s="4209"/>
      <c r="F590" s="306"/>
      <c r="G590" s="4207" t="s">
        <v>252</v>
      </c>
      <c r="H590" s="4203"/>
      <c r="I590" s="4208"/>
      <c r="K590" s="306"/>
      <c r="L590" s="4207" t="s">
        <v>252</v>
      </c>
      <c r="M590" s="4203"/>
      <c r="N590" s="4208"/>
      <c r="P590" s="306"/>
      <c r="Q590" s="4207"/>
      <c r="R590" s="4203"/>
      <c r="S590" s="4208"/>
    </row>
    <row r="591" spans="1:19">
      <c r="A591" s="306"/>
      <c r="B591" s="4207" t="s">
        <v>252</v>
      </c>
      <c r="C591" s="4203" t="s">
        <v>817</v>
      </c>
      <c r="D591" s="4208">
        <f>'10,00'!F266</f>
        <v>0</v>
      </c>
      <c r="F591" s="4210">
        <f>F582</f>
        <v>44606</v>
      </c>
      <c r="G591" s="4207"/>
      <c r="H591" s="4203"/>
      <c r="I591" s="4209"/>
      <c r="K591" s="4210">
        <f>K582</f>
        <v>44606</v>
      </c>
      <c r="L591" s="4207"/>
      <c r="M591" s="4203"/>
      <c r="N591" s="4209"/>
      <c r="P591" s="4210"/>
      <c r="Q591" s="4207"/>
      <c r="R591" s="4203"/>
      <c r="S591" s="4209"/>
    </row>
    <row r="592" spans="1:19">
      <c r="A592" s="4210">
        <f>A583</f>
        <v>44606</v>
      </c>
      <c r="B592" s="4207"/>
      <c r="C592" s="4203"/>
      <c r="D592" s="4209"/>
      <c r="F592" s="4211"/>
      <c r="G592" s="4207" t="s">
        <v>253</v>
      </c>
      <c r="H592" s="4212"/>
      <c r="I592" s="4213"/>
      <c r="K592" s="4211"/>
      <c r="L592" s="4207" t="s">
        <v>253</v>
      </c>
      <c r="M592" s="4212"/>
      <c r="N592" s="4213"/>
      <c r="P592" s="4211"/>
      <c r="Q592" s="4207"/>
      <c r="R592" s="4212"/>
      <c r="S592" s="4213"/>
    </row>
    <row r="593" spans="1:19">
      <c r="A593" s="4211"/>
      <c r="B593" s="4207" t="s">
        <v>253</v>
      </c>
      <c r="C593" s="4212"/>
      <c r="D593" s="4213"/>
      <c r="F593" s="447"/>
      <c r="G593" s="4207"/>
      <c r="H593" s="4212"/>
      <c r="I593" s="4213"/>
      <c r="K593" s="447"/>
      <c r="L593" s="4207"/>
      <c r="M593" s="4212"/>
      <c r="N593" s="4213"/>
      <c r="P593" s="447"/>
      <c r="Q593" s="4207"/>
      <c r="R593" s="4212"/>
      <c r="S593" s="4213"/>
    </row>
    <row r="594" spans="1:19">
      <c r="A594" s="328"/>
      <c r="B594" s="4207"/>
      <c r="C594" s="4212"/>
      <c r="D594" s="4213"/>
    </row>
    <row r="596" spans="1:19" ht="12.75" customHeight="1">
      <c r="A596" s="375"/>
      <c r="B596" s="4204"/>
      <c r="C596" s="4203" t="s">
        <v>278</v>
      </c>
      <c r="D596" s="4204">
        <f>'Оз 5;30'!BN7</f>
        <v>0</v>
      </c>
      <c r="F596" s="2522"/>
      <c r="G596" s="4202"/>
      <c r="H596" s="4203" t="s">
        <v>278</v>
      </c>
      <c r="I596" s="4204">
        <f>'Оз 13;00'!CH7</f>
        <v>5</v>
      </c>
      <c r="K596" s="2522"/>
      <c r="L596" s="4202"/>
      <c r="M596" s="4203" t="s">
        <v>278</v>
      </c>
      <c r="N596" s="4204">
        <f>'Оз 16,00'!CG6</f>
        <v>0</v>
      </c>
      <c r="P596" s="2522"/>
      <c r="Q596" s="4202"/>
      <c r="R596" s="4203" t="s">
        <v>278</v>
      </c>
      <c r="S596" s="4204">
        <f>'Оз 19;00'!CH7</f>
        <v>5</v>
      </c>
    </row>
    <row r="597" spans="1:19" ht="18">
      <c r="A597" s="307">
        <f>A588</f>
        <v>0.41666666666666669</v>
      </c>
      <c r="B597" s="4205"/>
      <c r="C597" s="4203"/>
      <c r="D597" s="4205"/>
      <c r="F597" s="307">
        <f>F587</f>
        <v>0.5</v>
      </c>
      <c r="G597" s="4202"/>
      <c r="H597" s="4203"/>
      <c r="I597" s="4205"/>
      <c r="K597" s="307">
        <f>K587</f>
        <v>0.66666666666666663</v>
      </c>
      <c r="L597" s="4202"/>
      <c r="M597" s="4203"/>
      <c r="N597" s="4205"/>
      <c r="P597" s="307">
        <f>P569</f>
        <v>0</v>
      </c>
      <c r="Q597" s="4202"/>
      <c r="R597" s="4203"/>
      <c r="S597" s="4205"/>
    </row>
    <row r="598" spans="1:19" ht="12.75" customHeight="1">
      <c r="A598" s="4206" t="s">
        <v>628</v>
      </c>
      <c r="B598" s="4220" t="s">
        <v>251</v>
      </c>
      <c r="C598" s="4222"/>
      <c r="D598" s="4208"/>
      <c r="F598" s="4206" t="str">
        <f>'Оз 5;30'!CI1</f>
        <v>Оазис  Изумруд</v>
      </c>
      <c r="G598" s="4207" t="s">
        <v>251</v>
      </c>
      <c r="I598" s="4208"/>
      <c r="K598" s="4206" t="str">
        <f>F598</f>
        <v>Оазис  Изумруд</v>
      </c>
      <c r="L598" s="4207" t="s">
        <v>251</v>
      </c>
      <c r="N598" s="4208"/>
      <c r="P598" s="4206" t="str">
        <f>K598</f>
        <v>Оазис  Изумруд</v>
      </c>
      <c r="Q598" s="4207" t="s">
        <v>251</v>
      </c>
      <c r="S598" s="4208"/>
    </row>
    <row r="599" spans="1:19" ht="12.75" customHeight="1">
      <c r="A599" s="4206"/>
      <c r="B599" s="4221"/>
      <c r="C599" s="4223"/>
      <c r="D599" s="4209"/>
      <c r="F599" s="4206"/>
      <c r="G599" s="4207"/>
      <c r="I599" s="4209"/>
      <c r="K599" s="4206"/>
      <c r="L599" s="4207"/>
      <c r="N599" s="4209"/>
      <c r="P599" s="4206"/>
      <c r="Q599" s="4207"/>
      <c r="S599" s="4209"/>
    </row>
    <row r="600" spans="1:19" ht="12.75" customHeight="1">
      <c r="A600" s="306"/>
      <c r="B600" s="4207" t="s">
        <v>252</v>
      </c>
      <c r="C600" s="4203"/>
      <c r="D600" s="4208"/>
      <c r="F600" s="2520"/>
      <c r="G600" s="4207" t="s">
        <v>252</v>
      </c>
      <c r="H600" s="4203"/>
      <c r="I600" s="4208"/>
      <c r="K600" s="2520"/>
      <c r="L600" s="4207" t="s">
        <v>252</v>
      </c>
      <c r="M600" s="4203"/>
      <c r="N600" s="4208"/>
      <c r="P600" s="2520"/>
      <c r="Q600" s="4207" t="s">
        <v>252</v>
      </c>
      <c r="R600" s="4203"/>
      <c r="S600" s="4208"/>
    </row>
    <row r="601" spans="1:19" ht="12.75" customHeight="1">
      <c r="A601" s="4210">
        <f>A592</f>
        <v>44606</v>
      </c>
      <c r="B601" s="4207"/>
      <c r="C601" s="4203"/>
      <c r="D601" s="4209"/>
      <c r="F601" s="4210">
        <f>F591</f>
        <v>44606</v>
      </c>
      <c r="G601" s="4207"/>
      <c r="H601" s="4203"/>
      <c r="I601" s="4209"/>
      <c r="K601" s="4210">
        <f>K591</f>
        <v>44606</v>
      </c>
      <c r="L601" s="4207"/>
      <c r="M601" s="4203"/>
      <c r="N601" s="4209"/>
      <c r="P601" s="4210">
        <f>P573</f>
        <v>0</v>
      </c>
      <c r="Q601" s="4207"/>
      <c r="R601" s="4203"/>
      <c r="S601" s="4209"/>
    </row>
    <row r="602" spans="1:19" ht="15" customHeight="1">
      <c r="A602" s="4211"/>
      <c r="B602" s="4207" t="s">
        <v>253</v>
      </c>
      <c r="C602" s="4212"/>
      <c r="D602" s="4213"/>
      <c r="F602" s="4211"/>
      <c r="G602" s="4207" t="s">
        <v>253</v>
      </c>
      <c r="H602" s="4212"/>
      <c r="I602" s="4213"/>
      <c r="K602" s="4211"/>
      <c r="L602" s="4207" t="s">
        <v>253</v>
      </c>
      <c r="M602" s="4212"/>
      <c r="N602" s="4213"/>
      <c r="P602" s="4211"/>
      <c r="Q602" s="4207" t="s">
        <v>253</v>
      </c>
      <c r="R602" s="4212"/>
      <c r="S602" s="4213"/>
    </row>
    <row r="603" spans="1:19" ht="16.5" customHeight="1">
      <c r="A603" s="373"/>
      <c r="B603" s="4207"/>
      <c r="C603" s="4212"/>
      <c r="D603" s="4213"/>
      <c r="F603" s="2521"/>
      <c r="G603" s="4207"/>
      <c r="H603" s="4212"/>
      <c r="I603" s="4213"/>
      <c r="K603" s="2521"/>
      <c r="L603" s="4207"/>
      <c r="M603" s="4212"/>
      <c r="N603" s="4213"/>
      <c r="P603" s="2521"/>
      <c r="Q603" s="4207"/>
      <c r="R603" s="4212"/>
      <c r="S603" s="4213"/>
    </row>
    <row r="604" spans="1:19" ht="15.75" customHeight="1">
      <c r="A604" s="3"/>
      <c r="B604" s="323"/>
      <c r="C604" s="389"/>
      <c r="D604" s="389"/>
      <c r="K604" s="3"/>
      <c r="L604" s="2524"/>
      <c r="M604" s="2255"/>
      <c r="N604" s="2254"/>
      <c r="P604" s="3"/>
      <c r="Q604" s="2524"/>
      <c r="R604" s="2255"/>
      <c r="S604" s="2254"/>
    </row>
    <row r="605" spans="1:19">
      <c r="A605" s="375"/>
      <c r="B605" s="4202"/>
      <c r="C605" s="4203" t="s">
        <v>277</v>
      </c>
      <c r="D605" s="4204"/>
    </row>
    <row r="606" spans="1:19" ht="18">
      <c r="A606" s="307">
        <f>A597</f>
        <v>0.41666666666666669</v>
      </c>
      <c r="B606" s="4202"/>
      <c r="C606" s="4203"/>
      <c r="D606" s="4205"/>
      <c r="F606" s="1943"/>
      <c r="G606" s="4202"/>
      <c r="H606" s="4232" t="s">
        <v>518</v>
      </c>
      <c r="I606" s="4232">
        <f>'KD 11,30'!F5</f>
        <v>0</v>
      </c>
      <c r="K606" s="1744"/>
      <c r="L606" s="4202"/>
      <c r="M606" s="4232" t="s">
        <v>518</v>
      </c>
      <c r="N606" s="4232">
        <f>'KD 16,00'!F5</f>
        <v>0</v>
      </c>
      <c r="P606" s="1744"/>
      <c r="Q606" s="4202"/>
      <c r="R606" s="4232" t="s">
        <v>518</v>
      </c>
      <c r="S606" s="4232">
        <f>'KD 19,30.'!F5</f>
        <v>0</v>
      </c>
    </row>
    <row r="607" spans="1:19" ht="18">
      <c r="A607" s="4206" t="s">
        <v>627</v>
      </c>
      <c r="B607" s="4207" t="s">
        <v>251</v>
      </c>
      <c r="C607" s="4204" t="s">
        <v>594</v>
      </c>
      <c r="D607" s="4208"/>
      <c r="F607" s="307">
        <f>F597</f>
        <v>0.5</v>
      </c>
      <c r="G607" s="4202"/>
      <c r="H607" s="4233"/>
      <c r="I607" s="4233"/>
      <c r="K607" s="307">
        <f>K597</f>
        <v>0.66666666666666663</v>
      </c>
      <c r="L607" s="4202"/>
      <c r="M607" s="4233"/>
      <c r="N607" s="4233"/>
      <c r="P607" s="307">
        <f>P597</f>
        <v>0</v>
      </c>
      <c r="Q607" s="4202"/>
      <c r="R607" s="4233"/>
      <c r="S607" s="4233"/>
    </row>
    <row r="608" spans="1:19">
      <c r="A608" s="4206"/>
      <c r="B608" s="4207"/>
      <c r="C608" s="4205"/>
      <c r="D608" s="4209"/>
      <c r="F608" s="4216" t="str">
        <f>K608</f>
        <v>King Dogs Ай-Пери</v>
      </c>
      <c r="G608" s="4207" t="s">
        <v>251</v>
      </c>
      <c r="H608" s="1637"/>
      <c r="I608" s="1651"/>
      <c r="K608" s="4216" t="str">
        <f>A662</f>
        <v>King Dogs Ай-Пери</v>
      </c>
      <c r="L608" s="4207" t="s">
        <v>251</v>
      </c>
      <c r="M608" s="1637"/>
      <c r="N608" s="1651"/>
      <c r="P608" s="4216" t="str">
        <f>K608</f>
        <v>King Dogs Ай-Пери</v>
      </c>
      <c r="Q608" s="4207" t="s">
        <v>251</v>
      </c>
      <c r="R608" s="1637"/>
      <c r="S608" s="1651"/>
    </row>
    <row r="609" spans="1:19">
      <c r="A609" s="306"/>
      <c r="B609" s="4207" t="s">
        <v>252</v>
      </c>
      <c r="C609" s="4203" t="s">
        <v>593</v>
      </c>
      <c r="D609" s="4208"/>
      <c r="F609" s="4206"/>
      <c r="G609" s="4207"/>
      <c r="H609" s="1637"/>
      <c r="I609" s="1651"/>
      <c r="K609" s="4206"/>
      <c r="L609" s="4207"/>
      <c r="M609" s="1637"/>
      <c r="N609" s="1651"/>
      <c r="P609" s="4206"/>
      <c r="Q609" s="4207"/>
      <c r="R609" s="1637"/>
      <c r="S609" s="1651"/>
    </row>
    <row r="610" spans="1:19">
      <c r="A610" s="4210">
        <f>A601</f>
        <v>44606</v>
      </c>
      <c r="B610" s="4207"/>
      <c r="C610" s="4203"/>
      <c r="D610" s="4209"/>
      <c r="F610" s="1939"/>
      <c r="G610" s="4207" t="s">
        <v>252</v>
      </c>
      <c r="H610" s="4234"/>
      <c r="I610" s="4208"/>
      <c r="K610" s="1741"/>
      <c r="L610" s="4207" t="s">
        <v>252</v>
      </c>
      <c r="M610" s="4234"/>
      <c r="N610" s="4208"/>
      <c r="P610" s="1741"/>
      <c r="Q610" s="4207" t="s">
        <v>252</v>
      </c>
      <c r="R610" s="4234"/>
      <c r="S610" s="4208"/>
    </row>
    <row r="611" spans="1:19">
      <c r="A611" s="4211"/>
      <c r="B611" s="4207" t="s">
        <v>253</v>
      </c>
      <c r="C611" s="4212"/>
      <c r="D611" s="4213"/>
      <c r="F611" s="4210">
        <f>F601</f>
        <v>44606</v>
      </c>
      <c r="G611" s="4207"/>
      <c r="H611" s="4234"/>
      <c r="I611" s="4209"/>
      <c r="K611" s="4210">
        <f>K601</f>
        <v>44606</v>
      </c>
      <c r="L611" s="4207"/>
      <c r="M611" s="4234"/>
      <c r="N611" s="4209"/>
      <c r="P611" s="4210">
        <f>P601</f>
        <v>0</v>
      </c>
      <c r="Q611" s="4207"/>
      <c r="R611" s="4234"/>
      <c r="S611" s="4209"/>
    </row>
    <row r="612" spans="1:19">
      <c r="A612" s="373"/>
      <c r="B612" s="4207"/>
      <c r="C612" s="4212"/>
      <c r="D612" s="4213"/>
      <c r="F612" s="4235"/>
      <c r="G612" s="4236" t="s">
        <v>253</v>
      </c>
      <c r="H612" s="1637"/>
      <c r="I612" s="1938"/>
      <c r="K612" s="4235"/>
      <c r="L612" s="4236" t="s">
        <v>253</v>
      </c>
      <c r="M612" s="1637"/>
      <c r="N612" s="1739"/>
      <c r="P612" s="4235"/>
      <c r="Q612" s="4236" t="s">
        <v>253</v>
      </c>
      <c r="R612" s="1637"/>
      <c r="S612" s="1739"/>
    </row>
    <row r="613" spans="1:19" ht="15.75">
      <c r="A613" s="3"/>
      <c r="B613" s="323"/>
      <c r="C613" s="389"/>
      <c r="D613" s="389"/>
      <c r="F613" s="1942"/>
      <c r="G613" s="4237"/>
      <c r="H613" s="1637"/>
      <c r="I613" s="1940"/>
      <c r="K613" s="1743"/>
      <c r="L613" s="4237"/>
      <c r="M613" s="1637"/>
      <c r="N613" s="1740"/>
      <c r="P613" s="1743"/>
      <c r="Q613" s="4237"/>
      <c r="R613" s="1637"/>
      <c r="S613" s="1740"/>
    </row>
    <row r="614" spans="1:19">
      <c r="A614" s="375"/>
      <c r="B614" s="4202"/>
      <c r="C614" s="4203" t="s">
        <v>278</v>
      </c>
      <c r="D614" s="4204"/>
      <c r="F614" s="1941"/>
      <c r="G614" s="4238"/>
      <c r="H614" s="1637"/>
      <c r="I614" s="1938"/>
      <c r="K614" s="1742"/>
      <c r="L614" s="4238"/>
      <c r="M614" s="1637"/>
      <c r="N614" s="1739"/>
      <c r="P614" s="1742"/>
      <c r="Q614" s="4238"/>
      <c r="R614" s="1637"/>
      <c r="S614" s="1739"/>
    </row>
    <row r="615" spans="1:19" ht="18">
      <c r="A615" s="307">
        <f>A606</f>
        <v>0.41666666666666669</v>
      </c>
      <c r="B615" s="4202"/>
      <c r="C615" s="4203"/>
      <c r="D615" s="4205"/>
    </row>
    <row r="616" spans="1:19">
      <c r="A616" s="4206" t="s">
        <v>515</v>
      </c>
      <c r="B616" s="4207" t="s">
        <v>251</v>
      </c>
      <c r="C616" s="4204"/>
      <c r="D616" s="4208"/>
    </row>
    <row r="617" spans="1:19">
      <c r="A617" s="4206"/>
      <c r="B617" s="4207"/>
      <c r="C617" s="4205"/>
      <c r="D617" s="4209"/>
    </row>
    <row r="618" spans="1:19">
      <c r="A618" s="306"/>
      <c r="B618" s="4207" t="s">
        <v>252</v>
      </c>
      <c r="C618" s="4203"/>
      <c r="D618" s="4208"/>
    </row>
    <row r="619" spans="1:19">
      <c r="A619" s="4210">
        <f>A610</f>
        <v>44606</v>
      </c>
      <c r="B619" s="4207"/>
      <c r="C619" s="4203"/>
      <c r="D619" s="4209"/>
    </row>
    <row r="620" spans="1:19">
      <c r="A620" s="4211"/>
      <c r="B620" s="4207" t="s">
        <v>253</v>
      </c>
      <c r="C620" s="4212"/>
      <c r="D620" s="4213"/>
    </row>
    <row r="621" spans="1:19">
      <c r="A621" s="373"/>
      <c r="B621" s="4207"/>
      <c r="C621" s="4212"/>
      <c r="D621" s="4213"/>
      <c r="K621" s="1861"/>
      <c r="L621" s="4202"/>
      <c r="M621" s="4232" t="s">
        <v>518</v>
      </c>
      <c r="N621" s="4232">
        <f>'KD Основная продукция'!T27</f>
        <v>0</v>
      </c>
      <c r="P621" s="1861"/>
      <c r="Q621" s="4202"/>
      <c r="R621" s="4232" t="str">
        <f>H622</f>
        <v>Булочки Гиппер</v>
      </c>
      <c r="S621" s="4232">
        <f>'Оз 19;00'!CR7</f>
        <v>10</v>
      </c>
    </row>
    <row r="622" spans="1:19" ht="18">
      <c r="F622" s="1943"/>
      <c r="G622" s="4202"/>
      <c r="H622" s="4232" t="str">
        <f>C623</f>
        <v>Булочки Гиппер</v>
      </c>
      <c r="I622" s="4232">
        <f>'Оз 13;00'!CR7</f>
        <v>10</v>
      </c>
      <c r="K622" s="307">
        <f>K607</f>
        <v>0.66666666666666663</v>
      </c>
      <c r="L622" s="4202"/>
      <c r="M622" s="4233"/>
      <c r="N622" s="4233"/>
      <c r="P622" s="307">
        <f>P607</f>
        <v>0</v>
      </c>
      <c r="Q622" s="4202"/>
      <c r="R622" s="4233"/>
      <c r="S622" s="4233"/>
    </row>
    <row r="623" spans="1:19" ht="18">
      <c r="A623" s="448"/>
      <c r="B623" s="4204"/>
      <c r="C623" s="4217" t="s">
        <v>278</v>
      </c>
      <c r="D623" s="4204"/>
      <c r="F623" s="307">
        <f>F633</f>
        <v>0.5</v>
      </c>
      <c r="G623" s="4202"/>
      <c r="H623" s="4233"/>
      <c r="I623" s="4233"/>
      <c r="K623" s="4216" t="s">
        <v>565</v>
      </c>
      <c r="L623" s="4207" t="s">
        <v>251</v>
      </c>
      <c r="M623" s="1637"/>
      <c r="N623" s="1651"/>
      <c r="P623" s="4216" t="str">
        <f>F624</f>
        <v>Оазис Мото</v>
      </c>
      <c r="Q623" s="4207" t="s">
        <v>251</v>
      </c>
      <c r="R623" s="1637"/>
      <c r="S623" s="1651"/>
    </row>
    <row r="624" spans="1:19" ht="18">
      <c r="A624" s="307">
        <f>A615</f>
        <v>0.41666666666666669</v>
      </c>
      <c r="B624" s="4205"/>
      <c r="C624" s="4218"/>
      <c r="D624" s="4205"/>
      <c r="F624" s="4216" t="str">
        <f>A672</f>
        <v>Оазис Мото</v>
      </c>
      <c r="G624" s="4207" t="s">
        <v>251</v>
      </c>
      <c r="H624" s="1637"/>
      <c r="I624" s="1651"/>
      <c r="K624" s="4206"/>
      <c r="L624" s="4207"/>
      <c r="M624" s="1637"/>
      <c r="N624" s="1651"/>
      <c r="P624" s="4206"/>
      <c r="Q624" s="4207"/>
      <c r="R624" s="1637"/>
      <c r="S624" s="1651"/>
    </row>
    <row r="625" spans="1:19">
      <c r="A625" s="4239" t="s">
        <v>513</v>
      </c>
      <c r="B625" s="4220" t="s">
        <v>251</v>
      </c>
      <c r="C625" s="4222"/>
      <c r="D625" s="4208"/>
      <c r="F625" s="4206"/>
      <c r="G625" s="4207"/>
      <c r="H625" s="1637"/>
      <c r="I625" s="1651"/>
      <c r="K625" s="1856"/>
      <c r="L625" s="4207" t="s">
        <v>252</v>
      </c>
      <c r="M625" s="4234"/>
      <c r="N625" s="4208"/>
      <c r="P625" s="1856"/>
      <c r="Q625" s="4207" t="s">
        <v>252</v>
      </c>
      <c r="R625" s="4234"/>
      <c r="S625" s="4208"/>
    </row>
    <row r="626" spans="1:19">
      <c r="A626" s="4239"/>
      <c r="B626" s="4221"/>
      <c r="C626" s="4223"/>
      <c r="D626" s="4209"/>
      <c r="F626" s="1939"/>
      <c r="G626" s="4207" t="s">
        <v>252</v>
      </c>
      <c r="H626" s="4234"/>
      <c r="I626" s="4208"/>
      <c r="K626" s="4210">
        <f>K611</f>
        <v>44606</v>
      </c>
      <c r="L626" s="4207"/>
      <c r="M626" s="4234"/>
      <c r="N626" s="4209"/>
      <c r="P626" s="4210">
        <f>P611</f>
        <v>0</v>
      </c>
      <c r="Q626" s="4207"/>
      <c r="R626" s="4234"/>
      <c r="S626" s="4209"/>
    </row>
    <row r="627" spans="1:19">
      <c r="A627" s="306"/>
      <c r="B627" s="4207" t="s">
        <v>252</v>
      </c>
      <c r="C627" s="4203"/>
      <c r="D627" s="4208"/>
      <c r="F627" s="4210">
        <f>F617</f>
        <v>0</v>
      </c>
      <c r="G627" s="4207"/>
      <c r="H627" s="4234"/>
      <c r="I627" s="4209"/>
      <c r="K627" s="4235"/>
      <c r="L627" s="4236" t="s">
        <v>253</v>
      </c>
      <c r="M627" s="1637"/>
      <c r="N627" s="1854"/>
      <c r="P627" s="4235"/>
      <c r="Q627" s="4236" t="s">
        <v>253</v>
      </c>
      <c r="R627" s="1637"/>
      <c r="S627" s="1854"/>
    </row>
    <row r="628" spans="1:19">
      <c r="A628" s="4210">
        <f>A619</f>
        <v>44606</v>
      </c>
      <c r="B628" s="4207"/>
      <c r="C628" s="4203"/>
      <c r="D628" s="4209"/>
      <c r="F628" s="4235"/>
      <c r="G628" s="4236" t="s">
        <v>253</v>
      </c>
      <c r="H628" s="1637"/>
      <c r="I628" s="1938"/>
      <c r="K628" s="1860"/>
      <c r="L628" s="4237"/>
      <c r="M628" s="1637"/>
      <c r="N628" s="1855"/>
      <c r="P628" s="1860"/>
      <c r="Q628" s="4237"/>
      <c r="R628" s="1637"/>
      <c r="S628" s="1855"/>
    </row>
    <row r="629" spans="1:19">
      <c r="A629" s="4211"/>
      <c r="B629" s="4207" t="s">
        <v>253</v>
      </c>
      <c r="C629" s="4212"/>
      <c r="D629" s="4213"/>
      <c r="F629" s="1942"/>
      <c r="G629" s="4237"/>
      <c r="H629" s="1637"/>
      <c r="I629" s="1940"/>
      <c r="K629" s="1859"/>
      <c r="L629" s="4238"/>
      <c r="M629" s="1637"/>
      <c r="N629" s="1854"/>
      <c r="P629" s="1859"/>
      <c r="Q629" s="4238"/>
      <c r="R629" s="1637"/>
      <c r="S629" s="1854"/>
    </row>
    <row r="630" spans="1:19">
      <c r="A630" s="447"/>
      <c r="B630" s="4207"/>
      <c r="C630" s="4212"/>
      <c r="D630" s="4213"/>
      <c r="F630" s="1941"/>
      <c r="G630" s="4238"/>
      <c r="H630" s="1637"/>
      <c r="I630" s="1938"/>
    </row>
    <row r="631" spans="1:19" ht="15.75">
      <c r="A631" s="3"/>
      <c r="B631" s="323"/>
      <c r="C631" s="449"/>
      <c r="D631" s="449"/>
      <c r="K631" s="2113"/>
      <c r="L631" s="4202"/>
      <c r="M631" s="4232" t="s">
        <v>518</v>
      </c>
      <c r="N631" s="4232">
        <f>'KD Основная продукция'!T49</f>
        <v>0</v>
      </c>
      <c r="P631" s="2113"/>
      <c r="Q631" s="4202"/>
      <c r="R631" s="4232" t="s">
        <v>518</v>
      </c>
      <c r="S631" s="4232">
        <f>'KD Основная продукция'!AA49</f>
        <v>0</v>
      </c>
    </row>
    <row r="632" spans="1:19" ht="18">
      <c r="A632" s="448"/>
      <c r="B632" s="4202"/>
      <c r="C632" s="4203" t="s">
        <v>278</v>
      </c>
      <c r="D632" s="4204">
        <f>'Оз Основная продукция'!F7</f>
        <v>20</v>
      </c>
      <c r="F632" s="1968"/>
      <c r="G632" s="4202"/>
      <c r="H632" s="4219" t="s">
        <v>24</v>
      </c>
      <c r="I632" s="4204">
        <f>'11,30'!P280</f>
        <v>0</v>
      </c>
      <c r="K632" s="307">
        <f>K622</f>
        <v>0.66666666666666663</v>
      </c>
      <c r="L632" s="4202"/>
      <c r="M632" s="4233"/>
      <c r="N632" s="4233"/>
      <c r="P632" s="307">
        <f>P622</f>
        <v>0</v>
      </c>
      <c r="Q632" s="4202"/>
      <c r="R632" s="4233"/>
      <c r="S632" s="4233"/>
    </row>
    <row r="633" spans="1:19" ht="18">
      <c r="A633" s="307">
        <f>A624</f>
        <v>0.41666666666666669</v>
      </c>
      <c r="B633" s="4202"/>
      <c r="C633" s="4203"/>
      <c r="D633" s="4205"/>
      <c r="F633" s="307">
        <f>F607</f>
        <v>0.5</v>
      </c>
      <c r="G633" s="4202"/>
      <c r="H633" s="4219"/>
      <c r="I633" s="4205"/>
      <c r="K633" s="4216" t="s">
        <v>575</v>
      </c>
      <c r="L633" s="4207" t="s">
        <v>251</v>
      </c>
      <c r="M633" s="1637"/>
      <c r="N633" s="1651"/>
      <c r="P633" s="4216" t="s">
        <v>575</v>
      </c>
      <c r="Q633" s="4207" t="s">
        <v>251</v>
      </c>
      <c r="R633" s="1637"/>
      <c r="S633" s="1651"/>
    </row>
    <row r="634" spans="1:19">
      <c r="A634" s="4206" t="s">
        <v>498</v>
      </c>
      <c r="B634" s="4207" t="s">
        <v>251</v>
      </c>
      <c r="D634" s="4208"/>
      <c r="F634" s="4206" t="s">
        <v>542</v>
      </c>
      <c r="G634" s="4207" t="s">
        <v>251</v>
      </c>
      <c r="H634" s="4203"/>
      <c r="I634" s="4208"/>
      <c r="K634" s="4206"/>
      <c r="L634" s="4207"/>
      <c r="M634" s="1637"/>
      <c r="N634" s="1651"/>
      <c r="P634" s="4206"/>
      <c r="Q634" s="4207"/>
      <c r="R634" s="1637"/>
      <c r="S634" s="1651"/>
    </row>
    <row r="635" spans="1:19">
      <c r="A635" s="4206"/>
      <c r="B635" s="4207"/>
      <c r="D635" s="4209"/>
      <c r="F635" s="4206"/>
      <c r="G635" s="4207"/>
      <c r="H635" s="4203"/>
      <c r="I635" s="4209"/>
      <c r="K635" s="2110"/>
      <c r="L635" s="4207" t="s">
        <v>252</v>
      </c>
      <c r="M635" s="4234"/>
      <c r="N635" s="4208"/>
      <c r="P635" s="2110"/>
      <c r="Q635" s="4207" t="s">
        <v>252</v>
      </c>
      <c r="R635" s="4234"/>
      <c r="S635" s="4208"/>
    </row>
    <row r="636" spans="1:19">
      <c r="A636" s="306"/>
      <c r="B636" s="4207" t="s">
        <v>252</v>
      </c>
      <c r="C636" s="4203"/>
      <c r="D636" s="4208"/>
      <c r="F636" s="1964"/>
      <c r="G636" s="4207" t="s">
        <v>252</v>
      </c>
      <c r="H636" s="4203"/>
      <c r="I636" s="4208"/>
      <c r="K636" s="4210">
        <f>K626</f>
        <v>44606</v>
      </c>
      <c r="L636" s="4207"/>
      <c r="M636" s="4234"/>
      <c r="N636" s="4209"/>
      <c r="P636" s="4210">
        <f>P626</f>
        <v>0</v>
      </c>
      <c r="Q636" s="4207"/>
      <c r="R636" s="4234"/>
      <c r="S636" s="4209"/>
    </row>
    <row r="637" spans="1:19">
      <c r="A637" s="4210">
        <f>A628</f>
        <v>44606</v>
      </c>
      <c r="B637" s="4207"/>
      <c r="C637" s="4203"/>
      <c r="D637" s="4209"/>
      <c r="F637" s="4210">
        <f>F601</f>
        <v>44606</v>
      </c>
      <c r="G637" s="4207"/>
      <c r="H637" s="4203"/>
      <c r="I637" s="4209"/>
      <c r="K637" s="4235"/>
      <c r="L637" s="4236" t="s">
        <v>253</v>
      </c>
      <c r="M637" s="1637"/>
      <c r="N637" s="2108"/>
      <c r="P637" s="4235"/>
      <c r="Q637" s="4236" t="s">
        <v>253</v>
      </c>
      <c r="R637" s="1637"/>
      <c r="S637" s="2108"/>
    </row>
    <row r="638" spans="1:19">
      <c r="A638" s="4211"/>
      <c r="B638" s="4207" t="s">
        <v>253</v>
      </c>
      <c r="C638" s="4212"/>
      <c r="D638" s="4213"/>
      <c r="F638" s="4211"/>
      <c r="G638" s="4207" t="s">
        <v>253</v>
      </c>
      <c r="H638" s="4212"/>
      <c r="I638" s="4213"/>
      <c r="K638" s="2112"/>
      <c r="L638" s="4237"/>
      <c r="M638" s="1637"/>
      <c r="N638" s="2109"/>
      <c r="P638" s="2112"/>
      <c r="Q638" s="4237"/>
      <c r="R638" s="1637"/>
      <c r="S638" s="2109"/>
    </row>
    <row r="639" spans="1:19">
      <c r="A639" s="447"/>
      <c r="B639" s="4207"/>
      <c r="C639" s="4212"/>
      <c r="D639" s="4213"/>
      <c r="F639" s="1967"/>
      <c r="G639" s="4207"/>
      <c r="H639" s="4212"/>
      <c r="I639" s="4213"/>
      <c r="K639" s="2111"/>
      <c r="L639" s="4238"/>
      <c r="M639" s="1637"/>
      <c r="N639" s="2108"/>
      <c r="P639" s="2111"/>
      <c r="Q639" s="4238"/>
      <c r="R639" s="1637"/>
      <c r="S639" s="2108"/>
    </row>
    <row r="640" spans="1:19" ht="15.75">
      <c r="A640" s="3"/>
      <c r="B640" s="323"/>
      <c r="C640" s="449"/>
      <c r="D640" s="449"/>
      <c r="F640" s="3"/>
      <c r="G640" s="1965"/>
      <c r="H640" s="1966"/>
      <c r="I640" s="1966"/>
    </row>
    <row r="641" spans="1:19">
      <c r="A641" s="448"/>
      <c r="B641" s="4202"/>
      <c r="C641" s="4203" t="s">
        <v>278</v>
      </c>
      <c r="D641" s="4204">
        <f>'Оз Основная продукция'!F25</f>
        <v>10</v>
      </c>
      <c r="F641" s="1968"/>
      <c r="G641" s="4202"/>
      <c r="H641" s="4203" t="s">
        <v>277</v>
      </c>
      <c r="I641" s="4204">
        <f>'11,30'!P281</f>
        <v>0</v>
      </c>
      <c r="K641" s="2183"/>
      <c r="L641" s="4202"/>
      <c r="M641" s="4219" t="s">
        <v>24</v>
      </c>
      <c r="N641" s="4204">
        <f>'16,00'!F387</f>
        <v>0</v>
      </c>
      <c r="P641" s="2183"/>
      <c r="Q641" s="4202"/>
      <c r="R641" s="4219" t="s">
        <v>24</v>
      </c>
      <c r="S641" s="4204">
        <f>'19,00'!F318</f>
        <v>0</v>
      </c>
    </row>
    <row r="642" spans="1:19" ht="18">
      <c r="A642" s="307">
        <f>A633</f>
        <v>0.41666666666666669</v>
      </c>
      <c r="B642" s="4202"/>
      <c r="C642" s="4203"/>
      <c r="D642" s="4205"/>
      <c r="F642" s="307">
        <f>F633</f>
        <v>0.5</v>
      </c>
      <c r="G642" s="4202"/>
      <c r="H642" s="4203"/>
      <c r="I642" s="4205"/>
      <c r="K642" s="307">
        <f>K632</f>
        <v>0.66666666666666663</v>
      </c>
      <c r="L642" s="4202"/>
      <c r="M642" s="4219"/>
      <c r="N642" s="4205"/>
      <c r="P642" s="307">
        <f>P632</f>
        <v>0</v>
      </c>
      <c r="Q642" s="4202"/>
      <c r="R642" s="4219"/>
      <c r="S642" s="4205"/>
    </row>
    <row r="643" spans="1:19" ht="12.75" customHeight="1">
      <c r="A643" s="4206" t="s">
        <v>499</v>
      </c>
      <c r="B643" s="4207" t="s">
        <v>251</v>
      </c>
      <c r="D643" s="4208"/>
      <c r="F643" s="4206" t="str">
        <f>F634</f>
        <v>Весна</v>
      </c>
      <c r="G643" s="4207" t="s">
        <v>251</v>
      </c>
      <c r="H643" s="4204" t="s">
        <v>594</v>
      </c>
      <c r="I643" s="4208">
        <f>'11,30'!P282</f>
        <v>0</v>
      </c>
      <c r="K643" s="4206" t="str">
        <f>F671</f>
        <v>12 мкр</v>
      </c>
      <c r="L643" s="4207" t="s">
        <v>251</v>
      </c>
      <c r="M643" s="4203"/>
      <c r="N643" s="4208"/>
      <c r="P643" s="4206" t="str">
        <f>K643</f>
        <v>12 мкр</v>
      </c>
      <c r="Q643" s="4207" t="s">
        <v>251</v>
      </c>
      <c r="R643" s="4203"/>
      <c r="S643" s="4208"/>
    </row>
    <row r="644" spans="1:19" ht="12.75" customHeight="1">
      <c r="A644" s="4206"/>
      <c r="B644" s="4207"/>
      <c r="D644" s="4209"/>
      <c r="F644" s="4206"/>
      <c r="G644" s="4207"/>
      <c r="H644" s="4205"/>
      <c r="I644" s="4209"/>
      <c r="K644" s="4206"/>
      <c r="L644" s="4207"/>
      <c r="M644" s="4203"/>
      <c r="N644" s="4209"/>
      <c r="P644" s="4206"/>
      <c r="Q644" s="4207"/>
      <c r="R644" s="4203"/>
      <c r="S644" s="4209"/>
    </row>
    <row r="645" spans="1:19" ht="12.75" customHeight="1">
      <c r="A645" s="306"/>
      <c r="B645" s="4207" t="s">
        <v>252</v>
      </c>
      <c r="C645" s="4203"/>
      <c r="D645" s="4208"/>
      <c r="F645" s="1964"/>
      <c r="G645" s="4207" t="s">
        <v>252</v>
      </c>
      <c r="H645" s="4203" t="s">
        <v>593</v>
      </c>
      <c r="I645" s="4208">
        <f>'11,30'!P283</f>
        <v>0</v>
      </c>
      <c r="K645" s="2178"/>
      <c r="L645" s="4207" t="s">
        <v>252</v>
      </c>
      <c r="M645" s="4203"/>
      <c r="N645" s="4208"/>
      <c r="P645" s="2178"/>
      <c r="Q645" s="4207" t="s">
        <v>252</v>
      </c>
      <c r="R645" s="4203"/>
      <c r="S645" s="4208"/>
    </row>
    <row r="646" spans="1:19" ht="12.75" customHeight="1">
      <c r="A646" s="4210">
        <f>A637</f>
        <v>44606</v>
      </c>
      <c r="B646" s="4207"/>
      <c r="C646" s="4203"/>
      <c r="D646" s="4209"/>
      <c r="F646" s="4210">
        <f>F637</f>
        <v>44606</v>
      </c>
      <c r="G646" s="4207"/>
      <c r="H646" s="4203"/>
      <c r="I646" s="4209"/>
      <c r="K646" s="4210">
        <f>K636</f>
        <v>44606</v>
      </c>
      <c r="L646" s="4207"/>
      <c r="M646" s="4203"/>
      <c r="N646" s="4209"/>
      <c r="P646" s="4210">
        <f>P636</f>
        <v>0</v>
      </c>
      <c r="Q646" s="4207"/>
      <c r="R646" s="4203"/>
      <c r="S646" s="4209"/>
    </row>
    <row r="647" spans="1:19" ht="12.75" customHeight="1">
      <c r="A647" s="4211"/>
      <c r="B647" s="4207" t="s">
        <v>253</v>
      </c>
      <c r="C647" s="4212"/>
      <c r="D647" s="4213"/>
      <c r="F647" s="4211"/>
      <c r="G647" s="4207" t="s">
        <v>253</v>
      </c>
      <c r="H647" s="4212"/>
      <c r="I647" s="4213"/>
      <c r="K647" s="4211"/>
      <c r="L647" s="4207" t="s">
        <v>253</v>
      </c>
      <c r="M647" s="4212"/>
      <c r="N647" s="4213"/>
      <c r="P647" s="4211"/>
      <c r="Q647" s="4207" t="s">
        <v>253</v>
      </c>
      <c r="R647" s="4212"/>
      <c r="S647" s="4213"/>
    </row>
    <row r="648" spans="1:19" ht="12.75" customHeight="1">
      <c r="A648" s="447"/>
      <c r="B648" s="4207"/>
      <c r="C648" s="4212"/>
      <c r="D648" s="4213"/>
      <c r="F648" s="1967"/>
      <c r="G648" s="4207"/>
      <c r="H648" s="4212"/>
      <c r="I648" s="4213"/>
      <c r="K648" s="2182"/>
      <c r="L648" s="4207"/>
      <c r="M648" s="4212"/>
      <c r="N648" s="4213"/>
      <c r="P648" s="2182"/>
      <c r="Q648" s="4207"/>
      <c r="R648" s="4212"/>
      <c r="S648" s="4213"/>
    </row>
    <row r="649" spans="1:19" ht="15.75">
      <c r="F649" s="3"/>
      <c r="G649" s="1965"/>
      <c r="H649" s="1966"/>
      <c r="I649" s="1966"/>
      <c r="K649" s="3"/>
      <c r="L649" s="2179"/>
      <c r="M649" s="2180"/>
      <c r="N649" s="2180"/>
      <c r="P649" s="3"/>
      <c r="Q649" s="2179"/>
      <c r="R649" s="2180"/>
      <c r="S649" s="2180"/>
    </row>
    <row r="650" spans="1:19" ht="15.75" customHeight="1">
      <c r="A650" s="2522"/>
      <c r="B650" s="4202"/>
      <c r="C650" s="4203" t="s">
        <v>278</v>
      </c>
      <c r="D650" s="4204">
        <f>'Оз 5;30'!CH7</f>
        <v>5</v>
      </c>
      <c r="F650" s="1968"/>
      <c r="G650" s="4202"/>
      <c r="H650" s="4203" t="s">
        <v>278</v>
      </c>
      <c r="I650" s="4204">
        <f>'11,30'!P284</f>
        <v>0</v>
      </c>
      <c r="K650" s="2183"/>
      <c r="L650" s="4202"/>
      <c r="M650" s="4203" t="s">
        <v>277</v>
      </c>
      <c r="N650" s="4204">
        <f>'16,00'!F388</f>
        <v>0</v>
      </c>
      <c r="P650" s="2183"/>
      <c r="Q650" s="4202"/>
      <c r="R650" s="4203" t="s">
        <v>277</v>
      </c>
      <c r="S650" s="4204" t="e">
        <f>'19,00'!#REF!</f>
        <v>#REF!</v>
      </c>
    </row>
    <row r="651" spans="1:19" ht="15.75" customHeight="1">
      <c r="A651" s="307">
        <f>A642</f>
        <v>0.41666666666666669</v>
      </c>
      <c r="B651" s="4202"/>
      <c r="C651" s="4203"/>
      <c r="D651" s="4205"/>
      <c r="F651" s="307">
        <f>F642</f>
        <v>0.5</v>
      </c>
      <c r="G651" s="4202"/>
      <c r="H651" s="4203"/>
      <c r="I651" s="4205"/>
      <c r="K651" s="307">
        <f>K642</f>
        <v>0.66666666666666663</v>
      </c>
      <c r="L651" s="4202"/>
      <c r="M651" s="4203"/>
      <c r="N651" s="4205"/>
      <c r="P651" s="307">
        <f>P642</f>
        <v>0</v>
      </c>
      <c r="Q651" s="4202"/>
      <c r="R651" s="4203"/>
      <c r="S651" s="4205"/>
    </row>
    <row r="652" spans="1:19" ht="15.75" customHeight="1">
      <c r="A652" s="4206" t="str">
        <f>'Оз 5;30'!CI1</f>
        <v>Оазис  Изумруд</v>
      </c>
      <c r="B652" s="4207" t="s">
        <v>251</v>
      </c>
      <c r="D652" s="4208"/>
      <c r="F652" s="4206" t="str">
        <f>F643</f>
        <v>Весна</v>
      </c>
      <c r="G652" s="4207" t="s">
        <v>251</v>
      </c>
      <c r="I652" s="4208"/>
      <c r="K652" s="4206" t="str">
        <f>K643</f>
        <v>12 мкр</v>
      </c>
      <c r="L652" s="4207" t="s">
        <v>251</v>
      </c>
      <c r="M652" s="4204" t="s">
        <v>594</v>
      </c>
      <c r="N652" s="4208">
        <f>'16,00'!F389</f>
        <v>0</v>
      </c>
      <c r="P652" s="4206" t="str">
        <f>P643</f>
        <v>12 мкр</v>
      </c>
      <c r="Q652" s="4207" t="s">
        <v>251</v>
      </c>
      <c r="R652" s="4204" t="s">
        <v>594</v>
      </c>
      <c r="S652" s="4208" t="e">
        <f>'19,00'!#REF!</f>
        <v>#REF!</v>
      </c>
    </row>
    <row r="653" spans="1:19" ht="15.75" customHeight="1">
      <c r="A653" s="4206"/>
      <c r="B653" s="4207"/>
      <c r="D653" s="4209"/>
      <c r="F653" s="4206"/>
      <c r="G653" s="4207"/>
      <c r="I653" s="4209"/>
      <c r="K653" s="4206"/>
      <c r="L653" s="4207"/>
      <c r="M653" s="4205"/>
      <c r="N653" s="4209"/>
      <c r="P653" s="4206"/>
      <c r="Q653" s="4207"/>
      <c r="R653" s="4205"/>
      <c r="S653" s="4209"/>
    </row>
    <row r="654" spans="1:19" ht="13.5" customHeight="1">
      <c r="A654" s="2520"/>
      <c r="B654" s="4207" t="s">
        <v>252</v>
      </c>
      <c r="C654" s="4203"/>
      <c r="D654" s="4208"/>
      <c r="F654" s="1964"/>
      <c r="G654" s="4207" t="s">
        <v>252</v>
      </c>
      <c r="H654" s="4203" t="s">
        <v>718</v>
      </c>
      <c r="I654" s="4208"/>
      <c r="K654" s="2178"/>
      <c r="L654" s="4207" t="s">
        <v>252</v>
      </c>
      <c r="M654" s="4203" t="s">
        <v>593</v>
      </c>
      <c r="N654" s="4208">
        <f>'16,00'!F390</f>
        <v>0</v>
      </c>
      <c r="P654" s="2178"/>
      <c r="Q654" s="4207" t="s">
        <v>252</v>
      </c>
      <c r="R654" s="4203" t="s">
        <v>593</v>
      </c>
      <c r="S654" s="4208" t="e">
        <f>'19,00'!#REF!</f>
        <v>#REF!</v>
      </c>
    </row>
    <row r="655" spans="1:19" ht="3" customHeight="1">
      <c r="A655" s="4210">
        <f>A646</f>
        <v>44606</v>
      </c>
      <c r="B655" s="4207"/>
      <c r="C655" s="4203"/>
      <c r="D655" s="4209"/>
      <c r="F655" s="4210">
        <f>F646</f>
        <v>44606</v>
      </c>
      <c r="G655" s="4207"/>
      <c r="H655" s="4203"/>
      <c r="I655" s="4209"/>
      <c r="K655" s="4210">
        <f>K646</f>
        <v>44606</v>
      </c>
      <c r="L655" s="4207"/>
      <c r="M655" s="4203"/>
      <c r="N655" s="4209"/>
      <c r="P655" s="4210">
        <f>P646</f>
        <v>0</v>
      </c>
      <c r="Q655" s="4207"/>
      <c r="R655" s="4203"/>
      <c r="S655" s="4209"/>
    </row>
    <row r="656" spans="1:19" ht="14.25" customHeight="1">
      <c r="A656" s="4211"/>
      <c r="B656" s="4207" t="s">
        <v>253</v>
      </c>
      <c r="C656" s="4212"/>
      <c r="D656" s="4213"/>
      <c r="F656" s="4211"/>
      <c r="G656" s="4207" t="s">
        <v>253</v>
      </c>
      <c r="H656" s="4212"/>
      <c r="I656" s="4213"/>
      <c r="K656" s="4211"/>
      <c r="L656" s="4207" t="s">
        <v>253</v>
      </c>
      <c r="M656" s="4212"/>
      <c r="N656" s="4213"/>
      <c r="P656" s="4211"/>
      <c r="Q656" s="4207" t="s">
        <v>253</v>
      </c>
      <c r="R656" s="4212"/>
      <c r="S656" s="4213"/>
    </row>
    <row r="657" spans="1:19" ht="15" customHeight="1">
      <c r="A657" s="2521"/>
      <c r="B657" s="4207"/>
      <c r="C657" s="4212"/>
      <c r="D657" s="4213"/>
      <c r="F657" s="1967"/>
      <c r="G657" s="4207"/>
      <c r="H657" s="4212"/>
      <c r="I657" s="4213"/>
      <c r="K657" s="2182"/>
      <c r="L657" s="4207"/>
      <c r="M657" s="4212"/>
      <c r="N657" s="4213"/>
      <c r="P657" s="2182"/>
      <c r="Q657" s="4207"/>
      <c r="R657" s="4212"/>
      <c r="S657" s="4213"/>
    </row>
    <row r="658" spans="1:19" ht="17.25" customHeight="1">
      <c r="A658" s="36"/>
      <c r="B658" s="2525"/>
      <c r="C658" s="1665"/>
      <c r="D658" s="2248"/>
      <c r="K658" s="3"/>
      <c r="L658" s="2179"/>
      <c r="M658" s="2180"/>
      <c r="N658" s="2180"/>
      <c r="P658" s="3"/>
      <c r="Q658" s="2179"/>
      <c r="R658" s="2180"/>
      <c r="S658" s="2180"/>
    </row>
    <row r="659" spans="1:19">
      <c r="F659" s="2113"/>
      <c r="G659" s="4202"/>
      <c r="H659" s="4232" t="s">
        <v>518</v>
      </c>
      <c r="I659" s="4232">
        <f>'KD Основная продукция'!M49</f>
        <v>0</v>
      </c>
      <c r="K659" s="2183"/>
      <c r="L659" s="4202"/>
      <c r="M659" s="4203" t="s">
        <v>278</v>
      </c>
      <c r="N659" s="4204">
        <f>'16,00'!F391</f>
        <v>0</v>
      </c>
      <c r="P659" s="2183"/>
      <c r="Q659" s="4202"/>
      <c r="R659" s="4203" t="s">
        <v>278</v>
      </c>
      <c r="S659" s="4204" t="e">
        <f>'19,00'!#REF!</f>
        <v>#REF!</v>
      </c>
    </row>
    <row r="660" spans="1:19" ht="18">
      <c r="A660" s="1744"/>
      <c r="B660" s="4202"/>
      <c r="C660" s="4232" t="s">
        <v>518</v>
      </c>
      <c r="D660" s="4232">
        <f>'KD 5,30'!F5</f>
        <v>0</v>
      </c>
      <c r="F660" s="307">
        <f>F651</f>
        <v>0.5</v>
      </c>
      <c r="G660" s="4202"/>
      <c r="H660" s="4233"/>
      <c r="I660" s="4233"/>
      <c r="K660" s="307">
        <f>K651</f>
        <v>0.66666666666666663</v>
      </c>
      <c r="L660" s="4202"/>
      <c r="M660" s="4203"/>
      <c r="N660" s="4205"/>
      <c r="P660" s="307">
        <f>P651</f>
        <v>0</v>
      </c>
      <c r="Q660" s="4202"/>
      <c r="R660" s="4203"/>
      <c r="S660" s="4205"/>
    </row>
    <row r="661" spans="1:19" ht="18">
      <c r="A661" s="307">
        <f>A651</f>
        <v>0.41666666666666669</v>
      </c>
      <c r="B661" s="4202"/>
      <c r="C661" s="4233"/>
      <c r="D661" s="4233"/>
      <c r="F661" s="4216" t="s">
        <v>575</v>
      </c>
      <c r="G661" s="4207" t="s">
        <v>251</v>
      </c>
      <c r="H661" s="1637"/>
      <c r="I661" s="1651"/>
      <c r="K661" s="4206" t="str">
        <f>K652</f>
        <v>12 мкр</v>
      </c>
      <c r="L661" s="4207" t="s">
        <v>251</v>
      </c>
      <c r="N661" s="4208"/>
      <c r="P661" s="4206" t="str">
        <f>P652</f>
        <v>12 мкр</v>
      </c>
      <c r="Q661" s="4207" t="s">
        <v>251</v>
      </c>
      <c r="S661" s="4208"/>
    </row>
    <row r="662" spans="1:19" ht="12.75" customHeight="1">
      <c r="A662" s="4216" t="str">
        <f>'KD 5,30'!G1</f>
        <v>King Dogs Ай-Пери</v>
      </c>
      <c r="B662" s="4207" t="s">
        <v>251</v>
      </c>
      <c r="C662" s="1637"/>
      <c r="D662" s="1651"/>
      <c r="F662" s="4206"/>
      <c r="G662" s="4207"/>
      <c r="H662" s="1637"/>
      <c r="I662" s="1651"/>
      <c r="K662" s="4206"/>
      <c r="L662" s="4207"/>
      <c r="N662" s="4209"/>
      <c r="P662" s="4206"/>
      <c r="Q662" s="4207"/>
      <c r="S662" s="4209"/>
    </row>
    <row r="663" spans="1:19" ht="12.75" customHeight="1">
      <c r="A663" s="4206"/>
      <c r="B663" s="4207"/>
      <c r="C663" s="1637"/>
      <c r="D663" s="1651"/>
      <c r="F663" s="2110"/>
      <c r="G663" s="4207" t="s">
        <v>252</v>
      </c>
      <c r="H663" s="4234"/>
      <c r="I663" s="4208"/>
      <c r="K663" s="2178"/>
      <c r="L663" s="4207" t="s">
        <v>252</v>
      </c>
      <c r="M663" s="4203"/>
      <c r="N663" s="4208"/>
      <c r="P663" s="2178"/>
      <c r="Q663" s="4207" t="s">
        <v>252</v>
      </c>
      <c r="R663" s="4203" t="s">
        <v>718</v>
      </c>
      <c r="S663" s="4208">
        <f>'19,00'!F319</f>
        <v>0</v>
      </c>
    </row>
    <row r="664" spans="1:19" ht="12.75" customHeight="1">
      <c r="A664" s="1741"/>
      <c r="B664" s="4207" t="s">
        <v>252</v>
      </c>
      <c r="C664" s="4234"/>
      <c r="D664" s="4208"/>
      <c r="F664" s="4210">
        <f>F655</f>
        <v>44606</v>
      </c>
      <c r="G664" s="4207"/>
      <c r="H664" s="4234"/>
      <c r="I664" s="4209"/>
      <c r="K664" s="4210">
        <f>K655</f>
        <v>44606</v>
      </c>
      <c r="L664" s="4207"/>
      <c r="M664" s="4203"/>
      <c r="N664" s="4209"/>
      <c r="P664" s="4210">
        <f>P655</f>
        <v>0</v>
      </c>
      <c r="Q664" s="4207"/>
      <c r="R664" s="4203"/>
      <c r="S664" s="4209"/>
    </row>
    <row r="665" spans="1:19" ht="12.75" customHeight="1">
      <c r="A665" s="4210">
        <f>A655</f>
        <v>44606</v>
      </c>
      <c r="B665" s="4207"/>
      <c r="C665" s="4234"/>
      <c r="D665" s="4209"/>
      <c r="F665" s="4235"/>
      <c r="G665" s="4236" t="s">
        <v>253</v>
      </c>
      <c r="H665" s="1637"/>
      <c r="I665" s="2108"/>
      <c r="K665" s="4211"/>
      <c r="L665" s="4207" t="s">
        <v>253</v>
      </c>
      <c r="M665" s="4212"/>
      <c r="N665" s="4213"/>
      <c r="P665" s="4211"/>
      <c r="Q665" s="4207" t="s">
        <v>253</v>
      </c>
      <c r="R665" s="4212"/>
      <c r="S665" s="4213"/>
    </row>
    <row r="666" spans="1:19" ht="12.75" customHeight="1">
      <c r="A666" s="4235"/>
      <c r="B666" s="4236" t="s">
        <v>253</v>
      </c>
      <c r="C666" s="1637"/>
      <c r="D666" s="1739"/>
      <c r="F666" s="2112"/>
      <c r="G666" s="4237"/>
      <c r="H666" s="1637"/>
      <c r="I666" s="2109"/>
      <c r="K666" s="2182"/>
      <c r="L666" s="4207"/>
      <c r="M666" s="4212"/>
      <c r="N666" s="4213"/>
      <c r="P666" s="2182"/>
      <c r="Q666" s="4207"/>
      <c r="R666" s="4212"/>
      <c r="S666" s="4213"/>
    </row>
    <row r="667" spans="1:19">
      <c r="A667" s="1743"/>
      <c r="B667" s="4237"/>
      <c r="C667" s="1637"/>
      <c r="D667" s="1740"/>
      <c r="F667" s="2111"/>
      <c r="G667" s="4238"/>
      <c r="H667" s="1637"/>
      <c r="I667" s="2108"/>
    </row>
    <row r="668" spans="1:19">
      <c r="A668" s="1742"/>
      <c r="B668" s="4238"/>
      <c r="C668" s="1637"/>
      <c r="D668" s="1739"/>
      <c r="P668" s="2327"/>
      <c r="Q668" s="4202"/>
      <c r="R668" s="4203" t="s">
        <v>278</v>
      </c>
      <c r="S668" s="4204">
        <f>'Оз 19;00'!BX7</f>
        <v>0</v>
      </c>
    </row>
    <row r="669" spans="1:19" ht="18">
      <c r="A669" s="3"/>
      <c r="B669" s="1862"/>
      <c r="C669" s="1858"/>
      <c r="D669" s="1857"/>
      <c r="F669" s="2183"/>
      <c r="G669" s="4202"/>
      <c r="H669" s="4219" t="s">
        <v>24</v>
      </c>
      <c r="I669" s="4204">
        <f>'11,30'!F388</f>
        <v>0</v>
      </c>
      <c r="P669" s="307">
        <f>P660</f>
        <v>0</v>
      </c>
      <c r="Q669" s="4202"/>
      <c r="R669" s="4203"/>
      <c r="S669" s="4205"/>
    </row>
    <row r="670" spans="1:19" ht="18">
      <c r="A670" s="1861"/>
      <c r="B670" s="4202"/>
      <c r="C670" s="4232" t="str">
        <f>C650</f>
        <v>Булочки Гиппер</v>
      </c>
      <c r="D670" s="4232">
        <f>'Оз 5;30'!CR7</f>
        <v>20</v>
      </c>
      <c r="F670" s="307">
        <f>F660</f>
        <v>0.5</v>
      </c>
      <c r="G670" s="4202"/>
      <c r="H670" s="4219"/>
      <c r="I670" s="4205"/>
      <c r="P670" s="4206" t="s">
        <v>650</v>
      </c>
      <c r="Q670" s="4207" t="s">
        <v>251</v>
      </c>
      <c r="S670" s="4208"/>
    </row>
    <row r="671" spans="1:19" ht="18">
      <c r="A671" s="307">
        <f>A661</f>
        <v>0.41666666666666669</v>
      </c>
      <c r="B671" s="4202"/>
      <c r="C671" s="4233"/>
      <c r="D671" s="4233"/>
      <c r="F671" s="4206" t="str">
        <f>A719</f>
        <v>12 мкр</v>
      </c>
      <c r="G671" s="4207" t="s">
        <v>251</v>
      </c>
      <c r="H671" s="4203"/>
      <c r="I671" s="4208"/>
      <c r="P671" s="4206"/>
      <c r="Q671" s="4207"/>
      <c r="S671" s="4209"/>
    </row>
    <row r="672" spans="1:19" ht="12.75" customHeight="1">
      <c r="A672" s="4216" t="s">
        <v>808</v>
      </c>
      <c r="B672" s="4207" t="s">
        <v>251</v>
      </c>
      <c r="C672" s="1637"/>
      <c r="D672" s="1651"/>
      <c r="F672" s="4206"/>
      <c r="G672" s="4207"/>
      <c r="H672" s="4203"/>
      <c r="I672" s="4209"/>
      <c r="P672" s="2325"/>
      <c r="Q672" s="4207" t="s">
        <v>252</v>
      </c>
      <c r="R672" s="4203"/>
      <c r="S672" s="4208"/>
    </row>
    <row r="673" spans="1:19" ht="12.75" customHeight="1">
      <c r="A673" s="4206"/>
      <c r="B673" s="4207"/>
      <c r="C673" s="1637"/>
      <c r="D673" s="1651"/>
      <c r="F673" s="2178"/>
      <c r="G673" s="4207" t="s">
        <v>252</v>
      </c>
      <c r="H673" s="4203"/>
      <c r="I673" s="4208"/>
      <c r="P673" s="4210">
        <f>P664</f>
        <v>0</v>
      </c>
      <c r="Q673" s="4207"/>
      <c r="R673" s="4203"/>
      <c r="S673" s="4209"/>
    </row>
    <row r="674" spans="1:19" ht="12.75" customHeight="1">
      <c r="A674" s="1856"/>
      <c r="B674" s="4207" t="s">
        <v>252</v>
      </c>
      <c r="C674" s="4234"/>
      <c r="D674" s="4208"/>
      <c r="F674" s="4210">
        <f>F664</f>
        <v>44606</v>
      </c>
      <c r="G674" s="4207"/>
      <c r="H674" s="4203"/>
      <c r="I674" s="4209"/>
      <c r="P674" s="4211"/>
      <c r="Q674" s="4207" t="s">
        <v>253</v>
      </c>
      <c r="R674" s="4212"/>
      <c r="S674" s="4213"/>
    </row>
    <row r="675" spans="1:19" ht="12.75" customHeight="1">
      <c r="A675" s="4210">
        <f>A665</f>
        <v>44606</v>
      </c>
      <c r="B675" s="4207"/>
      <c r="C675" s="4234"/>
      <c r="D675" s="4209"/>
      <c r="F675" s="4211"/>
      <c r="G675" s="4207" t="s">
        <v>253</v>
      </c>
      <c r="H675" s="4212"/>
      <c r="I675" s="4213"/>
      <c r="P675" s="2326"/>
      <c r="Q675" s="4207"/>
      <c r="R675" s="4212"/>
      <c r="S675" s="4213"/>
    </row>
    <row r="676" spans="1:19" ht="12.75" customHeight="1">
      <c r="A676" s="4235"/>
      <c r="B676" s="4236" t="s">
        <v>253</v>
      </c>
      <c r="C676" s="1637"/>
      <c r="D676" s="1854"/>
      <c r="F676" s="2182"/>
      <c r="G676" s="4207"/>
      <c r="H676" s="4212"/>
      <c r="I676" s="4213"/>
    </row>
    <row r="677" spans="1:19" ht="15.75">
      <c r="A677" s="1860"/>
      <c r="B677" s="4237"/>
      <c r="C677" s="1637"/>
      <c r="D677" s="1855"/>
      <c r="F677" s="3"/>
      <c r="G677" s="2179"/>
      <c r="H677" s="2180"/>
      <c r="I677" s="2180"/>
    </row>
    <row r="678" spans="1:19">
      <c r="A678" s="1859"/>
      <c r="B678" s="4238"/>
      <c r="C678" s="1637"/>
      <c r="D678" s="1854"/>
      <c r="F678" s="2183"/>
      <c r="G678" s="4202"/>
      <c r="H678" s="4203" t="s">
        <v>277</v>
      </c>
      <c r="I678" s="4204">
        <f>'11,30'!F389</f>
        <v>0</v>
      </c>
    </row>
    <row r="679" spans="1:19" ht="18">
      <c r="F679" s="307">
        <f>F670</f>
        <v>0.5</v>
      </c>
      <c r="G679" s="4202"/>
      <c r="H679" s="4203"/>
      <c r="I679" s="4205"/>
    </row>
    <row r="680" spans="1:19" ht="12.75" customHeight="1">
      <c r="A680" s="1780"/>
      <c r="B680" s="4202"/>
      <c r="C680" s="4219" t="s">
        <v>24</v>
      </c>
      <c r="D680" s="4204">
        <f>'10,00'!O265</f>
        <v>175</v>
      </c>
      <c r="F680" s="4206" t="str">
        <f>F671</f>
        <v>12 мкр</v>
      </c>
      <c r="G680" s="4207" t="s">
        <v>251</v>
      </c>
      <c r="H680" s="4204" t="s">
        <v>594</v>
      </c>
      <c r="I680" s="4208">
        <f>'11,30'!F390</f>
        <v>0</v>
      </c>
    </row>
    <row r="681" spans="1:19" ht="18">
      <c r="A681" s="307">
        <f>A661</f>
        <v>0.41666666666666669</v>
      </c>
      <c r="B681" s="4202"/>
      <c r="C681" s="4219"/>
      <c r="D681" s="4205"/>
      <c r="F681" s="4206"/>
      <c r="G681" s="4207"/>
      <c r="H681" s="4205"/>
      <c r="I681" s="4209"/>
      <c r="P681" s="2637"/>
      <c r="Q681" s="4202"/>
      <c r="R681" s="4203"/>
      <c r="S681" s="4204"/>
    </row>
    <row r="682" spans="1:19" ht="12.75" customHeight="1">
      <c r="A682" s="4206" t="s">
        <v>543</v>
      </c>
      <c r="B682" s="4207" t="s">
        <v>251</v>
      </c>
      <c r="C682" s="4203"/>
      <c r="D682" s="4208"/>
      <c r="F682" s="2178"/>
      <c r="G682" s="4207" t="s">
        <v>252</v>
      </c>
      <c r="H682" s="4203" t="s">
        <v>593</v>
      </c>
      <c r="I682" s="4208">
        <f>'11,30'!F391</f>
        <v>0</v>
      </c>
      <c r="P682" s="307">
        <f>P669</f>
        <v>0</v>
      </c>
      <c r="Q682" s="4202"/>
      <c r="R682" s="4203"/>
      <c r="S682" s="4205"/>
    </row>
    <row r="683" spans="1:19" ht="12.75" customHeight="1">
      <c r="A683" s="4206"/>
      <c r="B683" s="4207"/>
      <c r="C683" s="4203"/>
      <c r="D683" s="4209"/>
      <c r="F683" s="4210">
        <f>F674</f>
        <v>44606</v>
      </c>
      <c r="G683" s="4207"/>
      <c r="H683" s="4203"/>
      <c r="I683" s="4209"/>
      <c r="P683" s="4206" t="s">
        <v>487</v>
      </c>
      <c r="Q683" s="4207" t="s">
        <v>251</v>
      </c>
      <c r="S683" s="4208">
        <f>'Оз 19;00'!F5</f>
        <v>10</v>
      </c>
    </row>
    <row r="684" spans="1:19" ht="12.75" customHeight="1">
      <c r="A684" s="1776"/>
      <c r="B684" s="4207" t="s">
        <v>252</v>
      </c>
      <c r="C684" s="4203"/>
      <c r="D684" s="4208"/>
      <c r="F684" s="4211"/>
      <c r="G684" s="4207" t="s">
        <v>253</v>
      </c>
      <c r="H684" s="4212"/>
      <c r="I684" s="4213"/>
      <c r="P684" s="4206"/>
      <c r="Q684" s="4207"/>
      <c r="R684" t="s">
        <v>782</v>
      </c>
      <c r="S684" s="4209"/>
    </row>
    <row r="685" spans="1:19" ht="12.75" customHeight="1">
      <c r="A685" s="4210">
        <f>A675</f>
        <v>44606</v>
      </c>
      <c r="B685" s="4207"/>
      <c r="C685" s="4203"/>
      <c r="D685" s="4209"/>
      <c r="F685" s="2182"/>
      <c r="G685" s="4207"/>
      <c r="H685" s="4212"/>
      <c r="I685" s="4213"/>
      <c r="P685" s="3178"/>
      <c r="Q685" s="4207" t="s">
        <v>252</v>
      </c>
      <c r="R685" s="4203"/>
      <c r="S685" s="4208"/>
    </row>
    <row r="686" spans="1:19" ht="15.75">
      <c r="A686" s="4211"/>
      <c r="B686" s="4207" t="s">
        <v>253</v>
      </c>
      <c r="C686" s="4212"/>
      <c r="D686" s="4213"/>
      <c r="F686" s="3"/>
      <c r="G686" s="2179"/>
      <c r="H686" s="2180"/>
      <c r="I686" s="2180"/>
      <c r="P686" s="4210">
        <f>P673</f>
        <v>0</v>
      </c>
      <c r="Q686" s="4207"/>
      <c r="R686" s="4203"/>
      <c r="S686" s="4209"/>
    </row>
    <row r="687" spans="1:19" ht="12.75" customHeight="1">
      <c r="A687" s="1779"/>
      <c r="B687" s="4207"/>
      <c r="C687" s="4212"/>
      <c r="D687" s="4213"/>
      <c r="F687" s="2183"/>
      <c r="G687" s="4202"/>
      <c r="H687" s="4203" t="s">
        <v>278</v>
      </c>
      <c r="I687" s="4204">
        <f>'11,30'!F392</f>
        <v>0</v>
      </c>
      <c r="P687" s="4211"/>
      <c r="Q687" s="4207" t="s">
        <v>253</v>
      </c>
      <c r="R687" s="4212"/>
      <c r="S687" s="4213"/>
    </row>
    <row r="688" spans="1:19" ht="18">
      <c r="A688" s="3"/>
      <c r="B688" s="1777"/>
      <c r="C688" s="1778"/>
      <c r="D688" s="1778"/>
      <c r="F688" s="307">
        <f>F679</f>
        <v>0.5</v>
      </c>
      <c r="G688" s="4202"/>
      <c r="H688" s="4203"/>
      <c r="I688" s="4205"/>
      <c r="P688" s="3179"/>
      <c r="Q688" s="4207"/>
      <c r="R688" s="4212"/>
      <c r="S688" s="4213"/>
    </row>
    <row r="689" spans="1:19" ht="12.75" customHeight="1">
      <c r="A689" s="1780"/>
      <c r="B689" s="4202"/>
      <c r="C689" s="4203" t="s">
        <v>277</v>
      </c>
      <c r="D689" s="4204" t="e">
        <f>'10,00'!#REF!</f>
        <v>#REF!</v>
      </c>
      <c r="F689" s="4206" t="str">
        <f>F680</f>
        <v>12 мкр</v>
      </c>
      <c r="G689" s="4207" t="s">
        <v>251</v>
      </c>
      <c r="I689" s="4208"/>
    </row>
    <row r="690" spans="1:19" ht="18">
      <c r="A690" s="307">
        <f>A681</f>
        <v>0.41666666666666669</v>
      </c>
      <c r="B690" s="4202"/>
      <c r="C690" s="4203"/>
      <c r="D690" s="4205"/>
      <c r="F690" s="4206"/>
      <c r="G690" s="4207"/>
      <c r="I690" s="4209"/>
      <c r="P690" s="2637"/>
      <c r="Q690" s="4202"/>
      <c r="R690" s="4203"/>
      <c r="S690" s="4204"/>
    </row>
    <row r="691" spans="1:19" ht="12.75" customHeight="1">
      <c r="A691" s="4206" t="str">
        <f>A682</f>
        <v>павильон "Весна"</v>
      </c>
      <c r="B691" s="4207" t="s">
        <v>251</v>
      </c>
      <c r="C691" s="4204" t="s">
        <v>594</v>
      </c>
      <c r="D691" s="4208" t="e">
        <f>'10,00'!#REF!</f>
        <v>#REF!</v>
      </c>
      <c r="F691" s="2178"/>
      <c r="G691" s="4207" t="s">
        <v>252</v>
      </c>
      <c r="H691" s="4203" t="s">
        <v>718</v>
      </c>
      <c r="I691" s="4208"/>
      <c r="P691" s="307">
        <f>P682</f>
        <v>0</v>
      </c>
      <c r="Q691" s="4202"/>
      <c r="R691" s="4203"/>
      <c r="S691" s="4205"/>
    </row>
    <row r="692" spans="1:19" ht="12.75" customHeight="1">
      <c r="A692" s="4206"/>
      <c r="B692" s="4207"/>
      <c r="C692" s="4205"/>
      <c r="D692" s="4209"/>
      <c r="F692" s="4210">
        <f>F683</f>
        <v>44606</v>
      </c>
      <c r="G692" s="4207"/>
      <c r="H692" s="4203"/>
      <c r="I692" s="4209"/>
      <c r="P692" s="4206" t="s">
        <v>488</v>
      </c>
      <c r="Q692" s="4207" t="s">
        <v>251</v>
      </c>
      <c r="S692" s="4208">
        <f>'Оз 19;00'!P5</f>
        <v>5</v>
      </c>
    </row>
    <row r="693" spans="1:19" ht="12.75" customHeight="1">
      <c r="A693" s="1776"/>
      <c r="B693" s="4207" t="s">
        <v>252</v>
      </c>
      <c r="C693" s="4203" t="s">
        <v>593</v>
      </c>
      <c r="D693" s="4208" t="e">
        <f>'10,00'!#REF!</f>
        <v>#REF!</v>
      </c>
      <c r="F693" s="4211"/>
      <c r="G693" s="4207" t="s">
        <v>253</v>
      </c>
      <c r="H693" s="4212"/>
      <c r="I693" s="4213"/>
      <c r="P693" s="4206"/>
      <c r="Q693" s="4207"/>
      <c r="R693" t="str">
        <f>R684</f>
        <v>Батон - Багет</v>
      </c>
      <c r="S693" s="4209"/>
    </row>
    <row r="694" spans="1:19" ht="12.75" customHeight="1">
      <c r="A694" s="4210">
        <f>A685</f>
        <v>44606</v>
      </c>
      <c r="B694" s="4207"/>
      <c r="C694" s="4203"/>
      <c r="D694" s="4209"/>
      <c r="F694" s="2182"/>
      <c r="G694" s="4207"/>
      <c r="H694" s="4212"/>
      <c r="I694" s="4213"/>
      <c r="P694" s="3178"/>
      <c r="Q694" s="4207" t="s">
        <v>252</v>
      </c>
      <c r="R694" s="4203"/>
      <c r="S694" s="4208"/>
    </row>
    <row r="695" spans="1:19" ht="12.75" customHeight="1">
      <c r="A695" s="4211"/>
      <c r="B695" s="4207" t="s">
        <v>253</v>
      </c>
      <c r="C695" s="4212"/>
      <c r="D695" s="4213"/>
      <c r="P695" s="4210">
        <f>P686</f>
        <v>0</v>
      </c>
      <c r="Q695" s="4207"/>
      <c r="R695" s="4203"/>
      <c r="S695" s="4209"/>
    </row>
    <row r="696" spans="1:19" ht="12.75" customHeight="1">
      <c r="A696" s="1779"/>
      <c r="B696" s="4207"/>
      <c r="C696" s="4212"/>
      <c r="D696" s="4213"/>
      <c r="F696" s="2637"/>
      <c r="G696" s="4202"/>
      <c r="H696" s="4203"/>
      <c r="I696" s="4204"/>
      <c r="P696" s="4211"/>
      <c r="Q696" s="4207" t="s">
        <v>253</v>
      </c>
      <c r="R696" s="4212"/>
      <c r="S696" s="4213"/>
    </row>
    <row r="697" spans="1:19" ht="18">
      <c r="A697" s="3"/>
      <c r="B697" s="1777"/>
      <c r="C697" s="1778"/>
      <c r="D697" s="1778"/>
      <c r="F697" s="307">
        <f>F688</f>
        <v>0.5</v>
      </c>
      <c r="G697" s="4202"/>
      <c r="H697" s="4203"/>
      <c r="I697" s="4205"/>
      <c r="P697" s="3179"/>
      <c r="Q697" s="4207"/>
      <c r="R697" s="4212"/>
      <c r="S697" s="4213"/>
    </row>
    <row r="698" spans="1:19" ht="12.75" customHeight="1">
      <c r="A698" s="1780"/>
      <c r="B698" s="4202"/>
      <c r="C698" s="4203" t="s">
        <v>816</v>
      </c>
      <c r="D698" s="4204">
        <f>'10,00'!O283</f>
        <v>20</v>
      </c>
      <c r="F698" s="4206" t="s">
        <v>487</v>
      </c>
      <c r="G698" s="4207" t="s">
        <v>251</v>
      </c>
      <c r="I698" s="4208">
        <f>'Оз 13;00'!F5</f>
        <v>0</v>
      </c>
    </row>
    <row r="699" spans="1:19" ht="18">
      <c r="A699" s="307">
        <f>A690</f>
        <v>0.41666666666666669</v>
      </c>
      <c r="B699" s="4202"/>
      <c r="C699" s="4203"/>
      <c r="D699" s="4205"/>
      <c r="F699" s="4206"/>
      <c r="G699" s="4207"/>
      <c r="H699" t="s">
        <v>782</v>
      </c>
      <c r="I699" s="4209"/>
      <c r="P699" s="2637"/>
      <c r="Q699" s="4202"/>
      <c r="R699" s="4203"/>
      <c r="S699" s="4204"/>
    </row>
    <row r="700" spans="1:19" ht="12.75" customHeight="1">
      <c r="A700" s="4206" t="str">
        <f>A691</f>
        <v>павильон "Весна"</v>
      </c>
      <c r="B700" s="4207" t="s">
        <v>251</v>
      </c>
      <c r="D700" s="4208"/>
      <c r="F700" s="3178"/>
      <c r="G700" s="4207" t="s">
        <v>252</v>
      </c>
      <c r="H700" s="4203"/>
      <c r="I700" s="4208"/>
      <c r="P700" s="307">
        <f>P691</f>
        <v>0</v>
      </c>
      <c r="Q700" s="4202"/>
      <c r="R700" s="4203"/>
      <c r="S700" s="4205"/>
    </row>
    <row r="701" spans="1:19" ht="12.75" customHeight="1">
      <c r="A701" s="4206"/>
      <c r="B701" s="4207"/>
      <c r="D701" s="4209"/>
      <c r="F701" s="4210">
        <f>F692</f>
        <v>44606</v>
      </c>
      <c r="G701" s="4207"/>
      <c r="H701" s="4203"/>
      <c r="I701" s="4209"/>
      <c r="P701" s="4206" t="s">
        <v>598</v>
      </c>
      <c r="Q701" s="4207" t="s">
        <v>251</v>
      </c>
      <c r="S701" s="4208">
        <f>'Оз 19;00'!AT5</f>
        <v>10</v>
      </c>
    </row>
    <row r="702" spans="1:19" ht="12.75" customHeight="1">
      <c r="A702" s="1776"/>
      <c r="B702" s="4207" t="s">
        <v>252</v>
      </c>
      <c r="C702" s="4203" t="s">
        <v>817</v>
      </c>
      <c r="D702" s="4208">
        <f>'10,00'!O266</f>
        <v>20</v>
      </c>
      <c r="F702" s="4211"/>
      <c r="G702" s="4207" t="s">
        <v>253</v>
      </c>
      <c r="H702" s="4212"/>
      <c r="I702" s="4213"/>
      <c r="P702" s="4206"/>
      <c r="Q702" s="4207"/>
      <c r="R702" t="str">
        <f>R693</f>
        <v>Батон - Багет</v>
      </c>
      <c r="S702" s="4209"/>
    </row>
    <row r="703" spans="1:19" ht="12.75" customHeight="1">
      <c r="A703" s="4210">
        <f>A694</f>
        <v>44606</v>
      </c>
      <c r="B703" s="4207"/>
      <c r="C703" s="4203"/>
      <c r="D703" s="4209"/>
      <c r="F703" s="3179"/>
      <c r="G703" s="4207"/>
      <c r="H703" s="4212"/>
      <c r="I703" s="4213"/>
      <c r="P703" s="3178"/>
      <c r="Q703" s="4207" t="s">
        <v>252</v>
      </c>
      <c r="R703" s="4203"/>
      <c r="S703" s="4208"/>
    </row>
    <row r="704" spans="1:19" ht="12.75" customHeight="1">
      <c r="A704" s="4211"/>
      <c r="B704" s="4207" t="s">
        <v>253</v>
      </c>
      <c r="C704" s="4212"/>
      <c r="D704" s="4213"/>
      <c r="P704" s="4210">
        <f>P695</f>
        <v>0</v>
      </c>
      <c r="Q704" s="4207"/>
      <c r="R704" s="4203"/>
      <c r="S704" s="4209"/>
    </row>
    <row r="705" spans="1:19" ht="12.75" customHeight="1">
      <c r="A705" s="1779"/>
      <c r="B705" s="4207"/>
      <c r="C705" s="4212"/>
      <c r="D705" s="4213"/>
      <c r="F705" s="2637"/>
      <c r="G705" s="4202"/>
      <c r="H705" s="4203"/>
      <c r="I705" s="4204"/>
      <c r="P705" s="4211"/>
      <c r="Q705" s="4207" t="s">
        <v>253</v>
      </c>
      <c r="R705" s="4212"/>
      <c r="S705" s="4213"/>
    </row>
    <row r="706" spans="1:19" ht="18">
      <c r="F706" s="307">
        <f>F697</f>
        <v>0.5</v>
      </c>
      <c r="G706" s="4202"/>
      <c r="H706" s="4203"/>
      <c r="I706" s="4205"/>
      <c r="P706" s="3179"/>
      <c r="Q706" s="4207"/>
      <c r="R706" s="4212"/>
      <c r="S706" s="4213"/>
    </row>
    <row r="707" spans="1:19" ht="12.75" customHeight="1">
      <c r="A707" s="2113"/>
      <c r="B707" s="4202"/>
      <c r="C707" s="4232" t="s">
        <v>518</v>
      </c>
      <c r="D707" s="4232">
        <f>'KD Основная продукция'!F49</f>
        <v>0</v>
      </c>
      <c r="F707" s="4206" t="s">
        <v>488</v>
      </c>
      <c r="G707" s="4207" t="s">
        <v>251</v>
      </c>
      <c r="I707" s="4208">
        <f>'Оз 13;00'!P5</f>
        <v>0</v>
      </c>
    </row>
    <row r="708" spans="1:19" ht="18">
      <c r="A708" s="307">
        <f>A699</f>
        <v>0.41666666666666669</v>
      </c>
      <c r="B708" s="4202"/>
      <c r="C708" s="4233"/>
      <c r="D708" s="4233"/>
      <c r="F708" s="4206"/>
      <c r="G708" s="4207"/>
      <c r="H708" t="str">
        <f>H699</f>
        <v>Батон - Багет</v>
      </c>
      <c r="I708" s="4209"/>
      <c r="P708" s="2637"/>
      <c r="Q708" s="4202"/>
      <c r="R708" s="4203"/>
      <c r="S708" s="4204"/>
    </row>
    <row r="709" spans="1:19" ht="12.75" customHeight="1">
      <c r="A709" s="4216" t="s">
        <v>575</v>
      </c>
      <c r="B709" s="4207" t="s">
        <v>251</v>
      </c>
      <c r="C709" s="1637"/>
      <c r="D709" s="1651"/>
      <c r="F709" s="3178"/>
      <c r="G709" s="4207" t="s">
        <v>252</v>
      </c>
      <c r="H709" s="4203"/>
      <c r="I709" s="4208"/>
      <c r="P709" s="307">
        <f>P700</f>
        <v>0</v>
      </c>
      <c r="Q709" s="4202"/>
      <c r="R709" s="4203"/>
      <c r="S709" s="4205"/>
    </row>
    <row r="710" spans="1:19" ht="12.75" customHeight="1">
      <c r="A710" s="4206"/>
      <c r="B710" s="4207"/>
      <c r="C710" s="1637"/>
      <c r="D710" s="1651"/>
      <c r="F710" s="4210">
        <f>F701</f>
        <v>44606</v>
      </c>
      <c r="G710" s="4207"/>
      <c r="H710" s="4203"/>
      <c r="I710" s="4209"/>
      <c r="P710" s="4206" t="s">
        <v>597</v>
      </c>
      <c r="Q710" s="4207" t="s">
        <v>251</v>
      </c>
      <c r="S710" s="4208">
        <f>'Оз 19;00'!BD5</f>
        <v>8</v>
      </c>
    </row>
    <row r="711" spans="1:19" ht="12.75" customHeight="1">
      <c r="A711" s="2110"/>
      <c r="B711" s="4207" t="s">
        <v>252</v>
      </c>
      <c r="C711" s="4234"/>
      <c r="D711" s="4208"/>
      <c r="F711" s="4211"/>
      <c r="G711" s="4207" t="s">
        <v>253</v>
      </c>
      <c r="H711" s="4212"/>
      <c r="I711" s="4213"/>
      <c r="P711" s="4206"/>
      <c r="Q711" s="4207"/>
      <c r="R711" t="str">
        <f>R702</f>
        <v>Батон - Багет</v>
      </c>
      <c r="S711" s="4209"/>
    </row>
    <row r="712" spans="1:19" ht="12.75" customHeight="1">
      <c r="A712" s="4210">
        <f>A703</f>
        <v>44606</v>
      </c>
      <c r="B712" s="4207"/>
      <c r="C712" s="4234"/>
      <c r="D712" s="4209"/>
      <c r="F712" s="3179"/>
      <c r="G712" s="4207"/>
      <c r="H712" s="4212"/>
      <c r="I712" s="4213"/>
      <c r="P712" s="3178"/>
      <c r="Q712" s="4207" t="s">
        <v>252</v>
      </c>
      <c r="R712" s="4203"/>
      <c r="S712" s="4208"/>
    </row>
    <row r="713" spans="1:19" ht="12.75" customHeight="1">
      <c r="A713" s="4235"/>
      <c r="B713" s="4236" t="s">
        <v>253</v>
      </c>
      <c r="C713" s="1637"/>
      <c r="D713" s="2108"/>
      <c r="P713" s="4210">
        <f>P704</f>
        <v>0</v>
      </c>
      <c r="Q713" s="4207"/>
      <c r="R713" s="4203"/>
      <c r="S713" s="4209"/>
    </row>
    <row r="714" spans="1:19" ht="12.75" customHeight="1">
      <c r="A714" s="2112"/>
      <c r="B714" s="4237"/>
      <c r="C714" s="1637"/>
      <c r="D714" s="2109"/>
      <c r="F714" s="2637"/>
      <c r="G714" s="4202"/>
      <c r="H714" s="4203"/>
      <c r="I714" s="4204"/>
      <c r="P714" s="4211"/>
      <c r="Q714" s="4207" t="s">
        <v>253</v>
      </c>
      <c r="R714" s="4212"/>
      <c r="S714" s="4213"/>
    </row>
    <row r="715" spans="1:19" ht="18">
      <c r="A715" s="2111"/>
      <c r="B715" s="4238"/>
      <c r="C715" s="1637"/>
      <c r="D715" s="2108"/>
      <c r="F715" s="307">
        <f>F706</f>
        <v>0.5</v>
      </c>
      <c r="G715" s="4202"/>
      <c r="H715" s="4203"/>
      <c r="I715" s="4205"/>
      <c r="P715" s="3179"/>
      <c r="Q715" s="4207"/>
      <c r="R715" s="4212"/>
      <c r="S715" s="4213"/>
    </row>
    <row r="716" spans="1:19">
      <c r="F716" s="4206" t="s">
        <v>598</v>
      </c>
      <c r="G716" s="4207" t="s">
        <v>251</v>
      </c>
      <c r="I716" s="4208">
        <f>'Оз 13;00'!AT5</f>
        <v>3</v>
      </c>
    </row>
    <row r="717" spans="1:19" ht="12.75" customHeight="1">
      <c r="A717" s="2183"/>
      <c r="B717" s="4202"/>
      <c r="C717" s="4219" t="s">
        <v>24</v>
      </c>
      <c r="D717" s="4204">
        <f>'10,00'!F317</f>
        <v>0</v>
      </c>
      <c r="F717" s="4206"/>
      <c r="G717" s="4207"/>
      <c r="H717" t="str">
        <f>H708</f>
        <v>Батон - Багет</v>
      </c>
      <c r="I717" s="4209"/>
      <c r="P717" s="2637"/>
      <c r="Q717" s="4202"/>
      <c r="R717" s="4203"/>
      <c r="S717" s="4204"/>
    </row>
    <row r="718" spans="1:19" ht="18">
      <c r="A718" s="307">
        <f>A708</f>
        <v>0.41666666666666669</v>
      </c>
      <c r="B718" s="4202"/>
      <c r="C718" s="4219"/>
      <c r="D718" s="4205"/>
      <c r="F718" s="3178"/>
      <c r="G718" s="4207" t="s">
        <v>252</v>
      </c>
      <c r="H718" s="4203"/>
      <c r="I718" s="4208"/>
      <c r="P718" s="307">
        <f>P709</f>
        <v>0</v>
      </c>
      <c r="Q718" s="4202"/>
      <c r="R718" s="4203"/>
      <c r="S718" s="4205"/>
    </row>
    <row r="719" spans="1:19" ht="12.75" customHeight="1">
      <c r="A719" s="4206" t="s">
        <v>610</v>
      </c>
      <c r="B719" s="4207" t="s">
        <v>251</v>
      </c>
      <c r="C719" s="4203"/>
      <c r="D719" s="4208"/>
      <c r="F719" s="4210">
        <f>F710</f>
        <v>44606</v>
      </c>
      <c r="G719" s="4207"/>
      <c r="H719" s="4203"/>
      <c r="I719" s="4209"/>
      <c r="P719" s="4206" t="s">
        <v>781</v>
      </c>
      <c r="Q719" s="4207" t="s">
        <v>251</v>
      </c>
      <c r="S719" s="4208">
        <f>'Оз 19;00'!BN5</f>
        <v>0</v>
      </c>
    </row>
    <row r="720" spans="1:19" ht="12.75" customHeight="1">
      <c r="A720" s="4206"/>
      <c r="B720" s="4207"/>
      <c r="C720" s="4203"/>
      <c r="D720" s="4209"/>
      <c r="F720" s="4211"/>
      <c r="G720" s="4207" t="s">
        <v>253</v>
      </c>
      <c r="H720" s="4212"/>
      <c r="I720" s="4213"/>
      <c r="P720" s="4206"/>
      <c r="Q720" s="4207"/>
      <c r="R720" t="str">
        <f>R711</f>
        <v>Батон - Багет</v>
      </c>
      <c r="S720" s="4209"/>
    </row>
    <row r="721" spans="1:19" ht="12.75" customHeight="1">
      <c r="A721" s="2178"/>
      <c r="B721" s="4207" t="s">
        <v>252</v>
      </c>
      <c r="C721" s="4203"/>
      <c r="D721" s="4208"/>
      <c r="F721" s="3179"/>
      <c r="G721" s="4207"/>
      <c r="H721" s="4212"/>
      <c r="I721" s="4213"/>
      <c r="P721" s="3178"/>
      <c r="Q721" s="4207" t="s">
        <v>252</v>
      </c>
      <c r="R721" s="4203"/>
      <c r="S721" s="4208"/>
    </row>
    <row r="722" spans="1:19" ht="12.75" customHeight="1">
      <c r="A722" s="4210">
        <f>A712</f>
        <v>44606</v>
      </c>
      <c r="B722" s="4207"/>
      <c r="C722" s="4203"/>
      <c r="D722" s="4209"/>
      <c r="P722" s="4210">
        <f>P713</f>
        <v>0</v>
      </c>
      <c r="Q722" s="4207"/>
      <c r="R722" s="4203"/>
      <c r="S722" s="4209"/>
    </row>
    <row r="723" spans="1:19" ht="12.75" customHeight="1">
      <c r="A723" s="4211"/>
      <c r="B723" s="4207" t="s">
        <v>253</v>
      </c>
      <c r="C723" s="4212"/>
      <c r="D723" s="4213"/>
      <c r="F723" s="2637"/>
      <c r="G723" s="4202"/>
      <c r="H723" s="4203"/>
      <c r="I723" s="4204"/>
      <c r="P723" s="4211"/>
      <c r="Q723" s="4207" t="s">
        <v>253</v>
      </c>
      <c r="R723" s="4212"/>
      <c r="S723" s="4213"/>
    </row>
    <row r="724" spans="1:19" ht="18">
      <c r="A724" s="2182"/>
      <c r="B724" s="4207"/>
      <c r="C724" s="4212"/>
      <c r="D724" s="4213"/>
      <c r="F724" s="307">
        <f>F715</f>
        <v>0.5</v>
      </c>
      <c r="G724" s="4202"/>
      <c r="H724" s="4203"/>
      <c r="I724" s="4205"/>
      <c r="P724" s="3179"/>
      <c r="Q724" s="4207"/>
      <c r="R724" s="4212"/>
      <c r="S724" s="4213"/>
    </row>
    <row r="725" spans="1:19" ht="15.75">
      <c r="A725" s="3"/>
      <c r="B725" s="2179"/>
      <c r="C725" s="2180"/>
      <c r="D725" s="2180"/>
      <c r="F725" s="4206" t="s">
        <v>597</v>
      </c>
      <c r="G725" s="4207" t="s">
        <v>251</v>
      </c>
      <c r="I725" s="4208">
        <f>'Оз 13;00'!BD5</f>
        <v>8</v>
      </c>
    </row>
    <row r="726" spans="1:19" ht="12.75" customHeight="1">
      <c r="A726" s="2183"/>
      <c r="B726" s="4202"/>
      <c r="C726" s="4203" t="s">
        <v>277</v>
      </c>
      <c r="D726" s="4204" t="e">
        <f>'10,00'!#REF!</f>
        <v>#REF!</v>
      </c>
      <c r="F726" s="4206"/>
      <c r="G726" s="4207"/>
      <c r="H726" t="str">
        <f>H717</f>
        <v>Батон - Багет</v>
      </c>
      <c r="I726" s="4209"/>
      <c r="P726" s="2637"/>
      <c r="Q726" s="4202"/>
      <c r="R726" s="4203"/>
      <c r="S726" s="4204"/>
    </row>
    <row r="727" spans="1:19" ht="18">
      <c r="A727" s="307">
        <f>A718</f>
        <v>0.41666666666666669</v>
      </c>
      <c r="B727" s="4202"/>
      <c r="C727" s="4203"/>
      <c r="D727" s="4205"/>
      <c r="F727" s="3178"/>
      <c r="G727" s="4207" t="s">
        <v>252</v>
      </c>
      <c r="H727" s="4203"/>
      <c r="I727" s="4208"/>
      <c r="P727" s="307">
        <f>P718</f>
        <v>0</v>
      </c>
      <c r="Q727" s="4202"/>
      <c r="R727" s="4203"/>
      <c r="S727" s="4205"/>
    </row>
    <row r="728" spans="1:19" ht="12.75" customHeight="1">
      <c r="A728" s="4206" t="str">
        <f>A719</f>
        <v>12 мкр</v>
      </c>
      <c r="B728" s="4207" t="s">
        <v>251</v>
      </c>
      <c r="C728" s="4204" t="s">
        <v>594</v>
      </c>
      <c r="D728" s="4204" t="e">
        <f>'10,00'!#REF!</f>
        <v>#REF!</v>
      </c>
      <c r="F728" s="4210">
        <f>F719</f>
        <v>44606</v>
      </c>
      <c r="G728" s="4207"/>
      <c r="H728" s="4203"/>
      <c r="I728" s="4209"/>
      <c r="P728" s="4206" t="s">
        <v>647</v>
      </c>
      <c r="Q728" s="4207" t="s">
        <v>251</v>
      </c>
      <c r="S728" s="4208">
        <f>'Оз 19;00'!BX5</f>
        <v>0</v>
      </c>
    </row>
    <row r="729" spans="1:19" ht="12.75" customHeight="1">
      <c r="A729" s="4206"/>
      <c r="B729" s="4207"/>
      <c r="C729" s="4205"/>
      <c r="D729" s="4205"/>
      <c r="F729" s="4211"/>
      <c r="G729" s="4207" t="s">
        <v>253</v>
      </c>
      <c r="H729" s="4212"/>
      <c r="I729" s="4213"/>
      <c r="P729" s="4206"/>
      <c r="Q729" s="4207"/>
      <c r="R729" t="str">
        <f>R720</f>
        <v>Батон - Багет</v>
      </c>
      <c r="S729" s="4209"/>
    </row>
    <row r="730" spans="1:19" ht="12.75" customHeight="1">
      <c r="A730" s="2178"/>
      <c r="B730" s="4207" t="s">
        <v>252</v>
      </c>
      <c r="C730" s="4203" t="s">
        <v>593</v>
      </c>
      <c r="D730" s="4204" t="e">
        <f>'10,00'!#REF!</f>
        <v>#REF!</v>
      </c>
      <c r="F730" s="3179"/>
      <c r="G730" s="4207"/>
      <c r="H730" s="4212"/>
      <c r="I730" s="4213"/>
      <c r="P730" s="3178"/>
      <c r="Q730" s="4207" t="s">
        <v>252</v>
      </c>
      <c r="R730" s="4203"/>
      <c r="S730" s="4208"/>
    </row>
    <row r="731" spans="1:19" ht="12.75" customHeight="1">
      <c r="A731" s="4210">
        <f>A722</f>
        <v>44606</v>
      </c>
      <c r="B731" s="4207"/>
      <c r="C731" s="4203"/>
      <c r="D731" s="4205"/>
      <c r="P731" s="4210">
        <f>P722</f>
        <v>0</v>
      </c>
      <c r="Q731" s="4207"/>
      <c r="R731" s="4203"/>
      <c r="S731" s="4209"/>
    </row>
    <row r="732" spans="1:19" ht="12.75" customHeight="1">
      <c r="A732" s="4211"/>
      <c r="B732" s="4207" t="s">
        <v>253</v>
      </c>
      <c r="C732" s="4212"/>
      <c r="D732" s="4213"/>
      <c r="F732" s="2637"/>
      <c r="G732" s="4202"/>
      <c r="H732" s="4203"/>
      <c r="I732" s="4204"/>
      <c r="P732" s="4211"/>
      <c r="Q732" s="4207" t="s">
        <v>253</v>
      </c>
      <c r="R732" s="4212"/>
      <c r="S732" s="4213"/>
    </row>
    <row r="733" spans="1:19" ht="18">
      <c r="A733" s="2182"/>
      <c r="B733" s="4207"/>
      <c r="C733" s="4212"/>
      <c r="D733" s="4213"/>
      <c r="F733" s="307">
        <f>F724</f>
        <v>0.5</v>
      </c>
      <c r="G733" s="4202"/>
      <c r="H733" s="4203"/>
      <c r="I733" s="4205"/>
      <c r="P733" s="3179"/>
      <c r="Q733" s="4207"/>
      <c r="R733" s="4212"/>
      <c r="S733" s="4213"/>
    </row>
    <row r="734" spans="1:19" ht="15.75">
      <c r="A734" s="3"/>
      <c r="B734" s="2179"/>
      <c r="C734" s="2180"/>
      <c r="D734" s="2180"/>
      <c r="F734" s="4206" t="s">
        <v>781</v>
      </c>
      <c r="G734" s="4207" t="s">
        <v>251</v>
      </c>
      <c r="I734" s="4208">
        <f>'Оз 13;00'!BN5</f>
        <v>0</v>
      </c>
    </row>
    <row r="735" spans="1:19" ht="12.75" customHeight="1">
      <c r="A735" s="2183"/>
      <c r="B735" s="4202"/>
      <c r="C735" s="4203" t="s">
        <v>278</v>
      </c>
      <c r="D735" s="4204" t="e">
        <f>'10,00'!#REF!</f>
        <v>#REF!</v>
      </c>
      <c r="F735" s="4206"/>
      <c r="G735" s="4207"/>
      <c r="H735" t="str">
        <f>H726</f>
        <v>Батон - Багет</v>
      </c>
      <c r="I735" s="4209"/>
      <c r="P735" s="2637"/>
      <c r="Q735" s="4202"/>
      <c r="R735" s="4203"/>
      <c r="S735" s="4204"/>
    </row>
    <row r="736" spans="1:19" ht="18">
      <c r="A736" s="307">
        <f>A727</f>
        <v>0.41666666666666669</v>
      </c>
      <c r="B736" s="4202"/>
      <c r="C736" s="4203"/>
      <c r="D736" s="4205"/>
      <c r="F736" s="3178"/>
      <c r="G736" s="4207" t="s">
        <v>252</v>
      </c>
      <c r="H736" s="4203"/>
      <c r="I736" s="4208"/>
      <c r="P736" s="307">
        <f>P727</f>
        <v>0</v>
      </c>
      <c r="Q736" s="4202"/>
      <c r="R736" s="4203"/>
      <c r="S736" s="4205"/>
    </row>
    <row r="737" spans="1:19" ht="12.75" customHeight="1">
      <c r="A737" s="4206" t="str">
        <f>A728</f>
        <v>12 мкр</v>
      </c>
      <c r="B737" s="4207" t="s">
        <v>251</v>
      </c>
      <c r="D737" s="4208"/>
      <c r="F737" s="4210">
        <f>F728</f>
        <v>44606</v>
      </c>
      <c r="G737" s="4207"/>
      <c r="H737" s="4203"/>
      <c r="I737" s="4209"/>
      <c r="P737" s="4206" t="s">
        <v>805</v>
      </c>
      <c r="Q737" s="4207" t="s">
        <v>251</v>
      </c>
      <c r="S737" s="4208">
        <f>'Оз 19;00'!CH5</f>
        <v>5</v>
      </c>
    </row>
    <row r="738" spans="1:19" ht="12.75" customHeight="1">
      <c r="A738" s="4206"/>
      <c r="B738" s="4207"/>
      <c r="D738" s="4209"/>
      <c r="F738" s="4211"/>
      <c r="G738" s="4207" t="s">
        <v>253</v>
      </c>
      <c r="H738" s="4212"/>
      <c r="I738" s="4213"/>
      <c r="P738" s="4206"/>
      <c r="Q738" s="4207"/>
      <c r="R738" t="str">
        <f>R729</f>
        <v>Батон - Багет</v>
      </c>
      <c r="S738" s="4209"/>
    </row>
    <row r="739" spans="1:19" ht="12.75" customHeight="1">
      <c r="A739" s="2178"/>
      <c r="B739" s="4207" t="s">
        <v>252</v>
      </c>
      <c r="C739" s="4203" t="s">
        <v>718</v>
      </c>
      <c r="D739" s="4208">
        <f>'10,00'!F318</f>
        <v>0</v>
      </c>
      <c r="F739" s="3179"/>
      <c r="G739" s="4207"/>
      <c r="H739" s="4212"/>
      <c r="I739" s="4213"/>
      <c r="P739" s="3178"/>
      <c r="Q739" s="4207" t="s">
        <v>252</v>
      </c>
      <c r="R739" s="4203"/>
      <c r="S739" s="4208"/>
    </row>
    <row r="740" spans="1:19" ht="12.75" customHeight="1">
      <c r="A740" s="4210">
        <f>A731</f>
        <v>44606</v>
      </c>
      <c r="B740" s="4207"/>
      <c r="C740" s="4203"/>
      <c r="D740" s="4209"/>
      <c r="P740" s="4210">
        <f>P731</f>
        <v>0</v>
      </c>
      <c r="Q740" s="4207"/>
      <c r="R740" s="4203"/>
      <c r="S740" s="4209"/>
    </row>
    <row r="741" spans="1:19" ht="12.75" customHeight="1">
      <c r="A741" s="4211"/>
      <c r="B741" s="4207" t="s">
        <v>253</v>
      </c>
      <c r="C741" s="4212"/>
      <c r="D741" s="4213"/>
      <c r="F741" s="2637"/>
      <c r="G741" s="4202"/>
      <c r="H741" s="4203"/>
      <c r="I741" s="4204"/>
      <c r="P741" s="4211"/>
      <c r="Q741" s="4207" t="s">
        <v>253</v>
      </c>
      <c r="R741" s="4212"/>
      <c r="S741" s="4213"/>
    </row>
    <row r="742" spans="1:19" ht="18">
      <c r="A742" s="2182"/>
      <c r="B742" s="4207"/>
      <c r="C742" s="4212"/>
      <c r="D742" s="4213"/>
      <c r="F742" s="307">
        <f>F733</f>
        <v>0.5</v>
      </c>
      <c r="G742" s="4202"/>
      <c r="H742" s="4203"/>
      <c r="I742" s="4205"/>
      <c r="P742" s="3179"/>
      <c r="Q742" s="4207"/>
      <c r="R742" s="4212"/>
      <c r="S742" s="4213"/>
    </row>
    <row r="743" spans="1:19">
      <c r="F743" s="4206" t="s">
        <v>647</v>
      </c>
      <c r="G743" s="4207" t="s">
        <v>251</v>
      </c>
      <c r="I743" s="4208">
        <f>'Оз 13;00'!BX5</f>
        <v>0</v>
      </c>
    </row>
    <row r="744" spans="1:19">
      <c r="F744" s="4206"/>
      <c r="G744" s="4207"/>
      <c r="H744" t="str">
        <f>H735</f>
        <v>Батон - Багет</v>
      </c>
      <c r="I744" s="4209"/>
      <c r="P744" s="2637"/>
      <c r="Q744" s="4202"/>
      <c r="R744" s="4203"/>
      <c r="S744" s="4204"/>
    </row>
    <row r="745" spans="1:19" ht="12.75" customHeight="1">
      <c r="A745" s="2637"/>
      <c r="B745" s="4202"/>
      <c r="C745" s="4203"/>
      <c r="D745" s="4204"/>
      <c r="F745" s="3178"/>
      <c r="G745" s="4207" t="s">
        <v>252</v>
      </c>
      <c r="H745" s="4203"/>
      <c r="I745" s="4208"/>
      <c r="P745" s="307">
        <f>P736</f>
        <v>0</v>
      </c>
      <c r="Q745" s="4202"/>
      <c r="R745" s="4203"/>
      <c r="S745" s="4205"/>
    </row>
    <row r="746" spans="1:19" ht="18">
      <c r="A746" s="307">
        <f>A736</f>
        <v>0.41666666666666669</v>
      </c>
      <c r="B746" s="4202"/>
      <c r="C746" s="4203"/>
      <c r="D746" s="4205"/>
      <c r="F746" s="4210">
        <f>F737</f>
        <v>44606</v>
      </c>
      <c r="G746" s="4207"/>
      <c r="H746" s="4203"/>
      <c r="I746" s="4209"/>
      <c r="P746" s="4206" t="s">
        <v>808</v>
      </c>
      <c r="Q746" s="4207" t="s">
        <v>251</v>
      </c>
      <c r="S746" s="4208">
        <f>'Оз 19;00'!CR5</f>
        <v>5</v>
      </c>
    </row>
    <row r="747" spans="1:19" ht="12.75" customHeight="1">
      <c r="A747" s="4206" t="s">
        <v>487</v>
      </c>
      <c r="B747" s="4207" t="s">
        <v>251</v>
      </c>
      <c r="D747" s="4208">
        <f>'Оз 5;30'!F5</f>
        <v>5</v>
      </c>
      <c r="F747" s="4211"/>
      <c r="G747" s="4207" t="s">
        <v>253</v>
      </c>
      <c r="H747" s="4212"/>
      <c r="I747" s="4213"/>
      <c r="P747" s="4206"/>
      <c r="Q747" s="4207"/>
      <c r="R747" t="str">
        <f>R738</f>
        <v>Батон - Багет</v>
      </c>
      <c r="S747" s="4209"/>
    </row>
    <row r="748" spans="1:19" ht="12.75" customHeight="1">
      <c r="A748" s="4206"/>
      <c r="B748" s="4207"/>
      <c r="C748" t="s">
        <v>782</v>
      </c>
      <c r="D748" s="4209"/>
      <c r="F748" s="3179"/>
      <c r="G748" s="4207"/>
      <c r="H748" s="4212"/>
      <c r="I748" s="4213"/>
      <c r="P748" s="3178"/>
      <c r="Q748" s="4207" t="s">
        <v>252</v>
      </c>
      <c r="R748" s="4203"/>
      <c r="S748" s="4208"/>
    </row>
    <row r="749" spans="1:19" ht="12.75" customHeight="1">
      <c r="A749" s="3178"/>
      <c r="B749" s="4207" t="s">
        <v>252</v>
      </c>
      <c r="C749" s="4203"/>
      <c r="D749" s="4208"/>
      <c r="P749" s="4210">
        <f>P740</f>
        <v>0</v>
      </c>
      <c r="Q749" s="4207"/>
      <c r="R749" s="4203"/>
      <c r="S749" s="4209"/>
    </row>
    <row r="750" spans="1:19" ht="12.75" customHeight="1">
      <c r="A750" s="4210">
        <f>A740</f>
        <v>44606</v>
      </c>
      <c r="B750" s="4207"/>
      <c r="C750" s="4203"/>
      <c r="D750" s="4209"/>
      <c r="F750" s="2637"/>
      <c r="G750" s="4202"/>
      <c r="H750" s="4203"/>
      <c r="I750" s="4204"/>
      <c r="P750" s="4211"/>
      <c r="Q750" s="4207" t="s">
        <v>253</v>
      </c>
      <c r="R750" s="4212"/>
      <c r="S750" s="4213"/>
    </row>
    <row r="751" spans="1:19" ht="18">
      <c r="A751" s="4211"/>
      <c r="B751" s="4207" t="s">
        <v>253</v>
      </c>
      <c r="C751" s="4212"/>
      <c r="D751" s="4213"/>
      <c r="F751" s="307">
        <f>F742</f>
        <v>0.5</v>
      </c>
      <c r="G751" s="4202"/>
      <c r="H751" s="4203"/>
      <c r="I751" s="4205"/>
      <c r="P751" s="3179"/>
      <c r="Q751" s="4207"/>
      <c r="R751" s="4212"/>
      <c r="S751" s="4213"/>
    </row>
    <row r="752" spans="1:19" ht="12.75" customHeight="1">
      <c r="A752" s="3179"/>
      <c r="B752" s="4207"/>
      <c r="C752" s="4212"/>
      <c r="D752" s="4213"/>
      <c r="F752" s="4206" t="s">
        <v>805</v>
      </c>
      <c r="G752" s="4207" t="s">
        <v>251</v>
      </c>
      <c r="I752" s="4208">
        <f>'Оз 13;00'!CH5</f>
        <v>3</v>
      </c>
    </row>
    <row r="753" spans="1:19">
      <c r="F753" s="4206"/>
      <c r="G753" s="4207"/>
      <c r="H753" t="str">
        <f>H744</f>
        <v>Батон - Багет</v>
      </c>
      <c r="I753" s="4209"/>
      <c r="P753" s="2637"/>
      <c r="Q753" s="4202"/>
      <c r="R753" s="4203"/>
      <c r="S753" s="4204"/>
    </row>
    <row r="754" spans="1:19" ht="12.75" customHeight="1">
      <c r="A754" s="2637"/>
      <c r="B754" s="4202"/>
      <c r="C754" s="4203"/>
      <c r="D754" s="4204"/>
      <c r="F754" s="3178"/>
      <c r="G754" s="4207" t="s">
        <v>252</v>
      </c>
      <c r="H754" s="4203"/>
      <c r="I754" s="4208"/>
      <c r="P754" s="307">
        <f>P745</f>
        <v>0</v>
      </c>
      <c r="Q754" s="4202"/>
      <c r="R754" s="4203"/>
      <c r="S754" s="4205"/>
    </row>
    <row r="755" spans="1:19" ht="18">
      <c r="A755" s="307">
        <f>A746</f>
        <v>0.41666666666666669</v>
      </c>
      <c r="B755" s="4202"/>
      <c r="C755" s="4203"/>
      <c r="D755" s="4205"/>
      <c r="F755" s="4210">
        <f>F746</f>
        <v>44606</v>
      </c>
      <c r="G755" s="4207"/>
      <c r="H755" s="4203"/>
      <c r="I755" s="4209"/>
      <c r="P755" s="4206" t="s">
        <v>788</v>
      </c>
      <c r="Q755" s="4207" t="s">
        <v>251</v>
      </c>
      <c r="S755" s="4208">
        <f>'Оз 19;00'!Z5</f>
        <v>10</v>
      </c>
    </row>
    <row r="756" spans="1:19" ht="12.75" customHeight="1">
      <c r="A756" s="4206" t="s">
        <v>488</v>
      </c>
      <c r="B756" s="4207" t="s">
        <v>251</v>
      </c>
      <c r="D756" s="4208">
        <f>'Оз 5;30'!P5</f>
        <v>5</v>
      </c>
      <c r="F756" s="4211"/>
      <c r="G756" s="4207" t="s">
        <v>253</v>
      </c>
      <c r="H756" s="4212"/>
      <c r="I756" s="4213"/>
      <c r="P756" s="4206"/>
      <c r="Q756" s="4207"/>
      <c r="R756" t="str">
        <f>R747</f>
        <v>Батон - Багет</v>
      </c>
      <c r="S756" s="4209"/>
    </row>
    <row r="757" spans="1:19" ht="12.75" customHeight="1">
      <c r="A757" s="4206"/>
      <c r="B757" s="4207"/>
      <c r="C757" t="str">
        <f>C748</f>
        <v>Батон - Багет</v>
      </c>
      <c r="D757" s="4209"/>
      <c r="F757" s="3179"/>
      <c r="G757" s="4207"/>
      <c r="H757" s="4212"/>
      <c r="I757" s="4213"/>
      <c r="P757" s="3230"/>
      <c r="Q757" s="4207" t="s">
        <v>252</v>
      </c>
      <c r="R757" s="4203"/>
      <c r="S757" s="4208"/>
    </row>
    <row r="758" spans="1:19">
      <c r="A758" s="3178"/>
      <c r="B758" s="4207" t="s">
        <v>252</v>
      </c>
      <c r="C758" s="4203"/>
      <c r="D758" s="4208"/>
      <c r="P758" s="4210">
        <f>P749</f>
        <v>0</v>
      </c>
      <c r="Q758" s="4207"/>
      <c r="R758" s="4203"/>
      <c r="S758" s="4209"/>
    </row>
    <row r="759" spans="1:19">
      <c r="A759" s="4210">
        <f>A750</f>
        <v>44606</v>
      </c>
      <c r="B759" s="4207"/>
      <c r="C759" s="4203"/>
      <c r="D759" s="4209"/>
      <c r="F759" s="2637"/>
      <c r="G759" s="4202"/>
      <c r="H759" s="4203"/>
      <c r="I759" s="4204"/>
      <c r="P759" s="4211"/>
      <c r="Q759" s="4207" t="s">
        <v>253</v>
      </c>
      <c r="R759" s="4212"/>
      <c r="S759" s="4213"/>
    </row>
    <row r="760" spans="1:19" ht="18">
      <c r="A760" s="4211"/>
      <c r="B760" s="4207" t="s">
        <v>253</v>
      </c>
      <c r="C760" s="4212"/>
      <c r="D760" s="4213"/>
      <c r="F760" s="307">
        <f>F751</f>
        <v>0.5</v>
      </c>
      <c r="G760" s="4202"/>
      <c r="H760" s="4203"/>
      <c r="I760" s="4205"/>
      <c r="P760" s="3231"/>
      <c r="Q760" s="4207"/>
      <c r="R760" s="4212"/>
      <c r="S760" s="4213"/>
    </row>
    <row r="761" spans="1:19" ht="12.75" customHeight="1">
      <c r="A761" s="3179"/>
      <c r="B761" s="4207"/>
      <c r="C761" s="4212"/>
      <c r="D761" s="4213"/>
      <c r="F761" s="4206" t="s">
        <v>808</v>
      </c>
      <c r="G761" s="4207" t="s">
        <v>251</v>
      </c>
      <c r="I761" s="4208">
        <f>'Оз 13;00'!CR5</f>
        <v>2</v>
      </c>
    </row>
    <row r="762" spans="1:19">
      <c r="F762" s="4206"/>
      <c r="G762" s="4207"/>
      <c r="H762" t="str">
        <f>H753</f>
        <v>Батон - Багет</v>
      </c>
      <c r="I762" s="4209"/>
      <c r="P762" s="2637"/>
      <c r="Q762" s="4202"/>
      <c r="R762" s="4203"/>
      <c r="S762" s="4204"/>
    </row>
    <row r="763" spans="1:19" ht="12.75" customHeight="1">
      <c r="A763" s="2637"/>
      <c r="B763" s="4202"/>
      <c r="C763" s="4203"/>
      <c r="D763" s="4204"/>
      <c r="F763" s="3178"/>
      <c r="G763" s="4207" t="s">
        <v>252</v>
      </c>
      <c r="H763" s="4203"/>
      <c r="I763" s="4208"/>
      <c r="P763" s="307">
        <f>P754</f>
        <v>0</v>
      </c>
      <c r="Q763" s="4202"/>
      <c r="R763" s="4203"/>
      <c r="S763" s="4205"/>
    </row>
    <row r="764" spans="1:19" ht="18">
      <c r="A764" s="307">
        <f>A755</f>
        <v>0.41666666666666669</v>
      </c>
      <c r="B764" s="4202"/>
      <c r="C764" s="4203"/>
      <c r="D764" s="4205"/>
      <c r="F764" s="4210">
        <f>F755</f>
        <v>44606</v>
      </c>
      <c r="G764" s="4207"/>
      <c r="H764" s="4203"/>
      <c r="I764" s="4209"/>
      <c r="P764" s="4206" t="s">
        <v>788</v>
      </c>
      <c r="Q764" s="4207" t="s">
        <v>251</v>
      </c>
      <c r="S764" s="4208">
        <f>'Оз 19;00'!Z7</f>
        <v>20</v>
      </c>
    </row>
    <row r="765" spans="1:19" ht="12.75" customHeight="1">
      <c r="A765" s="4206" t="s">
        <v>598</v>
      </c>
      <c r="B765" s="4207" t="s">
        <v>251</v>
      </c>
      <c r="D765" s="4208">
        <f>'Оз 5;30'!AT5</f>
        <v>5</v>
      </c>
      <c r="F765" s="4211"/>
      <c r="G765" s="4207" t="s">
        <v>253</v>
      </c>
      <c r="H765" s="4212"/>
      <c r="I765" s="4213"/>
      <c r="P765" s="4206"/>
      <c r="Q765" s="4207"/>
      <c r="R765" t="s">
        <v>790</v>
      </c>
      <c r="S765" s="4209"/>
    </row>
    <row r="766" spans="1:19" ht="12.75" customHeight="1">
      <c r="A766" s="4206"/>
      <c r="B766" s="4207"/>
      <c r="C766" t="str">
        <f>C757</f>
        <v>Батон - Багет</v>
      </c>
      <c r="D766" s="4209"/>
      <c r="F766" s="3179"/>
      <c r="G766" s="4207"/>
      <c r="H766" s="4212"/>
      <c r="I766" s="4213"/>
      <c r="P766" s="3230"/>
      <c r="Q766" s="4207" t="s">
        <v>252</v>
      </c>
      <c r="R766" s="4203"/>
      <c r="S766" s="4208"/>
    </row>
    <row r="767" spans="1:19">
      <c r="A767" s="3178"/>
      <c r="B767" s="4207" t="s">
        <v>252</v>
      </c>
      <c r="C767" s="4203"/>
      <c r="D767" s="4208"/>
      <c r="P767" s="4210">
        <f>P758</f>
        <v>0</v>
      </c>
      <c r="Q767" s="4207"/>
      <c r="R767" s="4203"/>
      <c r="S767" s="4209"/>
    </row>
    <row r="768" spans="1:19">
      <c r="A768" s="4210">
        <f>A759</f>
        <v>44606</v>
      </c>
      <c r="B768" s="4207"/>
      <c r="C768" s="4203"/>
      <c r="D768" s="4209"/>
      <c r="F768" s="2637"/>
      <c r="G768" s="4202"/>
      <c r="H768" s="4203"/>
      <c r="I768" s="4204"/>
      <c r="P768" s="4211"/>
      <c r="Q768" s="4207" t="s">
        <v>253</v>
      </c>
      <c r="R768" s="4212"/>
      <c r="S768" s="4213"/>
    </row>
    <row r="769" spans="1:19" ht="18">
      <c r="A769" s="4211"/>
      <c r="B769" s="4207" t="s">
        <v>253</v>
      </c>
      <c r="C769" s="4212"/>
      <c r="D769" s="4213"/>
      <c r="F769" s="307">
        <f>F760</f>
        <v>0.5</v>
      </c>
      <c r="G769" s="4202"/>
      <c r="H769" s="4203"/>
      <c r="I769" s="4205"/>
      <c r="P769" s="3231"/>
      <c r="Q769" s="4207"/>
      <c r="R769" s="4212"/>
      <c r="S769" s="4213"/>
    </row>
    <row r="770" spans="1:19">
      <c r="A770" s="3179"/>
      <c r="B770" s="4207"/>
      <c r="C770" s="4212"/>
      <c r="D770" s="4213"/>
      <c r="F770" s="4206" t="s">
        <v>788</v>
      </c>
      <c r="G770" s="4207" t="s">
        <v>251</v>
      </c>
      <c r="H770" s="4214" t="str">
        <f>H762</f>
        <v>Батон - Багет</v>
      </c>
      <c r="I770" s="4208">
        <f>'Оз 13;00'!Z5</f>
        <v>5</v>
      </c>
    </row>
    <row r="771" spans="1:19">
      <c r="F771" s="4206"/>
      <c r="G771" s="4207"/>
      <c r="H771" s="4215"/>
      <c r="I771" s="4209"/>
      <c r="P771" s="2637"/>
      <c r="Q771" s="4202"/>
      <c r="R771" s="4203"/>
      <c r="S771" s="4204"/>
    </row>
    <row r="772" spans="1:19" ht="18">
      <c r="A772" s="2637"/>
      <c r="B772" s="4202"/>
      <c r="C772" s="4203"/>
      <c r="D772" s="4204"/>
      <c r="F772" s="3230"/>
      <c r="G772" s="4207" t="s">
        <v>252</v>
      </c>
      <c r="H772" s="4203"/>
      <c r="I772" s="4208"/>
      <c r="P772" s="307">
        <f>P763</f>
        <v>0</v>
      </c>
      <c r="Q772" s="4202"/>
      <c r="R772" s="4203"/>
      <c r="S772" s="4205"/>
    </row>
    <row r="773" spans="1:19" ht="18">
      <c r="A773" s="307">
        <f>A764</f>
        <v>0.41666666666666669</v>
      </c>
      <c r="B773" s="4202"/>
      <c r="C773" s="4203"/>
      <c r="D773" s="4205"/>
      <c r="F773" s="4210">
        <f>F764</f>
        <v>44606</v>
      </c>
      <c r="G773" s="4207"/>
      <c r="H773" s="4203"/>
      <c r="I773" s="4209"/>
      <c r="P773" s="4206" t="s">
        <v>792</v>
      </c>
      <c r="Q773" s="4207" t="s">
        <v>251</v>
      </c>
      <c r="S773" s="4208">
        <f>'Оз 19;00'!AJ5</f>
        <v>10</v>
      </c>
    </row>
    <row r="774" spans="1:19" ht="12.75" customHeight="1">
      <c r="A774" s="4206" t="s">
        <v>597</v>
      </c>
      <c r="B774" s="4207" t="s">
        <v>251</v>
      </c>
      <c r="D774" s="4208">
        <f>'Оз 5;30'!BD5</f>
        <v>5</v>
      </c>
      <c r="F774" s="4211"/>
      <c r="G774" s="4207" t="s">
        <v>253</v>
      </c>
      <c r="H774" s="4212"/>
      <c r="I774" s="4213"/>
      <c r="P774" s="4206"/>
      <c r="Q774" s="4207"/>
      <c r="R774" t="str">
        <f>R756</f>
        <v>Батон - Багет</v>
      </c>
      <c r="S774" s="4209"/>
    </row>
    <row r="775" spans="1:19" ht="12.75" customHeight="1">
      <c r="A775" s="4206"/>
      <c r="B775" s="4207"/>
      <c r="C775" t="str">
        <f>C766</f>
        <v>Батон - Багет</v>
      </c>
      <c r="D775" s="4209"/>
      <c r="F775" s="3231"/>
      <c r="G775" s="4207"/>
      <c r="H775" s="4212"/>
      <c r="I775" s="4213"/>
      <c r="P775" s="3243"/>
      <c r="Q775" s="4207" t="s">
        <v>252</v>
      </c>
      <c r="R775" s="4203"/>
      <c r="S775" s="4208"/>
    </row>
    <row r="776" spans="1:19" ht="12.75" customHeight="1">
      <c r="A776" s="3178"/>
      <c r="B776" s="4207" t="s">
        <v>252</v>
      </c>
      <c r="C776" s="4203"/>
      <c r="D776" s="4208"/>
      <c r="P776" s="4210">
        <f>P767</f>
        <v>0</v>
      </c>
      <c r="Q776" s="4207"/>
      <c r="R776" s="4203"/>
      <c r="S776" s="4209"/>
    </row>
    <row r="777" spans="1:19" ht="12.75" customHeight="1">
      <c r="A777" s="4210">
        <f>A768</f>
        <v>44606</v>
      </c>
      <c r="B777" s="4207"/>
      <c r="C777" s="4203"/>
      <c r="D777" s="4209"/>
      <c r="F777" s="2637"/>
      <c r="G777" s="4202"/>
      <c r="H777" s="4203"/>
      <c r="I777" s="4204"/>
      <c r="P777" s="4211"/>
      <c r="Q777" s="4207" t="s">
        <v>253</v>
      </c>
      <c r="R777" s="4212"/>
      <c r="S777" s="4213"/>
    </row>
    <row r="778" spans="1:19" ht="18">
      <c r="A778" s="4211"/>
      <c r="B778" s="4207" t="s">
        <v>253</v>
      </c>
      <c r="C778" s="4212"/>
      <c r="D778" s="4213"/>
      <c r="F778" s="307">
        <f>F769</f>
        <v>0.5</v>
      </c>
      <c r="G778" s="4202"/>
      <c r="H778" s="4203"/>
      <c r="I778" s="4205"/>
      <c r="P778" s="3244"/>
      <c r="Q778" s="4207"/>
      <c r="R778" s="4212"/>
      <c r="S778" s="4213"/>
    </row>
    <row r="779" spans="1:19">
      <c r="A779" s="3179"/>
      <c r="B779" s="4207"/>
      <c r="C779" s="4212"/>
      <c r="D779" s="4213"/>
      <c r="F779" s="4206" t="s">
        <v>788</v>
      </c>
      <c r="G779" s="4207" t="s">
        <v>251</v>
      </c>
      <c r="I779" s="4208">
        <f>'Оз 13;00'!Z7</f>
        <v>15</v>
      </c>
    </row>
    <row r="780" spans="1:19">
      <c r="F780" s="4206"/>
      <c r="G780" s="4207"/>
      <c r="H780" t="s">
        <v>790</v>
      </c>
      <c r="I780" s="4209"/>
      <c r="P780" s="2637"/>
      <c r="Q780" s="4202"/>
      <c r="R780" s="4203"/>
      <c r="S780" s="4204"/>
    </row>
    <row r="781" spans="1:19" ht="18">
      <c r="A781" s="2637"/>
      <c r="B781" s="4202"/>
      <c r="C781" s="4203"/>
      <c r="D781" s="4204"/>
      <c r="F781" s="3230"/>
      <c r="G781" s="4207" t="s">
        <v>252</v>
      </c>
      <c r="H781" s="4203"/>
      <c r="I781" s="4208"/>
      <c r="P781" s="307">
        <f>P772</f>
        <v>0</v>
      </c>
      <c r="Q781" s="4202"/>
      <c r="R781" s="4203"/>
      <c r="S781" s="4205"/>
    </row>
    <row r="782" spans="1:19" ht="18">
      <c r="A782" s="307">
        <f>A773</f>
        <v>0.41666666666666669</v>
      </c>
      <c r="B782" s="4202"/>
      <c r="C782" s="4203"/>
      <c r="D782" s="4205"/>
      <c r="F782" s="4210">
        <f>F773</f>
        <v>44606</v>
      </c>
      <c r="G782" s="4207"/>
      <c r="H782" s="4203"/>
      <c r="I782" s="4209"/>
      <c r="P782" s="4206" t="str">
        <f>P773</f>
        <v>Оазис Ак-Эмир</v>
      </c>
      <c r="Q782" s="4207" t="s">
        <v>251</v>
      </c>
      <c r="S782" s="4208">
        <f>'Оз 19;00'!AJ7</f>
        <v>15</v>
      </c>
    </row>
    <row r="783" spans="1:19" ht="12.75" customHeight="1">
      <c r="A783" s="4206" t="s">
        <v>781</v>
      </c>
      <c r="B783" s="4207" t="s">
        <v>251</v>
      </c>
      <c r="D783" s="4208">
        <f>'Оз 5;30'!BN5</f>
        <v>0</v>
      </c>
      <c r="F783" s="4211"/>
      <c r="G783" s="4207" t="s">
        <v>253</v>
      </c>
      <c r="H783" s="4212"/>
      <c r="I783" s="4213"/>
      <c r="P783" s="4206"/>
      <c r="Q783" s="4207"/>
      <c r="R783" t="str">
        <f>R765</f>
        <v>Булочка Гиппер</v>
      </c>
      <c r="S783" s="4209"/>
    </row>
    <row r="784" spans="1:19" ht="12.75" customHeight="1">
      <c r="A784" s="4206"/>
      <c r="B784" s="4207"/>
      <c r="C784" t="str">
        <f>C775</f>
        <v>Батон - Багет</v>
      </c>
      <c r="D784" s="4209"/>
      <c r="F784" s="3231"/>
      <c r="G784" s="4207"/>
      <c r="H784" s="4212"/>
      <c r="I784" s="4213"/>
      <c r="P784" s="3243"/>
      <c r="Q784" s="4207" t="s">
        <v>252</v>
      </c>
      <c r="R784" s="4203"/>
      <c r="S784" s="4208"/>
    </row>
    <row r="785" spans="1:19" ht="12.75" customHeight="1">
      <c r="A785" s="3178"/>
      <c r="B785" s="4207" t="s">
        <v>252</v>
      </c>
      <c r="C785" s="4203"/>
      <c r="D785" s="4208"/>
      <c r="P785" s="4210">
        <f>P776</f>
        <v>0</v>
      </c>
      <c r="Q785" s="4207"/>
      <c r="R785" s="4203"/>
      <c r="S785" s="4209"/>
    </row>
    <row r="786" spans="1:19" ht="12.75" customHeight="1">
      <c r="A786" s="4210">
        <f>A777</f>
        <v>44606</v>
      </c>
      <c r="B786" s="4207"/>
      <c r="C786" s="4203"/>
      <c r="D786" s="4209"/>
      <c r="F786" s="2637"/>
      <c r="G786" s="4202"/>
      <c r="H786" s="4203"/>
      <c r="I786" s="4204"/>
      <c r="P786" s="4211"/>
      <c r="Q786" s="4207" t="s">
        <v>253</v>
      </c>
      <c r="R786" s="4212"/>
      <c r="S786" s="4213"/>
    </row>
    <row r="787" spans="1:19" ht="12.75" customHeight="1">
      <c r="A787" s="4211"/>
      <c r="B787" s="4207" t="s">
        <v>253</v>
      </c>
      <c r="C787" s="4212"/>
      <c r="D787" s="4213"/>
      <c r="F787" s="307">
        <f>F778</f>
        <v>0.5</v>
      </c>
      <c r="G787" s="4202"/>
      <c r="H787" s="4203"/>
      <c r="I787" s="4205"/>
      <c r="P787" s="3244"/>
      <c r="Q787" s="4207"/>
      <c r="R787" s="4212"/>
      <c r="S787" s="4213"/>
    </row>
    <row r="788" spans="1:19">
      <c r="A788" s="3179"/>
      <c r="B788" s="4207"/>
      <c r="C788" s="4212"/>
      <c r="D788" s="4213"/>
      <c r="F788" s="4206" t="s">
        <v>792</v>
      </c>
      <c r="G788" s="4207" t="s">
        <v>251</v>
      </c>
      <c r="I788" s="4208">
        <f>'Оз 13;00'!AJ5</f>
        <v>3</v>
      </c>
    </row>
    <row r="789" spans="1:19">
      <c r="F789" s="4206"/>
      <c r="G789" s="4207"/>
      <c r="H789" t="str">
        <f>H770</f>
        <v>Батон - Багет</v>
      </c>
      <c r="I789" s="4209"/>
    </row>
    <row r="790" spans="1:19">
      <c r="A790" s="2637"/>
      <c r="B790" s="4202"/>
      <c r="C790" s="4203"/>
      <c r="D790" s="4204"/>
      <c r="F790" s="3243"/>
      <c r="G790" s="4207" t="s">
        <v>252</v>
      </c>
      <c r="H790" s="4203"/>
      <c r="I790" s="4208"/>
    </row>
    <row r="791" spans="1:19" ht="18">
      <c r="A791" s="307">
        <f>A782</f>
        <v>0.41666666666666669</v>
      </c>
      <c r="B791" s="4202"/>
      <c r="C791" s="4203"/>
      <c r="D791" s="4205"/>
      <c r="F791" s="4210">
        <f>F782</f>
        <v>44606</v>
      </c>
      <c r="G791" s="4207"/>
      <c r="H791" s="4203"/>
      <c r="I791" s="4209"/>
    </row>
    <row r="792" spans="1:19">
      <c r="A792" s="4206" t="s">
        <v>647</v>
      </c>
      <c r="B792" s="4207" t="s">
        <v>251</v>
      </c>
      <c r="D792" s="4208">
        <f>'Оз 5;30'!BX5</f>
        <v>0</v>
      </c>
      <c r="F792" s="4211"/>
      <c r="G792" s="4207" t="s">
        <v>253</v>
      </c>
      <c r="H792" s="4212"/>
      <c r="I792" s="4213"/>
    </row>
    <row r="793" spans="1:19">
      <c r="A793" s="4206"/>
      <c r="B793" s="4207"/>
      <c r="C793" t="str">
        <f>C784</f>
        <v>Батон - Багет</v>
      </c>
      <c r="D793" s="4209"/>
      <c r="F793" s="3244"/>
      <c r="G793" s="4207"/>
      <c r="H793" s="4212"/>
      <c r="I793" s="4213"/>
    </row>
    <row r="794" spans="1:19">
      <c r="A794" s="3178"/>
      <c r="B794" s="4207" t="s">
        <v>252</v>
      </c>
      <c r="C794" s="4203"/>
      <c r="D794" s="4208"/>
    </row>
    <row r="795" spans="1:19">
      <c r="A795" s="4210">
        <f>A786</f>
        <v>44606</v>
      </c>
      <c r="B795" s="4207"/>
      <c r="C795" s="4203"/>
      <c r="D795" s="4209"/>
      <c r="F795" s="2637"/>
      <c r="G795" s="4202"/>
      <c r="H795" s="4203"/>
      <c r="I795" s="4204"/>
    </row>
    <row r="796" spans="1:19" ht="18">
      <c r="A796" s="4211"/>
      <c r="B796" s="4207" t="s">
        <v>253</v>
      </c>
      <c r="C796" s="4212"/>
      <c r="D796" s="4213"/>
      <c r="F796" s="307">
        <f>F787</f>
        <v>0.5</v>
      </c>
      <c r="G796" s="4202"/>
      <c r="H796" s="4203"/>
      <c r="I796" s="4205"/>
    </row>
    <row r="797" spans="1:19">
      <c r="A797" s="3179"/>
      <c r="B797" s="4207"/>
      <c r="C797" s="4212"/>
      <c r="D797" s="4213"/>
      <c r="F797" s="4206" t="str">
        <f>F788</f>
        <v>Оазис Ак-Эмир</v>
      </c>
      <c r="G797" s="4207" t="s">
        <v>251</v>
      </c>
      <c r="I797" s="4208">
        <f>'Оз 13;00'!AJ7</f>
        <v>10</v>
      </c>
    </row>
    <row r="798" spans="1:19">
      <c r="F798" s="4206"/>
      <c r="G798" s="4207"/>
      <c r="H798" t="str">
        <f>H780</f>
        <v>Булочка Гиппер</v>
      </c>
      <c r="I798" s="4209"/>
    </row>
    <row r="799" spans="1:19">
      <c r="A799" s="2637"/>
      <c r="B799" s="4202"/>
      <c r="C799" s="4203"/>
      <c r="D799" s="4204"/>
      <c r="F799" s="3243"/>
      <c r="G799" s="4207" t="s">
        <v>252</v>
      </c>
      <c r="H799" s="4203"/>
      <c r="I799" s="4208"/>
    </row>
    <row r="800" spans="1:19" ht="18">
      <c r="A800" s="307">
        <f>A791</f>
        <v>0.41666666666666669</v>
      </c>
      <c r="B800" s="4202"/>
      <c r="C800" s="4203"/>
      <c r="D800" s="4205"/>
      <c r="F800" s="4210">
        <f>F791</f>
        <v>44606</v>
      </c>
      <c r="G800" s="4207"/>
      <c r="H800" s="4203"/>
      <c r="I800" s="4209"/>
    </row>
    <row r="801" spans="1:9">
      <c r="A801" s="4206" t="s">
        <v>805</v>
      </c>
      <c r="B801" s="4207" t="s">
        <v>251</v>
      </c>
      <c r="D801" s="4208">
        <f>'Оз 5;30'!CH5</f>
        <v>0</v>
      </c>
      <c r="F801" s="4211"/>
      <c r="G801" s="4207" t="s">
        <v>253</v>
      </c>
      <c r="H801" s="4212"/>
      <c r="I801" s="4213"/>
    </row>
    <row r="802" spans="1:9">
      <c r="A802" s="4206"/>
      <c r="B802" s="4207"/>
      <c r="C802" t="str">
        <f>C793</f>
        <v>Батон - Багет</v>
      </c>
      <c r="D802" s="4209"/>
      <c r="F802" s="3244"/>
      <c r="G802" s="4207"/>
      <c r="H802" s="4212"/>
      <c r="I802" s="4213"/>
    </row>
    <row r="803" spans="1:9">
      <c r="A803" s="3178"/>
      <c r="B803" s="4207" t="s">
        <v>252</v>
      </c>
      <c r="C803" s="4203"/>
      <c r="D803" s="4208"/>
    </row>
    <row r="804" spans="1:9">
      <c r="A804" s="4210">
        <f>A795</f>
        <v>44606</v>
      </c>
      <c r="B804" s="4207"/>
      <c r="C804" s="4203"/>
      <c r="D804" s="4209"/>
    </row>
    <row r="805" spans="1:9">
      <c r="A805" s="4211"/>
      <c r="B805" s="4207" t="s">
        <v>253</v>
      </c>
      <c r="C805" s="4212"/>
      <c r="D805" s="4213"/>
    </row>
    <row r="806" spans="1:9">
      <c r="A806" s="3179"/>
      <c r="B806" s="4207"/>
      <c r="C806" s="4212"/>
      <c r="D806" s="4213"/>
    </row>
    <row r="808" spans="1:9">
      <c r="A808" s="2637"/>
      <c r="B808" s="4202"/>
      <c r="C808" s="4203"/>
      <c r="D808" s="4204"/>
    </row>
    <row r="809" spans="1:9" ht="18">
      <c r="A809" s="307">
        <f>A800</f>
        <v>0.41666666666666669</v>
      </c>
      <c r="B809" s="4202"/>
      <c r="C809" s="4203"/>
      <c r="D809" s="4205"/>
    </row>
    <row r="810" spans="1:9">
      <c r="A810" s="4206" t="s">
        <v>808</v>
      </c>
      <c r="B810" s="4207" t="s">
        <v>251</v>
      </c>
      <c r="D810" s="4208">
        <f>'Оз 5;30'!CR5</f>
        <v>0</v>
      </c>
    </row>
    <row r="811" spans="1:9">
      <c r="A811" s="4206"/>
      <c r="B811" s="4207"/>
      <c r="C811" t="str">
        <f>C802</f>
        <v>Батон - Багет</v>
      </c>
      <c r="D811" s="4209"/>
    </row>
    <row r="812" spans="1:9">
      <c r="A812" s="3178"/>
      <c r="B812" s="4207" t="s">
        <v>252</v>
      </c>
      <c r="C812" s="4203"/>
      <c r="D812" s="4208"/>
    </row>
    <row r="813" spans="1:9">
      <c r="A813" s="4210">
        <f>A804</f>
        <v>44606</v>
      </c>
      <c r="B813" s="4207"/>
      <c r="C813" s="4203"/>
      <c r="D813" s="4209"/>
    </row>
    <row r="814" spans="1:9">
      <c r="A814" s="4211"/>
      <c r="B814" s="4207" t="s">
        <v>253</v>
      </c>
      <c r="C814" s="4212"/>
      <c r="D814" s="4213"/>
    </row>
    <row r="815" spans="1:9">
      <c r="A815" s="3179"/>
      <c r="B815" s="4207"/>
      <c r="C815" s="4212"/>
      <c r="D815" s="4213"/>
    </row>
    <row r="817" spans="1:4">
      <c r="A817" s="2637"/>
      <c r="B817" s="4202"/>
      <c r="C817" s="4203"/>
      <c r="D817" s="4204"/>
    </row>
    <row r="818" spans="1:4" ht="18">
      <c r="A818" s="307">
        <f>A809</f>
        <v>0.41666666666666669</v>
      </c>
      <c r="B818" s="4202"/>
      <c r="C818" s="4203"/>
      <c r="D818" s="4205"/>
    </row>
    <row r="819" spans="1:4">
      <c r="A819" s="4206" t="s">
        <v>788</v>
      </c>
      <c r="B819" s="4207" t="s">
        <v>251</v>
      </c>
      <c r="D819" s="4208">
        <f>'Оз 5;30'!Z5</f>
        <v>5</v>
      </c>
    </row>
    <row r="820" spans="1:4">
      <c r="A820" s="4206"/>
      <c r="B820" s="4207"/>
      <c r="C820" t="str">
        <f>C811</f>
        <v>Батон - Багет</v>
      </c>
      <c r="D820" s="4209"/>
    </row>
    <row r="821" spans="1:4">
      <c r="A821" s="3230"/>
      <c r="B821" s="4207" t="s">
        <v>252</v>
      </c>
      <c r="C821" s="4203"/>
      <c r="D821" s="4208"/>
    </row>
    <row r="822" spans="1:4">
      <c r="A822" s="4210">
        <f>A813</f>
        <v>44606</v>
      </c>
      <c r="B822" s="4207"/>
      <c r="C822" s="4203"/>
      <c r="D822" s="4209"/>
    </row>
    <row r="823" spans="1:4">
      <c r="A823" s="4211"/>
      <c r="B823" s="4207" t="s">
        <v>253</v>
      </c>
      <c r="C823" s="4212"/>
      <c r="D823" s="4213"/>
    </row>
    <row r="824" spans="1:4">
      <c r="A824" s="3231"/>
      <c r="B824" s="4207"/>
      <c r="C824" s="4212"/>
      <c r="D824" s="4213"/>
    </row>
    <row r="826" spans="1:4">
      <c r="A826" s="2637"/>
      <c r="B826" s="4202"/>
      <c r="C826" s="4203"/>
      <c r="D826" s="4204"/>
    </row>
    <row r="827" spans="1:4" ht="18">
      <c r="A827" s="307">
        <f>A818</f>
        <v>0.41666666666666669</v>
      </c>
      <c r="B827" s="4202"/>
      <c r="C827" s="4203"/>
      <c r="D827" s="4205"/>
    </row>
    <row r="828" spans="1:4">
      <c r="A828" s="4206" t="s">
        <v>788</v>
      </c>
      <c r="B828" s="4207" t="s">
        <v>251</v>
      </c>
      <c r="D828" s="4208">
        <f>'Оз 5;30'!Z7</f>
        <v>15</v>
      </c>
    </row>
    <row r="829" spans="1:4">
      <c r="A829" s="4206"/>
      <c r="B829" s="4207"/>
      <c r="C829" t="s">
        <v>790</v>
      </c>
      <c r="D829" s="4209"/>
    </row>
    <row r="830" spans="1:4">
      <c r="A830" s="3230"/>
      <c r="B830" s="4207" t="s">
        <v>252</v>
      </c>
      <c r="C830" s="4203"/>
      <c r="D830" s="4208"/>
    </row>
    <row r="831" spans="1:4">
      <c r="A831" s="4210">
        <f>A822</f>
        <v>44606</v>
      </c>
      <c r="B831" s="4207"/>
      <c r="C831" s="4203"/>
      <c r="D831" s="4209"/>
    </row>
    <row r="832" spans="1:4">
      <c r="A832" s="4211"/>
      <c r="B832" s="4207" t="s">
        <v>253</v>
      </c>
      <c r="C832" s="4212"/>
      <c r="D832" s="4213"/>
    </row>
    <row r="833" spans="1:4">
      <c r="A833" s="3231"/>
      <c r="B833" s="4207"/>
      <c r="C833" s="4212"/>
      <c r="D833" s="4213"/>
    </row>
    <row r="835" spans="1:4">
      <c r="A835" s="2637"/>
      <c r="B835" s="4202"/>
      <c r="C835" s="4203"/>
      <c r="D835" s="4204"/>
    </row>
    <row r="836" spans="1:4" ht="18">
      <c r="A836" s="307">
        <f>A827</f>
        <v>0.41666666666666669</v>
      </c>
      <c r="B836" s="4202"/>
      <c r="C836" s="4203"/>
      <c r="D836" s="4205"/>
    </row>
    <row r="837" spans="1:4">
      <c r="A837" s="4206" t="s">
        <v>792</v>
      </c>
      <c r="B837" s="4207" t="s">
        <v>251</v>
      </c>
      <c r="D837" s="4208">
        <f>'Оз 5;30'!AJ5</f>
        <v>3</v>
      </c>
    </row>
    <row r="838" spans="1:4">
      <c r="A838" s="4206"/>
      <c r="B838" s="4207"/>
      <c r="C838" t="str">
        <f>C820</f>
        <v>Батон - Багет</v>
      </c>
      <c r="D838" s="4209"/>
    </row>
    <row r="839" spans="1:4">
      <c r="A839" s="3243"/>
      <c r="B839" s="4207" t="s">
        <v>252</v>
      </c>
      <c r="C839" s="4203"/>
      <c r="D839" s="4208"/>
    </row>
    <row r="840" spans="1:4">
      <c r="A840" s="4210">
        <f>A831</f>
        <v>44606</v>
      </c>
      <c r="B840" s="4207"/>
      <c r="C840" s="4203"/>
      <c r="D840" s="4209"/>
    </row>
    <row r="841" spans="1:4">
      <c r="A841" s="4211"/>
      <c r="B841" s="4207" t="s">
        <v>253</v>
      </c>
      <c r="C841" s="4212"/>
      <c r="D841" s="4213"/>
    </row>
    <row r="842" spans="1:4">
      <c r="A842" s="3244"/>
      <c r="B842" s="4207"/>
      <c r="C842" s="4212"/>
      <c r="D842" s="4213"/>
    </row>
    <row r="844" spans="1:4">
      <c r="A844" s="2637"/>
      <c r="B844" s="4202"/>
      <c r="C844" s="4203"/>
      <c r="D844" s="4204"/>
    </row>
    <row r="845" spans="1:4" ht="18">
      <c r="A845" s="307">
        <f>A836</f>
        <v>0.41666666666666669</v>
      </c>
      <c r="B845" s="4202"/>
      <c r="C845" s="4203"/>
      <c r="D845" s="4205"/>
    </row>
    <row r="846" spans="1:4">
      <c r="A846" s="4206" t="str">
        <f>A837</f>
        <v>Оазис Ак-Эмир</v>
      </c>
      <c r="B846" s="4207" t="s">
        <v>251</v>
      </c>
      <c r="D846" s="4208">
        <f>'Оз 5;30'!AJ7</f>
        <v>15</v>
      </c>
    </row>
    <row r="847" spans="1:4">
      <c r="A847" s="4206"/>
      <c r="B847" s="4207"/>
      <c r="C847" t="str">
        <f>C829</f>
        <v>Булочка Гиппер</v>
      </c>
      <c r="D847" s="4209"/>
    </row>
    <row r="848" spans="1:4">
      <c r="A848" s="3243"/>
      <c r="B848" s="4207" t="s">
        <v>252</v>
      </c>
      <c r="C848" s="4203"/>
      <c r="D848" s="4208"/>
    </row>
    <row r="849" spans="1:4">
      <c r="A849" s="4210">
        <f>A840</f>
        <v>44606</v>
      </c>
      <c r="B849" s="4207"/>
      <c r="C849" s="4203"/>
      <c r="D849" s="4209"/>
    </row>
    <row r="850" spans="1:4">
      <c r="A850" s="4211"/>
      <c r="B850" s="4207" t="s">
        <v>253</v>
      </c>
      <c r="C850" s="4212"/>
      <c r="D850" s="4213"/>
    </row>
    <row r="851" spans="1:4">
      <c r="A851" s="3244"/>
      <c r="B851" s="4207"/>
      <c r="C851" s="4212"/>
      <c r="D851" s="4213"/>
    </row>
  </sheetData>
  <mergeCells count="4705">
    <mergeCell ref="B839:B840"/>
    <mergeCell ref="C839:C840"/>
    <mergeCell ref="D839:D840"/>
    <mergeCell ref="A840:A841"/>
    <mergeCell ref="B841:B842"/>
    <mergeCell ref="C841:D842"/>
    <mergeCell ref="B844:B845"/>
    <mergeCell ref="C844:C845"/>
    <mergeCell ref="D844:D845"/>
    <mergeCell ref="A846:A847"/>
    <mergeCell ref="B846:B847"/>
    <mergeCell ref="D846:D847"/>
    <mergeCell ref="B848:B849"/>
    <mergeCell ref="C848:C849"/>
    <mergeCell ref="D848:D849"/>
    <mergeCell ref="A849:A850"/>
    <mergeCell ref="B850:B851"/>
    <mergeCell ref="C850:D851"/>
    <mergeCell ref="G799:G800"/>
    <mergeCell ref="H799:H800"/>
    <mergeCell ref="I799:I800"/>
    <mergeCell ref="F800:F801"/>
    <mergeCell ref="G801:G802"/>
    <mergeCell ref="H801:I802"/>
    <mergeCell ref="B835:B836"/>
    <mergeCell ref="C835:C836"/>
    <mergeCell ref="D835:D836"/>
    <mergeCell ref="A837:A838"/>
    <mergeCell ref="B837:B838"/>
    <mergeCell ref="D837:D838"/>
    <mergeCell ref="B812:B813"/>
    <mergeCell ref="C812:C813"/>
    <mergeCell ref="D812:D813"/>
    <mergeCell ref="A813:A814"/>
    <mergeCell ref="B814:B815"/>
    <mergeCell ref="C814:D815"/>
    <mergeCell ref="B808:B809"/>
    <mergeCell ref="C808:C809"/>
    <mergeCell ref="D808:D809"/>
    <mergeCell ref="A810:A811"/>
    <mergeCell ref="B810:B811"/>
    <mergeCell ref="D810:D811"/>
    <mergeCell ref="D817:D818"/>
    <mergeCell ref="A819:A820"/>
    <mergeCell ref="B819:B820"/>
    <mergeCell ref="D819:D820"/>
    <mergeCell ref="B821:B822"/>
    <mergeCell ref="C821:C822"/>
    <mergeCell ref="D821:D822"/>
    <mergeCell ref="A822:A823"/>
    <mergeCell ref="G786:G787"/>
    <mergeCell ref="H786:H787"/>
    <mergeCell ref="I786:I787"/>
    <mergeCell ref="F788:F789"/>
    <mergeCell ref="G788:G789"/>
    <mergeCell ref="I788:I789"/>
    <mergeCell ref="G790:G791"/>
    <mergeCell ref="H790:H791"/>
    <mergeCell ref="I790:I791"/>
    <mergeCell ref="F791:F792"/>
    <mergeCell ref="G792:G793"/>
    <mergeCell ref="H792:I793"/>
    <mergeCell ref="G795:G796"/>
    <mergeCell ref="H795:H796"/>
    <mergeCell ref="I795:I796"/>
    <mergeCell ref="F797:F798"/>
    <mergeCell ref="G797:G798"/>
    <mergeCell ref="I797:I798"/>
    <mergeCell ref="P773:P774"/>
    <mergeCell ref="Q773:Q774"/>
    <mergeCell ref="S773:S774"/>
    <mergeCell ref="Q775:Q776"/>
    <mergeCell ref="R775:R776"/>
    <mergeCell ref="S775:S776"/>
    <mergeCell ref="P776:P777"/>
    <mergeCell ref="Q777:Q778"/>
    <mergeCell ref="R777:S778"/>
    <mergeCell ref="Q780:Q781"/>
    <mergeCell ref="R780:R781"/>
    <mergeCell ref="S780:S781"/>
    <mergeCell ref="P782:P783"/>
    <mergeCell ref="Q782:Q783"/>
    <mergeCell ref="S782:S783"/>
    <mergeCell ref="Q784:Q785"/>
    <mergeCell ref="R784:R785"/>
    <mergeCell ref="S784:S785"/>
    <mergeCell ref="P785:P786"/>
    <mergeCell ref="Q786:Q787"/>
    <mergeCell ref="R786:S787"/>
    <mergeCell ref="V347:V348"/>
    <mergeCell ref="W347:W348"/>
    <mergeCell ref="X347:X348"/>
    <mergeCell ref="U348:U349"/>
    <mergeCell ref="V349:V350"/>
    <mergeCell ref="W349:X350"/>
    <mergeCell ref="V352:V353"/>
    <mergeCell ref="W352:W353"/>
    <mergeCell ref="X352:X353"/>
    <mergeCell ref="U354:U355"/>
    <mergeCell ref="V354:V355"/>
    <mergeCell ref="X354:X355"/>
    <mergeCell ref="V356:V357"/>
    <mergeCell ref="W356:W357"/>
    <mergeCell ref="X356:X357"/>
    <mergeCell ref="U357:U358"/>
    <mergeCell ref="V358:V359"/>
    <mergeCell ref="W358:X359"/>
    <mergeCell ref="V334:V335"/>
    <mergeCell ref="W334:W335"/>
    <mergeCell ref="X334:X335"/>
    <mergeCell ref="U336:U337"/>
    <mergeCell ref="V336:V337"/>
    <mergeCell ref="X336:X337"/>
    <mergeCell ref="V338:V339"/>
    <mergeCell ref="W338:W339"/>
    <mergeCell ref="X338:X339"/>
    <mergeCell ref="U339:U340"/>
    <mergeCell ref="V340:V341"/>
    <mergeCell ref="W340:X341"/>
    <mergeCell ref="V343:V344"/>
    <mergeCell ref="W343:W344"/>
    <mergeCell ref="X343:X344"/>
    <mergeCell ref="U345:U346"/>
    <mergeCell ref="V345:V346"/>
    <mergeCell ref="X345:X346"/>
    <mergeCell ref="V320:V321"/>
    <mergeCell ref="W320:W321"/>
    <mergeCell ref="X320:X321"/>
    <mergeCell ref="U321:U322"/>
    <mergeCell ref="V322:V323"/>
    <mergeCell ref="W322:X323"/>
    <mergeCell ref="V325:V326"/>
    <mergeCell ref="W325:W326"/>
    <mergeCell ref="X325:X326"/>
    <mergeCell ref="U327:U328"/>
    <mergeCell ref="V327:V328"/>
    <mergeCell ref="X327:X328"/>
    <mergeCell ref="V329:V330"/>
    <mergeCell ref="W329:W330"/>
    <mergeCell ref="X329:X330"/>
    <mergeCell ref="U330:U331"/>
    <mergeCell ref="V331:V332"/>
    <mergeCell ref="W331:X332"/>
    <mergeCell ref="V307:V308"/>
    <mergeCell ref="W307:W308"/>
    <mergeCell ref="X307:X308"/>
    <mergeCell ref="U309:U310"/>
    <mergeCell ref="V309:V310"/>
    <mergeCell ref="X309:X310"/>
    <mergeCell ref="V311:V312"/>
    <mergeCell ref="W311:W312"/>
    <mergeCell ref="X311:X312"/>
    <mergeCell ref="U312:U313"/>
    <mergeCell ref="V313:V314"/>
    <mergeCell ref="W313:X314"/>
    <mergeCell ref="V316:V317"/>
    <mergeCell ref="W316:W317"/>
    <mergeCell ref="X316:X317"/>
    <mergeCell ref="U318:U319"/>
    <mergeCell ref="V318:V319"/>
    <mergeCell ref="X318:X319"/>
    <mergeCell ref="V302:V303"/>
    <mergeCell ref="W302:W303"/>
    <mergeCell ref="X302:X303"/>
    <mergeCell ref="U303:U304"/>
    <mergeCell ref="V304:V305"/>
    <mergeCell ref="W304:X305"/>
    <mergeCell ref="V289:V290"/>
    <mergeCell ref="W289:W290"/>
    <mergeCell ref="X289:X290"/>
    <mergeCell ref="U291:U292"/>
    <mergeCell ref="V291:V292"/>
    <mergeCell ref="X291:X292"/>
    <mergeCell ref="V293:V294"/>
    <mergeCell ref="W293:W294"/>
    <mergeCell ref="X293:X294"/>
    <mergeCell ref="U294:U295"/>
    <mergeCell ref="V295:V296"/>
    <mergeCell ref="W295:X296"/>
    <mergeCell ref="V298:V299"/>
    <mergeCell ref="W298:W299"/>
    <mergeCell ref="X298:X299"/>
    <mergeCell ref="U300:U301"/>
    <mergeCell ref="V300:V301"/>
    <mergeCell ref="X300:X301"/>
    <mergeCell ref="V275:V276"/>
    <mergeCell ref="W275:W276"/>
    <mergeCell ref="X275:X276"/>
    <mergeCell ref="U276:U277"/>
    <mergeCell ref="V277:V278"/>
    <mergeCell ref="W277:X278"/>
    <mergeCell ref="V280:V281"/>
    <mergeCell ref="W280:W281"/>
    <mergeCell ref="X280:X281"/>
    <mergeCell ref="U282:U283"/>
    <mergeCell ref="V282:V283"/>
    <mergeCell ref="X282:X283"/>
    <mergeCell ref="V284:V285"/>
    <mergeCell ref="W284:W285"/>
    <mergeCell ref="X284:X285"/>
    <mergeCell ref="U285:U286"/>
    <mergeCell ref="V286:V287"/>
    <mergeCell ref="W286:X287"/>
    <mergeCell ref="V262:V263"/>
    <mergeCell ref="W262:W263"/>
    <mergeCell ref="X262:X263"/>
    <mergeCell ref="U264:U265"/>
    <mergeCell ref="V264:V265"/>
    <mergeCell ref="X264:X265"/>
    <mergeCell ref="V266:V267"/>
    <mergeCell ref="W266:W267"/>
    <mergeCell ref="X266:X267"/>
    <mergeCell ref="U267:U268"/>
    <mergeCell ref="V268:V269"/>
    <mergeCell ref="W268:X269"/>
    <mergeCell ref="V271:V272"/>
    <mergeCell ref="W271:W272"/>
    <mergeCell ref="X271:X272"/>
    <mergeCell ref="U273:U274"/>
    <mergeCell ref="V273:V274"/>
    <mergeCell ref="X273:X274"/>
    <mergeCell ref="V248:V249"/>
    <mergeCell ref="W248:W249"/>
    <mergeCell ref="X248:X249"/>
    <mergeCell ref="U249:U250"/>
    <mergeCell ref="V250:V251"/>
    <mergeCell ref="W250:X251"/>
    <mergeCell ref="V253:V254"/>
    <mergeCell ref="W253:W254"/>
    <mergeCell ref="X253:X254"/>
    <mergeCell ref="U255:U256"/>
    <mergeCell ref="V255:V256"/>
    <mergeCell ref="X255:X256"/>
    <mergeCell ref="V257:V258"/>
    <mergeCell ref="W257:W258"/>
    <mergeCell ref="X257:X258"/>
    <mergeCell ref="U258:U259"/>
    <mergeCell ref="V259:V260"/>
    <mergeCell ref="W259:X260"/>
    <mergeCell ref="V235:V236"/>
    <mergeCell ref="W235:W236"/>
    <mergeCell ref="X235:X236"/>
    <mergeCell ref="U237:U238"/>
    <mergeCell ref="V237:V238"/>
    <mergeCell ref="X237:X238"/>
    <mergeCell ref="V239:V240"/>
    <mergeCell ref="W239:W240"/>
    <mergeCell ref="X239:X240"/>
    <mergeCell ref="U240:U241"/>
    <mergeCell ref="V241:V242"/>
    <mergeCell ref="W241:X242"/>
    <mergeCell ref="V244:V245"/>
    <mergeCell ref="W244:W245"/>
    <mergeCell ref="X244:X245"/>
    <mergeCell ref="U246:U247"/>
    <mergeCell ref="V246:V247"/>
    <mergeCell ref="X246:X247"/>
    <mergeCell ref="Q739:Q740"/>
    <mergeCell ref="R739:R740"/>
    <mergeCell ref="S739:S740"/>
    <mergeCell ref="P740:P741"/>
    <mergeCell ref="Q741:Q742"/>
    <mergeCell ref="R741:S742"/>
    <mergeCell ref="Q744:Q745"/>
    <mergeCell ref="R744:R745"/>
    <mergeCell ref="S744:S745"/>
    <mergeCell ref="P746:P747"/>
    <mergeCell ref="Q746:Q747"/>
    <mergeCell ref="S746:S747"/>
    <mergeCell ref="Q748:Q749"/>
    <mergeCell ref="R748:R749"/>
    <mergeCell ref="S748:S749"/>
    <mergeCell ref="P749:P750"/>
    <mergeCell ref="Q750:Q751"/>
    <mergeCell ref="R750:S751"/>
    <mergeCell ref="Q726:Q727"/>
    <mergeCell ref="R726:R727"/>
    <mergeCell ref="S726:S727"/>
    <mergeCell ref="P728:P729"/>
    <mergeCell ref="Q728:Q729"/>
    <mergeCell ref="S728:S729"/>
    <mergeCell ref="Q730:Q731"/>
    <mergeCell ref="R730:R731"/>
    <mergeCell ref="S730:S731"/>
    <mergeCell ref="P731:P732"/>
    <mergeCell ref="Q732:Q733"/>
    <mergeCell ref="R732:S733"/>
    <mergeCell ref="Q735:Q736"/>
    <mergeCell ref="R735:R736"/>
    <mergeCell ref="S735:S736"/>
    <mergeCell ref="P737:P738"/>
    <mergeCell ref="Q737:Q738"/>
    <mergeCell ref="S737:S738"/>
    <mergeCell ref="P710:P711"/>
    <mergeCell ref="Q710:Q711"/>
    <mergeCell ref="S710:S711"/>
    <mergeCell ref="Q712:Q713"/>
    <mergeCell ref="R712:R713"/>
    <mergeCell ref="S712:S713"/>
    <mergeCell ref="P713:P714"/>
    <mergeCell ref="Q714:Q715"/>
    <mergeCell ref="R714:S715"/>
    <mergeCell ref="Q717:Q718"/>
    <mergeCell ref="R717:R718"/>
    <mergeCell ref="S717:S718"/>
    <mergeCell ref="P719:P720"/>
    <mergeCell ref="Q719:Q720"/>
    <mergeCell ref="S719:S720"/>
    <mergeCell ref="Q721:Q722"/>
    <mergeCell ref="R721:R722"/>
    <mergeCell ref="S721:S722"/>
    <mergeCell ref="P722:P723"/>
    <mergeCell ref="Q723:Q724"/>
    <mergeCell ref="R723:S724"/>
    <mergeCell ref="S694:S695"/>
    <mergeCell ref="P695:P696"/>
    <mergeCell ref="Q696:Q697"/>
    <mergeCell ref="R696:S697"/>
    <mergeCell ref="Q699:Q700"/>
    <mergeCell ref="R699:R700"/>
    <mergeCell ref="S699:S700"/>
    <mergeCell ref="P701:P702"/>
    <mergeCell ref="Q701:Q702"/>
    <mergeCell ref="S701:S702"/>
    <mergeCell ref="Q703:Q704"/>
    <mergeCell ref="R703:R704"/>
    <mergeCell ref="S703:S704"/>
    <mergeCell ref="P704:P705"/>
    <mergeCell ref="Q705:Q706"/>
    <mergeCell ref="R705:S706"/>
    <mergeCell ref="Q708:Q709"/>
    <mergeCell ref="R708:R709"/>
    <mergeCell ref="S708:S709"/>
    <mergeCell ref="G759:G760"/>
    <mergeCell ref="H759:H760"/>
    <mergeCell ref="I759:I760"/>
    <mergeCell ref="F761:F762"/>
    <mergeCell ref="G761:G762"/>
    <mergeCell ref="I761:I762"/>
    <mergeCell ref="G763:G764"/>
    <mergeCell ref="H763:H764"/>
    <mergeCell ref="I763:I764"/>
    <mergeCell ref="F764:F765"/>
    <mergeCell ref="G765:G766"/>
    <mergeCell ref="H765:I766"/>
    <mergeCell ref="Q681:Q682"/>
    <mergeCell ref="R681:R682"/>
    <mergeCell ref="S681:S682"/>
    <mergeCell ref="P683:P684"/>
    <mergeCell ref="Q683:Q684"/>
    <mergeCell ref="S683:S684"/>
    <mergeCell ref="Q685:Q686"/>
    <mergeCell ref="R685:R686"/>
    <mergeCell ref="S685:S686"/>
    <mergeCell ref="P686:P687"/>
    <mergeCell ref="Q687:Q688"/>
    <mergeCell ref="R687:S688"/>
    <mergeCell ref="Q690:Q691"/>
    <mergeCell ref="R690:R691"/>
    <mergeCell ref="S690:S691"/>
    <mergeCell ref="P692:P693"/>
    <mergeCell ref="Q692:Q693"/>
    <mergeCell ref="S692:S693"/>
    <mergeCell ref="Q694:Q695"/>
    <mergeCell ref="R694:R695"/>
    <mergeCell ref="F743:F744"/>
    <mergeCell ref="G743:G744"/>
    <mergeCell ref="I743:I744"/>
    <mergeCell ref="G745:G746"/>
    <mergeCell ref="H745:H746"/>
    <mergeCell ref="I745:I746"/>
    <mergeCell ref="F746:F747"/>
    <mergeCell ref="G747:G748"/>
    <mergeCell ref="H747:I748"/>
    <mergeCell ref="G750:G751"/>
    <mergeCell ref="H750:H751"/>
    <mergeCell ref="I750:I751"/>
    <mergeCell ref="F752:F753"/>
    <mergeCell ref="G752:G753"/>
    <mergeCell ref="I752:I753"/>
    <mergeCell ref="G754:G755"/>
    <mergeCell ref="H754:H755"/>
    <mergeCell ref="I754:I755"/>
    <mergeCell ref="F755:F756"/>
    <mergeCell ref="G756:G757"/>
    <mergeCell ref="H756:I757"/>
    <mergeCell ref="F728:F729"/>
    <mergeCell ref="G729:G730"/>
    <mergeCell ref="H729:I730"/>
    <mergeCell ref="G732:G733"/>
    <mergeCell ref="H732:H733"/>
    <mergeCell ref="I732:I733"/>
    <mergeCell ref="F734:F735"/>
    <mergeCell ref="G734:G735"/>
    <mergeCell ref="I734:I735"/>
    <mergeCell ref="G736:G737"/>
    <mergeCell ref="H736:H737"/>
    <mergeCell ref="I736:I737"/>
    <mergeCell ref="F737:F738"/>
    <mergeCell ref="G738:G739"/>
    <mergeCell ref="H738:I739"/>
    <mergeCell ref="G741:G742"/>
    <mergeCell ref="H741:H742"/>
    <mergeCell ref="I741:I742"/>
    <mergeCell ref="B803:B804"/>
    <mergeCell ref="C803:C804"/>
    <mergeCell ref="D803:D804"/>
    <mergeCell ref="A804:A805"/>
    <mergeCell ref="B805:B806"/>
    <mergeCell ref="C805:D806"/>
    <mergeCell ref="B785:B786"/>
    <mergeCell ref="C785:C786"/>
    <mergeCell ref="D785:D786"/>
    <mergeCell ref="A786:A787"/>
    <mergeCell ref="B787:B788"/>
    <mergeCell ref="C787:D788"/>
    <mergeCell ref="B790:B791"/>
    <mergeCell ref="C790:C791"/>
    <mergeCell ref="D790:D791"/>
    <mergeCell ref="A792:A793"/>
    <mergeCell ref="B792:B793"/>
    <mergeCell ref="D792:D793"/>
    <mergeCell ref="B783:B784"/>
    <mergeCell ref="D783:D784"/>
    <mergeCell ref="B794:B795"/>
    <mergeCell ref="C794:C795"/>
    <mergeCell ref="G709:G710"/>
    <mergeCell ref="H709:H710"/>
    <mergeCell ref="I709:I710"/>
    <mergeCell ref="F710:F711"/>
    <mergeCell ref="G711:G712"/>
    <mergeCell ref="H711:I712"/>
    <mergeCell ref="G714:G715"/>
    <mergeCell ref="H714:H715"/>
    <mergeCell ref="B799:B800"/>
    <mergeCell ref="C799:C800"/>
    <mergeCell ref="D799:D800"/>
    <mergeCell ref="A801:A802"/>
    <mergeCell ref="B801:B802"/>
    <mergeCell ref="D801:D802"/>
    <mergeCell ref="I714:I715"/>
    <mergeCell ref="F716:F717"/>
    <mergeCell ref="G716:G717"/>
    <mergeCell ref="I716:I717"/>
    <mergeCell ref="G718:G719"/>
    <mergeCell ref="H718:H719"/>
    <mergeCell ref="I718:I719"/>
    <mergeCell ref="F719:F720"/>
    <mergeCell ref="G720:G721"/>
    <mergeCell ref="H720:I721"/>
    <mergeCell ref="G723:G724"/>
    <mergeCell ref="H723:H724"/>
    <mergeCell ref="I723:I724"/>
    <mergeCell ref="F725:F726"/>
    <mergeCell ref="B763:B764"/>
    <mergeCell ref="C763:C764"/>
    <mergeCell ref="D763:D764"/>
    <mergeCell ref="A765:A766"/>
    <mergeCell ref="B765:B766"/>
    <mergeCell ref="D765:D766"/>
    <mergeCell ref="B767:B768"/>
    <mergeCell ref="C767:C768"/>
    <mergeCell ref="D767:D768"/>
    <mergeCell ref="A768:A769"/>
    <mergeCell ref="B769:B770"/>
    <mergeCell ref="C769:D770"/>
    <mergeCell ref="D794:D795"/>
    <mergeCell ref="A795:A796"/>
    <mergeCell ref="B796:B797"/>
    <mergeCell ref="C796:D797"/>
    <mergeCell ref="B772:B773"/>
    <mergeCell ref="C772:C773"/>
    <mergeCell ref="D772:D773"/>
    <mergeCell ref="A774:A775"/>
    <mergeCell ref="B774:B775"/>
    <mergeCell ref="D774:D775"/>
    <mergeCell ref="B776:B777"/>
    <mergeCell ref="C776:C777"/>
    <mergeCell ref="D776:D777"/>
    <mergeCell ref="A777:A778"/>
    <mergeCell ref="B778:B779"/>
    <mergeCell ref="C778:D779"/>
    <mergeCell ref="B781:B782"/>
    <mergeCell ref="C781:C782"/>
    <mergeCell ref="D781:D782"/>
    <mergeCell ref="A783:A784"/>
    <mergeCell ref="B749:B750"/>
    <mergeCell ref="C749:C750"/>
    <mergeCell ref="D749:D750"/>
    <mergeCell ref="A750:A751"/>
    <mergeCell ref="B751:B752"/>
    <mergeCell ref="C751:D752"/>
    <mergeCell ref="B754:B755"/>
    <mergeCell ref="C754:C755"/>
    <mergeCell ref="D754:D755"/>
    <mergeCell ref="A756:A757"/>
    <mergeCell ref="B756:B757"/>
    <mergeCell ref="D756:D757"/>
    <mergeCell ref="B758:B759"/>
    <mergeCell ref="C758:C759"/>
    <mergeCell ref="D758:D759"/>
    <mergeCell ref="A759:A760"/>
    <mergeCell ref="B760:B761"/>
    <mergeCell ref="C760:D761"/>
    <mergeCell ref="M602:N603"/>
    <mergeCell ref="R596:R597"/>
    <mergeCell ref="S596:S597"/>
    <mergeCell ref="S598:S599"/>
    <mergeCell ref="Q602:Q603"/>
    <mergeCell ref="R602:S603"/>
    <mergeCell ref="N590:N591"/>
    <mergeCell ref="P598:P599"/>
    <mergeCell ref="Q568:Q569"/>
    <mergeCell ref="R568:R569"/>
    <mergeCell ref="S568:S569"/>
    <mergeCell ref="P570:P571"/>
    <mergeCell ref="Q570:Q571"/>
    <mergeCell ref="B745:B746"/>
    <mergeCell ref="C745:C746"/>
    <mergeCell ref="D745:D746"/>
    <mergeCell ref="A747:A748"/>
    <mergeCell ref="B747:B748"/>
    <mergeCell ref="D747:D748"/>
    <mergeCell ref="G696:G697"/>
    <mergeCell ref="H696:H697"/>
    <mergeCell ref="I696:I697"/>
    <mergeCell ref="F698:F699"/>
    <mergeCell ref="G698:G699"/>
    <mergeCell ref="I698:I699"/>
    <mergeCell ref="G700:G701"/>
    <mergeCell ref="H700:H701"/>
    <mergeCell ref="I700:I701"/>
    <mergeCell ref="F701:F702"/>
    <mergeCell ref="G702:G703"/>
    <mergeCell ref="H702:I703"/>
    <mergeCell ref="G705:G706"/>
    <mergeCell ref="W214:X215"/>
    <mergeCell ref="Q668:Q669"/>
    <mergeCell ref="R668:R669"/>
    <mergeCell ref="S668:S669"/>
    <mergeCell ref="P670:P671"/>
    <mergeCell ref="Q670:Q671"/>
    <mergeCell ref="S670:S671"/>
    <mergeCell ref="P655:P656"/>
    <mergeCell ref="Q656:Q657"/>
    <mergeCell ref="R656:S657"/>
    <mergeCell ref="Q659:Q660"/>
    <mergeCell ref="R659:R660"/>
    <mergeCell ref="V217:V218"/>
    <mergeCell ref="C616:C617"/>
    <mergeCell ref="X217:X218"/>
    <mergeCell ref="U219:U220"/>
    <mergeCell ref="V219:V220"/>
    <mergeCell ref="X219:X220"/>
    <mergeCell ref="V221:V222"/>
    <mergeCell ref="W221:W222"/>
    <mergeCell ref="X221:X222"/>
    <mergeCell ref="U222:U223"/>
    <mergeCell ref="V223:V224"/>
    <mergeCell ref="W223:X224"/>
    <mergeCell ref="H596:H597"/>
    <mergeCell ref="I596:I597"/>
    <mergeCell ref="I598:I599"/>
    <mergeCell ref="H602:I603"/>
    <mergeCell ref="M596:M597"/>
    <mergeCell ref="N596:N597"/>
    <mergeCell ref="N598:N599"/>
    <mergeCell ref="L602:L603"/>
    <mergeCell ref="U186:U187"/>
    <mergeCell ref="V187:V188"/>
    <mergeCell ref="W187:X188"/>
    <mergeCell ref="V190:V191"/>
    <mergeCell ref="W190:W191"/>
    <mergeCell ref="X190:X191"/>
    <mergeCell ref="U192:U193"/>
    <mergeCell ref="V192:V193"/>
    <mergeCell ref="X192:X193"/>
    <mergeCell ref="R600:R601"/>
    <mergeCell ref="S600:S601"/>
    <mergeCell ref="S570:S571"/>
    <mergeCell ref="Q643:Q644"/>
    <mergeCell ref="R570:R571"/>
    <mergeCell ref="D652:D653"/>
    <mergeCell ref="Q672:Q673"/>
    <mergeCell ref="R672:R673"/>
    <mergeCell ref="S672:S673"/>
    <mergeCell ref="P673:P674"/>
    <mergeCell ref="Q674:Q675"/>
    <mergeCell ref="R674:S675"/>
    <mergeCell ref="V208:V209"/>
    <mergeCell ref="W208:W209"/>
    <mergeCell ref="X208:X209"/>
    <mergeCell ref="U210:U211"/>
    <mergeCell ref="V210:V211"/>
    <mergeCell ref="X210:X211"/>
    <mergeCell ref="V212:V213"/>
    <mergeCell ref="W212:W213"/>
    <mergeCell ref="X212:X213"/>
    <mergeCell ref="U213:U214"/>
    <mergeCell ref="V214:V215"/>
    <mergeCell ref="V176:V177"/>
    <mergeCell ref="W176:W177"/>
    <mergeCell ref="X176:X177"/>
    <mergeCell ref="U177:U178"/>
    <mergeCell ref="V178:V179"/>
    <mergeCell ref="W178:X179"/>
    <mergeCell ref="Q631:Q632"/>
    <mergeCell ref="R631:R632"/>
    <mergeCell ref="S631:S632"/>
    <mergeCell ref="Q621:Q622"/>
    <mergeCell ref="R621:R622"/>
    <mergeCell ref="S621:S622"/>
    <mergeCell ref="Q596:Q597"/>
    <mergeCell ref="Q598:Q599"/>
    <mergeCell ref="Q600:Q601"/>
    <mergeCell ref="W217:W218"/>
    <mergeCell ref="S659:S660"/>
    <mergeCell ref="V194:V195"/>
    <mergeCell ref="W194:W195"/>
    <mergeCell ref="X194:X195"/>
    <mergeCell ref="U195:U196"/>
    <mergeCell ref="V196:V197"/>
    <mergeCell ref="W196:X197"/>
    <mergeCell ref="V181:V182"/>
    <mergeCell ref="W181:W182"/>
    <mergeCell ref="X181:X182"/>
    <mergeCell ref="U183:U184"/>
    <mergeCell ref="V183:V184"/>
    <mergeCell ref="X183:X184"/>
    <mergeCell ref="V185:V186"/>
    <mergeCell ref="W185:W186"/>
    <mergeCell ref="X185:X186"/>
    <mergeCell ref="V154:V155"/>
    <mergeCell ref="W154:W155"/>
    <mergeCell ref="X154:X155"/>
    <mergeCell ref="U156:U157"/>
    <mergeCell ref="V156:V157"/>
    <mergeCell ref="X156:X157"/>
    <mergeCell ref="V158:V159"/>
    <mergeCell ref="W158:W159"/>
    <mergeCell ref="X158:X159"/>
    <mergeCell ref="U159:U160"/>
    <mergeCell ref="V160:V161"/>
    <mergeCell ref="W160:X161"/>
    <mergeCell ref="V163:V164"/>
    <mergeCell ref="W163:W164"/>
    <mergeCell ref="X163:X164"/>
    <mergeCell ref="U165:U166"/>
    <mergeCell ref="V165:V166"/>
    <mergeCell ref="X165:X166"/>
    <mergeCell ref="A731:A732"/>
    <mergeCell ref="B732:B733"/>
    <mergeCell ref="C732:D733"/>
    <mergeCell ref="P664:P665"/>
    <mergeCell ref="Q665:Q666"/>
    <mergeCell ref="R665:S666"/>
    <mergeCell ref="L654:L655"/>
    <mergeCell ref="M654:M655"/>
    <mergeCell ref="N654:N655"/>
    <mergeCell ref="L659:L660"/>
    <mergeCell ref="M659:M660"/>
    <mergeCell ref="N659:N660"/>
    <mergeCell ref="N663:N664"/>
    <mergeCell ref="Q641:Q642"/>
    <mergeCell ref="R641:R642"/>
    <mergeCell ref="S641:S642"/>
    <mergeCell ref="P643:P644"/>
    <mergeCell ref="Q654:Q655"/>
    <mergeCell ref="R654:R655"/>
    <mergeCell ref="S654:S655"/>
    <mergeCell ref="P661:P662"/>
    <mergeCell ref="Q661:Q662"/>
    <mergeCell ref="H705:H706"/>
    <mergeCell ref="I705:I706"/>
    <mergeCell ref="F707:F708"/>
    <mergeCell ref="G707:G708"/>
    <mergeCell ref="I707:I708"/>
    <mergeCell ref="G725:G726"/>
    <mergeCell ref="I725:I726"/>
    <mergeCell ref="G727:G728"/>
    <mergeCell ref="H727:H728"/>
    <mergeCell ref="I727:I728"/>
    <mergeCell ref="B728:B729"/>
    <mergeCell ref="C728:C729"/>
    <mergeCell ref="D728:D729"/>
    <mergeCell ref="S156:S157"/>
    <mergeCell ref="S217:S218"/>
    <mergeCell ref="V199:V200"/>
    <mergeCell ref="W199:W200"/>
    <mergeCell ref="X199:X200"/>
    <mergeCell ref="U201:U202"/>
    <mergeCell ref="V201:V202"/>
    <mergeCell ref="X201:X202"/>
    <mergeCell ref="V203:V204"/>
    <mergeCell ref="W203:W204"/>
    <mergeCell ref="X203:X204"/>
    <mergeCell ref="U204:U205"/>
    <mergeCell ref="B730:B731"/>
    <mergeCell ref="C730:C731"/>
    <mergeCell ref="D730:D731"/>
    <mergeCell ref="H426:H427"/>
    <mergeCell ref="H552:H553"/>
    <mergeCell ref="V167:V168"/>
    <mergeCell ref="W167:W168"/>
    <mergeCell ref="X167:X168"/>
    <mergeCell ref="U168:U169"/>
    <mergeCell ref="V169:V170"/>
    <mergeCell ref="W169:X170"/>
    <mergeCell ref="V172:V173"/>
    <mergeCell ref="W172:W173"/>
    <mergeCell ref="X172:X173"/>
    <mergeCell ref="U174:U175"/>
    <mergeCell ref="V174:V175"/>
    <mergeCell ref="X174:X175"/>
    <mergeCell ref="Q663:Q664"/>
    <mergeCell ref="R663:R664"/>
    <mergeCell ref="S663:S664"/>
    <mergeCell ref="B735:B736"/>
    <mergeCell ref="C735:C736"/>
    <mergeCell ref="D735:D736"/>
    <mergeCell ref="A737:A738"/>
    <mergeCell ref="B737:B738"/>
    <mergeCell ref="D737:D738"/>
    <mergeCell ref="B739:B740"/>
    <mergeCell ref="C739:C740"/>
    <mergeCell ref="D739:D740"/>
    <mergeCell ref="A740:A741"/>
    <mergeCell ref="B741:B742"/>
    <mergeCell ref="C741:D742"/>
    <mergeCell ref="B717:B718"/>
    <mergeCell ref="C717:C718"/>
    <mergeCell ref="D717:D718"/>
    <mergeCell ref="A719:A720"/>
    <mergeCell ref="B719:B720"/>
    <mergeCell ref="C719:C720"/>
    <mergeCell ref="D719:D720"/>
    <mergeCell ref="B721:B722"/>
    <mergeCell ref="C721:C722"/>
    <mergeCell ref="D721:D722"/>
    <mergeCell ref="A722:A723"/>
    <mergeCell ref="B723:B724"/>
    <mergeCell ref="C723:D724"/>
    <mergeCell ref="B726:B727"/>
    <mergeCell ref="C726:C727"/>
    <mergeCell ref="D726:D727"/>
    <mergeCell ref="A728:A729"/>
    <mergeCell ref="K655:K656"/>
    <mergeCell ref="L656:L657"/>
    <mergeCell ref="M656:N657"/>
    <mergeCell ref="K661:K662"/>
    <mergeCell ref="L661:L662"/>
    <mergeCell ref="N661:N662"/>
    <mergeCell ref="R643:R644"/>
    <mergeCell ref="S643:S644"/>
    <mergeCell ref="Q645:Q646"/>
    <mergeCell ref="R645:R646"/>
    <mergeCell ref="S645:S646"/>
    <mergeCell ref="P646:P647"/>
    <mergeCell ref="Q647:Q648"/>
    <mergeCell ref="R647:S648"/>
    <mergeCell ref="Q650:Q651"/>
    <mergeCell ref="R650:R651"/>
    <mergeCell ref="S650:S651"/>
    <mergeCell ref="P652:P653"/>
    <mergeCell ref="Q652:Q653"/>
    <mergeCell ref="R652:R653"/>
    <mergeCell ref="S652:S653"/>
    <mergeCell ref="S661:S662"/>
    <mergeCell ref="N641:N642"/>
    <mergeCell ref="K643:K644"/>
    <mergeCell ref="L643:L644"/>
    <mergeCell ref="M643:M644"/>
    <mergeCell ref="N643:N644"/>
    <mergeCell ref="L645:L646"/>
    <mergeCell ref="M645:M646"/>
    <mergeCell ref="N645:N646"/>
    <mergeCell ref="K646:K647"/>
    <mergeCell ref="L647:L648"/>
    <mergeCell ref="M647:N648"/>
    <mergeCell ref="L650:L651"/>
    <mergeCell ref="M650:M651"/>
    <mergeCell ref="N650:N651"/>
    <mergeCell ref="K652:K653"/>
    <mergeCell ref="L652:L653"/>
    <mergeCell ref="M652:M653"/>
    <mergeCell ref="N652:N653"/>
    <mergeCell ref="G682:G683"/>
    <mergeCell ref="H682:H683"/>
    <mergeCell ref="I682:I683"/>
    <mergeCell ref="F683:F684"/>
    <mergeCell ref="G684:G685"/>
    <mergeCell ref="H684:I685"/>
    <mergeCell ref="G687:G688"/>
    <mergeCell ref="H687:H688"/>
    <mergeCell ref="I687:I688"/>
    <mergeCell ref="F689:F690"/>
    <mergeCell ref="G689:G690"/>
    <mergeCell ref="I689:I690"/>
    <mergeCell ref="G691:G692"/>
    <mergeCell ref="H691:H692"/>
    <mergeCell ref="I691:I692"/>
    <mergeCell ref="F692:F693"/>
    <mergeCell ref="G693:G694"/>
    <mergeCell ref="H693:I694"/>
    <mergeCell ref="H673:H674"/>
    <mergeCell ref="I673:I674"/>
    <mergeCell ref="F674:F675"/>
    <mergeCell ref="G675:G676"/>
    <mergeCell ref="H675:I676"/>
    <mergeCell ref="L663:L664"/>
    <mergeCell ref="M663:M664"/>
    <mergeCell ref="K664:K665"/>
    <mergeCell ref="L665:L666"/>
    <mergeCell ref="L631:L632"/>
    <mergeCell ref="M631:M632"/>
    <mergeCell ref="N631:N632"/>
    <mergeCell ref="K633:K634"/>
    <mergeCell ref="L633:L634"/>
    <mergeCell ref="L635:L636"/>
    <mergeCell ref="M635:M636"/>
    <mergeCell ref="N635:N636"/>
    <mergeCell ref="K636:K637"/>
    <mergeCell ref="L637:L639"/>
    <mergeCell ref="G632:G633"/>
    <mergeCell ref="H632:H633"/>
    <mergeCell ref="I632:I633"/>
    <mergeCell ref="F634:F635"/>
    <mergeCell ref="G634:G635"/>
    <mergeCell ref="H634:H635"/>
    <mergeCell ref="I634:I635"/>
    <mergeCell ref="G636:G637"/>
    <mergeCell ref="H636:H637"/>
    <mergeCell ref="I636:I637"/>
    <mergeCell ref="M665:N666"/>
    <mergeCell ref="L641:L642"/>
    <mergeCell ref="M641:M642"/>
    <mergeCell ref="P633:P634"/>
    <mergeCell ref="Q633:Q634"/>
    <mergeCell ref="Q635:Q636"/>
    <mergeCell ref="R635:R636"/>
    <mergeCell ref="S635:S636"/>
    <mergeCell ref="P636:P637"/>
    <mergeCell ref="Q637:Q639"/>
    <mergeCell ref="B707:B708"/>
    <mergeCell ref="C707:C708"/>
    <mergeCell ref="D707:D708"/>
    <mergeCell ref="G645:G646"/>
    <mergeCell ref="H645:H646"/>
    <mergeCell ref="I645:I646"/>
    <mergeCell ref="F646:F647"/>
    <mergeCell ref="G647:G648"/>
    <mergeCell ref="H647:I648"/>
    <mergeCell ref="G650:G651"/>
    <mergeCell ref="H650:H651"/>
    <mergeCell ref="I650:I651"/>
    <mergeCell ref="F652:F653"/>
    <mergeCell ref="G652:G653"/>
    <mergeCell ref="I652:I653"/>
    <mergeCell ref="G654:G655"/>
    <mergeCell ref="H654:H655"/>
    <mergeCell ref="I654:I655"/>
    <mergeCell ref="F655:F656"/>
    <mergeCell ref="G656:G657"/>
    <mergeCell ref="H656:I657"/>
    <mergeCell ref="B650:B651"/>
    <mergeCell ref="H671:H672"/>
    <mergeCell ref="I671:I672"/>
    <mergeCell ref="G673:G674"/>
    <mergeCell ref="B689:B690"/>
    <mergeCell ref="C689:C690"/>
    <mergeCell ref="D689:D690"/>
    <mergeCell ref="A709:A710"/>
    <mergeCell ref="B709:B710"/>
    <mergeCell ref="B711:B712"/>
    <mergeCell ref="C711:C712"/>
    <mergeCell ref="D711:D712"/>
    <mergeCell ref="A712:A713"/>
    <mergeCell ref="B713:B715"/>
    <mergeCell ref="G659:G660"/>
    <mergeCell ref="H659:H660"/>
    <mergeCell ref="I659:I660"/>
    <mergeCell ref="F661:F662"/>
    <mergeCell ref="G661:G662"/>
    <mergeCell ref="G663:G664"/>
    <mergeCell ref="H663:H664"/>
    <mergeCell ref="I663:I664"/>
    <mergeCell ref="F664:F665"/>
    <mergeCell ref="G665:G667"/>
    <mergeCell ref="B693:B694"/>
    <mergeCell ref="C693:C694"/>
    <mergeCell ref="A700:A701"/>
    <mergeCell ref="B700:B701"/>
    <mergeCell ref="D700:D701"/>
    <mergeCell ref="B702:B703"/>
    <mergeCell ref="C702:C703"/>
    <mergeCell ref="D702:D703"/>
    <mergeCell ref="A703:A704"/>
    <mergeCell ref="B704:B705"/>
    <mergeCell ref="C704:D705"/>
    <mergeCell ref="A682:A683"/>
    <mergeCell ref="B682:B683"/>
    <mergeCell ref="C682:C683"/>
    <mergeCell ref="D682:D683"/>
    <mergeCell ref="A652:A653"/>
    <mergeCell ref="B652:B653"/>
    <mergeCell ref="B654:B655"/>
    <mergeCell ref="G678:G679"/>
    <mergeCell ref="H678:H679"/>
    <mergeCell ref="I678:I679"/>
    <mergeCell ref="F680:F681"/>
    <mergeCell ref="G680:G681"/>
    <mergeCell ref="H680:H681"/>
    <mergeCell ref="I680:I681"/>
    <mergeCell ref="I641:I642"/>
    <mergeCell ref="F643:F644"/>
    <mergeCell ref="G643:G644"/>
    <mergeCell ref="I643:I644"/>
    <mergeCell ref="H643:H644"/>
    <mergeCell ref="G641:G642"/>
    <mergeCell ref="H641:H642"/>
    <mergeCell ref="B680:B681"/>
    <mergeCell ref="C680:C681"/>
    <mergeCell ref="D680:D681"/>
    <mergeCell ref="C654:C655"/>
    <mergeCell ref="D654:D655"/>
    <mergeCell ref="A655:A656"/>
    <mergeCell ref="G669:G670"/>
    <mergeCell ref="H669:H670"/>
    <mergeCell ref="I669:I670"/>
    <mergeCell ref="F671:F672"/>
    <mergeCell ref="G671:G672"/>
    <mergeCell ref="B656:B657"/>
    <mergeCell ref="C656:D657"/>
    <mergeCell ref="C650:C651"/>
    <mergeCell ref="D650:D651"/>
    <mergeCell ref="G606:G607"/>
    <mergeCell ref="H606:H607"/>
    <mergeCell ref="I606:I607"/>
    <mergeCell ref="F608:F609"/>
    <mergeCell ref="G608:G609"/>
    <mergeCell ref="G610:G611"/>
    <mergeCell ref="H610:H611"/>
    <mergeCell ref="I610:I611"/>
    <mergeCell ref="F611:F612"/>
    <mergeCell ref="G612:G614"/>
    <mergeCell ref="G622:G623"/>
    <mergeCell ref="H622:H623"/>
    <mergeCell ref="I622:I623"/>
    <mergeCell ref="F624:F625"/>
    <mergeCell ref="G624:G625"/>
    <mergeCell ref="G626:G627"/>
    <mergeCell ref="H626:H627"/>
    <mergeCell ref="I626:I627"/>
    <mergeCell ref="F627:F628"/>
    <mergeCell ref="G628:G630"/>
    <mergeCell ref="C632:C633"/>
    <mergeCell ref="D632:D633"/>
    <mergeCell ref="C607:C608"/>
    <mergeCell ref="F637:F638"/>
    <mergeCell ref="G638:G639"/>
    <mergeCell ref="H638:I639"/>
    <mergeCell ref="P623:P624"/>
    <mergeCell ref="Q623:Q624"/>
    <mergeCell ref="Q625:Q626"/>
    <mergeCell ref="R625:R626"/>
    <mergeCell ref="S625:S626"/>
    <mergeCell ref="P626:P627"/>
    <mergeCell ref="Q627:Q629"/>
    <mergeCell ref="B670:B671"/>
    <mergeCell ref="C670:C671"/>
    <mergeCell ref="D670:D671"/>
    <mergeCell ref="A672:A673"/>
    <mergeCell ref="B672:B673"/>
    <mergeCell ref="B674:B675"/>
    <mergeCell ref="C674:C675"/>
    <mergeCell ref="D674:D675"/>
    <mergeCell ref="A675:A676"/>
    <mergeCell ref="B676:B678"/>
    <mergeCell ref="C647:D648"/>
    <mergeCell ref="B623:B624"/>
    <mergeCell ref="C623:C624"/>
    <mergeCell ref="D623:D624"/>
    <mergeCell ref="A625:A626"/>
    <mergeCell ref="B625:B626"/>
    <mergeCell ref="C625:C626"/>
    <mergeCell ref="D625:D626"/>
    <mergeCell ref="B627:B628"/>
    <mergeCell ref="C627:C628"/>
    <mergeCell ref="D627:D628"/>
    <mergeCell ref="A628:A629"/>
    <mergeCell ref="B629:B630"/>
    <mergeCell ref="C629:D630"/>
    <mergeCell ref="B632:B633"/>
    <mergeCell ref="L621:L622"/>
    <mergeCell ref="M621:M622"/>
    <mergeCell ref="N621:N622"/>
    <mergeCell ref="K623:K624"/>
    <mergeCell ref="L623:L624"/>
    <mergeCell ref="L625:L626"/>
    <mergeCell ref="M625:M626"/>
    <mergeCell ref="N625:N626"/>
    <mergeCell ref="K626:K627"/>
    <mergeCell ref="L627:L629"/>
    <mergeCell ref="C636:C637"/>
    <mergeCell ref="D636:D637"/>
    <mergeCell ref="B684:B685"/>
    <mergeCell ref="C684:C685"/>
    <mergeCell ref="D684:D685"/>
    <mergeCell ref="A685:A686"/>
    <mergeCell ref="B686:B687"/>
    <mergeCell ref="C686:D687"/>
    <mergeCell ref="A637:A638"/>
    <mergeCell ref="B638:B639"/>
    <mergeCell ref="C638:D639"/>
    <mergeCell ref="B641:B642"/>
    <mergeCell ref="C641:C642"/>
    <mergeCell ref="D641:D642"/>
    <mergeCell ref="A643:A644"/>
    <mergeCell ref="B643:B644"/>
    <mergeCell ref="D643:D644"/>
    <mergeCell ref="B645:B646"/>
    <mergeCell ref="C645:C646"/>
    <mergeCell ref="D645:D646"/>
    <mergeCell ref="A646:A647"/>
    <mergeCell ref="B647:B648"/>
    <mergeCell ref="A691:A692"/>
    <mergeCell ref="B691:B692"/>
    <mergeCell ref="D691:D692"/>
    <mergeCell ref="D693:D694"/>
    <mergeCell ref="A694:A695"/>
    <mergeCell ref="B695:B696"/>
    <mergeCell ref="C695:D696"/>
    <mergeCell ref="B698:B699"/>
    <mergeCell ref="C698:C699"/>
    <mergeCell ref="D698:D699"/>
    <mergeCell ref="Q606:Q607"/>
    <mergeCell ref="R606:R607"/>
    <mergeCell ref="S606:S607"/>
    <mergeCell ref="P608:P609"/>
    <mergeCell ref="Q608:Q609"/>
    <mergeCell ref="Q610:Q611"/>
    <mergeCell ref="R610:R611"/>
    <mergeCell ref="S610:S611"/>
    <mergeCell ref="P611:P612"/>
    <mergeCell ref="Q612:Q614"/>
    <mergeCell ref="B660:B661"/>
    <mergeCell ref="A662:A663"/>
    <mergeCell ref="B662:B663"/>
    <mergeCell ref="B664:B665"/>
    <mergeCell ref="C664:C665"/>
    <mergeCell ref="D664:D665"/>
    <mergeCell ref="A665:A666"/>
    <mergeCell ref="B666:B668"/>
    <mergeCell ref="C660:C661"/>
    <mergeCell ref="D660:D661"/>
    <mergeCell ref="L606:L607"/>
    <mergeCell ref="M606:M607"/>
    <mergeCell ref="N606:N607"/>
    <mergeCell ref="K608:K609"/>
    <mergeCell ref="L608:L609"/>
    <mergeCell ref="L610:L611"/>
    <mergeCell ref="M610:M611"/>
    <mergeCell ref="N610:N611"/>
    <mergeCell ref="K611:K612"/>
    <mergeCell ref="L612:L614"/>
    <mergeCell ref="B636:B637"/>
    <mergeCell ref="Q581:Q582"/>
    <mergeCell ref="R581:R582"/>
    <mergeCell ref="S581:S582"/>
    <mergeCell ref="P582:P583"/>
    <mergeCell ref="Q583:Q584"/>
    <mergeCell ref="R583:S584"/>
    <mergeCell ref="Q586:Q587"/>
    <mergeCell ref="R586:R587"/>
    <mergeCell ref="S586:S587"/>
    <mergeCell ref="P588:P589"/>
    <mergeCell ref="Q588:Q589"/>
    <mergeCell ref="S588:S589"/>
    <mergeCell ref="Q590:Q591"/>
    <mergeCell ref="R590:R591"/>
    <mergeCell ref="S590:S591"/>
    <mergeCell ref="P591:P592"/>
    <mergeCell ref="Q592:Q593"/>
    <mergeCell ref="R592:S593"/>
    <mergeCell ref="L581:L582"/>
    <mergeCell ref="M581:M582"/>
    <mergeCell ref="N581:N582"/>
    <mergeCell ref="L590:L591"/>
    <mergeCell ref="M590:M591"/>
    <mergeCell ref="Q572:Q573"/>
    <mergeCell ref="R572:R573"/>
    <mergeCell ref="S572:S573"/>
    <mergeCell ref="P573:P574"/>
    <mergeCell ref="Q574:Q575"/>
    <mergeCell ref="R574:S575"/>
    <mergeCell ref="Q577:Q578"/>
    <mergeCell ref="R577:R578"/>
    <mergeCell ref="S577:S578"/>
    <mergeCell ref="P579:P580"/>
    <mergeCell ref="Q579:Q580"/>
    <mergeCell ref="S579:S580"/>
    <mergeCell ref="K591:K592"/>
    <mergeCell ref="L592:L593"/>
    <mergeCell ref="M592:N593"/>
    <mergeCell ref="K582:K583"/>
    <mergeCell ref="L583:L584"/>
    <mergeCell ref="M583:N584"/>
    <mergeCell ref="L586:L587"/>
    <mergeCell ref="M586:M587"/>
    <mergeCell ref="N586:N587"/>
    <mergeCell ref="K588:K589"/>
    <mergeCell ref="L588:L589"/>
    <mergeCell ref="N588:N589"/>
    <mergeCell ref="L568:L569"/>
    <mergeCell ref="M568:M569"/>
    <mergeCell ref="N568:N569"/>
    <mergeCell ref="K570:K571"/>
    <mergeCell ref="L570:L571"/>
    <mergeCell ref="M570:M571"/>
    <mergeCell ref="N570:N571"/>
    <mergeCell ref="L572:L573"/>
    <mergeCell ref="M572:M573"/>
    <mergeCell ref="N572:N573"/>
    <mergeCell ref="K573:K574"/>
    <mergeCell ref="L574:L575"/>
    <mergeCell ref="M574:N575"/>
    <mergeCell ref="L577:L578"/>
    <mergeCell ref="M577:M578"/>
    <mergeCell ref="N577:N578"/>
    <mergeCell ref="K579:K580"/>
    <mergeCell ref="L579:L580"/>
    <mergeCell ref="N579:N580"/>
    <mergeCell ref="G581:G582"/>
    <mergeCell ref="H581:H582"/>
    <mergeCell ref="I581:I582"/>
    <mergeCell ref="F582:F583"/>
    <mergeCell ref="G583:G584"/>
    <mergeCell ref="H583:I584"/>
    <mergeCell ref="G586:G587"/>
    <mergeCell ref="H586:H587"/>
    <mergeCell ref="I586:I587"/>
    <mergeCell ref="F588:F589"/>
    <mergeCell ref="G588:G589"/>
    <mergeCell ref="I588:I589"/>
    <mergeCell ref="G590:G591"/>
    <mergeCell ref="H590:H591"/>
    <mergeCell ref="I590:I591"/>
    <mergeCell ref="F591:F592"/>
    <mergeCell ref="G592:G593"/>
    <mergeCell ref="H592:I593"/>
    <mergeCell ref="G568:G569"/>
    <mergeCell ref="H568:H569"/>
    <mergeCell ref="I568:I569"/>
    <mergeCell ref="F570:F571"/>
    <mergeCell ref="G570:G571"/>
    <mergeCell ref="H570:H571"/>
    <mergeCell ref="I570:I571"/>
    <mergeCell ref="G572:G573"/>
    <mergeCell ref="H572:H573"/>
    <mergeCell ref="I572:I573"/>
    <mergeCell ref="F573:F574"/>
    <mergeCell ref="G574:G575"/>
    <mergeCell ref="H574:I575"/>
    <mergeCell ref="G577:G578"/>
    <mergeCell ref="H577:H578"/>
    <mergeCell ref="I577:I578"/>
    <mergeCell ref="F579:F580"/>
    <mergeCell ref="G579:G580"/>
    <mergeCell ref="I579:I580"/>
    <mergeCell ref="A634:A635"/>
    <mergeCell ref="B634:B635"/>
    <mergeCell ref="D634:D635"/>
    <mergeCell ref="V14:V15"/>
    <mergeCell ref="W14:W15"/>
    <mergeCell ref="X14:X15"/>
    <mergeCell ref="U15:U16"/>
    <mergeCell ref="V16:V17"/>
    <mergeCell ref="W16:X17"/>
    <mergeCell ref="V19:V20"/>
    <mergeCell ref="W19:W20"/>
    <mergeCell ref="X19:X20"/>
    <mergeCell ref="U21:U22"/>
    <mergeCell ref="V21:V22"/>
    <mergeCell ref="X21:X22"/>
    <mergeCell ref="V23:V24"/>
    <mergeCell ref="W23:W24"/>
    <mergeCell ref="X23:X24"/>
    <mergeCell ref="U24:U25"/>
    <mergeCell ref="V25:V26"/>
    <mergeCell ref="W25:X26"/>
    <mergeCell ref="K21:K22"/>
    <mergeCell ref="L21:L22"/>
    <mergeCell ref="N21:N22"/>
    <mergeCell ref="L23:L24"/>
    <mergeCell ref="M23:M24"/>
    <mergeCell ref="Q19:Q20"/>
    <mergeCell ref="R19:R20"/>
    <mergeCell ref="S19:S20"/>
    <mergeCell ref="P21:P22"/>
    <mergeCell ref="Q21:Q22"/>
    <mergeCell ref="S21:S22"/>
    <mergeCell ref="Q23:Q24"/>
    <mergeCell ref="V1:V2"/>
    <mergeCell ref="W1:W2"/>
    <mergeCell ref="X1:X2"/>
    <mergeCell ref="U3:U4"/>
    <mergeCell ref="V3:V4"/>
    <mergeCell ref="W3:W4"/>
    <mergeCell ref="X3:X4"/>
    <mergeCell ref="V5:V6"/>
    <mergeCell ref="W5:W6"/>
    <mergeCell ref="X5:X6"/>
    <mergeCell ref="U6:U7"/>
    <mergeCell ref="V7:V8"/>
    <mergeCell ref="W7:X8"/>
    <mergeCell ref="V10:V11"/>
    <mergeCell ref="W10:W11"/>
    <mergeCell ref="X10:X11"/>
    <mergeCell ref="U12:U13"/>
    <mergeCell ref="V12:V13"/>
    <mergeCell ref="X12:X13"/>
    <mergeCell ref="W12:W13"/>
    <mergeCell ref="R23:R24"/>
    <mergeCell ref="S23:S24"/>
    <mergeCell ref="Q14:Q15"/>
    <mergeCell ref="R14:R15"/>
    <mergeCell ref="S14:S15"/>
    <mergeCell ref="Q5:Q6"/>
    <mergeCell ref="R5:R6"/>
    <mergeCell ref="S5:S6"/>
    <mergeCell ref="Q201:Q202"/>
    <mergeCell ref="S201:S202"/>
    <mergeCell ref="Q203:Q204"/>
    <mergeCell ref="R203:R204"/>
    <mergeCell ref="S203:S204"/>
    <mergeCell ref="Q196:Q197"/>
    <mergeCell ref="Q199:Q200"/>
    <mergeCell ref="R199:R200"/>
    <mergeCell ref="S199:S200"/>
    <mergeCell ref="P201:P202"/>
    <mergeCell ref="P204:P205"/>
    <mergeCell ref="R205:S206"/>
    <mergeCell ref="R176:R177"/>
    <mergeCell ref="S176:S177"/>
    <mergeCell ref="Q169:Q170"/>
    <mergeCell ref="Q172:Q173"/>
    <mergeCell ref="R172:R173"/>
    <mergeCell ref="S172:S173"/>
    <mergeCell ref="P174:P175"/>
    <mergeCell ref="P177:P178"/>
    <mergeCell ref="R178:S179"/>
    <mergeCell ref="Q181:Q182"/>
    <mergeCell ref="R181:R182"/>
    <mergeCell ref="S181:S182"/>
    <mergeCell ref="Q192:Q193"/>
    <mergeCell ref="R192:R193"/>
    <mergeCell ref="S192:S193"/>
    <mergeCell ref="Q208:Q209"/>
    <mergeCell ref="R208:R209"/>
    <mergeCell ref="S208:S209"/>
    <mergeCell ref="G19:G20"/>
    <mergeCell ref="H19:H20"/>
    <mergeCell ref="I19:I20"/>
    <mergeCell ref="G21:G22"/>
    <mergeCell ref="I21:I22"/>
    <mergeCell ref="G23:G24"/>
    <mergeCell ref="H23:H24"/>
    <mergeCell ref="I23:I24"/>
    <mergeCell ref="G25:G26"/>
    <mergeCell ref="H25:I26"/>
    <mergeCell ref="R194:R195"/>
    <mergeCell ref="S194:S195"/>
    <mergeCell ref="Q187:Q188"/>
    <mergeCell ref="Q183:Q184"/>
    <mergeCell ref="S183:S184"/>
    <mergeCell ref="Q185:Q186"/>
    <mergeCell ref="R185:R186"/>
    <mergeCell ref="S185:S186"/>
    <mergeCell ref="P183:P184"/>
    <mergeCell ref="P186:P187"/>
    <mergeCell ref="R187:S188"/>
    <mergeCell ref="Q190:Q191"/>
    <mergeCell ref="R190:R191"/>
    <mergeCell ref="S190:S191"/>
    <mergeCell ref="P192:P193"/>
    <mergeCell ref="P195:P196"/>
    <mergeCell ref="R196:S197"/>
    <mergeCell ref="S174:S175"/>
    <mergeCell ref="Q176:Q177"/>
    <mergeCell ref="Q158:Q159"/>
    <mergeCell ref="R158:R159"/>
    <mergeCell ref="S158:S159"/>
    <mergeCell ref="P156:P157"/>
    <mergeCell ref="P159:P160"/>
    <mergeCell ref="R160:S161"/>
    <mergeCell ref="Q163:Q164"/>
    <mergeCell ref="R163:R164"/>
    <mergeCell ref="S163:S164"/>
    <mergeCell ref="P165:P166"/>
    <mergeCell ref="P168:P169"/>
    <mergeCell ref="R169:S170"/>
    <mergeCell ref="S147:S148"/>
    <mergeCell ref="Q149:Q150"/>
    <mergeCell ref="R149:R150"/>
    <mergeCell ref="S149:S150"/>
    <mergeCell ref="R167:R168"/>
    <mergeCell ref="S167:S168"/>
    <mergeCell ref="Q142:Q143"/>
    <mergeCell ref="Q145:Q146"/>
    <mergeCell ref="R145:R146"/>
    <mergeCell ref="S145:S146"/>
    <mergeCell ref="P147:P148"/>
    <mergeCell ref="P150:P151"/>
    <mergeCell ref="R151:S152"/>
    <mergeCell ref="Q154:Q155"/>
    <mergeCell ref="R154:R155"/>
    <mergeCell ref="S154:S155"/>
    <mergeCell ref="Q165:Q166"/>
    <mergeCell ref="R165:R166"/>
    <mergeCell ref="S165:S166"/>
    <mergeCell ref="R140:R141"/>
    <mergeCell ref="S140:S141"/>
    <mergeCell ref="Q133:Q134"/>
    <mergeCell ref="Q129:Q130"/>
    <mergeCell ref="S129:S130"/>
    <mergeCell ref="Q131:Q132"/>
    <mergeCell ref="R131:R132"/>
    <mergeCell ref="S131:S132"/>
    <mergeCell ref="P129:P130"/>
    <mergeCell ref="P132:P133"/>
    <mergeCell ref="R133:S134"/>
    <mergeCell ref="Q136:Q137"/>
    <mergeCell ref="R136:R137"/>
    <mergeCell ref="S136:S137"/>
    <mergeCell ref="P138:P139"/>
    <mergeCell ref="P141:P142"/>
    <mergeCell ref="R142:S143"/>
    <mergeCell ref="Q160:Q161"/>
    <mergeCell ref="Q156:Q157"/>
    <mergeCell ref="S120:S121"/>
    <mergeCell ref="Q122:Q123"/>
    <mergeCell ref="R122:R123"/>
    <mergeCell ref="S122:S123"/>
    <mergeCell ref="Q115:Q116"/>
    <mergeCell ref="Q118:Q119"/>
    <mergeCell ref="R118:R119"/>
    <mergeCell ref="S118:S119"/>
    <mergeCell ref="P120:P121"/>
    <mergeCell ref="P123:P124"/>
    <mergeCell ref="R124:S125"/>
    <mergeCell ref="Q127:Q128"/>
    <mergeCell ref="R127:R128"/>
    <mergeCell ref="S127:S128"/>
    <mergeCell ref="Q138:Q139"/>
    <mergeCell ref="R138:R139"/>
    <mergeCell ref="S138:S139"/>
    <mergeCell ref="Q113:Q114"/>
    <mergeCell ref="R113:R114"/>
    <mergeCell ref="S113:S114"/>
    <mergeCell ref="Q106:Q107"/>
    <mergeCell ref="Q102:Q103"/>
    <mergeCell ref="S102:S103"/>
    <mergeCell ref="Q104:Q105"/>
    <mergeCell ref="R104:R105"/>
    <mergeCell ref="S104:S105"/>
    <mergeCell ref="P102:P103"/>
    <mergeCell ref="P105:P106"/>
    <mergeCell ref="R106:S107"/>
    <mergeCell ref="Q109:Q110"/>
    <mergeCell ref="R109:R110"/>
    <mergeCell ref="S109:S110"/>
    <mergeCell ref="P111:P112"/>
    <mergeCell ref="P114:P115"/>
    <mergeCell ref="R115:S116"/>
    <mergeCell ref="Q97:Q98"/>
    <mergeCell ref="Q93:Q94"/>
    <mergeCell ref="S93:S94"/>
    <mergeCell ref="Q95:Q96"/>
    <mergeCell ref="R95:R96"/>
    <mergeCell ref="S95:S96"/>
    <mergeCell ref="Q88:Q89"/>
    <mergeCell ref="Q91:Q92"/>
    <mergeCell ref="R91:R92"/>
    <mergeCell ref="S91:S92"/>
    <mergeCell ref="P93:P94"/>
    <mergeCell ref="P96:P97"/>
    <mergeCell ref="R97:S98"/>
    <mergeCell ref="Q100:Q101"/>
    <mergeCell ref="R100:R101"/>
    <mergeCell ref="S100:S101"/>
    <mergeCell ref="R111:R112"/>
    <mergeCell ref="S111:S112"/>
    <mergeCell ref="Q86:Q87"/>
    <mergeCell ref="R86:R87"/>
    <mergeCell ref="S86:S87"/>
    <mergeCell ref="Q79:Q80"/>
    <mergeCell ref="Q75:Q76"/>
    <mergeCell ref="S75:S76"/>
    <mergeCell ref="Q77:Q78"/>
    <mergeCell ref="R77:R78"/>
    <mergeCell ref="S77:S78"/>
    <mergeCell ref="P75:P76"/>
    <mergeCell ref="P78:P79"/>
    <mergeCell ref="R79:S80"/>
    <mergeCell ref="Q82:Q83"/>
    <mergeCell ref="R82:R83"/>
    <mergeCell ref="S82:S83"/>
    <mergeCell ref="P84:P85"/>
    <mergeCell ref="P87:P88"/>
    <mergeCell ref="R88:S89"/>
    <mergeCell ref="Q84:Q85"/>
    <mergeCell ref="R84:R85"/>
    <mergeCell ref="S84:S85"/>
    <mergeCell ref="P15:P16"/>
    <mergeCell ref="Q16:Q17"/>
    <mergeCell ref="R16:S17"/>
    <mergeCell ref="S39:S40"/>
    <mergeCell ref="Q41:Q42"/>
    <mergeCell ref="R41:R42"/>
    <mergeCell ref="S41:S42"/>
    <mergeCell ref="Q34:Q35"/>
    <mergeCell ref="Q57:Q58"/>
    <mergeCell ref="R57:R58"/>
    <mergeCell ref="S57:S58"/>
    <mergeCell ref="Q59:Q60"/>
    <mergeCell ref="R59:R60"/>
    <mergeCell ref="S59:S60"/>
    <mergeCell ref="Q52:Q53"/>
    <mergeCell ref="Q48:Q49"/>
    <mergeCell ref="S48:S49"/>
    <mergeCell ref="Q50:Q51"/>
    <mergeCell ref="R50:R51"/>
    <mergeCell ref="S50:S51"/>
    <mergeCell ref="S55:S56"/>
    <mergeCell ref="Q55:Q56"/>
    <mergeCell ref="R55:R56"/>
    <mergeCell ref="R32:R33"/>
    <mergeCell ref="S32:S33"/>
    <mergeCell ref="P57:P58"/>
    <mergeCell ref="P60:P61"/>
    <mergeCell ref="R61:S62"/>
    <mergeCell ref="Q61:Q62"/>
    <mergeCell ref="P24:P25"/>
    <mergeCell ref="Q25:Q26"/>
    <mergeCell ref="R25:S26"/>
    <mergeCell ref="P6:P7"/>
    <mergeCell ref="Q7:Q8"/>
    <mergeCell ref="R7:S8"/>
    <mergeCell ref="Q1:Q2"/>
    <mergeCell ref="R1:R2"/>
    <mergeCell ref="S1:S2"/>
    <mergeCell ref="P3:P4"/>
    <mergeCell ref="Q3:Q4"/>
    <mergeCell ref="R3:R4"/>
    <mergeCell ref="S3:S4"/>
    <mergeCell ref="Q10:Q11"/>
    <mergeCell ref="R10:R11"/>
    <mergeCell ref="S10:S11"/>
    <mergeCell ref="P12:P13"/>
    <mergeCell ref="Q12:Q13"/>
    <mergeCell ref="S12:S13"/>
    <mergeCell ref="R12:R13"/>
    <mergeCell ref="L205:L206"/>
    <mergeCell ref="L201:L202"/>
    <mergeCell ref="N201:N202"/>
    <mergeCell ref="L203:L204"/>
    <mergeCell ref="M203:M204"/>
    <mergeCell ref="N203:N204"/>
    <mergeCell ref="L196:L197"/>
    <mergeCell ref="L199:L200"/>
    <mergeCell ref="M199:M200"/>
    <mergeCell ref="N199:N200"/>
    <mergeCell ref="K201:K202"/>
    <mergeCell ref="K204:K205"/>
    <mergeCell ref="M205:N206"/>
    <mergeCell ref="L208:L209"/>
    <mergeCell ref="M208:M209"/>
    <mergeCell ref="N208:N209"/>
    <mergeCell ref="Q30:Q31"/>
    <mergeCell ref="Q43:Q44"/>
    <mergeCell ref="Q39:Q40"/>
    <mergeCell ref="Q70:Q71"/>
    <mergeCell ref="Q66:Q67"/>
    <mergeCell ref="Q111:Q112"/>
    <mergeCell ref="Q124:Q125"/>
    <mergeCell ref="Q120:Q121"/>
    <mergeCell ref="Q140:Q141"/>
    <mergeCell ref="Q151:Q152"/>
    <mergeCell ref="Q147:Q148"/>
    <mergeCell ref="Q167:Q168"/>
    <mergeCell ref="Q178:Q179"/>
    <mergeCell ref="Q174:Q175"/>
    <mergeCell ref="Q194:Q195"/>
    <mergeCell ref="Q205:Q206"/>
    <mergeCell ref="L194:L195"/>
    <mergeCell ref="M194:M195"/>
    <mergeCell ref="N194:N195"/>
    <mergeCell ref="L187:L188"/>
    <mergeCell ref="L183:L184"/>
    <mergeCell ref="N183:N184"/>
    <mergeCell ref="L185:L186"/>
    <mergeCell ref="M185:M186"/>
    <mergeCell ref="N185:N186"/>
    <mergeCell ref="K183:K184"/>
    <mergeCell ref="K186:K187"/>
    <mergeCell ref="M187:N188"/>
    <mergeCell ref="L190:L191"/>
    <mergeCell ref="M190:M191"/>
    <mergeCell ref="N190:N191"/>
    <mergeCell ref="K192:K193"/>
    <mergeCell ref="K195:K196"/>
    <mergeCell ref="M196:N197"/>
    <mergeCell ref="L178:L179"/>
    <mergeCell ref="L174:L175"/>
    <mergeCell ref="N174:N175"/>
    <mergeCell ref="L176:L177"/>
    <mergeCell ref="M176:M177"/>
    <mergeCell ref="N176:N177"/>
    <mergeCell ref="L169:L170"/>
    <mergeCell ref="L172:L173"/>
    <mergeCell ref="M172:M173"/>
    <mergeCell ref="N172:N173"/>
    <mergeCell ref="K174:K175"/>
    <mergeCell ref="K177:K178"/>
    <mergeCell ref="M178:N179"/>
    <mergeCell ref="L181:L182"/>
    <mergeCell ref="M181:M182"/>
    <mergeCell ref="N181:N182"/>
    <mergeCell ref="L192:L193"/>
    <mergeCell ref="M192:M193"/>
    <mergeCell ref="N192:N193"/>
    <mergeCell ref="L167:L168"/>
    <mergeCell ref="M167:M168"/>
    <mergeCell ref="N167:N168"/>
    <mergeCell ref="L160:L161"/>
    <mergeCell ref="L156:L157"/>
    <mergeCell ref="N156:N157"/>
    <mergeCell ref="L158:L159"/>
    <mergeCell ref="M158:M159"/>
    <mergeCell ref="N158:N159"/>
    <mergeCell ref="K156:K157"/>
    <mergeCell ref="K159:K160"/>
    <mergeCell ref="M160:N161"/>
    <mergeCell ref="L163:L164"/>
    <mergeCell ref="M163:M164"/>
    <mergeCell ref="N163:N164"/>
    <mergeCell ref="K165:K166"/>
    <mergeCell ref="K168:K169"/>
    <mergeCell ref="M169:N170"/>
    <mergeCell ref="L151:L152"/>
    <mergeCell ref="L147:L148"/>
    <mergeCell ref="N147:N148"/>
    <mergeCell ref="L149:L150"/>
    <mergeCell ref="M149:M150"/>
    <mergeCell ref="N149:N150"/>
    <mergeCell ref="L142:L143"/>
    <mergeCell ref="L145:L146"/>
    <mergeCell ref="M145:M146"/>
    <mergeCell ref="N145:N146"/>
    <mergeCell ref="K147:K148"/>
    <mergeCell ref="K150:K151"/>
    <mergeCell ref="M151:N152"/>
    <mergeCell ref="L154:L155"/>
    <mergeCell ref="M154:M155"/>
    <mergeCell ref="N154:N155"/>
    <mergeCell ref="L165:L166"/>
    <mergeCell ref="M165:M166"/>
    <mergeCell ref="N165:N166"/>
    <mergeCell ref="L140:L141"/>
    <mergeCell ref="M140:M141"/>
    <mergeCell ref="N140:N141"/>
    <mergeCell ref="L133:L134"/>
    <mergeCell ref="L129:L130"/>
    <mergeCell ref="N129:N130"/>
    <mergeCell ref="L131:L132"/>
    <mergeCell ref="M131:M132"/>
    <mergeCell ref="N131:N132"/>
    <mergeCell ref="K129:K130"/>
    <mergeCell ref="K132:K133"/>
    <mergeCell ref="M133:N134"/>
    <mergeCell ref="L136:L137"/>
    <mergeCell ref="M136:M137"/>
    <mergeCell ref="N136:N137"/>
    <mergeCell ref="K138:K139"/>
    <mergeCell ref="K141:K142"/>
    <mergeCell ref="M142:N143"/>
    <mergeCell ref="L124:L125"/>
    <mergeCell ref="L120:L121"/>
    <mergeCell ref="N120:N121"/>
    <mergeCell ref="L122:L123"/>
    <mergeCell ref="M122:M123"/>
    <mergeCell ref="N122:N123"/>
    <mergeCell ref="L115:L116"/>
    <mergeCell ref="L118:L119"/>
    <mergeCell ref="M118:M119"/>
    <mergeCell ref="N118:N119"/>
    <mergeCell ref="K120:K121"/>
    <mergeCell ref="K123:K124"/>
    <mergeCell ref="M124:N125"/>
    <mergeCell ref="L127:L128"/>
    <mergeCell ref="M127:M128"/>
    <mergeCell ref="N127:N128"/>
    <mergeCell ref="L138:L139"/>
    <mergeCell ref="M138:M139"/>
    <mergeCell ref="N138:N139"/>
    <mergeCell ref="N100:N101"/>
    <mergeCell ref="L111:L112"/>
    <mergeCell ref="M111:M112"/>
    <mergeCell ref="N111:N112"/>
    <mergeCell ref="L113:L114"/>
    <mergeCell ref="M113:M114"/>
    <mergeCell ref="N113:N114"/>
    <mergeCell ref="L106:L107"/>
    <mergeCell ref="L102:L103"/>
    <mergeCell ref="N102:N103"/>
    <mergeCell ref="L104:L105"/>
    <mergeCell ref="M104:M105"/>
    <mergeCell ref="N104:N105"/>
    <mergeCell ref="K102:K103"/>
    <mergeCell ref="K105:K106"/>
    <mergeCell ref="M106:N107"/>
    <mergeCell ref="L109:L110"/>
    <mergeCell ref="M109:M110"/>
    <mergeCell ref="N109:N110"/>
    <mergeCell ref="K111:K112"/>
    <mergeCell ref="K114:K115"/>
    <mergeCell ref="M115:N116"/>
    <mergeCell ref="K69:K70"/>
    <mergeCell ref="M70:N71"/>
    <mergeCell ref="L73:L74"/>
    <mergeCell ref="M73:M74"/>
    <mergeCell ref="N73:N74"/>
    <mergeCell ref="L84:L85"/>
    <mergeCell ref="M84:M85"/>
    <mergeCell ref="N84:N85"/>
    <mergeCell ref="L79:L80"/>
    <mergeCell ref="L75:L76"/>
    <mergeCell ref="N75:N76"/>
    <mergeCell ref="L77:L78"/>
    <mergeCell ref="M77:M78"/>
    <mergeCell ref="N77:N78"/>
    <mergeCell ref="K75:K76"/>
    <mergeCell ref="K78:K79"/>
    <mergeCell ref="M79:N80"/>
    <mergeCell ref="L82:L83"/>
    <mergeCell ref="M82:M83"/>
    <mergeCell ref="N82:N83"/>
    <mergeCell ref="K84:K85"/>
    <mergeCell ref="L5:L6"/>
    <mergeCell ref="M5:M6"/>
    <mergeCell ref="N5:N6"/>
    <mergeCell ref="K6:K7"/>
    <mergeCell ref="L7:L8"/>
    <mergeCell ref="M7:N8"/>
    <mergeCell ref="L1:L2"/>
    <mergeCell ref="M1:M2"/>
    <mergeCell ref="N1:N2"/>
    <mergeCell ref="K3:K4"/>
    <mergeCell ref="L3:L4"/>
    <mergeCell ref="M3:M4"/>
    <mergeCell ref="N3:N4"/>
    <mergeCell ref="N23:N24"/>
    <mergeCell ref="K24:K25"/>
    <mergeCell ref="L25:L26"/>
    <mergeCell ref="M25:N26"/>
    <mergeCell ref="L10:L11"/>
    <mergeCell ref="M10:M11"/>
    <mergeCell ref="N10:N11"/>
    <mergeCell ref="K12:K13"/>
    <mergeCell ref="L12:L13"/>
    <mergeCell ref="N12:N13"/>
    <mergeCell ref="L14:L15"/>
    <mergeCell ref="M14:M15"/>
    <mergeCell ref="N14:N15"/>
    <mergeCell ref="K15:K16"/>
    <mergeCell ref="L16:L17"/>
    <mergeCell ref="M16:N17"/>
    <mergeCell ref="L19:L20"/>
    <mergeCell ref="M19:M20"/>
    <mergeCell ref="N19:N20"/>
    <mergeCell ref="G201:G202"/>
    <mergeCell ref="I201:I202"/>
    <mergeCell ref="G203:G204"/>
    <mergeCell ref="H203:H204"/>
    <mergeCell ref="I203:I204"/>
    <mergeCell ref="G196:G197"/>
    <mergeCell ref="G199:G200"/>
    <mergeCell ref="H199:H200"/>
    <mergeCell ref="I199:I200"/>
    <mergeCell ref="F201:F202"/>
    <mergeCell ref="F204:F205"/>
    <mergeCell ref="H205:I206"/>
    <mergeCell ref="G208:G209"/>
    <mergeCell ref="H208:H209"/>
    <mergeCell ref="I208:I209"/>
    <mergeCell ref="L30:L31"/>
    <mergeCell ref="M30:M31"/>
    <mergeCell ref="L43:L44"/>
    <mergeCell ref="L39:L40"/>
    <mergeCell ref="L70:L71"/>
    <mergeCell ref="L66:L67"/>
    <mergeCell ref="M88:N89"/>
    <mergeCell ref="L97:L98"/>
    <mergeCell ref="L93:L94"/>
    <mergeCell ref="N93:N94"/>
    <mergeCell ref="L95:L96"/>
    <mergeCell ref="M95:M96"/>
    <mergeCell ref="N95:N96"/>
    <mergeCell ref="L88:L89"/>
    <mergeCell ref="L91:L92"/>
    <mergeCell ref="M91:M92"/>
    <mergeCell ref="N91:N92"/>
    <mergeCell ref="H194:H195"/>
    <mergeCell ref="I194:I195"/>
    <mergeCell ref="G187:G188"/>
    <mergeCell ref="G183:G184"/>
    <mergeCell ref="I183:I184"/>
    <mergeCell ref="G185:G186"/>
    <mergeCell ref="H185:H186"/>
    <mergeCell ref="I185:I186"/>
    <mergeCell ref="F183:F184"/>
    <mergeCell ref="F186:F187"/>
    <mergeCell ref="H187:I188"/>
    <mergeCell ref="G190:G191"/>
    <mergeCell ref="H190:H191"/>
    <mergeCell ref="I190:I191"/>
    <mergeCell ref="F192:F193"/>
    <mergeCell ref="F195:F196"/>
    <mergeCell ref="H196:I197"/>
    <mergeCell ref="G194:G195"/>
    <mergeCell ref="I174:I175"/>
    <mergeCell ref="G176:G177"/>
    <mergeCell ref="H176:H177"/>
    <mergeCell ref="I176:I177"/>
    <mergeCell ref="G169:G170"/>
    <mergeCell ref="G172:G173"/>
    <mergeCell ref="H172:H173"/>
    <mergeCell ref="I172:I173"/>
    <mergeCell ref="F174:F175"/>
    <mergeCell ref="F177:F178"/>
    <mergeCell ref="H178:I179"/>
    <mergeCell ref="G181:G182"/>
    <mergeCell ref="H181:H182"/>
    <mergeCell ref="I181:I182"/>
    <mergeCell ref="G192:G193"/>
    <mergeCell ref="H192:H193"/>
    <mergeCell ref="I192:I193"/>
    <mergeCell ref="G178:G179"/>
    <mergeCell ref="G174:G175"/>
    <mergeCell ref="H167:H168"/>
    <mergeCell ref="I167:I168"/>
    <mergeCell ref="G160:G161"/>
    <mergeCell ref="G156:G157"/>
    <mergeCell ref="I156:I157"/>
    <mergeCell ref="G158:G159"/>
    <mergeCell ref="H158:H159"/>
    <mergeCell ref="I158:I159"/>
    <mergeCell ref="F156:F157"/>
    <mergeCell ref="F159:F160"/>
    <mergeCell ref="H160:I161"/>
    <mergeCell ref="G163:G164"/>
    <mergeCell ref="H163:H164"/>
    <mergeCell ref="I163:I164"/>
    <mergeCell ref="F165:F166"/>
    <mergeCell ref="F168:F169"/>
    <mergeCell ref="H169:I170"/>
    <mergeCell ref="G167:G168"/>
    <mergeCell ref="I147:I148"/>
    <mergeCell ref="G149:G150"/>
    <mergeCell ref="H149:H150"/>
    <mergeCell ref="I149:I150"/>
    <mergeCell ref="G142:G143"/>
    <mergeCell ref="G145:G146"/>
    <mergeCell ref="H145:H146"/>
    <mergeCell ref="I145:I146"/>
    <mergeCell ref="F147:F148"/>
    <mergeCell ref="F150:F151"/>
    <mergeCell ref="H151:I152"/>
    <mergeCell ref="G154:G155"/>
    <mergeCell ref="H154:H155"/>
    <mergeCell ref="I154:I155"/>
    <mergeCell ref="G165:G166"/>
    <mergeCell ref="H165:H166"/>
    <mergeCell ref="I165:I166"/>
    <mergeCell ref="H140:H141"/>
    <mergeCell ref="I140:I141"/>
    <mergeCell ref="G133:G134"/>
    <mergeCell ref="G129:G130"/>
    <mergeCell ref="I129:I130"/>
    <mergeCell ref="G131:G132"/>
    <mergeCell ref="H131:H132"/>
    <mergeCell ref="I131:I132"/>
    <mergeCell ref="F129:F130"/>
    <mergeCell ref="F132:F133"/>
    <mergeCell ref="H133:I134"/>
    <mergeCell ref="G136:G137"/>
    <mergeCell ref="H136:H137"/>
    <mergeCell ref="I136:I137"/>
    <mergeCell ref="F138:F139"/>
    <mergeCell ref="F141:F142"/>
    <mergeCell ref="H142:I143"/>
    <mergeCell ref="I120:I121"/>
    <mergeCell ref="G122:G123"/>
    <mergeCell ref="H122:H123"/>
    <mergeCell ref="I122:I123"/>
    <mergeCell ref="G115:G116"/>
    <mergeCell ref="G118:G119"/>
    <mergeCell ref="H118:H119"/>
    <mergeCell ref="I118:I119"/>
    <mergeCell ref="F120:F121"/>
    <mergeCell ref="F123:F124"/>
    <mergeCell ref="H124:I125"/>
    <mergeCell ref="G127:G128"/>
    <mergeCell ref="H127:H128"/>
    <mergeCell ref="I127:I128"/>
    <mergeCell ref="G138:G139"/>
    <mergeCell ref="H138:H139"/>
    <mergeCell ref="I138:I139"/>
    <mergeCell ref="G100:G101"/>
    <mergeCell ref="H100:H101"/>
    <mergeCell ref="I100:I101"/>
    <mergeCell ref="H111:H112"/>
    <mergeCell ref="I111:I112"/>
    <mergeCell ref="G113:G114"/>
    <mergeCell ref="H113:H114"/>
    <mergeCell ref="I113:I114"/>
    <mergeCell ref="G106:G107"/>
    <mergeCell ref="G102:G103"/>
    <mergeCell ref="I102:I103"/>
    <mergeCell ref="G104:G105"/>
    <mergeCell ref="H104:H105"/>
    <mergeCell ref="I104:I105"/>
    <mergeCell ref="F102:F103"/>
    <mergeCell ref="F105:F106"/>
    <mergeCell ref="H106:I107"/>
    <mergeCell ref="G109:G110"/>
    <mergeCell ref="H109:H110"/>
    <mergeCell ref="I109:I110"/>
    <mergeCell ref="F111:F112"/>
    <mergeCell ref="F114:F115"/>
    <mergeCell ref="H115:I116"/>
    <mergeCell ref="H82:H83"/>
    <mergeCell ref="I82:I83"/>
    <mergeCell ref="F84:F85"/>
    <mergeCell ref="F87:F88"/>
    <mergeCell ref="H88:I89"/>
    <mergeCell ref="G97:G98"/>
    <mergeCell ref="G93:G94"/>
    <mergeCell ref="I93:I94"/>
    <mergeCell ref="G95:G96"/>
    <mergeCell ref="H95:H96"/>
    <mergeCell ref="I95:I96"/>
    <mergeCell ref="G88:G89"/>
    <mergeCell ref="G91:G92"/>
    <mergeCell ref="H91:H92"/>
    <mergeCell ref="I91:I92"/>
    <mergeCell ref="F93:F94"/>
    <mergeCell ref="F96:F97"/>
    <mergeCell ref="H97:I98"/>
    <mergeCell ref="H28:H29"/>
    <mergeCell ref="I28:I29"/>
    <mergeCell ref="F30:F31"/>
    <mergeCell ref="F33:F34"/>
    <mergeCell ref="H34:I35"/>
    <mergeCell ref="G37:G38"/>
    <mergeCell ref="H37:H38"/>
    <mergeCell ref="I37:I38"/>
    <mergeCell ref="F39:F40"/>
    <mergeCell ref="F42:F43"/>
    <mergeCell ref="H43:I44"/>
    <mergeCell ref="G46:G47"/>
    <mergeCell ref="H46:H47"/>
    <mergeCell ref="H30:H31"/>
    <mergeCell ref="H73:H74"/>
    <mergeCell ref="I73:I74"/>
    <mergeCell ref="G84:G85"/>
    <mergeCell ref="H84:H85"/>
    <mergeCell ref="I84:I85"/>
    <mergeCell ref="I39:I40"/>
    <mergeCell ref="G41:G42"/>
    <mergeCell ref="H41:H42"/>
    <mergeCell ref="I41:I42"/>
    <mergeCell ref="G34:G35"/>
    <mergeCell ref="G57:G58"/>
    <mergeCell ref="H57:H58"/>
    <mergeCell ref="I57:I58"/>
    <mergeCell ref="G59:G60"/>
    <mergeCell ref="H59:H60"/>
    <mergeCell ref="I59:I60"/>
    <mergeCell ref="G52:G53"/>
    <mergeCell ref="G48:G49"/>
    <mergeCell ref="I48:I49"/>
    <mergeCell ref="G50:G51"/>
    <mergeCell ref="H50:H51"/>
    <mergeCell ref="I50:I51"/>
    <mergeCell ref="I30:I31"/>
    <mergeCell ref="G32:G33"/>
    <mergeCell ref="H32:H33"/>
    <mergeCell ref="I32:I33"/>
    <mergeCell ref="G5:G6"/>
    <mergeCell ref="H5:H6"/>
    <mergeCell ref="I5:I6"/>
    <mergeCell ref="F6:F7"/>
    <mergeCell ref="G7:G8"/>
    <mergeCell ref="H7:I8"/>
    <mergeCell ref="G1:G2"/>
    <mergeCell ref="H1:H2"/>
    <mergeCell ref="I1:I2"/>
    <mergeCell ref="F3:F4"/>
    <mergeCell ref="G3:G4"/>
    <mergeCell ref="H3:H4"/>
    <mergeCell ref="I3:I4"/>
    <mergeCell ref="G10:G11"/>
    <mergeCell ref="H10:H11"/>
    <mergeCell ref="I10:I11"/>
    <mergeCell ref="F12:F13"/>
    <mergeCell ref="G12:G13"/>
    <mergeCell ref="I12:I13"/>
    <mergeCell ref="G14:G15"/>
    <mergeCell ref="H14:H15"/>
    <mergeCell ref="I14:I15"/>
    <mergeCell ref="F15:F16"/>
    <mergeCell ref="G16:G17"/>
    <mergeCell ref="H16:I17"/>
    <mergeCell ref="G28:G29"/>
    <mergeCell ref="F21:F22"/>
    <mergeCell ref="F24:F25"/>
    <mergeCell ref="B100:B101"/>
    <mergeCell ref="C100:C101"/>
    <mergeCell ref="D100:D101"/>
    <mergeCell ref="G30:G31"/>
    <mergeCell ref="G43:G44"/>
    <mergeCell ref="G39:G40"/>
    <mergeCell ref="G70:G71"/>
    <mergeCell ref="G66:G67"/>
    <mergeCell ref="G111:G112"/>
    <mergeCell ref="G124:G125"/>
    <mergeCell ref="G120:G121"/>
    <mergeCell ref="G140:G141"/>
    <mergeCell ref="G151:G152"/>
    <mergeCell ref="G147:G148"/>
    <mergeCell ref="D77:D78"/>
    <mergeCell ref="C41:C42"/>
    <mergeCell ref="D41:D42"/>
    <mergeCell ref="B34:B35"/>
    <mergeCell ref="B37:B38"/>
    <mergeCell ref="C37:C38"/>
    <mergeCell ref="D37:D38"/>
    <mergeCell ref="B109:B110"/>
    <mergeCell ref="C109:C110"/>
    <mergeCell ref="D109:D110"/>
    <mergeCell ref="B136:B137"/>
    <mergeCell ref="C136:C137"/>
    <mergeCell ref="D136:D137"/>
    <mergeCell ref="B115:B116"/>
    <mergeCell ref="B154:B155"/>
    <mergeCell ref="C154:C155"/>
    <mergeCell ref="A75:A76"/>
    <mergeCell ref="A78:A79"/>
    <mergeCell ref="C79:D80"/>
    <mergeCell ref="B82:B83"/>
    <mergeCell ref="C82:C83"/>
    <mergeCell ref="D82:D83"/>
    <mergeCell ref="A84:A85"/>
    <mergeCell ref="A87:A88"/>
    <mergeCell ref="C88:D89"/>
    <mergeCell ref="B97:B98"/>
    <mergeCell ref="B93:B94"/>
    <mergeCell ref="D93:D94"/>
    <mergeCell ref="B95:B96"/>
    <mergeCell ref="C95:C96"/>
    <mergeCell ref="D95:D96"/>
    <mergeCell ref="B88:B89"/>
    <mergeCell ref="B91:B92"/>
    <mergeCell ref="C91:C92"/>
    <mergeCell ref="D91:D92"/>
    <mergeCell ref="A93:A94"/>
    <mergeCell ref="A96:A97"/>
    <mergeCell ref="C97:D98"/>
    <mergeCell ref="A111:A112"/>
    <mergeCell ref="B111:B112"/>
    <mergeCell ref="C111:C112"/>
    <mergeCell ref="D111:D112"/>
    <mergeCell ref="B113:B114"/>
    <mergeCell ref="C113:C114"/>
    <mergeCell ref="D113:D114"/>
    <mergeCell ref="A114:A115"/>
    <mergeCell ref="B484:B485"/>
    <mergeCell ref="B480:B481"/>
    <mergeCell ref="D480:D481"/>
    <mergeCell ref="B482:B483"/>
    <mergeCell ref="C482:C483"/>
    <mergeCell ref="D482:D483"/>
    <mergeCell ref="A480:A481"/>
    <mergeCell ref="A483:A484"/>
    <mergeCell ref="C484:D485"/>
    <mergeCell ref="B55:B56"/>
    <mergeCell ref="C55:C56"/>
    <mergeCell ref="D55:D56"/>
    <mergeCell ref="A57:A58"/>
    <mergeCell ref="A60:A61"/>
    <mergeCell ref="C61:D62"/>
    <mergeCell ref="B70:B71"/>
    <mergeCell ref="B66:B67"/>
    <mergeCell ref="D66:D67"/>
    <mergeCell ref="B68:B69"/>
    <mergeCell ref="C68:C69"/>
    <mergeCell ref="D68:D69"/>
    <mergeCell ref="B61:B62"/>
    <mergeCell ref="B64:B65"/>
    <mergeCell ref="C64:C65"/>
    <mergeCell ref="D64:D65"/>
    <mergeCell ref="A66:A67"/>
    <mergeCell ref="A69:A70"/>
    <mergeCell ref="C70:D71"/>
    <mergeCell ref="B73:B74"/>
    <mergeCell ref="C73:C74"/>
    <mergeCell ref="D73:D74"/>
    <mergeCell ref="B84:B85"/>
    <mergeCell ref="B475:B476"/>
    <mergeCell ref="B471:B472"/>
    <mergeCell ref="D471:D472"/>
    <mergeCell ref="B473:B474"/>
    <mergeCell ref="C473:C474"/>
    <mergeCell ref="D473:D474"/>
    <mergeCell ref="B466:B467"/>
    <mergeCell ref="B469:B470"/>
    <mergeCell ref="C469:C470"/>
    <mergeCell ref="D469:D470"/>
    <mergeCell ref="A471:A472"/>
    <mergeCell ref="A474:A475"/>
    <mergeCell ref="C475:D476"/>
    <mergeCell ref="B478:B479"/>
    <mergeCell ref="C478:C479"/>
    <mergeCell ref="D478:D479"/>
    <mergeCell ref="B57:B58"/>
    <mergeCell ref="C57:C58"/>
    <mergeCell ref="D57:D58"/>
    <mergeCell ref="B59:B60"/>
    <mergeCell ref="C59:C60"/>
    <mergeCell ref="D59:D60"/>
    <mergeCell ref="C84:C85"/>
    <mergeCell ref="D84:D85"/>
    <mergeCell ref="B86:B87"/>
    <mergeCell ref="C86:C87"/>
    <mergeCell ref="D86:D87"/>
    <mergeCell ref="B79:B80"/>
    <mergeCell ref="B75:B76"/>
    <mergeCell ref="D75:D76"/>
    <mergeCell ref="B77:B78"/>
    <mergeCell ref="C77:C78"/>
    <mergeCell ref="B462:B463"/>
    <mergeCell ref="C462:C463"/>
    <mergeCell ref="D462:D463"/>
    <mergeCell ref="B464:B465"/>
    <mergeCell ref="C464:C465"/>
    <mergeCell ref="D464:D465"/>
    <mergeCell ref="B457:B458"/>
    <mergeCell ref="B453:B454"/>
    <mergeCell ref="D453:D454"/>
    <mergeCell ref="B455:B456"/>
    <mergeCell ref="C455:C456"/>
    <mergeCell ref="D455:D456"/>
    <mergeCell ref="A453:A454"/>
    <mergeCell ref="A456:A457"/>
    <mergeCell ref="C457:D458"/>
    <mergeCell ref="B460:B461"/>
    <mergeCell ref="C460:C461"/>
    <mergeCell ref="D460:D461"/>
    <mergeCell ref="A462:A463"/>
    <mergeCell ref="A465:A466"/>
    <mergeCell ref="C466:D467"/>
    <mergeCell ref="C439:D440"/>
    <mergeCell ref="B448:B449"/>
    <mergeCell ref="B444:B445"/>
    <mergeCell ref="D444:D445"/>
    <mergeCell ref="B446:B447"/>
    <mergeCell ref="C446:C447"/>
    <mergeCell ref="D446:D447"/>
    <mergeCell ref="B439:B440"/>
    <mergeCell ref="B442:B443"/>
    <mergeCell ref="C442:C443"/>
    <mergeCell ref="D442:D443"/>
    <mergeCell ref="A444:A445"/>
    <mergeCell ref="A447:A448"/>
    <mergeCell ref="C448:D449"/>
    <mergeCell ref="B451:B452"/>
    <mergeCell ref="C451:C452"/>
    <mergeCell ref="D451:D452"/>
    <mergeCell ref="C444:C445"/>
    <mergeCell ref="A39:A40"/>
    <mergeCell ref="A42:A43"/>
    <mergeCell ref="C43:D44"/>
    <mergeCell ref="B46:B47"/>
    <mergeCell ref="C46:C47"/>
    <mergeCell ref="D46:D47"/>
    <mergeCell ref="B435:B436"/>
    <mergeCell ref="C435:C436"/>
    <mergeCell ref="D435:D436"/>
    <mergeCell ref="B437:B438"/>
    <mergeCell ref="C437:C438"/>
    <mergeCell ref="D437:D438"/>
    <mergeCell ref="B52:B53"/>
    <mergeCell ref="B48:B49"/>
    <mergeCell ref="D48:D49"/>
    <mergeCell ref="B50:B51"/>
    <mergeCell ref="C50:C51"/>
    <mergeCell ref="D50:D51"/>
    <mergeCell ref="A48:A49"/>
    <mergeCell ref="A51:A52"/>
    <mergeCell ref="C52:D53"/>
    <mergeCell ref="B433:B434"/>
    <mergeCell ref="C433:C434"/>
    <mergeCell ref="D433:D434"/>
    <mergeCell ref="A435:A436"/>
    <mergeCell ref="A438:A439"/>
    <mergeCell ref="B104:B105"/>
    <mergeCell ref="C379:C380"/>
    <mergeCell ref="C381:C382"/>
    <mergeCell ref="C383:C384"/>
    <mergeCell ref="D379:D380"/>
    <mergeCell ref="D381:D382"/>
    <mergeCell ref="B7:B8"/>
    <mergeCell ref="B10:B11"/>
    <mergeCell ref="C10:C11"/>
    <mergeCell ref="D10:D11"/>
    <mergeCell ref="A12:A13"/>
    <mergeCell ref="A15:A16"/>
    <mergeCell ref="C16:D17"/>
    <mergeCell ref="B421:B422"/>
    <mergeCell ref="C421:D422"/>
    <mergeCell ref="B424:B425"/>
    <mergeCell ref="C424:C425"/>
    <mergeCell ref="D424:D425"/>
    <mergeCell ref="A426:A427"/>
    <mergeCell ref="A429:A430"/>
    <mergeCell ref="C430:D431"/>
    <mergeCell ref="B1:B2"/>
    <mergeCell ref="B23:B24"/>
    <mergeCell ref="C23:C24"/>
    <mergeCell ref="D23:D24"/>
    <mergeCell ref="A21:A22"/>
    <mergeCell ref="A24:A25"/>
    <mergeCell ref="C25:D26"/>
    <mergeCell ref="B28:B29"/>
    <mergeCell ref="C28:C29"/>
    <mergeCell ref="D28:D29"/>
    <mergeCell ref="A30:A31"/>
    <mergeCell ref="A33:A34"/>
    <mergeCell ref="C34:D35"/>
    <mergeCell ref="B43:B44"/>
    <mergeCell ref="B39:B40"/>
    <mergeCell ref="D39:D40"/>
    <mergeCell ref="B41:B42"/>
    <mergeCell ref="B379:B380"/>
    <mergeCell ref="A381:A382"/>
    <mergeCell ref="B381:B382"/>
    <mergeCell ref="B383:B384"/>
    <mergeCell ref="A384:A385"/>
    <mergeCell ref="B385:B386"/>
    <mergeCell ref="C385:D386"/>
    <mergeCell ref="B388:B389"/>
    <mergeCell ref="D388:D389"/>
    <mergeCell ref="A390:A391"/>
    <mergeCell ref="B390:B391"/>
    <mergeCell ref="C388:C389"/>
    <mergeCell ref="D390:D391"/>
    <mergeCell ref="D397:D398"/>
    <mergeCell ref="B406:B407"/>
    <mergeCell ref="C406:C407"/>
    <mergeCell ref="D406:D407"/>
    <mergeCell ref="B430:B431"/>
    <mergeCell ref="B426:B427"/>
    <mergeCell ref="D426:D427"/>
    <mergeCell ref="B428:B429"/>
    <mergeCell ref="C428:C429"/>
    <mergeCell ref="D428:D429"/>
    <mergeCell ref="B415:B416"/>
    <mergeCell ref="C415:C416"/>
    <mergeCell ref="D415:D416"/>
    <mergeCell ref="A417:A418"/>
    <mergeCell ref="B417:B418"/>
    <mergeCell ref="D417:D418"/>
    <mergeCell ref="B419:B420"/>
    <mergeCell ref="C419:C420"/>
    <mergeCell ref="D419:D420"/>
    <mergeCell ref="A420:A421"/>
    <mergeCell ref="D383:D384"/>
    <mergeCell ref="C1:C2"/>
    <mergeCell ref="D1:D2"/>
    <mergeCell ref="A3:A4"/>
    <mergeCell ref="A6:A7"/>
    <mergeCell ref="C7:D8"/>
    <mergeCell ref="A102:A103"/>
    <mergeCell ref="B102:B103"/>
    <mergeCell ref="D102:D103"/>
    <mergeCell ref="B3:B4"/>
    <mergeCell ref="C3:C4"/>
    <mergeCell ref="D3:D4"/>
    <mergeCell ref="B5:B6"/>
    <mergeCell ref="C5:C6"/>
    <mergeCell ref="D5:D6"/>
    <mergeCell ref="B19:B20"/>
    <mergeCell ref="C19:C20"/>
    <mergeCell ref="D19:D20"/>
    <mergeCell ref="B30:B31"/>
    <mergeCell ref="C30:C31"/>
    <mergeCell ref="D30:D31"/>
    <mergeCell ref="B32:B33"/>
    <mergeCell ref="C32:C33"/>
    <mergeCell ref="D32:D33"/>
    <mergeCell ref="B25:B26"/>
    <mergeCell ref="B21:B22"/>
    <mergeCell ref="D21:D22"/>
    <mergeCell ref="B16:B17"/>
    <mergeCell ref="B12:B13"/>
    <mergeCell ref="D12:D13"/>
    <mergeCell ref="B14:B15"/>
    <mergeCell ref="C14:C15"/>
    <mergeCell ref="D14:D15"/>
    <mergeCell ref="C104:C105"/>
    <mergeCell ref="D104:D105"/>
    <mergeCell ref="A105:A106"/>
    <mergeCell ref="B106:B107"/>
    <mergeCell ref="C106:D107"/>
    <mergeCell ref="B487:B488"/>
    <mergeCell ref="C487:C488"/>
    <mergeCell ref="D487:D488"/>
    <mergeCell ref="A489:A490"/>
    <mergeCell ref="B489:B490"/>
    <mergeCell ref="C489:C490"/>
    <mergeCell ref="D489:D490"/>
    <mergeCell ref="B491:B492"/>
    <mergeCell ref="C491:C492"/>
    <mergeCell ref="D491:D492"/>
    <mergeCell ref="A492:A493"/>
    <mergeCell ref="B493:B494"/>
    <mergeCell ref="C493:D494"/>
    <mergeCell ref="A399:A400"/>
    <mergeCell ref="B399:B400"/>
    <mergeCell ref="C397:C398"/>
    <mergeCell ref="D399:D400"/>
    <mergeCell ref="A408:A409"/>
    <mergeCell ref="B408:B409"/>
    <mergeCell ref="C408:C409"/>
    <mergeCell ref="D408:D409"/>
    <mergeCell ref="B410:B411"/>
    <mergeCell ref="C410:C411"/>
    <mergeCell ref="D410:D411"/>
    <mergeCell ref="A411:A412"/>
    <mergeCell ref="B412:B413"/>
    <mergeCell ref="C412:D413"/>
    <mergeCell ref="C115:D116"/>
    <mergeCell ref="B496:B497"/>
    <mergeCell ref="C496:C497"/>
    <mergeCell ref="D496:D497"/>
    <mergeCell ref="A498:A499"/>
    <mergeCell ref="B498:B499"/>
    <mergeCell ref="D498:D499"/>
    <mergeCell ref="B401:B402"/>
    <mergeCell ref="C401:C402"/>
    <mergeCell ref="D401:D402"/>
    <mergeCell ref="A402:A403"/>
    <mergeCell ref="B403:B404"/>
    <mergeCell ref="C403:D404"/>
    <mergeCell ref="B392:B393"/>
    <mergeCell ref="C392:C393"/>
    <mergeCell ref="D392:D393"/>
    <mergeCell ref="A393:A394"/>
    <mergeCell ref="B394:B395"/>
    <mergeCell ref="C394:D395"/>
    <mergeCell ref="B397:B398"/>
    <mergeCell ref="B118:B119"/>
    <mergeCell ref="C118:C119"/>
    <mergeCell ref="D118:D119"/>
    <mergeCell ref="A120:A121"/>
    <mergeCell ref="B120:B121"/>
    <mergeCell ref="D120:D121"/>
    <mergeCell ref="B122:B123"/>
    <mergeCell ref="C122:C123"/>
    <mergeCell ref="D122:D123"/>
    <mergeCell ref="A123:A124"/>
    <mergeCell ref="B124:B125"/>
    <mergeCell ref="C124:D125"/>
    <mergeCell ref="B127:B128"/>
    <mergeCell ref="C127:C128"/>
    <mergeCell ref="D127:D128"/>
    <mergeCell ref="A129:A130"/>
    <mergeCell ref="B129:B130"/>
    <mergeCell ref="D129:D130"/>
    <mergeCell ref="B131:B132"/>
    <mergeCell ref="C131:C132"/>
    <mergeCell ref="D131:D132"/>
    <mergeCell ref="A132:A133"/>
    <mergeCell ref="B133:B134"/>
    <mergeCell ref="C133:D134"/>
    <mergeCell ref="A138:A139"/>
    <mergeCell ref="B138:B139"/>
    <mergeCell ref="C138:C139"/>
    <mergeCell ref="D138:D139"/>
    <mergeCell ref="B140:B141"/>
    <mergeCell ref="C140:C141"/>
    <mergeCell ref="D140:D141"/>
    <mergeCell ref="A141:A142"/>
    <mergeCell ref="B142:B143"/>
    <mergeCell ref="C142:D143"/>
    <mergeCell ref="B145:B146"/>
    <mergeCell ref="C145:C146"/>
    <mergeCell ref="D145:D146"/>
    <mergeCell ref="A147:A148"/>
    <mergeCell ref="B147:B148"/>
    <mergeCell ref="D147:D148"/>
    <mergeCell ref="B149:B150"/>
    <mergeCell ref="C149:C150"/>
    <mergeCell ref="D149:D150"/>
    <mergeCell ref="A150:A151"/>
    <mergeCell ref="B151:B152"/>
    <mergeCell ref="C151:D152"/>
    <mergeCell ref="D154:D155"/>
    <mergeCell ref="A156:A157"/>
    <mergeCell ref="B156:B157"/>
    <mergeCell ref="D156:D157"/>
    <mergeCell ref="C532:C533"/>
    <mergeCell ref="D532:D533"/>
    <mergeCell ref="D163:D164"/>
    <mergeCell ref="A165:A166"/>
    <mergeCell ref="B165:B166"/>
    <mergeCell ref="C165:C166"/>
    <mergeCell ref="D165:D166"/>
    <mergeCell ref="B167:B168"/>
    <mergeCell ref="C167:C168"/>
    <mergeCell ref="D167:D168"/>
    <mergeCell ref="A168:A169"/>
    <mergeCell ref="B169:B170"/>
    <mergeCell ref="C169:D170"/>
    <mergeCell ref="B183:B184"/>
    <mergeCell ref="D183:D184"/>
    <mergeCell ref="B185:B186"/>
    <mergeCell ref="B158:B159"/>
    <mergeCell ref="C158:C159"/>
    <mergeCell ref="D158:D159"/>
    <mergeCell ref="A159:A160"/>
    <mergeCell ref="B160:B161"/>
    <mergeCell ref="C160:D161"/>
    <mergeCell ref="B514:B515"/>
    <mergeCell ref="C514:C515"/>
    <mergeCell ref="D514:D515"/>
    <mergeCell ref="A516:A517"/>
    <mergeCell ref="B516:B517"/>
    <mergeCell ref="C516:C517"/>
    <mergeCell ref="D516:D517"/>
    <mergeCell ref="B518:B519"/>
    <mergeCell ref="C518:C519"/>
    <mergeCell ref="D518:D519"/>
    <mergeCell ref="A519:A520"/>
    <mergeCell ref="B520:B521"/>
    <mergeCell ref="C520:D521"/>
    <mergeCell ref="B509:B510"/>
    <mergeCell ref="C509:C510"/>
    <mergeCell ref="D509:D510"/>
    <mergeCell ref="A510:A511"/>
    <mergeCell ref="B511:B512"/>
    <mergeCell ref="C511:D512"/>
    <mergeCell ref="B500:B501"/>
    <mergeCell ref="C500:C501"/>
    <mergeCell ref="B163:B164"/>
    <mergeCell ref="C163:C164"/>
    <mergeCell ref="D500:D501"/>
    <mergeCell ref="A501:A502"/>
    <mergeCell ref="B502:B503"/>
    <mergeCell ref="C559:C560"/>
    <mergeCell ref="D559:D560"/>
    <mergeCell ref="A561:A562"/>
    <mergeCell ref="B561:B562"/>
    <mergeCell ref="D561:D562"/>
    <mergeCell ref="B536:B537"/>
    <mergeCell ref="C536:C537"/>
    <mergeCell ref="D536:D537"/>
    <mergeCell ref="A537:A538"/>
    <mergeCell ref="B538:B539"/>
    <mergeCell ref="C538:D539"/>
    <mergeCell ref="B541:B542"/>
    <mergeCell ref="C541:C542"/>
    <mergeCell ref="D541:D542"/>
    <mergeCell ref="A543:A544"/>
    <mergeCell ref="B543:B544"/>
    <mergeCell ref="C543:C544"/>
    <mergeCell ref="D543:D544"/>
    <mergeCell ref="B545:B546"/>
    <mergeCell ref="C545:C546"/>
    <mergeCell ref="D545:D546"/>
    <mergeCell ref="A546:A547"/>
    <mergeCell ref="B547:B548"/>
    <mergeCell ref="C547:D548"/>
    <mergeCell ref="B550:B551"/>
    <mergeCell ref="C550:C551"/>
    <mergeCell ref="D550:D551"/>
    <mergeCell ref="C552:C553"/>
    <mergeCell ref="C192:C193"/>
    <mergeCell ref="D192:D193"/>
    <mergeCell ref="A552:A553"/>
    <mergeCell ref="B552:B553"/>
    <mergeCell ref="D552:D553"/>
    <mergeCell ref="B523:B524"/>
    <mergeCell ref="C523:C524"/>
    <mergeCell ref="D523:D524"/>
    <mergeCell ref="A525:A526"/>
    <mergeCell ref="B525:B526"/>
    <mergeCell ref="D525:D526"/>
    <mergeCell ref="B527:B528"/>
    <mergeCell ref="C527:C528"/>
    <mergeCell ref="D527:D528"/>
    <mergeCell ref="A528:A529"/>
    <mergeCell ref="B529:B530"/>
    <mergeCell ref="C529:D530"/>
    <mergeCell ref="B532:B533"/>
    <mergeCell ref="B199:B200"/>
    <mergeCell ref="C199:C200"/>
    <mergeCell ref="D199:D200"/>
    <mergeCell ref="A201:A202"/>
    <mergeCell ref="A534:A535"/>
    <mergeCell ref="B534:B535"/>
    <mergeCell ref="D534:D535"/>
    <mergeCell ref="C502:D503"/>
    <mergeCell ref="B505:B506"/>
    <mergeCell ref="C505:C506"/>
    <mergeCell ref="D505:D506"/>
    <mergeCell ref="A507:A508"/>
    <mergeCell ref="B507:B508"/>
    <mergeCell ref="D507:D508"/>
    <mergeCell ref="B172:B173"/>
    <mergeCell ref="C172:C173"/>
    <mergeCell ref="D172:D173"/>
    <mergeCell ref="A174:A175"/>
    <mergeCell ref="B174:B175"/>
    <mergeCell ref="D174:D175"/>
    <mergeCell ref="B176:B177"/>
    <mergeCell ref="C176:C177"/>
    <mergeCell ref="D176:D177"/>
    <mergeCell ref="A177:A178"/>
    <mergeCell ref="B178:B179"/>
    <mergeCell ref="C178:D179"/>
    <mergeCell ref="B181:B182"/>
    <mergeCell ref="C181:C182"/>
    <mergeCell ref="D181:D182"/>
    <mergeCell ref="A183:A184"/>
    <mergeCell ref="B194:B195"/>
    <mergeCell ref="C194:C195"/>
    <mergeCell ref="D194:D195"/>
    <mergeCell ref="A195:A196"/>
    <mergeCell ref="B196:B197"/>
    <mergeCell ref="C196:D197"/>
    <mergeCell ref="C185:C186"/>
    <mergeCell ref="D185:D186"/>
    <mergeCell ref="A186:A187"/>
    <mergeCell ref="B187:B188"/>
    <mergeCell ref="C187:D188"/>
    <mergeCell ref="B190:B191"/>
    <mergeCell ref="C190:C191"/>
    <mergeCell ref="D190:D191"/>
    <mergeCell ref="A192:A193"/>
    <mergeCell ref="B192:B193"/>
    <mergeCell ref="B201:B202"/>
    <mergeCell ref="D201:D202"/>
    <mergeCell ref="B203:B204"/>
    <mergeCell ref="C203:C204"/>
    <mergeCell ref="D203:D204"/>
    <mergeCell ref="A204:A205"/>
    <mergeCell ref="B205:B206"/>
    <mergeCell ref="C205:D206"/>
    <mergeCell ref="B208:B209"/>
    <mergeCell ref="C208:C209"/>
    <mergeCell ref="D208:D209"/>
    <mergeCell ref="A210:A211"/>
    <mergeCell ref="B210:B211"/>
    <mergeCell ref="D210:D211"/>
    <mergeCell ref="C587:C588"/>
    <mergeCell ref="D587:D588"/>
    <mergeCell ref="A589:A590"/>
    <mergeCell ref="B589:B590"/>
    <mergeCell ref="D589:D590"/>
    <mergeCell ref="B212:B213"/>
    <mergeCell ref="C212:C213"/>
    <mergeCell ref="D212:D213"/>
    <mergeCell ref="A213:A214"/>
    <mergeCell ref="B214:B215"/>
    <mergeCell ref="C214:D215"/>
    <mergeCell ref="B569:B570"/>
    <mergeCell ref="C569:C570"/>
    <mergeCell ref="D569:D570"/>
    <mergeCell ref="A571:A572"/>
    <mergeCell ref="B571:B572"/>
    <mergeCell ref="C571:C572"/>
    <mergeCell ref="D571:D572"/>
    <mergeCell ref="B573:B574"/>
    <mergeCell ref="C573:C574"/>
    <mergeCell ref="D573:D574"/>
    <mergeCell ref="A574:A575"/>
    <mergeCell ref="B575:B576"/>
    <mergeCell ref="C575:D576"/>
    <mergeCell ref="B563:B564"/>
    <mergeCell ref="C563:C564"/>
    <mergeCell ref="D563:D564"/>
    <mergeCell ref="A564:A565"/>
    <mergeCell ref="B565:B566"/>
    <mergeCell ref="C565:D566"/>
    <mergeCell ref="B554:B555"/>
    <mergeCell ref="C554:C555"/>
    <mergeCell ref="B591:B592"/>
    <mergeCell ref="C591:C592"/>
    <mergeCell ref="D591:D592"/>
    <mergeCell ref="A592:A593"/>
    <mergeCell ref="B593:B594"/>
    <mergeCell ref="C593:D594"/>
    <mergeCell ref="B582:B583"/>
    <mergeCell ref="C582:C583"/>
    <mergeCell ref="D582:D583"/>
    <mergeCell ref="A583:A584"/>
    <mergeCell ref="B584:B585"/>
    <mergeCell ref="C584:D585"/>
    <mergeCell ref="B587:B588"/>
    <mergeCell ref="D554:D555"/>
    <mergeCell ref="A555:A556"/>
    <mergeCell ref="B556:B557"/>
    <mergeCell ref="C556:D557"/>
    <mergeCell ref="B559:B560"/>
    <mergeCell ref="B217:B218"/>
    <mergeCell ref="C217:C218"/>
    <mergeCell ref="D217:D218"/>
    <mergeCell ref="A219:A220"/>
    <mergeCell ref="B219:B220"/>
    <mergeCell ref="C219:C220"/>
    <mergeCell ref="D219:D220"/>
    <mergeCell ref="B221:B222"/>
    <mergeCell ref="C221:C222"/>
    <mergeCell ref="D221:D222"/>
    <mergeCell ref="A222:A223"/>
    <mergeCell ref="B223:B224"/>
    <mergeCell ref="C223:D224"/>
    <mergeCell ref="B578:B579"/>
    <mergeCell ref="C578:C579"/>
    <mergeCell ref="D578:D579"/>
    <mergeCell ref="A580:A581"/>
    <mergeCell ref="B580:B581"/>
    <mergeCell ref="D580:D581"/>
    <mergeCell ref="B226:B227"/>
    <mergeCell ref="C226:C227"/>
    <mergeCell ref="D226:D227"/>
    <mergeCell ref="A228:A229"/>
    <mergeCell ref="B228:B229"/>
    <mergeCell ref="D228:D229"/>
    <mergeCell ref="B230:B231"/>
    <mergeCell ref="C230:C231"/>
    <mergeCell ref="D230:D231"/>
    <mergeCell ref="A231:A232"/>
    <mergeCell ref="B232:B233"/>
    <mergeCell ref="C232:D233"/>
    <mergeCell ref="B235:B236"/>
    <mergeCell ref="C235:C236"/>
    <mergeCell ref="D235:D236"/>
    <mergeCell ref="A237:A238"/>
    <mergeCell ref="B237:B238"/>
    <mergeCell ref="D237:D238"/>
    <mergeCell ref="B239:B240"/>
    <mergeCell ref="C239:C240"/>
    <mergeCell ref="D239:D240"/>
    <mergeCell ref="A240:A241"/>
    <mergeCell ref="B241:B242"/>
    <mergeCell ref="C241:D242"/>
    <mergeCell ref="B244:B245"/>
    <mergeCell ref="C244:C245"/>
    <mergeCell ref="D244:D245"/>
    <mergeCell ref="A246:A247"/>
    <mergeCell ref="B246:B247"/>
    <mergeCell ref="C246:C247"/>
    <mergeCell ref="D246:D247"/>
    <mergeCell ref="B248:B249"/>
    <mergeCell ref="C248:C249"/>
    <mergeCell ref="D248:D249"/>
    <mergeCell ref="A249:A250"/>
    <mergeCell ref="B250:B251"/>
    <mergeCell ref="C250:D251"/>
    <mergeCell ref="B253:B254"/>
    <mergeCell ref="C253:C254"/>
    <mergeCell ref="D253:D254"/>
    <mergeCell ref="A255:A256"/>
    <mergeCell ref="B255:B256"/>
    <mergeCell ref="D255:D256"/>
    <mergeCell ref="B257:B258"/>
    <mergeCell ref="C257:C258"/>
    <mergeCell ref="D257:D258"/>
    <mergeCell ref="A258:A259"/>
    <mergeCell ref="B259:B260"/>
    <mergeCell ref="C259:D260"/>
    <mergeCell ref="B262:B263"/>
    <mergeCell ref="C262:C263"/>
    <mergeCell ref="D262:D263"/>
    <mergeCell ref="A264:A265"/>
    <mergeCell ref="B264:B265"/>
    <mergeCell ref="D264:D265"/>
    <mergeCell ref="B266:B267"/>
    <mergeCell ref="C266:C267"/>
    <mergeCell ref="D266:D267"/>
    <mergeCell ref="A267:A268"/>
    <mergeCell ref="B268:B269"/>
    <mergeCell ref="C268:D269"/>
    <mergeCell ref="B271:B272"/>
    <mergeCell ref="C271:C272"/>
    <mergeCell ref="D271:D272"/>
    <mergeCell ref="A273:A274"/>
    <mergeCell ref="B273:B274"/>
    <mergeCell ref="C273:C274"/>
    <mergeCell ref="D273:D274"/>
    <mergeCell ref="B275:B276"/>
    <mergeCell ref="C275:C276"/>
    <mergeCell ref="D275:D276"/>
    <mergeCell ref="A276:A277"/>
    <mergeCell ref="B277:B278"/>
    <mergeCell ref="C277:D278"/>
    <mergeCell ref="B280:B281"/>
    <mergeCell ref="C280:C281"/>
    <mergeCell ref="D280:D281"/>
    <mergeCell ref="A282:A283"/>
    <mergeCell ref="B282:B283"/>
    <mergeCell ref="D282:D283"/>
    <mergeCell ref="B284:B285"/>
    <mergeCell ref="C284:C285"/>
    <mergeCell ref="D284:D285"/>
    <mergeCell ref="A285:A286"/>
    <mergeCell ref="B286:B287"/>
    <mergeCell ref="C286:D287"/>
    <mergeCell ref="B289:B290"/>
    <mergeCell ref="C289:C290"/>
    <mergeCell ref="D289:D290"/>
    <mergeCell ref="A291:A292"/>
    <mergeCell ref="B291:B292"/>
    <mergeCell ref="D291:D292"/>
    <mergeCell ref="B293:B294"/>
    <mergeCell ref="C293:C294"/>
    <mergeCell ref="D293:D294"/>
    <mergeCell ref="A294:A295"/>
    <mergeCell ref="B295:B296"/>
    <mergeCell ref="C295:D296"/>
    <mergeCell ref="B298:B299"/>
    <mergeCell ref="C298:C299"/>
    <mergeCell ref="D298:D299"/>
    <mergeCell ref="A300:A301"/>
    <mergeCell ref="B300:B301"/>
    <mergeCell ref="C300:C301"/>
    <mergeCell ref="D300:D301"/>
    <mergeCell ref="B302:B303"/>
    <mergeCell ref="C302:C303"/>
    <mergeCell ref="D302:D303"/>
    <mergeCell ref="A303:A304"/>
    <mergeCell ref="B304:B305"/>
    <mergeCell ref="C304:D305"/>
    <mergeCell ref="B307:B308"/>
    <mergeCell ref="C307:C308"/>
    <mergeCell ref="D307:D308"/>
    <mergeCell ref="A309:A310"/>
    <mergeCell ref="B309:B310"/>
    <mergeCell ref="D309:D310"/>
    <mergeCell ref="B311:B312"/>
    <mergeCell ref="C311:C312"/>
    <mergeCell ref="D311:D312"/>
    <mergeCell ref="A312:A313"/>
    <mergeCell ref="B313:B314"/>
    <mergeCell ref="C313:D314"/>
    <mergeCell ref="B316:B317"/>
    <mergeCell ref="C316:C317"/>
    <mergeCell ref="D316:D317"/>
    <mergeCell ref="A318:A319"/>
    <mergeCell ref="B318:B319"/>
    <mergeCell ref="D318:D319"/>
    <mergeCell ref="B320:B321"/>
    <mergeCell ref="C320:C321"/>
    <mergeCell ref="D320:D321"/>
    <mergeCell ref="A321:A322"/>
    <mergeCell ref="B322:B323"/>
    <mergeCell ref="C322:D323"/>
    <mergeCell ref="B325:B326"/>
    <mergeCell ref="C325:C326"/>
    <mergeCell ref="D325:D326"/>
    <mergeCell ref="A327:A328"/>
    <mergeCell ref="B327:B328"/>
    <mergeCell ref="C327:C328"/>
    <mergeCell ref="D327:D328"/>
    <mergeCell ref="B329:B330"/>
    <mergeCell ref="C329:C330"/>
    <mergeCell ref="D329:D330"/>
    <mergeCell ref="A330:A331"/>
    <mergeCell ref="B331:B332"/>
    <mergeCell ref="C331:D332"/>
    <mergeCell ref="B334:B335"/>
    <mergeCell ref="C334:C335"/>
    <mergeCell ref="D334:D335"/>
    <mergeCell ref="A336:A337"/>
    <mergeCell ref="B336:B337"/>
    <mergeCell ref="D336:D337"/>
    <mergeCell ref="B338:B339"/>
    <mergeCell ref="C338:C339"/>
    <mergeCell ref="D338:D339"/>
    <mergeCell ref="A339:A340"/>
    <mergeCell ref="B340:B341"/>
    <mergeCell ref="C340:D341"/>
    <mergeCell ref="B343:B344"/>
    <mergeCell ref="C343:C344"/>
    <mergeCell ref="D343:D344"/>
    <mergeCell ref="A345:A346"/>
    <mergeCell ref="B345:B346"/>
    <mergeCell ref="D345:D346"/>
    <mergeCell ref="B347:B348"/>
    <mergeCell ref="C347:C348"/>
    <mergeCell ref="D347:D348"/>
    <mergeCell ref="A348:A349"/>
    <mergeCell ref="B349:B350"/>
    <mergeCell ref="C349:D350"/>
    <mergeCell ref="I46:I47"/>
    <mergeCell ref="F48:F49"/>
    <mergeCell ref="F51:F52"/>
    <mergeCell ref="H52:I53"/>
    <mergeCell ref="G55:G56"/>
    <mergeCell ref="H55:H56"/>
    <mergeCell ref="I55:I56"/>
    <mergeCell ref="F57:F58"/>
    <mergeCell ref="F60:F61"/>
    <mergeCell ref="H61:I62"/>
    <mergeCell ref="G64:G65"/>
    <mergeCell ref="H64:H65"/>
    <mergeCell ref="F210:F211"/>
    <mergeCell ref="G210:G211"/>
    <mergeCell ref="I210:I211"/>
    <mergeCell ref="G212:G213"/>
    <mergeCell ref="H212:H213"/>
    <mergeCell ref="I212:I213"/>
    <mergeCell ref="F213:F214"/>
    <mergeCell ref="G214:G215"/>
    <mergeCell ref="H214:I215"/>
    <mergeCell ref="G205:G206"/>
    <mergeCell ref="I66:I67"/>
    <mergeCell ref="G68:G69"/>
    <mergeCell ref="H68:H69"/>
    <mergeCell ref="I68:I69"/>
    <mergeCell ref="G61:G62"/>
    <mergeCell ref="I64:I65"/>
    <mergeCell ref="F66:F67"/>
    <mergeCell ref="F69:F70"/>
    <mergeCell ref="H70:I71"/>
    <mergeCell ref="G73:G74"/>
    <mergeCell ref="G217:G218"/>
    <mergeCell ref="H217:H218"/>
    <mergeCell ref="I217:I218"/>
    <mergeCell ref="F219:F220"/>
    <mergeCell ref="G219:G220"/>
    <mergeCell ref="H219:H220"/>
    <mergeCell ref="I219:I220"/>
    <mergeCell ref="G86:G87"/>
    <mergeCell ref="H86:H87"/>
    <mergeCell ref="I86:I87"/>
    <mergeCell ref="G79:G80"/>
    <mergeCell ref="G75:G76"/>
    <mergeCell ref="I75:I76"/>
    <mergeCell ref="G77:G78"/>
    <mergeCell ref="H77:H78"/>
    <mergeCell ref="I77:I78"/>
    <mergeCell ref="F75:F76"/>
    <mergeCell ref="F78:F79"/>
    <mergeCell ref="H79:I80"/>
    <mergeCell ref="G82:G83"/>
    <mergeCell ref="G221:G222"/>
    <mergeCell ref="H221:H222"/>
    <mergeCell ref="I221:I222"/>
    <mergeCell ref="F222:F223"/>
    <mergeCell ref="G223:G224"/>
    <mergeCell ref="H223:I224"/>
    <mergeCell ref="G226:G227"/>
    <mergeCell ref="H226:H227"/>
    <mergeCell ref="I226:I227"/>
    <mergeCell ref="F228:F229"/>
    <mergeCell ref="G228:G229"/>
    <mergeCell ref="I228:I229"/>
    <mergeCell ref="G230:G231"/>
    <mergeCell ref="H230:H231"/>
    <mergeCell ref="I230:I231"/>
    <mergeCell ref="F231:F232"/>
    <mergeCell ref="G232:G233"/>
    <mergeCell ref="H232:I233"/>
    <mergeCell ref="G235:G236"/>
    <mergeCell ref="H235:H236"/>
    <mergeCell ref="I235:I236"/>
    <mergeCell ref="F237:F238"/>
    <mergeCell ref="G237:G238"/>
    <mergeCell ref="I237:I238"/>
    <mergeCell ref="G239:G240"/>
    <mergeCell ref="H239:H240"/>
    <mergeCell ref="I239:I240"/>
    <mergeCell ref="F240:F241"/>
    <mergeCell ref="G241:G242"/>
    <mergeCell ref="H241:I242"/>
    <mergeCell ref="G244:G245"/>
    <mergeCell ref="H244:H245"/>
    <mergeCell ref="I244:I245"/>
    <mergeCell ref="F246:F247"/>
    <mergeCell ref="G246:G247"/>
    <mergeCell ref="H246:H247"/>
    <mergeCell ref="I246:I247"/>
    <mergeCell ref="G248:G249"/>
    <mergeCell ref="H248:H249"/>
    <mergeCell ref="I248:I249"/>
    <mergeCell ref="F249:F250"/>
    <mergeCell ref="G250:G251"/>
    <mergeCell ref="H250:I251"/>
    <mergeCell ref="G253:G254"/>
    <mergeCell ref="H253:H254"/>
    <mergeCell ref="I253:I254"/>
    <mergeCell ref="F255:F256"/>
    <mergeCell ref="G255:G256"/>
    <mergeCell ref="I255:I256"/>
    <mergeCell ref="G257:G258"/>
    <mergeCell ref="H257:H258"/>
    <mergeCell ref="I257:I258"/>
    <mergeCell ref="F258:F259"/>
    <mergeCell ref="G259:G260"/>
    <mergeCell ref="H259:I260"/>
    <mergeCell ref="G262:G263"/>
    <mergeCell ref="H262:H263"/>
    <mergeCell ref="I262:I263"/>
    <mergeCell ref="F264:F265"/>
    <mergeCell ref="G264:G265"/>
    <mergeCell ref="I264:I265"/>
    <mergeCell ref="G266:G267"/>
    <mergeCell ref="H266:H267"/>
    <mergeCell ref="I266:I267"/>
    <mergeCell ref="F267:F268"/>
    <mergeCell ref="G268:G269"/>
    <mergeCell ref="H268:I269"/>
    <mergeCell ref="G271:G272"/>
    <mergeCell ref="H271:H272"/>
    <mergeCell ref="I271:I272"/>
    <mergeCell ref="F273:F274"/>
    <mergeCell ref="G273:G274"/>
    <mergeCell ref="H273:H274"/>
    <mergeCell ref="I273:I274"/>
    <mergeCell ref="G275:G276"/>
    <mergeCell ref="H275:H276"/>
    <mergeCell ref="I275:I276"/>
    <mergeCell ref="F276:F277"/>
    <mergeCell ref="G277:G278"/>
    <mergeCell ref="H277:I278"/>
    <mergeCell ref="G280:G281"/>
    <mergeCell ref="H280:H281"/>
    <mergeCell ref="I280:I281"/>
    <mergeCell ref="F282:F283"/>
    <mergeCell ref="G282:G283"/>
    <mergeCell ref="I282:I283"/>
    <mergeCell ref="G284:G285"/>
    <mergeCell ref="H284:H285"/>
    <mergeCell ref="I284:I285"/>
    <mergeCell ref="F285:F286"/>
    <mergeCell ref="G286:G287"/>
    <mergeCell ref="H286:I287"/>
    <mergeCell ref="I289:I290"/>
    <mergeCell ref="F291:F292"/>
    <mergeCell ref="G291:G292"/>
    <mergeCell ref="I291:I292"/>
    <mergeCell ref="G293:G294"/>
    <mergeCell ref="H293:H294"/>
    <mergeCell ref="I293:I294"/>
    <mergeCell ref="F294:F295"/>
    <mergeCell ref="G295:G296"/>
    <mergeCell ref="H295:I296"/>
    <mergeCell ref="G298:G299"/>
    <mergeCell ref="H298:H299"/>
    <mergeCell ref="I298:I299"/>
    <mergeCell ref="F300:F301"/>
    <mergeCell ref="G300:G301"/>
    <mergeCell ref="H300:H301"/>
    <mergeCell ref="I300:I301"/>
    <mergeCell ref="I327:I328"/>
    <mergeCell ref="G302:G303"/>
    <mergeCell ref="H302:H303"/>
    <mergeCell ref="I302:I303"/>
    <mergeCell ref="F303:F304"/>
    <mergeCell ref="G304:G305"/>
    <mergeCell ref="H304:I305"/>
    <mergeCell ref="G307:G308"/>
    <mergeCell ref="H307:H308"/>
    <mergeCell ref="I307:I308"/>
    <mergeCell ref="F309:F310"/>
    <mergeCell ref="G309:G310"/>
    <mergeCell ref="I309:I310"/>
    <mergeCell ref="G311:G312"/>
    <mergeCell ref="H311:H312"/>
    <mergeCell ref="I311:I312"/>
    <mergeCell ref="F312:F313"/>
    <mergeCell ref="G313:G314"/>
    <mergeCell ref="H313:I314"/>
    <mergeCell ref="I329:I330"/>
    <mergeCell ref="F330:F331"/>
    <mergeCell ref="G331:G332"/>
    <mergeCell ref="H331:I332"/>
    <mergeCell ref="G334:G335"/>
    <mergeCell ref="H334:H335"/>
    <mergeCell ref="I334:I335"/>
    <mergeCell ref="F336:F337"/>
    <mergeCell ref="G336:G337"/>
    <mergeCell ref="I336:I337"/>
    <mergeCell ref="G338:G339"/>
    <mergeCell ref="H338:H339"/>
    <mergeCell ref="I338:I339"/>
    <mergeCell ref="F339:F340"/>
    <mergeCell ref="G340:G341"/>
    <mergeCell ref="H340:I341"/>
    <mergeCell ref="G316:G317"/>
    <mergeCell ref="H316:H317"/>
    <mergeCell ref="I316:I317"/>
    <mergeCell ref="F318:F319"/>
    <mergeCell ref="G318:G319"/>
    <mergeCell ref="I318:I319"/>
    <mergeCell ref="G320:G321"/>
    <mergeCell ref="H320:H321"/>
    <mergeCell ref="I320:I321"/>
    <mergeCell ref="F321:F322"/>
    <mergeCell ref="G322:G323"/>
    <mergeCell ref="H322:I323"/>
    <mergeCell ref="G325:G326"/>
    <mergeCell ref="H325:H326"/>
    <mergeCell ref="I325:I326"/>
    <mergeCell ref="F327:F328"/>
    <mergeCell ref="G343:G344"/>
    <mergeCell ref="H343:H344"/>
    <mergeCell ref="I343:I344"/>
    <mergeCell ref="F345:F346"/>
    <mergeCell ref="G345:G346"/>
    <mergeCell ref="I345:I346"/>
    <mergeCell ref="G347:G348"/>
    <mergeCell ref="H347:H348"/>
    <mergeCell ref="I347:I348"/>
    <mergeCell ref="F348:F349"/>
    <mergeCell ref="G349:G350"/>
    <mergeCell ref="H349:I350"/>
    <mergeCell ref="G352:G353"/>
    <mergeCell ref="H352:H353"/>
    <mergeCell ref="I352:I353"/>
    <mergeCell ref="F354:F355"/>
    <mergeCell ref="G354:G355"/>
    <mergeCell ref="H354:H355"/>
    <mergeCell ref="I354:I355"/>
    <mergeCell ref="G356:G357"/>
    <mergeCell ref="H356:H357"/>
    <mergeCell ref="I356:I357"/>
    <mergeCell ref="F357:F358"/>
    <mergeCell ref="G358:G359"/>
    <mergeCell ref="H358:I359"/>
    <mergeCell ref="G361:G362"/>
    <mergeCell ref="H361:H362"/>
    <mergeCell ref="I361:I362"/>
    <mergeCell ref="F363:F364"/>
    <mergeCell ref="G363:G364"/>
    <mergeCell ref="I363:I364"/>
    <mergeCell ref="G365:G366"/>
    <mergeCell ref="H365:H366"/>
    <mergeCell ref="I365:I366"/>
    <mergeCell ref="F366:F367"/>
    <mergeCell ref="G367:G368"/>
    <mergeCell ref="H367:I368"/>
    <mergeCell ref="H363:H364"/>
    <mergeCell ref="G370:G371"/>
    <mergeCell ref="H370:H371"/>
    <mergeCell ref="I370:I371"/>
    <mergeCell ref="F372:F373"/>
    <mergeCell ref="G372:G373"/>
    <mergeCell ref="I372:I373"/>
    <mergeCell ref="G374:G375"/>
    <mergeCell ref="H374:H375"/>
    <mergeCell ref="I374:I375"/>
    <mergeCell ref="F375:F376"/>
    <mergeCell ref="G376:G377"/>
    <mergeCell ref="H376:I377"/>
    <mergeCell ref="G379:G380"/>
    <mergeCell ref="H379:H380"/>
    <mergeCell ref="I379:I380"/>
    <mergeCell ref="F381:F382"/>
    <mergeCell ref="G381:G382"/>
    <mergeCell ref="H381:H382"/>
    <mergeCell ref="I381:I382"/>
    <mergeCell ref="G383:G384"/>
    <mergeCell ref="H383:H384"/>
    <mergeCell ref="I383:I384"/>
    <mergeCell ref="F384:F385"/>
    <mergeCell ref="G385:G386"/>
    <mergeCell ref="H385:I386"/>
    <mergeCell ref="G388:G389"/>
    <mergeCell ref="H388:H389"/>
    <mergeCell ref="I388:I389"/>
    <mergeCell ref="F390:F391"/>
    <mergeCell ref="G390:G391"/>
    <mergeCell ref="I390:I391"/>
    <mergeCell ref="G392:G393"/>
    <mergeCell ref="H392:H393"/>
    <mergeCell ref="I392:I393"/>
    <mergeCell ref="F393:F394"/>
    <mergeCell ref="G394:G395"/>
    <mergeCell ref="H394:I395"/>
    <mergeCell ref="H390:H391"/>
    <mergeCell ref="G397:G398"/>
    <mergeCell ref="H397:H398"/>
    <mergeCell ref="I397:I398"/>
    <mergeCell ref="F399:F400"/>
    <mergeCell ref="G399:G400"/>
    <mergeCell ref="I399:I400"/>
    <mergeCell ref="G401:G402"/>
    <mergeCell ref="H401:H402"/>
    <mergeCell ref="I401:I402"/>
    <mergeCell ref="F402:F403"/>
    <mergeCell ref="G403:G404"/>
    <mergeCell ref="H403:I404"/>
    <mergeCell ref="G406:G407"/>
    <mergeCell ref="H406:H407"/>
    <mergeCell ref="I406:I407"/>
    <mergeCell ref="F408:F409"/>
    <mergeCell ref="G408:G409"/>
    <mergeCell ref="H408:H409"/>
    <mergeCell ref="I408:I409"/>
    <mergeCell ref="G410:G411"/>
    <mergeCell ref="H410:H411"/>
    <mergeCell ref="I410:I411"/>
    <mergeCell ref="F411:F412"/>
    <mergeCell ref="G412:G413"/>
    <mergeCell ref="H412:I413"/>
    <mergeCell ref="G415:G416"/>
    <mergeCell ref="H415:H416"/>
    <mergeCell ref="I415:I416"/>
    <mergeCell ref="F417:F418"/>
    <mergeCell ref="G417:G418"/>
    <mergeCell ref="I417:I418"/>
    <mergeCell ref="G419:G420"/>
    <mergeCell ref="H419:H420"/>
    <mergeCell ref="I419:I420"/>
    <mergeCell ref="F420:F421"/>
    <mergeCell ref="G421:G422"/>
    <mergeCell ref="H421:I422"/>
    <mergeCell ref="H417:H418"/>
    <mergeCell ref="G424:G425"/>
    <mergeCell ref="H424:H425"/>
    <mergeCell ref="I424:I425"/>
    <mergeCell ref="F426:F427"/>
    <mergeCell ref="G426:G427"/>
    <mergeCell ref="I426:I427"/>
    <mergeCell ref="G428:G429"/>
    <mergeCell ref="H428:H429"/>
    <mergeCell ref="I428:I429"/>
    <mergeCell ref="F429:F430"/>
    <mergeCell ref="G430:G431"/>
    <mergeCell ref="H430:I431"/>
    <mergeCell ref="G433:G434"/>
    <mergeCell ref="H433:H434"/>
    <mergeCell ref="I433:I434"/>
    <mergeCell ref="F435:F436"/>
    <mergeCell ref="G435:G436"/>
    <mergeCell ref="H435:H436"/>
    <mergeCell ref="I435:I436"/>
    <mergeCell ref="G437:G438"/>
    <mergeCell ref="H437:H438"/>
    <mergeCell ref="I437:I438"/>
    <mergeCell ref="F438:F439"/>
    <mergeCell ref="G439:G440"/>
    <mergeCell ref="H439:I440"/>
    <mergeCell ref="G442:G443"/>
    <mergeCell ref="H442:H443"/>
    <mergeCell ref="I442:I443"/>
    <mergeCell ref="F444:F445"/>
    <mergeCell ref="G444:G445"/>
    <mergeCell ref="I444:I445"/>
    <mergeCell ref="G446:G447"/>
    <mergeCell ref="H446:H447"/>
    <mergeCell ref="I446:I447"/>
    <mergeCell ref="F447:F448"/>
    <mergeCell ref="G448:G449"/>
    <mergeCell ref="H448:I449"/>
    <mergeCell ref="G451:G452"/>
    <mergeCell ref="H451:H452"/>
    <mergeCell ref="I451:I452"/>
    <mergeCell ref="F453:F454"/>
    <mergeCell ref="G453:G454"/>
    <mergeCell ref="I453:I454"/>
    <mergeCell ref="G455:G456"/>
    <mergeCell ref="H455:H456"/>
    <mergeCell ref="I455:I456"/>
    <mergeCell ref="F456:F457"/>
    <mergeCell ref="G457:G458"/>
    <mergeCell ref="H457:I458"/>
    <mergeCell ref="G460:G461"/>
    <mergeCell ref="H460:H461"/>
    <mergeCell ref="I460:I461"/>
    <mergeCell ref="F462:F463"/>
    <mergeCell ref="G462:G463"/>
    <mergeCell ref="H462:H463"/>
    <mergeCell ref="I462:I463"/>
    <mergeCell ref="H453:H454"/>
    <mergeCell ref="G464:G465"/>
    <mergeCell ref="H464:H465"/>
    <mergeCell ref="I464:I465"/>
    <mergeCell ref="F465:F466"/>
    <mergeCell ref="G466:G467"/>
    <mergeCell ref="H466:I467"/>
    <mergeCell ref="G469:G470"/>
    <mergeCell ref="H469:H470"/>
    <mergeCell ref="I469:I470"/>
    <mergeCell ref="F471:F472"/>
    <mergeCell ref="G471:G472"/>
    <mergeCell ref="I471:I472"/>
    <mergeCell ref="G473:G474"/>
    <mergeCell ref="H473:H474"/>
    <mergeCell ref="I473:I474"/>
    <mergeCell ref="F474:F475"/>
    <mergeCell ref="G475:G476"/>
    <mergeCell ref="H475:I476"/>
    <mergeCell ref="G478:G479"/>
    <mergeCell ref="H478:H479"/>
    <mergeCell ref="I478:I479"/>
    <mergeCell ref="F480:F481"/>
    <mergeCell ref="G480:G481"/>
    <mergeCell ref="I480:I481"/>
    <mergeCell ref="G482:G483"/>
    <mergeCell ref="H482:H483"/>
    <mergeCell ref="I482:I483"/>
    <mergeCell ref="F483:F484"/>
    <mergeCell ref="G484:G485"/>
    <mergeCell ref="H484:I485"/>
    <mergeCell ref="G487:G488"/>
    <mergeCell ref="H487:H488"/>
    <mergeCell ref="I487:I488"/>
    <mergeCell ref="F489:F490"/>
    <mergeCell ref="G489:G490"/>
    <mergeCell ref="H489:H490"/>
    <mergeCell ref="I489:I490"/>
    <mergeCell ref="G491:G492"/>
    <mergeCell ref="H491:H492"/>
    <mergeCell ref="I491:I492"/>
    <mergeCell ref="F492:F493"/>
    <mergeCell ref="G493:G494"/>
    <mergeCell ref="H493:I494"/>
    <mergeCell ref="G496:G497"/>
    <mergeCell ref="H496:H497"/>
    <mergeCell ref="I496:I497"/>
    <mergeCell ref="F498:F499"/>
    <mergeCell ref="G498:G499"/>
    <mergeCell ref="I498:I499"/>
    <mergeCell ref="G500:G501"/>
    <mergeCell ref="H500:H501"/>
    <mergeCell ref="I500:I501"/>
    <mergeCell ref="F501:F502"/>
    <mergeCell ref="G502:G503"/>
    <mergeCell ref="H502:I503"/>
    <mergeCell ref="G505:G506"/>
    <mergeCell ref="H505:H506"/>
    <mergeCell ref="I505:I506"/>
    <mergeCell ref="F507:F508"/>
    <mergeCell ref="G507:G508"/>
    <mergeCell ref="I507:I508"/>
    <mergeCell ref="G509:G510"/>
    <mergeCell ref="H509:H510"/>
    <mergeCell ref="I509:I510"/>
    <mergeCell ref="F510:F511"/>
    <mergeCell ref="G511:G512"/>
    <mergeCell ref="H511:I512"/>
    <mergeCell ref="G514:G515"/>
    <mergeCell ref="H514:H515"/>
    <mergeCell ref="I514:I515"/>
    <mergeCell ref="F516:F517"/>
    <mergeCell ref="G516:G517"/>
    <mergeCell ref="H516:H517"/>
    <mergeCell ref="I516:I517"/>
    <mergeCell ref="H543:H544"/>
    <mergeCell ref="I543:I544"/>
    <mergeCell ref="G518:G519"/>
    <mergeCell ref="H518:H519"/>
    <mergeCell ref="I518:I519"/>
    <mergeCell ref="F519:F520"/>
    <mergeCell ref="G520:G521"/>
    <mergeCell ref="H520:I521"/>
    <mergeCell ref="G523:G524"/>
    <mergeCell ref="H523:H524"/>
    <mergeCell ref="I523:I524"/>
    <mergeCell ref="F525:F526"/>
    <mergeCell ref="G525:G526"/>
    <mergeCell ref="I525:I526"/>
    <mergeCell ref="G527:G528"/>
    <mergeCell ref="H527:H528"/>
    <mergeCell ref="I527:I528"/>
    <mergeCell ref="F528:F529"/>
    <mergeCell ref="G529:G530"/>
    <mergeCell ref="H529:I530"/>
    <mergeCell ref="F546:F547"/>
    <mergeCell ref="G547:G548"/>
    <mergeCell ref="H547:I548"/>
    <mergeCell ref="G550:G551"/>
    <mergeCell ref="H550:H551"/>
    <mergeCell ref="I550:I551"/>
    <mergeCell ref="F552:F553"/>
    <mergeCell ref="G552:G553"/>
    <mergeCell ref="I552:I553"/>
    <mergeCell ref="G554:G555"/>
    <mergeCell ref="H554:H555"/>
    <mergeCell ref="I554:I555"/>
    <mergeCell ref="F555:F556"/>
    <mergeCell ref="G556:G557"/>
    <mergeCell ref="H556:I557"/>
    <mergeCell ref="G532:G533"/>
    <mergeCell ref="H532:H533"/>
    <mergeCell ref="I532:I533"/>
    <mergeCell ref="F534:F535"/>
    <mergeCell ref="G534:G535"/>
    <mergeCell ref="I534:I535"/>
    <mergeCell ref="G536:G537"/>
    <mergeCell ref="H536:H537"/>
    <mergeCell ref="I536:I537"/>
    <mergeCell ref="F537:F538"/>
    <mergeCell ref="G538:G539"/>
    <mergeCell ref="H538:I539"/>
    <mergeCell ref="G541:G542"/>
    <mergeCell ref="H541:H542"/>
    <mergeCell ref="I541:I542"/>
    <mergeCell ref="F543:F544"/>
    <mergeCell ref="G543:G544"/>
    <mergeCell ref="F561:F562"/>
    <mergeCell ref="G561:G562"/>
    <mergeCell ref="I561:I562"/>
    <mergeCell ref="G563:G564"/>
    <mergeCell ref="H563:H564"/>
    <mergeCell ref="I563:I564"/>
    <mergeCell ref="F564:F565"/>
    <mergeCell ref="G565:G566"/>
    <mergeCell ref="H565:I566"/>
    <mergeCell ref="L28:L29"/>
    <mergeCell ref="M28:M29"/>
    <mergeCell ref="N28:N29"/>
    <mergeCell ref="K30:K31"/>
    <mergeCell ref="K33:K34"/>
    <mergeCell ref="M34:N35"/>
    <mergeCell ref="L37:L38"/>
    <mergeCell ref="M37:M38"/>
    <mergeCell ref="N37:N38"/>
    <mergeCell ref="K39:K40"/>
    <mergeCell ref="K42:K43"/>
    <mergeCell ref="M43:N44"/>
    <mergeCell ref="L46:L47"/>
    <mergeCell ref="M46:M47"/>
    <mergeCell ref="N46:N47"/>
    <mergeCell ref="K48:K49"/>
    <mergeCell ref="K51:K52"/>
    <mergeCell ref="M52:N53"/>
    <mergeCell ref="N30:N31"/>
    <mergeCell ref="L32:L33"/>
    <mergeCell ref="G545:G546"/>
    <mergeCell ref="H545:H546"/>
    <mergeCell ref="I545:I546"/>
    <mergeCell ref="N39:N40"/>
    <mergeCell ref="L41:L42"/>
    <mergeCell ref="M41:M42"/>
    <mergeCell ref="N41:N42"/>
    <mergeCell ref="L34:L35"/>
    <mergeCell ref="L52:L53"/>
    <mergeCell ref="L48:L49"/>
    <mergeCell ref="N48:N49"/>
    <mergeCell ref="L50:L51"/>
    <mergeCell ref="M50:M51"/>
    <mergeCell ref="K57:K58"/>
    <mergeCell ref="K60:K61"/>
    <mergeCell ref="M61:N62"/>
    <mergeCell ref="L64:L65"/>
    <mergeCell ref="M64:M65"/>
    <mergeCell ref="N50:N51"/>
    <mergeCell ref="L55:L56"/>
    <mergeCell ref="M55:M56"/>
    <mergeCell ref="N55:N56"/>
    <mergeCell ref="L61:L62"/>
    <mergeCell ref="N64:N65"/>
    <mergeCell ref="K210:K211"/>
    <mergeCell ref="L210:L211"/>
    <mergeCell ref="N210:N211"/>
    <mergeCell ref="L212:L213"/>
    <mergeCell ref="M212:M213"/>
    <mergeCell ref="N212:N213"/>
    <mergeCell ref="K213:K214"/>
    <mergeCell ref="L214:L215"/>
    <mergeCell ref="M214:N215"/>
    <mergeCell ref="L217:L218"/>
    <mergeCell ref="M217:M218"/>
    <mergeCell ref="N217:N218"/>
    <mergeCell ref="L57:L58"/>
    <mergeCell ref="M57:M58"/>
    <mergeCell ref="N57:N58"/>
    <mergeCell ref="L59:L60"/>
    <mergeCell ref="M59:M60"/>
    <mergeCell ref="N59:N60"/>
    <mergeCell ref="L86:L87"/>
    <mergeCell ref="M86:M87"/>
    <mergeCell ref="N86:N87"/>
    <mergeCell ref="K87:K88"/>
    <mergeCell ref="K93:K94"/>
    <mergeCell ref="K96:K97"/>
    <mergeCell ref="M97:N98"/>
    <mergeCell ref="L100:L101"/>
    <mergeCell ref="M100:M101"/>
    <mergeCell ref="N66:N67"/>
    <mergeCell ref="L68:L69"/>
    <mergeCell ref="M68:M69"/>
    <mergeCell ref="N68:N69"/>
    <mergeCell ref="K66:K67"/>
    <mergeCell ref="K219:K220"/>
    <mergeCell ref="L219:L220"/>
    <mergeCell ref="M219:M220"/>
    <mergeCell ref="N219:N220"/>
    <mergeCell ref="L221:L222"/>
    <mergeCell ref="M221:M222"/>
    <mergeCell ref="N221:N222"/>
    <mergeCell ref="K222:K223"/>
    <mergeCell ref="L223:L224"/>
    <mergeCell ref="M223:N224"/>
    <mergeCell ref="L226:L227"/>
    <mergeCell ref="M226:M227"/>
    <mergeCell ref="N226:N227"/>
    <mergeCell ref="K228:K229"/>
    <mergeCell ref="L228:L229"/>
    <mergeCell ref="N228:N229"/>
    <mergeCell ref="L230:L231"/>
    <mergeCell ref="M230:M231"/>
    <mergeCell ref="N230:N231"/>
    <mergeCell ref="K231:K232"/>
    <mergeCell ref="L232:L233"/>
    <mergeCell ref="M232:N233"/>
    <mergeCell ref="L235:L236"/>
    <mergeCell ref="M235:M236"/>
    <mergeCell ref="N235:N236"/>
    <mergeCell ref="K237:K238"/>
    <mergeCell ref="L237:L238"/>
    <mergeCell ref="N237:N238"/>
    <mergeCell ref="L239:L240"/>
    <mergeCell ref="M239:M240"/>
    <mergeCell ref="N239:N240"/>
    <mergeCell ref="K240:K241"/>
    <mergeCell ref="L241:L242"/>
    <mergeCell ref="M241:N242"/>
    <mergeCell ref="L244:L245"/>
    <mergeCell ref="M244:M245"/>
    <mergeCell ref="N244:N245"/>
    <mergeCell ref="K246:K247"/>
    <mergeCell ref="L246:L247"/>
    <mergeCell ref="M246:M247"/>
    <mergeCell ref="N246:N247"/>
    <mergeCell ref="L248:L249"/>
    <mergeCell ref="M248:M249"/>
    <mergeCell ref="N248:N249"/>
    <mergeCell ref="K249:K250"/>
    <mergeCell ref="L250:L251"/>
    <mergeCell ref="M250:N251"/>
    <mergeCell ref="L253:L254"/>
    <mergeCell ref="M253:M254"/>
    <mergeCell ref="N253:N254"/>
    <mergeCell ref="K255:K256"/>
    <mergeCell ref="L255:L256"/>
    <mergeCell ref="N255:N256"/>
    <mergeCell ref="L257:L258"/>
    <mergeCell ref="M257:M258"/>
    <mergeCell ref="N257:N258"/>
    <mergeCell ref="K258:K259"/>
    <mergeCell ref="L259:L260"/>
    <mergeCell ref="M259:N260"/>
    <mergeCell ref="L262:L263"/>
    <mergeCell ref="M262:M263"/>
    <mergeCell ref="N262:N263"/>
    <mergeCell ref="K264:K265"/>
    <mergeCell ref="L264:L265"/>
    <mergeCell ref="N264:N265"/>
    <mergeCell ref="L266:L267"/>
    <mergeCell ref="M266:M267"/>
    <mergeCell ref="N266:N267"/>
    <mergeCell ref="K267:K268"/>
    <mergeCell ref="L268:L269"/>
    <mergeCell ref="M268:N269"/>
    <mergeCell ref="L271:L272"/>
    <mergeCell ref="M271:M272"/>
    <mergeCell ref="N271:N272"/>
    <mergeCell ref="K273:K274"/>
    <mergeCell ref="L273:L274"/>
    <mergeCell ref="M273:M274"/>
    <mergeCell ref="N273:N274"/>
    <mergeCell ref="L275:L276"/>
    <mergeCell ref="M275:M276"/>
    <mergeCell ref="N275:N276"/>
    <mergeCell ref="K276:K277"/>
    <mergeCell ref="L277:L278"/>
    <mergeCell ref="M277:N278"/>
    <mergeCell ref="L280:L281"/>
    <mergeCell ref="M280:M281"/>
    <mergeCell ref="N280:N281"/>
    <mergeCell ref="K282:K283"/>
    <mergeCell ref="L282:L283"/>
    <mergeCell ref="N282:N283"/>
    <mergeCell ref="L284:L285"/>
    <mergeCell ref="M284:M285"/>
    <mergeCell ref="N284:N285"/>
    <mergeCell ref="K285:K286"/>
    <mergeCell ref="L286:L287"/>
    <mergeCell ref="M286:N287"/>
    <mergeCell ref="L289:L290"/>
    <mergeCell ref="M289:M290"/>
    <mergeCell ref="N289:N290"/>
    <mergeCell ref="K291:K292"/>
    <mergeCell ref="L291:L292"/>
    <mergeCell ref="N291:N292"/>
    <mergeCell ref="L293:L294"/>
    <mergeCell ref="M293:M294"/>
    <mergeCell ref="N293:N294"/>
    <mergeCell ref="K294:K295"/>
    <mergeCell ref="L295:L296"/>
    <mergeCell ref="M295:N296"/>
    <mergeCell ref="L298:L299"/>
    <mergeCell ref="M298:M299"/>
    <mergeCell ref="N298:N299"/>
    <mergeCell ref="K300:K301"/>
    <mergeCell ref="L300:L301"/>
    <mergeCell ref="M300:M301"/>
    <mergeCell ref="N300:N301"/>
    <mergeCell ref="L302:L303"/>
    <mergeCell ref="M302:M303"/>
    <mergeCell ref="N302:N303"/>
    <mergeCell ref="K303:K304"/>
    <mergeCell ref="L304:L305"/>
    <mergeCell ref="M304:N305"/>
    <mergeCell ref="L307:L308"/>
    <mergeCell ref="M307:M308"/>
    <mergeCell ref="N307:N308"/>
    <mergeCell ref="K309:K310"/>
    <mergeCell ref="L309:L310"/>
    <mergeCell ref="N309:N310"/>
    <mergeCell ref="L311:L312"/>
    <mergeCell ref="M311:M312"/>
    <mergeCell ref="N311:N312"/>
    <mergeCell ref="K312:K313"/>
    <mergeCell ref="L313:L314"/>
    <mergeCell ref="M313:N314"/>
    <mergeCell ref="L316:L317"/>
    <mergeCell ref="M316:M317"/>
    <mergeCell ref="N316:N317"/>
    <mergeCell ref="K318:K319"/>
    <mergeCell ref="L318:L319"/>
    <mergeCell ref="N318:N319"/>
    <mergeCell ref="L320:L321"/>
    <mergeCell ref="M320:M321"/>
    <mergeCell ref="N320:N321"/>
    <mergeCell ref="K321:K322"/>
    <mergeCell ref="L322:L323"/>
    <mergeCell ref="M322:N323"/>
    <mergeCell ref="L325:L326"/>
    <mergeCell ref="M325:M326"/>
    <mergeCell ref="N325:N326"/>
    <mergeCell ref="K327:K328"/>
    <mergeCell ref="L327:L328"/>
    <mergeCell ref="M327:M328"/>
    <mergeCell ref="N327:N328"/>
    <mergeCell ref="L329:L330"/>
    <mergeCell ref="M329:M330"/>
    <mergeCell ref="N329:N330"/>
    <mergeCell ref="K330:K331"/>
    <mergeCell ref="L331:L332"/>
    <mergeCell ref="M331:N332"/>
    <mergeCell ref="L334:L335"/>
    <mergeCell ref="M334:M335"/>
    <mergeCell ref="N334:N335"/>
    <mergeCell ref="K336:K337"/>
    <mergeCell ref="L336:L337"/>
    <mergeCell ref="N336:N337"/>
    <mergeCell ref="L338:L339"/>
    <mergeCell ref="M338:M339"/>
    <mergeCell ref="N338:N339"/>
    <mergeCell ref="K339:K340"/>
    <mergeCell ref="L340:L341"/>
    <mergeCell ref="M340:N341"/>
    <mergeCell ref="L343:L344"/>
    <mergeCell ref="M343:M344"/>
    <mergeCell ref="N343:N344"/>
    <mergeCell ref="K345:K346"/>
    <mergeCell ref="L345:L346"/>
    <mergeCell ref="N345:N346"/>
    <mergeCell ref="L347:L348"/>
    <mergeCell ref="M347:M348"/>
    <mergeCell ref="N347:N348"/>
    <mergeCell ref="K348:K349"/>
    <mergeCell ref="L349:L350"/>
    <mergeCell ref="M349:N350"/>
    <mergeCell ref="L352:L353"/>
    <mergeCell ref="M352:M353"/>
    <mergeCell ref="N352:N353"/>
    <mergeCell ref="K354:K355"/>
    <mergeCell ref="L354:L355"/>
    <mergeCell ref="M354:M355"/>
    <mergeCell ref="N354:N355"/>
    <mergeCell ref="L356:L357"/>
    <mergeCell ref="M356:M357"/>
    <mergeCell ref="N356:N357"/>
    <mergeCell ref="K357:K358"/>
    <mergeCell ref="L358:L359"/>
    <mergeCell ref="M358:N359"/>
    <mergeCell ref="L361:L362"/>
    <mergeCell ref="M361:M362"/>
    <mergeCell ref="N361:N362"/>
    <mergeCell ref="K363:K364"/>
    <mergeCell ref="L363:L364"/>
    <mergeCell ref="N363:N364"/>
    <mergeCell ref="L365:L366"/>
    <mergeCell ref="M365:M366"/>
    <mergeCell ref="N365:N366"/>
    <mergeCell ref="K366:K367"/>
    <mergeCell ref="L367:L368"/>
    <mergeCell ref="M367:N368"/>
    <mergeCell ref="L370:L371"/>
    <mergeCell ref="M370:M371"/>
    <mergeCell ref="N370:N371"/>
    <mergeCell ref="K372:K373"/>
    <mergeCell ref="L372:L373"/>
    <mergeCell ref="N372:N373"/>
    <mergeCell ref="L374:L375"/>
    <mergeCell ref="M374:M375"/>
    <mergeCell ref="N374:N375"/>
    <mergeCell ref="K375:K376"/>
    <mergeCell ref="L376:L377"/>
    <mergeCell ref="M376:N377"/>
    <mergeCell ref="L379:L380"/>
    <mergeCell ref="M379:M380"/>
    <mergeCell ref="N379:N380"/>
    <mergeCell ref="K381:K382"/>
    <mergeCell ref="L381:L382"/>
    <mergeCell ref="M381:M382"/>
    <mergeCell ref="N381:N382"/>
    <mergeCell ref="L383:L384"/>
    <mergeCell ref="M383:M384"/>
    <mergeCell ref="N383:N384"/>
    <mergeCell ref="K384:K385"/>
    <mergeCell ref="L385:L386"/>
    <mergeCell ref="M385:N386"/>
    <mergeCell ref="L388:L389"/>
    <mergeCell ref="M388:M389"/>
    <mergeCell ref="N388:N389"/>
    <mergeCell ref="K390:K391"/>
    <mergeCell ref="L390:L391"/>
    <mergeCell ref="N390:N391"/>
    <mergeCell ref="L392:L393"/>
    <mergeCell ref="M392:M393"/>
    <mergeCell ref="N392:N393"/>
    <mergeCell ref="K393:K394"/>
    <mergeCell ref="L394:L395"/>
    <mergeCell ref="M394:N395"/>
    <mergeCell ref="L397:L398"/>
    <mergeCell ref="M397:M398"/>
    <mergeCell ref="N397:N398"/>
    <mergeCell ref="K399:K400"/>
    <mergeCell ref="L399:L400"/>
    <mergeCell ref="N399:N400"/>
    <mergeCell ref="L401:L402"/>
    <mergeCell ref="M401:M402"/>
    <mergeCell ref="N401:N402"/>
    <mergeCell ref="K402:K403"/>
    <mergeCell ref="L403:L404"/>
    <mergeCell ref="M403:N404"/>
    <mergeCell ref="L406:L407"/>
    <mergeCell ref="M406:M407"/>
    <mergeCell ref="N406:N407"/>
    <mergeCell ref="K408:K409"/>
    <mergeCell ref="L408:L409"/>
    <mergeCell ref="M408:M409"/>
    <mergeCell ref="N408:N409"/>
    <mergeCell ref="L410:L411"/>
    <mergeCell ref="M410:M411"/>
    <mergeCell ref="N410:N411"/>
    <mergeCell ref="K411:K412"/>
    <mergeCell ref="L412:L413"/>
    <mergeCell ref="M412:N413"/>
    <mergeCell ref="L415:L416"/>
    <mergeCell ref="M415:M416"/>
    <mergeCell ref="N415:N416"/>
    <mergeCell ref="K417:K418"/>
    <mergeCell ref="L417:L418"/>
    <mergeCell ref="N417:N418"/>
    <mergeCell ref="L419:L420"/>
    <mergeCell ref="M419:M420"/>
    <mergeCell ref="N419:N420"/>
    <mergeCell ref="K420:K421"/>
    <mergeCell ref="L421:L422"/>
    <mergeCell ref="M421:N422"/>
    <mergeCell ref="L424:L425"/>
    <mergeCell ref="M424:M425"/>
    <mergeCell ref="N424:N425"/>
    <mergeCell ref="K426:K427"/>
    <mergeCell ref="L426:L427"/>
    <mergeCell ref="N426:N427"/>
    <mergeCell ref="L428:L429"/>
    <mergeCell ref="M428:M429"/>
    <mergeCell ref="N428:N429"/>
    <mergeCell ref="K429:K430"/>
    <mergeCell ref="L430:L431"/>
    <mergeCell ref="M430:N431"/>
    <mergeCell ref="L433:L434"/>
    <mergeCell ref="M433:M434"/>
    <mergeCell ref="N433:N434"/>
    <mergeCell ref="K435:K436"/>
    <mergeCell ref="L435:L436"/>
    <mergeCell ref="M435:M436"/>
    <mergeCell ref="N435:N436"/>
    <mergeCell ref="L437:L438"/>
    <mergeCell ref="M437:M438"/>
    <mergeCell ref="N437:N438"/>
    <mergeCell ref="K438:K439"/>
    <mergeCell ref="L439:L440"/>
    <mergeCell ref="M439:N440"/>
    <mergeCell ref="L442:L443"/>
    <mergeCell ref="M442:M443"/>
    <mergeCell ref="N442:N443"/>
    <mergeCell ref="K444:K445"/>
    <mergeCell ref="L444:L445"/>
    <mergeCell ref="N444:N445"/>
    <mergeCell ref="L446:L447"/>
    <mergeCell ref="M446:M447"/>
    <mergeCell ref="N446:N447"/>
    <mergeCell ref="K447:K448"/>
    <mergeCell ref="L448:L449"/>
    <mergeCell ref="M448:N449"/>
    <mergeCell ref="N482:N483"/>
    <mergeCell ref="K483:K484"/>
    <mergeCell ref="L484:L485"/>
    <mergeCell ref="M484:N485"/>
    <mergeCell ref="L451:L452"/>
    <mergeCell ref="M451:M452"/>
    <mergeCell ref="N451:N452"/>
    <mergeCell ref="K453:K454"/>
    <mergeCell ref="L453:L454"/>
    <mergeCell ref="N453:N454"/>
    <mergeCell ref="L455:L456"/>
    <mergeCell ref="M455:M456"/>
    <mergeCell ref="N455:N456"/>
    <mergeCell ref="K456:K457"/>
    <mergeCell ref="L457:L458"/>
    <mergeCell ref="M457:N458"/>
    <mergeCell ref="L460:L461"/>
    <mergeCell ref="M460:M461"/>
    <mergeCell ref="N460:N461"/>
    <mergeCell ref="K462:K463"/>
    <mergeCell ref="L462:L463"/>
    <mergeCell ref="M462:M463"/>
    <mergeCell ref="N462:N463"/>
    <mergeCell ref="L464:L465"/>
    <mergeCell ref="L493:L494"/>
    <mergeCell ref="M493:N494"/>
    <mergeCell ref="L496:L497"/>
    <mergeCell ref="M496:M497"/>
    <mergeCell ref="N496:N497"/>
    <mergeCell ref="K498:K499"/>
    <mergeCell ref="M464:M465"/>
    <mergeCell ref="N464:N465"/>
    <mergeCell ref="K465:K466"/>
    <mergeCell ref="L466:L467"/>
    <mergeCell ref="M466:N467"/>
    <mergeCell ref="L469:L470"/>
    <mergeCell ref="M469:M470"/>
    <mergeCell ref="N469:N470"/>
    <mergeCell ref="K471:K472"/>
    <mergeCell ref="L471:L472"/>
    <mergeCell ref="N471:N472"/>
    <mergeCell ref="L473:L474"/>
    <mergeCell ref="M473:M474"/>
    <mergeCell ref="N473:N474"/>
    <mergeCell ref="K474:K475"/>
    <mergeCell ref="L475:L476"/>
    <mergeCell ref="M475:N476"/>
    <mergeCell ref="M471:M472"/>
    <mergeCell ref="L478:L479"/>
    <mergeCell ref="M478:M479"/>
    <mergeCell ref="N478:N479"/>
    <mergeCell ref="K480:K481"/>
    <mergeCell ref="L480:L481"/>
    <mergeCell ref="N480:N481"/>
    <mergeCell ref="L482:L483"/>
    <mergeCell ref="M482:M483"/>
    <mergeCell ref="L518:L519"/>
    <mergeCell ref="M518:M519"/>
    <mergeCell ref="N518:N519"/>
    <mergeCell ref="K519:K520"/>
    <mergeCell ref="L520:L521"/>
    <mergeCell ref="M520:N521"/>
    <mergeCell ref="L523:L524"/>
    <mergeCell ref="M523:M524"/>
    <mergeCell ref="N523:N524"/>
    <mergeCell ref="K525:K526"/>
    <mergeCell ref="K552:K553"/>
    <mergeCell ref="L552:L553"/>
    <mergeCell ref="N552:N553"/>
    <mergeCell ref="M538:N539"/>
    <mergeCell ref="L487:L488"/>
    <mergeCell ref="M487:M488"/>
    <mergeCell ref="N487:N488"/>
    <mergeCell ref="K489:K490"/>
    <mergeCell ref="L489:L490"/>
    <mergeCell ref="M489:M490"/>
    <mergeCell ref="N489:N490"/>
    <mergeCell ref="L500:L501"/>
    <mergeCell ref="M500:M501"/>
    <mergeCell ref="N500:N501"/>
    <mergeCell ref="K501:K502"/>
    <mergeCell ref="L502:L503"/>
    <mergeCell ref="M502:N503"/>
    <mergeCell ref="M498:M499"/>
    <mergeCell ref="L491:L492"/>
    <mergeCell ref="M491:M492"/>
    <mergeCell ref="N491:N492"/>
    <mergeCell ref="K492:K493"/>
    <mergeCell ref="L516:L517"/>
    <mergeCell ref="M516:M517"/>
    <mergeCell ref="L525:L526"/>
    <mergeCell ref="N525:N526"/>
    <mergeCell ref="L527:L528"/>
    <mergeCell ref="M527:M528"/>
    <mergeCell ref="N527:N528"/>
    <mergeCell ref="K528:K529"/>
    <mergeCell ref="L529:L530"/>
    <mergeCell ref="M529:N530"/>
    <mergeCell ref="L532:L533"/>
    <mergeCell ref="S30:S31"/>
    <mergeCell ref="Q32:Q33"/>
    <mergeCell ref="Q64:Q65"/>
    <mergeCell ref="S64:S65"/>
    <mergeCell ref="L550:L551"/>
    <mergeCell ref="M550:M551"/>
    <mergeCell ref="N550:N551"/>
    <mergeCell ref="M532:M533"/>
    <mergeCell ref="N532:N533"/>
    <mergeCell ref="K534:K535"/>
    <mergeCell ref="L534:L535"/>
    <mergeCell ref="N534:N535"/>
    <mergeCell ref="L536:L537"/>
    <mergeCell ref="L505:L506"/>
    <mergeCell ref="M505:M506"/>
    <mergeCell ref="N505:N506"/>
    <mergeCell ref="K507:K508"/>
    <mergeCell ref="L507:L508"/>
    <mergeCell ref="N507:N508"/>
    <mergeCell ref="L509:L510"/>
    <mergeCell ref="K510:K511"/>
    <mergeCell ref="L511:L512"/>
    <mergeCell ref="M511:N512"/>
    <mergeCell ref="L514:L515"/>
    <mergeCell ref="M514:M515"/>
    <mergeCell ref="N514:N515"/>
    <mergeCell ref="K516:K517"/>
    <mergeCell ref="S221:S222"/>
    <mergeCell ref="P222:P223"/>
    <mergeCell ref="Q223:Q224"/>
    <mergeCell ref="R223:S224"/>
    <mergeCell ref="S66:S67"/>
    <mergeCell ref="Q68:Q69"/>
    <mergeCell ref="R68:R69"/>
    <mergeCell ref="S68:S69"/>
    <mergeCell ref="Q214:Q215"/>
    <mergeCell ref="R214:S215"/>
    <mergeCell ref="Q217:Q218"/>
    <mergeCell ref="R217:R218"/>
    <mergeCell ref="R226:R227"/>
    <mergeCell ref="S226:S227"/>
    <mergeCell ref="P228:P229"/>
    <mergeCell ref="Q228:Q229"/>
    <mergeCell ref="S228:S229"/>
    <mergeCell ref="P66:P67"/>
    <mergeCell ref="P69:P70"/>
    <mergeCell ref="R70:S71"/>
    <mergeCell ref="Q73:Q74"/>
    <mergeCell ref="R73:R74"/>
    <mergeCell ref="S73:S74"/>
    <mergeCell ref="L498:L499"/>
    <mergeCell ref="N498:N499"/>
    <mergeCell ref="S239:S240"/>
    <mergeCell ref="Q28:Q29"/>
    <mergeCell ref="R28:R29"/>
    <mergeCell ref="S28:S29"/>
    <mergeCell ref="P30:P31"/>
    <mergeCell ref="P33:P34"/>
    <mergeCell ref="R34:S35"/>
    <mergeCell ref="Q37:Q38"/>
    <mergeCell ref="R37:R38"/>
    <mergeCell ref="S37:S38"/>
    <mergeCell ref="P39:P40"/>
    <mergeCell ref="P42:P43"/>
    <mergeCell ref="R43:S44"/>
    <mergeCell ref="Q46:Q47"/>
    <mergeCell ref="R46:R47"/>
    <mergeCell ref="S46:S47"/>
    <mergeCell ref="P48:P49"/>
    <mergeCell ref="P51:P52"/>
    <mergeCell ref="R52:S53"/>
    <mergeCell ref="R30:R31"/>
    <mergeCell ref="R64:R65"/>
    <mergeCell ref="P210:P211"/>
    <mergeCell ref="Q210:Q211"/>
    <mergeCell ref="S210:S211"/>
    <mergeCell ref="Q212:Q213"/>
    <mergeCell ref="R212:R213"/>
    <mergeCell ref="S212:S213"/>
    <mergeCell ref="P213:P214"/>
    <mergeCell ref="M509:M510"/>
    <mergeCell ref="N509:N510"/>
    <mergeCell ref="N516:N517"/>
    <mergeCell ref="N32:N33"/>
    <mergeCell ref="P219:P220"/>
    <mergeCell ref="Q219:Q220"/>
    <mergeCell ref="R219:R220"/>
    <mergeCell ref="S219:S220"/>
    <mergeCell ref="Q221:Q222"/>
    <mergeCell ref="R221:R222"/>
    <mergeCell ref="Q230:Q231"/>
    <mergeCell ref="R230:R231"/>
    <mergeCell ref="S230:S231"/>
    <mergeCell ref="P231:P232"/>
    <mergeCell ref="Q232:Q233"/>
    <mergeCell ref="R232:S233"/>
    <mergeCell ref="Q235:Q236"/>
    <mergeCell ref="R235:R236"/>
    <mergeCell ref="S235:S236"/>
    <mergeCell ref="P237:P238"/>
    <mergeCell ref="Q237:Q238"/>
    <mergeCell ref="S237:S238"/>
    <mergeCell ref="Q226:Q227"/>
    <mergeCell ref="R239:R240"/>
    <mergeCell ref="P240:P241"/>
    <mergeCell ref="Q241:Q242"/>
    <mergeCell ref="R241:S242"/>
    <mergeCell ref="Q244:Q245"/>
    <mergeCell ref="R244:R245"/>
    <mergeCell ref="S244:S245"/>
    <mergeCell ref="P246:P247"/>
    <mergeCell ref="Q246:Q247"/>
    <mergeCell ref="R246:R247"/>
    <mergeCell ref="S246:S247"/>
    <mergeCell ref="Q248:Q249"/>
    <mergeCell ref="R248:R249"/>
    <mergeCell ref="S248:S249"/>
    <mergeCell ref="P249:P250"/>
    <mergeCell ref="Q250:Q251"/>
    <mergeCell ref="R250:S251"/>
    <mergeCell ref="Q239:Q240"/>
    <mergeCell ref="R253:R254"/>
    <mergeCell ref="S253:S254"/>
    <mergeCell ref="P255:P256"/>
    <mergeCell ref="Q255:Q256"/>
    <mergeCell ref="S255:S256"/>
    <mergeCell ref="Q257:Q258"/>
    <mergeCell ref="R257:R258"/>
    <mergeCell ref="S257:S258"/>
    <mergeCell ref="P258:P259"/>
    <mergeCell ref="Q259:Q260"/>
    <mergeCell ref="R259:S260"/>
    <mergeCell ref="Q262:Q263"/>
    <mergeCell ref="R262:R263"/>
    <mergeCell ref="S262:S263"/>
    <mergeCell ref="P264:P265"/>
    <mergeCell ref="Q264:Q265"/>
    <mergeCell ref="S264:S265"/>
    <mergeCell ref="Q253:Q254"/>
    <mergeCell ref="R266:R267"/>
    <mergeCell ref="S266:S267"/>
    <mergeCell ref="P267:P268"/>
    <mergeCell ref="Q268:Q269"/>
    <mergeCell ref="R268:S269"/>
    <mergeCell ref="Q271:Q272"/>
    <mergeCell ref="R271:R272"/>
    <mergeCell ref="S271:S272"/>
    <mergeCell ref="P273:P274"/>
    <mergeCell ref="Q273:Q274"/>
    <mergeCell ref="R273:R274"/>
    <mergeCell ref="S273:S274"/>
    <mergeCell ref="Q275:Q276"/>
    <mergeCell ref="R275:R276"/>
    <mergeCell ref="S275:S276"/>
    <mergeCell ref="P276:P277"/>
    <mergeCell ref="Q277:Q278"/>
    <mergeCell ref="R277:S278"/>
    <mergeCell ref="Q266:Q267"/>
    <mergeCell ref="R280:R281"/>
    <mergeCell ref="S280:S281"/>
    <mergeCell ref="P282:P283"/>
    <mergeCell ref="Q282:Q283"/>
    <mergeCell ref="S282:S283"/>
    <mergeCell ref="Q284:Q285"/>
    <mergeCell ref="R284:R285"/>
    <mergeCell ref="S284:S285"/>
    <mergeCell ref="P285:P286"/>
    <mergeCell ref="Q286:Q287"/>
    <mergeCell ref="R286:S287"/>
    <mergeCell ref="Q289:Q290"/>
    <mergeCell ref="R289:R290"/>
    <mergeCell ref="S289:S290"/>
    <mergeCell ref="P291:P292"/>
    <mergeCell ref="Q291:Q292"/>
    <mergeCell ref="S291:S292"/>
    <mergeCell ref="Q280:Q281"/>
    <mergeCell ref="Q293:Q294"/>
    <mergeCell ref="R293:R294"/>
    <mergeCell ref="S293:S294"/>
    <mergeCell ref="P294:P295"/>
    <mergeCell ref="Q295:Q296"/>
    <mergeCell ref="R295:S296"/>
    <mergeCell ref="Q298:Q299"/>
    <mergeCell ref="R298:R299"/>
    <mergeCell ref="S298:S299"/>
    <mergeCell ref="P300:P301"/>
    <mergeCell ref="Q300:Q301"/>
    <mergeCell ref="R300:R301"/>
    <mergeCell ref="S300:S301"/>
    <mergeCell ref="Q302:Q303"/>
    <mergeCell ref="R302:R303"/>
    <mergeCell ref="S302:S303"/>
    <mergeCell ref="P303:P304"/>
    <mergeCell ref="Q304:Q305"/>
    <mergeCell ref="R304:S305"/>
    <mergeCell ref="Q307:Q308"/>
    <mergeCell ref="R307:R308"/>
    <mergeCell ref="S307:S308"/>
    <mergeCell ref="P309:P310"/>
    <mergeCell ref="Q309:Q310"/>
    <mergeCell ref="S309:S310"/>
    <mergeCell ref="Q311:Q312"/>
    <mergeCell ref="R311:R312"/>
    <mergeCell ref="S311:S312"/>
    <mergeCell ref="P312:P313"/>
    <mergeCell ref="Q313:Q314"/>
    <mergeCell ref="R313:S314"/>
    <mergeCell ref="Q316:Q317"/>
    <mergeCell ref="R316:R317"/>
    <mergeCell ref="S316:S317"/>
    <mergeCell ref="P318:P319"/>
    <mergeCell ref="Q318:Q319"/>
    <mergeCell ref="S318:S319"/>
    <mergeCell ref="Q320:Q321"/>
    <mergeCell ref="R320:R321"/>
    <mergeCell ref="S320:S321"/>
    <mergeCell ref="P321:P322"/>
    <mergeCell ref="Q322:Q323"/>
    <mergeCell ref="R322:S323"/>
    <mergeCell ref="Q325:Q326"/>
    <mergeCell ref="R325:R326"/>
    <mergeCell ref="S325:S326"/>
    <mergeCell ref="P327:P328"/>
    <mergeCell ref="Q327:Q328"/>
    <mergeCell ref="R327:R328"/>
    <mergeCell ref="S327:S328"/>
    <mergeCell ref="Q329:Q330"/>
    <mergeCell ref="R329:R330"/>
    <mergeCell ref="S329:S330"/>
    <mergeCell ref="P330:P331"/>
    <mergeCell ref="Q331:Q332"/>
    <mergeCell ref="R331:S332"/>
    <mergeCell ref="Q334:Q335"/>
    <mergeCell ref="R334:R335"/>
    <mergeCell ref="S334:S335"/>
    <mergeCell ref="P336:P337"/>
    <mergeCell ref="Q336:Q337"/>
    <mergeCell ref="S336:S337"/>
    <mergeCell ref="Q338:Q339"/>
    <mergeCell ref="R338:R339"/>
    <mergeCell ref="S338:S339"/>
    <mergeCell ref="P339:P340"/>
    <mergeCell ref="Q340:Q341"/>
    <mergeCell ref="R340:S341"/>
    <mergeCell ref="Q343:Q344"/>
    <mergeCell ref="R343:R344"/>
    <mergeCell ref="S343:S344"/>
    <mergeCell ref="P345:P346"/>
    <mergeCell ref="Q345:Q346"/>
    <mergeCell ref="S345:S346"/>
    <mergeCell ref="Q347:Q348"/>
    <mergeCell ref="R347:R348"/>
    <mergeCell ref="S347:S348"/>
    <mergeCell ref="P348:P349"/>
    <mergeCell ref="Q349:Q350"/>
    <mergeCell ref="R349:S350"/>
    <mergeCell ref="Q352:Q353"/>
    <mergeCell ref="R352:R353"/>
    <mergeCell ref="S352:S353"/>
    <mergeCell ref="P354:P355"/>
    <mergeCell ref="Q354:Q355"/>
    <mergeCell ref="R354:R355"/>
    <mergeCell ref="S354:S355"/>
    <mergeCell ref="Q356:Q357"/>
    <mergeCell ref="R356:R357"/>
    <mergeCell ref="S356:S357"/>
    <mergeCell ref="P357:P358"/>
    <mergeCell ref="Q358:Q359"/>
    <mergeCell ref="R358:S359"/>
    <mergeCell ref="Q361:Q362"/>
    <mergeCell ref="R361:R362"/>
    <mergeCell ref="S361:S362"/>
    <mergeCell ref="P363:P364"/>
    <mergeCell ref="Q363:Q364"/>
    <mergeCell ref="S363:S364"/>
    <mergeCell ref="Q365:Q366"/>
    <mergeCell ref="R365:R366"/>
    <mergeCell ref="S365:S366"/>
    <mergeCell ref="P366:P367"/>
    <mergeCell ref="Q367:Q368"/>
    <mergeCell ref="R367:S368"/>
    <mergeCell ref="Q370:Q371"/>
    <mergeCell ref="R370:R371"/>
    <mergeCell ref="S370:S371"/>
    <mergeCell ref="P372:P373"/>
    <mergeCell ref="Q372:Q373"/>
    <mergeCell ref="S372:S373"/>
    <mergeCell ref="Q374:Q375"/>
    <mergeCell ref="R374:R375"/>
    <mergeCell ref="S374:S375"/>
    <mergeCell ref="P375:P376"/>
    <mergeCell ref="Q376:Q377"/>
    <mergeCell ref="R376:S377"/>
    <mergeCell ref="Q379:Q380"/>
    <mergeCell ref="R379:R380"/>
    <mergeCell ref="S379:S380"/>
    <mergeCell ref="P381:P382"/>
    <mergeCell ref="Q381:Q382"/>
    <mergeCell ref="R381:R382"/>
    <mergeCell ref="S381:S382"/>
    <mergeCell ref="Q383:Q384"/>
    <mergeCell ref="R383:R384"/>
    <mergeCell ref="S383:S384"/>
    <mergeCell ref="P384:P385"/>
    <mergeCell ref="Q385:Q386"/>
    <mergeCell ref="R385:S386"/>
    <mergeCell ref="Q388:Q389"/>
    <mergeCell ref="R388:R389"/>
    <mergeCell ref="S388:S389"/>
    <mergeCell ref="P390:P391"/>
    <mergeCell ref="Q390:Q391"/>
    <mergeCell ref="S390:S391"/>
    <mergeCell ref="Q392:Q393"/>
    <mergeCell ref="R392:R393"/>
    <mergeCell ref="S392:S393"/>
    <mergeCell ref="P393:P394"/>
    <mergeCell ref="Q394:Q395"/>
    <mergeCell ref="R394:S395"/>
    <mergeCell ref="Q397:Q398"/>
    <mergeCell ref="R397:R398"/>
    <mergeCell ref="S397:S398"/>
    <mergeCell ref="P399:P400"/>
    <mergeCell ref="Q399:Q400"/>
    <mergeCell ref="S399:S400"/>
    <mergeCell ref="Q401:Q402"/>
    <mergeCell ref="R401:R402"/>
    <mergeCell ref="S401:S402"/>
    <mergeCell ref="P402:P403"/>
    <mergeCell ref="Q403:Q404"/>
    <mergeCell ref="R403:S404"/>
    <mergeCell ref="Q406:Q407"/>
    <mergeCell ref="R406:R407"/>
    <mergeCell ref="S406:S407"/>
    <mergeCell ref="P408:P409"/>
    <mergeCell ref="Q408:Q409"/>
    <mergeCell ref="R408:R409"/>
    <mergeCell ref="S408:S409"/>
    <mergeCell ref="Q410:Q411"/>
    <mergeCell ref="R410:R411"/>
    <mergeCell ref="S410:S411"/>
    <mergeCell ref="P411:P412"/>
    <mergeCell ref="Q412:Q413"/>
    <mergeCell ref="R412:S413"/>
    <mergeCell ref="Q415:Q416"/>
    <mergeCell ref="R415:R416"/>
    <mergeCell ref="S415:S416"/>
    <mergeCell ref="P417:P418"/>
    <mergeCell ref="Q417:Q418"/>
    <mergeCell ref="S417:S418"/>
    <mergeCell ref="Q419:Q420"/>
    <mergeCell ref="R419:R420"/>
    <mergeCell ref="S419:S420"/>
    <mergeCell ref="P420:P421"/>
    <mergeCell ref="Q421:Q422"/>
    <mergeCell ref="R421:S422"/>
    <mergeCell ref="Q424:Q425"/>
    <mergeCell ref="R424:R425"/>
    <mergeCell ref="S424:S425"/>
    <mergeCell ref="P426:P427"/>
    <mergeCell ref="Q426:Q427"/>
    <mergeCell ref="S426:S427"/>
    <mergeCell ref="Q428:Q429"/>
    <mergeCell ref="R428:R429"/>
    <mergeCell ref="S428:S429"/>
    <mergeCell ref="P429:P430"/>
    <mergeCell ref="Q430:Q431"/>
    <mergeCell ref="R430:S431"/>
    <mergeCell ref="Q433:Q434"/>
    <mergeCell ref="R433:R434"/>
    <mergeCell ref="S433:S434"/>
    <mergeCell ref="P435:P436"/>
    <mergeCell ref="Q435:Q436"/>
    <mergeCell ref="R435:R436"/>
    <mergeCell ref="S435:S436"/>
    <mergeCell ref="Q437:Q438"/>
    <mergeCell ref="R437:R438"/>
    <mergeCell ref="S437:S438"/>
    <mergeCell ref="P438:P439"/>
    <mergeCell ref="Q439:Q440"/>
    <mergeCell ref="R439:S440"/>
    <mergeCell ref="Q442:Q443"/>
    <mergeCell ref="R442:R443"/>
    <mergeCell ref="S442:S443"/>
    <mergeCell ref="P444:P445"/>
    <mergeCell ref="Q444:Q445"/>
    <mergeCell ref="S444:S445"/>
    <mergeCell ref="Q446:Q447"/>
    <mergeCell ref="R446:R447"/>
    <mergeCell ref="S446:S447"/>
    <mergeCell ref="P447:P448"/>
    <mergeCell ref="Q448:Q449"/>
    <mergeCell ref="R448:S449"/>
    <mergeCell ref="Q451:Q452"/>
    <mergeCell ref="R451:R452"/>
    <mergeCell ref="S451:S452"/>
    <mergeCell ref="P453:P454"/>
    <mergeCell ref="Q453:Q454"/>
    <mergeCell ref="S453:S454"/>
    <mergeCell ref="R453:R454"/>
    <mergeCell ref="Q455:Q456"/>
    <mergeCell ref="R455:R456"/>
    <mergeCell ref="S455:S456"/>
    <mergeCell ref="P456:P457"/>
    <mergeCell ref="Q457:Q458"/>
    <mergeCell ref="R457:S458"/>
    <mergeCell ref="Q460:Q461"/>
    <mergeCell ref="R460:R461"/>
    <mergeCell ref="S460:S461"/>
    <mergeCell ref="P462:P463"/>
    <mergeCell ref="Q462:Q463"/>
    <mergeCell ref="R462:R463"/>
    <mergeCell ref="S462:S463"/>
    <mergeCell ref="Q464:Q465"/>
    <mergeCell ref="R464:R465"/>
    <mergeCell ref="S464:S465"/>
    <mergeCell ref="P465:P466"/>
    <mergeCell ref="Q466:Q467"/>
    <mergeCell ref="R466:S467"/>
    <mergeCell ref="Q493:Q494"/>
    <mergeCell ref="R493:S494"/>
    <mergeCell ref="Q469:Q470"/>
    <mergeCell ref="R469:R470"/>
    <mergeCell ref="S469:S470"/>
    <mergeCell ref="P471:P472"/>
    <mergeCell ref="Q471:Q472"/>
    <mergeCell ref="S471:S472"/>
    <mergeCell ref="Q473:Q474"/>
    <mergeCell ref="R473:R474"/>
    <mergeCell ref="S473:S474"/>
    <mergeCell ref="P474:P475"/>
    <mergeCell ref="Q475:Q476"/>
    <mergeCell ref="R475:S476"/>
    <mergeCell ref="Q478:Q479"/>
    <mergeCell ref="R478:R479"/>
    <mergeCell ref="S478:S479"/>
    <mergeCell ref="P480:P481"/>
    <mergeCell ref="Q480:Q481"/>
    <mergeCell ref="S480:S481"/>
    <mergeCell ref="R502:S503"/>
    <mergeCell ref="Q505:Q506"/>
    <mergeCell ref="R505:R506"/>
    <mergeCell ref="S505:S506"/>
    <mergeCell ref="P507:P508"/>
    <mergeCell ref="Q507:Q508"/>
    <mergeCell ref="S507:S508"/>
    <mergeCell ref="Q509:Q510"/>
    <mergeCell ref="R509:R510"/>
    <mergeCell ref="S509:S510"/>
    <mergeCell ref="P510:P511"/>
    <mergeCell ref="Q511:Q512"/>
    <mergeCell ref="R511:S512"/>
    <mergeCell ref="S525:S526"/>
    <mergeCell ref="Q527:Q528"/>
    <mergeCell ref="Q482:Q483"/>
    <mergeCell ref="R482:R483"/>
    <mergeCell ref="S482:S483"/>
    <mergeCell ref="P483:P484"/>
    <mergeCell ref="Q484:Q485"/>
    <mergeCell ref="R484:S485"/>
    <mergeCell ref="Q487:Q488"/>
    <mergeCell ref="R487:R488"/>
    <mergeCell ref="S487:S488"/>
    <mergeCell ref="P489:P490"/>
    <mergeCell ref="Q489:Q490"/>
    <mergeCell ref="R489:R490"/>
    <mergeCell ref="S489:S490"/>
    <mergeCell ref="Q491:Q492"/>
    <mergeCell ref="R491:R492"/>
    <mergeCell ref="S491:S492"/>
    <mergeCell ref="P492:P493"/>
    <mergeCell ref="R527:R528"/>
    <mergeCell ref="S527:S528"/>
    <mergeCell ref="P528:P529"/>
    <mergeCell ref="Q529:Q530"/>
    <mergeCell ref="R529:S530"/>
    <mergeCell ref="Q532:Q533"/>
    <mergeCell ref="R532:R533"/>
    <mergeCell ref="S532:S533"/>
    <mergeCell ref="P534:P535"/>
    <mergeCell ref="Q534:Q535"/>
    <mergeCell ref="S534:S535"/>
    <mergeCell ref="Q514:Q515"/>
    <mergeCell ref="R514:R515"/>
    <mergeCell ref="S514:S515"/>
    <mergeCell ref="P516:P517"/>
    <mergeCell ref="Q516:Q517"/>
    <mergeCell ref="R516:R517"/>
    <mergeCell ref="S516:S517"/>
    <mergeCell ref="Q518:Q519"/>
    <mergeCell ref="R518:R519"/>
    <mergeCell ref="S518:S519"/>
    <mergeCell ref="P519:P520"/>
    <mergeCell ref="Q520:Q521"/>
    <mergeCell ref="R520:S521"/>
    <mergeCell ref="C598:C599"/>
    <mergeCell ref="B605:B606"/>
    <mergeCell ref="C605:C606"/>
    <mergeCell ref="D605:D606"/>
    <mergeCell ref="A607:A608"/>
    <mergeCell ref="B607:B608"/>
    <mergeCell ref="D607:D608"/>
    <mergeCell ref="Q545:Q546"/>
    <mergeCell ref="L559:L560"/>
    <mergeCell ref="M559:M560"/>
    <mergeCell ref="N559:N560"/>
    <mergeCell ref="K561:K562"/>
    <mergeCell ref="L561:L562"/>
    <mergeCell ref="N561:N562"/>
    <mergeCell ref="L563:L564"/>
    <mergeCell ref="M563:M564"/>
    <mergeCell ref="N563:N564"/>
    <mergeCell ref="K564:K565"/>
    <mergeCell ref="L565:L566"/>
    <mergeCell ref="M565:N566"/>
    <mergeCell ref="G559:G560"/>
    <mergeCell ref="H559:H560"/>
    <mergeCell ref="I559:I560"/>
    <mergeCell ref="Q563:Q564"/>
    <mergeCell ref="L545:L546"/>
    <mergeCell ref="M545:M546"/>
    <mergeCell ref="P552:P553"/>
    <mergeCell ref="Q552:Q553"/>
    <mergeCell ref="N545:N546"/>
    <mergeCell ref="K546:K547"/>
    <mergeCell ref="L547:L548"/>
    <mergeCell ref="M547:N548"/>
    <mergeCell ref="G596:G597"/>
    <mergeCell ref="B609:B610"/>
    <mergeCell ref="C609:C610"/>
    <mergeCell ref="D609:D610"/>
    <mergeCell ref="A610:A611"/>
    <mergeCell ref="B611:B612"/>
    <mergeCell ref="C611:D612"/>
    <mergeCell ref="B614:B615"/>
    <mergeCell ref="C614:C615"/>
    <mergeCell ref="D614:D615"/>
    <mergeCell ref="A616:A617"/>
    <mergeCell ref="B616:B617"/>
    <mergeCell ref="D616:D617"/>
    <mergeCell ref="B618:B619"/>
    <mergeCell ref="C618:C619"/>
    <mergeCell ref="D618:D619"/>
    <mergeCell ref="A619:A620"/>
    <mergeCell ref="B620:B621"/>
    <mergeCell ref="C620:D621"/>
    <mergeCell ref="B596:B597"/>
    <mergeCell ref="C596:C597"/>
    <mergeCell ref="D596:D597"/>
    <mergeCell ref="A598:A599"/>
    <mergeCell ref="B598:B599"/>
    <mergeCell ref="D598:D599"/>
    <mergeCell ref="G602:G603"/>
    <mergeCell ref="B600:B601"/>
    <mergeCell ref="C600:C601"/>
    <mergeCell ref="D600:D601"/>
    <mergeCell ref="A601:A602"/>
    <mergeCell ref="B602:B603"/>
    <mergeCell ref="C602:D603"/>
    <mergeCell ref="N600:N601"/>
    <mergeCell ref="K601:K602"/>
    <mergeCell ref="V28:V29"/>
    <mergeCell ref="W28:W29"/>
    <mergeCell ref="V41:V42"/>
    <mergeCell ref="W41:W42"/>
    <mergeCell ref="U57:U58"/>
    <mergeCell ref="V57:V58"/>
    <mergeCell ref="W57:W58"/>
    <mergeCell ref="V73:V74"/>
    <mergeCell ref="W73:W74"/>
    <mergeCell ref="V86:V87"/>
    <mergeCell ref="W86:W87"/>
    <mergeCell ref="U102:U103"/>
    <mergeCell ref="V102:V103"/>
    <mergeCell ref="V118:V119"/>
    <mergeCell ref="W118:W119"/>
    <mergeCell ref="V149:V150"/>
    <mergeCell ref="W149:W150"/>
    <mergeCell ref="R563:R564"/>
    <mergeCell ref="S563:S564"/>
    <mergeCell ref="P564:P565"/>
    <mergeCell ref="Q565:Q566"/>
    <mergeCell ref="R565:S566"/>
    <mergeCell ref="Q550:Q551"/>
    <mergeCell ref="R550:R551"/>
    <mergeCell ref="S550:S551"/>
    <mergeCell ref="S552:S553"/>
    <mergeCell ref="Q554:Q555"/>
    <mergeCell ref="R554:R555"/>
    <mergeCell ref="S554:S555"/>
    <mergeCell ref="P555:P556"/>
    <mergeCell ref="X28:X29"/>
    <mergeCell ref="U30:U31"/>
    <mergeCell ref="V30:V31"/>
    <mergeCell ref="W30:W31"/>
    <mergeCell ref="X30:X31"/>
    <mergeCell ref="V32:V33"/>
    <mergeCell ref="W32:W33"/>
    <mergeCell ref="X32:X33"/>
    <mergeCell ref="U33:U34"/>
    <mergeCell ref="V34:V35"/>
    <mergeCell ref="W34:X35"/>
    <mergeCell ref="V37:V38"/>
    <mergeCell ref="W37:W38"/>
    <mergeCell ref="X37:X38"/>
    <mergeCell ref="U39:U40"/>
    <mergeCell ref="V39:V40"/>
    <mergeCell ref="X39:X40"/>
    <mergeCell ref="W39:W40"/>
    <mergeCell ref="X41:X42"/>
    <mergeCell ref="U42:U43"/>
    <mergeCell ref="V43:V44"/>
    <mergeCell ref="W43:X44"/>
    <mergeCell ref="V46:V47"/>
    <mergeCell ref="W46:W47"/>
    <mergeCell ref="X46:X47"/>
    <mergeCell ref="U48:U49"/>
    <mergeCell ref="V48:V49"/>
    <mergeCell ref="X48:X49"/>
    <mergeCell ref="V50:V51"/>
    <mergeCell ref="W50:W51"/>
    <mergeCell ref="X50:X51"/>
    <mergeCell ref="U51:U52"/>
    <mergeCell ref="V52:V53"/>
    <mergeCell ref="W52:X53"/>
    <mergeCell ref="V55:V56"/>
    <mergeCell ref="W55:W56"/>
    <mergeCell ref="X55:X56"/>
    <mergeCell ref="X57:X58"/>
    <mergeCell ref="V59:V60"/>
    <mergeCell ref="W59:W60"/>
    <mergeCell ref="X59:X60"/>
    <mergeCell ref="U60:U61"/>
    <mergeCell ref="V61:V62"/>
    <mergeCell ref="W61:X62"/>
    <mergeCell ref="V64:V65"/>
    <mergeCell ref="W64:W65"/>
    <mergeCell ref="X64:X65"/>
    <mergeCell ref="U66:U67"/>
    <mergeCell ref="V66:V67"/>
    <mergeCell ref="X66:X67"/>
    <mergeCell ref="V68:V69"/>
    <mergeCell ref="W68:W69"/>
    <mergeCell ref="X68:X69"/>
    <mergeCell ref="U69:U70"/>
    <mergeCell ref="V70:V71"/>
    <mergeCell ref="W70:X71"/>
    <mergeCell ref="W66:W67"/>
    <mergeCell ref="X73:X74"/>
    <mergeCell ref="U75:U76"/>
    <mergeCell ref="V75:V76"/>
    <mergeCell ref="X75:X76"/>
    <mergeCell ref="V77:V78"/>
    <mergeCell ref="W77:W78"/>
    <mergeCell ref="X77:X78"/>
    <mergeCell ref="U78:U79"/>
    <mergeCell ref="V79:V80"/>
    <mergeCell ref="W79:X80"/>
    <mergeCell ref="V82:V83"/>
    <mergeCell ref="W82:W83"/>
    <mergeCell ref="X82:X83"/>
    <mergeCell ref="U84:U85"/>
    <mergeCell ref="V84:V85"/>
    <mergeCell ref="W84:W85"/>
    <mergeCell ref="X84:X85"/>
    <mergeCell ref="X86:X87"/>
    <mergeCell ref="U87:U88"/>
    <mergeCell ref="V88:V89"/>
    <mergeCell ref="W88:X89"/>
    <mergeCell ref="V91:V92"/>
    <mergeCell ref="W91:W92"/>
    <mergeCell ref="X91:X92"/>
    <mergeCell ref="U93:U94"/>
    <mergeCell ref="V93:V94"/>
    <mergeCell ref="X93:X94"/>
    <mergeCell ref="V95:V96"/>
    <mergeCell ref="W95:W96"/>
    <mergeCell ref="X95:X96"/>
    <mergeCell ref="U96:U97"/>
    <mergeCell ref="V97:V98"/>
    <mergeCell ref="W97:X98"/>
    <mergeCell ref="V100:V101"/>
    <mergeCell ref="W100:W101"/>
    <mergeCell ref="X100:X101"/>
    <mergeCell ref="W93:W94"/>
    <mergeCell ref="X102:X103"/>
    <mergeCell ref="V104:V105"/>
    <mergeCell ref="W104:W105"/>
    <mergeCell ref="X104:X105"/>
    <mergeCell ref="U105:U106"/>
    <mergeCell ref="V106:V107"/>
    <mergeCell ref="W106:X107"/>
    <mergeCell ref="V109:V110"/>
    <mergeCell ref="W109:W110"/>
    <mergeCell ref="X109:X110"/>
    <mergeCell ref="U111:U112"/>
    <mergeCell ref="V111:V112"/>
    <mergeCell ref="W111:W112"/>
    <mergeCell ref="X111:X112"/>
    <mergeCell ref="V113:V114"/>
    <mergeCell ref="W113:W114"/>
    <mergeCell ref="X113:X114"/>
    <mergeCell ref="U114:U115"/>
    <mergeCell ref="V115:V116"/>
    <mergeCell ref="W115:X116"/>
    <mergeCell ref="X118:X119"/>
    <mergeCell ref="U120:U121"/>
    <mergeCell ref="V120:V121"/>
    <mergeCell ref="X120:X121"/>
    <mergeCell ref="V122:V123"/>
    <mergeCell ref="W122:W123"/>
    <mergeCell ref="X122:X123"/>
    <mergeCell ref="U123:U124"/>
    <mergeCell ref="V124:V125"/>
    <mergeCell ref="W124:X125"/>
    <mergeCell ref="V127:V128"/>
    <mergeCell ref="W127:W128"/>
    <mergeCell ref="X127:X128"/>
    <mergeCell ref="U129:U130"/>
    <mergeCell ref="V129:V130"/>
    <mergeCell ref="X129:X130"/>
    <mergeCell ref="V131:V132"/>
    <mergeCell ref="W131:W132"/>
    <mergeCell ref="X131:X132"/>
    <mergeCell ref="U132:U133"/>
    <mergeCell ref="V133:V134"/>
    <mergeCell ref="W133:X134"/>
    <mergeCell ref="W120:W121"/>
    <mergeCell ref="X149:X150"/>
    <mergeCell ref="U150:U151"/>
    <mergeCell ref="V151:V152"/>
    <mergeCell ref="W151:X152"/>
    <mergeCell ref="V136:V137"/>
    <mergeCell ref="W136:W137"/>
    <mergeCell ref="X136:X137"/>
    <mergeCell ref="U138:U139"/>
    <mergeCell ref="V138:V139"/>
    <mergeCell ref="X138:X139"/>
    <mergeCell ref="V140:V141"/>
    <mergeCell ref="W140:W141"/>
    <mergeCell ref="X140:X141"/>
    <mergeCell ref="U141:U142"/>
    <mergeCell ref="V142:V143"/>
    <mergeCell ref="W142:X143"/>
    <mergeCell ref="V145:V146"/>
    <mergeCell ref="W145:W146"/>
    <mergeCell ref="X145:X146"/>
    <mergeCell ref="U147:U148"/>
    <mergeCell ref="V147:V148"/>
    <mergeCell ref="W147:W148"/>
    <mergeCell ref="X147:X148"/>
    <mergeCell ref="W138:W139"/>
    <mergeCell ref="C12:C13"/>
    <mergeCell ref="C39:C40"/>
    <mergeCell ref="C66:C67"/>
    <mergeCell ref="C93:C94"/>
    <mergeCell ref="C120:C121"/>
    <mergeCell ref="C147:C148"/>
    <mergeCell ref="C174:C175"/>
    <mergeCell ref="C201:C202"/>
    <mergeCell ref="C228:C229"/>
    <mergeCell ref="C255:C256"/>
    <mergeCell ref="C282:C283"/>
    <mergeCell ref="C309:C310"/>
    <mergeCell ref="C336:C337"/>
    <mergeCell ref="H12:H13"/>
    <mergeCell ref="H39:H40"/>
    <mergeCell ref="H66:H67"/>
    <mergeCell ref="H93:H94"/>
    <mergeCell ref="H120:H121"/>
    <mergeCell ref="H147:H148"/>
    <mergeCell ref="H174:H175"/>
    <mergeCell ref="H201:H202"/>
    <mergeCell ref="H228:H229"/>
    <mergeCell ref="H255:H256"/>
    <mergeCell ref="H282:H283"/>
    <mergeCell ref="H309:H310"/>
    <mergeCell ref="H336:H337"/>
    <mergeCell ref="G329:G330"/>
    <mergeCell ref="H329:H330"/>
    <mergeCell ref="G327:G328"/>
    <mergeCell ref="H327:H328"/>
    <mergeCell ref="G289:G290"/>
    <mergeCell ref="H289:H290"/>
    <mergeCell ref="M12:M13"/>
    <mergeCell ref="M39:M40"/>
    <mergeCell ref="M66:M67"/>
    <mergeCell ref="M93:M94"/>
    <mergeCell ref="M120:M121"/>
    <mergeCell ref="M147:M148"/>
    <mergeCell ref="M174:M175"/>
    <mergeCell ref="M201:M202"/>
    <mergeCell ref="M228:M229"/>
    <mergeCell ref="M255:M256"/>
    <mergeCell ref="M282:M283"/>
    <mergeCell ref="M309:M310"/>
    <mergeCell ref="M336:M337"/>
    <mergeCell ref="M363:M364"/>
    <mergeCell ref="M390:M391"/>
    <mergeCell ref="M417:M418"/>
    <mergeCell ref="M444:M445"/>
    <mergeCell ref="M32:M33"/>
    <mergeCell ref="C691:C692"/>
    <mergeCell ref="R471:R472"/>
    <mergeCell ref="R39:R40"/>
    <mergeCell ref="R66:R67"/>
    <mergeCell ref="R93:R94"/>
    <mergeCell ref="R120:R121"/>
    <mergeCell ref="R147:R148"/>
    <mergeCell ref="R174:R175"/>
    <mergeCell ref="R201:R202"/>
    <mergeCell ref="R228:R229"/>
    <mergeCell ref="R255:R256"/>
    <mergeCell ref="R282:R283"/>
    <mergeCell ref="R309:R310"/>
    <mergeCell ref="R336:R337"/>
    <mergeCell ref="R363:R364"/>
    <mergeCell ref="R390:R391"/>
    <mergeCell ref="R417:R418"/>
    <mergeCell ref="C390:C391"/>
    <mergeCell ref="C417:C418"/>
    <mergeCell ref="P601:P602"/>
    <mergeCell ref="F598:F599"/>
    <mergeCell ref="G598:G599"/>
    <mergeCell ref="G600:G601"/>
    <mergeCell ref="H600:H601"/>
    <mergeCell ref="I600:I601"/>
    <mergeCell ref="F601:F602"/>
    <mergeCell ref="L596:L597"/>
    <mergeCell ref="K598:K599"/>
    <mergeCell ref="L598:L599"/>
    <mergeCell ref="L600:L601"/>
    <mergeCell ref="M600:M601"/>
    <mergeCell ref="Q541:Q542"/>
    <mergeCell ref="R545:R546"/>
    <mergeCell ref="S545:S546"/>
    <mergeCell ref="P546:P547"/>
    <mergeCell ref="Q547:Q548"/>
    <mergeCell ref="R547:S548"/>
    <mergeCell ref="R541:R542"/>
    <mergeCell ref="S541:S542"/>
    <mergeCell ref="P543:P544"/>
    <mergeCell ref="Q543:Q544"/>
    <mergeCell ref="R543:R544"/>
    <mergeCell ref="S543:S544"/>
    <mergeCell ref="M536:M537"/>
    <mergeCell ref="N536:N537"/>
    <mergeCell ref="K537:K538"/>
    <mergeCell ref="L538:L539"/>
    <mergeCell ref="L554:L555"/>
    <mergeCell ref="M554:M555"/>
    <mergeCell ref="N554:N555"/>
    <mergeCell ref="K555:K556"/>
    <mergeCell ref="L556:L557"/>
    <mergeCell ref="M556:N557"/>
    <mergeCell ref="L541:L542"/>
    <mergeCell ref="M541:M542"/>
    <mergeCell ref="N541:N542"/>
    <mergeCell ref="K543:K544"/>
    <mergeCell ref="L543:L544"/>
    <mergeCell ref="M543:M544"/>
    <mergeCell ref="N543:N544"/>
    <mergeCell ref="W226:W227"/>
    <mergeCell ref="X226:X227"/>
    <mergeCell ref="U228:U229"/>
    <mergeCell ref="V228:V229"/>
    <mergeCell ref="X228:X229"/>
    <mergeCell ref="V230:V231"/>
    <mergeCell ref="W230:W231"/>
    <mergeCell ref="X230:X231"/>
    <mergeCell ref="U231:U232"/>
    <mergeCell ref="V232:V233"/>
    <mergeCell ref="W232:X233"/>
    <mergeCell ref="V205:V206"/>
    <mergeCell ref="W205:X206"/>
    <mergeCell ref="C471:C472"/>
    <mergeCell ref="C498:C499"/>
    <mergeCell ref="C525:C526"/>
    <mergeCell ref="Q523:Q524"/>
    <mergeCell ref="R523:R524"/>
    <mergeCell ref="S523:S524"/>
    <mergeCell ref="P525:P526"/>
    <mergeCell ref="Q525:Q526"/>
    <mergeCell ref="Q496:Q497"/>
    <mergeCell ref="R496:R497"/>
    <mergeCell ref="S496:S497"/>
    <mergeCell ref="P498:P499"/>
    <mergeCell ref="Q498:Q499"/>
    <mergeCell ref="S498:S499"/>
    <mergeCell ref="Q500:Q501"/>
    <mergeCell ref="R500:R501"/>
    <mergeCell ref="S500:S501"/>
    <mergeCell ref="P501:P502"/>
    <mergeCell ref="Q502:Q503"/>
    <mergeCell ref="B823:B824"/>
    <mergeCell ref="C823:D824"/>
    <mergeCell ref="B826:B827"/>
    <mergeCell ref="C826:C827"/>
    <mergeCell ref="D826:D827"/>
    <mergeCell ref="A828:A829"/>
    <mergeCell ref="B828:B829"/>
    <mergeCell ref="D828:D829"/>
    <mergeCell ref="V226:V227"/>
    <mergeCell ref="C580:C581"/>
    <mergeCell ref="Q556:Q557"/>
    <mergeCell ref="R556:S557"/>
    <mergeCell ref="Q559:Q560"/>
    <mergeCell ref="R559:R560"/>
    <mergeCell ref="S559:S560"/>
    <mergeCell ref="P561:P562"/>
    <mergeCell ref="Q561:Q562"/>
    <mergeCell ref="S561:S562"/>
    <mergeCell ref="Q536:Q537"/>
    <mergeCell ref="R536:R537"/>
    <mergeCell ref="S536:S537"/>
    <mergeCell ref="P537:P538"/>
    <mergeCell ref="Q538:Q539"/>
    <mergeCell ref="R538:S539"/>
    <mergeCell ref="H770:H771"/>
    <mergeCell ref="Q766:Q767"/>
    <mergeCell ref="R766:R767"/>
    <mergeCell ref="S766:S767"/>
    <mergeCell ref="P767:P768"/>
    <mergeCell ref="Q768:Q769"/>
    <mergeCell ref="R768:S769"/>
    <mergeCell ref="Q753:Q754"/>
    <mergeCell ref="B830:B831"/>
    <mergeCell ref="C830:C831"/>
    <mergeCell ref="D830:D831"/>
    <mergeCell ref="A831:A832"/>
    <mergeCell ref="B832:B833"/>
    <mergeCell ref="C832:D833"/>
    <mergeCell ref="G768:G769"/>
    <mergeCell ref="H768:H769"/>
    <mergeCell ref="I768:I769"/>
    <mergeCell ref="F770:F771"/>
    <mergeCell ref="G770:G771"/>
    <mergeCell ref="I770:I771"/>
    <mergeCell ref="G772:G773"/>
    <mergeCell ref="H772:H773"/>
    <mergeCell ref="I772:I773"/>
    <mergeCell ref="F773:F774"/>
    <mergeCell ref="G774:G775"/>
    <mergeCell ref="H774:I775"/>
    <mergeCell ref="G777:G778"/>
    <mergeCell ref="H777:H778"/>
    <mergeCell ref="I777:I778"/>
    <mergeCell ref="F779:F780"/>
    <mergeCell ref="G779:G780"/>
    <mergeCell ref="I779:I780"/>
    <mergeCell ref="G781:G782"/>
    <mergeCell ref="H781:H782"/>
    <mergeCell ref="I781:I782"/>
    <mergeCell ref="F782:F783"/>
    <mergeCell ref="G783:G784"/>
    <mergeCell ref="H783:I784"/>
    <mergeCell ref="B817:B818"/>
    <mergeCell ref="C817:C818"/>
    <mergeCell ref="Q771:Q772"/>
    <mergeCell ref="R771:R772"/>
    <mergeCell ref="S771:S772"/>
    <mergeCell ref="R753:R754"/>
    <mergeCell ref="S753:S754"/>
    <mergeCell ref="P755:P756"/>
    <mergeCell ref="Q755:Q756"/>
    <mergeCell ref="S755:S756"/>
    <mergeCell ref="Q757:Q758"/>
    <mergeCell ref="R757:R758"/>
    <mergeCell ref="S757:S758"/>
    <mergeCell ref="P758:P759"/>
    <mergeCell ref="Q759:Q760"/>
    <mergeCell ref="R759:S760"/>
    <mergeCell ref="Q762:Q763"/>
    <mergeCell ref="R762:R763"/>
    <mergeCell ref="S762:S763"/>
    <mergeCell ref="P764:P765"/>
    <mergeCell ref="Q764:Q765"/>
    <mergeCell ref="S764:S765"/>
  </mergeCells>
  <pageMargins left="0" right="0" top="0.19685039370078741" bottom="0.19685039370078741" header="0" footer="0"/>
  <pageSetup paperSize="9" scale="95" orientation="portrait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6"/>
  <dimension ref="A1:AH198"/>
  <sheetViews>
    <sheetView showGridLines="0" topLeftCell="F137" workbookViewId="0">
      <selection activeCell="AA151" sqref="V19:AA152"/>
    </sheetView>
  </sheetViews>
  <sheetFormatPr defaultRowHeight="12.75"/>
  <cols>
    <col min="1" max="1" width="27.85546875" customWidth="1"/>
    <col min="2" max="2" width="13.7109375" customWidth="1"/>
    <col min="3" max="3" width="14.7109375" customWidth="1"/>
    <col min="4" max="4" width="7.7109375" customWidth="1"/>
    <col min="5" max="5" width="12.140625" customWidth="1"/>
    <col min="6" max="6" width="8.5703125" customWidth="1"/>
    <col min="8" max="8" width="24.140625" hidden="1" customWidth="1"/>
    <col min="9" max="9" width="11.85546875" hidden="1" customWidth="1"/>
    <col min="10" max="10" width="16" hidden="1" customWidth="1"/>
    <col min="11" max="11" width="9.140625" hidden="1" customWidth="1"/>
    <col min="12" max="12" width="11.42578125" hidden="1" customWidth="1"/>
    <col min="13" max="13" width="9.140625" hidden="1" customWidth="1"/>
    <col min="15" max="15" width="22.42578125" hidden="1" customWidth="1"/>
    <col min="16" max="16" width="11.85546875" hidden="1" customWidth="1"/>
    <col min="17" max="17" width="13.42578125" hidden="1" customWidth="1"/>
    <col min="18" max="18" width="0" hidden="1" customWidth="1"/>
    <col min="19" max="19" width="11.5703125" hidden="1" customWidth="1"/>
    <col min="20" max="20" width="0" hidden="1" customWidth="1"/>
    <col min="22" max="22" width="23.5703125" customWidth="1"/>
    <col min="23" max="23" width="13.5703125" customWidth="1"/>
    <col min="24" max="24" width="14" customWidth="1"/>
    <col min="26" max="26" width="11.85546875" customWidth="1"/>
    <col min="29" max="29" width="21.7109375" customWidth="1"/>
    <col min="30" max="30" width="11.7109375" customWidth="1"/>
    <col min="31" max="31" width="14.7109375" customWidth="1"/>
    <col min="32" max="32" width="10.42578125" customWidth="1"/>
    <col min="33" max="33" width="12.85546875" customWidth="1"/>
  </cols>
  <sheetData>
    <row r="1" spans="1:34" ht="7.5" customHeight="1">
      <c r="A1" s="305"/>
      <c r="B1" s="4202"/>
      <c r="C1" s="4217" t="s">
        <v>572</v>
      </c>
      <c r="D1" s="4243">
        <f>'10,00'!F7</f>
        <v>0</v>
      </c>
      <c r="E1" s="4217" t="s">
        <v>273</v>
      </c>
      <c r="F1" s="4217" t="e">
        <f>'10,00'!#REF!</f>
        <v>#REF!</v>
      </c>
      <c r="H1" s="320"/>
      <c r="I1" s="4202"/>
      <c r="J1" s="4217" t="s">
        <v>572</v>
      </c>
      <c r="K1" s="4240" t="e">
        <f>'11,30'!I10</f>
        <v>#DIV/0!</v>
      </c>
      <c r="L1" s="4217" t="s">
        <v>273</v>
      </c>
      <c r="M1" s="4217">
        <f>'11,30'!F24</f>
        <v>0</v>
      </c>
      <c r="O1" s="320"/>
      <c r="P1" s="4202"/>
      <c r="Q1" s="4217" t="s">
        <v>572</v>
      </c>
      <c r="R1" s="4243" t="e">
        <f>'16,00'!I10</f>
        <v>#DIV/0!</v>
      </c>
      <c r="S1" s="4217" t="s">
        <v>273</v>
      </c>
      <c r="T1" s="4217">
        <f>'16,00'!F24</f>
        <v>0</v>
      </c>
      <c r="V1" s="320"/>
      <c r="W1" s="4202"/>
      <c r="X1" s="4217" t="s">
        <v>572</v>
      </c>
      <c r="Y1" s="4243">
        <f>'19,00'!F7</f>
        <v>0</v>
      </c>
      <c r="Z1" s="4217" t="s">
        <v>273</v>
      </c>
      <c r="AA1" s="4217" t="e">
        <f>'19,00'!#REF!</f>
        <v>#REF!</v>
      </c>
      <c r="AC1" s="320"/>
      <c r="AD1" s="4202"/>
      <c r="AE1" s="4217" t="s">
        <v>572</v>
      </c>
      <c r="AF1" s="4217"/>
      <c r="AG1" s="4217" t="s">
        <v>273</v>
      </c>
      <c r="AH1" s="4217">
        <f>ночь!D24</f>
        <v>0</v>
      </c>
    </row>
    <row r="2" spans="1:34" s="313" customFormat="1" ht="15" customHeight="1">
      <c r="A2" s="312">
        <f>'10,00'!H2</f>
        <v>0.41666666666666669</v>
      </c>
      <c r="B2" s="4202"/>
      <c r="C2" s="4218"/>
      <c r="D2" s="4218"/>
      <c r="E2" s="4218"/>
      <c r="F2" s="4218"/>
      <c r="H2" s="312">
        <f>'ст пек'!F2</f>
        <v>0.5</v>
      </c>
      <c r="I2" s="4202"/>
      <c r="J2" s="4218"/>
      <c r="K2" s="4242"/>
      <c r="L2" s="4218"/>
      <c r="M2" s="4218"/>
      <c r="O2" s="312">
        <f>'ст пек'!K2</f>
        <v>0.66666666666666663</v>
      </c>
      <c r="P2" s="4202"/>
      <c r="Q2" s="4218"/>
      <c r="R2" s="4218"/>
      <c r="S2" s="4218"/>
      <c r="T2" s="4218"/>
      <c r="V2" s="312">
        <f>'ст пек'!P2</f>
        <v>0.79166666666666663</v>
      </c>
      <c r="W2" s="4202"/>
      <c r="X2" s="4218"/>
      <c r="Y2" s="4218"/>
      <c r="Z2" s="4218"/>
      <c r="AA2" s="4218"/>
      <c r="AC2" s="312" t="str">
        <f>'Основная продукция'!AP2</f>
        <v>Ночь</v>
      </c>
      <c r="AD2" s="4202"/>
      <c r="AE2" s="4218"/>
      <c r="AF2" s="4218"/>
      <c r="AG2" s="4218"/>
      <c r="AH2" s="4218"/>
    </row>
    <row r="3" spans="1:34">
      <c r="A3" s="4206" t="s">
        <v>254</v>
      </c>
      <c r="B3" s="4207" t="s">
        <v>251</v>
      </c>
      <c r="C3" s="4217" t="s">
        <v>571</v>
      </c>
      <c r="D3" s="4243">
        <f>'10,00'!H7</f>
        <v>0</v>
      </c>
      <c r="E3" s="4217" t="s">
        <v>274</v>
      </c>
      <c r="F3" s="4217" t="e">
        <f>'10,00'!#REF!</f>
        <v>#REF!</v>
      </c>
      <c r="H3" s="4206" t="s">
        <v>254</v>
      </c>
      <c r="I3" s="4207" t="s">
        <v>251</v>
      </c>
      <c r="J3" s="4217" t="s">
        <v>571</v>
      </c>
      <c r="K3" s="4240" t="e">
        <f>'11,30'!H10</f>
        <v>#DIV/0!</v>
      </c>
      <c r="L3" s="4217" t="s">
        <v>274</v>
      </c>
      <c r="M3" s="4217">
        <f>'11,30'!F25</f>
        <v>0</v>
      </c>
      <c r="O3" s="4206" t="s">
        <v>254</v>
      </c>
      <c r="P3" s="4207" t="s">
        <v>251</v>
      </c>
      <c r="Q3" s="4217" t="s">
        <v>571</v>
      </c>
      <c r="R3" s="4243" t="e">
        <f>'16,00'!H10</f>
        <v>#DIV/0!</v>
      </c>
      <c r="S3" s="4217" t="s">
        <v>274</v>
      </c>
      <c r="T3" s="4217">
        <f>'16,00'!F25</f>
        <v>0</v>
      </c>
      <c r="V3" s="4206" t="s">
        <v>254</v>
      </c>
      <c r="W3" s="4207" t="s">
        <v>251</v>
      </c>
      <c r="X3" s="4217" t="s">
        <v>571</v>
      </c>
      <c r="Y3" s="4243">
        <f>'19,00'!H7</f>
        <v>0</v>
      </c>
      <c r="Z3" s="4217" t="s">
        <v>274</v>
      </c>
      <c r="AA3" s="4217" t="e">
        <f>'19,00'!#REF!</f>
        <v>#REF!</v>
      </c>
      <c r="AC3" s="4206" t="s">
        <v>254</v>
      </c>
      <c r="AD3" s="4207" t="s">
        <v>251</v>
      </c>
      <c r="AE3" s="4217" t="s">
        <v>571</v>
      </c>
      <c r="AF3" s="4217">
        <f>ночь!D10</f>
        <v>0</v>
      </c>
      <c r="AG3" s="4217" t="s">
        <v>274</v>
      </c>
      <c r="AH3" s="4217">
        <f>ночь!D25</f>
        <v>0</v>
      </c>
    </row>
    <row r="4" spans="1:34">
      <c r="A4" s="4206"/>
      <c r="B4" s="4207"/>
      <c r="C4" s="4218"/>
      <c r="D4" s="4218"/>
      <c r="E4" s="4218"/>
      <c r="F4" s="4218"/>
      <c r="H4" s="4206"/>
      <c r="I4" s="4207"/>
      <c r="J4" s="4218"/>
      <c r="K4" s="4242"/>
      <c r="L4" s="4218"/>
      <c r="M4" s="4218"/>
      <c r="O4" s="4206"/>
      <c r="P4" s="4207"/>
      <c r="Q4" s="4218"/>
      <c r="R4" s="4218"/>
      <c r="S4" s="4218"/>
      <c r="T4" s="4218"/>
      <c r="V4" s="4206"/>
      <c r="W4" s="4207"/>
      <c r="X4" s="4218"/>
      <c r="Y4" s="4218"/>
      <c r="Z4" s="4218"/>
      <c r="AA4" s="4218"/>
      <c r="AC4" s="4206"/>
      <c r="AD4" s="4207"/>
      <c r="AE4" s="4218"/>
      <c r="AF4" s="4218"/>
      <c r="AG4" s="4218"/>
      <c r="AH4" s="4218"/>
    </row>
    <row r="5" spans="1:34">
      <c r="A5" s="306"/>
      <c r="B5" s="4207" t="s">
        <v>252</v>
      </c>
      <c r="C5" s="4222" t="s">
        <v>573</v>
      </c>
      <c r="D5" s="4257">
        <f>'10,00'!F9</f>
        <v>0</v>
      </c>
      <c r="E5" s="4217" t="s">
        <v>271</v>
      </c>
      <c r="F5" s="4217">
        <f>'10,00'!F8</f>
        <v>0</v>
      </c>
      <c r="H5" s="306"/>
      <c r="I5" s="4207" t="s">
        <v>252</v>
      </c>
      <c r="J5" s="4222" t="s">
        <v>573</v>
      </c>
      <c r="K5" s="4257" t="e">
        <f>'11,30'!I12</f>
        <v>#DIV/0!</v>
      </c>
      <c r="L5" s="4217" t="s">
        <v>271</v>
      </c>
      <c r="M5" s="4217">
        <f>'11,30'!F11</f>
        <v>0</v>
      </c>
      <c r="O5" s="306"/>
      <c r="P5" s="4207" t="s">
        <v>252</v>
      </c>
      <c r="Q5" s="4222" t="s">
        <v>573</v>
      </c>
      <c r="R5" s="4257" t="e">
        <f>'16,00'!I12</f>
        <v>#DIV/0!</v>
      </c>
      <c r="S5" s="4217" t="s">
        <v>271</v>
      </c>
      <c r="T5" s="4217">
        <f>'16,00'!F11</f>
        <v>0</v>
      </c>
      <c r="V5" s="306"/>
      <c r="W5" s="4207" t="s">
        <v>252</v>
      </c>
      <c r="X5" s="4222" t="s">
        <v>573</v>
      </c>
      <c r="Y5" s="4257">
        <f>'19,00'!F9</f>
        <v>0</v>
      </c>
      <c r="Z5" s="4217" t="s">
        <v>271</v>
      </c>
      <c r="AA5" s="4217">
        <f>'19,00'!F8</f>
        <v>0</v>
      </c>
      <c r="AC5" s="306"/>
      <c r="AD5" s="4207" t="s">
        <v>252</v>
      </c>
      <c r="AE5" s="4222" t="s">
        <v>573</v>
      </c>
      <c r="AF5" s="4222"/>
      <c r="AG5" s="4217" t="s">
        <v>271</v>
      </c>
      <c r="AH5" s="4222">
        <f>ночь!D11</f>
        <v>0</v>
      </c>
    </row>
    <row r="6" spans="1:34" ht="12.75" customHeight="1">
      <c r="A6" s="4210">
        <f>'Основная продукция'!B2</f>
        <v>44606</v>
      </c>
      <c r="B6" s="4207"/>
      <c r="C6" s="4223"/>
      <c r="D6" s="4218"/>
      <c r="E6" s="4218"/>
      <c r="F6" s="4218"/>
      <c r="H6" s="4210">
        <f>A6</f>
        <v>44606</v>
      </c>
      <c r="I6" s="4207"/>
      <c r="J6" s="4223"/>
      <c r="K6" s="4242"/>
      <c r="L6" s="4218"/>
      <c r="M6" s="4218"/>
      <c r="O6" s="4210">
        <f>H6</f>
        <v>44606</v>
      </c>
      <c r="P6" s="4207"/>
      <c r="Q6" s="4223"/>
      <c r="R6" s="4218"/>
      <c r="S6" s="4218"/>
      <c r="T6" s="4218"/>
      <c r="V6" s="4210">
        <f>O6</f>
        <v>44606</v>
      </c>
      <c r="W6" s="4207"/>
      <c r="X6" s="4223"/>
      <c r="Y6" s="4218"/>
      <c r="Z6" s="4218"/>
      <c r="AA6" s="4218"/>
      <c r="AC6" s="4210">
        <f>V6</f>
        <v>44606</v>
      </c>
      <c r="AD6" s="4207"/>
      <c r="AE6" s="4223"/>
      <c r="AF6" s="4218"/>
      <c r="AG6" s="4218"/>
      <c r="AH6" s="4223"/>
    </row>
    <row r="7" spans="1:34" ht="8.25" customHeight="1">
      <c r="A7" s="4211"/>
      <c r="B7" s="4207" t="s">
        <v>253</v>
      </c>
      <c r="C7" s="4217" t="s">
        <v>606</v>
      </c>
      <c r="D7" s="4241">
        <f>'10,00'!H9</f>
        <v>0</v>
      </c>
      <c r="E7" s="4217" t="s">
        <v>729</v>
      </c>
      <c r="F7" s="4204">
        <f>'10,00'!F11</f>
        <v>0</v>
      </c>
      <c r="H7" s="4211"/>
      <c r="I7" s="4207" t="s">
        <v>253</v>
      </c>
      <c r="J7" s="4217" t="s">
        <v>606</v>
      </c>
      <c r="K7" s="4241" t="e">
        <f>'11,30'!H12</f>
        <v>#DIV/0!</v>
      </c>
      <c r="L7" s="4204"/>
      <c r="M7" s="4204"/>
      <c r="O7" s="4211"/>
      <c r="P7" s="4207" t="s">
        <v>253</v>
      </c>
      <c r="Q7" s="4217" t="s">
        <v>606</v>
      </c>
      <c r="R7" s="4241" t="e">
        <f>'16,00'!H12</f>
        <v>#DIV/0!</v>
      </c>
      <c r="S7" s="4204"/>
      <c r="T7" s="4204"/>
      <c r="V7" s="4211"/>
      <c r="W7" s="4207" t="s">
        <v>253</v>
      </c>
      <c r="X7" s="4217" t="s">
        <v>606</v>
      </c>
      <c r="Y7" s="4241">
        <f>'19,00'!H9</f>
        <v>0</v>
      </c>
      <c r="Z7" s="4217" t="s">
        <v>729</v>
      </c>
      <c r="AA7" s="4204">
        <f>'19,00'!F11</f>
        <v>0</v>
      </c>
      <c r="AC7" s="4211"/>
      <c r="AD7" s="4207" t="s">
        <v>253</v>
      </c>
      <c r="AE7" s="4217" t="s">
        <v>606</v>
      </c>
      <c r="AF7" s="4217">
        <f>ночь!D12</f>
        <v>0</v>
      </c>
      <c r="AG7" s="4204"/>
      <c r="AH7" s="4217"/>
    </row>
    <row r="8" spans="1:34">
      <c r="A8" s="304"/>
      <c r="B8" s="4207"/>
      <c r="C8" s="4218"/>
      <c r="D8" s="4205"/>
      <c r="E8" s="4218"/>
      <c r="F8" s="4205"/>
      <c r="H8" s="319"/>
      <c r="I8" s="4207"/>
      <c r="J8" s="4218"/>
      <c r="K8" s="4259"/>
      <c r="L8" s="4205"/>
      <c r="M8" s="4205"/>
      <c r="O8" s="319"/>
      <c r="P8" s="4207"/>
      <c r="Q8" s="4218"/>
      <c r="R8" s="4205"/>
      <c r="S8" s="4205"/>
      <c r="T8" s="4205"/>
      <c r="V8" s="319"/>
      <c r="W8" s="4207"/>
      <c r="X8" s="4218"/>
      <c r="Y8" s="4205"/>
      <c r="Z8" s="4218"/>
      <c r="AA8" s="4205"/>
      <c r="AC8" s="319"/>
      <c r="AD8" s="4207"/>
      <c r="AE8" s="4218"/>
      <c r="AF8" s="4218"/>
      <c r="AG8" s="4205"/>
      <c r="AH8" s="4218"/>
    </row>
    <row r="9" spans="1:34" ht="8.25" customHeight="1">
      <c r="K9" s="2106"/>
      <c r="AF9" s="2242"/>
      <c r="AH9" s="2242"/>
    </row>
    <row r="10" spans="1:34" ht="9.75" customHeight="1">
      <c r="A10" s="305"/>
      <c r="B10" s="4202"/>
      <c r="C10" s="4217" t="s">
        <v>572</v>
      </c>
      <c r="D10" s="4243">
        <f>'10,00'!O7</f>
        <v>0</v>
      </c>
      <c r="E10" s="4217" t="s">
        <v>273</v>
      </c>
      <c r="F10" s="4217" t="e">
        <f>'10,00'!#REF!</f>
        <v>#REF!</v>
      </c>
      <c r="H10" s="320"/>
      <c r="I10" s="4202"/>
      <c r="J10" s="4217" t="s">
        <v>572</v>
      </c>
      <c r="K10" s="4240" t="e">
        <f>'11,30'!S10</f>
        <v>#DIV/0!</v>
      </c>
      <c r="L10" s="4217" t="s">
        <v>273</v>
      </c>
      <c r="M10" s="4217">
        <f>'11,30'!P24</f>
        <v>0</v>
      </c>
      <c r="O10" s="320"/>
      <c r="P10" s="4202"/>
      <c r="Q10" s="4217" t="s">
        <v>572</v>
      </c>
      <c r="R10" s="4243" t="e">
        <f>'16,00'!S10</f>
        <v>#DIV/0!</v>
      </c>
      <c r="S10" s="4217" t="s">
        <v>273</v>
      </c>
      <c r="T10" s="4217">
        <f>'16,00'!P24</f>
        <v>0</v>
      </c>
      <c r="V10" s="320"/>
      <c r="W10" s="4202"/>
      <c r="X10" s="4217" t="s">
        <v>572</v>
      </c>
      <c r="Y10" s="4243">
        <f>'19,00'!O7</f>
        <v>0</v>
      </c>
      <c r="Z10" s="4217" t="s">
        <v>273</v>
      </c>
      <c r="AA10" s="4217" t="e">
        <f>'19,00'!#REF!</f>
        <v>#REF!</v>
      </c>
      <c r="AC10" s="320"/>
      <c r="AD10" s="4202"/>
      <c r="AE10" s="4217" t="s">
        <v>572</v>
      </c>
      <c r="AF10" s="4217"/>
      <c r="AG10" s="4217" t="s">
        <v>273</v>
      </c>
      <c r="AH10" s="4214">
        <f>ночь!L24</f>
        <v>0</v>
      </c>
    </row>
    <row r="11" spans="1:34" ht="15.75" customHeight="1">
      <c r="A11" s="307">
        <f>A2</f>
        <v>0.41666666666666669</v>
      </c>
      <c r="B11" s="4202"/>
      <c r="C11" s="4218"/>
      <c r="D11" s="4218"/>
      <c r="E11" s="4218"/>
      <c r="F11" s="4218"/>
      <c r="H11" s="307">
        <f>H2</f>
        <v>0.5</v>
      </c>
      <c r="I11" s="4202"/>
      <c r="J11" s="4218"/>
      <c r="K11" s="4242"/>
      <c r="L11" s="4218"/>
      <c r="M11" s="4218"/>
      <c r="O11" s="307">
        <f>O2</f>
        <v>0.66666666666666663</v>
      </c>
      <c r="P11" s="4202"/>
      <c r="Q11" s="4218"/>
      <c r="R11" s="4218"/>
      <c r="S11" s="4218"/>
      <c r="T11" s="4218"/>
      <c r="V11" s="307">
        <f>V2</f>
        <v>0.79166666666666663</v>
      </c>
      <c r="W11" s="4202"/>
      <c r="X11" s="4218"/>
      <c r="Y11" s="4218"/>
      <c r="Z11" s="4218"/>
      <c r="AA11" s="4218"/>
      <c r="AC11" s="307" t="str">
        <f>AC2</f>
        <v>Ночь</v>
      </c>
      <c r="AD11" s="4202"/>
      <c r="AE11" s="4218"/>
      <c r="AF11" s="4218"/>
      <c r="AG11" s="4218"/>
      <c r="AH11" s="4215"/>
    </row>
    <row r="12" spans="1:34">
      <c r="A12" s="4206" t="str">
        <f>O12</f>
        <v>павильон "Восток 5"</v>
      </c>
      <c r="B12" s="4207" t="s">
        <v>251</v>
      </c>
      <c r="C12" s="4217" t="s">
        <v>571</v>
      </c>
      <c r="D12" s="4243">
        <f>'10,00'!Q7</f>
        <v>0</v>
      </c>
      <c r="E12" s="4217" t="s">
        <v>274</v>
      </c>
      <c r="F12" s="4217" t="e">
        <f>'10,00'!#REF!</f>
        <v>#REF!</v>
      </c>
      <c r="H12" s="4206" t="str">
        <f>A12</f>
        <v>павильон "Восток 5"</v>
      </c>
      <c r="I12" s="4207" t="s">
        <v>251</v>
      </c>
      <c r="J12" s="4217" t="s">
        <v>571</v>
      </c>
      <c r="K12" s="4240" t="e">
        <f>'11,30'!R10</f>
        <v>#DIV/0!</v>
      </c>
      <c r="L12" s="4217" t="s">
        <v>274</v>
      </c>
      <c r="M12" s="4217">
        <f>'11,30'!P25</f>
        <v>0</v>
      </c>
      <c r="O12" s="4206" t="str">
        <f>'ст пек'!K30</f>
        <v>павильон "Восток 5"</v>
      </c>
      <c r="P12" s="4207" t="s">
        <v>251</v>
      </c>
      <c r="Q12" s="4217" t="s">
        <v>571</v>
      </c>
      <c r="R12" s="4243" t="e">
        <f>'16,00'!R10</f>
        <v>#DIV/0!</v>
      </c>
      <c r="S12" s="4217" t="s">
        <v>274</v>
      </c>
      <c r="T12" s="4217">
        <f>'16,00'!P25</f>
        <v>0</v>
      </c>
      <c r="V12" s="4206" t="str">
        <f>O12</f>
        <v>павильон "Восток 5"</v>
      </c>
      <c r="W12" s="4207" t="s">
        <v>251</v>
      </c>
      <c r="X12" s="4217" t="s">
        <v>571</v>
      </c>
      <c r="Y12" s="4243">
        <f>'19,00'!Q7</f>
        <v>0</v>
      </c>
      <c r="Z12" s="4217" t="s">
        <v>274</v>
      </c>
      <c r="AA12" s="4217" t="e">
        <f>'19,00'!#REF!</f>
        <v>#REF!</v>
      </c>
      <c r="AC12" s="4206" t="str">
        <f>V39</f>
        <v>павильон "Бар"</v>
      </c>
      <c r="AD12" s="4207" t="s">
        <v>251</v>
      </c>
      <c r="AE12" s="4217" t="s">
        <v>571</v>
      </c>
      <c r="AF12" s="4214">
        <f>ночь!L10</f>
        <v>0</v>
      </c>
      <c r="AG12" s="4217" t="s">
        <v>274</v>
      </c>
      <c r="AH12" s="4214">
        <f>ночь!L25</f>
        <v>0</v>
      </c>
    </row>
    <row r="13" spans="1:34">
      <c r="A13" s="4206"/>
      <c r="B13" s="4207"/>
      <c r="C13" s="4218"/>
      <c r="D13" s="4218"/>
      <c r="E13" s="4218"/>
      <c r="F13" s="4218"/>
      <c r="H13" s="4206"/>
      <c r="I13" s="4207"/>
      <c r="J13" s="4218"/>
      <c r="K13" s="4242"/>
      <c r="L13" s="4218"/>
      <c r="M13" s="4218"/>
      <c r="O13" s="4206"/>
      <c r="P13" s="4207"/>
      <c r="Q13" s="4218"/>
      <c r="R13" s="4218"/>
      <c r="S13" s="4218"/>
      <c r="T13" s="4218"/>
      <c r="V13" s="4206"/>
      <c r="W13" s="4207"/>
      <c r="X13" s="4218"/>
      <c r="Y13" s="4218"/>
      <c r="Z13" s="4218"/>
      <c r="AA13" s="4218"/>
      <c r="AC13" s="4206"/>
      <c r="AD13" s="4207"/>
      <c r="AE13" s="4218"/>
      <c r="AF13" s="4215"/>
      <c r="AG13" s="4218"/>
      <c r="AH13" s="4215"/>
    </row>
    <row r="14" spans="1:34">
      <c r="A14" s="306"/>
      <c r="B14" s="4207" t="s">
        <v>252</v>
      </c>
      <c r="C14" s="4222" t="s">
        <v>573</v>
      </c>
      <c r="D14" s="4257">
        <f>'10,00'!O9</f>
        <v>0</v>
      </c>
      <c r="E14" s="4217" t="s">
        <v>271</v>
      </c>
      <c r="F14" s="4217">
        <f>'10,00'!O8</f>
        <v>0</v>
      </c>
      <c r="H14" s="306"/>
      <c r="I14" s="4207" t="s">
        <v>252</v>
      </c>
      <c r="J14" s="4222" t="s">
        <v>573</v>
      </c>
      <c r="K14" s="4257" t="e">
        <f>'11,30'!S12</f>
        <v>#DIV/0!</v>
      </c>
      <c r="L14" s="4217" t="s">
        <v>271</v>
      </c>
      <c r="M14" s="4217">
        <f>'11,30'!P11</f>
        <v>0</v>
      </c>
      <c r="O14" s="306"/>
      <c r="P14" s="4207" t="s">
        <v>252</v>
      </c>
      <c r="Q14" s="4222" t="s">
        <v>573</v>
      </c>
      <c r="R14" s="4257" t="e">
        <f>'16,00'!S12</f>
        <v>#DIV/0!</v>
      </c>
      <c r="S14" s="4217" t="s">
        <v>271</v>
      </c>
      <c r="T14" s="4217">
        <f>'16,00'!P11</f>
        <v>0</v>
      </c>
      <c r="V14" s="306"/>
      <c r="W14" s="4207" t="s">
        <v>252</v>
      </c>
      <c r="X14" s="4222" t="s">
        <v>573</v>
      </c>
      <c r="Y14" s="4257">
        <f>'19,00'!O9</f>
        <v>0</v>
      </c>
      <c r="Z14" s="4217" t="s">
        <v>271</v>
      </c>
      <c r="AA14" s="4217">
        <f>'19,00'!O8</f>
        <v>0</v>
      </c>
      <c r="AC14" s="306"/>
      <c r="AD14" s="4207" t="s">
        <v>252</v>
      </c>
      <c r="AE14" s="4222" t="s">
        <v>573</v>
      </c>
      <c r="AF14" s="4217"/>
      <c r="AG14" s="4217" t="s">
        <v>271</v>
      </c>
      <c r="AH14" s="4222">
        <f>ночь!L11</f>
        <v>0</v>
      </c>
    </row>
    <row r="15" spans="1:34">
      <c r="A15" s="4210">
        <f>A6</f>
        <v>44606</v>
      </c>
      <c r="B15" s="4207"/>
      <c r="C15" s="4223"/>
      <c r="D15" s="4218"/>
      <c r="E15" s="4218"/>
      <c r="F15" s="4218"/>
      <c r="H15" s="4210">
        <f>H6</f>
        <v>44606</v>
      </c>
      <c r="I15" s="4207"/>
      <c r="J15" s="4223"/>
      <c r="K15" s="4242"/>
      <c r="L15" s="4218"/>
      <c r="M15" s="4218"/>
      <c r="O15" s="4210">
        <f>O6</f>
        <v>44606</v>
      </c>
      <c r="P15" s="4207"/>
      <c r="Q15" s="4223"/>
      <c r="R15" s="4218"/>
      <c r="S15" s="4218"/>
      <c r="T15" s="4218"/>
      <c r="V15" s="4210">
        <f>V6</f>
        <v>44606</v>
      </c>
      <c r="W15" s="4207"/>
      <c r="X15" s="4223"/>
      <c r="Y15" s="4218"/>
      <c r="Z15" s="4218"/>
      <c r="AA15" s="4218"/>
      <c r="AC15" s="4210">
        <f>AC6</f>
        <v>44606</v>
      </c>
      <c r="AD15" s="4207"/>
      <c r="AE15" s="4223"/>
      <c r="AF15" s="4218"/>
      <c r="AG15" s="4218"/>
      <c r="AH15" s="4223"/>
    </row>
    <row r="16" spans="1:34">
      <c r="A16" s="4211"/>
      <c r="B16" s="4207" t="s">
        <v>253</v>
      </c>
      <c r="C16" s="4217" t="s">
        <v>606</v>
      </c>
      <c r="D16" s="4240">
        <f>'10,00'!Q9</f>
        <v>0</v>
      </c>
      <c r="E16" s="4217" t="s">
        <v>729</v>
      </c>
      <c r="F16" s="4204">
        <f>'10,00'!O11</f>
        <v>0</v>
      </c>
      <c r="H16" s="4211"/>
      <c r="I16" s="4207" t="s">
        <v>253</v>
      </c>
      <c r="J16" s="4217" t="s">
        <v>606</v>
      </c>
      <c r="K16" s="4241" t="e">
        <f>'11,30'!R12</f>
        <v>#DIV/0!</v>
      </c>
      <c r="L16" s="4204"/>
      <c r="M16" s="4204"/>
      <c r="O16" s="4211"/>
      <c r="P16" s="4207" t="s">
        <v>253</v>
      </c>
      <c r="Q16" s="4217" t="s">
        <v>606</v>
      </c>
      <c r="R16" s="4241" t="e">
        <f>'16,00'!R12</f>
        <v>#DIV/0!</v>
      </c>
      <c r="S16" s="4204"/>
      <c r="T16" s="4204"/>
      <c r="V16" s="4211"/>
      <c r="W16" s="4207" t="s">
        <v>253</v>
      </c>
      <c r="X16" s="4217" t="s">
        <v>606</v>
      </c>
      <c r="Y16" s="4241">
        <f>'19,00'!Q9</f>
        <v>0</v>
      </c>
      <c r="Z16" s="4217" t="s">
        <v>729</v>
      </c>
      <c r="AA16" s="4204">
        <f>'19,00'!O11</f>
        <v>0</v>
      </c>
      <c r="AC16" s="4211"/>
      <c r="AD16" s="4207" t="s">
        <v>253</v>
      </c>
      <c r="AE16" s="4217" t="s">
        <v>606</v>
      </c>
      <c r="AF16" s="4217">
        <f>ночь!L12</f>
        <v>0</v>
      </c>
      <c r="AG16" s="4204"/>
      <c r="AH16" s="4217"/>
    </row>
    <row r="17" spans="1:34" ht="8.25" customHeight="1">
      <c r="A17" s="304"/>
      <c r="B17" s="4207"/>
      <c r="C17" s="4218"/>
      <c r="D17" s="4218"/>
      <c r="E17" s="4218"/>
      <c r="F17" s="4205"/>
      <c r="H17" s="319"/>
      <c r="I17" s="4207"/>
      <c r="J17" s="4218"/>
      <c r="K17" s="4259"/>
      <c r="L17" s="4205"/>
      <c r="M17" s="4205"/>
      <c r="O17" s="319"/>
      <c r="P17" s="4207"/>
      <c r="Q17" s="4218"/>
      <c r="R17" s="4205"/>
      <c r="S17" s="4205"/>
      <c r="T17" s="4205"/>
      <c r="V17" s="319"/>
      <c r="W17" s="4207"/>
      <c r="X17" s="4218"/>
      <c r="Y17" s="4205"/>
      <c r="Z17" s="4218"/>
      <c r="AA17" s="4205"/>
      <c r="AC17" s="319"/>
      <c r="AD17" s="4207"/>
      <c r="AE17" s="4218"/>
      <c r="AF17" s="4218"/>
      <c r="AG17" s="4205"/>
      <c r="AH17" s="4218"/>
    </row>
    <row r="18" spans="1:34" ht="9" customHeight="1">
      <c r="K18" s="2106"/>
      <c r="AF18" s="2242"/>
      <c r="AH18" s="2242"/>
    </row>
    <row r="19" spans="1:34" ht="8.25" customHeight="1">
      <c r="A19" s="305"/>
      <c r="B19" s="4202"/>
      <c r="C19" s="4217" t="s">
        <v>572</v>
      </c>
      <c r="D19" s="4217">
        <f>'10,00'!X7</f>
        <v>54</v>
      </c>
      <c r="E19" s="4217" t="s">
        <v>273</v>
      </c>
      <c r="F19" s="4217" t="e">
        <f>'10,00'!#REF!</f>
        <v>#REF!</v>
      </c>
      <c r="H19" s="320"/>
      <c r="I19" s="4202"/>
      <c r="J19" s="4217" t="s">
        <v>572</v>
      </c>
      <c r="K19" s="4240">
        <f>'11,30'!AC10</f>
        <v>0</v>
      </c>
      <c r="L19" s="4217" t="s">
        <v>273</v>
      </c>
      <c r="M19" s="4217">
        <f>'11,30'!Z24</f>
        <v>0</v>
      </c>
      <c r="O19" s="320"/>
      <c r="P19" s="4202"/>
      <c r="Q19" s="4217" t="s">
        <v>572</v>
      </c>
      <c r="R19" s="4217">
        <f>'16,00'!AC10</f>
        <v>0</v>
      </c>
      <c r="S19" s="4217" t="s">
        <v>273</v>
      </c>
      <c r="T19" s="4217">
        <f>'16,00'!Z24</f>
        <v>0</v>
      </c>
      <c r="V19" s="320"/>
      <c r="W19" s="4202"/>
      <c r="X19" s="4217" t="s">
        <v>572</v>
      </c>
      <c r="Y19" s="4217">
        <f>'19,00'!X7</f>
        <v>36</v>
      </c>
      <c r="Z19" s="4217" t="s">
        <v>273</v>
      </c>
      <c r="AA19" s="4217" t="e">
        <f>'19,00'!#REF!</f>
        <v>#REF!</v>
      </c>
      <c r="AC19" s="320"/>
      <c r="AD19" s="4202"/>
      <c r="AE19" s="4217" t="s">
        <v>572</v>
      </c>
      <c r="AF19" s="4217"/>
      <c r="AG19" s="4217" t="s">
        <v>273</v>
      </c>
      <c r="AH19" s="4217">
        <f>ночь!T24</f>
        <v>0</v>
      </c>
    </row>
    <row r="20" spans="1:34" ht="16.5" customHeight="1">
      <c r="A20" s="307">
        <f>A11</f>
        <v>0.41666666666666669</v>
      </c>
      <c r="B20" s="4202"/>
      <c r="C20" s="4218"/>
      <c r="D20" s="4218"/>
      <c r="E20" s="4218"/>
      <c r="F20" s="4218"/>
      <c r="H20" s="307">
        <f>H11</f>
        <v>0.5</v>
      </c>
      <c r="I20" s="4202"/>
      <c r="J20" s="4218"/>
      <c r="K20" s="4242"/>
      <c r="L20" s="4218"/>
      <c r="M20" s="4218"/>
      <c r="O20" s="307">
        <f>O11</f>
        <v>0.66666666666666663</v>
      </c>
      <c r="P20" s="4202"/>
      <c r="Q20" s="4218"/>
      <c r="R20" s="4218"/>
      <c r="S20" s="4218"/>
      <c r="T20" s="4218"/>
      <c r="V20" s="307">
        <f>V11</f>
        <v>0.79166666666666663</v>
      </c>
      <c r="W20" s="4202"/>
      <c r="X20" s="4218"/>
      <c r="Y20" s="4218"/>
      <c r="Z20" s="4218"/>
      <c r="AA20" s="4218"/>
      <c r="AC20" s="307" t="str">
        <f>AC11</f>
        <v>Ночь</v>
      </c>
      <c r="AD20" s="4202"/>
      <c r="AE20" s="4218"/>
      <c r="AF20" s="4218"/>
      <c r="AG20" s="4218"/>
      <c r="AH20" s="4218"/>
    </row>
    <row r="21" spans="1:34">
      <c r="A21" s="4206" t="s">
        <v>275</v>
      </c>
      <c r="B21" s="4207" t="s">
        <v>251</v>
      </c>
      <c r="C21" s="4217" t="s">
        <v>571</v>
      </c>
      <c r="D21" s="4217">
        <f>'10,00'!Z7</f>
        <v>0</v>
      </c>
      <c r="E21" s="4217" t="s">
        <v>274</v>
      </c>
      <c r="F21" s="4217" t="e">
        <f>'10,00'!#REF!</f>
        <v>#REF!</v>
      </c>
      <c r="H21" s="4206" t="s">
        <v>275</v>
      </c>
      <c r="I21" s="4207" t="s">
        <v>251</v>
      </c>
      <c r="J21" s="4217" t="s">
        <v>571</v>
      </c>
      <c r="K21" s="4240">
        <f>'11,30'!AB10</f>
        <v>0</v>
      </c>
      <c r="L21" s="4217" t="s">
        <v>274</v>
      </c>
      <c r="M21" s="4217">
        <f>'11,30'!Z25</f>
        <v>0</v>
      </c>
      <c r="O21" s="4206" t="s">
        <v>275</v>
      </c>
      <c r="P21" s="4207" t="s">
        <v>251</v>
      </c>
      <c r="Q21" s="4217" t="s">
        <v>571</v>
      </c>
      <c r="R21" s="4217">
        <f>'16,00'!AB10</f>
        <v>0</v>
      </c>
      <c r="S21" s="4217" t="s">
        <v>274</v>
      </c>
      <c r="T21" s="4217">
        <f>'16,00'!Z25</f>
        <v>0</v>
      </c>
      <c r="V21" s="4206" t="s">
        <v>275</v>
      </c>
      <c r="W21" s="4207" t="s">
        <v>251</v>
      </c>
      <c r="X21" s="4217" t="s">
        <v>571</v>
      </c>
      <c r="Y21" s="4217">
        <f>'19,00'!Z7</f>
        <v>0</v>
      </c>
      <c r="Z21" s="4217" t="s">
        <v>274</v>
      </c>
      <c r="AA21" s="4217" t="e">
        <f>'19,00'!#REF!</f>
        <v>#REF!</v>
      </c>
      <c r="AC21" s="4206" t="str">
        <f>V48</f>
        <v>павильон "Ай-Пери"</v>
      </c>
      <c r="AD21" s="4207" t="s">
        <v>251</v>
      </c>
      <c r="AE21" s="4217" t="s">
        <v>571</v>
      </c>
      <c r="AF21" s="4217">
        <f>ночь!T10</f>
        <v>0</v>
      </c>
      <c r="AG21" s="4217" t="s">
        <v>274</v>
      </c>
      <c r="AH21" s="4217">
        <f>ночь!T25</f>
        <v>0</v>
      </c>
    </row>
    <row r="22" spans="1:34">
      <c r="A22" s="4206"/>
      <c r="B22" s="4207"/>
      <c r="C22" s="4218"/>
      <c r="D22" s="4218"/>
      <c r="E22" s="4218"/>
      <c r="F22" s="4218"/>
      <c r="H22" s="4206"/>
      <c r="I22" s="4207"/>
      <c r="J22" s="4218"/>
      <c r="K22" s="4242"/>
      <c r="L22" s="4218"/>
      <c r="M22" s="4218"/>
      <c r="O22" s="4206"/>
      <c r="P22" s="4207"/>
      <c r="Q22" s="4218"/>
      <c r="R22" s="4218"/>
      <c r="S22" s="4218"/>
      <c r="T22" s="4218"/>
      <c r="V22" s="4206"/>
      <c r="W22" s="4207"/>
      <c r="X22" s="4218"/>
      <c r="Y22" s="4218"/>
      <c r="Z22" s="4218"/>
      <c r="AA22" s="4218"/>
      <c r="AC22" s="4206"/>
      <c r="AD22" s="4207"/>
      <c r="AE22" s="4218"/>
      <c r="AF22" s="4218"/>
      <c r="AG22" s="4218"/>
      <c r="AH22" s="4218"/>
    </row>
    <row r="23" spans="1:34">
      <c r="A23" s="306"/>
      <c r="B23" s="4207" t="s">
        <v>252</v>
      </c>
      <c r="C23" s="4222" t="s">
        <v>573</v>
      </c>
      <c r="D23" s="4222">
        <f>'10,00'!X9</f>
        <v>36</v>
      </c>
      <c r="E23" s="4217" t="s">
        <v>271</v>
      </c>
      <c r="F23" s="4217">
        <f>'10,00'!X8</f>
        <v>16</v>
      </c>
      <c r="H23" s="306"/>
      <c r="I23" s="4207" t="s">
        <v>252</v>
      </c>
      <c r="J23" s="4222" t="s">
        <v>573</v>
      </c>
      <c r="K23" s="4257">
        <f>'11,30'!AC12</f>
        <v>0</v>
      </c>
      <c r="L23" s="4217" t="s">
        <v>271</v>
      </c>
      <c r="M23" s="4217">
        <f>'11,30'!Z11</f>
        <v>0</v>
      </c>
      <c r="O23" s="306"/>
      <c r="P23" s="4207" t="s">
        <v>252</v>
      </c>
      <c r="Q23" s="4222" t="s">
        <v>573</v>
      </c>
      <c r="R23" s="4222">
        <f>'16,00'!AC12</f>
        <v>0</v>
      </c>
      <c r="S23" s="4217" t="s">
        <v>271</v>
      </c>
      <c r="T23" s="4217">
        <f>'16,00'!Z11</f>
        <v>0</v>
      </c>
      <c r="V23" s="306"/>
      <c r="W23" s="4207" t="s">
        <v>252</v>
      </c>
      <c r="X23" s="4222" t="s">
        <v>573</v>
      </c>
      <c r="Y23" s="4222">
        <f>'19,00'!X9</f>
        <v>18</v>
      </c>
      <c r="Z23" s="4217" t="s">
        <v>271</v>
      </c>
      <c r="AA23" s="4217">
        <f>'19,00'!X8</f>
        <v>13</v>
      </c>
      <c r="AC23" s="306"/>
      <c r="AD23" s="4207" t="s">
        <v>252</v>
      </c>
      <c r="AE23" s="4222" t="s">
        <v>573</v>
      </c>
      <c r="AF23" s="4222"/>
      <c r="AG23" s="4217" t="s">
        <v>271</v>
      </c>
      <c r="AH23" s="4222">
        <f>ночь!T11</f>
        <v>0</v>
      </c>
    </row>
    <row r="24" spans="1:34">
      <c r="A24" s="4210">
        <f>A15</f>
        <v>44606</v>
      </c>
      <c r="B24" s="4207"/>
      <c r="C24" s="4223"/>
      <c r="D24" s="4218"/>
      <c r="E24" s="4218"/>
      <c r="F24" s="4218"/>
      <c r="H24" s="4210">
        <f>H15</f>
        <v>44606</v>
      </c>
      <c r="I24" s="4207"/>
      <c r="J24" s="4223"/>
      <c r="K24" s="4242"/>
      <c r="L24" s="4218"/>
      <c r="M24" s="4218"/>
      <c r="O24" s="4210">
        <f>O15</f>
        <v>44606</v>
      </c>
      <c r="P24" s="4207"/>
      <c r="Q24" s="4223"/>
      <c r="R24" s="4218"/>
      <c r="S24" s="4218"/>
      <c r="T24" s="4218"/>
      <c r="V24" s="4210">
        <f>V15</f>
        <v>44606</v>
      </c>
      <c r="W24" s="4207"/>
      <c r="X24" s="4223"/>
      <c r="Y24" s="4218"/>
      <c r="Z24" s="4218"/>
      <c r="AA24" s="4218"/>
      <c r="AC24" s="4210">
        <f>AC15</f>
        <v>44606</v>
      </c>
      <c r="AD24" s="4207"/>
      <c r="AE24" s="4223"/>
      <c r="AF24" s="4218"/>
      <c r="AG24" s="4218"/>
      <c r="AH24" s="4223"/>
    </row>
    <row r="25" spans="1:34" ht="8.25" customHeight="1">
      <c r="A25" s="4211"/>
      <c r="B25" s="4207" t="s">
        <v>253</v>
      </c>
      <c r="C25" s="4217" t="s">
        <v>606</v>
      </c>
      <c r="D25" s="4217">
        <f>'10,00'!Z9</f>
        <v>0</v>
      </c>
      <c r="E25" s="4217" t="s">
        <v>729</v>
      </c>
      <c r="F25" s="4204">
        <f>'10,00'!X11</f>
        <v>0</v>
      </c>
      <c r="H25" s="4211"/>
      <c r="I25" s="4207" t="s">
        <v>253</v>
      </c>
      <c r="J25" s="4217" t="s">
        <v>606</v>
      </c>
      <c r="K25" s="4241">
        <f>'11,30'!AB12</f>
        <v>0</v>
      </c>
      <c r="L25" s="4204"/>
      <c r="M25" s="4204"/>
      <c r="O25" s="4211"/>
      <c r="P25" s="4207" t="s">
        <v>253</v>
      </c>
      <c r="Q25" s="4217" t="s">
        <v>606</v>
      </c>
      <c r="R25" s="4204">
        <f>'16,00'!AB12</f>
        <v>0</v>
      </c>
      <c r="S25" s="4204"/>
      <c r="T25" s="4204"/>
      <c r="V25" s="4211"/>
      <c r="W25" s="4207" t="s">
        <v>253</v>
      </c>
      <c r="X25" s="4217" t="s">
        <v>606</v>
      </c>
      <c r="Y25" s="4204">
        <f>'19,00'!Z9</f>
        <v>0</v>
      </c>
      <c r="Z25" s="4217" t="s">
        <v>729</v>
      </c>
      <c r="AA25" s="4204">
        <f>'19,00'!X11</f>
        <v>13</v>
      </c>
      <c r="AC25" s="4211"/>
      <c r="AD25" s="4207" t="s">
        <v>253</v>
      </c>
      <c r="AE25" s="4217" t="s">
        <v>606</v>
      </c>
      <c r="AF25" s="4217">
        <f>ночь!T12</f>
        <v>0</v>
      </c>
      <c r="AG25" s="4204"/>
      <c r="AH25" s="4217"/>
    </row>
    <row r="26" spans="1:34" ht="9" customHeight="1">
      <c r="A26" s="304"/>
      <c r="B26" s="4207"/>
      <c r="C26" s="4218"/>
      <c r="D26" s="4218"/>
      <c r="E26" s="4218"/>
      <c r="F26" s="4205"/>
      <c r="H26" s="319"/>
      <c r="I26" s="4207"/>
      <c r="J26" s="4218"/>
      <c r="K26" s="4259"/>
      <c r="L26" s="4205"/>
      <c r="M26" s="4205"/>
      <c r="O26" s="319"/>
      <c r="P26" s="4207"/>
      <c r="Q26" s="4218"/>
      <c r="R26" s="4205"/>
      <c r="S26" s="4205"/>
      <c r="T26" s="4205"/>
      <c r="V26" s="319"/>
      <c r="W26" s="4207"/>
      <c r="X26" s="4218"/>
      <c r="Y26" s="4205"/>
      <c r="Z26" s="4218"/>
      <c r="AA26" s="4205"/>
      <c r="AC26" s="319"/>
      <c r="AD26" s="4207"/>
      <c r="AE26" s="4218"/>
      <c r="AF26" s="4218"/>
      <c r="AG26" s="4205"/>
      <c r="AH26" s="4218"/>
    </row>
    <row r="27" spans="1:34">
      <c r="K27" s="2106"/>
      <c r="AF27" s="2242"/>
      <c r="AH27" s="2242"/>
    </row>
    <row r="28" spans="1:34" ht="9" customHeight="1">
      <c r="A28" s="305"/>
      <c r="B28" s="4202"/>
      <c r="C28" s="4217" t="s">
        <v>572</v>
      </c>
      <c r="D28" s="4243">
        <f>'10,00'!F59</f>
        <v>0</v>
      </c>
      <c r="E28" s="4217" t="s">
        <v>273</v>
      </c>
      <c r="F28" s="4217" t="e">
        <f>'10,00'!#REF!</f>
        <v>#REF!</v>
      </c>
      <c r="H28" s="320"/>
      <c r="I28" s="4202"/>
      <c r="J28" s="4217" t="s">
        <v>572</v>
      </c>
      <c r="K28" s="4240" t="e">
        <f>'11,30'!I65</f>
        <v>#DIV/0!</v>
      </c>
      <c r="L28" s="4217" t="s">
        <v>273</v>
      </c>
      <c r="M28" s="4217">
        <f>'11,30'!F79</f>
        <v>0</v>
      </c>
      <c r="O28" s="320"/>
      <c r="P28" s="4202"/>
      <c r="Q28" s="4217" t="s">
        <v>572</v>
      </c>
      <c r="R28" s="4243" t="e">
        <f>'16,00'!I65</f>
        <v>#DIV/0!</v>
      </c>
      <c r="S28" s="4217" t="s">
        <v>273</v>
      </c>
      <c r="T28" s="4217">
        <f>'16,00'!F79</f>
        <v>0</v>
      </c>
      <c r="V28" s="320"/>
      <c r="W28" s="4202"/>
      <c r="X28" s="4217" t="s">
        <v>572</v>
      </c>
      <c r="Y28" s="4243">
        <f>'19,00'!F59</f>
        <v>36</v>
      </c>
      <c r="Z28" s="4217" t="s">
        <v>273</v>
      </c>
      <c r="AA28" s="4217" t="e">
        <f>'19,00'!#REF!</f>
        <v>#REF!</v>
      </c>
      <c r="AC28" s="320"/>
      <c r="AD28" s="4202"/>
      <c r="AE28" s="4217" t="s">
        <v>572</v>
      </c>
      <c r="AF28" s="4217"/>
      <c r="AG28" s="4217" t="s">
        <v>273</v>
      </c>
      <c r="AH28" s="4217">
        <f>ночь!D79</f>
        <v>0</v>
      </c>
    </row>
    <row r="29" spans="1:34" ht="18">
      <c r="A29" s="307">
        <f>A20</f>
        <v>0.41666666666666669</v>
      </c>
      <c r="B29" s="4202"/>
      <c r="C29" s="4218"/>
      <c r="D29" s="4218"/>
      <c r="E29" s="4218"/>
      <c r="F29" s="4218"/>
      <c r="H29" s="307">
        <f>H20</f>
        <v>0.5</v>
      </c>
      <c r="I29" s="4202"/>
      <c r="J29" s="4218"/>
      <c r="K29" s="4242"/>
      <c r="L29" s="4218"/>
      <c r="M29" s="4218"/>
      <c r="O29" s="307">
        <f>O20</f>
        <v>0.66666666666666663</v>
      </c>
      <c r="P29" s="4202"/>
      <c r="Q29" s="4218"/>
      <c r="R29" s="4218"/>
      <c r="S29" s="4218"/>
      <c r="T29" s="4218"/>
      <c r="V29" s="307">
        <f>V20</f>
        <v>0.79166666666666663</v>
      </c>
      <c r="W29" s="4202"/>
      <c r="X29" s="4218"/>
      <c r="Y29" s="4218"/>
      <c r="Z29" s="4218"/>
      <c r="AA29" s="4218"/>
      <c r="AC29" s="307" t="str">
        <f>AC20</f>
        <v>Ночь</v>
      </c>
      <c r="AD29" s="4202"/>
      <c r="AE29" s="4218"/>
      <c r="AF29" s="4218"/>
      <c r="AG29" s="4218"/>
      <c r="AH29" s="4218"/>
    </row>
    <row r="30" spans="1:34">
      <c r="A30" s="4206" t="s">
        <v>255</v>
      </c>
      <c r="B30" s="4207" t="s">
        <v>251</v>
      </c>
      <c r="C30" s="4217" t="s">
        <v>571</v>
      </c>
      <c r="D30" s="4243">
        <f>'10,00'!H59</f>
        <v>0</v>
      </c>
      <c r="E30" s="4217" t="s">
        <v>274</v>
      </c>
      <c r="F30" s="4217" t="e">
        <f>'10,00'!#REF!</f>
        <v>#REF!</v>
      </c>
      <c r="H30" s="4206" t="s">
        <v>255</v>
      </c>
      <c r="I30" s="4207" t="s">
        <v>251</v>
      </c>
      <c r="J30" s="4217" t="s">
        <v>571</v>
      </c>
      <c r="K30" s="4240" t="e">
        <f>'11,30'!H65</f>
        <v>#DIV/0!</v>
      </c>
      <c r="L30" s="4217" t="s">
        <v>274</v>
      </c>
      <c r="M30" s="4217">
        <f>'11,30'!F80</f>
        <v>0</v>
      </c>
      <c r="O30" s="4206" t="s">
        <v>255</v>
      </c>
      <c r="P30" s="4207" t="s">
        <v>251</v>
      </c>
      <c r="Q30" s="4217" t="s">
        <v>571</v>
      </c>
      <c r="R30" s="4243" t="e">
        <f>'16,00'!H65</f>
        <v>#DIV/0!</v>
      </c>
      <c r="S30" s="4217" t="s">
        <v>274</v>
      </c>
      <c r="T30" s="4217">
        <f>'16,00'!F80</f>
        <v>0</v>
      </c>
      <c r="V30" s="4206" t="s">
        <v>255</v>
      </c>
      <c r="W30" s="4207" t="s">
        <v>251</v>
      </c>
      <c r="X30" s="4217" t="s">
        <v>571</v>
      </c>
      <c r="Y30" s="4243">
        <f>'19,00'!H59</f>
        <v>0</v>
      </c>
      <c r="Z30" s="4217" t="s">
        <v>274</v>
      </c>
      <c r="AA30" s="4217" t="e">
        <f>'19,00'!#REF!</f>
        <v>#REF!</v>
      </c>
      <c r="AC30" s="4206" t="str">
        <f>V75</f>
        <v>павильон "Донецкая"</v>
      </c>
      <c r="AD30" s="4207" t="s">
        <v>251</v>
      </c>
      <c r="AE30" s="4217" t="s">
        <v>571</v>
      </c>
      <c r="AF30" s="4217">
        <f>ночь!D65</f>
        <v>0</v>
      </c>
      <c r="AG30" s="4217" t="s">
        <v>274</v>
      </c>
      <c r="AH30" s="4217">
        <f>ночь!D80</f>
        <v>0</v>
      </c>
    </row>
    <row r="31" spans="1:34">
      <c r="A31" s="4206"/>
      <c r="B31" s="4207"/>
      <c r="C31" s="4218"/>
      <c r="D31" s="4218"/>
      <c r="E31" s="4218"/>
      <c r="F31" s="4218"/>
      <c r="H31" s="4206"/>
      <c r="I31" s="4207"/>
      <c r="J31" s="4218"/>
      <c r="K31" s="4242"/>
      <c r="L31" s="4218"/>
      <c r="M31" s="4218"/>
      <c r="O31" s="4206"/>
      <c r="P31" s="4207"/>
      <c r="Q31" s="4218"/>
      <c r="R31" s="4218"/>
      <c r="S31" s="4218"/>
      <c r="T31" s="4218"/>
      <c r="V31" s="4206"/>
      <c r="W31" s="4207"/>
      <c r="X31" s="4218"/>
      <c r="Y31" s="4218"/>
      <c r="Z31" s="4218"/>
      <c r="AA31" s="4218"/>
      <c r="AC31" s="4206"/>
      <c r="AD31" s="4207"/>
      <c r="AE31" s="4218"/>
      <c r="AF31" s="4218"/>
      <c r="AG31" s="4218"/>
      <c r="AH31" s="4218"/>
    </row>
    <row r="32" spans="1:34">
      <c r="A32" s="306"/>
      <c r="B32" s="4207" t="s">
        <v>252</v>
      </c>
      <c r="C32" s="4222" t="s">
        <v>573</v>
      </c>
      <c r="D32" s="4257">
        <f>'10,00'!F61</f>
        <v>0</v>
      </c>
      <c r="E32" s="4217" t="s">
        <v>271</v>
      </c>
      <c r="F32" s="4217">
        <f>'10,00'!F60</f>
        <v>0</v>
      </c>
      <c r="H32" s="306"/>
      <c r="I32" s="4207" t="s">
        <v>252</v>
      </c>
      <c r="J32" s="4222" t="s">
        <v>573</v>
      </c>
      <c r="K32" s="4257" t="e">
        <f>'11,30'!I67</f>
        <v>#DIV/0!</v>
      </c>
      <c r="L32" s="4217" t="s">
        <v>271</v>
      </c>
      <c r="M32" s="4217">
        <f>'11,30'!F66</f>
        <v>0</v>
      </c>
      <c r="O32" s="306"/>
      <c r="P32" s="4207" t="s">
        <v>252</v>
      </c>
      <c r="Q32" s="4222" t="s">
        <v>573</v>
      </c>
      <c r="R32" s="4257" t="e">
        <f>'16,00'!I67</f>
        <v>#DIV/0!</v>
      </c>
      <c r="S32" s="4217" t="s">
        <v>271</v>
      </c>
      <c r="T32" s="4217">
        <f>'16,00'!F66</f>
        <v>0</v>
      </c>
      <c r="V32" s="306"/>
      <c r="W32" s="4207" t="s">
        <v>252</v>
      </c>
      <c r="X32" s="4222" t="s">
        <v>573</v>
      </c>
      <c r="Y32" s="4257">
        <f>'19,00'!F61</f>
        <v>0</v>
      </c>
      <c r="Z32" s="4217" t="s">
        <v>271</v>
      </c>
      <c r="AA32" s="4217">
        <f>'19,00'!F60</f>
        <v>0</v>
      </c>
      <c r="AC32" s="306"/>
      <c r="AD32" s="4207" t="s">
        <v>252</v>
      </c>
      <c r="AE32" s="4222" t="s">
        <v>573</v>
      </c>
      <c r="AF32" s="4222"/>
      <c r="AG32" s="4217" t="s">
        <v>271</v>
      </c>
      <c r="AH32" s="4222">
        <f>ночь!D66</f>
        <v>0</v>
      </c>
    </row>
    <row r="33" spans="1:34">
      <c r="A33" s="4210">
        <f>A24</f>
        <v>44606</v>
      </c>
      <c r="B33" s="4207"/>
      <c r="C33" s="4223"/>
      <c r="D33" s="4218"/>
      <c r="E33" s="4218"/>
      <c r="F33" s="4218"/>
      <c r="H33" s="4210">
        <f>H24</f>
        <v>44606</v>
      </c>
      <c r="I33" s="4207"/>
      <c r="J33" s="4223"/>
      <c r="K33" s="4242"/>
      <c r="L33" s="4218"/>
      <c r="M33" s="4218"/>
      <c r="O33" s="4210">
        <f>O24</f>
        <v>44606</v>
      </c>
      <c r="P33" s="4207"/>
      <c r="Q33" s="4223"/>
      <c r="R33" s="4218"/>
      <c r="S33" s="4218"/>
      <c r="T33" s="4218"/>
      <c r="V33" s="4210">
        <f>V24</f>
        <v>44606</v>
      </c>
      <c r="W33" s="4207"/>
      <c r="X33" s="4223"/>
      <c r="Y33" s="4218"/>
      <c r="Z33" s="4218"/>
      <c r="AA33" s="4218"/>
      <c r="AC33" s="4210">
        <f>AC24</f>
        <v>44606</v>
      </c>
      <c r="AD33" s="4207"/>
      <c r="AE33" s="4223"/>
      <c r="AF33" s="4218"/>
      <c r="AG33" s="4218"/>
      <c r="AH33" s="4223"/>
    </row>
    <row r="34" spans="1:34" ht="8.25" customHeight="1">
      <c r="A34" s="4211"/>
      <c r="B34" s="4207" t="s">
        <v>253</v>
      </c>
      <c r="C34" s="4217" t="s">
        <v>606</v>
      </c>
      <c r="D34" s="4240">
        <f>'10,00'!H61</f>
        <v>0</v>
      </c>
      <c r="E34" s="4217" t="s">
        <v>729</v>
      </c>
      <c r="F34" s="4204">
        <f>'10,00'!F63</f>
        <v>0</v>
      </c>
      <c r="H34" s="4211"/>
      <c r="I34" s="4207" t="s">
        <v>253</v>
      </c>
      <c r="J34" s="4217" t="s">
        <v>606</v>
      </c>
      <c r="K34" s="4241" t="e">
        <f>'11,30'!H67</f>
        <v>#DIV/0!</v>
      </c>
      <c r="L34" s="4204"/>
      <c r="M34" s="4204"/>
      <c r="O34" s="4211"/>
      <c r="P34" s="4207" t="s">
        <v>253</v>
      </c>
      <c r="Q34" s="4217" t="s">
        <v>606</v>
      </c>
      <c r="R34" s="4241" t="e">
        <f>'16,00'!H67</f>
        <v>#DIV/0!</v>
      </c>
      <c r="S34" s="4204"/>
      <c r="T34" s="4204"/>
      <c r="V34" s="4211"/>
      <c r="W34" s="4207" t="s">
        <v>253</v>
      </c>
      <c r="X34" s="4217" t="s">
        <v>606</v>
      </c>
      <c r="Y34" s="4241">
        <f>'19,00'!H61</f>
        <v>0</v>
      </c>
      <c r="Z34" s="4217" t="s">
        <v>729</v>
      </c>
      <c r="AA34" s="4204">
        <f>'19,00'!F63</f>
        <v>0</v>
      </c>
      <c r="AC34" s="4211"/>
      <c r="AD34" s="4207" t="s">
        <v>253</v>
      </c>
      <c r="AE34" s="4217" t="s">
        <v>606</v>
      </c>
      <c r="AF34" s="4217">
        <f>ночь!D67</f>
        <v>0</v>
      </c>
      <c r="AG34" s="4204"/>
      <c r="AH34" s="4217"/>
    </row>
    <row r="35" spans="1:34" ht="8.25" customHeight="1">
      <c r="A35" s="304"/>
      <c r="B35" s="4207"/>
      <c r="C35" s="4218"/>
      <c r="D35" s="4218"/>
      <c r="E35" s="4218"/>
      <c r="F35" s="4205"/>
      <c r="H35" s="319"/>
      <c r="I35" s="4207"/>
      <c r="J35" s="4218"/>
      <c r="K35" s="4259"/>
      <c r="L35" s="4205"/>
      <c r="M35" s="4205"/>
      <c r="O35" s="319"/>
      <c r="P35" s="4207"/>
      <c r="Q35" s="4218"/>
      <c r="R35" s="4205"/>
      <c r="S35" s="4205"/>
      <c r="T35" s="4205"/>
      <c r="V35" s="319"/>
      <c r="W35" s="4207"/>
      <c r="X35" s="4218"/>
      <c r="Y35" s="4205"/>
      <c r="Z35" s="4218"/>
      <c r="AA35" s="4205"/>
      <c r="AC35" s="319"/>
      <c r="AD35" s="4207"/>
      <c r="AE35" s="4218"/>
      <c r="AF35" s="4218"/>
      <c r="AG35" s="4205"/>
      <c r="AH35" s="4218"/>
    </row>
    <row r="36" spans="1:34" ht="10.5" customHeight="1">
      <c r="K36" s="2106"/>
      <c r="AF36" s="2242"/>
      <c r="AH36" s="2242"/>
    </row>
    <row r="37" spans="1:34" ht="9" customHeight="1">
      <c r="A37" s="305"/>
      <c r="B37" s="4202"/>
      <c r="C37" s="4217" t="s">
        <v>572</v>
      </c>
      <c r="D37" s="4243">
        <f>'10,00'!O59</f>
        <v>126</v>
      </c>
      <c r="E37" s="4217" t="s">
        <v>273</v>
      </c>
      <c r="F37" s="4217" t="e">
        <f>'10,00'!#REF!</f>
        <v>#REF!</v>
      </c>
      <c r="H37" s="320"/>
      <c r="I37" s="4202"/>
      <c r="J37" s="4217" t="s">
        <v>572</v>
      </c>
      <c r="K37" s="4240" t="e">
        <f>'11,30'!S65</f>
        <v>#DIV/0!</v>
      </c>
      <c r="L37" s="4217" t="s">
        <v>273</v>
      </c>
      <c r="M37" s="4217">
        <f>'11,30'!P79</f>
        <v>0</v>
      </c>
      <c r="O37" s="320"/>
      <c r="P37" s="4202"/>
      <c r="Q37" s="4217" t="s">
        <v>572</v>
      </c>
      <c r="R37" s="4243" t="e">
        <f>'16,00'!S65</f>
        <v>#DIV/0!</v>
      </c>
      <c r="S37" s="4217" t="s">
        <v>273</v>
      </c>
      <c r="T37" s="4217">
        <f>'16,00'!P79</f>
        <v>0</v>
      </c>
      <c r="V37" s="320"/>
      <c r="W37" s="4202"/>
      <c r="X37" s="4217" t="s">
        <v>572</v>
      </c>
      <c r="Y37" s="4243">
        <f>'19,00'!O59</f>
        <v>72</v>
      </c>
      <c r="Z37" s="4217" t="s">
        <v>273</v>
      </c>
      <c r="AA37" s="4217" t="e">
        <f>'19,00'!#REF!</f>
        <v>#REF!</v>
      </c>
      <c r="AC37" s="320"/>
      <c r="AD37" s="4202"/>
      <c r="AE37" s="4217" t="s">
        <v>572</v>
      </c>
      <c r="AF37" s="4217"/>
      <c r="AG37" s="4217" t="s">
        <v>273</v>
      </c>
      <c r="AH37" s="4217">
        <f>ночь!L79</f>
        <v>0</v>
      </c>
    </row>
    <row r="38" spans="1:34" ht="18">
      <c r="A38" s="307">
        <f>A29</f>
        <v>0.41666666666666669</v>
      </c>
      <c r="B38" s="4202"/>
      <c r="C38" s="4218"/>
      <c r="D38" s="4218"/>
      <c r="E38" s="4218"/>
      <c r="F38" s="4218"/>
      <c r="H38" s="307">
        <f>H29</f>
        <v>0.5</v>
      </c>
      <c r="I38" s="4202"/>
      <c r="J38" s="4218"/>
      <c r="K38" s="4242"/>
      <c r="L38" s="4218"/>
      <c r="M38" s="4218"/>
      <c r="O38" s="307">
        <f>O29</f>
        <v>0.66666666666666663</v>
      </c>
      <c r="P38" s="4202"/>
      <c r="Q38" s="4218"/>
      <c r="R38" s="4218"/>
      <c r="S38" s="4218"/>
      <c r="T38" s="4218"/>
      <c r="V38" s="307">
        <f>V29</f>
        <v>0.79166666666666663</v>
      </c>
      <c r="W38" s="4202"/>
      <c r="X38" s="4218"/>
      <c r="Y38" s="4218"/>
      <c r="Z38" s="4218"/>
      <c r="AA38" s="4218"/>
      <c r="AC38" s="307" t="str">
        <f>AC29</f>
        <v>Ночь</v>
      </c>
      <c r="AD38" s="4202"/>
      <c r="AE38" s="4218"/>
      <c r="AF38" s="4218"/>
      <c r="AG38" s="4218"/>
      <c r="AH38" s="4218"/>
    </row>
    <row r="39" spans="1:34">
      <c r="A39" s="4206" t="s">
        <v>256</v>
      </c>
      <c r="B39" s="4207" t="s">
        <v>251</v>
      </c>
      <c r="C39" s="4217" t="s">
        <v>571</v>
      </c>
      <c r="D39" s="4243">
        <f>'10,00'!Q59</f>
        <v>0</v>
      </c>
      <c r="E39" s="4217" t="s">
        <v>274</v>
      </c>
      <c r="F39" s="4217" t="e">
        <f>'10,00'!#REF!</f>
        <v>#REF!</v>
      </c>
      <c r="H39" s="4206" t="s">
        <v>256</v>
      </c>
      <c r="I39" s="4207" t="s">
        <v>251</v>
      </c>
      <c r="J39" s="4217" t="s">
        <v>571</v>
      </c>
      <c r="K39" s="4240" t="e">
        <f>'11,30'!R65</f>
        <v>#DIV/0!</v>
      </c>
      <c r="L39" s="4217" t="s">
        <v>274</v>
      </c>
      <c r="M39" s="4217">
        <f>'11,30'!P80</f>
        <v>0</v>
      </c>
      <c r="O39" s="4206" t="s">
        <v>256</v>
      </c>
      <c r="P39" s="4207" t="s">
        <v>251</v>
      </c>
      <c r="Q39" s="4217" t="s">
        <v>571</v>
      </c>
      <c r="R39" s="4243" t="e">
        <f>'16,00'!R65</f>
        <v>#DIV/0!</v>
      </c>
      <c r="S39" s="4217" t="s">
        <v>274</v>
      </c>
      <c r="T39" s="4217">
        <f>'16,00'!P80</f>
        <v>0</v>
      </c>
      <c r="V39" s="4206" t="s">
        <v>256</v>
      </c>
      <c r="W39" s="4207" t="s">
        <v>251</v>
      </c>
      <c r="X39" s="4217" t="s">
        <v>571</v>
      </c>
      <c r="Y39" s="4243">
        <f>'19,00'!Q59</f>
        <v>0</v>
      </c>
      <c r="Z39" s="4217" t="s">
        <v>274</v>
      </c>
      <c r="AA39" s="4217" t="e">
        <f>'19,00'!#REF!</f>
        <v>#REF!</v>
      </c>
      <c r="AC39" s="4206" t="str">
        <f>V102</f>
        <v>павильон "Карпинка"</v>
      </c>
      <c r="AD39" s="4207" t="s">
        <v>251</v>
      </c>
      <c r="AE39" s="4217" t="s">
        <v>571</v>
      </c>
      <c r="AF39" s="4217">
        <f>ночь!L65</f>
        <v>0</v>
      </c>
      <c r="AG39" s="4217" t="s">
        <v>274</v>
      </c>
      <c r="AH39" s="4217">
        <f>ночь!L80</f>
        <v>0</v>
      </c>
    </row>
    <row r="40" spans="1:34">
      <c r="A40" s="4206"/>
      <c r="B40" s="4207"/>
      <c r="C40" s="4218"/>
      <c r="D40" s="4218"/>
      <c r="E40" s="4218"/>
      <c r="F40" s="4218"/>
      <c r="H40" s="4206"/>
      <c r="I40" s="4207"/>
      <c r="J40" s="4218"/>
      <c r="K40" s="4242"/>
      <c r="L40" s="4218"/>
      <c r="M40" s="4218"/>
      <c r="O40" s="4206"/>
      <c r="P40" s="4207"/>
      <c r="Q40" s="4218"/>
      <c r="R40" s="4218"/>
      <c r="S40" s="4218"/>
      <c r="T40" s="4218"/>
      <c r="V40" s="4206"/>
      <c r="W40" s="4207"/>
      <c r="X40" s="4218"/>
      <c r="Y40" s="4218"/>
      <c r="Z40" s="4218"/>
      <c r="AA40" s="4218"/>
      <c r="AC40" s="4206"/>
      <c r="AD40" s="4207"/>
      <c r="AE40" s="4218"/>
      <c r="AF40" s="4218"/>
      <c r="AG40" s="4218"/>
      <c r="AH40" s="4218"/>
    </row>
    <row r="41" spans="1:34">
      <c r="A41" s="306"/>
      <c r="B41" s="4207" t="s">
        <v>252</v>
      </c>
      <c r="C41" s="4222" t="s">
        <v>573</v>
      </c>
      <c r="D41" s="4257">
        <f>'10,00'!O61</f>
        <v>90</v>
      </c>
      <c r="E41" s="4217" t="s">
        <v>271</v>
      </c>
      <c r="F41" s="4217">
        <f>'10,00'!O60</f>
        <v>12</v>
      </c>
      <c r="H41" s="306"/>
      <c r="I41" s="4207" t="s">
        <v>252</v>
      </c>
      <c r="J41" s="4222" t="s">
        <v>573</v>
      </c>
      <c r="K41" s="4257" t="e">
        <f>'11,30'!S67</f>
        <v>#DIV/0!</v>
      </c>
      <c r="L41" s="4217" t="s">
        <v>271</v>
      </c>
      <c r="M41" s="4217">
        <f>'11,30'!P66</f>
        <v>0</v>
      </c>
      <c r="O41" s="306"/>
      <c r="P41" s="4207" t="s">
        <v>252</v>
      </c>
      <c r="Q41" s="4222" t="s">
        <v>573</v>
      </c>
      <c r="R41" s="4257" t="e">
        <f>'16,00'!S67</f>
        <v>#DIV/0!</v>
      </c>
      <c r="S41" s="4217" t="s">
        <v>271</v>
      </c>
      <c r="T41" s="4217">
        <f>'16,00'!P66</f>
        <v>0</v>
      </c>
      <c r="V41" s="306"/>
      <c r="W41" s="4207" t="s">
        <v>252</v>
      </c>
      <c r="X41" s="4222" t="s">
        <v>573</v>
      </c>
      <c r="Y41" s="4257">
        <f>'19,00'!O61</f>
        <v>36</v>
      </c>
      <c r="Z41" s="4217" t="s">
        <v>271</v>
      </c>
      <c r="AA41" s="4217">
        <f>'19,00'!O60</f>
        <v>32</v>
      </c>
      <c r="AC41" s="306"/>
      <c r="AD41" s="4207" t="s">
        <v>252</v>
      </c>
      <c r="AE41" s="4222" t="s">
        <v>573</v>
      </c>
      <c r="AF41" s="4222"/>
      <c r="AG41" s="4217" t="s">
        <v>271</v>
      </c>
      <c r="AH41" s="4222">
        <f>ночь!L66</f>
        <v>0</v>
      </c>
    </row>
    <row r="42" spans="1:34">
      <c r="A42" s="4210">
        <f>A33</f>
        <v>44606</v>
      </c>
      <c r="B42" s="4207"/>
      <c r="C42" s="4223"/>
      <c r="D42" s="4218"/>
      <c r="E42" s="4218"/>
      <c r="F42" s="4218"/>
      <c r="H42" s="4210">
        <f>H33</f>
        <v>44606</v>
      </c>
      <c r="I42" s="4207"/>
      <c r="J42" s="4223"/>
      <c r="K42" s="4242"/>
      <c r="L42" s="4218"/>
      <c r="M42" s="4218"/>
      <c r="O42" s="4210">
        <f>O33</f>
        <v>44606</v>
      </c>
      <c r="P42" s="4207"/>
      <c r="Q42" s="4223"/>
      <c r="R42" s="4218"/>
      <c r="S42" s="4218"/>
      <c r="T42" s="4218"/>
      <c r="V42" s="4210">
        <f>V33</f>
        <v>44606</v>
      </c>
      <c r="W42" s="4207"/>
      <c r="X42" s="4223"/>
      <c r="Y42" s="4218"/>
      <c r="Z42" s="4218"/>
      <c r="AA42" s="4218"/>
      <c r="AC42" s="4210">
        <f>AC33</f>
        <v>44606</v>
      </c>
      <c r="AD42" s="4207"/>
      <c r="AE42" s="4223"/>
      <c r="AF42" s="4218"/>
      <c r="AG42" s="4218"/>
      <c r="AH42" s="4223"/>
    </row>
    <row r="43" spans="1:34" ht="8.25" customHeight="1">
      <c r="A43" s="4211"/>
      <c r="B43" s="4207" t="s">
        <v>253</v>
      </c>
      <c r="C43" s="4217" t="s">
        <v>606</v>
      </c>
      <c r="D43" s="4240">
        <f>'10,00'!Q61</f>
        <v>0</v>
      </c>
      <c r="E43" s="4217" t="s">
        <v>729</v>
      </c>
      <c r="F43" s="4204">
        <f>'10,00'!O63</f>
        <v>6</v>
      </c>
      <c r="H43" s="4211"/>
      <c r="I43" s="4207" t="s">
        <v>253</v>
      </c>
      <c r="J43" s="4217" t="s">
        <v>606</v>
      </c>
      <c r="K43" s="4241" t="e">
        <f>'11,30'!R67</f>
        <v>#DIV/0!</v>
      </c>
      <c r="L43" s="4204"/>
      <c r="M43" s="4204"/>
      <c r="O43" s="4211"/>
      <c r="P43" s="4207" t="s">
        <v>253</v>
      </c>
      <c r="Q43" s="4217" t="s">
        <v>606</v>
      </c>
      <c r="R43" s="4241" t="e">
        <f>'16,00'!R67</f>
        <v>#DIV/0!</v>
      </c>
      <c r="S43" s="4204"/>
      <c r="T43" s="4204"/>
      <c r="V43" s="4211"/>
      <c r="W43" s="4207" t="s">
        <v>253</v>
      </c>
      <c r="X43" s="4217" t="s">
        <v>606</v>
      </c>
      <c r="Y43" s="4241">
        <f>'19,00'!Q61</f>
        <v>0</v>
      </c>
      <c r="Z43" s="4217" t="s">
        <v>729</v>
      </c>
      <c r="AA43" s="4204">
        <f>'19,00'!O63</f>
        <v>4</v>
      </c>
      <c r="AC43" s="4211"/>
      <c r="AD43" s="4207" t="s">
        <v>253</v>
      </c>
      <c r="AE43" s="4217" t="s">
        <v>606</v>
      </c>
      <c r="AF43" s="4217">
        <f>ночь!L67</f>
        <v>0</v>
      </c>
      <c r="AG43" s="4204"/>
      <c r="AH43" s="4217"/>
    </row>
    <row r="44" spans="1:34" ht="9.75" customHeight="1">
      <c r="A44" s="304"/>
      <c r="B44" s="4207"/>
      <c r="C44" s="4218"/>
      <c r="D44" s="4218"/>
      <c r="E44" s="4218"/>
      <c r="F44" s="4205"/>
      <c r="H44" s="319"/>
      <c r="I44" s="4207"/>
      <c r="J44" s="4218"/>
      <c r="K44" s="4259"/>
      <c r="L44" s="4205"/>
      <c r="M44" s="4205"/>
      <c r="O44" s="319"/>
      <c r="P44" s="4207"/>
      <c r="Q44" s="4218"/>
      <c r="R44" s="4205"/>
      <c r="S44" s="4205"/>
      <c r="T44" s="4205"/>
      <c r="V44" s="319"/>
      <c r="W44" s="4207"/>
      <c r="X44" s="4218"/>
      <c r="Y44" s="4205"/>
      <c r="Z44" s="4218"/>
      <c r="AA44" s="4205"/>
      <c r="AC44" s="319"/>
      <c r="AD44" s="4207"/>
      <c r="AE44" s="4218"/>
      <c r="AF44" s="4218"/>
      <c r="AG44" s="4205"/>
      <c r="AH44" s="4218"/>
    </row>
    <row r="45" spans="1:34" ht="7.5" customHeight="1">
      <c r="K45" s="2106"/>
      <c r="AF45" s="2242"/>
      <c r="AH45" s="2242"/>
    </row>
    <row r="46" spans="1:34" ht="9.75" customHeight="1">
      <c r="A46" s="305"/>
      <c r="B46" s="4202"/>
      <c r="C46" s="4217" t="s">
        <v>572</v>
      </c>
      <c r="D46" s="4243">
        <f>'10,00'!X59</f>
        <v>108</v>
      </c>
      <c r="E46" s="4217" t="s">
        <v>273</v>
      </c>
      <c r="F46" s="4217" t="e">
        <f>'10,00'!#REF!</f>
        <v>#REF!</v>
      </c>
      <c r="H46" s="320"/>
      <c r="I46" s="4202"/>
      <c r="J46" s="4217" t="s">
        <v>572</v>
      </c>
      <c r="K46" s="4240" t="e">
        <f>'11,30'!AC65</f>
        <v>#DIV/0!</v>
      </c>
      <c r="L46" s="4217" t="s">
        <v>273</v>
      </c>
      <c r="M46" s="4217">
        <f>'11,30'!Z79</f>
        <v>0</v>
      </c>
      <c r="O46" s="320"/>
      <c r="P46" s="4202"/>
      <c r="Q46" s="4217" t="s">
        <v>572</v>
      </c>
      <c r="R46" s="4243" t="e">
        <f>'16,00'!AC65</f>
        <v>#DIV/0!</v>
      </c>
      <c r="S46" s="4217" t="s">
        <v>273</v>
      </c>
      <c r="T46" s="4217">
        <f>'16,00'!Z79</f>
        <v>0</v>
      </c>
      <c r="V46" s="320"/>
      <c r="W46" s="4202"/>
      <c r="X46" s="4217" t="s">
        <v>572</v>
      </c>
      <c r="Y46" s="4243">
        <f>'19,00'!X59</f>
        <v>108</v>
      </c>
      <c r="Z46" s="4217" t="s">
        <v>273</v>
      </c>
      <c r="AA46" s="4217" t="e">
        <f>'19,00'!#REF!</f>
        <v>#REF!</v>
      </c>
      <c r="AC46" s="2241"/>
      <c r="AD46" s="4202"/>
      <c r="AE46" s="4217" t="s">
        <v>572</v>
      </c>
      <c r="AF46" s="4217"/>
      <c r="AG46" s="4217" t="s">
        <v>273</v>
      </c>
      <c r="AH46" s="4217">
        <f>ночь!T79</f>
        <v>0</v>
      </c>
    </row>
    <row r="47" spans="1:34" ht="18">
      <c r="A47" s="307">
        <f>A38</f>
        <v>0.41666666666666669</v>
      </c>
      <c r="B47" s="4202"/>
      <c r="C47" s="4218"/>
      <c r="D47" s="4218"/>
      <c r="E47" s="4218"/>
      <c r="F47" s="4218"/>
      <c r="H47" s="307">
        <f>H38</f>
        <v>0.5</v>
      </c>
      <c r="I47" s="4202"/>
      <c r="J47" s="4218"/>
      <c r="K47" s="4242"/>
      <c r="L47" s="4218"/>
      <c r="M47" s="4218"/>
      <c r="O47" s="307">
        <f>O38</f>
        <v>0.66666666666666663</v>
      </c>
      <c r="P47" s="4202"/>
      <c r="Q47" s="4218"/>
      <c r="R47" s="4218"/>
      <c r="S47" s="4218"/>
      <c r="T47" s="4218"/>
      <c r="V47" s="307">
        <f>V38</f>
        <v>0.79166666666666663</v>
      </c>
      <c r="W47" s="4202"/>
      <c r="X47" s="4218"/>
      <c r="Y47" s="4218"/>
      <c r="Z47" s="4218"/>
      <c r="AA47" s="4218"/>
      <c r="AC47" s="307" t="str">
        <f>AC38</f>
        <v>Ночь</v>
      </c>
      <c r="AD47" s="4202"/>
      <c r="AE47" s="4218"/>
      <c r="AF47" s="4218"/>
      <c r="AG47" s="4218"/>
      <c r="AH47" s="4218"/>
    </row>
    <row r="48" spans="1:34" ht="12.75" customHeight="1">
      <c r="A48" s="4206" t="s">
        <v>276</v>
      </c>
      <c r="B48" s="4207" t="s">
        <v>251</v>
      </c>
      <c r="C48" s="4217" t="s">
        <v>571</v>
      </c>
      <c r="D48" s="4243">
        <f>'10,00'!Z59</f>
        <v>0</v>
      </c>
      <c r="E48" s="4217" t="s">
        <v>274</v>
      </c>
      <c r="F48" s="4217" t="e">
        <f>'10,00'!#REF!</f>
        <v>#REF!</v>
      </c>
      <c r="H48" s="4206" t="s">
        <v>276</v>
      </c>
      <c r="I48" s="4207" t="s">
        <v>251</v>
      </c>
      <c r="J48" s="4217" t="s">
        <v>571</v>
      </c>
      <c r="K48" s="4240" t="e">
        <f>'11,30'!AB65</f>
        <v>#DIV/0!</v>
      </c>
      <c r="L48" s="4217" t="s">
        <v>274</v>
      </c>
      <c r="M48" s="4217">
        <f>'11,30'!Z80</f>
        <v>0</v>
      </c>
      <c r="O48" s="4206" t="s">
        <v>276</v>
      </c>
      <c r="P48" s="4207" t="s">
        <v>251</v>
      </c>
      <c r="Q48" s="4217" t="s">
        <v>571</v>
      </c>
      <c r="R48" s="4243" t="e">
        <f>'16,00'!AB65</f>
        <v>#DIV/0!</v>
      </c>
      <c r="S48" s="4217" t="s">
        <v>274</v>
      </c>
      <c r="T48" s="4217">
        <f>'16,00'!Z80</f>
        <v>0</v>
      </c>
      <c r="V48" s="4206" t="s">
        <v>276</v>
      </c>
      <c r="W48" s="4207" t="s">
        <v>251</v>
      </c>
      <c r="X48" s="4217" t="s">
        <v>571</v>
      </c>
      <c r="Y48" s="4243">
        <f>'19,00'!Z59</f>
        <v>0</v>
      </c>
      <c r="Z48" s="4217" t="s">
        <v>274</v>
      </c>
      <c r="AA48" s="4217" t="e">
        <f>'19,00'!#REF!</f>
        <v>#REF!</v>
      </c>
      <c r="AC48" s="4206" t="str">
        <f>ночь!U56</f>
        <v>12 мкр</v>
      </c>
      <c r="AD48" s="4207" t="s">
        <v>251</v>
      </c>
      <c r="AE48" s="4217" t="s">
        <v>571</v>
      </c>
      <c r="AF48" s="4217">
        <f>ночь!T65</f>
        <v>0</v>
      </c>
      <c r="AG48" s="4217" t="s">
        <v>274</v>
      </c>
      <c r="AH48" s="4217">
        <f>ночь!T80</f>
        <v>0</v>
      </c>
    </row>
    <row r="49" spans="1:34" ht="12.75" customHeight="1">
      <c r="A49" s="4206"/>
      <c r="B49" s="4207"/>
      <c r="C49" s="4218"/>
      <c r="D49" s="4218"/>
      <c r="E49" s="4218"/>
      <c r="F49" s="4218"/>
      <c r="H49" s="4206"/>
      <c r="I49" s="4207"/>
      <c r="J49" s="4218"/>
      <c r="K49" s="4242"/>
      <c r="L49" s="4218"/>
      <c r="M49" s="4218"/>
      <c r="O49" s="4206"/>
      <c r="P49" s="4207"/>
      <c r="Q49" s="4218"/>
      <c r="R49" s="4218"/>
      <c r="S49" s="4218"/>
      <c r="T49" s="4218"/>
      <c r="V49" s="4206"/>
      <c r="W49" s="4207"/>
      <c r="X49" s="4218"/>
      <c r="Y49" s="4218"/>
      <c r="Z49" s="4218"/>
      <c r="AA49" s="4218"/>
      <c r="AC49" s="4206"/>
      <c r="AD49" s="4207"/>
      <c r="AE49" s="4218"/>
      <c r="AF49" s="4218"/>
      <c r="AG49" s="4218"/>
      <c r="AH49" s="4218"/>
    </row>
    <row r="50" spans="1:34" ht="12.75" customHeight="1">
      <c r="A50" s="306"/>
      <c r="B50" s="4207" t="s">
        <v>252</v>
      </c>
      <c r="C50" s="4222" t="s">
        <v>573</v>
      </c>
      <c r="D50" s="4257">
        <f>'10,00'!X61</f>
        <v>90</v>
      </c>
      <c r="E50" s="4217" t="s">
        <v>271</v>
      </c>
      <c r="F50" s="4217">
        <f>'10,00'!X60</f>
        <v>26</v>
      </c>
      <c r="H50" s="306"/>
      <c r="I50" s="4207" t="s">
        <v>252</v>
      </c>
      <c r="J50" s="4222" t="s">
        <v>573</v>
      </c>
      <c r="K50" s="4257" t="e">
        <f>'11,30'!AC67</f>
        <v>#DIV/0!</v>
      </c>
      <c r="L50" s="4217" t="s">
        <v>271</v>
      </c>
      <c r="M50" s="4217">
        <f>'11,30'!Z66</f>
        <v>0</v>
      </c>
      <c r="O50" s="306"/>
      <c r="P50" s="4207" t="s">
        <v>252</v>
      </c>
      <c r="Q50" s="4222" t="s">
        <v>573</v>
      </c>
      <c r="R50" s="4257" t="e">
        <f>'16,00'!AC67</f>
        <v>#DIV/0!</v>
      </c>
      <c r="S50" s="4217" t="s">
        <v>271</v>
      </c>
      <c r="T50" s="4217">
        <f>'16,00'!Z66</f>
        <v>0</v>
      </c>
      <c r="V50" s="306"/>
      <c r="W50" s="4207" t="s">
        <v>252</v>
      </c>
      <c r="X50" s="4222" t="s">
        <v>573</v>
      </c>
      <c r="Y50" s="4257">
        <f>'19,00'!X61</f>
        <v>54</v>
      </c>
      <c r="Z50" s="4217" t="s">
        <v>271</v>
      </c>
      <c r="AA50" s="4217">
        <f>'19,00'!X60</f>
        <v>5</v>
      </c>
      <c r="AC50" s="2236"/>
      <c r="AD50" s="4207" t="s">
        <v>252</v>
      </c>
      <c r="AE50" s="4222" t="s">
        <v>573</v>
      </c>
      <c r="AF50" s="4222"/>
      <c r="AG50" s="4217" t="s">
        <v>271</v>
      </c>
      <c r="AH50" s="4222">
        <f>ночь!T66</f>
        <v>0</v>
      </c>
    </row>
    <row r="51" spans="1:34" ht="12.75" customHeight="1">
      <c r="A51" s="4210">
        <f>A42</f>
        <v>44606</v>
      </c>
      <c r="B51" s="4207"/>
      <c r="C51" s="4223"/>
      <c r="D51" s="4218"/>
      <c r="E51" s="4218"/>
      <c r="F51" s="4218"/>
      <c r="H51" s="4210">
        <f>H42</f>
        <v>44606</v>
      </c>
      <c r="I51" s="4207"/>
      <c r="J51" s="4223"/>
      <c r="K51" s="4242"/>
      <c r="L51" s="4218"/>
      <c r="M51" s="4218"/>
      <c r="O51" s="4210">
        <f>O42</f>
        <v>44606</v>
      </c>
      <c r="P51" s="4207"/>
      <c r="Q51" s="4223"/>
      <c r="R51" s="4218"/>
      <c r="S51" s="4218"/>
      <c r="T51" s="4218"/>
      <c r="V51" s="4210">
        <f>V42</f>
        <v>44606</v>
      </c>
      <c r="W51" s="4207"/>
      <c r="X51" s="4223"/>
      <c r="Y51" s="4218"/>
      <c r="Z51" s="4218"/>
      <c r="AA51" s="4218"/>
      <c r="AC51" s="4210">
        <f>AC42</f>
        <v>44606</v>
      </c>
      <c r="AD51" s="4207"/>
      <c r="AE51" s="4223"/>
      <c r="AF51" s="4218"/>
      <c r="AG51" s="4218"/>
      <c r="AH51" s="4223"/>
    </row>
    <row r="52" spans="1:34" ht="9.75" customHeight="1">
      <c r="A52" s="4211"/>
      <c r="B52" s="4207" t="s">
        <v>253</v>
      </c>
      <c r="C52" s="4217" t="s">
        <v>606</v>
      </c>
      <c r="D52" s="4240">
        <f>'10,00'!Z61</f>
        <v>0</v>
      </c>
      <c r="E52" s="4217" t="s">
        <v>729</v>
      </c>
      <c r="F52" s="4204">
        <f>'10,00'!X63</f>
        <v>10</v>
      </c>
      <c r="H52" s="4211"/>
      <c r="I52" s="4207" t="s">
        <v>253</v>
      </c>
      <c r="J52" s="4217" t="s">
        <v>606</v>
      </c>
      <c r="K52" s="4241" t="e">
        <f>'11,30'!AB67</f>
        <v>#DIV/0!</v>
      </c>
      <c r="L52" s="4204"/>
      <c r="M52" s="4204"/>
      <c r="O52" s="4211"/>
      <c r="P52" s="4207" t="s">
        <v>253</v>
      </c>
      <c r="Q52" s="4217" t="s">
        <v>606</v>
      </c>
      <c r="R52" s="4241" t="e">
        <f>'16,00'!AB67</f>
        <v>#DIV/0!</v>
      </c>
      <c r="S52" s="4204"/>
      <c r="T52" s="4204"/>
      <c r="V52" s="4211"/>
      <c r="W52" s="4207" t="s">
        <v>253</v>
      </c>
      <c r="X52" s="4217" t="s">
        <v>606</v>
      </c>
      <c r="Y52" s="4241">
        <f>'19,00'!Z61</f>
        <v>0</v>
      </c>
      <c r="Z52" s="4217" t="s">
        <v>729</v>
      </c>
      <c r="AA52" s="4204">
        <f>'19,00'!X63</f>
        <v>3</v>
      </c>
      <c r="AC52" s="4211"/>
      <c r="AD52" s="4207" t="s">
        <v>253</v>
      </c>
      <c r="AE52" s="4217" t="s">
        <v>606</v>
      </c>
      <c r="AF52" s="4217">
        <f>ночь!T67</f>
        <v>0</v>
      </c>
      <c r="AG52" s="4204"/>
      <c r="AH52" s="4217"/>
    </row>
    <row r="53" spans="1:34" ht="8.25" customHeight="1">
      <c r="A53" s="304"/>
      <c r="B53" s="4207"/>
      <c r="C53" s="4218"/>
      <c r="D53" s="4218"/>
      <c r="E53" s="4218"/>
      <c r="F53" s="4205"/>
      <c r="H53" s="319"/>
      <c r="I53" s="4207"/>
      <c r="J53" s="4218"/>
      <c r="K53" s="4259"/>
      <c r="L53" s="4205"/>
      <c r="M53" s="4205"/>
      <c r="O53" s="319"/>
      <c r="P53" s="4207"/>
      <c r="Q53" s="4218"/>
      <c r="R53" s="4205"/>
      <c r="S53" s="4205"/>
      <c r="T53" s="4205"/>
      <c r="V53" s="319"/>
      <c r="W53" s="4207"/>
      <c r="X53" s="4218"/>
      <c r="Y53" s="4205"/>
      <c r="Z53" s="4218"/>
      <c r="AA53" s="4205"/>
      <c r="AC53" s="2240"/>
      <c r="AD53" s="4207"/>
      <c r="AE53" s="4218"/>
      <c r="AF53" s="4218"/>
      <c r="AG53" s="4205"/>
      <c r="AH53" s="4218"/>
    </row>
    <row r="54" spans="1:34" ht="9" customHeight="1">
      <c r="K54" s="2106"/>
      <c r="AC54" s="3"/>
      <c r="AD54" s="3"/>
      <c r="AE54" s="3"/>
      <c r="AF54" s="3"/>
      <c r="AG54" s="3"/>
      <c r="AH54" s="3"/>
    </row>
    <row r="55" spans="1:34" ht="9" customHeight="1">
      <c r="A55" s="305"/>
      <c r="B55" s="4202"/>
      <c r="C55" s="4217" t="s">
        <v>572</v>
      </c>
      <c r="D55" s="4217">
        <f>'10,00'!F111</f>
        <v>0</v>
      </c>
      <c r="E55" s="4217" t="s">
        <v>273</v>
      </c>
      <c r="F55" s="4217" t="e">
        <f>'10,00'!#REF!</f>
        <v>#REF!</v>
      </c>
      <c r="H55" s="320"/>
      <c r="I55" s="4202"/>
      <c r="J55" s="4217" t="s">
        <v>270</v>
      </c>
      <c r="K55" s="4240">
        <f>'11,30'!F120</f>
        <v>0</v>
      </c>
      <c r="L55" s="4217" t="s">
        <v>273</v>
      </c>
      <c r="M55" s="4217">
        <f>'11,30'!F134</f>
        <v>0</v>
      </c>
      <c r="O55" s="320"/>
      <c r="P55" s="4202"/>
      <c r="Q55" s="4217" t="s">
        <v>270</v>
      </c>
      <c r="R55" s="4217">
        <f>'16,00'!F120</f>
        <v>0</v>
      </c>
      <c r="S55" s="4217" t="s">
        <v>273</v>
      </c>
      <c r="T55" s="4217">
        <f>'16,00'!F134</f>
        <v>0</v>
      </c>
      <c r="V55" s="320"/>
      <c r="W55" s="4202"/>
      <c r="X55" s="4217" t="s">
        <v>270</v>
      </c>
      <c r="Y55" s="4217">
        <f>'19,00'!F111</f>
        <v>0</v>
      </c>
      <c r="Z55" s="4217" t="s">
        <v>273</v>
      </c>
      <c r="AA55" s="4217" t="e">
        <f>'19,00'!#REF!</f>
        <v>#REF!</v>
      </c>
      <c r="AC55" s="3"/>
      <c r="AD55" s="3996"/>
      <c r="AE55" s="4262"/>
      <c r="AF55" s="4262"/>
      <c r="AG55" s="4262"/>
      <c r="AH55" s="4262"/>
    </row>
    <row r="56" spans="1:34" ht="18">
      <c r="A56" s="307">
        <f>A47</f>
        <v>0.41666666666666669</v>
      </c>
      <c r="B56" s="4202"/>
      <c r="C56" s="4218"/>
      <c r="D56" s="4218"/>
      <c r="E56" s="4218"/>
      <c r="F56" s="4218"/>
      <c r="H56" s="307">
        <f>H47</f>
        <v>0.5</v>
      </c>
      <c r="I56" s="4202"/>
      <c r="J56" s="4218"/>
      <c r="K56" s="4242"/>
      <c r="L56" s="4218"/>
      <c r="M56" s="4218"/>
      <c r="O56" s="307">
        <f>O47</f>
        <v>0.66666666666666663</v>
      </c>
      <c r="P56" s="4202"/>
      <c r="Q56" s="4218"/>
      <c r="R56" s="4218"/>
      <c r="S56" s="4218"/>
      <c r="T56" s="4218"/>
      <c r="V56" s="307">
        <f>V47</f>
        <v>0.79166666666666663</v>
      </c>
      <c r="W56" s="4202"/>
      <c r="X56" s="4218"/>
      <c r="Y56" s="4218"/>
      <c r="Z56" s="4218"/>
      <c r="AA56" s="4218"/>
      <c r="AC56" s="1658"/>
      <c r="AD56" s="3996"/>
      <c r="AE56" s="4262"/>
      <c r="AF56" s="4262"/>
      <c r="AG56" s="4262"/>
      <c r="AH56" s="4262"/>
    </row>
    <row r="57" spans="1:34">
      <c r="A57" s="4206" t="s">
        <v>875</v>
      </c>
      <c r="B57" s="4207" t="s">
        <v>251</v>
      </c>
      <c r="C57" s="4217" t="s">
        <v>571</v>
      </c>
      <c r="D57" s="4217">
        <f>'10,00'!H111</f>
        <v>0</v>
      </c>
      <c r="E57" s="4217" t="s">
        <v>274</v>
      </c>
      <c r="F57" s="4217" t="e">
        <f>'10,00'!#REF!</f>
        <v>#REF!</v>
      </c>
      <c r="H57" s="4206" t="s">
        <v>257</v>
      </c>
      <c r="I57" s="4207" t="s">
        <v>251</v>
      </c>
      <c r="J57" s="4217" t="s">
        <v>271</v>
      </c>
      <c r="K57" s="4240">
        <f>'11,30'!F121</f>
        <v>0</v>
      </c>
      <c r="L57" s="4217" t="s">
        <v>274</v>
      </c>
      <c r="M57" s="4217">
        <f>'11,30'!F135</f>
        <v>0</v>
      </c>
      <c r="O57" s="4206" t="s">
        <v>257</v>
      </c>
      <c r="P57" s="4207" t="s">
        <v>251</v>
      </c>
      <c r="Q57" s="4217" t="s">
        <v>271</v>
      </c>
      <c r="R57" s="4217">
        <f>'16,00'!F121</f>
        <v>0</v>
      </c>
      <c r="S57" s="4217" t="s">
        <v>274</v>
      </c>
      <c r="T57" s="4217">
        <f>'16,00'!F135</f>
        <v>0</v>
      </c>
      <c r="V57" s="4206" t="s">
        <v>876</v>
      </c>
      <c r="W57" s="4207" t="s">
        <v>251</v>
      </c>
      <c r="X57" s="4217" t="s">
        <v>271</v>
      </c>
      <c r="Y57" s="4217">
        <f>'19,00'!F112</f>
        <v>0</v>
      </c>
      <c r="Z57" s="4217" t="s">
        <v>274</v>
      </c>
      <c r="AA57" s="4217" t="e">
        <f>'19,00'!#REF!</f>
        <v>#REF!</v>
      </c>
      <c r="AC57" s="4266"/>
      <c r="AD57" s="4260"/>
      <c r="AE57" s="4262"/>
      <c r="AF57" s="4262"/>
      <c r="AG57" s="4262"/>
      <c r="AH57" s="4262"/>
    </row>
    <row r="58" spans="1:34">
      <c r="A58" s="4206"/>
      <c r="B58" s="4207"/>
      <c r="C58" s="4218"/>
      <c r="D58" s="4218"/>
      <c r="E58" s="4218"/>
      <c r="F58" s="4218"/>
      <c r="H58" s="4206"/>
      <c r="I58" s="4207"/>
      <c r="J58" s="4218"/>
      <c r="K58" s="4242"/>
      <c r="L58" s="4218"/>
      <c r="M58" s="4218"/>
      <c r="O58" s="4206"/>
      <c r="P58" s="4207"/>
      <c r="Q58" s="4218"/>
      <c r="R58" s="4218"/>
      <c r="S58" s="4218"/>
      <c r="T58" s="4218"/>
      <c r="V58" s="4206"/>
      <c r="W58" s="4207"/>
      <c r="X58" s="4218"/>
      <c r="Y58" s="4218"/>
      <c r="Z58" s="4218"/>
      <c r="AA58" s="4218"/>
      <c r="AC58" s="4266"/>
      <c r="AD58" s="4260"/>
      <c r="AE58" s="4262"/>
      <c r="AF58" s="4262"/>
      <c r="AG58" s="4262"/>
      <c r="AH58" s="4262"/>
    </row>
    <row r="59" spans="1:34">
      <c r="A59" s="306"/>
      <c r="B59" s="4207" t="s">
        <v>252</v>
      </c>
      <c r="C59" s="4222" t="s">
        <v>573</v>
      </c>
      <c r="D59" s="4222">
        <f>'10,00'!F113</f>
        <v>0</v>
      </c>
      <c r="E59" s="4217" t="s">
        <v>271</v>
      </c>
      <c r="F59" s="4217">
        <f>'10,00'!F112</f>
        <v>0</v>
      </c>
      <c r="H59" s="306"/>
      <c r="I59" s="4207" t="s">
        <v>252</v>
      </c>
      <c r="J59" s="4222" t="s">
        <v>272</v>
      </c>
      <c r="K59" s="4257">
        <f>'11,30'!F122</f>
        <v>0</v>
      </c>
      <c r="L59" s="4208"/>
      <c r="M59" s="4208"/>
      <c r="O59" s="306"/>
      <c r="P59" s="4207" t="s">
        <v>252</v>
      </c>
      <c r="Q59" s="4222" t="s">
        <v>272</v>
      </c>
      <c r="R59" s="4222">
        <f>'16,00'!F122</f>
        <v>0</v>
      </c>
      <c r="S59" s="4208"/>
      <c r="T59" s="4208"/>
      <c r="V59" s="306"/>
      <c r="W59" s="4207" t="s">
        <v>252</v>
      </c>
      <c r="X59" s="4222" t="s">
        <v>272</v>
      </c>
      <c r="Y59" s="4222">
        <f>'19,00'!F113</f>
        <v>0</v>
      </c>
      <c r="Z59" s="4208"/>
      <c r="AA59" s="4208"/>
      <c r="AC59" s="3"/>
      <c r="AD59" s="4260"/>
      <c r="AE59" s="4261"/>
      <c r="AF59" s="4261"/>
      <c r="AG59" s="4263"/>
      <c r="AH59" s="4263"/>
    </row>
    <row r="60" spans="1:34">
      <c r="A60" s="4210">
        <f>A51</f>
        <v>44606</v>
      </c>
      <c r="B60" s="4207"/>
      <c r="C60" s="4223"/>
      <c r="D60" s="4218"/>
      <c r="E60" s="4218"/>
      <c r="F60" s="4218"/>
      <c r="H60" s="4210">
        <f>H51</f>
        <v>44606</v>
      </c>
      <c r="I60" s="4207"/>
      <c r="J60" s="4223"/>
      <c r="K60" s="4242"/>
      <c r="L60" s="4209"/>
      <c r="M60" s="4209"/>
      <c r="O60" s="4210">
        <f>O51</f>
        <v>44606</v>
      </c>
      <c r="P60" s="4207"/>
      <c r="Q60" s="4223"/>
      <c r="R60" s="4218"/>
      <c r="S60" s="4209"/>
      <c r="T60" s="4209"/>
      <c r="V60" s="4210">
        <f>V51</f>
        <v>44606</v>
      </c>
      <c r="W60" s="4207"/>
      <c r="X60" s="4223"/>
      <c r="Y60" s="4218"/>
      <c r="Z60" s="4209"/>
      <c r="AA60" s="4209"/>
      <c r="AC60" s="4264"/>
      <c r="AD60" s="4260"/>
      <c r="AE60" s="4261"/>
      <c r="AF60" s="4262"/>
      <c r="AG60" s="4263"/>
      <c r="AH60" s="4263"/>
    </row>
    <row r="61" spans="1:34">
      <c r="A61" s="4211"/>
      <c r="B61" s="4207" t="s">
        <v>253</v>
      </c>
      <c r="C61" s="4217" t="s">
        <v>606</v>
      </c>
      <c r="D61" s="4217">
        <f>'10,00'!H113</f>
        <v>0</v>
      </c>
      <c r="E61" s="4217" t="s">
        <v>729</v>
      </c>
      <c r="F61" s="4204">
        <f>'10,00'!F115</f>
        <v>0</v>
      </c>
      <c r="H61" s="4211"/>
      <c r="I61" s="4207" t="s">
        <v>253</v>
      </c>
      <c r="J61" s="4217"/>
      <c r="K61" s="2104"/>
      <c r="L61" s="4204"/>
      <c r="M61" s="4204"/>
      <c r="O61" s="4211"/>
      <c r="P61" s="4207" t="s">
        <v>253</v>
      </c>
      <c r="Q61" s="4217"/>
      <c r="R61" s="318"/>
      <c r="S61" s="4204"/>
      <c r="T61" s="4204"/>
      <c r="V61" s="4211"/>
      <c r="W61" s="4207" t="s">
        <v>253</v>
      </c>
      <c r="X61" s="4217"/>
      <c r="Y61" s="318"/>
      <c r="Z61" s="4217" t="s">
        <v>729</v>
      </c>
      <c r="AA61" s="4204">
        <f>'19,00'!F115</f>
        <v>0</v>
      </c>
      <c r="AC61" s="4265"/>
      <c r="AD61" s="4260"/>
      <c r="AE61" s="4262"/>
      <c r="AF61" s="1659"/>
      <c r="AG61" s="3996"/>
      <c r="AH61" s="3996"/>
    </row>
    <row r="62" spans="1:34">
      <c r="A62" s="304"/>
      <c r="B62" s="4207"/>
      <c r="C62" s="4218"/>
      <c r="D62" s="4218"/>
      <c r="E62" s="4218"/>
      <c r="F62" s="4205"/>
      <c r="H62" s="319"/>
      <c r="I62" s="4207"/>
      <c r="J62" s="4218"/>
      <c r="K62" s="2105"/>
      <c r="L62" s="4205"/>
      <c r="M62" s="4205"/>
      <c r="O62" s="319"/>
      <c r="P62" s="4207"/>
      <c r="Q62" s="4218"/>
      <c r="R62" s="317"/>
      <c r="S62" s="4205"/>
      <c r="T62" s="4205"/>
      <c r="V62" s="319"/>
      <c r="W62" s="4207"/>
      <c r="X62" s="4218"/>
      <c r="Y62" s="317"/>
      <c r="Z62" s="4218"/>
      <c r="AA62" s="4205"/>
      <c r="AC62" s="3"/>
      <c r="AD62" s="4260"/>
      <c r="AE62" s="4262"/>
      <c r="AF62" s="1659"/>
      <c r="AG62" s="3996"/>
      <c r="AH62" s="3996"/>
    </row>
    <row r="63" spans="1:34">
      <c r="K63" s="2106"/>
      <c r="AC63" s="3"/>
      <c r="AD63" s="3"/>
      <c r="AE63" s="3"/>
      <c r="AF63" s="3"/>
      <c r="AG63" s="3"/>
      <c r="AH63" s="3"/>
    </row>
    <row r="64" spans="1:34">
      <c r="A64" s="311"/>
      <c r="B64" s="4202"/>
      <c r="C64" s="4217" t="s">
        <v>572</v>
      </c>
      <c r="D64" s="4243">
        <f>'10,00'!O111</f>
        <v>0</v>
      </c>
      <c r="E64" s="4217" t="s">
        <v>273</v>
      </c>
      <c r="F64" s="4217" t="e">
        <f>'10,00'!#REF!</f>
        <v>#REF!</v>
      </c>
      <c r="H64" s="320"/>
      <c r="I64" s="4202"/>
      <c r="J64" s="4217" t="s">
        <v>572</v>
      </c>
      <c r="K64" s="4240" t="e">
        <f>'11,30'!S120</f>
        <v>#DIV/0!</v>
      </c>
      <c r="L64" s="4217" t="s">
        <v>273</v>
      </c>
      <c r="M64" s="4217">
        <f>'11,30'!P134</f>
        <v>0</v>
      </c>
      <c r="O64" s="320"/>
      <c r="P64" s="4202"/>
      <c r="Q64" s="4217" t="s">
        <v>572</v>
      </c>
      <c r="R64" s="4243" t="e">
        <f>'16,00'!S120</f>
        <v>#DIV/0!</v>
      </c>
      <c r="S64" s="4217" t="s">
        <v>273</v>
      </c>
      <c r="T64" s="4217">
        <f>'16,00'!P134</f>
        <v>0</v>
      </c>
      <c r="V64" s="320"/>
      <c r="W64" s="4202"/>
      <c r="X64" s="4217" t="s">
        <v>572</v>
      </c>
      <c r="Y64" s="4243">
        <f>'19,00'!O111</f>
        <v>0</v>
      </c>
      <c r="Z64" s="4217" t="s">
        <v>273</v>
      </c>
      <c r="AA64" s="4217" t="e">
        <f>'19,00'!#REF!</f>
        <v>#REF!</v>
      </c>
      <c r="AC64" s="3"/>
      <c r="AD64" s="3996"/>
      <c r="AE64" s="4262"/>
      <c r="AF64" s="4262"/>
      <c r="AG64" s="4262"/>
      <c r="AH64" s="4262"/>
    </row>
    <row r="65" spans="1:34" ht="15.75">
      <c r="A65" s="312">
        <f>A56</f>
        <v>0.41666666666666669</v>
      </c>
      <c r="B65" s="4202"/>
      <c r="C65" s="4218"/>
      <c r="D65" s="4218"/>
      <c r="E65" s="4218"/>
      <c r="F65" s="4218"/>
      <c r="H65" s="312">
        <f>H56</f>
        <v>0.5</v>
      </c>
      <c r="I65" s="4202"/>
      <c r="J65" s="4218"/>
      <c r="K65" s="4242"/>
      <c r="L65" s="4218"/>
      <c r="M65" s="4218"/>
      <c r="O65" s="312">
        <f>O56</f>
        <v>0.66666666666666663</v>
      </c>
      <c r="P65" s="4202"/>
      <c r="Q65" s="4218"/>
      <c r="R65" s="4218"/>
      <c r="S65" s="4218"/>
      <c r="T65" s="4218"/>
      <c r="V65" s="312">
        <f>V56</f>
        <v>0.79166666666666663</v>
      </c>
      <c r="W65" s="4202"/>
      <c r="X65" s="4218"/>
      <c r="Y65" s="4218"/>
      <c r="Z65" s="4218"/>
      <c r="AA65" s="4218"/>
      <c r="AC65" s="1660"/>
      <c r="AD65" s="3996"/>
      <c r="AE65" s="4262"/>
      <c r="AF65" s="4262"/>
      <c r="AG65" s="4262"/>
      <c r="AH65" s="4262"/>
    </row>
    <row r="66" spans="1:34">
      <c r="A66" s="4206" t="s">
        <v>903</v>
      </c>
      <c r="B66" s="4207" t="s">
        <v>251</v>
      </c>
      <c r="C66" s="4217" t="s">
        <v>571</v>
      </c>
      <c r="D66" s="4243"/>
      <c r="E66" s="4217" t="s">
        <v>274</v>
      </c>
      <c r="F66" s="4217" t="e">
        <f>'10,00'!#REF!</f>
        <v>#REF!</v>
      </c>
      <c r="H66" s="4206" t="s">
        <v>258</v>
      </c>
      <c r="I66" s="4207" t="s">
        <v>251</v>
      </c>
      <c r="J66" s="4217" t="s">
        <v>571</v>
      </c>
      <c r="K66" s="4240" t="e">
        <f>'11,30'!R120</f>
        <v>#DIV/0!</v>
      </c>
      <c r="L66" s="4217" t="s">
        <v>274</v>
      </c>
      <c r="M66" s="4217">
        <f>'11,30'!P135</f>
        <v>0</v>
      </c>
      <c r="O66" s="4206" t="s">
        <v>258</v>
      </c>
      <c r="P66" s="4207" t="s">
        <v>251</v>
      </c>
      <c r="Q66" s="4217" t="s">
        <v>571</v>
      </c>
      <c r="R66" s="4243" t="e">
        <f>'16,00'!R120</f>
        <v>#DIV/0!</v>
      </c>
      <c r="S66" s="4217" t="s">
        <v>274</v>
      </c>
      <c r="T66" s="4217">
        <f>'16,00'!P135</f>
        <v>0</v>
      </c>
      <c r="V66" s="4206" t="s">
        <v>258</v>
      </c>
      <c r="W66" s="4207" t="s">
        <v>251</v>
      </c>
      <c r="X66" s="4217" t="s">
        <v>571</v>
      </c>
      <c r="Y66" s="4243"/>
      <c r="Z66" s="4217" t="s">
        <v>274</v>
      </c>
      <c r="AA66" s="4217" t="e">
        <f>'19,00'!#REF!</f>
        <v>#REF!</v>
      </c>
      <c r="AC66" s="4266"/>
      <c r="AD66" s="4260"/>
      <c r="AE66" s="4262"/>
      <c r="AF66" s="4262"/>
      <c r="AG66" s="4262"/>
      <c r="AH66" s="4262"/>
    </row>
    <row r="67" spans="1:34">
      <c r="A67" s="4206"/>
      <c r="B67" s="4207"/>
      <c r="C67" s="4218"/>
      <c r="D67" s="4218"/>
      <c r="E67" s="4218"/>
      <c r="F67" s="4218"/>
      <c r="H67" s="4206"/>
      <c r="I67" s="4207"/>
      <c r="J67" s="4218"/>
      <c r="K67" s="4242"/>
      <c r="L67" s="4218"/>
      <c r="M67" s="4218"/>
      <c r="O67" s="4206"/>
      <c r="P67" s="4207"/>
      <c r="Q67" s="4218"/>
      <c r="R67" s="4218"/>
      <c r="S67" s="4218"/>
      <c r="T67" s="4218"/>
      <c r="V67" s="4206"/>
      <c r="W67" s="4207"/>
      <c r="X67" s="4218"/>
      <c r="Y67" s="4218"/>
      <c r="Z67" s="4218"/>
      <c r="AA67" s="4218"/>
      <c r="AC67" s="4266"/>
      <c r="AD67" s="4260"/>
      <c r="AE67" s="4262"/>
      <c r="AF67" s="4262"/>
      <c r="AG67" s="4262"/>
      <c r="AH67" s="4262"/>
    </row>
    <row r="68" spans="1:34">
      <c r="A68" s="306"/>
      <c r="B68" s="4207" t="s">
        <v>252</v>
      </c>
      <c r="C68" s="4222" t="s">
        <v>573</v>
      </c>
      <c r="D68" s="4257">
        <f>'10,00'!O113</f>
        <v>0</v>
      </c>
      <c r="E68" s="4217" t="s">
        <v>271</v>
      </c>
      <c r="F68" s="4243">
        <f>'10,00'!O112</f>
        <v>0</v>
      </c>
      <c r="H68" s="306"/>
      <c r="I68" s="4207" t="s">
        <v>252</v>
      </c>
      <c r="J68" s="4222" t="s">
        <v>573</v>
      </c>
      <c r="K68" s="4257" t="e">
        <f>'11,30'!S122</f>
        <v>#DIV/0!</v>
      </c>
      <c r="L68" s="4217" t="s">
        <v>271</v>
      </c>
      <c r="M68" s="4217">
        <f>'11,30'!P121</f>
        <v>0</v>
      </c>
      <c r="O68" s="306"/>
      <c r="P68" s="4207" t="s">
        <v>252</v>
      </c>
      <c r="Q68" s="4222" t="s">
        <v>573</v>
      </c>
      <c r="R68" s="4257" t="e">
        <f>'16,00'!S122</f>
        <v>#DIV/0!</v>
      </c>
      <c r="S68" s="4217" t="s">
        <v>271</v>
      </c>
      <c r="T68" s="4217">
        <f>'16,00'!P121</f>
        <v>0</v>
      </c>
      <c r="V68" s="306"/>
      <c r="W68" s="4207" t="s">
        <v>252</v>
      </c>
      <c r="X68" s="4222" t="s">
        <v>573</v>
      </c>
      <c r="Y68" s="4257">
        <f>'19,00'!O113</f>
        <v>0</v>
      </c>
      <c r="Z68" s="4217" t="s">
        <v>271</v>
      </c>
      <c r="AA68" s="4217">
        <f>'19,00'!O112</f>
        <v>0</v>
      </c>
      <c r="AC68" s="3"/>
      <c r="AD68" s="4260"/>
      <c r="AE68" s="4261"/>
      <c r="AF68" s="4261"/>
      <c r="AG68" s="4263"/>
      <c r="AH68" s="4263"/>
    </row>
    <row r="69" spans="1:34">
      <c r="A69" s="4210">
        <f>A60</f>
        <v>44606</v>
      </c>
      <c r="B69" s="4207"/>
      <c r="C69" s="4223"/>
      <c r="D69" s="4218"/>
      <c r="E69" s="4218"/>
      <c r="F69" s="4218"/>
      <c r="H69" s="4210">
        <f>H60</f>
        <v>44606</v>
      </c>
      <c r="I69" s="4207"/>
      <c r="J69" s="4223"/>
      <c r="K69" s="4242"/>
      <c r="L69" s="4218"/>
      <c r="M69" s="4218"/>
      <c r="O69" s="4210">
        <f>O60</f>
        <v>44606</v>
      </c>
      <c r="P69" s="4207"/>
      <c r="Q69" s="4223"/>
      <c r="R69" s="4218"/>
      <c r="S69" s="4218"/>
      <c r="T69" s="4218"/>
      <c r="V69" s="4210">
        <f>V60</f>
        <v>44606</v>
      </c>
      <c r="W69" s="4207"/>
      <c r="X69" s="4223"/>
      <c r="Y69" s="4218"/>
      <c r="Z69" s="4218"/>
      <c r="AA69" s="4218"/>
      <c r="AC69" s="4264"/>
      <c r="AD69" s="4260"/>
      <c r="AE69" s="4261"/>
      <c r="AF69" s="4262"/>
      <c r="AG69" s="4263"/>
      <c r="AH69" s="4263"/>
    </row>
    <row r="70" spans="1:34">
      <c r="A70" s="4211"/>
      <c r="B70" s="4207" t="s">
        <v>253</v>
      </c>
      <c r="C70" s="4217" t="s">
        <v>606</v>
      </c>
      <c r="D70" s="4240"/>
      <c r="E70" s="4217" t="s">
        <v>729</v>
      </c>
      <c r="F70" s="4204">
        <f>'10,00'!O115</f>
        <v>0</v>
      </c>
      <c r="H70" s="4211"/>
      <c r="I70" s="4207" t="s">
        <v>253</v>
      </c>
      <c r="J70" s="4217" t="s">
        <v>606</v>
      </c>
      <c r="K70" s="4241" t="e">
        <f>'11,30'!R122</f>
        <v>#DIV/0!</v>
      </c>
      <c r="L70" s="4204"/>
      <c r="M70" s="4204"/>
      <c r="O70" s="4211"/>
      <c r="P70" s="4207" t="s">
        <v>253</v>
      </c>
      <c r="Q70" s="4217" t="s">
        <v>606</v>
      </c>
      <c r="R70" s="4241" t="e">
        <f>'16,00'!R122</f>
        <v>#DIV/0!</v>
      </c>
      <c r="S70" s="4204"/>
      <c r="T70" s="4204"/>
      <c r="V70" s="4211"/>
      <c r="W70" s="4207" t="s">
        <v>253</v>
      </c>
      <c r="X70" s="4217" t="s">
        <v>606</v>
      </c>
      <c r="Y70" s="4241"/>
      <c r="Z70" s="4217" t="s">
        <v>729</v>
      </c>
      <c r="AA70" s="4204">
        <f>'19,00'!O115</f>
        <v>0</v>
      </c>
      <c r="AC70" s="4265"/>
      <c r="AD70" s="4260"/>
      <c r="AE70" s="4262"/>
      <c r="AF70" s="1659"/>
      <c r="AG70" s="3996"/>
      <c r="AH70" s="3996"/>
    </row>
    <row r="71" spans="1:34">
      <c r="A71" s="310"/>
      <c r="B71" s="4207"/>
      <c r="C71" s="4218"/>
      <c r="D71" s="4218"/>
      <c r="E71" s="4218"/>
      <c r="F71" s="4205"/>
      <c r="H71" s="319"/>
      <c r="I71" s="4207"/>
      <c r="J71" s="4218"/>
      <c r="K71" s="4259"/>
      <c r="L71" s="4205"/>
      <c r="M71" s="4205"/>
      <c r="O71" s="319"/>
      <c r="P71" s="4207"/>
      <c r="Q71" s="4218"/>
      <c r="R71" s="4205"/>
      <c r="S71" s="4205"/>
      <c r="T71" s="4205"/>
      <c r="V71" s="319"/>
      <c r="W71" s="4207"/>
      <c r="X71" s="4218"/>
      <c r="Y71" s="4205"/>
      <c r="Z71" s="4218"/>
      <c r="AA71" s="4205"/>
      <c r="AC71" s="3"/>
      <c r="AD71" s="4260"/>
      <c r="AE71" s="4262"/>
      <c r="AF71" s="1659"/>
      <c r="AG71" s="3996"/>
      <c r="AH71" s="3996"/>
    </row>
    <row r="72" spans="1:34">
      <c r="K72" s="2106"/>
      <c r="AC72" s="3"/>
      <c r="AD72" s="3"/>
      <c r="AE72" s="3"/>
      <c r="AF72" s="3"/>
      <c r="AG72" s="3"/>
      <c r="AH72" s="3"/>
    </row>
    <row r="73" spans="1:34">
      <c r="A73" s="311"/>
      <c r="B73" s="4202"/>
      <c r="C73" s="4217" t="s">
        <v>572</v>
      </c>
      <c r="D73" s="4243">
        <f>'10,00'!X111</f>
        <v>90</v>
      </c>
      <c r="E73" s="4217" t="s">
        <v>273</v>
      </c>
      <c r="F73" s="4217" t="e">
        <f>'10,00'!#REF!</f>
        <v>#REF!</v>
      </c>
      <c r="H73" s="320"/>
      <c r="I73" s="4202"/>
      <c r="J73" s="4217" t="s">
        <v>572</v>
      </c>
      <c r="K73" s="4240" t="e">
        <f>'11,30'!AC120</f>
        <v>#DIV/0!</v>
      </c>
      <c r="L73" s="4217" t="s">
        <v>273</v>
      </c>
      <c r="M73" s="4217">
        <f>'11,30'!Z134</f>
        <v>0</v>
      </c>
      <c r="O73" s="320"/>
      <c r="P73" s="4202"/>
      <c r="Q73" s="4217" t="s">
        <v>572</v>
      </c>
      <c r="R73" s="4243" t="e">
        <f>'16,00'!AC120</f>
        <v>#DIV/0!</v>
      </c>
      <c r="S73" s="4217" t="s">
        <v>273</v>
      </c>
      <c r="T73" s="4217">
        <f>'16,00'!Z134</f>
        <v>0</v>
      </c>
      <c r="V73" s="320"/>
      <c r="W73" s="4202"/>
      <c r="X73" s="4217" t="s">
        <v>572</v>
      </c>
      <c r="Y73" s="4243">
        <f>'19,00'!X111</f>
        <v>72</v>
      </c>
      <c r="Z73" s="4217" t="s">
        <v>273</v>
      </c>
      <c r="AA73" s="4217" t="e">
        <f>'19,00'!#REF!</f>
        <v>#REF!</v>
      </c>
      <c r="AC73" s="3"/>
      <c r="AD73" s="3996"/>
      <c r="AE73" s="4262"/>
      <c r="AF73" s="4262"/>
      <c r="AG73" s="4262"/>
      <c r="AH73" s="4262"/>
    </row>
    <row r="74" spans="1:34" ht="18">
      <c r="A74" s="307">
        <f>A65</f>
        <v>0.41666666666666669</v>
      </c>
      <c r="B74" s="4202"/>
      <c r="C74" s="4218"/>
      <c r="D74" s="4218"/>
      <c r="E74" s="4218"/>
      <c r="F74" s="4218"/>
      <c r="H74" s="307">
        <f>H65</f>
        <v>0.5</v>
      </c>
      <c r="I74" s="4202"/>
      <c r="J74" s="4218"/>
      <c r="K74" s="4242"/>
      <c r="L74" s="4218"/>
      <c r="M74" s="4218"/>
      <c r="O74" s="307">
        <f>O65</f>
        <v>0.66666666666666663</v>
      </c>
      <c r="P74" s="4202"/>
      <c r="Q74" s="4218"/>
      <c r="R74" s="4218"/>
      <c r="S74" s="4218"/>
      <c r="T74" s="4218"/>
      <c r="V74" s="307">
        <f>V65</f>
        <v>0.79166666666666663</v>
      </c>
      <c r="W74" s="4202"/>
      <c r="X74" s="4218"/>
      <c r="Y74" s="4218"/>
      <c r="Z74" s="4218"/>
      <c r="AA74" s="4218"/>
      <c r="AC74" s="1658"/>
      <c r="AD74" s="3996"/>
      <c r="AE74" s="4262"/>
      <c r="AF74" s="4262"/>
      <c r="AG74" s="4262"/>
      <c r="AH74" s="4262"/>
    </row>
    <row r="75" spans="1:34">
      <c r="A75" s="4206" t="s">
        <v>259</v>
      </c>
      <c r="B75" s="4207" t="s">
        <v>251</v>
      </c>
      <c r="C75" s="4217" t="s">
        <v>571</v>
      </c>
      <c r="D75" s="4243">
        <f>'10,00'!Z111</f>
        <v>0</v>
      </c>
      <c r="E75" s="4217" t="s">
        <v>274</v>
      </c>
      <c r="F75" s="4217" t="e">
        <f>'10,00'!#REF!</f>
        <v>#REF!</v>
      </c>
      <c r="H75" s="4206" t="s">
        <v>259</v>
      </c>
      <c r="I75" s="4207" t="s">
        <v>251</v>
      </c>
      <c r="J75" s="4217" t="s">
        <v>571</v>
      </c>
      <c r="K75" s="4240" t="e">
        <f>'11,30'!AB120</f>
        <v>#DIV/0!</v>
      </c>
      <c r="L75" s="4217" t="s">
        <v>274</v>
      </c>
      <c r="M75" s="4217">
        <f>'11,30'!Z135</f>
        <v>0</v>
      </c>
      <c r="O75" s="4206" t="s">
        <v>259</v>
      </c>
      <c r="P75" s="4207" t="s">
        <v>251</v>
      </c>
      <c r="Q75" s="4217" t="s">
        <v>571</v>
      </c>
      <c r="R75" s="4243" t="e">
        <f>'16,00'!AB120</f>
        <v>#DIV/0!</v>
      </c>
      <c r="S75" s="4217" t="s">
        <v>274</v>
      </c>
      <c r="T75" s="4217">
        <f>'16,00'!Z135</f>
        <v>0</v>
      </c>
      <c r="V75" s="4206" t="s">
        <v>259</v>
      </c>
      <c r="W75" s="4207" t="s">
        <v>251</v>
      </c>
      <c r="X75" s="4217" t="s">
        <v>571</v>
      </c>
      <c r="Y75" s="4243">
        <f>'19,00'!Z111</f>
        <v>0</v>
      </c>
      <c r="Z75" s="4217" t="s">
        <v>274</v>
      </c>
      <c r="AA75" s="4217" t="e">
        <f>'19,00'!#REF!</f>
        <v>#REF!</v>
      </c>
      <c r="AC75" s="4266"/>
      <c r="AD75" s="4260"/>
      <c r="AE75" s="4262"/>
      <c r="AF75" s="4262"/>
      <c r="AG75" s="4262"/>
      <c r="AH75" s="4262"/>
    </row>
    <row r="76" spans="1:34">
      <c r="A76" s="4206"/>
      <c r="B76" s="4207"/>
      <c r="C76" s="4218"/>
      <c r="D76" s="4218"/>
      <c r="E76" s="4218"/>
      <c r="F76" s="4218"/>
      <c r="H76" s="4206"/>
      <c r="I76" s="4207"/>
      <c r="J76" s="4218"/>
      <c r="K76" s="4242"/>
      <c r="L76" s="4218"/>
      <c r="M76" s="4218"/>
      <c r="O76" s="4206"/>
      <c r="P76" s="4207"/>
      <c r="Q76" s="4218"/>
      <c r="R76" s="4218"/>
      <c r="S76" s="4218"/>
      <c r="T76" s="4218"/>
      <c r="V76" s="4206"/>
      <c r="W76" s="4207"/>
      <c r="X76" s="4218"/>
      <c r="Y76" s="4218"/>
      <c r="Z76" s="4218"/>
      <c r="AA76" s="4218"/>
      <c r="AC76" s="4266"/>
      <c r="AD76" s="4260"/>
      <c r="AE76" s="4262"/>
      <c r="AF76" s="4262"/>
      <c r="AG76" s="4262"/>
      <c r="AH76" s="4262"/>
    </row>
    <row r="77" spans="1:34">
      <c r="A77" s="306"/>
      <c r="B77" s="4207" t="s">
        <v>252</v>
      </c>
      <c r="C77" s="4222" t="s">
        <v>573</v>
      </c>
      <c r="D77" s="4257">
        <f>'10,00'!X113</f>
        <v>36</v>
      </c>
      <c r="E77" s="4217" t="s">
        <v>271</v>
      </c>
      <c r="F77" s="4217">
        <f>'10,00'!X112</f>
        <v>12</v>
      </c>
      <c r="H77" s="306"/>
      <c r="I77" s="4207" t="s">
        <v>252</v>
      </c>
      <c r="J77" s="4222" t="s">
        <v>573</v>
      </c>
      <c r="K77" s="4257" t="e">
        <f>'11,30'!AC122</f>
        <v>#DIV/0!</v>
      </c>
      <c r="L77" s="4222" t="s">
        <v>272</v>
      </c>
      <c r="M77" s="4222">
        <f>'11,30'!Z121</f>
        <v>0</v>
      </c>
      <c r="O77" s="306"/>
      <c r="P77" s="4207" t="s">
        <v>252</v>
      </c>
      <c r="Q77" s="4222" t="s">
        <v>573</v>
      </c>
      <c r="R77" s="4257" t="e">
        <f>'16,00'!AC122</f>
        <v>#DIV/0!</v>
      </c>
      <c r="S77" s="4217" t="s">
        <v>271</v>
      </c>
      <c r="T77" s="4217">
        <f>'16,00'!Z121</f>
        <v>0</v>
      </c>
      <c r="V77" s="306"/>
      <c r="W77" s="4207" t="s">
        <v>252</v>
      </c>
      <c r="X77" s="4222" t="s">
        <v>573</v>
      </c>
      <c r="Y77" s="4257">
        <f>'19,00'!X113</f>
        <v>54</v>
      </c>
      <c r="Z77" s="4217" t="s">
        <v>271</v>
      </c>
      <c r="AA77" s="4217">
        <f>'19,00'!X112</f>
        <v>18</v>
      </c>
      <c r="AC77" s="3"/>
      <c r="AD77" s="4260"/>
      <c r="AE77" s="4261"/>
      <c r="AF77" s="4261"/>
      <c r="AG77" s="4263"/>
      <c r="AH77" s="4263"/>
    </row>
    <row r="78" spans="1:34">
      <c r="A78" s="4210">
        <f>A69</f>
        <v>44606</v>
      </c>
      <c r="B78" s="4207"/>
      <c r="C78" s="4223"/>
      <c r="D78" s="4218"/>
      <c r="E78" s="4218"/>
      <c r="F78" s="4218"/>
      <c r="H78" s="4210">
        <f>H69</f>
        <v>44606</v>
      </c>
      <c r="I78" s="4207"/>
      <c r="J78" s="4223"/>
      <c r="K78" s="4242"/>
      <c r="L78" s="4223"/>
      <c r="M78" s="4218"/>
      <c r="O78" s="4210">
        <f>O69</f>
        <v>44606</v>
      </c>
      <c r="P78" s="4207"/>
      <c r="Q78" s="4223"/>
      <c r="R78" s="4218"/>
      <c r="S78" s="4218"/>
      <c r="T78" s="4218"/>
      <c r="V78" s="4210">
        <f>V69</f>
        <v>44606</v>
      </c>
      <c r="W78" s="4207"/>
      <c r="X78" s="4223"/>
      <c r="Y78" s="4218"/>
      <c r="Z78" s="4218"/>
      <c r="AA78" s="4218"/>
      <c r="AC78" s="4264"/>
      <c r="AD78" s="4260"/>
      <c r="AE78" s="4261"/>
      <c r="AF78" s="4262"/>
      <c r="AG78" s="4263"/>
      <c r="AH78" s="4263"/>
    </row>
    <row r="79" spans="1:34">
      <c r="A79" s="4211"/>
      <c r="B79" s="4207" t="s">
        <v>253</v>
      </c>
      <c r="C79" s="4217" t="s">
        <v>606</v>
      </c>
      <c r="D79" s="4241">
        <f>'10,00'!Z113</f>
        <v>0</v>
      </c>
      <c r="E79" s="4217" t="s">
        <v>729</v>
      </c>
      <c r="F79" s="4204">
        <f>'10,00'!X115</f>
        <v>8</v>
      </c>
      <c r="H79" s="4211"/>
      <c r="I79" s="4207" t="s">
        <v>253</v>
      </c>
      <c r="J79" s="4217" t="s">
        <v>606</v>
      </c>
      <c r="K79" s="4241" t="e">
        <f>'11,30'!AB122</f>
        <v>#DIV/0!</v>
      </c>
      <c r="L79" s="4204"/>
      <c r="M79" s="4204"/>
      <c r="O79" s="4211"/>
      <c r="P79" s="4207" t="s">
        <v>253</v>
      </c>
      <c r="Q79" s="4217" t="s">
        <v>606</v>
      </c>
      <c r="R79" s="4241" t="e">
        <f>'16,00'!AB122</f>
        <v>#DIV/0!</v>
      </c>
      <c r="S79" s="4204"/>
      <c r="T79" s="4204"/>
      <c r="V79" s="4211"/>
      <c r="W79" s="4207" t="s">
        <v>253</v>
      </c>
      <c r="X79" s="4217" t="s">
        <v>606</v>
      </c>
      <c r="Y79" s="4241">
        <f>'19,00'!Z113</f>
        <v>0</v>
      </c>
      <c r="Z79" s="4217" t="s">
        <v>729</v>
      </c>
      <c r="AA79" s="4204">
        <f>'19,00'!X115</f>
        <v>0</v>
      </c>
      <c r="AC79" s="4265"/>
      <c r="AD79" s="4260"/>
      <c r="AE79" s="4262"/>
      <c r="AF79" s="1659"/>
      <c r="AG79" s="3996"/>
      <c r="AH79" s="3996"/>
    </row>
    <row r="80" spans="1:34">
      <c r="A80" s="310"/>
      <c r="B80" s="4207"/>
      <c r="C80" s="4218"/>
      <c r="D80" s="4205"/>
      <c r="E80" s="4218"/>
      <c r="F80" s="4205"/>
      <c r="H80" s="319"/>
      <c r="I80" s="4207"/>
      <c r="J80" s="4218"/>
      <c r="K80" s="4259"/>
      <c r="L80" s="4205"/>
      <c r="M80" s="4205"/>
      <c r="O80" s="319"/>
      <c r="P80" s="4207"/>
      <c r="Q80" s="4218"/>
      <c r="R80" s="4205"/>
      <c r="S80" s="4205"/>
      <c r="T80" s="4205"/>
      <c r="V80" s="319"/>
      <c r="W80" s="4207"/>
      <c r="X80" s="4218"/>
      <c r="Y80" s="4205"/>
      <c r="Z80" s="4218"/>
      <c r="AA80" s="4205"/>
      <c r="AC80" s="3"/>
      <c r="AD80" s="4260"/>
      <c r="AE80" s="4262"/>
      <c r="AF80" s="1659"/>
      <c r="AG80" s="3996"/>
      <c r="AH80" s="3996"/>
    </row>
    <row r="81" spans="1:34">
      <c r="K81" s="2106"/>
      <c r="AC81" s="3"/>
      <c r="AD81" s="3"/>
      <c r="AE81" s="3"/>
      <c r="AF81" s="3"/>
      <c r="AG81" s="3"/>
      <c r="AH81" s="3"/>
    </row>
    <row r="82" spans="1:34" ht="9.75" customHeight="1">
      <c r="A82" s="311"/>
      <c r="B82" s="4202"/>
      <c r="C82" s="4217" t="s">
        <v>572</v>
      </c>
      <c r="D82" s="4243">
        <f>'10,00'!F163</f>
        <v>0</v>
      </c>
      <c r="E82" s="4217" t="s">
        <v>273</v>
      </c>
      <c r="F82" s="4217" t="e">
        <f>'10,00'!#REF!</f>
        <v>#REF!</v>
      </c>
      <c r="H82" s="320"/>
      <c r="I82" s="4202"/>
      <c r="J82" s="4217" t="s">
        <v>572</v>
      </c>
      <c r="K82" s="4240" t="e">
        <f>'11,30'!I175</f>
        <v>#DIV/0!</v>
      </c>
      <c r="L82" s="4217" t="s">
        <v>273</v>
      </c>
      <c r="M82" s="4217">
        <f>'11,30'!F189</f>
        <v>0</v>
      </c>
      <c r="O82" s="320"/>
      <c r="P82" s="4202"/>
      <c r="Q82" s="4217" t="s">
        <v>572</v>
      </c>
      <c r="R82" s="4243" t="e">
        <f>'16,00'!I175</f>
        <v>#DIV/0!</v>
      </c>
      <c r="S82" s="4217" t="s">
        <v>273</v>
      </c>
      <c r="T82" s="4217">
        <f>'16,00'!F189</f>
        <v>0</v>
      </c>
      <c r="V82" s="320"/>
      <c r="W82" s="4202"/>
      <c r="X82" s="4217" t="s">
        <v>572</v>
      </c>
      <c r="Y82" s="4243">
        <f>'19,00'!F163</f>
        <v>0</v>
      </c>
      <c r="Z82" s="4217" t="s">
        <v>273</v>
      </c>
      <c r="AA82" s="4217" t="e">
        <f>'19,00'!#REF!</f>
        <v>#REF!</v>
      </c>
      <c r="AC82" s="3"/>
      <c r="AD82" s="3996"/>
      <c r="AE82" s="4262"/>
      <c r="AF82" s="4262"/>
      <c r="AG82" s="4262"/>
      <c r="AH82" s="4262"/>
    </row>
    <row r="83" spans="1:34" ht="18">
      <c r="A83" s="307">
        <f>A74</f>
        <v>0.41666666666666669</v>
      </c>
      <c r="B83" s="4202"/>
      <c r="C83" s="4218"/>
      <c r="D83" s="4218"/>
      <c r="E83" s="4218"/>
      <c r="F83" s="4218"/>
      <c r="H83" s="307">
        <f>H74</f>
        <v>0.5</v>
      </c>
      <c r="I83" s="4202"/>
      <c r="J83" s="4218"/>
      <c r="K83" s="4242"/>
      <c r="L83" s="4218"/>
      <c r="M83" s="4218"/>
      <c r="O83" s="307">
        <f>O74</f>
        <v>0.66666666666666663</v>
      </c>
      <c r="P83" s="4202"/>
      <c r="Q83" s="4218"/>
      <c r="R83" s="4218"/>
      <c r="S83" s="4218"/>
      <c r="T83" s="4218"/>
      <c r="V83" s="307">
        <f>V74</f>
        <v>0.79166666666666663</v>
      </c>
      <c r="W83" s="4202"/>
      <c r="X83" s="4218"/>
      <c r="Y83" s="4218"/>
      <c r="Z83" s="4218"/>
      <c r="AA83" s="4218"/>
      <c r="AC83" s="1658"/>
      <c r="AD83" s="3996"/>
      <c r="AE83" s="4262"/>
      <c r="AF83" s="4262"/>
      <c r="AG83" s="4262"/>
      <c r="AH83" s="4262"/>
    </row>
    <row r="84" spans="1:34">
      <c r="A84" s="4206" t="s">
        <v>260</v>
      </c>
      <c r="B84" s="4207" t="s">
        <v>251</v>
      </c>
      <c r="C84" s="4217" t="s">
        <v>571</v>
      </c>
      <c r="D84" s="4243">
        <f>'10,00'!H163</f>
        <v>0</v>
      </c>
      <c r="E84" s="4217" t="s">
        <v>274</v>
      </c>
      <c r="F84" s="4217" t="e">
        <f>'10,00'!#REF!</f>
        <v>#REF!</v>
      </c>
      <c r="H84" s="4206" t="s">
        <v>260</v>
      </c>
      <c r="I84" s="4207" t="s">
        <v>251</v>
      </c>
      <c r="J84" s="4217" t="s">
        <v>571</v>
      </c>
      <c r="K84" s="4240" t="e">
        <f>'11,30'!H175</f>
        <v>#DIV/0!</v>
      </c>
      <c r="L84" s="4217" t="s">
        <v>274</v>
      </c>
      <c r="M84" s="4217">
        <f>'11,30'!F190</f>
        <v>0</v>
      </c>
      <c r="O84" s="4206" t="s">
        <v>260</v>
      </c>
      <c r="P84" s="4207" t="s">
        <v>251</v>
      </c>
      <c r="Q84" s="4217" t="s">
        <v>571</v>
      </c>
      <c r="R84" s="4243" t="e">
        <f>'16,00'!H175</f>
        <v>#DIV/0!</v>
      </c>
      <c r="S84" s="4217" t="s">
        <v>274</v>
      </c>
      <c r="T84" s="4217">
        <f>'16,00'!F190</f>
        <v>0</v>
      </c>
      <c r="V84" s="4206" t="s">
        <v>260</v>
      </c>
      <c r="W84" s="4207" t="s">
        <v>251</v>
      </c>
      <c r="X84" s="4217" t="s">
        <v>571</v>
      </c>
      <c r="Y84" s="4243">
        <f>'19,00'!H163</f>
        <v>0</v>
      </c>
      <c r="Z84" s="4217" t="s">
        <v>274</v>
      </c>
      <c r="AA84" s="4217" t="e">
        <f>'19,00'!#REF!</f>
        <v>#REF!</v>
      </c>
      <c r="AC84" s="4266"/>
      <c r="AD84" s="4260"/>
      <c r="AE84" s="4262"/>
      <c r="AF84" s="4262"/>
      <c r="AG84" s="4262"/>
      <c r="AH84" s="4262"/>
    </row>
    <row r="85" spans="1:34">
      <c r="A85" s="4206"/>
      <c r="B85" s="4207"/>
      <c r="C85" s="4218"/>
      <c r="D85" s="4218"/>
      <c r="E85" s="4218"/>
      <c r="F85" s="4218"/>
      <c r="H85" s="4206"/>
      <c r="I85" s="4207"/>
      <c r="J85" s="4218"/>
      <c r="K85" s="4242"/>
      <c r="L85" s="4218"/>
      <c r="M85" s="4218"/>
      <c r="O85" s="4206"/>
      <c r="P85" s="4207"/>
      <c r="Q85" s="4218"/>
      <c r="R85" s="4218"/>
      <c r="S85" s="4218"/>
      <c r="T85" s="4218"/>
      <c r="V85" s="4206"/>
      <c r="W85" s="4207"/>
      <c r="X85" s="4218"/>
      <c r="Y85" s="4218"/>
      <c r="Z85" s="4218"/>
      <c r="AA85" s="4218"/>
      <c r="AC85" s="4266"/>
      <c r="AD85" s="4260"/>
      <c r="AE85" s="4262"/>
      <c r="AF85" s="4262"/>
      <c r="AG85" s="4262"/>
      <c r="AH85" s="4262"/>
    </row>
    <row r="86" spans="1:34">
      <c r="A86" s="306"/>
      <c r="B86" s="4207" t="s">
        <v>252</v>
      </c>
      <c r="C86" s="4222" t="s">
        <v>573</v>
      </c>
      <c r="D86" s="4257">
        <f>'10,00'!F165</f>
        <v>0</v>
      </c>
      <c r="E86" s="4217" t="s">
        <v>271</v>
      </c>
      <c r="F86" s="4217">
        <f>'10,00'!F164</f>
        <v>0</v>
      </c>
      <c r="H86" s="306"/>
      <c r="I86" s="4207" t="s">
        <v>252</v>
      </c>
      <c r="J86" s="4222" t="s">
        <v>573</v>
      </c>
      <c r="K86" s="4257" t="e">
        <f>'11,30'!I177</f>
        <v>#DIV/0!</v>
      </c>
      <c r="L86" s="4217" t="s">
        <v>271</v>
      </c>
      <c r="M86" s="4217">
        <f>'11,30'!F176</f>
        <v>0</v>
      </c>
      <c r="O86" s="306"/>
      <c r="P86" s="4207" t="s">
        <v>252</v>
      </c>
      <c r="Q86" s="4222" t="s">
        <v>573</v>
      </c>
      <c r="R86" s="4257" t="e">
        <f>'16,00'!I177</f>
        <v>#DIV/0!</v>
      </c>
      <c r="S86" s="4217" t="s">
        <v>271</v>
      </c>
      <c r="T86" s="4217">
        <f>'16,00'!F176</f>
        <v>0</v>
      </c>
      <c r="V86" s="306"/>
      <c r="W86" s="4207" t="s">
        <v>252</v>
      </c>
      <c r="X86" s="4222" t="s">
        <v>573</v>
      </c>
      <c r="Y86" s="4257">
        <f>'19,00'!F165</f>
        <v>0</v>
      </c>
      <c r="Z86" s="4217" t="s">
        <v>271</v>
      </c>
      <c r="AA86" s="4217">
        <f>'19,00'!F164</f>
        <v>0</v>
      </c>
      <c r="AC86" s="3"/>
      <c r="AD86" s="4260"/>
      <c r="AE86" s="4261"/>
      <c r="AF86" s="4261"/>
      <c r="AG86" s="4263"/>
      <c r="AH86" s="4263"/>
    </row>
    <row r="87" spans="1:34">
      <c r="A87" s="4210">
        <f>A78</f>
        <v>44606</v>
      </c>
      <c r="B87" s="4207"/>
      <c r="C87" s="4223"/>
      <c r="D87" s="4218"/>
      <c r="E87" s="4218"/>
      <c r="F87" s="4218"/>
      <c r="H87" s="4210">
        <f>H78</f>
        <v>44606</v>
      </c>
      <c r="I87" s="4207"/>
      <c r="J87" s="4223"/>
      <c r="K87" s="4242"/>
      <c r="L87" s="4218"/>
      <c r="M87" s="4218"/>
      <c r="O87" s="4210">
        <f>O78</f>
        <v>44606</v>
      </c>
      <c r="P87" s="4207"/>
      <c r="Q87" s="4223"/>
      <c r="R87" s="4218"/>
      <c r="S87" s="4218"/>
      <c r="T87" s="4218"/>
      <c r="V87" s="4210">
        <f>V78</f>
        <v>44606</v>
      </c>
      <c r="W87" s="4207"/>
      <c r="X87" s="4223"/>
      <c r="Y87" s="4218"/>
      <c r="Z87" s="4218"/>
      <c r="AA87" s="4218"/>
      <c r="AC87" s="4264"/>
      <c r="AD87" s="4260"/>
      <c r="AE87" s="4261"/>
      <c r="AF87" s="4262"/>
      <c r="AG87" s="4263"/>
      <c r="AH87" s="4263"/>
    </row>
    <row r="88" spans="1:34" ht="8.25" customHeight="1">
      <c r="A88" s="4211"/>
      <c r="B88" s="4207" t="s">
        <v>253</v>
      </c>
      <c r="C88" s="4217" t="s">
        <v>606</v>
      </c>
      <c r="D88" s="4240">
        <f>'10,00'!H165</f>
        <v>0</v>
      </c>
      <c r="E88" s="4217" t="s">
        <v>729</v>
      </c>
      <c r="F88" s="4204">
        <f>'10,00'!F167</f>
        <v>0</v>
      </c>
      <c r="H88" s="4211"/>
      <c r="I88" s="4207" t="s">
        <v>253</v>
      </c>
      <c r="J88" s="4217" t="s">
        <v>606</v>
      </c>
      <c r="K88" s="4241" t="e">
        <f>'11,30'!H177</f>
        <v>#DIV/0!</v>
      </c>
      <c r="L88" s="4204"/>
      <c r="M88" s="4204"/>
      <c r="O88" s="4211"/>
      <c r="P88" s="4207" t="s">
        <v>253</v>
      </c>
      <c r="Q88" s="4217" t="s">
        <v>606</v>
      </c>
      <c r="R88" s="4241" t="e">
        <f>'16,00'!H177</f>
        <v>#DIV/0!</v>
      </c>
      <c r="S88" s="4204"/>
      <c r="T88" s="4204"/>
      <c r="V88" s="4211"/>
      <c r="W88" s="4207" t="s">
        <v>253</v>
      </c>
      <c r="X88" s="4217" t="s">
        <v>606</v>
      </c>
      <c r="Y88" s="4241">
        <f>'19,00'!H165</f>
        <v>0</v>
      </c>
      <c r="Z88" s="4217" t="s">
        <v>729</v>
      </c>
      <c r="AA88" s="4204">
        <f>'19,00'!F167</f>
        <v>0</v>
      </c>
      <c r="AC88" s="4265"/>
      <c r="AD88" s="4260"/>
      <c r="AE88" s="4262"/>
      <c r="AF88" s="1659"/>
      <c r="AG88" s="3996"/>
      <c r="AH88" s="3996"/>
    </row>
    <row r="89" spans="1:34" ht="9" customHeight="1">
      <c r="A89" s="310"/>
      <c r="B89" s="4207"/>
      <c r="C89" s="4218"/>
      <c r="D89" s="4218"/>
      <c r="E89" s="4218"/>
      <c r="F89" s="4205"/>
      <c r="H89" s="319"/>
      <c r="I89" s="4207"/>
      <c r="J89" s="4218"/>
      <c r="K89" s="4259"/>
      <c r="L89" s="4205"/>
      <c r="M89" s="4205"/>
      <c r="O89" s="319"/>
      <c r="P89" s="4207"/>
      <c r="Q89" s="4218"/>
      <c r="R89" s="4205"/>
      <c r="S89" s="4205"/>
      <c r="T89" s="4205"/>
      <c r="V89" s="319"/>
      <c r="W89" s="4207"/>
      <c r="X89" s="4218"/>
      <c r="Y89" s="4205"/>
      <c r="Z89" s="4218"/>
      <c r="AA89" s="4205"/>
      <c r="AC89" s="3"/>
      <c r="AD89" s="4260"/>
      <c r="AE89" s="4262"/>
      <c r="AF89" s="1659"/>
      <c r="AG89" s="3996"/>
      <c r="AH89" s="3996"/>
    </row>
    <row r="90" spans="1:34" ht="9" customHeight="1">
      <c r="K90" s="2106"/>
      <c r="AC90" s="3"/>
      <c r="AD90" s="3"/>
      <c r="AE90" s="3"/>
      <c r="AF90" s="3"/>
      <c r="AG90" s="3"/>
      <c r="AH90" s="3"/>
    </row>
    <row r="91" spans="1:34" ht="9.75" customHeight="1">
      <c r="A91" s="311"/>
      <c r="B91" s="4202"/>
      <c r="C91" s="4217" t="s">
        <v>572</v>
      </c>
      <c r="D91" s="4243">
        <f>'10,00'!O163</f>
        <v>0</v>
      </c>
      <c r="E91" s="4217" t="s">
        <v>273</v>
      </c>
      <c r="F91" s="4217" t="e">
        <f>'10,00'!#REF!</f>
        <v>#REF!</v>
      </c>
      <c r="H91" s="320"/>
      <c r="I91" s="4202"/>
      <c r="J91" s="4217" t="s">
        <v>572</v>
      </c>
      <c r="K91" s="4240" t="e">
        <f>'11,30'!S175</f>
        <v>#DIV/0!</v>
      </c>
      <c r="L91" s="4217" t="s">
        <v>273</v>
      </c>
      <c r="M91" s="4217">
        <f>'11,30'!P189</f>
        <v>0</v>
      </c>
      <c r="O91" s="320"/>
      <c r="P91" s="4202"/>
      <c r="Q91" s="4217" t="s">
        <v>572</v>
      </c>
      <c r="R91" s="4243" t="e">
        <f>'16,00'!S175</f>
        <v>#DIV/0!</v>
      </c>
      <c r="S91" s="4217" t="s">
        <v>273</v>
      </c>
      <c r="T91" s="4217">
        <f>'16,00'!P189</f>
        <v>0</v>
      </c>
      <c r="V91" s="320"/>
      <c r="W91" s="4202"/>
      <c r="X91" s="4217" t="s">
        <v>572</v>
      </c>
      <c r="Y91" s="4243">
        <f>'19,00'!O163</f>
        <v>0</v>
      </c>
      <c r="Z91" s="4217" t="s">
        <v>273</v>
      </c>
      <c r="AA91" s="4217" t="e">
        <f>'19,00'!#REF!</f>
        <v>#REF!</v>
      </c>
      <c r="AC91" s="3"/>
      <c r="AD91" s="3996"/>
      <c r="AE91" s="4262"/>
      <c r="AF91" s="4262"/>
      <c r="AG91" s="4262"/>
      <c r="AH91" s="4262"/>
    </row>
    <row r="92" spans="1:34" ht="18">
      <c r="A92" s="307">
        <f>A83</f>
        <v>0.41666666666666669</v>
      </c>
      <c r="B92" s="4202"/>
      <c r="C92" s="4218"/>
      <c r="D92" s="4218"/>
      <c r="E92" s="4218"/>
      <c r="F92" s="4218"/>
      <c r="H92" s="307">
        <f>H83</f>
        <v>0.5</v>
      </c>
      <c r="I92" s="4202"/>
      <c r="J92" s="4218"/>
      <c r="K92" s="4242"/>
      <c r="L92" s="4218"/>
      <c r="M92" s="4218"/>
      <c r="O92" s="307">
        <f>O83</f>
        <v>0.66666666666666663</v>
      </c>
      <c r="P92" s="4202"/>
      <c r="Q92" s="4218"/>
      <c r="R92" s="4218"/>
      <c r="S92" s="4218"/>
      <c r="T92" s="4218"/>
      <c r="V92" s="307">
        <f>V83</f>
        <v>0.79166666666666663</v>
      </c>
      <c r="W92" s="4202"/>
      <c r="X92" s="4218"/>
      <c r="Y92" s="4218"/>
      <c r="Z92" s="4218"/>
      <c r="AA92" s="4218"/>
      <c r="AC92" s="1658"/>
      <c r="AD92" s="3996"/>
      <c r="AE92" s="4262"/>
      <c r="AF92" s="4262"/>
      <c r="AG92" s="4262"/>
      <c r="AH92" s="4262"/>
    </row>
    <row r="93" spans="1:34">
      <c r="A93" s="4206" t="s">
        <v>261</v>
      </c>
      <c r="B93" s="4207" t="s">
        <v>251</v>
      </c>
      <c r="C93" s="4217" t="s">
        <v>571</v>
      </c>
      <c r="D93" s="4243">
        <f>'10,00'!Q163</f>
        <v>0</v>
      </c>
      <c r="E93" s="4217" t="s">
        <v>274</v>
      </c>
      <c r="F93" s="4217" t="e">
        <f>'10,00'!#REF!</f>
        <v>#REF!</v>
      </c>
      <c r="H93" s="4206" t="s">
        <v>261</v>
      </c>
      <c r="I93" s="4207" t="s">
        <v>251</v>
      </c>
      <c r="J93" s="4217" t="s">
        <v>571</v>
      </c>
      <c r="K93" s="4240" t="e">
        <f>'11,30'!R175</f>
        <v>#DIV/0!</v>
      </c>
      <c r="L93" s="4217" t="s">
        <v>274</v>
      </c>
      <c r="M93" s="4217">
        <f>'11,30'!P190</f>
        <v>0</v>
      </c>
      <c r="O93" s="4206" t="s">
        <v>261</v>
      </c>
      <c r="P93" s="4207" t="s">
        <v>251</v>
      </c>
      <c r="Q93" s="4217" t="s">
        <v>571</v>
      </c>
      <c r="R93" s="4243" t="e">
        <f>'16,00'!R175</f>
        <v>#DIV/0!</v>
      </c>
      <c r="S93" s="4217" t="s">
        <v>274</v>
      </c>
      <c r="T93" s="4217">
        <f>'16,00'!P190</f>
        <v>0</v>
      </c>
      <c r="V93" s="4206" t="s">
        <v>261</v>
      </c>
      <c r="W93" s="4207" t="s">
        <v>251</v>
      </c>
      <c r="X93" s="4217" t="s">
        <v>571</v>
      </c>
      <c r="Y93" s="4243">
        <f>'19,00'!Q163</f>
        <v>0</v>
      </c>
      <c r="Z93" s="4217" t="s">
        <v>274</v>
      </c>
      <c r="AA93" s="4217" t="e">
        <f>'19,00'!#REF!</f>
        <v>#REF!</v>
      </c>
      <c r="AC93" s="4266"/>
      <c r="AD93" s="4260"/>
      <c r="AE93" s="4262"/>
      <c r="AF93" s="4262"/>
      <c r="AG93" s="4262"/>
      <c r="AH93" s="4262"/>
    </row>
    <row r="94" spans="1:34">
      <c r="A94" s="4206"/>
      <c r="B94" s="4207"/>
      <c r="C94" s="4218"/>
      <c r="D94" s="4218"/>
      <c r="E94" s="4218"/>
      <c r="F94" s="4218"/>
      <c r="H94" s="4206"/>
      <c r="I94" s="4207"/>
      <c r="J94" s="4218"/>
      <c r="K94" s="4242"/>
      <c r="L94" s="4218"/>
      <c r="M94" s="4218"/>
      <c r="O94" s="4206"/>
      <c r="P94" s="4207"/>
      <c r="Q94" s="4218"/>
      <c r="R94" s="4218"/>
      <c r="S94" s="4218"/>
      <c r="T94" s="4218"/>
      <c r="V94" s="4206"/>
      <c r="W94" s="4207"/>
      <c r="X94" s="4218"/>
      <c r="Y94" s="4218"/>
      <c r="Z94" s="4218"/>
      <c r="AA94" s="4218"/>
      <c r="AC94" s="4266"/>
      <c r="AD94" s="4260"/>
      <c r="AE94" s="4262"/>
      <c r="AF94" s="4262"/>
      <c r="AG94" s="4262"/>
      <c r="AH94" s="4262"/>
    </row>
    <row r="95" spans="1:34">
      <c r="A95" s="306"/>
      <c r="B95" s="4207" t="s">
        <v>252</v>
      </c>
      <c r="C95" s="4222" t="s">
        <v>573</v>
      </c>
      <c r="D95" s="4257">
        <f>'10,00'!O165</f>
        <v>0</v>
      </c>
      <c r="E95" s="4217" t="s">
        <v>271</v>
      </c>
      <c r="F95" s="4217">
        <f>'10,00'!O164</f>
        <v>0</v>
      </c>
      <c r="H95" s="306"/>
      <c r="I95" s="4207" t="s">
        <v>252</v>
      </c>
      <c r="J95" s="4222" t="s">
        <v>573</v>
      </c>
      <c r="K95" s="4257" t="e">
        <f>'11,30'!S177</f>
        <v>#DIV/0!</v>
      </c>
      <c r="L95" s="4217" t="s">
        <v>271</v>
      </c>
      <c r="M95" s="4217">
        <f>'11,30'!P176</f>
        <v>0</v>
      </c>
      <c r="O95" s="306"/>
      <c r="P95" s="4207" t="s">
        <v>252</v>
      </c>
      <c r="Q95" s="4222" t="s">
        <v>573</v>
      </c>
      <c r="R95" s="4257" t="e">
        <f>'16,00'!S177</f>
        <v>#DIV/0!</v>
      </c>
      <c r="S95" s="4217" t="s">
        <v>271</v>
      </c>
      <c r="T95" s="4217">
        <f>'16,00'!P176</f>
        <v>0</v>
      </c>
      <c r="V95" s="306"/>
      <c r="W95" s="4207" t="s">
        <v>252</v>
      </c>
      <c r="X95" s="4222" t="s">
        <v>573</v>
      </c>
      <c r="Y95" s="4257">
        <f>'19,00'!O165</f>
        <v>0</v>
      </c>
      <c r="Z95" s="4217" t="s">
        <v>271</v>
      </c>
      <c r="AA95" s="4217">
        <f>'19,00'!O164</f>
        <v>0</v>
      </c>
      <c r="AC95" s="3"/>
      <c r="AD95" s="4260"/>
      <c r="AE95" s="4261"/>
      <c r="AF95" s="4261"/>
      <c r="AG95" s="4263"/>
      <c r="AH95" s="4263"/>
    </row>
    <row r="96" spans="1:34">
      <c r="A96" s="4210">
        <f>A87</f>
        <v>44606</v>
      </c>
      <c r="B96" s="4207"/>
      <c r="C96" s="4223"/>
      <c r="D96" s="4218"/>
      <c r="E96" s="4218"/>
      <c r="F96" s="4218"/>
      <c r="H96" s="4210">
        <f>H87</f>
        <v>44606</v>
      </c>
      <c r="I96" s="4207"/>
      <c r="J96" s="4223"/>
      <c r="K96" s="4242"/>
      <c r="L96" s="4218"/>
      <c r="M96" s="4218"/>
      <c r="O96" s="4210">
        <f>O87</f>
        <v>44606</v>
      </c>
      <c r="P96" s="4207"/>
      <c r="Q96" s="4223"/>
      <c r="R96" s="4218"/>
      <c r="S96" s="4218"/>
      <c r="T96" s="4218"/>
      <c r="V96" s="4210">
        <f>V87</f>
        <v>44606</v>
      </c>
      <c r="W96" s="4207"/>
      <c r="X96" s="4223"/>
      <c r="Y96" s="4218"/>
      <c r="Z96" s="4218"/>
      <c r="AA96" s="4218"/>
      <c r="AC96" s="4264"/>
      <c r="AD96" s="4260"/>
      <c r="AE96" s="4261"/>
      <c r="AF96" s="4262"/>
      <c r="AG96" s="4263"/>
      <c r="AH96" s="4263"/>
    </row>
    <row r="97" spans="1:34" ht="9.75" customHeight="1">
      <c r="A97" s="4211"/>
      <c r="B97" s="4207" t="s">
        <v>253</v>
      </c>
      <c r="C97" s="4217" t="s">
        <v>606</v>
      </c>
      <c r="D97" s="4240">
        <f>'10,00'!Q165</f>
        <v>0</v>
      </c>
      <c r="E97" s="4217" t="s">
        <v>729</v>
      </c>
      <c r="F97" s="4204">
        <f>'10,00'!O167</f>
        <v>0</v>
      </c>
      <c r="H97" s="4211"/>
      <c r="I97" s="4207" t="s">
        <v>253</v>
      </c>
      <c r="J97" s="4217" t="s">
        <v>574</v>
      </c>
      <c r="K97" s="4241" t="e">
        <f>'11,30'!R177</f>
        <v>#DIV/0!</v>
      </c>
      <c r="L97" s="4204"/>
      <c r="M97" s="4204"/>
      <c r="O97" s="4211"/>
      <c r="P97" s="4207" t="s">
        <v>253</v>
      </c>
      <c r="Q97" s="4217" t="s">
        <v>606</v>
      </c>
      <c r="R97" s="4241" t="e">
        <f>'16,00'!R177</f>
        <v>#DIV/0!</v>
      </c>
      <c r="S97" s="4204"/>
      <c r="T97" s="4204"/>
      <c r="V97" s="4211"/>
      <c r="W97" s="4207" t="s">
        <v>253</v>
      </c>
      <c r="X97" s="4217" t="s">
        <v>606</v>
      </c>
      <c r="Y97" s="4241">
        <f>'19,00'!Q165</f>
        <v>0</v>
      </c>
      <c r="Z97" s="4217" t="s">
        <v>729</v>
      </c>
      <c r="AA97" s="4204">
        <f>'19,00'!O167</f>
        <v>0</v>
      </c>
      <c r="AC97" s="4265"/>
      <c r="AD97" s="4260"/>
      <c r="AE97" s="4262"/>
      <c r="AF97" s="1659"/>
      <c r="AG97" s="3996"/>
      <c r="AH97" s="3996"/>
    </row>
    <row r="98" spans="1:34" ht="9" customHeight="1">
      <c r="A98" s="310"/>
      <c r="B98" s="4207"/>
      <c r="C98" s="4218"/>
      <c r="D98" s="4242"/>
      <c r="E98" s="4218"/>
      <c r="F98" s="4205"/>
      <c r="H98" s="319"/>
      <c r="I98" s="4207"/>
      <c r="J98" s="4218"/>
      <c r="K98" s="4259"/>
      <c r="L98" s="4205"/>
      <c r="M98" s="4205"/>
      <c r="O98" s="319"/>
      <c r="P98" s="4207"/>
      <c r="Q98" s="4218"/>
      <c r="R98" s="4205"/>
      <c r="S98" s="4205"/>
      <c r="T98" s="4205"/>
      <c r="V98" s="319"/>
      <c r="W98" s="4207"/>
      <c r="X98" s="4218"/>
      <c r="Y98" s="4205"/>
      <c r="Z98" s="4218"/>
      <c r="AA98" s="4205"/>
      <c r="AC98" s="3"/>
      <c r="AD98" s="4260"/>
      <c r="AE98" s="4262"/>
      <c r="AF98" s="1659"/>
      <c r="AG98" s="3996"/>
      <c r="AH98" s="3996"/>
    </row>
    <row r="99" spans="1:34" ht="9.75" customHeight="1">
      <c r="K99" s="2106"/>
      <c r="AC99" s="3"/>
      <c r="AD99" s="3"/>
      <c r="AE99" s="3"/>
      <c r="AF99" s="3"/>
      <c r="AG99" s="3"/>
      <c r="AH99" s="3"/>
    </row>
    <row r="100" spans="1:34" ht="8.25" customHeight="1">
      <c r="A100" s="311"/>
      <c r="B100" s="4202"/>
      <c r="C100" s="4217" t="s">
        <v>572</v>
      </c>
      <c r="D100" s="4243">
        <f>'10,00'!X163</f>
        <v>144</v>
      </c>
      <c r="E100" s="4217" t="s">
        <v>273</v>
      </c>
      <c r="F100" s="4217" t="e">
        <f>'10,00'!#REF!</f>
        <v>#REF!</v>
      </c>
      <c r="H100" s="320"/>
      <c r="I100" s="4202"/>
      <c r="J100" s="4217" t="s">
        <v>572</v>
      </c>
      <c r="K100" s="4240" t="e">
        <f>'11,30'!AC175</f>
        <v>#DIV/0!</v>
      </c>
      <c r="L100" s="4217" t="s">
        <v>273</v>
      </c>
      <c r="M100" s="4217">
        <f>'11,30'!Z189</f>
        <v>0</v>
      </c>
      <c r="O100" s="320"/>
      <c r="P100" s="4202"/>
      <c r="Q100" s="4217" t="s">
        <v>572</v>
      </c>
      <c r="R100" s="4243" t="e">
        <f>'16,00'!AC175</f>
        <v>#DIV/0!</v>
      </c>
      <c r="S100" s="4217" t="s">
        <v>273</v>
      </c>
      <c r="T100" s="4217">
        <f>'16,00'!Z189</f>
        <v>0</v>
      </c>
      <c r="V100" s="320"/>
      <c r="W100" s="4202"/>
      <c r="X100" s="4217" t="s">
        <v>572</v>
      </c>
      <c r="Y100" s="4243">
        <f>'19,00'!X163</f>
        <v>90</v>
      </c>
      <c r="Z100" s="4217" t="s">
        <v>273</v>
      </c>
      <c r="AA100" s="4217" t="e">
        <f>'19,00'!#REF!</f>
        <v>#REF!</v>
      </c>
      <c r="AC100" s="3"/>
      <c r="AD100" s="3996"/>
      <c r="AE100" s="4262"/>
      <c r="AF100" s="4262"/>
      <c r="AG100" s="4262"/>
      <c r="AH100" s="4262"/>
    </row>
    <row r="101" spans="1:34" ht="18">
      <c r="A101" s="307">
        <f>A92</f>
        <v>0.41666666666666669</v>
      </c>
      <c r="B101" s="4202"/>
      <c r="C101" s="4218"/>
      <c r="D101" s="4218"/>
      <c r="E101" s="4218"/>
      <c r="F101" s="4218"/>
      <c r="H101" s="307">
        <f>H92</f>
        <v>0.5</v>
      </c>
      <c r="I101" s="4202"/>
      <c r="J101" s="4218"/>
      <c r="K101" s="4242"/>
      <c r="L101" s="4218"/>
      <c r="M101" s="4218"/>
      <c r="O101" s="307">
        <f>O92</f>
        <v>0.66666666666666663</v>
      </c>
      <c r="P101" s="4202"/>
      <c r="Q101" s="4218"/>
      <c r="R101" s="4218"/>
      <c r="S101" s="4218"/>
      <c r="T101" s="4218"/>
      <c r="V101" s="307">
        <f>V92</f>
        <v>0.79166666666666663</v>
      </c>
      <c r="W101" s="4202"/>
      <c r="X101" s="4218"/>
      <c r="Y101" s="4218"/>
      <c r="Z101" s="4218"/>
      <c r="AA101" s="4218"/>
      <c r="AC101" s="1658"/>
      <c r="AD101" s="3996"/>
      <c r="AE101" s="4262"/>
      <c r="AF101" s="4262"/>
      <c r="AG101" s="4262"/>
      <c r="AH101" s="4262"/>
    </row>
    <row r="102" spans="1:34">
      <c r="A102" s="4206" t="s">
        <v>262</v>
      </c>
      <c r="B102" s="4207" t="s">
        <v>251</v>
      </c>
      <c r="C102" s="4217" t="s">
        <v>571</v>
      </c>
      <c r="D102" s="4243">
        <f>'10,00'!Z163</f>
        <v>0</v>
      </c>
      <c r="E102" s="4217" t="s">
        <v>274</v>
      </c>
      <c r="F102" s="4217" t="e">
        <f>'10,00'!#REF!</f>
        <v>#REF!</v>
      </c>
      <c r="H102" s="4206" t="s">
        <v>262</v>
      </c>
      <c r="I102" s="4207" t="s">
        <v>251</v>
      </c>
      <c r="J102" s="4217" t="s">
        <v>571</v>
      </c>
      <c r="K102" s="4240" t="e">
        <f>'11,30'!AB175</f>
        <v>#DIV/0!</v>
      </c>
      <c r="L102" s="4217" t="s">
        <v>274</v>
      </c>
      <c r="M102" s="4217">
        <f>'11,30'!Z190</f>
        <v>0</v>
      </c>
      <c r="O102" s="4206" t="s">
        <v>262</v>
      </c>
      <c r="P102" s="4207" t="s">
        <v>251</v>
      </c>
      <c r="Q102" s="4217" t="s">
        <v>571</v>
      </c>
      <c r="R102" s="4243" t="e">
        <f>'16,00'!AB175</f>
        <v>#DIV/0!</v>
      </c>
      <c r="S102" s="4217" t="s">
        <v>274</v>
      </c>
      <c r="T102" s="4217">
        <f>'16,00'!Z190</f>
        <v>0</v>
      </c>
      <c r="V102" s="4206" t="s">
        <v>262</v>
      </c>
      <c r="W102" s="4207" t="s">
        <v>251</v>
      </c>
      <c r="X102" s="4217" t="s">
        <v>571</v>
      </c>
      <c r="Y102" s="4243">
        <f>'19,00'!Z163</f>
        <v>0</v>
      </c>
      <c r="Z102" s="4217" t="s">
        <v>274</v>
      </c>
      <c r="AA102" s="4217" t="e">
        <f>'19,00'!#REF!</f>
        <v>#REF!</v>
      </c>
      <c r="AC102" s="4266"/>
      <c r="AD102" s="4260"/>
      <c r="AE102" s="4262"/>
      <c r="AF102" s="4262"/>
      <c r="AG102" s="4262"/>
      <c r="AH102" s="4262"/>
    </row>
    <row r="103" spans="1:34">
      <c r="A103" s="4206"/>
      <c r="B103" s="4207"/>
      <c r="C103" s="4218"/>
      <c r="D103" s="4218"/>
      <c r="E103" s="4218"/>
      <c r="F103" s="4218"/>
      <c r="H103" s="4206"/>
      <c r="I103" s="4207"/>
      <c r="J103" s="4218"/>
      <c r="K103" s="4242"/>
      <c r="L103" s="4218"/>
      <c r="M103" s="4218"/>
      <c r="O103" s="4206"/>
      <c r="P103" s="4207"/>
      <c r="Q103" s="4218"/>
      <c r="R103" s="4218"/>
      <c r="S103" s="4218"/>
      <c r="T103" s="4218"/>
      <c r="V103" s="4206"/>
      <c r="W103" s="4207"/>
      <c r="X103" s="4218"/>
      <c r="Y103" s="4218"/>
      <c r="Z103" s="4218"/>
      <c r="AA103" s="4218"/>
      <c r="AC103" s="4266"/>
      <c r="AD103" s="4260"/>
      <c r="AE103" s="4262"/>
      <c r="AF103" s="4262"/>
      <c r="AG103" s="4262"/>
      <c r="AH103" s="4262"/>
    </row>
    <row r="104" spans="1:34">
      <c r="A104" s="306"/>
      <c r="B104" s="4207" t="s">
        <v>252</v>
      </c>
      <c r="C104" s="4222" t="s">
        <v>573</v>
      </c>
      <c r="D104" s="4258">
        <f>'10,00'!X165</f>
        <v>72</v>
      </c>
      <c r="E104" s="4217" t="s">
        <v>271</v>
      </c>
      <c r="F104" s="4217">
        <f>'10,00'!X164</f>
        <v>33</v>
      </c>
      <c r="H104" s="306"/>
      <c r="I104" s="4207" t="s">
        <v>252</v>
      </c>
      <c r="J104" s="4222" t="s">
        <v>573</v>
      </c>
      <c r="K104" s="4257" t="e">
        <f>'11,30'!AC177</f>
        <v>#DIV/0!</v>
      </c>
      <c r="L104" s="4217" t="s">
        <v>271</v>
      </c>
      <c r="M104" s="4217">
        <f>'11,30'!Z176</f>
        <v>0</v>
      </c>
      <c r="O104" s="306"/>
      <c r="P104" s="4207" t="s">
        <v>252</v>
      </c>
      <c r="Q104" s="4222" t="s">
        <v>573</v>
      </c>
      <c r="R104" s="4258" t="e">
        <f>'16,00'!AC177</f>
        <v>#DIV/0!</v>
      </c>
      <c r="S104" s="4217" t="s">
        <v>271</v>
      </c>
      <c r="T104" s="4217">
        <f>'16,00'!Z176</f>
        <v>0</v>
      </c>
      <c r="V104" s="306"/>
      <c r="W104" s="4207" t="s">
        <v>252</v>
      </c>
      <c r="X104" s="4222" t="s">
        <v>573</v>
      </c>
      <c r="Y104" s="4258">
        <f>'19,00'!X165</f>
        <v>36</v>
      </c>
      <c r="Z104" s="4217" t="s">
        <v>271</v>
      </c>
      <c r="AA104" s="4217">
        <f>'19,00'!X164</f>
        <v>15</v>
      </c>
      <c r="AC104" s="3"/>
      <c r="AD104" s="4260"/>
      <c r="AE104" s="4261"/>
      <c r="AF104" s="4261"/>
      <c r="AG104" s="4263"/>
      <c r="AH104" s="4263"/>
    </row>
    <row r="105" spans="1:34">
      <c r="A105" s="4210">
        <f>A96</f>
        <v>44606</v>
      </c>
      <c r="B105" s="4207"/>
      <c r="C105" s="4223"/>
      <c r="D105" s="4218"/>
      <c r="E105" s="4218"/>
      <c r="F105" s="4218"/>
      <c r="H105" s="4210">
        <f>H96</f>
        <v>44606</v>
      </c>
      <c r="I105" s="4207"/>
      <c r="J105" s="4223"/>
      <c r="K105" s="4242"/>
      <c r="L105" s="4218"/>
      <c r="M105" s="4218"/>
      <c r="O105" s="4210">
        <f>O96</f>
        <v>44606</v>
      </c>
      <c r="P105" s="4207"/>
      <c r="Q105" s="4223"/>
      <c r="R105" s="4218"/>
      <c r="S105" s="4218"/>
      <c r="T105" s="4218"/>
      <c r="V105" s="4210">
        <f>V96</f>
        <v>44606</v>
      </c>
      <c r="W105" s="4207"/>
      <c r="X105" s="4223"/>
      <c r="Y105" s="4218"/>
      <c r="Z105" s="4218"/>
      <c r="AA105" s="4218"/>
      <c r="AC105" s="4264"/>
      <c r="AD105" s="4260"/>
      <c r="AE105" s="4261"/>
      <c r="AF105" s="4262"/>
      <c r="AG105" s="4263"/>
      <c r="AH105" s="4263"/>
    </row>
    <row r="106" spans="1:34" ht="8.25" customHeight="1">
      <c r="A106" s="4211"/>
      <c r="B106" s="4207" t="s">
        <v>253</v>
      </c>
      <c r="C106" s="4217" t="s">
        <v>606</v>
      </c>
      <c r="D106" s="4243">
        <f>'10,00'!Z165</f>
        <v>0</v>
      </c>
      <c r="E106" s="4217" t="s">
        <v>729</v>
      </c>
      <c r="F106" s="4204">
        <f>'10,00'!X167</f>
        <v>15</v>
      </c>
      <c r="H106" s="4211"/>
      <c r="I106" s="4207" t="s">
        <v>253</v>
      </c>
      <c r="J106" s="4217" t="s">
        <v>606</v>
      </c>
      <c r="K106" s="4241" t="e">
        <f>'11,30'!AB177</f>
        <v>#DIV/0!</v>
      </c>
      <c r="L106" s="4204"/>
      <c r="M106" s="4204"/>
      <c r="O106" s="4211"/>
      <c r="P106" s="4207" t="s">
        <v>253</v>
      </c>
      <c r="Q106" s="4217" t="s">
        <v>606</v>
      </c>
      <c r="R106" s="4244" t="e">
        <f>'16,00'!AB177</f>
        <v>#DIV/0!</v>
      </c>
      <c r="S106" s="4204"/>
      <c r="T106" s="4204"/>
      <c r="V106" s="4211"/>
      <c r="W106" s="4207" t="s">
        <v>253</v>
      </c>
      <c r="X106" s="4217" t="s">
        <v>606</v>
      </c>
      <c r="Y106" s="4244">
        <f>'19,00'!Z165</f>
        <v>0</v>
      </c>
      <c r="Z106" s="4217" t="s">
        <v>729</v>
      </c>
      <c r="AA106" s="4204">
        <f>'19,00'!X167</f>
        <v>0</v>
      </c>
      <c r="AC106" s="4265"/>
      <c r="AD106" s="4260"/>
      <c r="AE106" s="4262"/>
      <c r="AF106" s="1659"/>
      <c r="AG106" s="3996"/>
      <c r="AH106" s="3996"/>
    </row>
    <row r="107" spans="1:34" ht="8.25" customHeight="1">
      <c r="A107" s="310"/>
      <c r="B107" s="4207"/>
      <c r="C107" s="4218"/>
      <c r="D107" s="4218"/>
      <c r="E107" s="4218"/>
      <c r="F107" s="4205"/>
      <c r="H107" s="319"/>
      <c r="I107" s="4207"/>
      <c r="J107" s="4218"/>
      <c r="K107" s="4259"/>
      <c r="L107" s="4205"/>
      <c r="M107" s="4205"/>
      <c r="O107" s="319"/>
      <c r="P107" s="4207"/>
      <c r="Q107" s="4218"/>
      <c r="R107" s="4205"/>
      <c r="S107" s="4205"/>
      <c r="T107" s="4205"/>
      <c r="V107" s="319"/>
      <c r="W107" s="4207"/>
      <c r="X107" s="4218"/>
      <c r="Y107" s="4205"/>
      <c r="Z107" s="4218"/>
      <c r="AA107" s="4205"/>
      <c r="AC107" s="3"/>
      <c r="AD107" s="4260"/>
      <c r="AE107" s="4262"/>
      <c r="AF107" s="1659"/>
      <c r="AG107" s="3996"/>
      <c r="AH107" s="3996"/>
    </row>
    <row r="108" spans="1:34" ht="9" customHeight="1">
      <c r="K108" s="2106"/>
      <c r="AC108" s="3"/>
      <c r="AD108" s="3"/>
      <c r="AE108" s="3"/>
      <c r="AF108" s="3"/>
      <c r="AG108" s="3"/>
      <c r="AH108" s="3"/>
    </row>
    <row r="109" spans="1:34" ht="9.75" customHeight="1">
      <c r="A109" s="311"/>
      <c r="B109" s="4202"/>
      <c r="C109" s="4217" t="s">
        <v>572</v>
      </c>
      <c r="D109" s="4243">
        <f>'10,00'!F215</f>
        <v>18</v>
      </c>
      <c r="E109" s="4217" t="s">
        <v>273</v>
      </c>
      <c r="F109" s="4217" t="e">
        <f>'10,00'!#REF!</f>
        <v>#REF!</v>
      </c>
      <c r="H109" s="320"/>
      <c r="I109" s="4202"/>
      <c r="J109" s="4217" t="s">
        <v>572</v>
      </c>
      <c r="K109" s="4240" t="e">
        <f>'11,30'!I230</f>
        <v>#DIV/0!</v>
      </c>
      <c r="L109" s="4217" t="s">
        <v>273</v>
      </c>
      <c r="M109" s="4217">
        <f>'11,30'!F244</f>
        <v>0</v>
      </c>
      <c r="O109" s="320"/>
      <c r="P109" s="4202"/>
      <c r="Q109" s="4217" t="s">
        <v>572</v>
      </c>
      <c r="R109" s="4243" t="e">
        <f>'16,00'!I230</f>
        <v>#DIV/0!</v>
      </c>
      <c r="S109" s="4217" t="s">
        <v>273</v>
      </c>
      <c r="T109" s="4217">
        <f>'16,00'!F244</f>
        <v>0</v>
      </c>
      <c r="V109" s="320"/>
      <c r="W109" s="4202"/>
      <c r="X109" s="4217" t="s">
        <v>572</v>
      </c>
      <c r="Y109" s="4243">
        <f>'19,00'!F215</f>
        <v>18</v>
      </c>
      <c r="Z109" s="4217" t="s">
        <v>273</v>
      </c>
      <c r="AA109" s="4217" t="e">
        <f>'19,00'!#REF!</f>
        <v>#REF!</v>
      </c>
      <c r="AC109" s="3"/>
      <c r="AD109" s="3996"/>
      <c r="AE109" s="4262"/>
      <c r="AF109" s="4262"/>
      <c r="AG109" s="4262"/>
      <c r="AH109" s="4262"/>
    </row>
    <row r="110" spans="1:34" ht="18">
      <c r="A110" s="307">
        <f>A101</f>
        <v>0.41666666666666669</v>
      </c>
      <c r="B110" s="4202"/>
      <c r="C110" s="4218"/>
      <c r="D110" s="4218"/>
      <c r="E110" s="4218"/>
      <c r="F110" s="4218"/>
      <c r="H110" s="307">
        <f>H101</f>
        <v>0.5</v>
      </c>
      <c r="I110" s="4202"/>
      <c r="J110" s="4218"/>
      <c r="K110" s="4242"/>
      <c r="L110" s="4218"/>
      <c r="M110" s="4218"/>
      <c r="O110" s="307">
        <f>O101</f>
        <v>0.66666666666666663</v>
      </c>
      <c r="P110" s="4202"/>
      <c r="Q110" s="4218"/>
      <c r="R110" s="4218"/>
      <c r="S110" s="4218"/>
      <c r="T110" s="4218"/>
      <c r="V110" s="307">
        <f>V101</f>
        <v>0.79166666666666663</v>
      </c>
      <c r="W110" s="4202"/>
      <c r="X110" s="4218"/>
      <c r="Y110" s="4218"/>
      <c r="Z110" s="4218"/>
      <c r="AA110" s="4218"/>
      <c r="AC110" s="1658"/>
      <c r="AD110" s="3996"/>
      <c r="AE110" s="4262"/>
      <c r="AF110" s="4262"/>
      <c r="AG110" s="4262"/>
      <c r="AH110" s="4262"/>
    </row>
    <row r="111" spans="1:34">
      <c r="A111" s="4206" t="s">
        <v>325</v>
      </c>
      <c r="B111" s="4207" t="s">
        <v>251</v>
      </c>
      <c r="C111" s="4217" t="s">
        <v>571</v>
      </c>
      <c r="D111" s="4243">
        <f>'10,00'!H215</f>
        <v>0</v>
      </c>
      <c r="E111" s="4217" t="s">
        <v>274</v>
      </c>
      <c r="F111" s="4217" t="e">
        <f>'10,00'!#REF!</f>
        <v>#REF!</v>
      </c>
      <c r="H111" s="4206" t="s">
        <v>325</v>
      </c>
      <c r="I111" s="4207" t="s">
        <v>251</v>
      </c>
      <c r="J111" s="4217" t="s">
        <v>571</v>
      </c>
      <c r="K111" s="4240" t="e">
        <f>'11,30'!H230</f>
        <v>#DIV/0!</v>
      </c>
      <c r="L111" s="4217" t="s">
        <v>274</v>
      </c>
      <c r="M111" s="4217">
        <f>'11,30'!F245</f>
        <v>0</v>
      </c>
      <c r="O111" s="4206" t="s">
        <v>325</v>
      </c>
      <c r="P111" s="4207" t="s">
        <v>251</v>
      </c>
      <c r="Q111" s="4217" t="s">
        <v>571</v>
      </c>
      <c r="R111" s="4243" t="e">
        <f>'16,00'!H230</f>
        <v>#DIV/0!</v>
      </c>
      <c r="S111" s="4217" t="s">
        <v>274</v>
      </c>
      <c r="T111" s="4217">
        <f>'16,00'!F245</f>
        <v>0</v>
      </c>
      <c r="V111" s="4206" t="s">
        <v>325</v>
      </c>
      <c r="W111" s="4207" t="s">
        <v>251</v>
      </c>
      <c r="X111" s="4217" t="s">
        <v>571</v>
      </c>
      <c r="Y111" s="4243">
        <f>'19,00'!H215</f>
        <v>0</v>
      </c>
      <c r="Z111" s="4217" t="s">
        <v>274</v>
      </c>
      <c r="AA111" s="4217" t="e">
        <f>'19,00'!#REF!</f>
        <v>#REF!</v>
      </c>
      <c r="AC111" s="4266"/>
      <c r="AD111" s="4260"/>
      <c r="AE111" s="4262"/>
      <c r="AF111" s="4262"/>
      <c r="AG111" s="4262"/>
      <c r="AH111" s="4262"/>
    </row>
    <row r="112" spans="1:34">
      <c r="A112" s="4206"/>
      <c r="B112" s="4207"/>
      <c r="C112" s="4218"/>
      <c r="D112" s="4218"/>
      <c r="E112" s="4218"/>
      <c r="F112" s="4218"/>
      <c r="H112" s="4206"/>
      <c r="I112" s="4207"/>
      <c r="J112" s="4218"/>
      <c r="K112" s="4242"/>
      <c r="L112" s="4218"/>
      <c r="M112" s="4218"/>
      <c r="O112" s="4206"/>
      <c r="P112" s="4207"/>
      <c r="Q112" s="4218"/>
      <c r="R112" s="4218"/>
      <c r="S112" s="4218"/>
      <c r="T112" s="4218"/>
      <c r="V112" s="4206"/>
      <c r="W112" s="4207"/>
      <c r="X112" s="4218"/>
      <c r="Y112" s="4218"/>
      <c r="Z112" s="4218"/>
      <c r="AA112" s="4218"/>
      <c r="AC112" s="4266"/>
      <c r="AD112" s="4260"/>
      <c r="AE112" s="4262"/>
      <c r="AF112" s="4262"/>
      <c r="AG112" s="4262"/>
      <c r="AH112" s="4262"/>
    </row>
    <row r="113" spans="1:34">
      <c r="A113" s="306"/>
      <c r="B113" s="4207" t="s">
        <v>252</v>
      </c>
      <c r="C113" s="4222" t="s">
        <v>573</v>
      </c>
      <c r="D113" s="4258">
        <f>'10,00'!F217</f>
        <v>18</v>
      </c>
      <c r="E113" s="4217" t="s">
        <v>271</v>
      </c>
      <c r="F113" s="4217">
        <f>'10,00'!F216</f>
        <v>7</v>
      </c>
      <c r="H113" s="306"/>
      <c r="I113" s="4207" t="s">
        <v>252</v>
      </c>
      <c r="J113" s="4222" t="s">
        <v>573</v>
      </c>
      <c r="K113" s="4257" t="e">
        <f>'11,30'!I232</f>
        <v>#DIV/0!</v>
      </c>
      <c r="L113" s="4217" t="s">
        <v>271</v>
      </c>
      <c r="M113" s="4217">
        <f>'11,30'!F231</f>
        <v>0</v>
      </c>
      <c r="O113" s="306"/>
      <c r="P113" s="4207" t="s">
        <v>252</v>
      </c>
      <c r="Q113" s="4222" t="s">
        <v>573</v>
      </c>
      <c r="R113" s="4258" t="e">
        <f>'16,00'!I232</f>
        <v>#DIV/0!</v>
      </c>
      <c r="S113" s="4217" t="s">
        <v>271</v>
      </c>
      <c r="T113" s="4217">
        <f>'16,00'!F231</f>
        <v>0</v>
      </c>
      <c r="V113" s="306"/>
      <c r="W113" s="4207" t="s">
        <v>252</v>
      </c>
      <c r="X113" s="4222" t="s">
        <v>573</v>
      </c>
      <c r="Y113" s="4258">
        <f>'19,00'!F217</f>
        <v>0</v>
      </c>
      <c r="Z113" s="4217" t="s">
        <v>271</v>
      </c>
      <c r="AA113" s="4217">
        <f>'19,00'!F216</f>
        <v>0</v>
      </c>
      <c r="AC113" s="3"/>
      <c r="AD113" s="4260"/>
      <c r="AE113" s="4261"/>
      <c r="AF113" s="4261"/>
      <c r="AG113" s="4263"/>
      <c r="AH113" s="4263"/>
    </row>
    <row r="114" spans="1:34">
      <c r="A114" s="4210">
        <f>A105</f>
        <v>44606</v>
      </c>
      <c r="B114" s="4207"/>
      <c r="C114" s="4223"/>
      <c r="D114" s="4218"/>
      <c r="E114" s="4218"/>
      <c r="F114" s="4218"/>
      <c r="H114" s="4210">
        <f>H105</f>
        <v>44606</v>
      </c>
      <c r="I114" s="4207"/>
      <c r="J114" s="4223"/>
      <c r="K114" s="4242"/>
      <c r="L114" s="4218"/>
      <c r="M114" s="4218"/>
      <c r="O114" s="4210">
        <f>O105</f>
        <v>44606</v>
      </c>
      <c r="P114" s="4207"/>
      <c r="Q114" s="4223"/>
      <c r="R114" s="4218"/>
      <c r="S114" s="4218"/>
      <c r="T114" s="4218"/>
      <c r="V114" s="4210">
        <f>V105</f>
        <v>44606</v>
      </c>
      <c r="W114" s="4207"/>
      <c r="X114" s="4223"/>
      <c r="Y114" s="4218"/>
      <c r="Z114" s="4218"/>
      <c r="AA114" s="4218"/>
      <c r="AC114" s="4264"/>
      <c r="AD114" s="4260"/>
      <c r="AE114" s="4261"/>
      <c r="AF114" s="4262"/>
      <c r="AG114" s="4263"/>
      <c r="AH114" s="4263"/>
    </row>
    <row r="115" spans="1:34" ht="9" customHeight="1">
      <c r="A115" s="4211"/>
      <c r="B115" s="4207" t="s">
        <v>253</v>
      </c>
      <c r="C115" s="4217" t="s">
        <v>606</v>
      </c>
      <c r="D115" s="4244">
        <f>'10,00'!H217</f>
        <v>0</v>
      </c>
      <c r="E115" s="4217" t="s">
        <v>729</v>
      </c>
      <c r="F115" s="4204">
        <f>'10,00'!F219</f>
        <v>2</v>
      </c>
      <c r="H115" s="4211"/>
      <c r="I115" s="4207" t="s">
        <v>253</v>
      </c>
      <c r="J115" s="4217" t="s">
        <v>606</v>
      </c>
      <c r="K115" s="4241" t="e">
        <f>'11,30'!H232</f>
        <v>#DIV/0!</v>
      </c>
      <c r="L115" s="4204"/>
      <c r="M115" s="4204"/>
      <c r="O115" s="4211"/>
      <c r="P115" s="4207" t="s">
        <v>253</v>
      </c>
      <c r="Q115" s="4217" t="s">
        <v>606</v>
      </c>
      <c r="R115" s="4244" t="e">
        <f>'16,00'!H232</f>
        <v>#DIV/0!</v>
      </c>
      <c r="S115" s="4204"/>
      <c r="T115" s="4204"/>
      <c r="V115" s="4211"/>
      <c r="W115" s="4207" t="s">
        <v>253</v>
      </c>
      <c r="X115" s="4217" t="s">
        <v>606</v>
      </c>
      <c r="Y115" s="4244">
        <f>'19,00'!H217</f>
        <v>0</v>
      </c>
      <c r="Z115" s="4217" t="s">
        <v>729</v>
      </c>
      <c r="AA115" s="4204">
        <f>'19,00'!F219</f>
        <v>3</v>
      </c>
      <c r="AC115" s="4265"/>
      <c r="AD115" s="4260"/>
      <c r="AE115" s="4262"/>
      <c r="AF115" s="1659"/>
      <c r="AG115" s="3996"/>
      <c r="AH115" s="3996"/>
    </row>
    <row r="116" spans="1:34" ht="8.25" customHeight="1">
      <c r="A116" s="310"/>
      <c r="B116" s="4207"/>
      <c r="C116" s="4218"/>
      <c r="D116" s="4205"/>
      <c r="E116" s="4218"/>
      <c r="F116" s="4205"/>
      <c r="H116" s="319"/>
      <c r="I116" s="4207"/>
      <c r="J116" s="4218"/>
      <c r="K116" s="4259"/>
      <c r="L116" s="4205"/>
      <c r="M116" s="4205"/>
      <c r="O116" s="319"/>
      <c r="P116" s="4207"/>
      <c r="Q116" s="4218"/>
      <c r="R116" s="4205"/>
      <c r="S116" s="4205"/>
      <c r="T116" s="4205"/>
      <c r="V116" s="319"/>
      <c r="W116" s="4207"/>
      <c r="X116" s="4218"/>
      <c r="Y116" s="4205"/>
      <c r="Z116" s="4218"/>
      <c r="AA116" s="4205"/>
      <c r="AC116" s="3"/>
      <c r="AD116" s="4260"/>
      <c r="AE116" s="4262"/>
      <c r="AF116" s="1659"/>
      <c r="AG116" s="3996"/>
      <c r="AH116" s="3996"/>
    </row>
    <row r="117" spans="1:34" ht="9.75" customHeight="1">
      <c r="K117" s="2106"/>
      <c r="AC117" s="3"/>
      <c r="AD117" s="3"/>
      <c r="AE117" s="3"/>
      <c r="AF117" s="3"/>
      <c r="AG117" s="3"/>
      <c r="AH117" s="3"/>
    </row>
    <row r="118" spans="1:34" ht="10.5" customHeight="1">
      <c r="A118" s="311"/>
      <c r="B118" s="4202"/>
      <c r="C118" s="4217" t="s">
        <v>572</v>
      </c>
      <c r="D118" s="4243"/>
      <c r="E118" s="4217" t="s">
        <v>273</v>
      </c>
      <c r="F118" s="4217" t="e">
        <f>'10,00'!#REF!</f>
        <v>#REF!</v>
      </c>
      <c r="H118" s="320"/>
      <c r="I118" s="4202"/>
      <c r="J118" s="4217" t="s">
        <v>572</v>
      </c>
      <c r="K118" s="4240" t="e">
        <f>'11,30'!S230</f>
        <v>#DIV/0!</v>
      </c>
      <c r="L118" s="4217" t="s">
        <v>273</v>
      </c>
      <c r="M118" s="4217">
        <f>'11,30'!P244</f>
        <v>2</v>
      </c>
      <c r="O118" s="320"/>
      <c r="P118" s="4202"/>
      <c r="Q118" s="4217" t="s">
        <v>572</v>
      </c>
      <c r="R118" s="4243" t="e">
        <f>'16,00'!S230</f>
        <v>#DIV/0!</v>
      </c>
      <c r="S118" s="4217" t="s">
        <v>273</v>
      </c>
      <c r="T118" s="4217">
        <f>'16,00'!P244</f>
        <v>0</v>
      </c>
      <c r="V118" s="320"/>
      <c r="W118" s="4202"/>
      <c r="X118" s="4217" t="s">
        <v>572</v>
      </c>
      <c r="Y118" s="4243" t="e">
        <f>'19,00'!#REF!</f>
        <v>#REF!</v>
      </c>
      <c r="Z118" s="4217" t="s">
        <v>273</v>
      </c>
      <c r="AA118" s="4217" t="e">
        <f>'19,00'!#REF!</f>
        <v>#REF!</v>
      </c>
      <c r="AC118" s="3"/>
      <c r="AD118" s="3996"/>
      <c r="AE118" s="4262"/>
      <c r="AF118" s="4262"/>
      <c r="AG118" s="4262"/>
      <c r="AH118" s="4262"/>
    </row>
    <row r="119" spans="1:34" ht="18">
      <c r="A119" s="307">
        <f>A110</f>
        <v>0.41666666666666669</v>
      </c>
      <c r="B119" s="4202"/>
      <c r="C119" s="4218"/>
      <c r="D119" s="4218"/>
      <c r="E119" s="4218"/>
      <c r="F119" s="4218"/>
      <c r="H119" s="307">
        <f>H110</f>
        <v>0.5</v>
      </c>
      <c r="I119" s="4202"/>
      <c r="J119" s="4218"/>
      <c r="K119" s="4242"/>
      <c r="L119" s="4218"/>
      <c r="M119" s="4218"/>
      <c r="O119" s="307">
        <f>O110</f>
        <v>0.66666666666666663</v>
      </c>
      <c r="P119" s="4202"/>
      <c r="Q119" s="4218"/>
      <c r="R119" s="4218"/>
      <c r="S119" s="4218"/>
      <c r="T119" s="4218"/>
      <c r="V119" s="307">
        <f>V110</f>
        <v>0.79166666666666663</v>
      </c>
      <c r="W119" s="4202"/>
      <c r="X119" s="4218"/>
      <c r="Y119" s="4218"/>
      <c r="Z119" s="4218"/>
      <c r="AA119" s="4218"/>
      <c r="AC119" s="1658"/>
      <c r="AD119" s="3996"/>
      <c r="AE119" s="4262"/>
      <c r="AF119" s="4262"/>
      <c r="AG119" s="4262"/>
      <c r="AH119" s="4262"/>
    </row>
    <row r="120" spans="1:34">
      <c r="A120" s="4206" t="s">
        <v>263</v>
      </c>
      <c r="B120" s="4207" t="s">
        <v>251</v>
      </c>
      <c r="C120" s="4217" t="s">
        <v>571</v>
      </c>
      <c r="D120" s="4243">
        <f>'10,00'!Q216</f>
        <v>0</v>
      </c>
      <c r="E120" s="4217" t="s">
        <v>274</v>
      </c>
      <c r="F120" s="4217" t="e">
        <f>'10,00'!#REF!</f>
        <v>#REF!</v>
      </c>
      <c r="H120" s="4206" t="s">
        <v>263</v>
      </c>
      <c r="I120" s="4207" t="s">
        <v>251</v>
      </c>
      <c r="J120" s="4217" t="s">
        <v>571</v>
      </c>
      <c r="K120" s="4240" t="e">
        <f>'11,30'!R230</f>
        <v>#DIV/0!</v>
      </c>
      <c r="L120" s="4217" t="s">
        <v>274</v>
      </c>
      <c r="M120" s="4217">
        <f>'11,30'!P245</f>
        <v>0</v>
      </c>
      <c r="O120" s="4206" t="s">
        <v>263</v>
      </c>
      <c r="P120" s="4207" t="s">
        <v>251</v>
      </c>
      <c r="Q120" s="4217" t="s">
        <v>571</v>
      </c>
      <c r="R120" s="4243" t="e">
        <f>'16,00'!R230</f>
        <v>#DIV/0!</v>
      </c>
      <c r="S120" s="4217" t="s">
        <v>274</v>
      </c>
      <c r="T120" s="4217">
        <f>'16,00'!P245</f>
        <v>0</v>
      </c>
      <c r="V120" s="4206" t="s">
        <v>263</v>
      </c>
      <c r="W120" s="4207" t="s">
        <v>251</v>
      </c>
      <c r="X120" s="4217" t="s">
        <v>571</v>
      </c>
      <c r="Y120" s="4243">
        <f>'19,00'!Q215</f>
        <v>0</v>
      </c>
      <c r="Z120" s="4217" t="s">
        <v>274</v>
      </c>
      <c r="AA120" s="4217" t="e">
        <f>'19,00'!#REF!</f>
        <v>#REF!</v>
      </c>
      <c r="AC120" s="4266"/>
      <c r="AD120" s="4260"/>
      <c r="AE120" s="4262"/>
      <c r="AF120" s="4262"/>
      <c r="AG120" s="4262"/>
      <c r="AH120" s="4262"/>
    </row>
    <row r="121" spans="1:34">
      <c r="A121" s="4206"/>
      <c r="B121" s="4207"/>
      <c r="C121" s="4218"/>
      <c r="D121" s="4218"/>
      <c r="E121" s="4218"/>
      <c r="F121" s="4218"/>
      <c r="H121" s="4206"/>
      <c r="I121" s="4207"/>
      <c r="J121" s="4218"/>
      <c r="K121" s="4242"/>
      <c r="L121" s="4218"/>
      <c r="M121" s="4218"/>
      <c r="O121" s="4206"/>
      <c r="P121" s="4207"/>
      <c r="Q121" s="4218"/>
      <c r="R121" s="4218"/>
      <c r="S121" s="4218"/>
      <c r="T121" s="4218"/>
      <c r="V121" s="4206"/>
      <c r="W121" s="4207"/>
      <c r="X121" s="4218"/>
      <c r="Y121" s="4218"/>
      <c r="Z121" s="4218"/>
      <c r="AA121" s="4218"/>
      <c r="AC121" s="4266"/>
      <c r="AD121" s="4260"/>
      <c r="AE121" s="4262"/>
      <c r="AF121" s="4262"/>
      <c r="AG121" s="4262"/>
      <c r="AH121" s="4262"/>
    </row>
    <row r="122" spans="1:34">
      <c r="A122" s="306"/>
      <c r="B122" s="4207" t="s">
        <v>252</v>
      </c>
      <c r="C122" s="4222" t="s">
        <v>573</v>
      </c>
      <c r="D122" s="4258" t="e">
        <f>'10,00'!#REF!</f>
        <v>#REF!</v>
      </c>
      <c r="E122" s="4217" t="s">
        <v>271</v>
      </c>
      <c r="F122" s="4217">
        <f>'10,00'!O217</f>
        <v>0</v>
      </c>
      <c r="H122" s="306"/>
      <c r="I122" s="4207" t="s">
        <v>252</v>
      </c>
      <c r="J122" s="4222" t="s">
        <v>573</v>
      </c>
      <c r="K122" s="4257" t="e">
        <f>'11,30'!S232</f>
        <v>#DIV/0!</v>
      </c>
      <c r="L122" s="4217" t="s">
        <v>271</v>
      </c>
      <c r="M122" s="4217">
        <f>'11,30'!P231</f>
        <v>0</v>
      </c>
      <c r="O122" s="306"/>
      <c r="P122" s="4207" t="s">
        <v>252</v>
      </c>
      <c r="Q122" s="4222" t="s">
        <v>573</v>
      </c>
      <c r="R122" s="4258" t="e">
        <f>'16,00'!S232</f>
        <v>#DIV/0!</v>
      </c>
      <c r="S122" s="4217" t="s">
        <v>271</v>
      </c>
      <c r="T122" s="4217">
        <f>'16,00'!P231</f>
        <v>0</v>
      </c>
      <c r="V122" s="306"/>
      <c r="W122" s="4207" t="s">
        <v>252</v>
      </c>
      <c r="X122" s="4222" t="s">
        <v>573</v>
      </c>
      <c r="Y122" s="4258" t="e">
        <f>'19,00'!#REF!</f>
        <v>#REF!</v>
      </c>
      <c r="Z122" s="4217" t="s">
        <v>271</v>
      </c>
      <c r="AA122" s="4217">
        <f>'19,00'!O216</f>
        <v>0</v>
      </c>
      <c r="AC122" s="3"/>
      <c r="AD122" s="4260"/>
      <c r="AE122" s="4261"/>
      <c r="AF122" s="4261"/>
      <c r="AG122" s="4263"/>
      <c r="AH122" s="4263"/>
    </row>
    <row r="123" spans="1:34">
      <c r="A123" s="4210">
        <f>A114</f>
        <v>44606</v>
      </c>
      <c r="B123" s="4207"/>
      <c r="C123" s="4223"/>
      <c r="D123" s="4218"/>
      <c r="E123" s="4218"/>
      <c r="F123" s="4218"/>
      <c r="H123" s="4210">
        <f>H114</f>
        <v>44606</v>
      </c>
      <c r="I123" s="4207"/>
      <c r="J123" s="4223"/>
      <c r="K123" s="4242"/>
      <c r="L123" s="4218"/>
      <c r="M123" s="4218"/>
      <c r="O123" s="4210">
        <f>O114</f>
        <v>44606</v>
      </c>
      <c r="P123" s="4207"/>
      <c r="Q123" s="4223"/>
      <c r="R123" s="4218"/>
      <c r="S123" s="4218"/>
      <c r="T123" s="4218"/>
      <c r="V123" s="4210">
        <f>V114</f>
        <v>44606</v>
      </c>
      <c r="W123" s="4207"/>
      <c r="X123" s="4223"/>
      <c r="Y123" s="4218"/>
      <c r="Z123" s="4218"/>
      <c r="AA123" s="4218"/>
      <c r="AC123" s="4264"/>
      <c r="AD123" s="4260"/>
      <c r="AE123" s="4261"/>
      <c r="AF123" s="4262"/>
      <c r="AG123" s="4263"/>
      <c r="AH123" s="4263"/>
    </row>
    <row r="124" spans="1:34" ht="9.75" customHeight="1">
      <c r="A124" s="4211"/>
      <c r="B124" s="4207" t="s">
        <v>253</v>
      </c>
      <c r="C124" s="4217" t="s">
        <v>606</v>
      </c>
      <c r="D124" s="4244">
        <f>'10,00'!Q218</f>
        <v>0</v>
      </c>
      <c r="E124" s="4217" t="s">
        <v>729</v>
      </c>
      <c r="F124" s="4204"/>
      <c r="H124" s="4211"/>
      <c r="I124" s="4207" t="s">
        <v>253</v>
      </c>
      <c r="J124" s="4217" t="s">
        <v>574</v>
      </c>
      <c r="K124" s="4241" t="e">
        <f>'11,30'!R232</f>
        <v>#DIV/0!</v>
      </c>
      <c r="L124" s="4204"/>
      <c r="M124" s="4204"/>
      <c r="O124" s="4211"/>
      <c r="P124" s="4207" t="s">
        <v>253</v>
      </c>
      <c r="Q124" s="4217" t="s">
        <v>606</v>
      </c>
      <c r="R124" s="4244" t="e">
        <f>'16,00'!R232</f>
        <v>#DIV/0!</v>
      </c>
      <c r="S124" s="4204"/>
      <c r="T124" s="4204"/>
      <c r="V124" s="4211"/>
      <c r="W124" s="4207" t="s">
        <v>253</v>
      </c>
      <c r="X124" s="4217" t="s">
        <v>606</v>
      </c>
      <c r="Y124" s="4244">
        <f>'19,00'!Q217</f>
        <v>0</v>
      </c>
      <c r="Z124" s="4217" t="s">
        <v>729</v>
      </c>
      <c r="AA124" s="4204"/>
      <c r="AC124" s="4265"/>
      <c r="AD124" s="4260"/>
      <c r="AE124" s="4262"/>
      <c r="AF124" s="1659"/>
      <c r="AG124" s="3996"/>
      <c r="AH124" s="3996"/>
    </row>
    <row r="125" spans="1:34" ht="9.75" customHeight="1">
      <c r="A125" s="310"/>
      <c r="B125" s="4207"/>
      <c r="C125" s="4218"/>
      <c r="D125" s="4205"/>
      <c r="E125" s="4218"/>
      <c r="F125" s="4205"/>
      <c r="H125" s="319"/>
      <c r="I125" s="4207"/>
      <c r="J125" s="4218"/>
      <c r="K125" s="4259"/>
      <c r="L125" s="4205"/>
      <c r="M125" s="4205"/>
      <c r="O125" s="319"/>
      <c r="P125" s="4207"/>
      <c r="Q125" s="4218"/>
      <c r="R125" s="4205"/>
      <c r="S125" s="4205"/>
      <c r="T125" s="4205"/>
      <c r="V125" s="319"/>
      <c r="W125" s="4207"/>
      <c r="X125" s="4218"/>
      <c r="Y125" s="4205"/>
      <c r="Z125" s="4218"/>
      <c r="AA125" s="4205"/>
      <c r="AC125" s="3"/>
      <c r="AD125" s="4260"/>
      <c r="AE125" s="4262"/>
      <c r="AF125" s="1659"/>
      <c r="AG125" s="3996"/>
      <c r="AH125" s="3996"/>
    </row>
    <row r="126" spans="1:34">
      <c r="K126" s="2106"/>
      <c r="AC126" s="3"/>
      <c r="AD126" s="3"/>
      <c r="AE126" s="3"/>
      <c r="AF126" s="3"/>
      <c r="AG126" s="3"/>
      <c r="AH126" s="3"/>
    </row>
    <row r="127" spans="1:34" ht="9" customHeight="1">
      <c r="A127" s="311"/>
      <c r="B127" s="4202"/>
      <c r="C127" s="4217" t="s">
        <v>572</v>
      </c>
      <c r="D127" s="4243">
        <f>'10,00'!X215</f>
        <v>0</v>
      </c>
      <c r="E127" s="4217" t="s">
        <v>273</v>
      </c>
      <c r="F127" s="4217" t="e">
        <f>'10,00'!#REF!</f>
        <v>#REF!</v>
      </c>
      <c r="H127" s="320"/>
      <c r="I127" s="4202"/>
      <c r="J127" s="4217" t="s">
        <v>572</v>
      </c>
      <c r="K127" s="4240" t="e">
        <f>'11,30'!AC230</f>
        <v>#DIV/0!</v>
      </c>
      <c r="L127" s="4217" t="s">
        <v>273</v>
      </c>
      <c r="M127" s="4217">
        <f>'11,30'!Z244</f>
        <v>0</v>
      </c>
      <c r="O127" s="320"/>
      <c r="P127" s="4202"/>
      <c r="Q127" s="4217" t="s">
        <v>572</v>
      </c>
      <c r="R127" s="4243" t="e">
        <f>'16,00'!AC230</f>
        <v>#DIV/0!</v>
      </c>
      <c r="S127" s="4217" t="s">
        <v>273</v>
      </c>
      <c r="T127" s="4217">
        <f>'16,00'!Z244</f>
        <v>0</v>
      </c>
      <c r="V127" s="320"/>
      <c r="W127" s="4202"/>
      <c r="X127" s="4217" t="s">
        <v>572</v>
      </c>
      <c r="Y127" s="4243">
        <f>'19,00'!X215</f>
        <v>0</v>
      </c>
      <c r="Z127" s="4217" t="s">
        <v>273</v>
      </c>
      <c r="AA127" s="4217" t="e">
        <f>'19,00'!#REF!</f>
        <v>#REF!</v>
      </c>
      <c r="AC127" s="3"/>
      <c r="AD127" s="3996"/>
      <c r="AE127" s="4262"/>
      <c r="AF127" s="4262"/>
      <c r="AG127" s="4262"/>
      <c r="AH127" s="4262"/>
    </row>
    <row r="128" spans="1:34" ht="15.75">
      <c r="A128" s="312">
        <f>A119</f>
        <v>0.41666666666666669</v>
      </c>
      <c r="B128" s="4202"/>
      <c r="C128" s="4218"/>
      <c r="D128" s="4218"/>
      <c r="E128" s="4218"/>
      <c r="F128" s="4218"/>
      <c r="H128" s="312">
        <f>H119</f>
        <v>0.5</v>
      </c>
      <c r="I128" s="4202"/>
      <c r="J128" s="4218"/>
      <c r="K128" s="4242"/>
      <c r="L128" s="4218"/>
      <c r="M128" s="4218"/>
      <c r="O128" s="312">
        <f>O119</f>
        <v>0.66666666666666663</v>
      </c>
      <c r="P128" s="4202"/>
      <c r="Q128" s="4218"/>
      <c r="R128" s="4218"/>
      <c r="S128" s="4218"/>
      <c r="T128" s="4218"/>
      <c r="V128" s="312">
        <f>V119</f>
        <v>0.79166666666666663</v>
      </c>
      <c r="W128" s="4202"/>
      <c r="X128" s="4218"/>
      <c r="Y128" s="4218"/>
      <c r="Z128" s="4218"/>
      <c r="AA128" s="4218"/>
      <c r="AC128" s="1660"/>
      <c r="AD128" s="3996"/>
      <c r="AE128" s="4262"/>
      <c r="AF128" s="4262"/>
      <c r="AG128" s="4262"/>
      <c r="AH128" s="4262"/>
    </row>
    <row r="129" spans="1:34">
      <c r="A129" s="4206" t="s">
        <v>264</v>
      </c>
      <c r="B129" s="4207" t="s">
        <v>251</v>
      </c>
      <c r="C129" s="4217" t="s">
        <v>571</v>
      </c>
      <c r="D129" s="4243">
        <f>'10,00'!Z215</f>
        <v>0</v>
      </c>
      <c r="E129" s="4217" t="s">
        <v>274</v>
      </c>
      <c r="F129" s="4217" t="e">
        <f>'10,00'!#REF!</f>
        <v>#REF!</v>
      </c>
      <c r="H129" s="4206" t="s">
        <v>264</v>
      </c>
      <c r="I129" s="4207" t="s">
        <v>251</v>
      </c>
      <c r="J129" s="4217" t="s">
        <v>571</v>
      </c>
      <c r="K129" s="4240" t="e">
        <f>'11,30'!AB230</f>
        <v>#DIV/0!</v>
      </c>
      <c r="L129" s="4217" t="s">
        <v>274</v>
      </c>
      <c r="M129" s="4217">
        <f>'11,30'!Z245</f>
        <v>0</v>
      </c>
      <c r="O129" s="4206" t="s">
        <v>264</v>
      </c>
      <c r="P129" s="4207" t="s">
        <v>251</v>
      </c>
      <c r="Q129" s="4217" t="s">
        <v>571</v>
      </c>
      <c r="R129" s="4243" t="e">
        <f>'16,00'!AB230</f>
        <v>#DIV/0!</v>
      </c>
      <c r="S129" s="4217" t="s">
        <v>274</v>
      </c>
      <c r="T129" s="4217">
        <f>'16,00'!Z245</f>
        <v>0</v>
      </c>
      <c r="V129" s="4206" t="s">
        <v>264</v>
      </c>
      <c r="W129" s="4207" t="s">
        <v>251</v>
      </c>
      <c r="X129" s="4217" t="s">
        <v>571</v>
      </c>
      <c r="Y129" s="4243">
        <f>'19,00'!Z215</f>
        <v>0</v>
      </c>
      <c r="Z129" s="4217" t="s">
        <v>274</v>
      </c>
      <c r="AA129" s="4217" t="e">
        <f>'19,00'!#REF!</f>
        <v>#REF!</v>
      </c>
      <c r="AC129" s="4266"/>
      <c r="AD129" s="4260"/>
      <c r="AE129" s="4262"/>
      <c r="AF129" s="4262"/>
      <c r="AG129" s="4262"/>
      <c r="AH129" s="4262"/>
    </row>
    <row r="130" spans="1:34">
      <c r="A130" s="4206"/>
      <c r="B130" s="4207"/>
      <c r="C130" s="4218"/>
      <c r="D130" s="4218"/>
      <c r="E130" s="4218"/>
      <c r="F130" s="4218"/>
      <c r="H130" s="4206"/>
      <c r="I130" s="4207"/>
      <c r="J130" s="4218"/>
      <c r="K130" s="4242"/>
      <c r="L130" s="4218"/>
      <c r="M130" s="4218"/>
      <c r="O130" s="4206"/>
      <c r="P130" s="4207"/>
      <c r="Q130" s="4218"/>
      <c r="R130" s="4218"/>
      <c r="S130" s="4218"/>
      <c r="T130" s="4218"/>
      <c r="V130" s="4206"/>
      <c r="W130" s="4207"/>
      <c r="X130" s="4218"/>
      <c r="Y130" s="4218"/>
      <c r="Z130" s="4218"/>
      <c r="AA130" s="4218"/>
      <c r="AC130" s="4266"/>
      <c r="AD130" s="4260"/>
      <c r="AE130" s="4262"/>
      <c r="AF130" s="4262"/>
      <c r="AG130" s="4262"/>
      <c r="AH130" s="4262"/>
    </row>
    <row r="131" spans="1:34">
      <c r="A131" s="306"/>
      <c r="B131" s="4207" t="s">
        <v>252</v>
      </c>
      <c r="C131" s="4222" t="s">
        <v>573</v>
      </c>
      <c r="D131" s="4258">
        <f>'10,00'!X217</f>
        <v>0</v>
      </c>
      <c r="E131" s="4217" t="s">
        <v>571</v>
      </c>
      <c r="F131" s="4217">
        <f>'10,00'!X216</f>
        <v>0</v>
      </c>
      <c r="H131" s="306"/>
      <c r="I131" s="4207" t="s">
        <v>252</v>
      </c>
      <c r="J131" s="4222" t="s">
        <v>573</v>
      </c>
      <c r="K131" s="4257" t="e">
        <f>'11,30'!AC232</f>
        <v>#DIV/0!</v>
      </c>
      <c r="L131" s="4217" t="s">
        <v>271</v>
      </c>
      <c r="M131" s="4217">
        <f>'11,30'!Z231</f>
        <v>0</v>
      </c>
      <c r="O131" s="306"/>
      <c r="P131" s="4207" t="s">
        <v>252</v>
      </c>
      <c r="Q131" s="4222" t="s">
        <v>573</v>
      </c>
      <c r="R131" s="4258" t="e">
        <f>'16,00'!AC232</f>
        <v>#DIV/0!</v>
      </c>
      <c r="S131" s="4217" t="s">
        <v>271</v>
      </c>
      <c r="T131" s="4217">
        <f>'16,00'!Z231</f>
        <v>0</v>
      </c>
      <c r="V131" s="306"/>
      <c r="W131" s="4207" t="s">
        <v>252</v>
      </c>
      <c r="X131" s="4222" t="s">
        <v>573</v>
      </c>
      <c r="Y131" s="4258">
        <f>'19,00'!X217</f>
        <v>0</v>
      </c>
      <c r="Z131" s="4217" t="s">
        <v>271</v>
      </c>
      <c r="AA131" s="4217">
        <f>'19,00'!X216</f>
        <v>0</v>
      </c>
      <c r="AC131" s="3"/>
      <c r="AD131" s="4260"/>
      <c r="AE131" s="4261"/>
      <c r="AF131" s="4261"/>
      <c r="AG131" s="4263"/>
      <c r="AH131" s="4263"/>
    </row>
    <row r="132" spans="1:34">
      <c r="A132" s="4210">
        <f>A123</f>
        <v>44606</v>
      </c>
      <c r="B132" s="4207"/>
      <c r="C132" s="4223"/>
      <c r="D132" s="4218"/>
      <c r="E132" s="4218"/>
      <c r="F132" s="4218"/>
      <c r="H132" s="4210">
        <f>H123</f>
        <v>44606</v>
      </c>
      <c r="I132" s="4207"/>
      <c r="J132" s="4223"/>
      <c r="K132" s="4242"/>
      <c r="L132" s="4218"/>
      <c r="M132" s="4218"/>
      <c r="O132" s="4210">
        <f>O123</f>
        <v>44606</v>
      </c>
      <c r="P132" s="4207"/>
      <c r="Q132" s="4223"/>
      <c r="R132" s="4218"/>
      <c r="S132" s="4218"/>
      <c r="T132" s="4218"/>
      <c r="V132" s="4210">
        <f>V123</f>
        <v>44606</v>
      </c>
      <c r="W132" s="4207"/>
      <c r="X132" s="4223"/>
      <c r="Y132" s="4218"/>
      <c r="Z132" s="4218"/>
      <c r="AA132" s="4218"/>
      <c r="AC132" s="4264"/>
      <c r="AD132" s="4260"/>
      <c r="AE132" s="4261"/>
      <c r="AF132" s="4262"/>
      <c r="AG132" s="4263"/>
      <c r="AH132" s="4263"/>
    </row>
    <row r="133" spans="1:34" ht="9.75" customHeight="1">
      <c r="A133" s="4211"/>
      <c r="B133" s="4207" t="s">
        <v>253</v>
      </c>
      <c r="C133" s="4217" t="s">
        <v>606</v>
      </c>
      <c r="D133" s="4244">
        <f>'10,00'!Z217</f>
        <v>0</v>
      </c>
      <c r="E133" s="4217" t="s">
        <v>729</v>
      </c>
      <c r="F133" s="4204">
        <f>'10,00'!X219</f>
        <v>0</v>
      </c>
      <c r="H133" s="4211"/>
      <c r="I133" s="4207" t="s">
        <v>253</v>
      </c>
      <c r="J133" s="4217" t="s">
        <v>606</v>
      </c>
      <c r="K133" s="4241" t="e">
        <f>'11,30'!AB232</f>
        <v>#DIV/0!</v>
      </c>
      <c r="L133" s="4204"/>
      <c r="M133" s="4204"/>
      <c r="O133" s="4211"/>
      <c r="P133" s="4207" t="s">
        <v>253</v>
      </c>
      <c r="Q133" s="4217" t="s">
        <v>606</v>
      </c>
      <c r="R133" s="4244" t="e">
        <f>'16,00'!AB232</f>
        <v>#DIV/0!</v>
      </c>
      <c r="S133" s="4204"/>
      <c r="T133" s="4204"/>
      <c r="V133" s="4211"/>
      <c r="W133" s="4207" t="s">
        <v>253</v>
      </c>
      <c r="X133" s="4217" t="s">
        <v>606</v>
      </c>
      <c r="Y133" s="4244">
        <f>'19,00'!Z217</f>
        <v>0</v>
      </c>
      <c r="Z133" s="4217" t="s">
        <v>729</v>
      </c>
      <c r="AA133" s="4204">
        <f>'19,00'!X219</f>
        <v>0</v>
      </c>
      <c r="AC133" s="4265"/>
      <c r="AD133" s="4260"/>
      <c r="AE133" s="4262"/>
      <c r="AF133" s="1659"/>
      <c r="AG133" s="3996"/>
      <c r="AH133" s="3996"/>
    </row>
    <row r="134" spans="1:34" ht="9.75" customHeight="1">
      <c r="A134" s="310"/>
      <c r="B134" s="4207"/>
      <c r="C134" s="4218"/>
      <c r="D134" s="4205"/>
      <c r="E134" s="4218"/>
      <c r="F134" s="4205"/>
      <c r="H134" s="319"/>
      <c r="I134" s="4207"/>
      <c r="J134" s="4218"/>
      <c r="K134" s="4259"/>
      <c r="L134" s="4205"/>
      <c r="M134" s="4205"/>
      <c r="O134" s="319"/>
      <c r="P134" s="4207"/>
      <c r="Q134" s="4218"/>
      <c r="R134" s="4205"/>
      <c r="S134" s="4205"/>
      <c r="T134" s="4205"/>
      <c r="V134" s="319"/>
      <c r="W134" s="4207"/>
      <c r="X134" s="4218"/>
      <c r="Y134" s="4205"/>
      <c r="Z134" s="4218"/>
      <c r="AA134" s="4205"/>
      <c r="AC134" s="3"/>
      <c r="AD134" s="4260"/>
      <c r="AE134" s="4262"/>
      <c r="AF134" s="1659"/>
      <c r="AG134" s="3996"/>
      <c r="AH134" s="3996"/>
    </row>
    <row r="135" spans="1:34" ht="9.75" customHeight="1">
      <c r="K135" s="2106"/>
      <c r="AC135" s="3"/>
      <c r="AD135" s="3"/>
      <c r="AE135" s="3"/>
      <c r="AF135" s="3"/>
      <c r="AG135" s="3"/>
      <c r="AH135" s="3"/>
    </row>
    <row r="136" spans="1:34" ht="9.75" customHeight="1">
      <c r="A136" s="311"/>
      <c r="B136" s="4202"/>
      <c r="C136" s="4217" t="s">
        <v>572</v>
      </c>
      <c r="D136" s="4243">
        <f>'10,00'!F267</f>
        <v>0</v>
      </c>
      <c r="E136" s="4217" t="s">
        <v>273</v>
      </c>
      <c r="F136" s="4217" t="e">
        <f>'10,00'!#REF!</f>
        <v>#REF!</v>
      </c>
      <c r="H136" s="320"/>
      <c r="I136" s="4202"/>
      <c r="J136" s="4217" t="s">
        <v>572</v>
      </c>
      <c r="K136" s="4240" t="e">
        <f>'11,30'!I285</f>
        <v>#DIV/0!</v>
      </c>
      <c r="L136" s="4217" t="s">
        <v>273</v>
      </c>
      <c r="M136" s="4217">
        <f>'11,30'!F299</f>
        <v>0</v>
      </c>
      <c r="O136" s="320"/>
      <c r="P136" s="4202"/>
      <c r="Q136" s="4217" t="s">
        <v>572</v>
      </c>
      <c r="R136" s="4243" t="e">
        <f>'16,00'!I285</f>
        <v>#DIV/0!</v>
      </c>
      <c r="S136" s="4217" t="s">
        <v>273</v>
      </c>
      <c r="T136" s="4217">
        <f>'16,00'!F299</f>
        <v>0</v>
      </c>
      <c r="V136" s="320"/>
      <c r="W136" s="4202"/>
      <c r="X136" s="4217" t="s">
        <v>572</v>
      </c>
      <c r="Y136" s="4243">
        <f>'19,00'!F267</f>
        <v>0</v>
      </c>
      <c r="Z136" s="4217" t="s">
        <v>273</v>
      </c>
      <c r="AA136" s="4217" t="e">
        <f>'19,00'!#REF!</f>
        <v>#REF!</v>
      </c>
      <c r="AC136" s="3"/>
      <c r="AD136" s="3996"/>
      <c r="AE136" s="4262"/>
      <c r="AF136" s="4262"/>
      <c r="AG136" s="4262"/>
      <c r="AH136" s="4262"/>
    </row>
    <row r="137" spans="1:34" ht="15" customHeight="1">
      <c r="A137" s="307">
        <f>A128</f>
        <v>0.41666666666666669</v>
      </c>
      <c r="B137" s="4202"/>
      <c r="C137" s="4218"/>
      <c r="D137" s="4218"/>
      <c r="E137" s="4218"/>
      <c r="F137" s="4218"/>
      <c r="H137" s="307">
        <f>H128</f>
        <v>0.5</v>
      </c>
      <c r="I137" s="4202"/>
      <c r="J137" s="4218"/>
      <c r="K137" s="4242"/>
      <c r="L137" s="4218"/>
      <c r="M137" s="4218"/>
      <c r="O137" s="307">
        <f>O128</f>
        <v>0.66666666666666663</v>
      </c>
      <c r="P137" s="4202"/>
      <c r="Q137" s="4218"/>
      <c r="R137" s="4218"/>
      <c r="S137" s="4218"/>
      <c r="T137" s="4218"/>
      <c r="V137" s="307">
        <f>V128</f>
        <v>0.79166666666666663</v>
      </c>
      <c r="W137" s="4202"/>
      <c r="X137" s="4218"/>
      <c r="Y137" s="4218"/>
      <c r="Z137" s="4218"/>
      <c r="AA137" s="4218"/>
      <c r="AC137" s="1658"/>
      <c r="AD137" s="3996"/>
      <c r="AE137" s="4262"/>
      <c r="AF137" s="4262"/>
      <c r="AG137" s="4262"/>
      <c r="AH137" s="4262"/>
    </row>
    <row r="138" spans="1:34">
      <c r="A138" s="4206" t="s">
        <v>265</v>
      </c>
      <c r="B138" s="4207" t="s">
        <v>251</v>
      </c>
      <c r="C138" s="4217" t="s">
        <v>571</v>
      </c>
      <c r="D138" s="4243">
        <f>'10,00'!H267</f>
        <v>0</v>
      </c>
      <c r="E138" s="4217" t="s">
        <v>274</v>
      </c>
      <c r="F138" s="4217" t="e">
        <f>'10,00'!#REF!</f>
        <v>#REF!</v>
      </c>
      <c r="H138" s="4206" t="s">
        <v>265</v>
      </c>
      <c r="I138" s="4207" t="s">
        <v>251</v>
      </c>
      <c r="J138" s="4217" t="s">
        <v>571</v>
      </c>
      <c r="K138" s="4240" t="e">
        <f>'11,30'!H285</f>
        <v>#DIV/0!</v>
      </c>
      <c r="L138" s="4217" t="s">
        <v>274</v>
      </c>
      <c r="M138" s="4217">
        <f>'11,30'!F300</f>
        <v>0</v>
      </c>
      <c r="O138" s="4206" t="s">
        <v>265</v>
      </c>
      <c r="P138" s="4207" t="s">
        <v>251</v>
      </c>
      <c r="Q138" s="4217" t="s">
        <v>571</v>
      </c>
      <c r="R138" s="4243" t="e">
        <f>'16,00'!H285</f>
        <v>#DIV/0!</v>
      </c>
      <c r="S138" s="4217" t="s">
        <v>274</v>
      </c>
      <c r="T138" s="4217">
        <f>'16,00'!F300</f>
        <v>0</v>
      </c>
      <c r="V138" s="4206" t="s">
        <v>265</v>
      </c>
      <c r="W138" s="4207" t="s">
        <v>251</v>
      </c>
      <c r="X138" s="4217" t="s">
        <v>571</v>
      </c>
      <c r="Y138" s="4243">
        <f>'19,00'!H267</f>
        <v>0</v>
      </c>
      <c r="Z138" s="4217" t="s">
        <v>274</v>
      </c>
      <c r="AA138" s="4217" t="e">
        <f>'19,00'!#REF!</f>
        <v>#REF!</v>
      </c>
      <c r="AC138" s="4266"/>
      <c r="AD138" s="4260"/>
      <c r="AE138" s="4262"/>
      <c r="AF138" s="4262"/>
      <c r="AG138" s="4262"/>
      <c r="AH138" s="4262"/>
    </row>
    <row r="139" spans="1:34">
      <c r="A139" s="4206"/>
      <c r="B139" s="4207"/>
      <c r="C139" s="4218"/>
      <c r="D139" s="4218"/>
      <c r="E139" s="4218"/>
      <c r="F139" s="4218"/>
      <c r="H139" s="4206"/>
      <c r="I139" s="4207"/>
      <c r="J139" s="4218"/>
      <c r="K139" s="4242"/>
      <c r="L139" s="4218"/>
      <c r="M139" s="4218"/>
      <c r="O139" s="4206"/>
      <c r="P139" s="4207"/>
      <c r="Q139" s="4218"/>
      <c r="R139" s="4218"/>
      <c r="S139" s="4218"/>
      <c r="T139" s="4218"/>
      <c r="V139" s="4206"/>
      <c r="W139" s="4207"/>
      <c r="X139" s="4218"/>
      <c r="Y139" s="4218"/>
      <c r="Z139" s="4218"/>
      <c r="AA139" s="4218"/>
      <c r="AC139" s="4266"/>
      <c r="AD139" s="4260"/>
      <c r="AE139" s="4262"/>
      <c r="AF139" s="4262"/>
      <c r="AG139" s="4262"/>
      <c r="AH139" s="4262"/>
    </row>
    <row r="140" spans="1:34">
      <c r="A140" s="306"/>
      <c r="B140" s="4207" t="s">
        <v>252</v>
      </c>
      <c r="C140" s="4222" t="s">
        <v>573</v>
      </c>
      <c r="D140" s="4258">
        <f>'10,00'!F269</f>
        <v>0</v>
      </c>
      <c r="E140" s="4217" t="s">
        <v>271</v>
      </c>
      <c r="F140" s="4217">
        <f>'10,00'!F268</f>
        <v>0</v>
      </c>
      <c r="H140" s="306"/>
      <c r="I140" s="4207" t="s">
        <v>252</v>
      </c>
      <c r="J140" s="4222" t="s">
        <v>573</v>
      </c>
      <c r="K140" s="4257" t="e">
        <f>'11,30'!I287</f>
        <v>#DIV/0!</v>
      </c>
      <c r="L140" s="4217" t="s">
        <v>271</v>
      </c>
      <c r="M140" s="4217">
        <f>'11,30'!F286</f>
        <v>0</v>
      </c>
      <c r="O140" s="306"/>
      <c r="P140" s="4207" t="s">
        <v>252</v>
      </c>
      <c r="Q140" s="4222" t="s">
        <v>573</v>
      </c>
      <c r="R140" s="4258" t="e">
        <f>'16,00'!I287</f>
        <v>#DIV/0!</v>
      </c>
      <c r="S140" s="4217" t="s">
        <v>271</v>
      </c>
      <c r="T140" s="4217">
        <f>'16,00'!F286</f>
        <v>0</v>
      </c>
      <c r="V140" s="306"/>
      <c r="W140" s="4207" t="s">
        <v>252</v>
      </c>
      <c r="X140" s="4222" t="s">
        <v>573</v>
      </c>
      <c r="Y140" s="4258">
        <f>'19,00'!F269</f>
        <v>0</v>
      </c>
      <c r="Z140" s="4217" t="s">
        <v>271</v>
      </c>
      <c r="AA140" s="4217">
        <f>'19,00'!F268</f>
        <v>0</v>
      </c>
      <c r="AC140" s="3"/>
      <c r="AD140" s="4260"/>
      <c r="AE140" s="4261"/>
      <c r="AF140" s="4261"/>
      <c r="AG140" s="4263"/>
      <c r="AH140" s="4263"/>
    </row>
    <row r="141" spans="1:34">
      <c r="A141" s="4210">
        <f>A132</f>
        <v>44606</v>
      </c>
      <c r="B141" s="4207"/>
      <c r="C141" s="4223"/>
      <c r="D141" s="4218"/>
      <c r="E141" s="4218"/>
      <c r="F141" s="4218"/>
      <c r="H141" s="4210">
        <f>H132</f>
        <v>44606</v>
      </c>
      <c r="I141" s="4207"/>
      <c r="J141" s="4223"/>
      <c r="K141" s="4242"/>
      <c r="L141" s="4218"/>
      <c r="M141" s="4218"/>
      <c r="O141" s="4210">
        <f>O132</f>
        <v>44606</v>
      </c>
      <c r="P141" s="4207"/>
      <c r="Q141" s="4223"/>
      <c r="R141" s="4218"/>
      <c r="S141" s="4218"/>
      <c r="T141" s="4218"/>
      <c r="V141" s="4210">
        <f>V132</f>
        <v>44606</v>
      </c>
      <c r="W141" s="4207"/>
      <c r="X141" s="4223"/>
      <c r="Y141" s="4218"/>
      <c r="Z141" s="4218"/>
      <c r="AA141" s="4218"/>
      <c r="AC141" s="4264"/>
      <c r="AD141" s="4260"/>
      <c r="AE141" s="4261"/>
      <c r="AF141" s="4262"/>
      <c r="AG141" s="4263"/>
      <c r="AH141" s="4263"/>
    </row>
    <row r="142" spans="1:34" ht="9.75" customHeight="1">
      <c r="A142" s="4211"/>
      <c r="B142" s="4207" t="s">
        <v>253</v>
      </c>
      <c r="C142" s="4217" t="s">
        <v>606</v>
      </c>
      <c r="D142" s="4244">
        <f>'10,00'!H269</f>
        <v>0</v>
      </c>
      <c r="E142" s="4217" t="s">
        <v>729</v>
      </c>
      <c r="F142" s="4204">
        <f>'10,00'!F271</f>
        <v>0</v>
      </c>
      <c r="H142" s="4211"/>
      <c r="I142" s="4207" t="s">
        <v>253</v>
      </c>
      <c r="J142" s="4217" t="s">
        <v>606</v>
      </c>
      <c r="K142" s="4241" t="e">
        <f>'11,30'!H287</f>
        <v>#DIV/0!</v>
      </c>
      <c r="L142" s="4204"/>
      <c r="M142" s="4204"/>
      <c r="O142" s="4211"/>
      <c r="P142" s="4207" t="s">
        <v>253</v>
      </c>
      <c r="Q142" s="4217" t="s">
        <v>606</v>
      </c>
      <c r="R142" s="4244" t="e">
        <f>'16,00'!H287</f>
        <v>#DIV/0!</v>
      </c>
      <c r="S142" s="4204"/>
      <c r="T142" s="4204"/>
      <c r="V142" s="4211"/>
      <c r="W142" s="4207" t="s">
        <v>253</v>
      </c>
      <c r="X142" s="4217" t="s">
        <v>606</v>
      </c>
      <c r="Y142" s="4244">
        <f>'19,00'!H269</f>
        <v>0</v>
      </c>
      <c r="Z142" s="4217" t="s">
        <v>729</v>
      </c>
      <c r="AA142" s="4204">
        <f>'19,00'!F271</f>
        <v>0</v>
      </c>
      <c r="AC142" s="4265"/>
      <c r="AD142" s="4260"/>
      <c r="AE142" s="4262"/>
      <c r="AF142" s="1659"/>
      <c r="AG142" s="3996"/>
      <c r="AH142" s="3996"/>
    </row>
    <row r="143" spans="1:34" ht="9" customHeight="1">
      <c r="A143" s="310"/>
      <c r="B143" s="4207"/>
      <c r="C143" s="4218"/>
      <c r="D143" s="4205"/>
      <c r="E143" s="4218"/>
      <c r="F143" s="4205"/>
      <c r="H143" s="319"/>
      <c r="I143" s="4207"/>
      <c r="J143" s="4218"/>
      <c r="K143" s="4259"/>
      <c r="L143" s="4205"/>
      <c r="M143" s="4205"/>
      <c r="O143" s="319"/>
      <c r="P143" s="4207"/>
      <c r="Q143" s="4218"/>
      <c r="R143" s="4205"/>
      <c r="S143" s="4205"/>
      <c r="T143" s="4205"/>
      <c r="V143" s="319"/>
      <c r="W143" s="4207"/>
      <c r="X143" s="4218"/>
      <c r="Y143" s="4205"/>
      <c r="Z143" s="4218"/>
      <c r="AA143" s="4205"/>
      <c r="AC143" s="3"/>
      <c r="AD143" s="4260"/>
      <c r="AE143" s="4262"/>
      <c r="AF143" s="1659"/>
      <c r="AG143" s="3996"/>
      <c r="AH143" s="3996"/>
    </row>
    <row r="144" spans="1:34" ht="9.75" customHeight="1">
      <c r="K144" s="2106"/>
      <c r="AC144" s="3"/>
      <c r="AD144" s="3"/>
      <c r="AE144" s="3"/>
      <c r="AF144" s="3"/>
      <c r="AG144" s="3"/>
      <c r="AH144" s="3"/>
    </row>
    <row r="145" spans="1:34" ht="9.75" customHeight="1">
      <c r="A145" s="311"/>
      <c r="B145" s="4202"/>
      <c r="C145" s="4217" t="s">
        <v>572</v>
      </c>
      <c r="D145" s="4243">
        <f>'10,00'!O267</f>
        <v>126</v>
      </c>
      <c r="E145" s="4217" t="s">
        <v>273</v>
      </c>
      <c r="F145" s="4217" t="e">
        <f>'10,00'!#REF!</f>
        <v>#REF!</v>
      </c>
      <c r="H145" s="320"/>
      <c r="I145" s="4202"/>
      <c r="J145" s="4217" t="s">
        <v>572</v>
      </c>
      <c r="K145" s="4240" t="e">
        <f>'11,30'!S285</f>
        <v>#DIV/0!</v>
      </c>
      <c r="L145" s="4217" t="s">
        <v>273</v>
      </c>
      <c r="M145" s="4217">
        <f>'11,30'!P299</f>
        <v>0</v>
      </c>
      <c r="O145" s="320"/>
      <c r="P145" s="4202"/>
      <c r="Q145" s="4217" t="s">
        <v>572</v>
      </c>
      <c r="R145" s="4243" t="e">
        <f>'16,00'!S285</f>
        <v>#DIV/0!</v>
      </c>
      <c r="S145" s="4217" t="s">
        <v>273</v>
      </c>
      <c r="T145" s="4217">
        <f>'16,00'!P299</f>
        <v>0</v>
      </c>
      <c r="V145" s="320"/>
      <c r="W145" s="4202"/>
      <c r="X145" s="4217" t="s">
        <v>572</v>
      </c>
      <c r="Y145" s="4243">
        <f>'19,00'!O267</f>
        <v>36</v>
      </c>
      <c r="Z145" s="4217" t="s">
        <v>273</v>
      </c>
      <c r="AA145" s="4217" t="e">
        <f>'19,00'!#REF!</f>
        <v>#REF!</v>
      </c>
      <c r="AC145" s="3"/>
      <c r="AD145" s="3996"/>
      <c r="AE145" s="4262"/>
      <c r="AF145" s="4262"/>
      <c r="AG145" s="4262"/>
      <c r="AH145" s="4262"/>
    </row>
    <row r="146" spans="1:34" ht="17.25" customHeight="1">
      <c r="A146" s="307">
        <f>A137</f>
        <v>0.41666666666666669</v>
      </c>
      <c r="B146" s="4202"/>
      <c r="C146" s="4218"/>
      <c r="D146" s="4218"/>
      <c r="E146" s="4218"/>
      <c r="F146" s="4218"/>
      <c r="H146" s="307">
        <f>H137</f>
        <v>0.5</v>
      </c>
      <c r="I146" s="4202"/>
      <c r="J146" s="4218"/>
      <c r="K146" s="4242"/>
      <c r="L146" s="4218"/>
      <c r="M146" s="4218"/>
      <c r="O146" s="307">
        <f>O137</f>
        <v>0.66666666666666663</v>
      </c>
      <c r="P146" s="4202"/>
      <c r="Q146" s="4218"/>
      <c r="R146" s="4218"/>
      <c r="S146" s="4218"/>
      <c r="T146" s="4218"/>
      <c r="V146" s="307">
        <f>V137</f>
        <v>0.79166666666666663</v>
      </c>
      <c r="W146" s="4202"/>
      <c r="X146" s="4218"/>
      <c r="Y146" s="4218"/>
      <c r="Z146" s="4218"/>
      <c r="AA146" s="4218"/>
      <c r="AC146" s="1658"/>
      <c r="AD146" s="3996"/>
      <c r="AE146" s="4262"/>
      <c r="AF146" s="4262"/>
      <c r="AG146" s="4262"/>
      <c r="AH146" s="4262"/>
    </row>
    <row r="147" spans="1:34">
      <c r="A147" s="4206" t="str">
        <f>'ст пек'!K471</f>
        <v>Весна</v>
      </c>
      <c r="B147" s="4207" t="s">
        <v>251</v>
      </c>
      <c r="C147" s="4217" t="s">
        <v>571</v>
      </c>
      <c r="D147" s="4243">
        <f>'10,00'!Q267</f>
        <v>0</v>
      </c>
      <c r="E147" s="4217" t="s">
        <v>274</v>
      </c>
      <c r="F147" s="4217" t="e">
        <f>'10,00'!#REF!</f>
        <v>#REF!</v>
      </c>
      <c r="H147" s="4206" t="str">
        <f>A147</f>
        <v>Весна</v>
      </c>
      <c r="I147" s="4207" t="s">
        <v>251</v>
      </c>
      <c r="J147" s="4217" t="s">
        <v>571</v>
      </c>
      <c r="K147" s="4240" t="e">
        <f>'11,30'!R285</f>
        <v>#DIV/0!</v>
      </c>
      <c r="L147" s="4217" t="s">
        <v>274</v>
      </c>
      <c r="M147" s="4217">
        <f>'11,30'!P300</f>
        <v>0</v>
      </c>
      <c r="O147" s="4206" t="str">
        <f>A147</f>
        <v>Весна</v>
      </c>
      <c r="P147" s="4207" t="s">
        <v>251</v>
      </c>
      <c r="Q147" s="4217" t="s">
        <v>571</v>
      </c>
      <c r="R147" s="4243" t="e">
        <f>'16,00'!R285</f>
        <v>#DIV/0!</v>
      </c>
      <c r="S147" s="4217" t="s">
        <v>274</v>
      </c>
      <c r="T147" s="4217">
        <f>'16,00'!P300</f>
        <v>0</v>
      </c>
      <c r="V147" s="4206" t="str">
        <f>O147</f>
        <v>Весна</v>
      </c>
      <c r="W147" s="4207" t="s">
        <v>251</v>
      </c>
      <c r="X147" s="4217" t="s">
        <v>571</v>
      </c>
      <c r="Y147" s="4243">
        <f>'19,00'!Q267</f>
        <v>0</v>
      </c>
      <c r="Z147" s="4217" t="s">
        <v>274</v>
      </c>
      <c r="AA147" s="4217" t="e">
        <f>'19,00'!#REF!</f>
        <v>#REF!</v>
      </c>
      <c r="AC147" s="4266"/>
      <c r="AD147" s="4260"/>
      <c r="AE147" s="4262"/>
      <c r="AF147" s="4262"/>
      <c r="AG147" s="4262"/>
      <c r="AH147" s="4262"/>
    </row>
    <row r="148" spans="1:34">
      <c r="A148" s="4206"/>
      <c r="B148" s="4207"/>
      <c r="C148" s="4218"/>
      <c r="D148" s="4218"/>
      <c r="E148" s="4218"/>
      <c r="F148" s="4218"/>
      <c r="H148" s="4206"/>
      <c r="I148" s="4207"/>
      <c r="J148" s="4218"/>
      <c r="K148" s="4242"/>
      <c r="L148" s="4218"/>
      <c r="M148" s="4218"/>
      <c r="O148" s="4206"/>
      <c r="P148" s="4207"/>
      <c r="Q148" s="4218"/>
      <c r="R148" s="4218"/>
      <c r="S148" s="4218"/>
      <c r="T148" s="4218"/>
      <c r="V148" s="4206"/>
      <c r="W148" s="4207"/>
      <c r="X148" s="4218"/>
      <c r="Y148" s="4218"/>
      <c r="Z148" s="4218"/>
      <c r="AA148" s="4218"/>
      <c r="AC148" s="4266"/>
      <c r="AD148" s="4260"/>
      <c r="AE148" s="4262"/>
      <c r="AF148" s="4262"/>
      <c r="AG148" s="4262"/>
      <c r="AH148" s="4262"/>
    </row>
    <row r="149" spans="1:34">
      <c r="A149" s="306"/>
      <c r="B149" s="4207" t="s">
        <v>252</v>
      </c>
      <c r="C149" s="4222" t="s">
        <v>573</v>
      </c>
      <c r="D149" s="4258">
        <f>'10,00'!O269</f>
        <v>54</v>
      </c>
      <c r="E149" s="4217" t="s">
        <v>271</v>
      </c>
      <c r="F149" s="4217">
        <f>'10,00'!O268</f>
        <v>10</v>
      </c>
      <c r="H149" s="306"/>
      <c r="I149" s="4207" t="s">
        <v>252</v>
      </c>
      <c r="J149" s="4222" t="s">
        <v>573</v>
      </c>
      <c r="K149" s="4257" t="e">
        <f>'11,30'!S287</f>
        <v>#DIV/0!</v>
      </c>
      <c r="L149" s="4217" t="s">
        <v>271</v>
      </c>
      <c r="M149" s="4217">
        <f>'11,30'!P286</f>
        <v>0</v>
      </c>
      <c r="O149" s="306"/>
      <c r="P149" s="4207" t="s">
        <v>252</v>
      </c>
      <c r="Q149" s="4222" t="s">
        <v>573</v>
      </c>
      <c r="R149" s="4258" t="e">
        <f>'16,00'!S287</f>
        <v>#DIV/0!</v>
      </c>
      <c r="S149" s="4217" t="s">
        <v>271</v>
      </c>
      <c r="T149" s="4217">
        <f>'16,00'!P286</f>
        <v>0</v>
      </c>
      <c r="V149" s="306"/>
      <c r="W149" s="4207" t="s">
        <v>252</v>
      </c>
      <c r="X149" s="4222" t="s">
        <v>573</v>
      </c>
      <c r="Y149" s="4258">
        <f>'19,00'!O269</f>
        <v>90</v>
      </c>
      <c r="Z149" s="4217" t="s">
        <v>271</v>
      </c>
      <c r="AA149" s="4217">
        <f>'19,00'!O268</f>
        <v>18</v>
      </c>
      <c r="AC149" s="3"/>
      <c r="AD149" s="4260"/>
      <c r="AE149" s="4261"/>
      <c r="AF149" s="4261"/>
      <c r="AG149" s="4263"/>
      <c r="AH149" s="4263"/>
    </row>
    <row r="150" spans="1:34">
      <c r="A150" s="4210">
        <f>A141</f>
        <v>44606</v>
      </c>
      <c r="B150" s="4207"/>
      <c r="C150" s="4223"/>
      <c r="D150" s="4218"/>
      <c r="E150" s="4218"/>
      <c r="F150" s="4218"/>
      <c r="H150" s="4210">
        <f>H141</f>
        <v>44606</v>
      </c>
      <c r="I150" s="4207"/>
      <c r="J150" s="4223"/>
      <c r="K150" s="4242"/>
      <c r="L150" s="4218"/>
      <c r="M150" s="4218"/>
      <c r="O150" s="4210">
        <f>O141</f>
        <v>44606</v>
      </c>
      <c r="P150" s="4207"/>
      <c r="Q150" s="4223"/>
      <c r="R150" s="4218"/>
      <c r="S150" s="4218"/>
      <c r="T150" s="4218"/>
      <c r="V150" s="4210">
        <f>V141</f>
        <v>44606</v>
      </c>
      <c r="W150" s="4207"/>
      <c r="X150" s="4223"/>
      <c r="Y150" s="4218"/>
      <c r="Z150" s="4218"/>
      <c r="AA150" s="4218"/>
      <c r="AC150" s="4264"/>
      <c r="AD150" s="4260"/>
      <c r="AE150" s="4261"/>
      <c r="AF150" s="4262"/>
      <c r="AG150" s="4263"/>
      <c r="AH150" s="4263"/>
    </row>
    <row r="151" spans="1:34">
      <c r="A151" s="4211"/>
      <c r="B151" s="4207" t="s">
        <v>253</v>
      </c>
      <c r="C151" s="4217" t="s">
        <v>606</v>
      </c>
      <c r="D151" s="4244">
        <f>'10,00'!Q269</f>
        <v>0</v>
      </c>
      <c r="E151" s="4217" t="s">
        <v>729</v>
      </c>
      <c r="F151" s="4204">
        <f>'10,00'!O271</f>
        <v>15</v>
      </c>
      <c r="H151" s="4211"/>
      <c r="I151" s="4207" t="s">
        <v>253</v>
      </c>
      <c r="J151" s="4217" t="s">
        <v>606</v>
      </c>
      <c r="K151" s="4241" t="e">
        <f>'11,30'!R287</f>
        <v>#DIV/0!</v>
      </c>
      <c r="L151" s="4204"/>
      <c r="M151" s="4204"/>
      <c r="O151" s="4211"/>
      <c r="P151" s="4207" t="s">
        <v>253</v>
      </c>
      <c r="Q151" s="4217" t="s">
        <v>606</v>
      </c>
      <c r="R151" s="4244" t="e">
        <f>'16,00'!R287</f>
        <v>#DIV/0!</v>
      </c>
      <c r="S151" s="4204"/>
      <c r="T151" s="4204"/>
      <c r="V151" s="4211"/>
      <c r="W151" s="4207" t="s">
        <v>253</v>
      </c>
      <c r="X151" s="4217" t="s">
        <v>606</v>
      </c>
      <c r="Y151" s="4244">
        <f>'19,00'!Q269</f>
        <v>0</v>
      </c>
      <c r="Z151" s="4217" t="s">
        <v>729</v>
      </c>
      <c r="AA151" s="4204">
        <f>'19,00'!O271</f>
        <v>4</v>
      </c>
      <c r="AC151" s="4265"/>
      <c r="AD151" s="4260"/>
      <c r="AE151" s="4262"/>
      <c r="AF151" s="1659"/>
      <c r="AG151" s="3996"/>
      <c r="AH151" s="3996"/>
    </row>
    <row r="152" spans="1:34" ht="9" customHeight="1">
      <c r="A152" s="310"/>
      <c r="B152" s="4207"/>
      <c r="C152" s="4218"/>
      <c r="D152" s="4205"/>
      <c r="E152" s="4218"/>
      <c r="F152" s="4205"/>
      <c r="H152" s="319"/>
      <c r="I152" s="4207"/>
      <c r="J152" s="4218"/>
      <c r="K152" s="4259"/>
      <c r="L152" s="4205"/>
      <c r="M152" s="4205"/>
      <c r="O152" s="319"/>
      <c r="P152" s="4207"/>
      <c r="Q152" s="4218"/>
      <c r="R152" s="4205"/>
      <c r="S152" s="4205"/>
      <c r="T152" s="4205"/>
      <c r="V152" s="319"/>
      <c r="W152" s="4207"/>
      <c r="X152" s="4218"/>
      <c r="Y152" s="4205"/>
      <c r="Z152" s="4218"/>
      <c r="AA152" s="4205"/>
      <c r="AC152" s="3"/>
      <c r="AD152" s="4260"/>
      <c r="AE152" s="4262"/>
      <c r="AF152" s="1659"/>
      <c r="AG152" s="3996"/>
      <c r="AH152" s="3996"/>
    </row>
    <row r="153" spans="1:34" ht="8.25" customHeight="1">
      <c r="AC153" s="3"/>
      <c r="AD153" s="3"/>
      <c r="AE153" s="3"/>
      <c r="AF153" s="3"/>
      <c r="AG153" s="3"/>
      <c r="AH153" s="3"/>
    </row>
    <row r="154" spans="1:34" ht="9.75" customHeight="1">
      <c r="AC154" s="3"/>
      <c r="AD154" s="3"/>
      <c r="AE154" s="3"/>
      <c r="AF154" s="3"/>
      <c r="AG154" s="3"/>
      <c r="AH154" s="3"/>
    </row>
    <row r="155" spans="1:34" ht="9.75" customHeight="1">
      <c r="A155" s="311"/>
      <c r="B155" s="4202"/>
      <c r="C155" s="4217" t="s">
        <v>270</v>
      </c>
      <c r="D155" s="4217" t="e">
        <f>'10,00'!#REF!</f>
        <v>#REF!</v>
      </c>
      <c r="E155" s="4217" t="s">
        <v>273</v>
      </c>
      <c r="F155" s="4217" t="e">
        <f>'10,00'!#REF!</f>
        <v>#REF!</v>
      </c>
      <c r="H155" s="320"/>
      <c r="I155" s="4202"/>
      <c r="J155" s="4217" t="s">
        <v>270</v>
      </c>
      <c r="K155" s="4217">
        <f>'11,30'!F393</f>
        <v>0</v>
      </c>
      <c r="L155" s="4217" t="s">
        <v>273</v>
      </c>
      <c r="M155" s="4217">
        <f>'11,30'!F407</f>
        <v>0</v>
      </c>
      <c r="O155" s="320"/>
      <c r="P155" s="4202"/>
      <c r="Q155" s="4217" t="s">
        <v>270</v>
      </c>
      <c r="R155" s="4217"/>
      <c r="S155" s="4217" t="s">
        <v>273</v>
      </c>
      <c r="T155" s="4217"/>
      <c r="V155" s="320"/>
      <c r="W155" s="4202"/>
      <c r="X155" s="4217" t="s">
        <v>270</v>
      </c>
      <c r="Y155" s="4217">
        <f>'19,00'!F320</f>
        <v>0</v>
      </c>
      <c r="Z155" s="4217" t="s">
        <v>273</v>
      </c>
      <c r="AA155" s="4217" t="e">
        <f>'19,00'!#REF!</f>
        <v>#REF!</v>
      </c>
      <c r="AC155" s="3"/>
      <c r="AD155" s="3996"/>
      <c r="AE155" s="4262"/>
      <c r="AF155" s="4262"/>
      <c r="AG155" s="4262"/>
      <c r="AH155" s="4262"/>
    </row>
    <row r="156" spans="1:34" ht="18">
      <c r="A156" s="307">
        <f>A146</f>
        <v>0.41666666666666669</v>
      </c>
      <c r="B156" s="4202"/>
      <c r="C156" s="4218"/>
      <c r="D156" s="4218"/>
      <c r="E156" s="4218"/>
      <c r="F156" s="4218"/>
      <c r="H156" s="307" t="e">
        <f>#REF!</f>
        <v>#REF!</v>
      </c>
      <c r="I156" s="4202"/>
      <c r="J156" s="4218"/>
      <c r="K156" s="4218"/>
      <c r="L156" s="4218"/>
      <c r="M156" s="4218"/>
      <c r="O156" s="307" t="e">
        <f>#REF!</f>
        <v>#REF!</v>
      </c>
      <c r="P156" s="4202"/>
      <c r="Q156" s="4218"/>
      <c r="R156" s="4218"/>
      <c r="S156" s="4218"/>
      <c r="T156" s="4218"/>
      <c r="V156" s="307">
        <f>V146</f>
        <v>0.79166666666666663</v>
      </c>
      <c r="W156" s="4202"/>
      <c r="X156" s="4218"/>
      <c r="Y156" s="4218"/>
      <c r="Z156" s="4218"/>
      <c r="AA156" s="4218"/>
      <c r="AC156" s="1658"/>
      <c r="AD156" s="3996"/>
      <c r="AE156" s="4262"/>
      <c r="AF156" s="4262"/>
      <c r="AG156" s="4262"/>
      <c r="AH156" s="4262"/>
    </row>
    <row r="157" spans="1:34">
      <c r="A157" s="4206" t="s">
        <v>334</v>
      </c>
      <c r="B157" s="4207" t="s">
        <v>251</v>
      </c>
      <c r="C157" s="4217" t="s">
        <v>271</v>
      </c>
      <c r="D157" s="4217" t="e">
        <f>'10,00'!#REF!</f>
        <v>#REF!</v>
      </c>
      <c r="E157" s="4217" t="s">
        <v>274</v>
      </c>
      <c r="F157" s="4217" t="e">
        <f>'10,00'!#REF!</f>
        <v>#REF!</v>
      </c>
      <c r="H157" s="4206" t="str">
        <f>A166</f>
        <v>павильон "12 мкр"</v>
      </c>
      <c r="I157" s="4207" t="s">
        <v>251</v>
      </c>
      <c r="J157" s="4217" t="s">
        <v>271</v>
      </c>
      <c r="K157" s="4217">
        <f>'11,30'!F394</f>
        <v>0</v>
      </c>
      <c r="L157" s="4217" t="s">
        <v>274</v>
      </c>
      <c r="M157" s="4217">
        <f>'11,30'!F408</f>
        <v>0</v>
      </c>
      <c r="O157" s="4206" t="s">
        <v>334</v>
      </c>
      <c r="P157" s="4207" t="s">
        <v>251</v>
      </c>
      <c r="Q157" s="4217" t="s">
        <v>271</v>
      </c>
      <c r="R157" s="4217"/>
      <c r="S157" s="4217" t="s">
        <v>274</v>
      </c>
      <c r="T157" s="4217"/>
      <c r="V157" s="4206" t="str">
        <f>O166</f>
        <v>павильон "12 мкр"</v>
      </c>
      <c r="W157" s="4207" t="s">
        <v>251</v>
      </c>
      <c r="X157" s="4217" t="s">
        <v>271</v>
      </c>
      <c r="Y157" s="4217">
        <f>'19,00'!F321</f>
        <v>0</v>
      </c>
      <c r="Z157" s="4217" t="s">
        <v>274</v>
      </c>
      <c r="AA157" s="4217" t="e">
        <f>'19,00'!#REF!</f>
        <v>#REF!</v>
      </c>
      <c r="AC157" s="4266"/>
      <c r="AD157" s="4260"/>
      <c r="AE157" s="4262"/>
      <c r="AF157" s="4262"/>
      <c r="AG157" s="4262"/>
      <c r="AH157" s="4262"/>
    </row>
    <row r="158" spans="1:34">
      <c r="A158" s="4206"/>
      <c r="B158" s="4207"/>
      <c r="C158" s="4218"/>
      <c r="D158" s="4218"/>
      <c r="E158" s="4218"/>
      <c r="F158" s="4218"/>
      <c r="H158" s="4206"/>
      <c r="I158" s="4207"/>
      <c r="J158" s="4218"/>
      <c r="K158" s="4218"/>
      <c r="L158" s="4218"/>
      <c r="M158" s="4218"/>
      <c r="O158" s="4206"/>
      <c r="P158" s="4207"/>
      <c r="Q158" s="4218"/>
      <c r="R158" s="4218"/>
      <c r="S158" s="4218"/>
      <c r="T158" s="4218"/>
      <c r="V158" s="4206"/>
      <c r="W158" s="4207"/>
      <c r="X158" s="4218"/>
      <c r="Y158" s="4218"/>
      <c r="Z158" s="4218"/>
      <c r="AA158" s="4218"/>
      <c r="AC158" s="4266"/>
      <c r="AD158" s="4260"/>
      <c r="AE158" s="4262"/>
      <c r="AF158" s="4262"/>
      <c r="AG158" s="4262"/>
      <c r="AH158" s="4262"/>
    </row>
    <row r="159" spans="1:34" ht="8.25" customHeight="1">
      <c r="A159" s="306"/>
      <c r="B159" s="4207" t="s">
        <v>252</v>
      </c>
      <c r="C159" s="4222" t="s">
        <v>272</v>
      </c>
      <c r="D159" s="4222" t="e">
        <f>'10,00'!#REF!</f>
        <v>#REF!</v>
      </c>
      <c r="E159" s="4208"/>
      <c r="F159" s="4208"/>
      <c r="H159" s="306"/>
      <c r="I159" s="4207" t="s">
        <v>252</v>
      </c>
      <c r="J159" s="4222" t="s">
        <v>272</v>
      </c>
      <c r="K159" s="4222">
        <f>'11,30'!F395</f>
        <v>0</v>
      </c>
      <c r="L159" s="4208"/>
      <c r="M159" s="4208"/>
      <c r="O159" s="306"/>
      <c r="P159" s="4207" t="s">
        <v>252</v>
      </c>
      <c r="Q159" s="4222" t="s">
        <v>272</v>
      </c>
      <c r="R159" s="4222"/>
      <c r="S159" s="4208"/>
      <c r="T159" s="4208"/>
      <c r="V159" s="306"/>
      <c r="W159" s="4207" t="s">
        <v>252</v>
      </c>
      <c r="X159" s="4222" t="s">
        <v>272</v>
      </c>
      <c r="Y159" s="4222">
        <f>'19,00'!F322</f>
        <v>0</v>
      </c>
      <c r="Z159" s="4208"/>
      <c r="AA159" s="4208"/>
      <c r="AC159" s="3"/>
      <c r="AD159" s="4260"/>
      <c r="AE159" s="4261"/>
      <c r="AF159" s="4261"/>
      <c r="AG159" s="4263"/>
      <c r="AH159" s="4263"/>
    </row>
    <row r="160" spans="1:34">
      <c r="A160" s="4210">
        <f>A150</f>
        <v>44606</v>
      </c>
      <c r="B160" s="4207"/>
      <c r="C160" s="4223"/>
      <c r="D160" s="4218"/>
      <c r="E160" s="4209"/>
      <c r="F160" s="4209"/>
      <c r="H160" s="4210" t="e">
        <f>#REF!</f>
        <v>#REF!</v>
      </c>
      <c r="I160" s="4207"/>
      <c r="J160" s="4223"/>
      <c r="K160" s="4218"/>
      <c r="L160" s="4209"/>
      <c r="M160" s="4209"/>
      <c r="O160" s="4210" t="e">
        <f>#REF!</f>
        <v>#REF!</v>
      </c>
      <c r="P160" s="4207"/>
      <c r="Q160" s="4223"/>
      <c r="R160" s="4218"/>
      <c r="S160" s="4209"/>
      <c r="T160" s="4209"/>
      <c r="V160" s="4210">
        <f>V150</f>
        <v>44606</v>
      </c>
      <c r="W160" s="4207"/>
      <c r="X160" s="4223"/>
      <c r="Y160" s="4218"/>
      <c r="Z160" s="4209"/>
      <c r="AA160" s="4209"/>
      <c r="AC160" s="4264"/>
      <c r="AD160" s="4260"/>
      <c r="AE160" s="4261"/>
      <c r="AF160" s="4262"/>
      <c r="AG160" s="4263"/>
      <c r="AH160" s="4263"/>
    </row>
    <row r="161" spans="1:34" ht="9.75" customHeight="1">
      <c r="A161" s="4211"/>
      <c r="B161" s="4207" t="s">
        <v>253</v>
      </c>
      <c r="C161" s="4217"/>
      <c r="D161" s="308"/>
      <c r="E161" s="4204"/>
      <c r="F161" s="4204"/>
      <c r="H161" s="4211"/>
      <c r="I161" s="4207" t="s">
        <v>253</v>
      </c>
      <c r="J161" s="4217"/>
      <c r="K161" s="318"/>
      <c r="L161" s="4204"/>
      <c r="M161" s="4204"/>
      <c r="O161" s="4211"/>
      <c r="P161" s="4207" t="s">
        <v>253</v>
      </c>
      <c r="Q161" s="4217"/>
      <c r="R161" s="318"/>
      <c r="S161" s="4204"/>
      <c r="T161" s="4204"/>
      <c r="V161" s="4211"/>
      <c r="W161" s="4207" t="s">
        <v>253</v>
      </c>
      <c r="X161" s="4217"/>
      <c r="Y161" s="318"/>
      <c r="Z161" s="4217" t="s">
        <v>729</v>
      </c>
      <c r="AA161" s="4204">
        <f>'19,00'!F324</f>
        <v>0</v>
      </c>
      <c r="AC161" s="4265"/>
      <c r="AD161" s="4260"/>
      <c r="AE161" s="4262"/>
      <c r="AF161" s="1659"/>
      <c r="AG161" s="3996"/>
      <c r="AH161" s="3996"/>
    </row>
    <row r="162" spans="1:34" ht="9.75" customHeight="1">
      <c r="A162" s="310"/>
      <c r="B162" s="4207"/>
      <c r="C162" s="4218"/>
      <c r="D162" s="309"/>
      <c r="E162" s="4205"/>
      <c r="F162" s="4205"/>
      <c r="H162" s="319"/>
      <c r="I162" s="4207"/>
      <c r="J162" s="4218"/>
      <c r="K162" s="317"/>
      <c r="L162" s="4205"/>
      <c r="M162" s="4205"/>
      <c r="O162" s="319"/>
      <c r="P162" s="4207"/>
      <c r="Q162" s="4218"/>
      <c r="R162" s="317"/>
      <c r="S162" s="4205"/>
      <c r="T162" s="4205"/>
      <c r="V162" s="319"/>
      <c r="W162" s="4207"/>
      <c r="X162" s="4218"/>
      <c r="Y162" s="317"/>
      <c r="Z162" s="4218"/>
      <c r="AA162" s="4205"/>
      <c r="AC162" s="3"/>
      <c r="AD162" s="4260"/>
      <c r="AE162" s="4262"/>
      <c r="AF162" s="1659"/>
      <c r="AG162" s="3996"/>
      <c r="AH162" s="3996"/>
    </row>
    <row r="164" spans="1:34">
      <c r="A164" s="375"/>
      <c r="B164" s="4202"/>
      <c r="C164" s="4217" t="s">
        <v>270</v>
      </c>
      <c r="D164" s="4217">
        <f>'10,00'!F319</f>
        <v>0</v>
      </c>
      <c r="E164" s="4217" t="s">
        <v>273</v>
      </c>
      <c r="F164" s="4217" t="e">
        <f>'10,00'!#REF!</f>
        <v>#REF!</v>
      </c>
      <c r="H164" s="448"/>
      <c r="I164" s="4202"/>
      <c r="J164" s="4217" t="s">
        <v>270</v>
      </c>
      <c r="K164" s="4217" t="e">
        <f>'11,30'!P393</f>
        <v>#REF!</v>
      </c>
      <c r="L164" s="4217" t="s">
        <v>273</v>
      </c>
      <c r="M164" s="4217" t="e">
        <f>'11,30'!P407</f>
        <v>#REF!</v>
      </c>
      <c r="O164" s="375"/>
      <c r="P164" s="4202"/>
      <c r="Q164" s="4217" t="s">
        <v>270</v>
      </c>
      <c r="R164" s="4217">
        <f>'16,00'!F392</f>
        <v>0</v>
      </c>
      <c r="S164" s="4217" t="s">
        <v>273</v>
      </c>
      <c r="T164" s="4217">
        <f>'16,00'!F406</f>
        <v>0</v>
      </c>
      <c r="V164" s="448"/>
      <c r="W164" s="4202"/>
      <c r="X164" s="4217" t="s">
        <v>270</v>
      </c>
      <c r="Y164" s="4217">
        <f>'19,00'!O320</f>
        <v>0</v>
      </c>
      <c r="Z164" s="4217" t="s">
        <v>273</v>
      </c>
      <c r="AA164" s="4217" t="e">
        <f>'19,00'!#REF!</f>
        <v>#REF!</v>
      </c>
    </row>
    <row r="165" spans="1:34" ht="18">
      <c r="A165" s="307">
        <f>A156</f>
        <v>0.41666666666666669</v>
      </c>
      <c r="B165" s="4202"/>
      <c r="C165" s="4218"/>
      <c r="D165" s="4218"/>
      <c r="E165" s="4218"/>
      <c r="F165" s="4218"/>
      <c r="H165" s="307" t="e">
        <f>H156</f>
        <v>#REF!</v>
      </c>
      <c r="I165" s="4202"/>
      <c r="J165" s="4218"/>
      <c r="K165" s="4218"/>
      <c r="L165" s="4218"/>
      <c r="M165" s="4218"/>
      <c r="O165" s="307" t="e">
        <f>O156</f>
        <v>#REF!</v>
      </c>
      <c r="P165" s="4202"/>
      <c r="Q165" s="4218"/>
      <c r="R165" s="4218"/>
      <c r="S165" s="4218"/>
      <c r="T165" s="4218"/>
      <c r="V165" s="307">
        <f>V156</f>
        <v>0.79166666666666663</v>
      </c>
      <c r="W165" s="4202"/>
      <c r="X165" s="4218"/>
      <c r="Y165" s="4218"/>
      <c r="Z165" s="4218"/>
      <c r="AA165" s="4218"/>
    </row>
    <row r="166" spans="1:34">
      <c r="A166" s="4206" t="s">
        <v>612</v>
      </c>
      <c r="B166" s="4207" t="s">
        <v>251</v>
      </c>
      <c r="C166" s="4217" t="s">
        <v>271</v>
      </c>
      <c r="D166" s="4217">
        <f>'10,00'!F320</f>
        <v>0</v>
      </c>
      <c r="E166" s="4217" t="s">
        <v>274</v>
      </c>
      <c r="F166" s="4217" t="e">
        <f>'10,00'!#REF!</f>
        <v>#REF!</v>
      </c>
      <c r="H166" s="4206" t="str">
        <f>A175</f>
        <v>павильон "Ильбирс"</v>
      </c>
      <c r="I166" s="4207" t="s">
        <v>251</v>
      </c>
      <c r="J166" s="4217" t="s">
        <v>271</v>
      </c>
      <c r="K166" s="4217" t="e">
        <f>'11,30'!P394</f>
        <v>#REF!</v>
      </c>
      <c r="L166" s="4217" t="s">
        <v>274</v>
      </c>
      <c r="M166" s="4217" t="e">
        <f>'11,30'!P408</f>
        <v>#REF!</v>
      </c>
      <c r="O166" s="4206" t="str">
        <f>H157</f>
        <v>павильон "12 мкр"</v>
      </c>
      <c r="P166" s="4207" t="s">
        <v>251</v>
      </c>
      <c r="Q166" s="4217" t="s">
        <v>271</v>
      </c>
      <c r="R166" s="4217">
        <f>'16,00'!F393</f>
        <v>0</v>
      </c>
      <c r="S166" s="4217" t="s">
        <v>274</v>
      </c>
      <c r="T166" s="4217">
        <f>'16,00'!F407</f>
        <v>0</v>
      </c>
      <c r="V166" s="4206" t="str">
        <f>O176</f>
        <v>павильон "Ильбирс"</v>
      </c>
      <c r="W166" s="4207" t="s">
        <v>251</v>
      </c>
      <c r="X166" s="4217" t="s">
        <v>271</v>
      </c>
      <c r="Y166" s="4217">
        <f>'19,00'!O321</f>
        <v>0</v>
      </c>
      <c r="Z166" s="4217" t="s">
        <v>274</v>
      </c>
      <c r="AA166" s="4217" t="e">
        <f>'19,00'!#REF!</f>
        <v>#REF!</v>
      </c>
    </row>
    <row r="167" spans="1:34">
      <c r="A167" s="4206"/>
      <c r="B167" s="4207"/>
      <c r="C167" s="4218"/>
      <c r="D167" s="4218"/>
      <c r="E167" s="4218"/>
      <c r="F167" s="4218"/>
      <c r="H167" s="4206"/>
      <c r="I167" s="4207"/>
      <c r="J167" s="4218"/>
      <c r="K167" s="4218"/>
      <c r="L167" s="4218"/>
      <c r="M167" s="4218"/>
      <c r="O167" s="4206"/>
      <c r="P167" s="4207"/>
      <c r="Q167" s="4218"/>
      <c r="R167" s="4218"/>
      <c r="S167" s="4218"/>
      <c r="T167" s="4218"/>
      <c r="V167" s="4206"/>
      <c r="W167" s="4207"/>
      <c r="X167" s="4218"/>
      <c r="Y167" s="4218"/>
      <c r="Z167" s="4218"/>
      <c r="AA167" s="4218"/>
    </row>
    <row r="168" spans="1:34">
      <c r="A168" s="306"/>
      <c r="B168" s="4207" t="s">
        <v>252</v>
      </c>
      <c r="C168" s="4222" t="s">
        <v>272</v>
      </c>
      <c r="D168" s="4222">
        <f>'10,00'!F321</f>
        <v>0</v>
      </c>
      <c r="E168" s="4208"/>
      <c r="F168" s="4208"/>
      <c r="H168" s="306"/>
      <c r="I168" s="4207" t="s">
        <v>252</v>
      </c>
      <c r="J168" s="4222" t="s">
        <v>272</v>
      </c>
      <c r="K168" s="4222" t="e">
        <f>'11,30'!P395</f>
        <v>#REF!</v>
      </c>
      <c r="L168" s="4208"/>
      <c r="M168" s="4208"/>
      <c r="O168" s="306"/>
      <c r="P168" s="4207" t="s">
        <v>252</v>
      </c>
      <c r="Q168" s="4222" t="s">
        <v>272</v>
      </c>
      <c r="R168" s="4217">
        <f>'16,00'!F394</f>
        <v>0</v>
      </c>
      <c r="S168" s="4208"/>
      <c r="T168" s="4208"/>
      <c r="V168" s="306"/>
      <c r="W168" s="4207" t="s">
        <v>252</v>
      </c>
      <c r="X168" s="4222" t="s">
        <v>272</v>
      </c>
      <c r="Y168" s="4222">
        <f>'19,00'!O322</f>
        <v>0</v>
      </c>
      <c r="Z168" s="4208"/>
      <c r="AA168" s="4208"/>
    </row>
    <row r="169" spans="1:34">
      <c r="A169" s="4210">
        <f>A160</f>
        <v>44606</v>
      </c>
      <c r="B169" s="4207"/>
      <c r="C169" s="4223"/>
      <c r="D169" s="4218"/>
      <c r="E169" s="4209"/>
      <c r="F169" s="4209"/>
      <c r="H169" s="4210" t="e">
        <f>H160</f>
        <v>#REF!</v>
      </c>
      <c r="I169" s="4207"/>
      <c r="J169" s="4223"/>
      <c r="K169" s="4218"/>
      <c r="L169" s="4209"/>
      <c r="M169" s="4209"/>
      <c r="O169" s="4210" t="e">
        <f>O160</f>
        <v>#REF!</v>
      </c>
      <c r="P169" s="4207"/>
      <c r="Q169" s="4223"/>
      <c r="R169" s="4218"/>
      <c r="S169" s="4209"/>
      <c r="T169" s="4209"/>
      <c r="V169" s="4210">
        <f>V160</f>
        <v>44606</v>
      </c>
      <c r="W169" s="4207"/>
      <c r="X169" s="4223"/>
      <c r="Y169" s="4218"/>
      <c r="Z169" s="4209"/>
      <c r="AA169" s="4209"/>
    </row>
    <row r="170" spans="1:34">
      <c r="A170" s="4211"/>
      <c r="B170" s="4207" t="s">
        <v>253</v>
      </c>
      <c r="C170" s="4217"/>
      <c r="D170" s="365"/>
      <c r="E170" s="4217" t="s">
        <v>729</v>
      </c>
      <c r="F170" s="4204">
        <f>'10,00'!F323</f>
        <v>0</v>
      </c>
      <c r="H170" s="4211"/>
      <c r="I170" s="4207" t="s">
        <v>253</v>
      </c>
      <c r="J170" s="4217"/>
      <c r="K170" s="445"/>
      <c r="L170" s="4204"/>
      <c r="M170" s="4204"/>
      <c r="O170" s="4211"/>
      <c r="P170" s="4207" t="s">
        <v>253</v>
      </c>
      <c r="Q170" s="4217"/>
      <c r="R170" s="365"/>
      <c r="S170" s="4204"/>
      <c r="T170" s="4204"/>
      <c r="V170" s="4211"/>
      <c r="W170" s="4207" t="s">
        <v>253</v>
      </c>
      <c r="X170" s="4217"/>
      <c r="Y170" s="445"/>
      <c r="Z170" s="4204"/>
      <c r="AA170" s="4204"/>
    </row>
    <row r="171" spans="1:34">
      <c r="A171" s="373"/>
      <c r="B171" s="4207"/>
      <c r="C171" s="4218"/>
      <c r="D171" s="366"/>
      <c r="E171" s="4218"/>
      <c r="F171" s="4205"/>
      <c r="H171" s="447"/>
      <c r="I171" s="4207"/>
      <c r="J171" s="4218"/>
      <c r="K171" s="446"/>
      <c r="L171" s="4205"/>
      <c r="M171" s="4205"/>
      <c r="O171" s="373"/>
      <c r="P171" s="4207"/>
      <c r="Q171" s="4218"/>
      <c r="R171" s="366"/>
      <c r="S171" s="4205"/>
      <c r="T171" s="4205"/>
      <c r="V171" s="447"/>
      <c r="W171" s="4207"/>
      <c r="X171" s="4218"/>
      <c r="Y171" s="446"/>
      <c r="Z171" s="4205"/>
      <c r="AA171" s="4205"/>
    </row>
    <row r="173" spans="1:34">
      <c r="A173" s="448"/>
      <c r="B173" s="4202"/>
      <c r="C173" s="4217" t="s">
        <v>270</v>
      </c>
      <c r="D173" s="4217">
        <f>'10,00'!O319</f>
        <v>33</v>
      </c>
      <c r="E173" s="4217" t="s">
        <v>273</v>
      </c>
      <c r="F173" s="4217" t="e">
        <f>'10,00'!#REF!</f>
        <v>#REF!</v>
      </c>
      <c r="H173" s="1517"/>
      <c r="I173" s="4202"/>
      <c r="J173" s="4245" t="s">
        <v>472</v>
      </c>
      <c r="K173" s="4246"/>
      <c r="L173" s="4249">
        <f>'АМ 11;30'!F11</f>
        <v>0</v>
      </c>
      <c r="M173" s="4217"/>
    </row>
    <row r="174" spans="1:34" ht="18">
      <c r="A174" s="307">
        <f>A165</f>
        <v>0.41666666666666669</v>
      </c>
      <c r="B174" s="4202"/>
      <c r="C174" s="4218"/>
      <c r="D174" s="4218"/>
      <c r="E174" s="4218"/>
      <c r="F174" s="4218"/>
      <c r="H174" s="307" t="e">
        <f>H165</f>
        <v>#REF!</v>
      </c>
      <c r="I174" s="4202"/>
      <c r="J174" s="4247"/>
      <c r="K174" s="4248"/>
      <c r="L174" s="4250"/>
      <c r="M174" s="4218"/>
      <c r="O174" s="448"/>
      <c r="P174" s="4202"/>
      <c r="Q174" s="4217" t="s">
        <v>270</v>
      </c>
      <c r="R174" s="4217" t="e">
        <f>'16,00'!P392</f>
        <v>#REF!</v>
      </c>
      <c r="S174" s="4217" t="s">
        <v>273</v>
      </c>
      <c r="T174" s="4217" t="e">
        <f>'16,00'!P406</f>
        <v>#REF!</v>
      </c>
      <c r="V174" s="1517"/>
      <c r="W174" s="4202"/>
      <c r="X174" s="4245" t="s">
        <v>472</v>
      </c>
      <c r="Y174" s="4246"/>
      <c r="Z174" s="4249">
        <f>'АМ 19;30'!F13</f>
        <v>0</v>
      </c>
      <c r="AA174" s="4217"/>
    </row>
    <row r="175" spans="1:34" ht="18">
      <c r="A175" s="4206" t="s">
        <v>354</v>
      </c>
      <c r="B175" s="4207" t="s">
        <v>251</v>
      </c>
      <c r="C175" s="4217" t="s">
        <v>271</v>
      </c>
      <c r="D175" s="4217">
        <f>'10,00'!O320</f>
        <v>0</v>
      </c>
      <c r="E175" s="4217" t="s">
        <v>274</v>
      </c>
      <c r="F175" s="4217" t="e">
        <f>'10,00'!#REF!</f>
        <v>#REF!</v>
      </c>
      <c r="H175" s="4206" t="str">
        <f>A184</f>
        <v>Азия Мол</v>
      </c>
      <c r="I175" s="4207" t="s">
        <v>251</v>
      </c>
      <c r="J175" s="4245" t="s">
        <v>473</v>
      </c>
      <c r="K175" s="4246"/>
      <c r="L175" s="4249">
        <f>'АМ 11;30'!F12</f>
        <v>0</v>
      </c>
      <c r="M175" s="4217"/>
      <c r="O175" s="307" t="e">
        <f>O165</f>
        <v>#REF!</v>
      </c>
      <c r="P175" s="4202"/>
      <c r="Q175" s="4218"/>
      <c r="R175" s="4218"/>
      <c r="S175" s="4218"/>
      <c r="T175" s="4218"/>
      <c r="V175" s="307">
        <f>V165</f>
        <v>0.79166666666666663</v>
      </c>
      <c r="W175" s="4202"/>
      <c r="X175" s="4247"/>
      <c r="Y175" s="4248"/>
      <c r="Z175" s="4250"/>
      <c r="AA175" s="4218"/>
    </row>
    <row r="176" spans="1:34">
      <c r="A176" s="4206"/>
      <c r="B176" s="4207"/>
      <c r="C176" s="4218"/>
      <c r="D176" s="4218"/>
      <c r="E176" s="4218"/>
      <c r="F176" s="4218"/>
      <c r="H176" s="4206"/>
      <c r="I176" s="4207"/>
      <c r="J176" s="4247"/>
      <c r="K176" s="4248"/>
      <c r="L176" s="4250"/>
      <c r="M176" s="4218"/>
      <c r="O176" s="4206" t="str">
        <f>H166</f>
        <v>павильон "Ильбирс"</v>
      </c>
      <c r="P176" s="4207" t="s">
        <v>251</v>
      </c>
      <c r="Q176" s="4217" t="s">
        <v>271</v>
      </c>
      <c r="R176" s="4217" t="e">
        <f>'16,00'!P393</f>
        <v>#REF!</v>
      </c>
      <c r="S176" s="4217" t="s">
        <v>274</v>
      </c>
      <c r="T176" s="4217" t="e">
        <f>'16,00'!P407</f>
        <v>#REF!</v>
      </c>
      <c r="V176" s="4206" t="str">
        <f>O193</f>
        <v>Азия Мол</v>
      </c>
      <c r="W176" s="4207" t="s">
        <v>251</v>
      </c>
      <c r="X176" s="4245" t="s">
        <v>473</v>
      </c>
      <c r="Y176" s="4246"/>
      <c r="Z176" s="4249">
        <f>'АМ 19;30'!F14</f>
        <v>0</v>
      </c>
      <c r="AA176" s="4217"/>
    </row>
    <row r="177" spans="1:27">
      <c r="A177" s="306"/>
      <c r="B177" s="4207" t="s">
        <v>252</v>
      </c>
      <c r="C177" s="4222" t="s">
        <v>272</v>
      </c>
      <c r="D177" s="4222">
        <f>'10,00'!O321</f>
        <v>41</v>
      </c>
      <c r="E177" s="4208"/>
      <c r="F177" s="4208"/>
      <c r="H177" s="306"/>
      <c r="I177" s="4207" t="s">
        <v>252</v>
      </c>
      <c r="J177" s="4251" t="s">
        <v>481</v>
      </c>
      <c r="K177" s="4252"/>
      <c r="L177" s="4255">
        <f>'АМ 11;30'!F13</f>
        <v>0</v>
      </c>
      <c r="M177" s="4208"/>
      <c r="O177" s="4206"/>
      <c r="P177" s="4207"/>
      <c r="Q177" s="4218"/>
      <c r="R177" s="4218"/>
      <c r="S177" s="4218"/>
      <c r="T177" s="4218"/>
      <c r="V177" s="4206"/>
      <c r="W177" s="4207"/>
      <c r="X177" s="4247"/>
      <c r="Y177" s="4248"/>
      <c r="Z177" s="4250"/>
      <c r="AA177" s="4218"/>
    </row>
    <row r="178" spans="1:27">
      <c r="A178" s="4210">
        <f>A169</f>
        <v>44606</v>
      </c>
      <c r="B178" s="4207"/>
      <c r="C178" s="4223"/>
      <c r="D178" s="4218"/>
      <c r="E178" s="4209"/>
      <c r="F178" s="4209"/>
      <c r="H178" s="4210" t="e">
        <f>H169</f>
        <v>#REF!</v>
      </c>
      <c r="I178" s="4207"/>
      <c r="J178" s="4253"/>
      <c r="K178" s="4254"/>
      <c r="L178" s="4256"/>
      <c r="M178" s="4209"/>
      <c r="O178" s="306"/>
      <c r="P178" s="4207" t="s">
        <v>252</v>
      </c>
      <c r="Q178" s="4222" t="s">
        <v>272</v>
      </c>
      <c r="R178" s="4222" t="e">
        <f>'16,00'!P394</f>
        <v>#REF!</v>
      </c>
      <c r="S178" s="4208"/>
      <c r="T178" s="4208"/>
      <c r="V178" s="306"/>
      <c r="W178" s="4207" t="s">
        <v>252</v>
      </c>
      <c r="X178" s="4251" t="s">
        <v>481</v>
      </c>
      <c r="Y178" s="4252"/>
      <c r="Z178" s="4255">
        <f>'АМ 19;30'!F15</f>
        <v>0</v>
      </c>
      <c r="AA178" s="4208"/>
    </row>
    <row r="179" spans="1:27">
      <c r="A179" s="4211"/>
      <c r="B179" s="4207" t="s">
        <v>253</v>
      </c>
      <c r="C179" s="4217"/>
      <c r="D179" s="445"/>
      <c r="E179" s="4204"/>
      <c r="F179" s="4204"/>
      <c r="H179" s="4211"/>
      <c r="I179" s="4207" t="s">
        <v>253</v>
      </c>
      <c r="J179" s="4217"/>
      <c r="K179" s="1514"/>
      <c r="L179" s="4204"/>
      <c r="M179" s="4204"/>
      <c r="O179" s="4210" t="e">
        <f>O169</f>
        <v>#REF!</v>
      </c>
      <c r="P179" s="4207"/>
      <c r="Q179" s="4223"/>
      <c r="R179" s="4218"/>
      <c r="S179" s="4209"/>
      <c r="T179" s="4209"/>
      <c r="V179" s="4210" t="e">
        <f>O196</f>
        <v>#REF!</v>
      </c>
      <c r="W179" s="4207"/>
      <c r="X179" s="4253"/>
      <c r="Y179" s="4254"/>
      <c r="Z179" s="4256"/>
      <c r="AA179" s="4209"/>
    </row>
    <row r="180" spans="1:27">
      <c r="A180" s="447"/>
      <c r="B180" s="4207"/>
      <c r="C180" s="4218"/>
      <c r="D180" s="446"/>
      <c r="E180" s="4205"/>
      <c r="F180" s="4205"/>
      <c r="H180" s="1516"/>
      <c r="I180" s="4207"/>
      <c r="J180" s="4218"/>
      <c r="K180" s="1515"/>
      <c r="L180" s="4205"/>
      <c r="M180" s="4205"/>
      <c r="O180" s="4211"/>
      <c r="P180" s="4207" t="s">
        <v>253</v>
      </c>
      <c r="Q180" s="4217"/>
      <c r="R180" s="445"/>
      <c r="S180" s="4204"/>
      <c r="T180" s="4204"/>
      <c r="V180" s="4211"/>
      <c r="W180" s="4207" t="s">
        <v>253</v>
      </c>
      <c r="X180" s="4217"/>
      <c r="Y180" s="1514"/>
      <c r="Z180" s="4204"/>
      <c r="AA180" s="4204"/>
    </row>
    <row r="181" spans="1:27">
      <c r="O181" s="447"/>
      <c r="P181" s="4207"/>
      <c r="Q181" s="4218"/>
      <c r="R181" s="446"/>
      <c r="S181" s="4205"/>
      <c r="T181" s="4205"/>
      <c r="V181" s="1516"/>
      <c r="W181" s="4207"/>
      <c r="X181" s="4218"/>
      <c r="Y181" s="1515"/>
      <c r="Z181" s="4205"/>
      <c r="AA181" s="4205"/>
    </row>
    <row r="182" spans="1:27">
      <c r="A182" s="1517"/>
      <c r="B182" s="4202"/>
      <c r="C182" s="4245" t="s">
        <v>472</v>
      </c>
      <c r="D182" s="4246"/>
      <c r="E182" s="4249">
        <f>'АМ 05;30'!F13</f>
        <v>0</v>
      </c>
      <c r="F182" s="4217"/>
    </row>
    <row r="183" spans="1:27" ht="18">
      <c r="A183" s="307">
        <f>A174</f>
        <v>0.41666666666666669</v>
      </c>
      <c r="B183" s="4202"/>
      <c r="C183" s="4247"/>
      <c r="D183" s="4248"/>
      <c r="E183" s="4250"/>
      <c r="F183" s="4218"/>
      <c r="O183" s="1517"/>
      <c r="P183" s="4202"/>
      <c r="Q183" s="4217" t="s">
        <v>270</v>
      </c>
      <c r="R183" s="4217" t="e">
        <f>'16,00'!P400</f>
        <v>#REF!</v>
      </c>
      <c r="S183" s="4217" t="s">
        <v>273</v>
      </c>
      <c r="T183" s="4217" t="e">
        <f>'16,00'!P415</f>
        <v>#REF!</v>
      </c>
    </row>
    <row r="184" spans="1:27" ht="18">
      <c r="A184" s="4206" t="str">
        <f>'АМ 05;30'!G1</f>
        <v>Азия Мол</v>
      </c>
      <c r="B184" s="4207" t="s">
        <v>251</v>
      </c>
      <c r="C184" s="4245" t="s">
        <v>473</v>
      </c>
      <c r="D184" s="4246"/>
      <c r="E184" s="4249">
        <f>'АМ 05;30'!F14</f>
        <v>0</v>
      </c>
      <c r="F184" s="4217"/>
      <c r="O184" s="307">
        <f>O174</f>
        <v>0</v>
      </c>
      <c r="P184" s="4202"/>
      <c r="Q184" s="4218"/>
      <c r="R184" s="4218"/>
      <c r="S184" s="4218"/>
      <c r="T184" s="4218"/>
    </row>
    <row r="185" spans="1:27">
      <c r="A185" s="4206"/>
      <c r="B185" s="4207"/>
      <c r="C185" s="4247"/>
      <c r="D185" s="4248"/>
      <c r="E185" s="4250"/>
      <c r="F185" s="4218"/>
      <c r="O185" s="4206"/>
      <c r="P185" s="4207" t="s">
        <v>251</v>
      </c>
      <c r="Q185" s="4217" t="s">
        <v>271</v>
      </c>
      <c r="R185" s="4217" t="e">
        <f>'16,00'!P401</f>
        <v>#REF!</v>
      </c>
      <c r="S185" s="4217" t="s">
        <v>274</v>
      </c>
      <c r="T185" s="4217">
        <f>'16,00'!P416</f>
        <v>0</v>
      </c>
    </row>
    <row r="186" spans="1:27">
      <c r="A186" s="306"/>
      <c r="B186" s="4207" t="s">
        <v>252</v>
      </c>
      <c r="C186" s="4251" t="s">
        <v>481</v>
      </c>
      <c r="D186" s="4252"/>
      <c r="E186" s="4255">
        <f>'АМ 05;30'!F15</f>
        <v>0</v>
      </c>
      <c r="F186" s="4208"/>
      <c r="O186" s="4206"/>
      <c r="P186" s="4207"/>
      <c r="Q186" s="4218"/>
      <c r="R186" s="4218"/>
      <c r="S186" s="4218"/>
      <c r="T186" s="4218"/>
    </row>
    <row r="187" spans="1:27">
      <c r="A187" s="4210">
        <f>A178</f>
        <v>44606</v>
      </c>
      <c r="B187" s="4207"/>
      <c r="C187" s="4253"/>
      <c r="D187" s="4254"/>
      <c r="E187" s="4256"/>
      <c r="F187" s="4209"/>
      <c r="O187" s="306"/>
      <c r="P187" s="4207" t="s">
        <v>252</v>
      </c>
      <c r="Q187" s="4222" t="s">
        <v>272</v>
      </c>
      <c r="R187" s="4222" t="e">
        <f>'16,00'!P402</f>
        <v>#REF!</v>
      </c>
      <c r="S187" s="4208"/>
      <c r="T187" s="4208"/>
    </row>
    <row r="188" spans="1:27">
      <c r="A188" s="4211"/>
      <c r="B188" s="4207" t="s">
        <v>253</v>
      </c>
      <c r="C188" s="4217"/>
      <c r="D188" s="1514"/>
      <c r="E188" s="4204"/>
      <c r="F188" s="4204"/>
      <c r="O188" s="4210">
        <f>O178</f>
        <v>0</v>
      </c>
      <c r="P188" s="4207"/>
      <c r="Q188" s="4223"/>
      <c r="R188" s="4218"/>
      <c r="S188" s="4209"/>
      <c r="T188" s="4209"/>
    </row>
    <row r="189" spans="1:27">
      <c r="A189" s="1516"/>
      <c r="B189" s="4207"/>
      <c r="C189" s="4218"/>
      <c r="D189" s="1515"/>
      <c r="E189" s="4205"/>
      <c r="F189" s="4205"/>
      <c r="O189" s="4211"/>
      <c r="R189" s="1514"/>
    </row>
    <row r="191" spans="1:27">
      <c r="O191" s="1517"/>
      <c r="P191" s="4202"/>
      <c r="Q191" s="4245" t="s">
        <v>472</v>
      </c>
      <c r="R191" s="4246"/>
      <c r="S191" s="4249">
        <f>'АМ 16;00'!F13</f>
        <v>0</v>
      </c>
      <c r="T191" s="4217"/>
    </row>
    <row r="192" spans="1:27" ht="18">
      <c r="O192" s="307" t="e">
        <f>O175</f>
        <v>#REF!</v>
      </c>
      <c r="P192" s="4202"/>
      <c r="Q192" s="4247"/>
      <c r="R192" s="4248"/>
      <c r="S192" s="4250"/>
      <c r="T192" s="4218"/>
    </row>
    <row r="193" spans="15:20">
      <c r="O193" s="4206" t="str">
        <f>H175</f>
        <v>Азия Мол</v>
      </c>
      <c r="P193" s="4207" t="s">
        <v>251</v>
      </c>
      <c r="Q193" s="4245" t="s">
        <v>473</v>
      </c>
      <c r="R193" s="4246"/>
      <c r="S193" s="4249">
        <f>'АМ 16;00'!F14</f>
        <v>0</v>
      </c>
      <c r="T193" s="4217"/>
    </row>
    <row r="194" spans="15:20">
      <c r="O194" s="4206"/>
      <c r="P194" s="4207"/>
      <c r="Q194" s="4247"/>
      <c r="R194" s="4248"/>
      <c r="S194" s="4250"/>
      <c r="T194" s="4218"/>
    </row>
    <row r="195" spans="15:20">
      <c r="O195" s="306"/>
      <c r="P195" s="4207" t="s">
        <v>252</v>
      </c>
      <c r="Q195" s="4251" t="s">
        <v>481</v>
      </c>
      <c r="R195" s="4252"/>
      <c r="S195" s="4255">
        <f>'АМ 16;00'!F15</f>
        <v>0</v>
      </c>
      <c r="T195" s="4208"/>
    </row>
    <row r="196" spans="15:20">
      <c r="O196" s="4210" t="e">
        <f>O179</f>
        <v>#REF!</v>
      </c>
      <c r="P196" s="4207"/>
      <c r="Q196" s="4253"/>
      <c r="R196" s="4254"/>
      <c r="S196" s="4256"/>
      <c r="T196" s="4209"/>
    </row>
    <row r="197" spans="15:20">
      <c r="O197" s="4211"/>
      <c r="P197" s="4207" t="s">
        <v>253</v>
      </c>
      <c r="Q197" s="4217"/>
      <c r="R197" s="1514"/>
      <c r="S197" s="4204"/>
      <c r="T197" s="4204"/>
    </row>
    <row r="198" spans="15:20">
      <c r="O198" s="1516"/>
      <c r="P198" s="4207"/>
      <c r="Q198" s="4218"/>
      <c r="R198" s="1515"/>
      <c r="S198" s="4205"/>
      <c r="T198" s="4205"/>
    </row>
  </sheetData>
  <mergeCells count="2176">
    <mergeCell ref="W164:W165"/>
    <mergeCell ref="X164:X165"/>
    <mergeCell ref="Y164:Y165"/>
    <mergeCell ref="Z164:Z165"/>
    <mergeCell ref="AA164:AA165"/>
    <mergeCell ref="V166:V167"/>
    <mergeCell ref="W166:W167"/>
    <mergeCell ref="X166:X167"/>
    <mergeCell ref="Y166:Y167"/>
    <mergeCell ref="Z166:Z167"/>
    <mergeCell ref="AA166:AA167"/>
    <mergeCell ref="W168:W169"/>
    <mergeCell ref="X168:X169"/>
    <mergeCell ref="Y168:Y169"/>
    <mergeCell ref="Z168:Z169"/>
    <mergeCell ref="AA168:AA169"/>
    <mergeCell ref="V169:V170"/>
    <mergeCell ref="W170:W171"/>
    <mergeCell ref="X170:X171"/>
    <mergeCell ref="Z170:Z171"/>
    <mergeCell ref="AA170:AA171"/>
    <mergeCell ref="P174:P175"/>
    <mergeCell ref="Q174:Q175"/>
    <mergeCell ref="R174:R175"/>
    <mergeCell ref="S174:S175"/>
    <mergeCell ref="T174:T175"/>
    <mergeCell ref="O176:O177"/>
    <mergeCell ref="P176:P177"/>
    <mergeCell ref="Q176:Q177"/>
    <mergeCell ref="R176:R177"/>
    <mergeCell ref="S176:S177"/>
    <mergeCell ref="T176:T177"/>
    <mergeCell ref="P178:P179"/>
    <mergeCell ref="Q178:Q179"/>
    <mergeCell ref="R178:R179"/>
    <mergeCell ref="S178:S179"/>
    <mergeCell ref="T178:T179"/>
    <mergeCell ref="O179:O180"/>
    <mergeCell ref="P180:P181"/>
    <mergeCell ref="Q180:Q181"/>
    <mergeCell ref="S180:S181"/>
    <mergeCell ref="T180:T181"/>
    <mergeCell ref="I164:I165"/>
    <mergeCell ref="J164:J165"/>
    <mergeCell ref="K164:K165"/>
    <mergeCell ref="L164:L165"/>
    <mergeCell ref="M164:M165"/>
    <mergeCell ref="H166:H167"/>
    <mergeCell ref="I166:I167"/>
    <mergeCell ref="J166:J167"/>
    <mergeCell ref="K166:K167"/>
    <mergeCell ref="L166:L167"/>
    <mergeCell ref="M166:M167"/>
    <mergeCell ref="I168:I169"/>
    <mergeCell ref="J168:J169"/>
    <mergeCell ref="K168:K169"/>
    <mergeCell ref="L168:L169"/>
    <mergeCell ref="M168:M169"/>
    <mergeCell ref="H169:H170"/>
    <mergeCell ref="I170:I171"/>
    <mergeCell ref="J170:J171"/>
    <mergeCell ref="L170:L171"/>
    <mergeCell ref="M170:M171"/>
    <mergeCell ref="C173:C174"/>
    <mergeCell ref="D173:D174"/>
    <mergeCell ref="E173:E174"/>
    <mergeCell ref="F173:F174"/>
    <mergeCell ref="A175:A176"/>
    <mergeCell ref="B175:B176"/>
    <mergeCell ref="C175:C176"/>
    <mergeCell ref="D175:D176"/>
    <mergeCell ref="E175:E176"/>
    <mergeCell ref="F175:F176"/>
    <mergeCell ref="B177:B178"/>
    <mergeCell ref="C177:C178"/>
    <mergeCell ref="D177:D178"/>
    <mergeCell ref="E177:E178"/>
    <mergeCell ref="F177:F178"/>
    <mergeCell ref="A178:A179"/>
    <mergeCell ref="B179:B180"/>
    <mergeCell ref="C179:C180"/>
    <mergeCell ref="E179:E180"/>
    <mergeCell ref="F179:F180"/>
    <mergeCell ref="AD159:AD160"/>
    <mergeCell ref="AE159:AE160"/>
    <mergeCell ref="AF159:AF160"/>
    <mergeCell ref="AG159:AG160"/>
    <mergeCell ref="AH159:AH160"/>
    <mergeCell ref="AC160:AC161"/>
    <mergeCell ref="AD161:AD162"/>
    <mergeCell ref="AE161:AE162"/>
    <mergeCell ref="AG161:AG162"/>
    <mergeCell ref="AH161:AH162"/>
    <mergeCell ref="AD155:AD156"/>
    <mergeCell ref="AE155:AE156"/>
    <mergeCell ref="AF155:AF156"/>
    <mergeCell ref="AG155:AG156"/>
    <mergeCell ref="AH155:AH156"/>
    <mergeCell ref="AC157:AC158"/>
    <mergeCell ref="AD157:AD158"/>
    <mergeCell ref="AE157:AE158"/>
    <mergeCell ref="AF157:AF158"/>
    <mergeCell ref="AG157:AG158"/>
    <mergeCell ref="AH157:AH158"/>
    <mergeCell ref="AD149:AD150"/>
    <mergeCell ref="AE149:AE150"/>
    <mergeCell ref="AF149:AF150"/>
    <mergeCell ref="AG149:AG150"/>
    <mergeCell ref="AH149:AH150"/>
    <mergeCell ref="AC150:AC151"/>
    <mergeCell ref="AD151:AD152"/>
    <mergeCell ref="AE151:AE152"/>
    <mergeCell ref="AG151:AG152"/>
    <mergeCell ref="AH151:AH152"/>
    <mergeCell ref="AD145:AD146"/>
    <mergeCell ref="AE145:AE146"/>
    <mergeCell ref="AF145:AF146"/>
    <mergeCell ref="AG145:AG146"/>
    <mergeCell ref="AH145:AH146"/>
    <mergeCell ref="AC147:AC148"/>
    <mergeCell ref="AD147:AD148"/>
    <mergeCell ref="AE147:AE148"/>
    <mergeCell ref="AF147:AF148"/>
    <mergeCell ref="AG147:AG148"/>
    <mergeCell ref="AH147:AH148"/>
    <mergeCell ref="AD140:AD141"/>
    <mergeCell ref="AE140:AE141"/>
    <mergeCell ref="AF140:AF141"/>
    <mergeCell ref="AG140:AG141"/>
    <mergeCell ref="AH140:AH141"/>
    <mergeCell ref="AC141:AC142"/>
    <mergeCell ref="AD142:AD143"/>
    <mergeCell ref="AE142:AE143"/>
    <mergeCell ref="AG142:AG143"/>
    <mergeCell ref="AH142:AH143"/>
    <mergeCell ref="AD136:AD137"/>
    <mergeCell ref="AE136:AE137"/>
    <mergeCell ref="AF136:AF137"/>
    <mergeCell ref="AG136:AG137"/>
    <mergeCell ref="AH136:AH137"/>
    <mergeCell ref="AC138:AC139"/>
    <mergeCell ref="AD138:AD139"/>
    <mergeCell ref="AE138:AE139"/>
    <mergeCell ref="AF138:AF139"/>
    <mergeCell ref="AG138:AG139"/>
    <mergeCell ref="AH138:AH139"/>
    <mergeCell ref="AD131:AD132"/>
    <mergeCell ref="AE131:AE132"/>
    <mergeCell ref="AF131:AF132"/>
    <mergeCell ref="AG131:AG132"/>
    <mergeCell ref="AH131:AH132"/>
    <mergeCell ref="AC132:AC133"/>
    <mergeCell ref="AD133:AD134"/>
    <mergeCell ref="AE133:AE134"/>
    <mergeCell ref="AG133:AG134"/>
    <mergeCell ref="AH133:AH134"/>
    <mergeCell ref="AD127:AD128"/>
    <mergeCell ref="AE127:AE128"/>
    <mergeCell ref="AF127:AF128"/>
    <mergeCell ref="AG127:AG128"/>
    <mergeCell ref="AH127:AH128"/>
    <mergeCell ref="AC129:AC130"/>
    <mergeCell ref="AD129:AD130"/>
    <mergeCell ref="AE129:AE130"/>
    <mergeCell ref="AF129:AF130"/>
    <mergeCell ref="AG129:AG130"/>
    <mergeCell ref="AH129:AH130"/>
    <mergeCell ref="AD122:AD123"/>
    <mergeCell ref="AE122:AE123"/>
    <mergeCell ref="AF122:AF123"/>
    <mergeCell ref="AG122:AG123"/>
    <mergeCell ref="AH122:AH123"/>
    <mergeCell ref="AC123:AC124"/>
    <mergeCell ref="AD124:AD125"/>
    <mergeCell ref="AE124:AE125"/>
    <mergeCell ref="AG124:AG125"/>
    <mergeCell ref="AH124:AH125"/>
    <mergeCell ref="AD118:AD119"/>
    <mergeCell ref="AE118:AE119"/>
    <mergeCell ref="AF118:AF119"/>
    <mergeCell ref="AG118:AG119"/>
    <mergeCell ref="AH118:AH119"/>
    <mergeCell ref="AC120:AC121"/>
    <mergeCell ref="AD120:AD121"/>
    <mergeCell ref="AE120:AE121"/>
    <mergeCell ref="AF120:AF121"/>
    <mergeCell ref="AG120:AG121"/>
    <mergeCell ref="AH120:AH121"/>
    <mergeCell ref="AD113:AD114"/>
    <mergeCell ref="AE113:AE114"/>
    <mergeCell ref="AF113:AF114"/>
    <mergeCell ref="AG113:AG114"/>
    <mergeCell ref="AH113:AH114"/>
    <mergeCell ref="AC114:AC115"/>
    <mergeCell ref="AD115:AD116"/>
    <mergeCell ref="AE115:AE116"/>
    <mergeCell ref="AG115:AG116"/>
    <mergeCell ref="AH115:AH116"/>
    <mergeCell ref="AD109:AD110"/>
    <mergeCell ref="AE109:AE110"/>
    <mergeCell ref="AF109:AF110"/>
    <mergeCell ref="AG109:AG110"/>
    <mergeCell ref="AH109:AH110"/>
    <mergeCell ref="AC111:AC112"/>
    <mergeCell ref="AD111:AD112"/>
    <mergeCell ref="AE111:AE112"/>
    <mergeCell ref="AF111:AF112"/>
    <mergeCell ref="AG111:AG112"/>
    <mergeCell ref="AH111:AH112"/>
    <mergeCell ref="AD104:AD105"/>
    <mergeCell ref="AE104:AE105"/>
    <mergeCell ref="AF104:AF105"/>
    <mergeCell ref="AG104:AG105"/>
    <mergeCell ref="AH104:AH105"/>
    <mergeCell ref="AC105:AC106"/>
    <mergeCell ref="AD106:AD107"/>
    <mergeCell ref="AE106:AE107"/>
    <mergeCell ref="AG106:AG107"/>
    <mergeCell ref="AH106:AH107"/>
    <mergeCell ref="AD100:AD101"/>
    <mergeCell ref="AE100:AE101"/>
    <mergeCell ref="AF100:AF101"/>
    <mergeCell ref="AG100:AG101"/>
    <mergeCell ref="AH100:AH101"/>
    <mergeCell ref="AC102:AC103"/>
    <mergeCell ref="AD102:AD103"/>
    <mergeCell ref="AE102:AE103"/>
    <mergeCell ref="AF102:AF103"/>
    <mergeCell ref="AG102:AG103"/>
    <mergeCell ref="AH102:AH103"/>
    <mergeCell ref="AD95:AD96"/>
    <mergeCell ref="AE95:AE96"/>
    <mergeCell ref="AF95:AF96"/>
    <mergeCell ref="AG95:AG96"/>
    <mergeCell ref="AH95:AH96"/>
    <mergeCell ref="AC96:AC97"/>
    <mergeCell ref="AD97:AD98"/>
    <mergeCell ref="AE97:AE98"/>
    <mergeCell ref="AG97:AG98"/>
    <mergeCell ref="AH97:AH98"/>
    <mergeCell ref="AD91:AD92"/>
    <mergeCell ref="AE91:AE92"/>
    <mergeCell ref="AF91:AF92"/>
    <mergeCell ref="AG91:AG92"/>
    <mergeCell ref="AH91:AH92"/>
    <mergeCell ref="AC93:AC94"/>
    <mergeCell ref="AD93:AD94"/>
    <mergeCell ref="AE93:AE94"/>
    <mergeCell ref="AF93:AF94"/>
    <mergeCell ref="AG93:AG94"/>
    <mergeCell ref="AH93:AH94"/>
    <mergeCell ref="AD86:AD87"/>
    <mergeCell ref="AE86:AE87"/>
    <mergeCell ref="AF86:AF87"/>
    <mergeCell ref="AG86:AG87"/>
    <mergeCell ref="AH86:AH87"/>
    <mergeCell ref="AC87:AC88"/>
    <mergeCell ref="AD88:AD89"/>
    <mergeCell ref="AE88:AE89"/>
    <mergeCell ref="AG88:AG89"/>
    <mergeCell ref="AH88:AH89"/>
    <mergeCell ref="AD82:AD83"/>
    <mergeCell ref="AE82:AE83"/>
    <mergeCell ref="AF82:AF83"/>
    <mergeCell ref="AG82:AG83"/>
    <mergeCell ref="AH82:AH83"/>
    <mergeCell ref="AC84:AC85"/>
    <mergeCell ref="AD84:AD85"/>
    <mergeCell ref="AE84:AE85"/>
    <mergeCell ref="AF84:AF85"/>
    <mergeCell ref="AG84:AG85"/>
    <mergeCell ref="AH84:AH85"/>
    <mergeCell ref="AD77:AD78"/>
    <mergeCell ref="AE77:AE78"/>
    <mergeCell ref="AF77:AF78"/>
    <mergeCell ref="AG77:AG78"/>
    <mergeCell ref="AH77:AH78"/>
    <mergeCell ref="AC78:AC79"/>
    <mergeCell ref="AD79:AD80"/>
    <mergeCell ref="AE79:AE80"/>
    <mergeCell ref="AG79:AG80"/>
    <mergeCell ref="AH79:AH80"/>
    <mergeCell ref="AD73:AD74"/>
    <mergeCell ref="AE73:AE74"/>
    <mergeCell ref="AF73:AF74"/>
    <mergeCell ref="AG73:AG74"/>
    <mergeCell ref="AH73:AH74"/>
    <mergeCell ref="AC75:AC76"/>
    <mergeCell ref="AD75:AD76"/>
    <mergeCell ref="AE75:AE76"/>
    <mergeCell ref="AF75:AF76"/>
    <mergeCell ref="AG75:AG76"/>
    <mergeCell ref="AH75:AH76"/>
    <mergeCell ref="AD68:AD69"/>
    <mergeCell ref="AE68:AE69"/>
    <mergeCell ref="AF68:AF69"/>
    <mergeCell ref="AG68:AG69"/>
    <mergeCell ref="AH68:AH69"/>
    <mergeCell ref="AC69:AC70"/>
    <mergeCell ref="AD70:AD71"/>
    <mergeCell ref="AE70:AE71"/>
    <mergeCell ref="AG70:AG71"/>
    <mergeCell ref="AH70:AH71"/>
    <mergeCell ref="AD64:AD65"/>
    <mergeCell ref="AE64:AE65"/>
    <mergeCell ref="AF64:AF65"/>
    <mergeCell ref="AG64:AG65"/>
    <mergeCell ref="AH64:AH65"/>
    <mergeCell ref="AC66:AC67"/>
    <mergeCell ref="AD66:AD67"/>
    <mergeCell ref="AE66:AE67"/>
    <mergeCell ref="AF66:AF67"/>
    <mergeCell ref="AG66:AG67"/>
    <mergeCell ref="AH66:AH67"/>
    <mergeCell ref="AD59:AD60"/>
    <mergeCell ref="AE59:AE60"/>
    <mergeCell ref="AF59:AF60"/>
    <mergeCell ref="AG59:AG60"/>
    <mergeCell ref="AH59:AH60"/>
    <mergeCell ref="AC60:AC61"/>
    <mergeCell ref="AD61:AD62"/>
    <mergeCell ref="AE61:AE62"/>
    <mergeCell ref="AG61:AG62"/>
    <mergeCell ref="AH61:AH62"/>
    <mergeCell ref="AD55:AD56"/>
    <mergeCell ref="AE55:AE56"/>
    <mergeCell ref="AF55:AF56"/>
    <mergeCell ref="AG55:AG56"/>
    <mergeCell ref="AH55:AH56"/>
    <mergeCell ref="AC57:AC58"/>
    <mergeCell ref="AD57:AD58"/>
    <mergeCell ref="AE57:AE58"/>
    <mergeCell ref="AF57:AF58"/>
    <mergeCell ref="AG57:AG58"/>
    <mergeCell ref="AH57:AH58"/>
    <mergeCell ref="AD50:AD51"/>
    <mergeCell ref="AE50:AE51"/>
    <mergeCell ref="AF50:AF51"/>
    <mergeCell ref="AG50:AG51"/>
    <mergeCell ref="AH50:AH51"/>
    <mergeCell ref="AC51:AC52"/>
    <mergeCell ref="AD52:AD53"/>
    <mergeCell ref="AE52:AE53"/>
    <mergeCell ref="AG52:AG53"/>
    <mergeCell ref="AH52:AH53"/>
    <mergeCell ref="AD46:AD47"/>
    <mergeCell ref="AE46:AE47"/>
    <mergeCell ref="AF46:AF47"/>
    <mergeCell ref="AG46:AG47"/>
    <mergeCell ref="AH46:AH47"/>
    <mergeCell ref="AC48:AC49"/>
    <mergeCell ref="AD48:AD49"/>
    <mergeCell ref="AE48:AE49"/>
    <mergeCell ref="AF48:AF49"/>
    <mergeCell ref="AG48:AG49"/>
    <mergeCell ref="AH48:AH49"/>
    <mergeCell ref="AF52:AF53"/>
    <mergeCell ref="AD41:AD42"/>
    <mergeCell ref="AE41:AE42"/>
    <mergeCell ref="AF41:AF42"/>
    <mergeCell ref="AG41:AG42"/>
    <mergeCell ref="AH41:AH42"/>
    <mergeCell ref="AC42:AC43"/>
    <mergeCell ref="AD43:AD44"/>
    <mergeCell ref="AE43:AE44"/>
    <mergeCell ref="AG43:AG44"/>
    <mergeCell ref="AH43:AH44"/>
    <mergeCell ref="AD37:AD38"/>
    <mergeCell ref="AE37:AE38"/>
    <mergeCell ref="AF37:AF38"/>
    <mergeCell ref="AG37:AG38"/>
    <mergeCell ref="AH37:AH38"/>
    <mergeCell ref="AC39:AC40"/>
    <mergeCell ref="AD39:AD40"/>
    <mergeCell ref="AE39:AE40"/>
    <mergeCell ref="AF39:AF40"/>
    <mergeCell ref="AG39:AG40"/>
    <mergeCell ref="AH39:AH40"/>
    <mergeCell ref="AF43:AF44"/>
    <mergeCell ref="AD32:AD33"/>
    <mergeCell ref="AE32:AE33"/>
    <mergeCell ref="AF32:AF33"/>
    <mergeCell ref="AG32:AG33"/>
    <mergeCell ref="AH32:AH33"/>
    <mergeCell ref="AC33:AC34"/>
    <mergeCell ref="AD34:AD35"/>
    <mergeCell ref="AE34:AE35"/>
    <mergeCell ref="AG34:AG35"/>
    <mergeCell ref="AH34:AH35"/>
    <mergeCell ref="AD28:AD29"/>
    <mergeCell ref="AE28:AE29"/>
    <mergeCell ref="AF28:AF29"/>
    <mergeCell ref="AG28:AG29"/>
    <mergeCell ref="AH28:AH29"/>
    <mergeCell ref="AC30:AC31"/>
    <mergeCell ref="AD30:AD31"/>
    <mergeCell ref="AE30:AE31"/>
    <mergeCell ref="AF30:AF31"/>
    <mergeCell ref="AG30:AG31"/>
    <mergeCell ref="AH30:AH31"/>
    <mergeCell ref="AF34:AF35"/>
    <mergeCell ref="AD23:AD24"/>
    <mergeCell ref="AE23:AE24"/>
    <mergeCell ref="AF23:AF24"/>
    <mergeCell ref="AG23:AG24"/>
    <mergeCell ref="AH23:AH24"/>
    <mergeCell ref="AC24:AC25"/>
    <mergeCell ref="AD25:AD26"/>
    <mergeCell ref="AE25:AE26"/>
    <mergeCell ref="AG25:AG26"/>
    <mergeCell ref="AH25:AH26"/>
    <mergeCell ref="AD19:AD20"/>
    <mergeCell ref="AE19:AE20"/>
    <mergeCell ref="AF19:AF20"/>
    <mergeCell ref="AG19:AG20"/>
    <mergeCell ref="AH19:AH20"/>
    <mergeCell ref="AC21:AC22"/>
    <mergeCell ref="AD21:AD22"/>
    <mergeCell ref="AE21:AE22"/>
    <mergeCell ref="AF21:AF22"/>
    <mergeCell ref="AG21:AG22"/>
    <mergeCell ref="AH21:AH22"/>
    <mergeCell ref="AF25:AF26"/>
    <mergeCell ref="AD14:AD15"/>
    <mergeCell ref="AE14:AE15"/>
    <mergeCell ref="AF14:AF15"/>
    <mergeCell ref="AG14:AG15"/>
    <mergeCell ref="AH14:AH15"/>
    <mergeCell ref="AC15:AC16"/>
    <mergeCell ref="AD16:AD17"/>
    <mergeCell ref="AE16:AE17"/>
    <mergeCell ref="AG16:AG17"/>
    <mergeCell ref="AH16:AH17"/>
    <mergeCell ref="AD10:AD11"/>
    <mergeCell ref="AE10:AE11"/>
    <mergeCell ref="AF10:AF11"/>
    <mergeCell ref="AG10:AG11"/>
    <mergeCell ref="AH10:AH11"/>
    <mergeCell ref="AC12:AC13"/>
    <mergeCell ref="AD12:AD13"/>
    <mergeCell ref="AE12:AE13"/>
    <mergeCell ref="AF12:AF13"/>
    <mergeCell ref="AG12:AG13"/>
    <mergeCell ref="AH12:AH13"/>
    <mergeCell ref="AF16:AF17"/>
    <mergeCell ref="AD5:AD6"/>
    <mergeCell ref="AE5:AE6"/>
    <mergeCell ref="AF5:AF6"/>
    <mergeCell ref="AG5:AG6"/>
    <mergeCell ref="AH5:AH6"/>
    <mergeCell ref="AC6:AC7"/>
    <mergeCell ref="AD7:AD8"/>
    <mergeCell ref="AE7:AE8"/>
    <mergeCell ref="AG7:AG8"/>
    <mergeCell ref="AH7:AH8"/>
    <mergeCell ref="AD1:AD2"/>
    <mergeCell ref="AE1:AE2"/>
    <mergeCell ref="AF1:AF2"/>
    <mergeCell ref="AG1:AG2"/>
    <mergeCell ref="AH1:AH2"/>
    <mergeCell ref="AC3:AC4"/>
    <mergeCell ref="AD3:AD4"/>
    <mergeCell ref="AE3:AE4"/>
    <mergeCell ref="AF3:AF4"/>
    <mergeCell ref="AG3:AG4"/>
    <mergeCell ref="AH3:AH4"/>
    <mergeCell ref="AF7:AF8"/>
    <mergeCell ref="W159:W160"/>
    <mergeCell ref="X159:X160"/>
    <mergeCell ref="Y159:Y160"/>
    <mergeCell ref="Z159:Z160"/>
    <mergeCell ref="AA159:AA160"/>
    <mergeCell ref="V160:V161"/>
    <mergeCell ref="W161:W162"/>
    <mergeCell ref="X161:X162"/>
    <mergeCell ref="Z161:Z162"/>
    <mergeCell ref="AA161:AA162"/>
    <mergeCell ref="W155:W156"/>
    <mergeCell ref="X155:X156"/>
    <mergeCell ref="Y155:Y156"/>
    <mergeCell ref="Z155:Z156"/>
    <mergeCell ref="AA155:AA156"/>
    <mergeCell ref="V157:V158"/>
    <mergeCell ref="W157:W158"/>
    <mergeCell ref="X157:X158"/>
    <mergeCell ref="Y157:Y158"/>
    <mergeCell ref="Z157:Z158"/>
    <mergeCell ref="AA157:AA158"/>
    <mergeCell ref="W149:W150"/>
    <mergeCell ref="X149:X150"/>
    <mergeCell ref="Y149:Y150"/>
    <mergeCell ref="Z149:Z150"/>
    <mergeCell ref="AA149:AA150"/>
    <mergeCell ref="V150:V151"/>
    <mergeCell ref="W151:W152"/>
    <mergeCell ref="X151:X152"/>
    <mergeCell ref="Z151:Z152"/>
    <mergeCell ref="AA151:AA152"/>
    <mergeCell ref="W145:W146"/>
    <mergeCell ref="X145:X146"/>
    <mergeCell ref="Y145:Y146"/>
    <mergeCell ref="Z145:Z146"/>
    <mergeCell ref="AA145:AA146"/>
    <mergeCell ref="V147:V148"/>
    <mergeCell ref="W147:W148"/>
    <mergeCell ref="X147:X148"/>
    <mergeCell ref="Y147:Y148"/>
    <mergeCell ref="Z147:Z148"/>
    <mergeCell ref="AA147:AA148"/>
    <mergeCell ref="Y151:Y152"/>
    <mergeCell ref="W140:W141"/>
    <mergeCell ref="X140:X141"/>
    <mergeCell ref="Y140:Y141"/>
    <mergeCell ref="Z140:Z141"/>
    <mergeCell ref="AA140:AA141"/>
    <mergeCell ref="V141:V142"/>
    <mergeCell ref="W142:W143"/>
    <mergeCell ref="X142:X143"/>
    <mergeCell ref="Z142:Z143"/>
    <mergeCell ref="AA142:AA143"/>
    <mergeCell ref="W136:W137"/>
    <mergeCell ref="X136:X137"/>
    <mergeCell ref="Y136:Y137"/>
    <mergeCell ref="Z136:Z137"/>
    <mergeCell ref="AA136:AA137"/>
    <mergeCell ref="V138:V139"/>
    <mergeCell ref="W138:W139"/>
    <mergeCell ref="X138:X139"/>
    <mergeCell ref="Y138:Y139"/>
    <mergeCell ref="Z138:Z139"/>
    <mergeCell ref="AA138:AA139"/>
    <mergeCell ref="Y142:Y143"/>
    <mergeCell ref="W131:W132"/>
    <mergeCell ref="X131:X132"/>
    <mergeCell ref="Y131:Y132"/>
    <mergeCell ref="Z131:Z132"/>
    <mergeCell ref="AA131:AA132"/>
    <mergeCell ref="V132:V133"/>
    <mergeCell ref="W133:W134"/>
    <mergeCell ref="X133:X134"/>
    <mergeCell ref="Z133:Z134"/>
    <mergeCell ref="AA133:AA134"/>
    <mergeCell ref="W127:W128"/>
    <mergeCell ref="X127:X128"/>
    <mergeCell ref="Y127:Y128"/>
    <mergeCell ref="Z127:Z128"/>
    <mergeCell ref="AA127:AA128"/>
    <mergeCell ref="V129:V130"/>
    <mergeCell ref="W129:W130"/>
    <mergeCell ref="X129:X130"/>
    <mergeCell ref="Y129:Y130"/>
    <mergeCell ref="Z129:Z130"/>
    <mergeCell ref="AA129:AA130"/>
    <mergeCell ref="Y133:Y134"/>
    <mergeCell ref="W122:W123"/>
    <mergeCell ref="X122:X123"/>
    <mergeCell ref="Y122:Y123"/>
    <mergeCell ref="Z122:Z123"/>
    <mergeCell ref="AA122:AA123"/>
    <mergeCell ref="V123:V124"/>
    <mergeCell ref="W124:W125"/>
    <mergeCell ref="X124:X125"/>
    <mergeCell ref="Z124:Z125"/>
    <mergeCell ref="AA124:AA125"/>
    <mergeCell ref="W118:W119"/>
    <mergeCell ref="X118:X119"/>
    <mergeCell ref="Y118:Y119"/>
    <mergeCell ref="Z118:Z119"/>
    <mergeCell ref="AA118:AA119"/>
    <mergeCell ref="V120:V121"/>
    <mergeCell ref="W120:W121"/>
    <mergeCell ref="X120:X121"/>
    <mergeCell ref="Y120:Y121"/>
    <mergeCell ref="Z120:Z121"/>
    <mergeCell ref="AA120:AA121"/>
    <mergeCell ref="Y124:Y125"/>
    <mergeCell ref="W113:W114"/>
    <mergeCell ref="X113:X114"/>
    <mergeCell ref="Y113:Y114"/>
    <mergeCell ref="Z113:Z114"/>
    <mergeCell ref="AA113:AA114"/>
    <mergeCell ref="V114:V115"/>
    <mergeCell ref="W115:W116"/>
    <mergeCell ref="X115:X116"/>
    <mergeCell ref="Z115:Z116"/>
    <mergeCell ref="AA115:AA116"/>
    <mergeCell ref="W109:W110"/>
    <mergeCell ref="X109:X110"/>
    <mergeCell ref="Y109:Y110"/>
    <mergeCell ref="Z109:Z110"/>
    <mergeCell ref="AA109:AA110"/>
    <mergeCell ref="V111:V112"/>
    <mergeCell ref="W111:W112"/>
    <mergeCell ref="X111:X112"/>
    <mergeCell ref="Y111:Y112"/>
    <mergeCell ref="Z111:Z112"/>
    <mergeCell ref="AA111:AA112"/>
    <mergeCell ref="Y115:Y116"/>
    <mergeCell ref="W104:W105"/>
    <mergeCell ref="X104:X105"/>
    <mergeCell ref="Y104:Y105"/>
    <mergeCell ref="Z104:Z105"/>
    <mergeCell ref="AA104:AA105"/>
    <mergeCell ref="V105:V106"/>
    <mergeCell ref="W106:W107"/>
    <mergeCell ref="X106:X107"/>
    <mergeCell ref="Z106:Z107"/>
    <mergeCell ref="AA106:AA107"/>
    <mergeCell ref="W100:W101"/>
    <mergeCell ref="X100:X101"/>
    <mergeCell ref="Y100:Y101"/>
    <mergeCell ref="Z100:Z101"/>
    <mergeCell ref="AA100:AA101"/>
    <mergeCell ref="V102:V103"/>
    <mergeCell ref="W102:W103"/>
    <mergeCell ref="X102:X103"/>
    <mergeCell ref="Y102:Y103"/>
    <mergeCell ref="Z102:Z103"/>
    <mergeCell ref="AA102:AA103"/>
    <mergeCell ref="Y106:Y107"/>
    <mergeCell ref="W95:W96"/>
    <mergeCell ref="X95:X96"/>
    <mergeCell ref="Y95:Y96"/>
    <mergeCell ref="Z95:Z96"/>
    <mergeCell ref="AA95:AA96"/>
    <mergeCell ref="V96:V97"/>
    <mergeCell ref="W97:W98"/>
    <mergeCell ref="X97:X98"/>
    <mergeCell ref="Z97:Z98"/>
    <mergeCell ref="AA97:AA98"/>
    <mergeCell ref="W91:W92"/>
    <mergeCell ref="X91:X92"/>
    <mergeCell ref="Y91:Y92"/>
    <mergeCell ref="Z91:Z92"/>
    <mergeCell ref="AA91:AA92"/>
    <mergeCell ref="V93:V94"/>
    <mergeCell ref="W93:W94"/>
    <mergeCell ref="X93:X94"/>
    <mergeCell ref="Y93:Y94"/>
    <mergeCell ref="Z93:Z94"/>
    <mergeCell ref="AA93:AA94"/>
    <mergeCell ref="Y97:Y98"/>
    <mergeCell ref="W86:W87"/>
    <mergeCell ref="X86:X87"/>
    <mergeCell ref="Y86:Y87"/>
    <mergeCell ref="Z86:Z87"/>
    <mergeCell ref="AA86:AA87"/>
    <mergeCell ref="V87:V88"/>
    <mergeCell ref="W88:W89"/>
    <mergeCell ref="X88:X89"/>
    <mergeCell ref="Z88:Z89"/>
    <mergeCell ref="AA88:AA89"/>
    <mergeCell ref="W82:W83"/>
    <mergeCell ref="X82:X83"/>
    <mergeCell ref="Y82:Y83"/>
    <mergeCell ref="Z82:Z83"/>
    <mergeCell ref="AA82:AA83"/>
    <mergeCell ref="V84:V85"/>
    <mergeCell ref="W84:W85"/>
    <mergeCell ref="X84:X85"/>
    <mergeCell ref="Y84:Y85"/>
    <mergeCell ref="Z84:Z85"/>
    <mergeCell ref="AA84:AA85"/>
    <mergeCell ref="Y88:Y89"/>
    <mergeCell ref="W77:W78"/>
    <mergeCell ref="X77:X78"/>
    <mergeCell ref="Y77:Y78"/>
    <mergeCell ref="Z77:Z78"/>
    <mergeCell ref="AA77:AA78"/>
    <mergeCell ref="V78:V79"/>
    <mergeCell ref="W79:W80"/>
    <mergeCell ref="X79:X80"/>
    <mergeCell ref="Z79:Z80"/>
    <mergeCell ref="AA79:AA80"/>
    <mergeCell ref="W73:W74"/>
    <mergeCell ref="X73:X74"/>
    <mergeCell ref="Y73:Y74"/>
    <mergeCell ref="Z73:Z74"/>
    <mergeCell ref="AA73:AA74"/>
    <mergeCell ref="V75:V76"/>
    <mergeCell ref="W75:W76"/>
    <mergeCell ref="X75:X76"/>
    <mergeCell ref="Y75:Y76"/>
    <mergeCell ref="Z75:Z76"/>
    <mergeCell ref="AA75:AA76"/>
    <mergeCell ref="Y79:Y80"/>
    <mergeCell ref="W68:W69"/>
    <mergeCell ref="X68:X69"/>
    <mergeCell ref="Y68:Y69"/>
    <mergeCell ref="Z68:Z69"/>
    <mergeCell ref="AA68:AA69"/>
    <mergeCell ref="V69:V70"/>
    <mergeCell ref="W70:W71"/>
    <mergeCell ref="X70:X71"/>
    <mergeCell ref="Z70:Z71"/>
    <mergeCell ref="AA70:AA71"/>
    <mergeCell ref="W64:W65"/>
    <mergeCell ref="X64:X65"/>
    <mergeCell ref="Y64:Y65"/>
    <mergeCell ref="Z64:Z65"/>
    <mergeCell ref="AA64:AA65"/>
    <mergeCell ref="V66:V67"/>
    <mergeCell ref="W66:W67"/>
    <mergeCell ref="X66:X67"/>
    <mergeCell ref="Y66:Y67"/>
    <mergeCell ref="Z66:Z67"/>
    <mergeCell ref="AA66:AA67"/>
    <mergeCell ref="Y70:Y71"/>
    <mergeCell ref="W59:W60"/>
    <mergeCell ref="X59:X60"/>
    <mergeCell ref="Y59:Y60"/>
    <mergeCell ref="Z59:Z60"/>
    <mergeCell ref="AA59:AA60"/>
    <mergeCell ref="V60:V61"/>
    <mergeCell ref="W61:W62"/>
    <mergeCell ref="X61:X62"/>
    <mergeCell ref="Z61:Z62"/>
    <mergeCell ref="AA61:AA62"/>
    <mergeCell ref="W55:W56"/>
    <mergeCell ref="X55:X56"/>
    <mergeCell ref="Y55:Y56"/>
    <mergeCell ref="Z55:Z56"/>
    <mergeCell ref="AA55:AA56"/>
    <mergeCell ref="V57:V58"/>
    <mergeCell ref="W57:W58"/>
    <mergeCell ref="X57:X58"/>
    <mergeCell ref="Y57:Y58"/>
    <mergeCell ref="Z57:Z58"/>
    <mergeCell ref="AA57:AA58"/>
    <mergeCell ref="W50:W51"/>
    <mergeCell ref="X50:X51"/>
    <mergeCell ref="Y50:Y51"/>
    <mergeCell ref="Z50:Z51"/>
    <mergeCell ref="AA50:AA51"/>
    <mergeCell ref="V51:V52"/>
    <mergeCell ref="W52:W53"/>
    <mergeCell ref="X52:X53"/>
    <mergeCell ref="Z52:Z53"/>
    <mergeCell ref="AA52:AA53"/>
    <mergeCell ref="W46:W47"/>
    <mergeCell ref="X46:X47"/>
    <mergeCell ref="Y46:Y47"/>
    <mergeCell ref="Z46:Z47"/>
    <mergeCell ref="AA46:AA47"/>
    <mergeCell ref="V48:V49"/>
    <mergeCell ref="W48:W49"/>
    <mergeCell ref="X48:X49"/>
    <mergeCell ref="Y48:Y49"/>
    <mergeCell ref="Z48:Z49"/>
    <mergeCell ref="AA48:AA49"/>
    <mergeCell ref="Y52:Y53"/>
    <mergeCell ref="W41:W42"/>
    <mergeCell ref="X41:X42"/>
    <mergeCell ref="Y41:Y42"/>
    <mergeCell ref="Z41:Z42"/>
    <mergeCell ref="AA41:AA42"/>
    <mergeCell ref="V42:V43"/>
    <mergeCell ref="W43:W44"/>
    <mergeCell ref="X43:X44"/>
    <mergeCell ref="Z43:Z44"/>
    <mergeCell ref="AA43:AA44"/>
    <mergeCell ref="W37:W38"/>
    <mergeCell ref="X37:X38"/>
    <mergeCell ref="Y37:Y38"/>
    <mergeCell ref="Z37:Z38"/>
    <mergeCell ref="AA37:AA38"/>
    <mergeCell ref="V39:V40"/>
    <mergeCell ref="W39:W40"/>
    <mergeCell ref="X39:X40"/>
    <mergeCell ref="Y39:Y40"/>
    <mergeCell ref="Z39:Z40"/>
    <mergeCell ref="AA39:AA40"/>
    <mergeCell ref="Y43:Y44"/>
    <mergeCell ref="W32:W33"/>
    <mergeCell ref="X32:X33"/>
    <mergeCell ref="Y32:Y33"/>
    <mergeCell ref="Z32:Z33"/>
    <mergeCell ref="AA32:AA33"/>
    <mergeCell ref="V33:V34"/>
    <mergeCell ref="W34:W35"/>
    <mergeCell ref="X34:X35"/>
    <mergeCell ref="Z34:Z35"/>
    <mergeCell ref="AA34:AA35"/>
    <mergeCell ref="W28:W29"/>
    <mergeCell ref="X28:X29"/>
    <mergeCell ref="Y28:Y29"/>
    <mergeCell ref="Z28:Z29"/>
    <mergeCell ref="AA28:AA29"/>
    <mergeCell ref="V30:V31"/>
    <mergeCell ref="W30:W31"/>
    <mergeCell ref="X30:X31"/>
    <mergeCell ref="Y30:Y31"/>
    <mergeCell ref="Z30:Z31"/>
    <mergeCell ref="AA30:AA31"/>
    <mergeCell ref="Y34:Y35"/>
    <mergeCell ref="W23:W24"/>
    <mergeCell ref="X23:X24"/>
    <mergeCell ref="Y23:Y24"/>
    <mergeCell ref="Z23:Z24"/>
    <mergeCell ref="AA23:AA24"/>
    <mergeCell ref="V24:V25"/>
    <mergeCell ref="W25:W26"/>
    <mergeCell ref="X25:X26"/>
    <mergeCell ref="Z25:Z26"/>
    <mergeCell ref="AA25:AA26"/>
    <mergeCell ref="W19:W20"/>
    <mergeCell ref="X19:X20"/>
    <mergeCell ref="Y19:Y20"/>
    <mergeCell ref="Z19:Z20"/>
    <mergeCell ref="AA19:AA20"/>
    <mergeCell ref="V21:V22"/>
    <mergeCell ref="W21:W22"/>
    <mergeCell ref="X21:X22"/>
    <mergeCell ref="Y21:Y22"/>
    <mergeCell ref="Z21:Z22"/>
    <mergeCell ref="AA21:AA22"/>
    <mergeCell ref="Y25:Y26"/>
    <mergeCell ref="W14:W15"/>
    <mergeCell ref="X14:X15"/>
    <mergeCell ref="Y14:Y15"/>
    <mergeCell ref="Z14:Z15"/>
    <mergeCell ref="AA14:AA15"/>
    <mergeCell ref="V15:V16"/>
    <mergeCell ref="W16:W17"/>
    <mergeCell ref="X16:X17"/>
    <mergeCell ref="Z16:Z17"/>
    <mergeCell ref="AA16:AA17"/>
    <mergeCell ref="W10:W11"/>
    <mergeCell ref="X10:X11"/>
    <mergeCell ref="Y10:Y11"/>
    <mergeCell ref="Z10:Z11"/>
    <mergeCell ref="AA10:AA11"/>
    <mergeCell ref="V12:V13"/>
    <mergeCell ref="W12:W13"/>
    <mergeCell ref="X12:X13"/>
    <mergeCell ref="Y12:Y13"/>
    <mergeCell ref="Z12:Z13"/>
    <mergeCell ref="AA12:AA13"/>
    <mergeCell ref="Y16:Y17"/>
    <mergeCell ref="W5:W6"/>
    <mergeCell ref="X5:X6"/>
    <mergeCell ref="Y5:Y6"/>
    <mergeCell ref="Z5:Z6"/>
    <mergeCell ref="AA5:AA6"/>
    <mergeCell ref="V6:V7"/>
    <mergeCell ref="W7:W8"/>
    <mergeCell ref="X7:X8"/>
    <mergeCell ref="Z7:Z8"/>
    <mergeCell ref="AA7:AA8"/>
    <mergeCell ref="W1:W2"/>
    <mergeCell ref="X1:X2"/>
    <mergeCell ref="Y1:Y2"/>
    <mergeCell ref="Z1:Z2"/>
    <mergeCell ref="AA1:AA2"/>
    <mergeCell ref="V3:V4"/>
    <mergeCell ref="W3:W4"/>
    <mergeCell ref="X3:X4"/>
    <mergeCell ref="Y3:Y4"/>
    <mergeCell ref="Z3:Z4"/>
    <mergeCell ref="AA3:AA4"/>
    <mergeCell ref="Y7:Y8"/>
    <mergeCell ref="P159:P160"/>
    <mergeCell ref="Q159:Q160"/>
    <mergeCell ref="R159:R160"/>
    <mergeCell ref="S159:S160"/>
    <mergeCell ref="T159:T160"/>
    <mergeCell ref="O160:O161"/>
    <mergeCell ref="P161:P162"/>
    <mergeCell ref="Q161:Q162"/>
    <mergeCell ref="S161:S162"/>
    <mergeCell ref="T161:T162"/>
    <mergeCell ref="P155:P156"/>
    <mergeCell ref="Q155:Q156"/>
    <mergeCell ref="R155:R156"/>
    <mergeCell ref="S155:S156"/>
    <mergeCell ref="T155:T156"/>
    <mergeCell ref="O157:O158"/>
    <mergeCell ref="P157:P158"/>
    <mergeCell ref="Q157:Q158"/>
    <mergeCell ref="R157:R158"/>
    <mergeCell ref="S157:S158"/>
    <mergeCell ref="T157:T158"/>
    <mergeCell ref="P149:P150"/>
    <mergeCell ref="Q149:Q150"/>
    <mergeCell ref="R149:R150"/>
    <mergeCell ref="S149:S150"/>
    <mergeCell ref="T149:T150"/>
    <mergeCell ref="O150:O151"/>
    <mergeCell ref="P151:P152"/>
    <mergeCell ref="Q151:Q152"/>
    <mergeCell ref="S151:S152"/>
    <mergeCell ref="T151:T152"/>
    <mergeCell ref="P145:P146"/>
    <mergeCell ref="Q145:Q146"/>
    <mergeCell ref="R145:R146"/>
    <mergeCell ref="S145:S146"/>
    <mergeCell ref="T145:T146"/>
    <mergeCell ref="O147:O148"/>
    <mergeCell ref="P147:P148"/>
    <mergeCell ref="Q147:Q148"/>
    <mergeCell ref="R147:R148"/>
    <mergeCell ref="S147:S148"/>
    <mergeCell ref="T147:T148"/>
    <mergeCell ref="P140:P141"/>
    <mergeCell ref="Q140:Q141"/>
    <mergeCell ref="R140:R141"/>
    <mergeCell ref="S140:S141"/>
    <mergeCell ref="T140:T141"/>
    <mergeCell ref="O141:O142"/>
    <mergeCell ref="P142:P143"/>
    <mergeCell ref="Q142:Q143"/>
    <mergeCell ref="S142:S143"/>
    <mergeCell ref="T142:T143"/>
    <mergeCell ref="P136:P137"/>
    <mergeCell ref="Q136:Q137"/>
    <mergeCell ref="R136:R137"/>
    <mergeCell ref="S136:S137"/>
    <mergeCell ref="T136:T137"/>
    <mergeCell ref="O138:O139"/>
    <mergeCell ref="P138:P139"/>
    <mergeCell ref="Q138:Q139"/>
    <mergeCell ref="R138:R139"/>
    <mergeCell ref="S138:S139"/>
    <mergeCell ref="T138:T139"/>
    <mergeCell ref="P131:P132"/>
    <mergeCell ref="Q131:Q132"/>
    <mergeCell ref="R131:R132"/>
    <mergeCell ref="S131:S132"/>
    <mergeCell ref="T131:T132"/>
    <mergeCell ref="O132:O133"/>
    <mergeCell ref="P133:P134"/>
    <mergeCell ref="Q133:Q134"/>
    <mergeCell ref="S133:S134"/>
    <mergeCell ref="T133:T134"/>
    <mergeCell ref="P127:P128"/>
    <mergeCell ref="Q127:Q128"/>
    <mergeCell ref="R127:R128"/>
    <mergeCell ref="S127:S128"/>
    <mergeCell ref="T127:T128"/>
    <mergeCell ref="O129:O130"/>
    <mergeCell ref="P129:P130"/>
    <mergeCell ref="Q129:Q130"/>
    <mergeCell ref="R129:R130"/>
    <mergeCell ref="S129:S130"/>
    <mergeCell ref="T129:T130"/>
    <mergeCell ref="P122:P123"/>
    <mergeCell ref="Q122:Q123"/>
    <mergeCell ref="R122:R123"/>
    <mergeCell ref="S122:S123"/>
    <mergeCell ref="T122:T123"/>
    <mergeCell ref="O123:O124"/>
    <mergeCell ref="P124:P125"/>
    <mergeCell ref="Q124:Q125"/>
    <mergeCell ref="S124:S125"/>
    <mergeCell ref="T124:T125"/>
    <mergeCell ref="P118:P119"/>
    <mergeCell ref="Q118:Q119"/>
    <mergeCell ref="R118:R119"/>
    <mergeCell ref="S118:S119"/>
    <mergeCell ref="T118:T119"/>
    <mergeCell ref="O120:O121"/>
    <mergeCell ref="P120:P121"/>
    <mergeCell ref="Q120:Q121"/>
    <mergeCell ref="R120:R121"/>
    <mergeCell ref="S120:S121"/>
    <mergeCell ref="T120:T121"/>
    <mergeCell ref="P113:P114"/>
    <mergeCell ref="Q113:Q114"/>
    <mergeCell ref="R113:R114"/>
    <mergeCell ref="S113:S114"/>
    <mergeCell ref="T113:T114"/>
    <mergeCell ref="O114:O115"/>
    <mergeCell ref="P115:P116"/>
    <mergeCell ref="Q115:Q116"/>
    <mergeCell ref="S115:S116"/>
    <mergeCell ref="T115:T116"/>
    <mergeCell ref="P109:P110"/>
    <mergeCell ref="Q109:Q110"/>
    <mergeCell ref="R109:R110"/>
    <mergeCell ref="S109:S110"/>
    <mergeCell ref="T109:T110"/>
    <mergeCell ref="O111:O112"/>
    <mergeCell ref="P111:P112"/>
    <mergeCell ref="Q111:Q112"/>
    <mergeCell ref="R111:R112"/>
    <mergeCell ref="S111:S112"/>
    <mergeCell ref="T111:T112"/>
    <mergeCell ref="P104:P105"/>
    <mergeCell ref="Q104:Q105"/>
    <mergeCell ref="R104:R105"/>
    <mergeCell ref="S104:S105"/>
    <mergeCell ref="T104:T105"/>
    <mergeCell ref="O105:O106"/>
    <mergeCell ref="P106:P107"/>
    <mergeCell ref="Q106:Q107"/>
    <mergeCell ref="S106:S107"/>
    <mergeCell ref="T106:T107"/>
    <mergeCell ref="P100:P101"/>
    <mergeCell ref="Q100:Q101"/>
    <mergeCell ref="R100:R101"/>
    <mergeCell ref="S100:S101"/>
    <mergeCell ref="T100:T101"/>
    <mergeCell ref="O102:O103"/>
    <mergeCell ref="P102:P103"/>
    <mergeCell ref="Q102:Q103"/>
    <mergeCell ref="R102:R103"/>
    <mergeCell ref="S102:S103"/>
    <mergeCell ref="T102:T103"/>
    <mergeCell ref="P95:P96"/>
    <mergeCell ref="Q95:Q96"/>
    <mergeCell ref="R95:R96"/>
    <mergeCell ref="S95:S96"/>
    <mergeCell ref="T95:T96"/>
    <mergeCell ref="O96:O97"/>
    <mergeCell ref="P97:P98"/>
    <mergeCell ref="Q97:Q98"/>
    <mergeCell ref="S97:S98"/>
    <mergeCell ref="T97:T98"/>
    <mergeCell ref="P91:P92"/>
    <mergeCell ref="Q91:Q92"/>
    <mergeCell ref="R91:R92"/>
    <mergeCell ref="S91:S92"/>
    <mergeCell ref="T91:T92"/>
    <mergeCell ref="O93:O94"/>
    <mergeCell ref="P93:P94"/>
    <mergeCell ref="Q93:Q94"/>
    <mergeCell ref="R93:R94"/>
    <mergeCell ref="S93:S94"/>
    <mergeCell ref="T93:T94"/>
    <mergeCell ref="P86:P87"/>
    <mergeCell ref="Q86:Q87"/>
    <mergeCell ref="R86:R87"/>
    <mergeCell ref="S86:S87"/>
    <mergeCell ref="T86:T87"/>
    <mergeCell ref="O87:O88"/>
    <mergeCell ref="P88:P89"/>
    <mergeCell ref="Q88:Q89"/>
    <mergeCell ref="S88:S89"/>
    <mergeCell ref="T88:T89"/>
    <mergeCell ref="P82:P83"/>
    <mergeCell ref="Q82:Q83"/>
    <mergeCell ref="R82:R83"/>
    <mergeCell ref="S82:S83"/>
    <mergeCell ref="T82:T83"/>
    <mergeCell ref="O84:O85"/>
    <mergeCell ref="P84:P85"/>
    <mergeCell ref="Q84:Q85"/>
    <mergeCell ref="R84:R85"/>
    <mergeCell ref="S84:S85"/>
    <mergeCell ref="T84:T85"/>
    <mergeCell ref="P77:P78"/>
    <mergeCell ref="Q77:Q78"/>
    <mergeCell ref="R77:R78"/>
    <mergeCell ref="S77:S78"/>
    <mergeCell ref="T77:T78"/>
    <mergeCell ref="O78:O79"/>
    <mergeCell ref="P79:P80"/>
    <mergeCell ref="Q79:Q80"/>
    <mergeCell ref="S79:S80"/>
    <mergeCell ref="T79:T80"/>
    <mergeCell ref="P73:P74"/>
    <mergeCell ref="Q73:Q74"/>
    <mergeCell ref="R73:R74"/>
    <mergeCell ref="S73:S74"/>
    <mergeCell ref="T73:T74"/>
    <mergeCell ref="O75:O76"/>
    <mergeCell ref="P75:P76"/>
    <mergeCell ref="Q75:Q76"/>
    <mergeCell ref="R75:R76"/>
    <mergeCell ref="S75:S76"/>
    <mergeCell ref="T75:T76"/>
    <mergeCell ref="P68:P69"/>
    <mergeCell ref="Q68:Q69"/>
    <mergeCell ref="R68:R69"/>
    <mergeCell ref="S68:S69"/>
    <mergeCell ref="T68:T69"/>
    <mergeCell ref="O69:O70"/>
    <mergeCell ref="P70:P71"/>
    <mergeCell ref="Q70:Q71"/>
    <mergeCell ref="S70:S71"/>
    <mergeCell ref="T70:T71"/>
    <mergeCell ref="P64:P65"/>
    <mergeCell ref="Q64:Q65"/>
    <mergeCell ref="R64:R65"/>
    <mergeCell ref="S64:S65"/>
    <mergeCell ref="T64:T65"/>
    <mergeCell ref="O66:O67"/>
    <mergeCell ref="P66:P67"/>
    <mergeCell ref="Q66:Q67"/>
    <mergeCell ref="R66:R67"/>
    <mergeCell ref="S66:S67"/>
    <mergeCell ref="T66:T67"/>
    <mergeCell ref="P59:P60"/>
    <mergeCell ref="Q59:Q60"/>
    <mergeCell ref="R59:R60"/>
    <mergeCell ref="S59:S60"/>
    <mergeCell ref="T59:T60"/>
    <mergeCell ref="O60:O61"/>
    <mergeCell ref="P61:P62"/>
    <mergeCell ref="Q61:Q62"/>
    <mergeCell ref="S61:S62"/>
    <mergeCell ref="T61:T62"/>
    <mergeCell ref="P55:P56"/>
    <mergeCell ref="Q55:Q56"/>
    <mergeCell ref="R55:R56"/>
    <mergeCell ref="S55:S56"/>
    <mergeCell ref="T55:T56"/>
    <mergeCell ref="O57:O58"/>
    <mergeCell ref="P57:P58"/>
    <mergeCell ref="Q57:Q58"/>
    <mergeCell ref="R57:R58"/>
    <mergeCell ref="S57:S58"/>
    <mergeCell ref="T57:T58"/>
    <mergeCell ref="P50:P51"/>
    <mergeCell ref="Q50:Q51"/>
    <mergeCell ref="R50:R51"/>
    <mergeCell ref="S50:S51"/>
    <mergeCell ref="T50:T51"/>
    <mergeCell ref="O51:O52"/>
    <mergeCell ref="P52:P53"/>
    <mergeCell ref="Q52:Q53"/>
    <mergeCell ref="S52:S53"/>
    <mergeCell ref="T52:T53"/>
    <mergeCell ref="P46:P47"/>
    <mergeCell ref="Q46:Q47"/>
    <mergeCell ref="R46:R47"/>
    <mergeCell ref="S46:S47"/>
    <mergeCell ref="T46:T47"/>
    <mergeCell ref="O48:O49"/>
    <mergeCell ref="P48:P49"/>
    <mergeCell ref="Q48:Q49"/>
    <mergeCell ref="R48:R49"/>
    <mergeCell ref="S48:S49"/>
    <mergeCell ref="T48:T49"/>
    <mergeCell ref="P41:P42"/>
    <mergeCell ref="Q41:Q42"/>
    <mergeCell ref="R41:R42"/>
    <mergeCell ref="S41:S42"/>
    <mergeCell ref="T41:T42"/>
    <mergeCell ref="O42:O43"/>
    <mergeCell ref="P43:P44"/>
    <mergeCell ref="Q43:Q44"/>
    <mergeCell ref="S43:S44"/>
    <mergeCell ref="T43:T44"/>
    <mergeCell ref="P37:P38"/>
    <mergeCell ref="Q37:Q38"/>
    <mergeCell ref="R37:R38"/>
    <mergeCell ref="S37:S38"/>
    <mergeCell ref="T37:T38"/>
    <mergeCell ref="O39:O40"/>
    <mergeCell ref="P39:P40"/>
    <mergeCell ref="Q39:Q40"/>
    <mergeCell ref="R39:R40"/>
    <mergeCell ref="S39:S40"/>
    <mergeCell ref="T39:T40"/>
    <mergeCell ref="P32:P33"/>
    <mergeCell ref="Q32:Q33"/>
    <mergeCell ref="R32:R33"/>
    <mergeCell ref="S32:S33"/>
    <mergeCell ref="T32:T33"/>
    <mergeCell ref="O33:O34"/>
    <mergeCell ref="P34:P35"/>
    <mergeCell ref="Q34:Q35"/>
    <mergeCell ref="S34:S35"/>
    <mergeCell ref="T34:T35"/>
    <mergeCell ref="P28:P29"/>
    <mergeCell ref="Q28:Q29"/>
    <mergeCell ref="R28:R29"/>
    <mergeCell ref="S28:S29"/>
    <mergeCell ref="T28:T29"/>
    <mergeCell ref="O30:O31"/>
    <mergeCell ref="P30:P31"/>
    <mergeCell ref="Q30:Q31"/>
    <mergeCell ref="R30:R31"/>
    <mergeCell ref="S30:S31"/>
    <mergeCell ref="T30:T31"/>
    <mergeCell ref="P23:P24"/>
    <mergeCell ref="Q23:Q24"/>
    <mergeCell ref="R23:R24"/>
    <mergeCell ref="S23:S24"/>
    <mergeCell ref="T23:T24"/>
    <mergeCell ref="O24:O25"/>
    <mergeCell ref="P25:P26"/>
    <mergeCell ref="Q25:Q26"/>
    <mergeCell ref="S25:S26"/>
    <mergeCell ref="T25:T26"/>
    <mergeCell ref="P19:P20"/>
    <mergeCell ref="Q19:Q20"/>
    <mergeCell ref="R19:R20"/>
    <mergeCell ref="S19:S20"/>
    <mergeCell ref="T19:T20"/>
    <mergeCell ref="O21:O22"/>
    <mergeCell ref="P21:P22"/>
    <mergeCell ref="Q21:Q22"/>
    <mergeCell ref="R21:R22"/>
    <mergeCell ref="S21:S22"/>
    <mergeCell ref="T21:T22"/>
    <mergeCell ref="P14:P15"/>
    <mergeCell ref="Q14:Q15"/>
    <mergeCell ref="R14:R15"/>
    <mergeCell ref="S14:S15"/>
    <mergeCell ref="T14:T15"/>
    <mergeCell ref="O15:O16"/>
    <mergeCell ref="P16:P17"/>
    <mergeCell ref="Q16:Q17"/>
    <mergeCell ref="S16:S17"/>
    <mergeCell ref="T16:T17"/>
    <mergeCell ref="P10:P11"/>
    <mergeCell ref="Q10:Q11"/>
    <mergeCell ref="R10:R11"/>
    <mergeCell ref="S10:S11"/>
    <mergeCell ref="T10:T11"/>
    <mergeCell ref="O12:O13"/>
    <mergeCell ref="P12:P13"/>
    <mergeCell ref="Q12:Q13"/>
    <mergeCell ref="R12:R13"/>
    <mergeCell ref="S12:S13"/>
    <mergeCell ref="T12:T13"/>
    <mergeCell ref="P5:P6"/>
    <mergeCell ref="Q5:Q6"/>
    <mergeCell ref="R5:R6"/>
    <mergeCell ref="S5:S6"/>
    <mergeCell ref="T5:T6"/>
    <mergeCell ref="O6:O7"/>
    <mergeCell ref="P7:P8"/>
    <mergeCell ref="Q7:Q8"/>
    <mergeCell ref="S7:S8"/>
    <mergeCell ref="T7:T8"/>
    <mergeCell ref="P1:P2"/>
    <mergeCell ref="Q1:Q2"/>
    <mergeCell ref="R1:R2"/>
    <mergeCell ref="S1:S2"/>
    <mergeCell ref="T1:T2"/>
    <mergeCell ref="O3:O4"/>
    <mergeCell ref="P3:P4"/>
    <mergeCell ref="Q3:Q4"/>
    <mergeCell ref="R3:R4"/>
    <mergeCell ref="S3:S4"/>
    <mergeCell ref="T3:T4"/>
    <mergeCell ref="I159:I160"/>
    <mergeCell ref="J159:J160"/>
    <mergeCell ref="K159:K160"/>
    <mergeCell ref="L159:L160"/>
    <mergeCell ref="M159:M160"/>
    <mergeCell ref="H160:H161"/>
    <mergeCell ref="I161:I162"/>
    <mergeCell ref="J161:J162"/>
    <mergeCell ref="L161:L162"/>
    <mergeCell ref="M161:M162"/>
    <mergeCell ref="I155:I156"/>
    <mergeCell ref="J155:J156"/>
    <mergeCell ref="K155:K156"/>
    <mergeCell ref="L155:L156"/>
    <mergeCell ref="M155:M156"/>
    <mergeCell ref="H157:H158"/>
    <mergeCell ref="I157:I158"/>
    <mergeCell ref="J157:J158"/>
    <mergeCell ref="K157:K158"/>
    <mergeCell ref="L157:L158"/>
    <mergeCell ref="M157:M158"/>
    <mergeCell ref="I149:I150"/>
    <mergeCell ref="J149:J150"/>
    <mergeCell ref="K149:K150"/>
    <mergeCell ref="L149:L150"/>
    <mergeCell ref="M149:M150"/>
    <mergeCell ref="H150:H151"/>
    <mergeCell ref="I151:I152"/>
    <mergeCell ref="J151:J152"/>
    <mergeCell ref="L151:L152"/>
    <mergeCell ref="M151:M152"/>
    <mergeCell ref="I145:I146"/>
    <mergeCell ref="J145:J146"/>
    <mergeCell ref="K145:K146"/>
    <mergeCell ref="L145:L146"/>
    <mergeCell ref="M145:M146"/>
    <mergeCell ref="H147:H148"/>
    <mergeCell ref="I147:I148"/>
    <mergeCell ref="J147:J148"/>
    <mergeCell ref="K147:K148"/>
    <mergeCell ref="L147:L148"/>
    <mergeCell ref="M147:M148"/>
    <mergeCell ref="K151:K152"/>
    <mergeCell ref="I140:I141"/>
    <mergeCell ref="J140:J141"/>
    <mergeCell ref="K140:K141"/>
    <mergeCell ref="L140:L141"/>
    <mergeCell ref="M140:M141"/>
    <mergeCell ref="H141:H142"/>
    <mergeCell ref="I142:I143"/>
    <mergeCell ref="J142:J143"/>
    <mergeCell ref="L142:L143"/>
    <mergeCell ref="M142:M143"/>
    <mergeCell ref="I136:I137"/>
    <mergeCell ref="J136:J137"/>
    <mergeCell ref="K136:K137"/>
    <mergeCell ref="L136:L137"/>
    <mergeCell ref="M136:M137"/>
    <mergeCell ref="H138:H139"/>
    <mergeCell ref="I138:I139"/>
    <mergeCell ref="J138:J139"/>
    <mergeCell ref="K138:K139"/>
    <mergeCell ref="L138:L139"/>
    <mergeCell ref="M138:M139"/>
    <mergeCell ref="K142:K143"/>
    <mergeCell ref="I131:I132"/>
    <mergeCell ref="J131:J132"/>
    <mergeCell ref="K131:K132"/>
    <mergeCell ref="L131:L132"/>
    <mergeCell ref="M131:M132"/>
    <mergeCell ref="H132:H133"/>
    <mergeCell ref="I133:I134"/>
    <mergeCell ref="J133:J134"/>
    <mergeCell ref="L133:L134"/>
    <mergeCell ref="M133:M134"/>
    <mergeCell ref="I127:I128"/>
    <mergeCell ref="J127:J128"/>
    <mergeCell ref="K127:K128"/>
    <mergeCell ref="L127:L128"/>
    <mergeCell ref="M127:M128"/>
    <mergeCell ref="H129:H130"/>
    <mergeCell ref="I129:I130"/>
    <mergeCell ref="J129:J130"/>
    <mergeCell ref="K129:K130"/>
    <mergeCell ref="L129:L130"/>
    <mergeCell ref="M129:M130"/>
    <mergeCell ref="K133:K134"/>
    <mergeCell ref="I122:I123"/>
    <mergeCell ref="J122:J123"/>
    <mergeCell ref="K122:K123"/>
    <mergeCell ref="L122:L123"/>
    <mergeCell ref="M122:M123"/>
    <mergeCell ref="H123:H124"/>
    <mergeCell ref="I124:I125"/>
    <mergeCell ref="J124:J125"/>
    <mergeCell ref="L124:L125"/>
    <mergeCell ref="M124:M125"/>
    <mergeCell ref="I118:I119"/>
    <mergeCell ref="J118:J119"/>
    <mergeCell ref="K118:K119"/>
    <mergeCell ref="L118:L119"/>
    <mergeCell ref="M118:M119"/>
    <mergeCell ref="H120:H121"/>
    <mergeCell ref="I120:I121"/>
    <mergeCell ref="J120:J121"/>
    <mergeCell ref="K120:K121"/>
    <mergeCell ref="L120:L121"/>
    <mergeCell ref="M120:M121"/>
    <mergeCell ref="K124:K125"/>
    <mergeCell ref="I113:I114"/>
    <mergeCell ref="J113:J114"/>
    <mergeCell ref="K113:K114"/>
    <mergeCell ref="L113:L114"/>
    <mergeCell ref="M113:M114"/>
    <mergeCell ref="H114:H115"/>
    <mergeCell ref="I115:I116"/>
    <mergeCell ref="J115:J116"/>
    <mergeCell ref="L115:L116"/>
    <mergeCell ref="M115:M116"/>
    <mergeCell ref="I109:I110"/>
    <mergeCell ref="J109:J110"/>
    <mergeCell ref="K109:K110"/>
    <mergeCell ref="L109:L110"/>
    <mergeCell ref="M109:M110"/>
    <mergeCell ref="H111:H112"/>
    <mergeCell ref="I111:I112"/>
    <mergeCell ref="J111:J112"/>
    <mergeCell ref="K111:K112"/>
    <mergeCell ref="L111:L112"/>
    <mergeCell ref="M111:M112"/>
    <mergeCell ref="K115:K116"/>
    <mergeCell ref="I104:I105"/>
    <mergeCell ref="J104:J105"/>
    <mergeCell ref="K104:K105"/>
    <mergeCell ref="L104:L105"/>
    <mergeCell ref="M104:M105"/>
    <mergeCell ref="H105:H106"/>
    <mergeCell ref="I106:I107"/>
    <mergeCell ref="J106:J107"/>
    <mergeCell ref="L106:L107"/>
    <mergeCell ref="M106:M107"/>
    <mergeCell ref="I100:I101"/>
    <mergeCell ref="J100:J101"/>
    <mergeCell ref="K100:K101"/>
    <mergeCell ref="L100:L101"/>
    <mergeCell ref="M100:M101"/>
    <mergeCell ref="H102:H103"/>
    <mergeCell ref="I102:I103"/>
    <mergeCell ref="J102:J103"/>
    <mergeCell ref="K102:K103"/>
    <mergeCell ref="L102:L103"/>
    <mergeCell ref="M102:M103"/>
    <mergeCell ref="K106:K107"/>
    <mergeCell ref="I95:I96"/>
    <mergeCell ref="J95:J96"/>
    <mergeCell ref="K95:K96"/>
    <mergeCell ref="L95:L96"/>
    <mergeCell ref="M95:M96"/>
    <mergeCell ref="H96:H97"/>
    <mergeCell ref="I97:I98"/>
    <mergeCell ref="J97:J98"/>
    <mergeCell ref="L97:L98"/>
    <mergeCell ref="M97:M98"/>
    <mergeCell ref="I91:I92"/>
    <mergeCell ref="J91:J92"/>
    <mergeCell ref="K91:K92"/>
    <mergeCell ref="L91:L92"/>
    <mergeCell ref="M91:M92"/>
    <mergeCell ref="H93:H94"/>
    <mergeCell ref="I93:I94"/>
    <mergeCell ref="J93:J94"/>
    <mergeCell ref="K93:K94"/>
    <mergeCell ref="L93:L94"/>
    <mergeCell ref="M93:M94"/>
    <mergeCell ref="K97:K98"/>
    <mergeCell ref="I86:I87"/>
    <mergeCell ref="J86:J87"/>
    <mergeCell ref="K86:K87"/>
    <mergeCell ref="L86:L87"/>
    <mergeCell ref="M86:M87"/>
    <mergeCell ref="H87:H88"/>
    <mergeCell ref="I88:I89"/>
    <mergeCell ref="J88:J89"/>
    <mergeCell ref="L88:L89"/>
    <mergeCell ref="M88:M89"/>
    <mergeCell ref="I82:I83"/>
    <mergeCell ref="J82:J83"/>
    <mergeCell ref="K82:K83"/>
    <mergeCell ref="L82:L83"/>
    <mergeCell ref="M82:M83"/>
    <mergeCell ref="H84:H85"/>
    <mergeCell ref="I84:I85"/>
    <mergeCell ref="J84:J85"/>
    <mergeCell ref="K84:K85"/>
    <mergeCell ref="L84:L85"/>
    <mergeCell ref="M84:M85"/>
    <mergeCell ref="K88:K89"/>
    <mergeCell ref="I77:I78"/>
    <mergeCell ref="J77:J78"/>
    <mergeCell ref="K77:K78"/>
    <mergeCell ref="L77:L78"/>
    <mergeCell ref="M77:M78"/>
    <mergeCell ref="H78:H79"/>
    <mergeCell ref="I79:I80"/>
    <mergeCell ref="J79:J80"/>
    <mergeCell ref="L79:L80"/>
    <mergeCell ref="M79:M80"/>
    <mergeCell ref="I73:I74"/>
    <mergeCell ref="J73:J74"/>
    <mergeCell ref="K73:K74"/>
    <mergeCell ref="L73:L74"/>
    <mergeCell ref="M73:M74"/>
    <mergeCell ref="H75:H76"/>
    <mergeCell ref="I75:I76"/>
    <mergeCell ref="J75:J76"/>
    <mergeCell ref="K75:K76"/>
    <mergeCell ref="L75:L76"/>
    <mergeCell ref="M75:M76"/>
    <mergeCell ref="K79:K80"/>
    <mergeCell ref="I68:I69"/>
    <mergeCell ref="J68:J69"/>
    <mergeCell ref="K68:K69"/>
    <mergeCell ref="L68:L69"/>
    <mergeCell ref="M68:M69"/>
    <mergeCell ref="H69:H70"/>
    <mergeCell ref="I70:I71"/>
    <mergeCell ref="J70:J71"/>
    <mergeCell ref="L70:L71"/>
    <mergeCell ref="M70:M71"/>
    <mergeCell ref="I64:I65"/>
    <mergeCell ref="J64:J65"/>
    <mergeCell ref="K64:K65"/>
    <mergeCell ref="L64:L65"/>
    <mergeCell ref="M64:M65"/>
    <mergeCell ref="H66:H67"/>
    <mergeCell ref="I66:I67"/>
    <mergeCell ref="J66:J67"/>
    <mergeCell ref="K66:K67"/>
    <mergeCell ref="L66:L67"/>
    <mergeCell ref="M66:M67"/>
    <mergeCell ref="K70:K71"/>
    <mergeCell ref="I59:I60"/>
    <mergeCell ref="J59:J60"/>
    <mergeCell ref="K59:K60"/>
    <mergeCell ref="L59:L60"/>
    <mergeCell ref="M59:M60"/>
    <mergeCell ref="H60:H61"/>
    <mergeCell ref="I61:I62"/>
    <mergeCell ref="J61:J62"/>
    <mergeCell ref="L61:L62"/>
    <mergeCell ref="M61:M62"/>
    <mergeCell ref="I55:I56"/>
    <mergeCell ref="J55:J56"/>
    <mergeCell ref="K55:K56"/>
    <mergeCell ref="L55:L56"/>
    <mergeCell ref="M55:M56"/>
    <mergeCell ref="H57:H58"/>
    <mergeCell ref="I57:I58"/>
    <mergeCell ref="J57:J58"/>
    <mergeCell ref="K57:K58"/>
    <mergeCell ref="L57:L58"/>
    <mergeCell ref="M57:M58"/>
    <mergeCell ref="I50:I51"/>
    <mergeCell ref="J50:J51"/>
    <mergeCell ref="K50:K51"/>
    <mergeCell ref="L50:L51"/>
    <mergeCell ref="M50:M51"/>
    <mergeCell ref="H51:H52"/>
    <mergeCell ref="I52:I53"/>
    <mergeCell ref="J52:J53"/>
    <mergeCell ref="L52:L53"/>
    <mergeCell ref="M52:M53"/>
    <mergeCell ref="I46:I47"/>
    <mergeCell ref="J46:J47"/>
    <mergeCell ref="K46:K47"/>
    <mergeCell ref="L46:L47"/>
    <mergeCell ref="M46:M47"/>
    <mergeCell ref="H48:H49"/>
    <mergeCell ref="I48:I49"/>
    <mergeCell ref="J48:J49"/>
    <mergeCell ref="K48:K49"/>
    <mergeCell ref="L48:L49"/>
    <mergeCell ref="M48:M49"/>
    <mergeCell ref="K52:K53"/>
    <mergeCell ref="I41:I42"/>
    <mergeCell ref="J41:J42"/>
    <mergeCell ref="K41:K42"/>
    <mergeCell ref="L41:L42"/>
    <mergeCell ref="M41:M42"/>
    <mergeCell ref="H42:H43"/>
    <mergeCell ref="I43:I44"/>
    <mergeCell ref="J43:J44"/>
    <mergeCell ref="L43:L44"/>
    <mergeCell ref="M43:M44"/>
    <mergeCell ref="I37:I38"/>
    <mergeCell ref="J37:J38"/>
    <mergeCell ref="K37:K38"/>
    <mergeCell ref="L37:L38"/>
    <mergeCell ref="M37:M38"/>
    <mergeCell ref="H39:H40"/>
    <mergeCell ref="I39:I40"/>
    <mergeCell ref="J39:J40"/>
    <mergeCell ref="K39:K40"/>
    <mergeCell ref="L39:L40"/>
    <mergeCell ref="M39:M40"/>
    <mergeCell ref="K43:K44"/>
    <mergeCell ref="I32:I33"/>
    <mergeCell ref="J32:J33"/>
    <mergeCell ref="K32:K33"/>
    <mergeCell ref="L32:L33"/>
    <mergeCell ref="M32:M33"/>
    <mergeCell ref="H33:H34"/>
    <mergeCell ref="I34:I35"/>
    <mergeCell ref="J34:J35"/>
    <mergeCell ref="L34:L35"/>
    <mergeCell ref="M34:M35"/>
    <mergeCell ref="I28:I29"/>
    <mergeCell ref="J28:J29"/>
    <mergeCell ref="K28:K29"/>
    <mergeCell ref="L28:L29"/>
    <mergeCell ref="M28:M29"/>
    <mergeCell ref="H30:H31"/>
    <mergeCell ref="I30:I31"/>
    <mergeCell ref="J30:J31"/>
    <mergeCell ref="K30:K31"/>
    <mergeCell ref="L30:L31"/>
    <mergeCell ref="M30:M31"/>
    <mergeCell ref="K34:K35"/>
    <mergeCell ref="I23:I24"/>
    <mergeCell ref="J23:J24"/>
    <mergeCell ref="K23:K24"/>
    <mergeCell ref="L23:L24"/>
    <mergeCell ref="M23:M24"/>
    <mergeCell ref="H24:H25"/>
    <mergeCell ref="I25:I26"/>
    <mergeCell ref="J25:J26"/>
    <mergeCell ref="L25:L26"/>
    <mergeCell ref="M25:M26"/>
    <mergeCell ref="I19:I20"/>
    <mergeCell ref="J19:J20"/>
    <mergeCell ref="K19:K20"/>
    <mergeCell ref="L19:L20"/>
    <mergeCell ref="M19:M20"/>
    <mergeCell ref="H21:H22"/>
    <mergeCell ref="I21:I22"/>
    <mergeCell ref="J21:J22"/>
    <mergeCell ref="K21:K22"/>
    <mergeCell ref="L21:L22"/>
    <mergeCell ref="M21:M22"/>
    <mergeCell ref="K25:K26"/>
    <mergeCell ref="I14:I15"/>
    <mergeCell ref="J14:J15"/>
    <mergeCell ref="K14:K15"/>
    <mergeCell ref="L14:L15"/>
    <mergeCell ref="M14:M15"/>
    <mergeCell ref="H15:H16"/>
    <mergeCell ref="I16:I17"/>
    <mergeCell ref="J16:J17"/>
    <mergeCell ref="L16:L17"/>
    <mergeCell ref="M16:M17"/>
    <mergeCell ref="I10:I11"/>
    <mergeCell ref="J10:J11"/>
    <mergeCell ref="K10:K11"/>
    <mergeCell ref="L10:L11"/>
    <mergeCell ref="M10:M11"/>
    <mergeCell ref="H12:H13"/>
    <mergeCell ref="I12:I13"/>
    <mergeCell ref="J12:J13"/>
    <mergeCell ref="K12:K13"/>
    <mergeCell ref="L12:L13"/>
    <mergeCell ref="M12:M13"/>
    <mergeCell ref="K16:K17"/>
    <mergeCell ref="I5:I6"/>
    <mergeCell ref="J5:J6"/>
    <mergeCell ref="K5:K6"/>
    <mergeCell ref="L5:L6"/>
    <mergeCell ref="M5:M6"/>
    <mergeCell ref="H6:H7"/>
    <mergeCell ref="I7:I8"/>
    <mergeCell ref="J7:J8"/>
    <mergeCell ref="L7:L8"/>
    <mergeCell ref="M7:M8"/>
    <mergeCell ref="I1:I2"/>
    <mergeCell ref="J1:J2"/>
    <mergeCell ref="K1:K2"/>
    <mergeCell ref="L1:L2"/>
    <mergeCell ref="M1:M2"/>
    <mergeCell ref="H3:H4"/>
    <mergeCell ref="I3:I4"/>
    <mergeCell ref="J3:J4"/>
    <mergeCell ref="K3:K4"/>
    <mergeCell ref="L3:L4"/>
    <mergeCell ref="M3:M4"/>
    <mergeCell ref="K7:K8"/>
    <mergeCell ref="B159:B160"/>
    <mergeCell ref="C159:C160"/>
    <mergeCell ref="D159:D160"/>
    <mergeCell ref="E159:E160"/>
    <mergeCell ref="F159:F160"/>
    <mergeCell ref="A160:A161"/>
    <mergeCell ref="B161:B162"/>
    <mergeCell ref="C161:C162"/>
    <mergeCell ref="E161:E162"/>
    <mergeCell ref="F161:F162"/>
    <mergeCell ref="B155:B156"/>
    <mergeCell ref="C155:C156"/>
    <mergeCell ref="D155:D156"/>
    <mergeCell ref="E155:E156"/>
    <mergeCell ref="F155:F156"/>
    <mergeCell ref="A157:A158"/>
    <mergeCell ref="B157:B158"/>
    <mergeCell ref="C157:C158"/>
    <mergeCell ref="D157:D158"/>
    <mergeCell ref="E157:E158"/>
    <mergeCell ref="F157:F158"/>
    <mergeCell ref="B149:B150"/>
    <mergeCell ref="C149:C150"/>
    <mergeCell ref="D149:D150"/>
    <mergeCell ref="E149:E150"/>
    <mergeCell ref="F149:F150"/>
    <mergeCell ref="A150:A151"/>
    <mergeCell ref="B151:B152"/>
    <mergeCell ref="C151:C152"/>
    <mergeCell ref="E151:E152"/>
    <mergeCell ref="F151:F152"/>
    <mergeCell ref="B145:B146"/>
    <mergeCell ref="C145:C146"/>
    <mergeCell ref="D145:D146"/>
    <mergeCell ref="E145:E146"/>
    <mergeCell ref="F145:F146"/>
    <mergeCell ref="A147:A148"/>
    <mergeCell ref="B147:B148"/>
    <mergeCell ref="C147:C148"/>
    <mergeCell ref="D147:D148"/>
    <mergeCell ref="E147:E148"/>
    <mergeCell ref="F147:F148"/>
    <mergeCell ref="B140:B141"/>
    <mergeCell ref="C140:C141"/>
    <mergeCell ref="D140:D141"/>
    <mergeCell ref="E140:E141"/>
    <mergeCell ref="F140:F141"/>
    <mergeCell ref="A141:A142"/>
    <mergeCell ref="B142:B143"/>
    <mergeCell ref="C142:C143"/>
    <mergeCell ref="E142:E143"/>
    <mergeCell ref="F142:F143"/>
    <mergeCell ref="B136:B137"/>
    <mergeCell ref="C136:C137"/>
    <mergeCell ref="D136:D137"/>
    <mergeCell ref="E136:E137"/>
    <mergeCell ref="F136:F137"/>
    <mergeCell ref="A138:A139"/>
    <mergeCell ref="B138:B139"/>
    <mergeCell ref="C138:C139"/>
    <mergeCell ref="D138:D139"/>
    <mergeCell ref="E138:E139"/>
    <mergeCell ref="F138:F139"/>
    <mergeCell ref="B131:B132"/>
    <mergeCell ref="C131:C132"/>
    <mergeCell ref="D131:D132"/>
    <mergeCell ref="E131:E132"/>
    <mergeCell ref="F131:F132"/>
    <mergeCell ref="A132:A133"/>
    <mergeCell ref="B133:B134"/>
    <mergeCell ref="C133:C134"/>
    <mergeCell ref="E133:E134"/>
    <mergeCell ref="F133:F134"/>
    <mergeCell ref="B127:B128"/>
    <mergeCell ref="C127:C128"/>
    <mergeCell ref="D127:D128"/>
    <mergeCell ref="E127:E128"/>
    <mergeCell ref="F127:F128"/>
    <mergeCell ref="A129:A130"/>
    <mergeCell ref="B129:B130"/>
    <mergeCell ref="C129:C130"/>
    <mergeCell ref="D129:D130"/>
    <mergeCell ref="E129:E130"/>
    <mergeCell ref="F129:F130"/>
    <mergeCell ref="B122:B123"/>
    <mergeCell ref="C122:C123"/>
    <mergeCell ref="D122:D123"/>
    <mergeCell ref="E122:E123"/>
    <mergeCell ref="F122:F123"/>
    <mergeCell ref="A123:A124"/>
    <mergeCell ref="B124:B125"/>
    <mergeCell ref="C124:C125"/>
    <mergeCell ref="E124:E125"/>
    <mergeCell ref="F124:F125"/>
    <mergeCell ref="B118:B119"/>
    <mergeCell ref="C118:C119"/>
    <mergeCell ref="D118:D119"/>
    <mergeCell ref="E118:E119"/>
    <mergeCell ref="F118:F119"/>
    <mergeCell ref="A120:A121"/>
    <mergeCell ref="B120:B121"/>
    <mergeCell ref="C120:C121"/>
    <mergeCell ref="D120:D121"/>
    <mergeCell ref="E120:E121"/>
    <mergeCell ref="F120:F121"/>
    <mergeCell ref="B113:B114"/>
    <mergeCell ref="C113:C114"/>
    <mergeCell ref="D113:D114"/>
    <mergeCell ref="E113:E114"/>
    <mergeCell ref="F113:F114"/>
    <mergeCell ref="A114:A115"/>
    <mergeCell ref="B115:B116"/>
    <mergeCell ref="C115:C116"/>
    <mergeCell ref="E115:E116"/>
    <mergeCell ref="F115:F116"/>
    <mergeCell ref="B109:B110"/>
    <mergeCell ref="C109:C110"/>
    <mergeCell ref="D109:D110"/>
    <mergeCell ref="E109:E110"/>
    <mergeCell ref="F109:F110"/>
    <mergeCell ref="A111:A112"/>
    <mergeCell ref="B111:B112"/>
    <mergeCell ref="C111:C112"/>
    <mergeCell ref="D111:D112"/>
    <mergeCell ref="E111:E112"/>
    <mergeCell ref="F111:F112"/>
    <mergeCell ref="B104:B105"/>
    <mergeCell ref="C104:C105"/>
    <mergeCell ref="D104:D105"/>
    <mergeCell ref="E104:E105"/>
    <mergeCell ref="F104:F105"/>
    <mergeCell ref="A105:A106"/>
    <mergeCell ref="B106:B107"/>
    <mergeCell ref="C106:C107"/>
    <mergeCell ref="E106:E107"/>
    <mergeCell ref="F106:F107"/>
    <mergeCell ref="B100:B101"/>
    <mergeCell ref="C100:C101"/>
    <mergeCell ref="D100:D101"/>
    <mergeCell ref="E100:E101"/>
    <mergeCell ref="F100:F101"/>
    <mergeCell ref="A102:A103"/>
    <mergeCell ref="B102:B103"/>
    <mergeCell ref="C102:C103"/>
    <mergeCell ref="D102:D103"/>
    <mergeCell ref="E102:E103"/>
    <mergeCell ref="F102:F103"/>
    <mergeCell ref="B95:B96"/>
    <mergeCell ref="C95:C96"/>
    <mergeCell ref="D95:D96"/>
    <mergeCell ref="E95:E96"/>
    <mergeCell ref="F95:F96"/>
    <mergeCell ref="A96:A97"/>
    <mergeCell ref="B97:B98"/>
    <mergeCell ref="C97:C98"/>
    <mergeCell ref="E97:E98"/>
    <mergeCell ref="F97:F98"/>
    <mergeCell ref="B91:B92"/>
    <mergeCell ref="C91:C92"/>
    <mergeCell ref="D91:D92"/>
    <mergeCell ref="E91:E92"/>
    <mergeCell ref="F91:F92"/>
    <mergeCell ref="A93:A94"/>
    <mergeCell ref="B93:B94"/>
    <mergeCell ref="C93:C94"/>
    <mergeCell ref="D93:D94"/>
    <mergeCell ref="E93:E94"/>
    <mergeCell ref="F93:F94"/>
    <mergeCell ref="B86:B87"/>
    <mergeCell ref="C86:C87"/>
    <mergeCell ref="D86:D87"/>
    <mergeCell ref="E86:E87"/>
    <mergeCell ref="F86:F87"/>
    <mergeCell ref="A87:A88"/>
    <mergeCell ref="B88:B89"/>
    <mergeCell ref="C88:C89"/>
    <mergeCell ref="E88:E89"/>
    <mergeCell ref="F88:F89"/>
    <mergeCell ref="B82:B83"/>
    <mergeCell ref="C82:C83"/>
    <mergeCell ref="D82:D83"/>
    <mergeCell ref="E82:E83"/>
    <mergeCell ref="F82:F83"/>
    <mergeCell ref="A84:A85"/>
    <mergeCell ref="B84:B85"/>
    <mergeCell ref="C84:C85"/>
    <mergeCell ref="D84:D85"/>
    <mergeCell ref="E84:E85"/>
    <mergeCell ref="F84:F85"/>
    <mergeCell ref="B77:B78"/>
    <mergeCell ref="C77:C78"/>
    <mergeCell ref="D77:D78"/>
    <mergeCell ref="E77:E78"/>
    <mergeCell ref="F77:F78"/>
    <mergeCell ref="A78:A79"/>
    <mergeCell ref="B79:B80"/>
    <mergeCell ref="C79:C80"/>
    <mergeCell ref="E79:E80"/>
    <mergeCell ref="F79:F80"/>
    <mergeCell ref="B73:B74"/>
    <mergeCell ref="C73:C74"/>
    <mergeCell ref="D73:D74"/>
    <mergeCell ref="E73:E74"/>
    <mergeCell ref="F73:F74"/>
    <mergeCell ref="A75:A76"/>
    <mergeCell ref="B75:B76"/>
    <mergeCell ref="C75:C76"/>
    <mergeCell ref="D75:D76"/>
    <mergeCell ref="E75:E76"/>
    <mergeCell ref="F75:F76"/>
    <mergeCell ref="B68:B69"/>
    <mergeCell ref="C68:C69"/>
    <mergeCell ref="D68:D69"/>
    <mergeCell ref="E68:E69"/>
    <mergeCell ref="F68:F69"/>
    <mergeCell ref="A69:A70"/>
    <mergeCell ref="B70:B71"/>
    <mergeCell ref="C70:C71"/>
    <mergeCell ref="E70:E71"/>
    <mergeCell ref="F70:F71"/>
    <mergeCell ref="B64:B65"/>
    <mergeCell ref="C64:C65"/>
    <mergeCell ref="D64:D65"/>
    <mergeCell ref="E64:E65"/>
    <mergeCell ref="F64:F65"/>
    <mergeCell ref="A66:A67"/>
    <mergeCell ref="B66:B67"/>
    <mergeCell ref="C66:C67"/>
    <mergeCell ref="D66:D67"/>
    <mergeCell ref="E66:E67"/>
    <mergeCell ref="F66:F67"/>
    <mergeCell ref="A60:A61"/>
    <mergeCell ref="B61:B62"/>
    <mergeCell ref="C61:C62"/>
    <mergeCell ref="E61:E62"/>
    <mergeCell ref="F61:F62"/>
    <mergeCell ref="F57:F58"/>
    <mergeCell ref="B59:B60"/>
    <mergeCell ref="C59:C60"/>
    <mergeCell ref="D59:D60"/>
    <mergeCell ref="E59:E60"/>
    <mergeCell ref="F59:F60"/>
    <mergeCell ref="B55:B56"/>
    <mergeCell ref="C55:C56"/>
    <mergeCell ref="D55:D56"/>
    <mergeCell ref="E55:E56"/>
    <mergeCell ref="F55:F56"/>
    <mergeCell ref="A57:A58"/>
    <mergeCell ref="B57:B58"/>
    <mergeCell ref="C57:C58"/>
    <mergeCell ref="D57:D58"/>
    <mergeCell ref="E57:E58"/>
    <mergeCell ref="B50:B51"/>
    <mergeCell ref="C50:C51"/>
    <mergeCell ref="D50:D51"/>
    <mergeCell ref="E50:E51"/>
    <mergeCell ref="F50:F51"/>
    <mergeCell ref="A51:A52"/>
    <mergeCell ref="B52:B53"/>
    <mergeCell ref="C52:C53"/>
    <mergeCell ref="E52:E53"/>
    <mergeCell ref="F52:F53"/>
    <mergeCell ref="A48:A49"/>
    <mergeCell ref="B48:B49"/>
    <mergeCell ref="C48:C49"/>
    <mergeCell ref="D48:D49"/>
    <mergeCell ref="E48:E49"/>
    <mergeCell ref="F48:F49"/>
    <mergeCell ref="A42:A43"/>
    <mergeCell ref="B43:B44"/>
    <mergeCell ref="C43:C44"/>
    <mergeCell ref="E43:E44"/>
    <mergeCell ref="F43:F44"/>
    <mergeCell ref="B46:B47"/>
    <mergeCell ref="C46:C47"/>
    <mergeCell ref="D46:D47"/>
    <mergeCell ref="E46:E47"/>
    <mergeCell ref="F46:F47"/>
    <mergeCell ref="F39:F40"/>
    <mergeCell ref="B41:B42"/>
    <mergeCell ref="C41:C42"/>
    <mergeCell ref="D41:D42"/>
    <mergeCell ref="E41:E42"/>
    <mergeCell ref="F41:F42"/>
    <mergeCell ref="B37:B38"/>
    <mergeCell ref="C37:C38"/>
    <mergeCell ref="D37:D38"/>
    <mergeCell ref="E37:E38"/>
    <mergeCell ref="F37:F38"/>
    <mergeCell ref="A39:A40"/>
    <mergeCell ref="B39:B40"/>
    <mergeCell ref="C39:C40"/>
    <mergeCell ref="D39:D40"/>
    <mergeCell ref="E39:E40"/>
    <mergeCell ref="B32:B33"/>
    <mergeCell ref="C32:C33"/>
    <mergeCell ref="D32:D33"/>
    <mergeCell ref="E32:E33"/>
    <mergeCell ref="F32:F33"/>
    <mergeCell ref="A33:A34"/>
    <mergeCell ref="B34:B35"/>
    <mergeCell ref="C34:C35"/>
    <mergeCell ref="E34:E35"/>
    <mergeCell ref="F34:F35"/>
    <mergeCell ref="B14:B15"/>
    <mergeCell ref="C14:C15"/>
    <mergeCell ref="D14:D15"/>
    <mergeCell ref="E14:E15"/>
    <mergeCell ref="F14:F15"/>
    <mergeCell ref="A15:A16"/>
    <mergeCell ref="B16:B17"/>
    <mergeCell ref="C16:C17"/>
    <mergeCell ref="E16:E17"/>
    <mergeCell ref="F16:F17"/>
    <mergeCell ref="A30:A31"/>
    <mergeCell ref="B30:B31"/>
    <mergeCell ref="C30:C31"/>
    <mergeCell ref="D30:D31"/>
    <mergeCell ref="E30:E31"/>
    <mergeCell ref="F30:F31"/>
    <mergeCell ref="A24:A25"/>
    <mergeCell ref="B25:B26"/>
    <mergeCell ref="C25:C26"/>
    <mergeCell ref="E25:E26"/>
    <mergeCell ref="F25:F26"/>
    <mergeCell ref="B28:B29"/>
    <mergeCell ref="C28:C29"/>
    <mergeCell ref="D28:D29"/>
    <mergeCell ref="E28:E29"/>
    <mergeCell ref="F28:F29"/>
    <mergeCell ref="F21:F22"/>
    <mergeCell ref="B23:B24"/>
    <mergeCell ref="C23:C24"/>
    <mergeCell ref="D23:D24"/>
    <mergeCell ref="E23:E24"/>
    <mergeCell ref="F23:F24"/>
    <mergeCell ref="F1:F2"/>
    <mergeCell ref="F3:F4"/>
    <mergeCell ref="F5:F6"/>
    <mergeCell ref="F7:F8"/>
    <mergeCell ref="B10:B11"/>
    <mergeCell ref="C10:C11"/>
    <mergeCell ref="D10:D11"/>
    <mergeCell ref="E10:E11"/>
    <mergeCell ref="F10:F11"/>
    <mergeCell ref="B5:B6"/>
    <mergeCell ref="C5:C6"/>
    <mergeCell ref="E5:E6"/>
    <mergeCell ref="A6:A7"/>
    <mergeCell ref="B7:B8"/>
    <mergeCell ref="C7:C8"/>
    <mergeCell ref="E7:E8"/>
    <mergeCell ref="D5:D6"/>
    <mergeCell ref="B1:B2"/>
    <mergeCell ref="C1:C2"/>
    <mergeCell ref="E1:E2"/>
    <mergeCell ref="A3:A4"/>
    <mergeCell ref="B3:B4"/>
    <mergeCell ref="C3:C4"/>
    <mergeCell ref="E3:E4"/>
    <mergeCell ref="D1:D2"/>
    <mergeCell ref="D3:D4"/>
    <mergeCell ref="D7:D8"/>
    <mergeCell ref="A166:A167"/>
    <mergeCell ref="B166:B167"/>
    <mergeCell ref="C166:C167"/>
    <mergeCell ref="D166:D167"/>
    <mergeCell ref="E166:E167"/>
    <mergeCell ref="F166:F167"/>
    <mergeCell ref="B168:B169"/>
    <mergeCell ref="C168:C169"/>
    <mergeCell ref="D168:D169"/>
    <mergeCell ref="E168:E169"/>
    <mergeCell ref="F168:F169"/>
    <mergeCell ref="A169:A170"/>
    <mergeCell ref="B170:B171"/>
    <mergeCell ref="C170:C171"/>
    <mergeCell ref="E170:E171"/>
    <mergeCell ref="F170:F171"/>
    <mergeCell ref="A12:A13"/>
    <mergeCell ref="B12:B13"/>
    <mergeCell ref="C12:C13"/>
    <mergeCell ref="D12:D13"/>
    <mergeCell ref="E12:E13"/>
    <mergeCell ref="F12:F13"/>
    <mergeCell ref="B19:B20"/>
    <mergeCell ref="C19:C20"/>
    <mergeCell ref="D19:D20"/>
    <mergeCell ref="E19:E20"/>
    <mergeCell ref="F19:F20"/>
    <mergeCell ref="A21:A22"/>
    <mergeCell ref="B21:B22"/>
    <mergeCell ref="C21:C22"/>
    <mergeCell ref="D21:D22"/>
    <mergeCell ref="E21:E22"/>
    <mergeCell ref="C182:D183"/>
    <mergeCell ref="C184:D185"/>
    <mergeCell ref="C186:D187"/>
    <mergeCell ref="B182:B183"/>
    <mergeCell ref="E182:E183"/>
    <mergeCell ref="P164:P165"/>
    <mergeCell ref="Q164:Q165"/>
    <mergeCell ref="R164:R165"/>
    <mergeCell ref="S164:S165"/>
    <mergeCell ref="T164:T165"/>
    <mergeCell ref="O166:O167"/>
    <mergeCell ref="P166:P167"/>
    <mergeCell ref="Q166:Q167"/>
    <mergeCell ref="R166:R167"/>
    <mergeCell ref="S166:S167"/>
    <mergeCell ref="T166:T167"/>
    <mergeCell ref="P168:P169"/>
    <mergeCell ref="Q168:Q169"/>
    <mergeCell ref="R168:R169"/>
    <mergeCell ref="S168:S169"/>
    <mergeCell ref="T168:T169"/>
    <mergeCell ref="O169:O170"/>
    <mergeCell ref="P170:P171"/>
    <mergeCell ref="Q170:Q171"/>
    <mergeCell ref="S170:S171"/>
    <mergeCell ref="T170:T171"/>
    <mergeCell ref="B164:B165"/>
    <mergeCell ref="C164:C165"/>
    <mergeCell ref="D164:D165"/>
    <mergeCell ref="E164:E165"/>
    <mergeCell ref="F164:F165"/>
    <mergeCell ref="B173:B174"/>
    <mergeCell ref="A184:A185"/>
    <mergeCell ref="B184:B185"/>
    <mergeCell ref="E184:E185"/>
    <mergeCell ref="F184:F185"/>
    <mergeCell ref="O185:O186"/>
    <mergeCell ref="P185:P186"/>
    <mergeCell ref="Q185:Q186"/>
    <mergeCell ref="R185:R186"/>
    <mergeCell ref="S185:S186"/>
    <mergeCell ref="T185:T186"/>
    <mergeCell ref="B186:B187"/>
    <mergeCell ref="E186:E187"/>
    <mergeCell ref="F186:F187"/>
    <mergeCell ref="A187:A188"/>
    <mergeCell ref="P187:P188"/>
    <mergeCell ref="Q187:Q188"/>
    <mergeCell ref="R187:R188"/>
    <mergeCell ref="S187:S188"/>
    <mergeCell ref="T187:T188"/>
    <mergeCell ref="B188:B189"/>
    <mergeCell ref="C188:C189"/>
    <mergeCell ref="E188:E189"/>
    <mergeCell ref="F188:F189"/>
    <mergeCell ref="O188:O189"/>
    <mergeCell ref="I173:I174"/>
    <mergeCell ref="J173:K174"/>
    <mergeCell ref="L173:L174"/>
    <mergeCell ref="M173:M174"/>
    <mergeCell ref="H175:H176"/>
    <mergeCell ref="I175:I176"/>
    <mergeCell ref="J175:K176"/>
    <mergeCell ref="L175:L176"/>
    <mergeCell ref="M175:M176"/>
    <mergeCell ref="I177:I178"/>
    <mergeCell ref="J177:K178"/>
    <mergeCell ref="L177:L178"/>
    <mergeCell ref="M177:M178"/>
    <mergeCell ref="H178:H179"/>
    <mergeCell ref="I179:I180"/>
    <mergeCell ref="J179:J180"/>
    <mergeCell ref="L179:L180"/>
    <mergeCell ref="M179:M180"/>
    <mergeCell ref="F182:F183"/>
    <mergeCell ref="P183:P184"/>
    <mergeCell ref="Q183:Q184"/>
    <mergeCell ref="P191:P192"/>
    <mergeCell ref="Q191:R192"/>
    <mergeCell ref="S191:S192"/>
    <mergeCell ref="T191:T192"/>
    <mergeCell ref="O193:O194"/>
    <mergeCell ref="P193:P194"/>
    <mergeCell ref="Q193:R194"/>
    <mergeCell ref="S193:S194"/>
    <mergeCell ref="T193:T194"/>
    <mergeCell ref="P195:P196"/>
    <mergeCell ref="Q195:R196"/>
    <mergeCell ref="S195:S196"/>
    <mergeCell ref="T195:T196"/>
    <mergeCell ref="O196:O197"/>
    <mergeCell ref="P197:P198"/>
    <mergeCell ref="Q197:Q198"/>
    <mergeCell ref="S197:S198"/>
    <mergeCell ref="T197:T198"/>
    <mergeCell ref="R183:R184"/>
    <mergeCell ref="S183:S184"/>
    <mergeCell ref="T183:T184"/>
    <mergeCell ref="W174:W175"/>
    <mergeCell ref="X174:Y175"/>
    <mergeCell ref="Z174:Z175"/>
    <mergeCell ref="AA174:AA175"/>
    <mergeCell ref="V176:V177"/>
    <mergeCell ref="W176:W177"/>
    <mergeCell ref="X176:Y177"/>
    <mergeCell ref="Z176:Z177"/>
    <mergeCell ref="AA176:AA177"/>
    <mergeCell ref="W178:W179"/>
    <mergeCell ref="X178:Y179"/>
    <mergeCell ref="Z178:Z179"/>
    <mergeCell ref="AA178:AA179"/>
    <mergeCell ref="V179:V180"/>
    <mergeCell ref="W180:W181"/>
    <mergeCell ref="X180:X181"/>
    <mergeCell ref="Z180:Z181"/>
    <mergeCell ref="AA180:AA181"/>
    <mergeCell ref="D16:D17"/>
    <mergeCell ref="D25:D26"/>
    <mergeCell ref="D34:D35"/>
    <mergeCell ref="D43:D44"/>
    <mergeCell ref="D52:D53"/>
    <mergeCell ref="D61:D62"/>
    <mergeCell ref="D70:D71"/>
    <mergeCell ref="D79:D80"/>
    <mergeCell ref="D88:D89"/>
    <mergeCell ref="D97:D98"/>
    <mergeCell ref="D106:D107"/>
    <mergeCell ref="D115:D116"/>
    <mergeCell ref="D124:D125"/>
    <mergeCell ref="D133:D134"/>
    <mergeCell ref="D142:D143"/>
    <mergeCell ref="D151:D152"/>
    <mergeCell ref="R7:R8"/>
    <mergeCell ref="R16:R17"/>
    <mergeCell ref="R25:R26"/>
    <mergeCell ref="R34:R35"/>
    <mergeCell ref="R43:R44"/>
    <mergeCell ref="R52:R53"/>
    <mergeCell ref="R70:R71"/>
    <mergeCell ref="R79:R80"/>
    <mergeCell ref="R88:R89"/>
    <mergeCell ref="R97:R98"/>
    <mergeCell ref="R106:R107"/>
    <mergeCell ref="R115:R116"/>
    <mergeCell ref="R124:R125"/>
    <mergeCell ref="R133:R134"/>
    <mergeCell ref="R142:R143"/>
    <mergeCell ref="R151:R152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7"/>
  <dimension ref="A1:AH188"/>
  <sheetViews>
    <sheetView view="pageLayout" topLeftCell="A46" workbookViewId="0">
      <selection activeCell="F186" sqref="F186"/>
    </sheetView>
  </sheetViews>
  <sheetFormatPr defaultRowHeight="12.75"/>
  <cols>
    <col min="1" max="1" width="21.85546875" customWidth="1"/>
    <col min="2" max="2" width="23" customWidth="1"/>
    <col min="3" max="3" width="16.140625" customWidth="1"/>
    <col min="4" max="4" width="6.42578125" customWidth="1"/>
    <col min="5" max="5" width="12.28515625" customWidth="1"/>
    <col min="7" max="7" width="3.7109375" customWidth="1"/>
    <col min="8" max="8" width="23.5703125" customWidth="1"/>
    <col min="9" max="9" width="21.42578125" customWidth="1"/>
    <col min="10" max="10" width="11.42578125" customWidth="1"/>
    <col min="12" max="12" width="10.5703125" customWidth="1"/>
    <col min="15" max="15" width="22.7109375" customWidth="1"/>
    <col min="16" max="16" width="19.5703125" customWidth="1"/>
    <col min="17" max="17" width="12.7109375" customWidth="1"/>
    <col min="22" max="22" width="22.28515625" customWidth="1"/>
    <col min="23" max="23" width="18" customWidth="1"/>
    <col min="24" max="24" width="12.5703125" customWidth="1"/>
    <col min="26" max="26" width="11.28515625" customWidth="1"/>
    <col min="28" max="28" width="1.42578125" customWidth="1"/>
    <col min="29" max="29" width="24.42578125" customWidth="1"/>
    <col min="30" max="30" width="17.42578125" customWidth="1"/>
    <col min="31" max="31" width="12.28515625" customWidth="1"/>
    <col min="33" max="33" width="11.85546875" customWidth="1"/>
  </cols>
  <sheetData>
    <row r="1" spans="1:34" ht="13.5" customHeight="1">
      <c r="A1" s="320"/>
      <c r="B1" s="4202"/>
      <c r="C1" s="321" t="s">
        <v>279</v>
      </c>
      <c r="D1" s="321"/>
      <c r="E1" s="321" t="s">
        <v>30</v>
      </c>
      <c r="F1" s="321">
        <f>'10,00'!F12</f>
        <v>0</v>
      </c>
      <c r="H1" s="320"/>
      <c r="I1" s="4202"/>
      <c r="J1" s="321" t="s">
        <v>279</v>
      </c>
      <c r="K1" s="321"/>
      <c r="L1" s="321" t="s">
        <v>30</v>
      </c>
      <c r="M1" s="321">
        <f>'11,30'!F13</f>
        <v>0</v>
      </c>
      <c r="O1" s="320"/>
      <c r="P1" s="4202"/>
      <c r="Q1" s="321" t="s">
        <v>279</v>
      </c>
      <c r="R1" s="321"/>
      <c r="S1" s="321" t="s">
        <v>30</v>
      </c>
      <c r="T1" s="321">
        <f>'16,00'!F13</f>
        <v>0</v>
      </c>
      <c r="V1" s="320"/>
      <c r="W1" s="4202"/>
      <c r="X1" s="321" t="s">
        <v>279</v>
      </c>
      <c r="Y1" s="321"/>
      <c r="Z1" s="321" t="s">
        <v>30</v>
      </c>
      <c r="AA1" s="321">
        <f>'19,00'!F12</f>
        <v>0</v>
      </c>
      <c r="AC1" s="320"/>
      <c r="AD1" s="4202"/>
      <c r="AE1" s="321" t="s">
        <v>279</v>
      </c>
      <c r="AF1" s="321"/>
      <c r="AG1" s="321" t="s">
        <v>30</v>
      </c>
      <c r="AH1" s="321"/>
    </row>
    <row r="2" spans="1:34" ht="18" customHeight="1">
      <c r="A2" s="312">
        <f>'ст мяс'!A2</f>
        <v>0.41666666666666669</v>
      </c>
      <c r="B2" s="4202"/>
      <c r="C2" s="321" t="s">
        <v>47</v>
      </c>
      <c r="D2" s="321"/>
      <c r="E2" s="321" t="s">
        <v>280</v>
      </c>
      <c r="F2" s="321">
        <f>'10,00'!F13</f>
        <v>0</v>
      </c>
      <c r="H2" s="312">
        <f>'ст мяс'!H2</f>
        <v>0.5</v>
      </c>
      <c r="I2" s="4202"/>
      <c r="J2" s="321" t="s">
        <v>47</v>
      </c>
      <c r="K2" s="321"/>
      <c r="L2" s="321" t="s">
        <v>280</v>
      </c>
      <c r="M2" s="321">
        <f>'11,30'!F14</f>
        <v>0</v>
      </c>
      <c r="O2" s="312">
        <f>'ст мяс'!O2</f>
        <v>0.66666666666666663</v>
      </c>
      <c r="P2" s="4202"/>
      <c r="Q2" s="321" t="s">
        <v>47</v>
      </c>
      <c r="R2" s="321"/>
      <c r="S2" s="321" t="s">
        <v>280</v>
      </c>
      <c r="T2" s="321">
        <f>'16,00'!F14</f>
        <v>0</v>
      </c>
      <c r="V2" s="312">
        <f>'ст мяс'!V2</f>
        <v>0.79166666666666663</v>
      </c>
      <c r="W2" s="4202"/>
      <c r="X2" s="321" t="s">
        <v>47</v>
      </c>
      <c r="Y2" s="321"/>
      <c r="Z2" s="321" t="s">
        <v>280</v>
      </c>
      <c r="AA2" s="321">
        <f>'19,00'!F13</f>
        <v>0</v>
      </c>
      <c r="AC2" s="312" t="str">
        <f>'ст мяс'!AC2</f>
        <v>Ночь</v>
      </c>
      <c r="AD2" s="4202"/>
      <c r="AE2" s="321" t="s">
        <v>47</v>
      </c>
      <c r="AF2" s="321"/>
      <c r="AG2" s="321" t="s">
        <v>280</v>
      </c>
      <c r="AH2" s="321"/>
    </row>
    <row r="3" spans="1:34">
      <c r="A3" s="4206" t="str">
        <f>'ст мяс'!A3:A4</f>
        <v>павильон "Орто-Сай"</v>
      </c>
      <c r="B3" s="4207" t="s">
        <v>251</v>
      </c>
      <c r="C3" s="321" t="s">
        <v>46</v>
      </c>
      <c r="D3" s="321"/>
      <c r="E3" s="321" t="s">
        <v>42</v>
      </c>
      <c r="F3" s="321"/>
      <c r="H3" s="4206" t="str">
        <f>'ст мяс'!H3:H4</f>
        <v>павильон "Орто-Сай"</v>
      </c>
      <c r="I3" s="4207" t="s">
        <v>251</v>
      </c>
      <c r="J3" s="321" t="s">
        <v>46</v>
      </c>
      <c r="K3" s="321"/>
      <c r="L3" s="321" t="s">
        <v>42</v>
      </c>
      <c r="M3" s="321"/>
      <c r="O3" s="4206" t="str">
        <f>'ст мяс'!O3:O4</f>
        <v>павильон "Орто-Сай"</v>
      </c>
      <c r="P3" s="4207" t="s">
        <v>251</v>
      </c>
      <c r="Q3" s="321" t="s">
        <v>46</v>
      </c>
      <c r="R3" s="321"/>
      <c r="S3" s="321" t="s">
        <v>42</v>
      </c>
      <c r="T3" s="321"/>
      <c r="V3" s="4206" t="str">
        <f>'ст мяс'!V3:V4</f>
        <v>павильон "Орто-Сай"</v>
      </c>
      <c r="W3" s="4207" t="s">
        <v>251</v>
      </c>
      <c r="X3" s="321" t="s">
        <v>46</v>
      </c>
      <c r="Y3" s="321"/>
      <c r="Z3" s="321" t="s">
        <v>42</v>
      </c>
      <c r="AA3" s="321"/>
      <c r="AC3" s="4206" t="str">
        <f>'ст мяс'!AC3:AC4</f>
        <v>павильон "Орто-Сай"</v>
      </c>
      <c r="AD3" s="4207" t="s">
        <v>251</v>
      </c>
      <c r="AE3" s="321" t="s">
        <v>46</v>
      </c>
      <c r="AF3" s="321"/>
      <c r="AG3" s="321" t="s">
        <v>42</v>
      </c>
      <c r="AH3" s="321"/>
    </row>
    <row r="4" spans="1:34" ht="13.5" customHeight="1">
      <c r="A4" s="4206"/>
      <c r="B4" s="4207"/>
      <c r="C4" s="321" t="s">
        <v>281</v>
      </c>
      <c r="D4" s="321"/>
      <c r="E4" s="321" t="s">
        <v>282</v>
      </c>
      <c r="F4" s="321"/>
      <c r="H4" s="4206"/>
      <c r="I4" s="4207"/>
      <c r="J4" s="321" t="s">
        <v>281</v>
      </c>
      <c r="K4" s="321"/>
      <c r="L4" s="321" t="s">
        <v>282</v>
      </c>
      <c r="M4" s="321"/>
      <c r="O4" s="4206"/>
      <c r="P4" s="4207"/>
      <c r="Q4" s="321" t="s">
        <v>281</v>
      </c>
      <c r="R4" s="321"/>
      <c r="S4" s="321" t="s">
        <v>282</v>
      </c>
      <c r="T4" s="321"/>
      <c r="V4" s="4206"/>
      <c r="W4" s="4207"/>
      <c r="X4" s="321" t="s">
        <v>281</v>
      </c>
      <c r="Y4" s="321"/>
      <c r="Z4" s="321" t="s">
        <v>282</v>
      </c>
      <c r="AA4" s="321"/>
      <c r="AC4" s="4206"/>
      <c r="AD4" s="4207"/>
      <c r="AE4" s="321" t="s">
        <v>281</v>
      </c>
      <c r="AF4" s="321"/>
      <c r="AG4" s="321" t="s">
        <v>282</v>
      </c>
      <c r="AH4" s="321"/>
    </row>
    <row r="5" spans="1:34" ht="13.5" customHeight="1">
      <c r="A5" s="326"/>
      <c r="B5" s="4207" t="s">
        <v>252</v>
      </c>
      <c r="C5" s="324" t="s">
        <v>283</v>
      </c>
      <c r="D5" s="324"/>
      <c r="E5" s="321" t="s">
        <v>41</v>
      </c>
      <c r="F5" s="321"/>
      <c r="H5" s="326"/>
      <c r="I5" s="4207" t="s">
        <v>252</v>
      </c>
      <c r="J5" s="324" t="s">
        <v>283</v>
      </c>
      <c r="K5" s="324"/>
      <c r="L5" s="321" t="s">
        <v>41</v>
      </c>
      <c r="M5" s="321"/>
      <c r="O5" s="326"/>
      <c r="P5" s="4207" t="s">
        <v>252</v>
      </c>
      <c r="Q5" s="324" t="s">
        <v>283</v>
      </c>
      <c r="R5" s="324"/>
      <c r="S5" s="321" t="s">
        <v>41</v>
      </c>
      <c r="T5" s="321"/>
      <c r="V5" s="326"/>
      <c r="W5" s="4207" t="s">
        <v>252</v>
      </c>
      <c r="X5" s="324" t="s">
        <v>283</v>
      </c>
      <c r="Y5" s="324"/>
      <c r="Z5" s="321" t="s">
        <v>41</v>
      </c>
      <c r="AA5" s="321"/>
      <c r="AC5" s="326"/>
      <c r="AD5" s="4207" t="s">
        <v>252</v>
      </c>
      <c r="AE5" s="324" t="s">
        <v>283</v>
      </c>
      <c r="AF5" s="324"/>
      <c r="AG5" s="321" t="s">
        <v>41</v>
      </c>
      <c r="AH5" s="321"/>
    </row>
    <row r="6" spans="1:34" ht="13.5" customHeight="1">
      <c r="A6" s="4267">
        <f>'ст мяс'!A6:A7</f>
        <v>44606</v>
      </c>
      <c r="B6" s="4207"/>
      <c r="C6" s="324" t="s">
        <v>284</v>
      </c>
      <c r="D6" s="324"/>
      <c r="E6" s="321" t="s">
        <v>39</v>
      </c>
      <c r="F6" s="321"/>
      <c r="H6" s="4267">
        <f>'ст мяс'!H6:H7</f>
        <v>44606</v>
      </c>
      <c r="I6" s="4207"/>
      <c r="J6" s="324" t="s">
        <v>284</v>
      </c>
      <c r="K6" s="324"/>
      <c r="L6" s="321" t="s">
        <v>39</v>
      </c>
      <c r="M6" s="321"/>
      <c r="O6" s="4267">
        <f>'ст мяс'!O6:O7</f>
        <v>44606</v>
      </c>
      <c r="P6" s="4207"/>
      <c r="Q6" s="324" t="s">
        <v>284</v>
      </c>
      <c r="R6" s="324"/>
      <c r="S6" s="321" t="s">
        <v>39</v>
      </c>
      <c r="T6" s="321"/>
      <c r="V6" s="4267">
        <f>'ст мяс'!V6:V7</f>
        <v>44606</v>
      </c>
      <c r="W6" s="4207"/>
      <c r="X6" s="324" t="s">
        <v>284</v>
      </c>
      <c r="Y6" s="324"/>
      <c r="Z6" s="321" t="s">
        <v>39</v>
      </c>
      <c r="AA6" s="321"/>
      <c r="AC6" s="4267">
        <f>'ст мяс'!AC6:AC7</f>
        <v>44606</v>
      </c>
      <c r="AD6" s="4207"/>
      <c r="AE6" s="324" t="s">
        <v>284</v>
      </c>
      <c r="AF6" s="324"/>
      <c r="AG6" s="321" t="s">
        <v>39</v>
      </c>
      <c r="AH6" s="321"/>
    </row>
    <row r="7" spans="1:34" ht="13.5" customHeight="1">
      <c r="A7" s="4268"/>
      <c r="B7" s="4207" t="s">
        <v>253</v>
      </c>
      <c r="C7" s="321" t="s">
        <v>285</v>
      </c>
      <c r="D7" s="321"/>
      <c r="E7" s="321" t="s">
        <v>286</v>
      </c>
      <c r="F7" s="321"/>
      <c r="H7" s="4268"/>
      <c r="I7" s="4207" t="s">
        <v>253</v>
      </c>
      <c r="J7" s="321" t="s">
        <v>285</v>
      </c>
      <c r="K7" s="321"/>
      <c r="L7" s="321" t="s">
        <v>286</v>
      </c>
      <c r="M7" s="321"/>
      <c r="O7" s="4268"/>
      <c r="P7" s="4207" t="s">
        <v>253</v>
      </c>
      <c r="Q7" s="321" t="s">
        <v>285</v>
      </c>
      <c r="R7" s="321"/>
      <c r="S7" s="321" t="s">
        <v>286</v>
      </c>
      <c r="T7" s="321"/>
      <c r="V7" s="4268"/>
      <c r="W7" s="4207" t="s">
        <v>253</v>
      </c>
      <c r="X7" s="321" t="s">
        <v>285</v>
      </c>
      <c r="Y7" s="321"/>
      <c r="Z7" s="321" t="s">
        <v>286</v>
      </c>
      <c r="AA7" s="321"/>
      <c r="AC7" s="4268"/>
      <c r="AD7" s="4207" t="s">
        <v>253</v>
      </c>
      <c r="AE7" s="321" t="s">
        <v>285</v>
      </c>
      <c r="AF7" s="321"/>
      <c r="AG7" s="321" t="s">
        <v>286</v>
      </c>
      <c r="AH7" s="321"/>
    </row>
    <row r="8" spans="1:34" ht="13.5" customHeight="1">
      <c r="A8" s="319"/>
      <c r="B8" s="4207"/>
      <c r="C8" s="324" t="s">
        <v>14</v>
      </c>
      <c r="D8" s="324" t="e">
        <f>'10,00'!#REF!</f>
        <v>#REF!</v>
      </c>
      <c r="E8" s="321"/>
      <c r="F8" s="321"/>
      <c r="H8" s="319"/>
      <c r="I8" s="4207"/>
      <c r="J8" s="324" t="s">
        <v>14</v>
      </c>
      <c r="K8" s="324" t="e">
        <f>'11,30'!F26</f>
        <v>#REF!</v>
      </c>
      <c r="L8" s="321"/>
      <c r="M8" s="321"/>
      <c r="O8" s="319"/>
      <c r="P8" s="4207"/>
      <c r="Q8" s="324" t="s">
        <v>14</v>
      </c>
      <c r="R8" s="324" t="e">
        <f>'16,00'!F26</f>
        <v>#REF!</v>
      </c>
      <c r="S8" s="321"/>
      <c r="T8" s="321"/>
      <c r="V8" s="319"/>
      <c r="W8" s="4207"/>
      <c r="X8" s="324" t="s">
        <v>14</v>
      </c>
      <c r="Y8" s="324" t="e">
        <f>'19,00'!#REF!</f>
        <v>#REF!</v>
      </c>
      <c r="Z8" s="321"/>
      <c r="AA8" s="321"/>
      <c r="AC8" s="319"/>
      <c r="AD8" s="4207"/>
      <c r="AE8" s="324" t="s">
        <v>14</v>
      </c>
      <c r="AF8" s="324"/>
      <c r="AG8" s="321"/>
      <c r="AH8" s="321"/>
    </row>
    <row r="9" spans="1:34" ht="11.25" customHeight="1"/>
    <row r="10" spans="1:34" ht="13.5" customHeight="1">
      <c r="A10" s="320"/>
      <c r="B10" s="4202"/>
      <c r="C10" s="321" t="s">
        <v>279</v>
      </c>
      <c r="D10" s="321"/>
      <c r="E10" s="321" t="s">
        <v>30</v>
      </c>
      <c r="F10" s="321">
        <f>'10,00'!O12</f>
        <v>0</v>
      </c>
      <c r="H10" s="320"/>
      <c r="I10" s="4202"/>
      <c r="J10" s="321" t="s">
        <v>279</v>
      </c>
      <c r="K10" s="321"/>
      <c r="L10" s="321" t="s">
        <v>30</v>
      </c>
      <c r="M10" s="321">
        <f>'11,30'!P13</f>
        <v>0</v>
      </c>
      <c r="O10" s="320"/>
      <c r="P10" s="4202"/>
      <c r="Q10" s="321" t="s">
        <v>279</v>
      </c>
      <c r="R10" s="321"/>
      <c r="S10" s="321" t="s">
        <v>30</v>
      </c>
      <c r="T10" s="321">
        <f>'16,00'!P13</f>
        <v>0</v>
      </c>
      <c r="V10" s="320"/>
      <c r="W10" s="4202"/>
      <c r="X10" s="321" t="s">
        <v>279</v>
      </c>
      <c r="Y10" s="321"/>
      <c r="Z10" s="321" t="s">
        <v>30</v>
      </c>
      <c r="AA10" s="321">
        <f>'19,00'!O12</f>
        <v>0</v>
      </c>
      <c r="AC10" s="320"/>
      <c r="AD10" s="4202"/>
      <c r="AE10" s="321" t="s">
        <v>279</v>
      </c>
      <c r="AF10" s="321"/>
      <c r="AG10" s="321" t="s">
        <v>30</v>
      </c>
      <c r="AH10" s="321"/>
    </row>
    <row r="11" spans="1:34" ht="13.5" customHeight="1">
      <c r="A11" s="312">
        <f>'ст мяс'!A11</f>
        <v>0.41666666666666669</v>
      </c>
      <c r="B11" s="4202"/>
      <c r="C11" s="321" t="s">
        <v>47</v>
      </c>
      <c r="D11" s="321"/>
      <c r="E11" s="321" t="s">
        <v>280</v>
      </c>
      <c r="F11" s="321">
        <f>'10,00'!O13</f>
        <v>0</v>
      </c>
      <c r="H11" s="312">
        <f>'ст мяс'!H11</f>
        <v>0.5</v>
      </c>
      <c r="I11" s="4202"/>
      <c r="J11" s="321" t="s">
        <v>47</v>
      </c>
      <c r="K11" s="321"/>
      <c r="L11" s="321" t="s">
        <v>280</v>
      </c>
      <c r="M11" s="321">
        <f>'11,30'!P14</f>
        <v>0</v>
      </c>
      <c r="O11" s="312">
        <f>'ст мяс'!O11</f>
        <v>0.66666666666666663</v>
      </c>
      <c r="P11" s="4202"/>
      <c r="Q11" s="321" t="s">
        <v>47</v>
      </c>
      <c r="R11" s="321"/>
      <c r="S11" s="321" t="s">
        <v>280</v>
      </c>
      <c r="T11" s="321">
        <f>'16,00'!P14</f>
        <v>0</v>
      </c>
      <c r="V11" s="312">
        <f>'ст мяс'!V11</f>
        <v>0.79166666666666663</v>
      </c>
      <c r="W11" s="4202"/>
      <c r="X11" s="321" t="s">
        <v>47</v>
      </c>
      <c r="Y11" s="321"/>
      <c r="Z11" s="321" t="s">
        <v>280</v>
      </c>
      <c r="AA11" s="321">
        <f>'19,00'!O13</f>
        <v>0</v>
      </c>
      <c r="AC11" s="312" t="str">
        <f>'ст мяс'!AC11</f>
        <v>Ночь</v>
      </c>
      <c r="AD11" s="4202"/>
      <c r="AE11" s="321" t="s">
        <v>47</v>
      </c>
      <c r="AF11" s="321"/>
      <c r="AG11" s="321" t="s">
        <v>280</v>
      </c>
      <c r="AH11" s="321"/>
    </row>
    <row r="12" spans="1:34" ht="13.5" customHeight="1">
      <c r="A12" s="4206" t="str">
        <f>'ст мяс'!A12:A13</f>
        <v>павильон "Восток 5"</v>
      </c>
      <c r="B12" s="4207" t="s">
        <v>251</v>
      </c>
      <c r="C12" s="321" t="s">
        <v>46</v>
      </c>
      <c r="D12" s="321"/>
      <c r="E12" s="321" t="s">
        <v>42</v>
      </c>
      <c r="F12" s="321"/>
      <c r="H12" s="4206" t="str">
        <f>'ст мяс'!H12:H13</f>
        <v>павильон "Восток 5"</v>
      </c>
      <c r="I12" s="4207" t="s">
        <v>251</v>
      </c>
      <c r="J12" s="321" t="s">
        <v>46</v>
      </c>
      <c r="K12" s="321"/>
      <c r="L12" s="321" t="s">
        <v>42</v>
      </c>
      <c r="M12" s="321"/>
      <c r="O12" s="4206" t="str">
        <f>'ст мяс'!O12:O13</f>
        <v>павильон "Восток 5"</v>
      </c>
      <c r="P12" s="4207" t="s">
        <v>251</v>
      </c>
      <c r="Q12" s="321" t="s">
        <v>46</v>
      </c>
      <c r="R12" s="321"/>
      <c r="S12" s="321" t="s">
        <v>42</v>
      </c>
      <c r="T12" s="321"/>
      <c r="V12" s="4206" t="str">
        <f>'ст мяс'!V12:V13</f>
        <v>павильон "Восток 5"</v>
      </c>
      <c r="W12" s="4207" t="s">
        <v>251</v>
      </c>
      <c r="X12" s="321" t="s">
        <v>46</v>
      </c>
      <c r="Y12" s="321"/>
      <c r="Z12" s="321" t="s">
        <v>42</v>
      </c>
      <c r="AA12" s="321"/>
      <c r="AC12" s="4206" t="str">
        <f>'ст мяс'!AC12:AC13</f>
        <v>павильон "Бар"</v>
      </c>
      <c r="AD12" s="4207" t="s">
        <v>251</v>
      </c>
      <c r="AE12" s="321" t="s">
        <v>46</v>
      </c>
      <c r="AF12" s="321"/>
      <c r="AG12" s="321" t="s">
        <v>42</v>
      </c>
      <c r="AH12" s="321"/>
    </row>
    <row r="13" spans="1:34" ht="11.25" customHeight="1">
      <c r="A13" s="4206"/>
      <c r="B13" s="4207"/>
      <c r="C13" s="321" t="s">
        <v>281</v>
      </c>
      <c r="D13" s="321"/>
      <c r="E13" s="321" t="s">
        <v>282</v>
      </c>
      <c r="F13" s="321"/>
      <c r="H13" s="4206"/>
      <c r="I13" s="4207"/>
      <c r="J13" s="321" t="s">
        <v>281</v>
      </c>
      <c r="K13" s="321"/>
      <c r="L13" s="321" t="s">
        <v>282</v>
      </c>
      <c r="M13" s="321"/>
      <c r="O13" s="4206"/>
      <c r="P13" s="4207"/>
      <c r="Q13" s="321" t="s">
        <v>281</v>
      </c>
      <c r="R13" s="321"/>
      <c r="S13" s="321" t="s">
        <v>282</v>
      </c>
      <c r="T13" s="321"/>
      <c r="V13" s="4206"/>
      <c r="W13" s="4207"/>
      <c r="X13" s="321" t="s">
        <v>281</v>
      </c>
      <c r="Y13" s="321"/>
      <c r="Z13" s="321" t="s">
        <v>282</v>
      </c>
      <c r="AA13" s="321"/>
      <c r="AC13" s="4206"/>
      <c r="AD13" s="4207"/>
      <c r="AE13" s="321" t="s">
        <v>281</v>
      </c>
      <c r="AF13" s="321"/>
      <c r="AG13" s="321" t="s">
        <v>282</v>
      </c>
      <c r="AH13" s="321"/>
    </row>
    <row r="14" spans="1:34" ht="11.25" customHeight="1">
      <c r="A14" s="326"/>
      <c r="B14" s="4207" t="s">
        <v>252</v>
      </c>
      <c r="C14" s="324" t="s">
        <v>283</v>
      </c>
      <c r="D14" s="324"/>
      <c r="E14" s="321" t="s">
        <v>41</v>
      </c>
      <c r="F14" s="321"/>
      <c r="H14" s="326"/>
      <c r="I14" s="4207" t="s">
        <v>252</v>
      </c>
      <c r="J14" s="324" t="s">
        <v>283</v>
      </c>
      <c r="K14" s="324"/>
      <c r="L14" s="321" t="s">
        <v>41</v>
      </c>
      <c r="M14" s="321"/>
      <c r="O14" s="326"/>
      <c r="P14" s="4207" t="s">
        <v>252</v>
      </c>
      <c r="Q14" s="324" t="s">
        <v>283</v>
      </c>
      <c r="R14" s="324"/>
      <c r="S14" s="321" t="s">
        <v>41</v>
      </c>
      <c r="T14" s="321"/>
      <c r="V14" s="326"/>
      <c r="W14" s="4207" t="s">
        <v>252</v>
      </c>
      <c r="X14" s="324" t="s">
        <v>283</v>
      </c>
      <c r="Y14" s="324"/>
      <c r="Z14" s="321" t="s">
        <v>41</v>
      </c>
      <c r="AA14" s="321"/>
      <c r="AC14" s="326"/>
      <c r="AD14" s="4207" t="s">
        <v>252</v>
      </c>
      <c r="AE14" s="324" t="s">
        <v>283</v>
      </c>
      <c r="AF14" s="324"/>
      <c r="AG14" s="321" t="s">
        <v>41</v>
      </c>
      <c r="AH14" s="321"/>
    </row>
    <row r="15" spans="1:34" ht="11.25" customHeight="1">
      <c r="A15" s="4267">
        <f>'ст мяс'!A15:A16</f>
        <v>44606</v>
      </c>
      <c r="B15" s="4207"/>
      <c r="C15" s="324" t="s">
        <v>284</v>
      </c>
      <c r="D15" s="324"/>
      <c r="E15" s="321" t="s">
        <v>39</v>
      </c>
      <c r="F15" s="321"/>
      <c r="H15" s="4267">
        <f>'ст мяс'!H15:H16</f>
        <v>44606</v>
      </c>
      <c r="I15" s="4207"/>
      <c r="J15" s="324" t="s">
        <v>284</v>
      </c>
      <c r="K15" s="324"/>
      <c r="L15" s="321" t="s">
        <v>39</v>
      </c>
      <c r="M15" s="321"/>
      <c r="O15" s="4267">
        <f>'ст мяс'!O15:O16</f>
        <v>44606</v>
      </c>
      <c r="P15" s="4207"/>
      <c r="Q15" s="324" t="s">
        <v>284</v>
      </c>
      <c r="R15" s="324"/>
      <c r="S15" s="321" t="s">
        <v>39</v>
      </c>
      <c r="T15" s="321"/>
      <c r="V15" s="4267">
        <f>'ст мяс'!V15:V16</f>
        <v>44606</v>
      </c>
      <c r="W15" s="4207"/>
      <c r="X15" s="324" t="s">
        <v>284</v>
      </c>
      <c r="Y15" s="324"/>
      <c r="Z15" s="321" t="s">
        <v>39</v>
      </c>
      <c r="AA15" s="321"/>
      <c r="AC15" s="4267">
        <f>'ст мяс'!AC15:AC16</f>
        <v>44606</v>
      </c>
      <c r="AD15" s="4207"/>
      <c r="AE15" s="324" t="s">
        <v>284</v>
      </c>
      <c r="AF15" s="324"/>
      <c r="AG15" s="321" t="s">
        <v>39</v>
      </c>
      <c r="AH15" s="321"/>
    </row>
    <row r="16" spans="1:34" ht="11.25" customHeight="1">
      <c r="A16" s="4268"/>
      <c r="B16" s="4207" t="s">
        <v>253</v>
      </c>
      <c r="C16" s="321" t="s">
        <v>285</v>
      </c>
      <c r="D16" s="321"/>
      <c r="E16" s="321" t="s">
        <v>286</v>
      </c>
      <c r="F16" s="321"/>
      <c r="H16" s="4268"/>
      <c r="I16" s="4207" t="s">
        <v>253</v>
      </c>
      <c r="J16" s="321" t="s">
        <v>285</v>
      </c>
      <c r="K16" s="321"/>
      <c r="L16" s="321" t="s">
        <v>286</v>
      </c>
      <c r="M16" s="321"/>
      <c r="O16" s="4268"/>
      <c r="P16" s="4207" t="s">
        <v>253</v>
      </c>
      <c r="Q16" s="321" t="s">
        <v>285</v>
      </c>
      <c r="R16" s="321"/>
      <c r="S16" s="321" t="s">
        <v>286</v>
      </c>
      <c r="T16" s="321"/>
      <c r="V16" s="4268"/>
      <c r="W16" s="4207" t="s">
        <v>253</v>
      </c>
      <c r="X16" s="321" t="s">
        <v>285</v>
      </c>
      <c r="Y16" s="321"/>
      <c r="Z16" s="321" t="s">
        <v>286</v>
      </c>
      <c r="AA16" s="321"/>
      <c r="AC16" s="4268"/>
      <c r="AD16" s="4207" t="s">
        <v>253</v>
      </c>
      <c r="AE16" s="321" t="s">
        <v>285</v>
      </c>
      <c r="AF16" s="321"/>
      <c r="AG16" s="321" t="s">
        <v>286</v>
      </c>
      <c r="AH16" s="321"/>
    </row>
    <row r="17" spans="1:34" ht="11.25" customHeight="1">
      <c r="A17" s="319"/>
      <c r="B17" s="4207"/>
      <c r="C17" s="324" t="s">
        <v>14</v>
      </c>
      <c r="D17" s="324" t="e">
        <f>'10,00'!#REF!</f>
        <v>#REF!</v>
      </c>
      <c r="E17" s="321"/>
      <c r="F17" s="321"/>
      <c r="H17" s="319"/>
      <c r="I17" s="4207"/>
      <c r="J17" s="324" t="s">
        <v>14</v>
      </c>
      <c r="K17" s="324" t="e">
        <f>'11,30'!P26</f>
        <v>#REF!</v>
      </c>
      <c r="L17" s="321"/>
      <c r="M17" s="321"/>
      <c r="O17" s="319"/>
      <c r="P17" s="4207"/>
      <c r="Q17" s="324" t="s">
        <v>14</v>
      </c>
      <c r="R17" s="324" t="e">
        <f>'16,00'!P26</f>
        <v>#REF!</v>
      </c>
      <c r="S17" s="321"/>
      <c r="T17" s="321"/>
      <c r="V17" s="319"/>
      <c r="W17" s="4207"/>
      <c r="X17" s="324" t="s">
        <v>14</v>
      </c>
      <c r="Y17" s="324" t="e">
        <f>'19,00'!#REF!</f>
        <v>#REF!</v>
      </c>
      <c r="Z17" s="321"/>
      <c r="AA17" s="321"/>
      <c r="AC17" s="319"/>
      <c r="AD17" s="4207"/>
      <c r="AE17" s="324" t="s">
        <v>14</v>
      </c>
      <c r="AF17" s="324"/>
      <c r="AG17" s="321"/>
      <c r="AH17" s="321"/>
    </row>
    <row r="18" spans="1:34" ht="11.25" customHeight="1"/>
    <row r="19" spans="1:34" ht="11.25" customHeight="1">
      <c r="A19" s="320"/>
      <c r="B19" s="4202"/>
      <c r="C19" s="321" t="s">
        <v>279</v>
      </c>
      <c r="D19" s="321"/>
      <c r="E19" s="321" t="s">
        <v>30</v>
      </c>
      <c r="F19" s="321">
        <f>'10,00'!X12</f>
        <v>70</v>
      </c>
      <c r="H19" s="320"/>
      <c r="I19" s="4202"/>
      <c r="J19" s="321" t="s">
        <v>279</v>
      </c>
      <c r="K19" s="321"/>
      <c r="L19" s="321" t="s">
        <v>30</v>
      </c>
      <c r="M19" s="321">
        <f>'11,30'!Z13</f>
        <v>0</v>
      </c>
      <c r="O19" s="320"/>
      <c r="P19" s="4202"/>
      <c r="Q19" s="321" t="s">
        <v>279</v>
      </c>
      <c r="R19" s="321"/>
      <c r="S19" s="321" t="s">
        <v>30</v>
      </c>
      <c r="T19" s="321">
        <f>'16,00'!Z13</f>
        <v>0</v>
      </c>
      <c r="V19" s="320"/>
      <c r="W19" s="4202"/>
      <c r="X19" s="321" t="s">
        <v>279</v>
      </c>
      <c r="Y19" s="321"/>
      <c r="Z19" s="321" t="s">
        <v>30</v>
      </c>
      <c r="AA19" s="321">
        <f>'19,00'!X12</f>
        <v>30</v>
      </c>
      <c r="AC19" s="320"/>
      <c r="AD19" s="4202"/>
      <c r="AE19" s="321" t="s">
        <v>279</v>
      </c>
      <c r="AF19" s="321"/>
      <c r="AG19" s="321" t="s">
        <v>30</v>
      </c>
      <c r="AH19" s="321"/>
    </row>
    <row r="20" spans="1:34" ht="17.25" customHeight="1">
      <c r="A20" s="312">
        <f>'ст мяс'!A20</f>
        <v>0.41666666666666669</v>
      </c>
      <c r="B20" s="4202"/>
      <c r="C20" s="321" t="s">
        <v>47</v>
      </c>
      <c r="D20" s="321"/>
      <c r="E20" s="321" t="s">
        <v>280</v>
      </c>
      <c r="F20" s="321">
        <f>'10,00'!X13</f>
        <v>14</v>
      </c>
      <c r="H20" s="312">
        <f>'ст мяс'!H20</f>
        <v>0.5</v>
      </c>
      <c r="I20" s="4202"/>
      <c r="J20" s="321" t="s">
        <v>47</v>
      </c>
      <c r="K20" s="321"/>
      <c r="L20" s="321" t="s">
        <v>280</v>
      </c>
      <c r="M20" s="321">
        <f>'11,30'!Z14</f>
        <v>0</v>
      </c>
      <c r="O20" s="312">
        <f>'ст мяс'!O20</f>
        <v>0.66666666666666663</v>
      </c>
      <c r="P20" s="4202"/>
      <c r="Q20" s="321" t="s">
        <v>47</v>
      </c>
      <c r="R20" s="321"/>
      <c r="S20" s="321" t="s">
        <v>280</v>
      </c>
      <c r="T20" s="321">
        <f>'16,00'!Z14</f>
        <v>0</v>
      </c>
      <c r="V20" s="312">
        <f>'ст мяс'!V20</f>
        <v>0.79166666666666663</v>
      </c>
      <c r="W20" s="4202"/>
      <c r="X20" s="321" t="s">
        <v>47</v>
      </c>
      <c r="Y20" s="321"/>
      <c r="Z20" s="321" t="s">
        <v>280</v>
      </c>
      <c r="AA20" s="321">
        <f>'19,00'!X13</f>
        <v>9</v>
      </c>
      <c r="AC20" s="312" t="str">
        <f>'ст мяс'!AC20</f>
        <v>Ночь</v>
      </c>
      <c r="AD20" s="4202"/>
      <c r="AE20" s="321" t="s">
        <v>47</v>
      </c>
      <c r="AF20" s="321"/>
      <c r="AG20" s="321" t="s">
        <v>280</v>
      </c>
      <c r="AH20" s="321"/>
    </row>
    <row r="21" spans="1:34" ht="11.25" customHeight="1">
      <c r="A21" s="4206" t="str">
        <f>'ст мяс'!A21:A22</f>
        <v>павильон "Аламедин-1"</v>
      </c>
      <c r="B21" s="4207" t="s">
        <v>251</v>
      </c>
      <c r="C21" s="321" t="s">
        <v>46</v>
      </c>
      <c r="D21" s="321"/>
      <c r="E21" s="321" t="s">
        <v>42</v>
      </c>
      <c r="F21" s="321"/>
      <c r="H21" s="4206" t="str">
        <f>'ст мяс'!H21:H22</f>
        <v>павильон "Аламедин-1"</v>
      </c>
      <c r="I21" s="4207" t="s">
        <v>251</v>
      </c>
      <c r="J21" s="321" t="s">
        <v>46</v>
      </c>
      <c r="K21" s="321"/>
      <c r="L21" s="321" t="s">
        <v>42</v>
      </c>
      <c r="M21" s="321"/>
      <c r="O21" s="4206" t="str">
        <f>'ст мяс'!O21:O22</f>
        <v>павильон "Аламедин-1"</v>
      </c>
      <c r="P21" s="4207" t="s">
        <v>251</v>
      </c>
      <c r="Q21" s="321" t="s">
        <v>46</v>
      </c>
      <c r="R21" s="321"/>
      <c r="S21" s="321" t="s">
        <v>42</v>
      </c>
      <c r="T21" s="321"/>
      <c r="V21" s="4206" t="str">
        <f>'ст мяс'!V21:V22</f>
        <v>павильон "Аламедин-1"</v>
      </c>
      <c r="W21" s="4207" t="s">
        <v>251</v>
      </c>
      <c r="X21" s="321" t="s">
        <v>46</v>
      </c>
      <c r="Y21" s="321"/>
      <c r="Z21" s="321" t="s">
        <v>42</v>
      </c>
      <c r="AA21" s="321"/>
      <c r="AC21" s="4206" t="str">
        <f>'ст мяс'!AC21:AC22</f>
        <v>павильон "Ай-Пери"</v>
      </c>
      <c r="AD21" s="4207" t="s">
        <v>251</v>
      </c>
      <c r="AE21" s="321" t="s">
        <v>46</v>
      </c>
      <c r="AF21" s="321"/>
      <c r="AG21" s="321" t="s">
        <v>42</v>
      </c>
      <c r="AH21" s="321"/>
    </row>
    <row r="22" spans="1:34" ht="11.25" customHeight="1">
      <c r="A22" s="4206"/>
      <c r="B22" s="4207"/>
      <c r="C22" s="321" t="s">
        <v>281</v>
      </c>
      <c r="D22" s="321"/>
      <c r="E22" s="321" t="s">
        <v>282</v>
      </c>
      <c r="F22" s="321"/>
      <c r="H22" s="4206"/>
      <c r="I22" s="4207"/>
      <c r="J22" s="321" t="s">
        <v>281</v>
      </c>
      <c r="K22" s="321"/>
      <c r="L22" s="321" t="s">
        <v>282</v>
      </c>
      <c r="M22" s="321"/>
      <c r="O22" s="4206"/>
      <c r="P22" s="4207"/>
      <c r="Q22" s="321" t="s">
        <v>281</v>
      </c>
      <c r="R22" s="321"/>
      <c r="S22" s="321" t="s">
        <v>282</v>
      </c>
      <c r="T22" s="321"/>
      <c r="V22" s="4206"/>
      <c r="W22" s="4207"/>
      <c r="X22" s="321" t="s">
        <v>281</v>
      </c>
      <c r="Y22" s="321"/>
      <c r="Z22" s="321" t="s">
        <v>282</v>
      </c>
      <c r="AA22" s="321"/>
      <c r="AC22" s="4206"/>
      <c r="AD22" s="4207"/>
      <c r="AE22" s="321" t="s">
        <v>281</v>
      </c>
      <c r="AF22" s="321"/>
      <c r="AG22" s="321" t="s">
        <v>282</v>
      </c>
      <c r="AH22" s="321"/>
    </row>
    <row r="23" spans="1:34" ht="11.25" customHeight="1">
      <c r="A23" s="326"/>
      <c r="B23" s="4207" t="s">
        <v>252</v>
      </c>
      <c r="C23" s="324" t="s">
        <v>283</v>
      </c>
      <c r="D23" s="324"/>
      <c r="E23" s="321" t="s">
        <v>41</v>
      </c>
      <c r="F23" s="321"/>
      <c r="H23" s="326"/>
      <c r="I23" s="4207" t="s">
        <v>252</v>
      </c>
      <c r="J23" s="324" t="s">
        <v>283</v>
      </c>
      <c r="K23" s="324"/>
      <c r="L23" s="321" t="s">
        <v>41</v>
      </c>
      <c r="M23" s="321"/>
      <c r="O23" s="326"/>
      <c r="P23" s="4207" t="s">
        <v>252</v>
      </c>
      <c r="Q23" s="324" t="s">
        <v>283</v>
      </c>
      <c r="R23" s="324"/>
      <c r="S23" s="321" t="s">
        <v>41</v>
      </c>
      <c r="T23" s="321"/>
      <c r="V23" s="326"/>
      <c r="W23" s="4207" t="s">
        <v>252</v>
      </c>
      <c r="X23" s="324" t="s">
        <v>283</v>
      </c>
      <c r="Y23" s="324"/>
      <c r="Z23" s="321" t="s">
        <v>41</v>
      </c>
      <c r="AA23" s="321"/>
      <c r="AC23" s="326"/>
      <c r="AD23" s="4207" t="s">
        <v>252</v>
      </c>
      <c r="AE23" s="324" t="s">
        <v>283</v>
      </c>
      <c r="AF23" s="324"/>
      <c r="AG23" s="321" t="s">
        <v>41</v>
      </c>
      <c r="AH23" s="321"/>
    </row>
    <row r="24" spans="1:34" ht="11.25" customHeight="1">
      <c r="A24" s="4267">
        <f>'ст мяс'!A24:A25</f>
        <v>44606</v>
      </c>
      <c r="B24" s="4207"/>
      <c r="C24" s="324" t="s">
        <v>284</v>
      </c>
      <c r="D24" s="324"/>
      <c r="E24" s="321" t="s">
        <v>39</v>
      </c>
      <c r="F24" s="321"/>
      <c r="H24" s="4267">
        <f>'ст мяс'!H24:H25</f>
        <v>44606</v>
      </c>
      <c r="I24" s="4207"/>
      <c r="J24" s="324" t="s">
        <v>284</v>
      </c>
      <c r="K24" s="324"/>
      <c r="L24" s="321" t="s">
        <v>39</v>
      </c>
      <c r="M24" s="321"/>
      <c r="O24" s="4267">
        <f>'ст мяс'!O24:O25</f>
        <v>44606</v>
      </c>
      <c r="P24" s="4207"/>
      <c r="Q24" s="324" t="s">
        <v>284</v>
      </c>
      <c r="R24" s="324"/>
      <c r="S24" s="321" t="s">
        <v>39</v>
      </c>
      <c r="T24" s="321"/>
      <c r="V24" s="4267">
        <f>'ст мяс'!V24:V25</f>
        <v>44606</v>
      </c>
      <c r="W24" s="4207"/>
      <c r="X24" s="324" t="s">
        <v>284</v>
      </c>
      <c r="Y24" s="324"/>
      <c r="Z24" s="321" t="s">
        <v>39</v>
      </c>
      <c r="AA24" s="321"/>
      <c r="AC24" s="4267">
        <f>'ст мяс'!AC24:AC25</f>
        <v>44606</v>
      </c>
      <c r="AD24" s="4207"/>
      <c r="AE24" s="324" t="s">
        <v>284</v>
      </c>
      <c r="AF24" s="324"/>
      <c r="AG24" s="321" t="s">
        <v>39</v>
      </c>
      <c r="AH24" s="321"/>
    </row>
    <row r="25" spans="1:34" ht="11.25" customHeight="1">
      <c r="A25" s="4268"/>
      <c r="B25" s="4207" t="s">
        <v>253</v>
      </c>
      <c r="C25" s="321" t="s">
        <v>285</v>
      </c>
      <c r="D25" s="321"/>
      <c r="E25" s="321" t="s">
        <v>286</v>
      </c>
      <c r="F25" s="321"/>
      <c r="H25" s="4268"/>
      <c r="I25" s="4207" t="s">
        <v>253</v>
      </c>
      <c r="J25" s="321" t="s">
        <v>285</v>
      </c>
      <c r="K25" s="321"/>
      <c r="L25" s="321" t="s">
        <v>286</v>
      </c>
      <c r="M25" s="321"/>
      <c r="O25" s="4268"/>
      <c r="P25" s="4207" t="s">
        <v>253</v>
      </c>
      <c r="Q25" s="321" t="s">
        <v>285</v>
      </c>
      <c r="R25" s="321"/>
      <c r="S25" s="321" t="s">
        <v>286</v>
      </c>
      <c r="T25" s="321"/>
      <c r="V25" s="4268"/>
      <c r="W25" s="4207" t="s">
        <v>253</v>
      </c>
      <c r="X25" s="321" t="s">
        <v>285</v>
      </c>
      <c r="Y25" s="321"/>
      <c r="Z25" s="321" t="s">
        <v>286</v>
      </c>
      <c r="AA25" s="321"/>
      <c r="AC25" s="4268"/>
      <c r="AD25" s="4207" t="s">
        <v>253</v>
      </c>
      <c r="AE25" s="321" t="s">
        <v>285</v>
      </c>
      <c r="AF25" s="321"/>
      <c r="AG25" s="321" t="s">
        <v>286</v>
      </c>
      <c r="AH25" s="321"/>
    </row>
    <row r="26" spans="1:34" ht="11.25" customHeight="1">
      <c r="A26" s="319"/>
      <c r="B26" s="4207"/>
      <c r="C26" s="324" t="s">
        <v>14</v>
      </c>
      <c r="D26" s="324" t="e">
        <f>'10,00'!#REF!</f>
        <v>#REF!</v>
      </c>
      <c r="E26" s="321"/>
      <c r="F26" s="321"/>
      <c r="H26" s="319"/>
      <c r="I26" s="4207"/>
      <c r="J26" s="324" t="s">
        <v>14</v>
      </c>
      <c r="K26" s="324" t="e">
        <f>'11,30'!Z26</f>
        <v>#REF!</v>
      </c>
      <c r="L26" s="321"/>
      <c r="M26" s="321"/>
      <c r="O26" s="319"/>
      <c r="P26" s="4207"/>
      <c r="Q26" s="324" t="s">
        <v>14</v>
      </c>
      <c r="R26" s="324" t="e">
        <f>'16,00'!Z26</f>
        <v>#REF!</v>
      </c>
      <c r="S26" s="321"/>
      <c r="T26" s="321"/>
      <c r="V26" s="319"/>
      <c r="W26" s="4207"/>
      <c r="X26" s="324" t="s">
        <v>14</v>
      </c>
      <c r="Y26" s="324" t="e">
        <f>'19,00'!#REF!</f>
        <v>#REF!</v>
      </c>
      <c r="Z26" s="321"/>
      <c r="AA26" s="321"/>
      <c r="AC26" s="319"/>
      <c r="AD26" s="4207"/>
      <c r="AE26" s="324" t="s">
        <v>14</v>
      </c>
      <c r="AF26" s="324"/>
      <c r="AG26" s="321"/>
      <c r="AH26" s="321"/>
    </row>
    <row r="27" spans="1:34" ht="11.25" customHeight="1"/>
    <row r="28" spans="1:34" ht="11.25" customHeight="1">
      <c r="A28" s="320"/>
      <c r="B28" s="4202"/>
      <c r="C28" s="321" t="s">
        <v>279</v>
      </c>
      <c r="D28" s="321"/>
      <c r="E28" s="321" t="s">
        <v>30</v>
      </c>
      <c r="F28" s="321">
        <f>'10,00'!F64</f>
        <v>0</v>
      </c>
      <c r="H28" s="320"/>
      <c r="I28" s="4202"/>
      <c r="J28" s="321" t="s">
        <v>279</v>
      </c>
      <c r="K28" s="321"/>
      <c r="L28" s="321" t="s">
        <v>30</v>
      </c>
      <c r="M28" s="321">
        <f>'11,30'!F68</f>
        <v>0</v>
      </c>
      <c r="O28" s="320"/>
      <c r="P28" s="4202"/>
      <c r="Q28" s="321" t="s">
        <v>279</v>
      </c>
      <c r="R28" s="321"/>
      <c r="S28" s="321" t="s">
        <v>30</v>
      </c>
      <c r="T28" s="321">
        <f>'16,00'!F68</f>
        <v>0</v>
      </c>
      <c r="V28" s="320"/>
      <c r="W28" s="4202"/>
      <c r="X28" s="321" t="s">
        <v>279</v>
      </c>
      <c r="Y28" s="321"/>
      <c r="Z28" s="321" t="s">
        <v>30</v>
      </c>
      <c r="AA28" s="321">
        <f>'19,00'!F64</f>
        <v>50</v>
      </c>
      <c r="AC28" s="320"/>
      <c r="AD28" s="4202"/>
      <c r="AE28" s="321" t="s">
        <v>279</v>
      </c>
      <c r="AF28" s="321"/>
      <c r="AG28" s="321" t="s">
        <v>30</v>
      </c>
      <c r="AH28" s="321"/>
    </row>
    <row r="29" spans="1:34" ht="17.25" customHeight="1">
      <c r="A29" s="312">
        <f>'ст мяс'!A29</f>
        <v>0.41666666666666669</v>
      </c>
      <c r="B29" s="4202"/>
      <c r="C29" s="321" t="s">
        <v>47</v>
      </c>
      <c r="D29" s="321"/>
      <c r="E29" s="321" t="s">
        <v>280</v>
      </c>
      <c r="F29" s="321">
        <f>'10,00'!F65</f>
        <v>0</v>
      </c>
      <c r="H29" s="312">
        <f>'ст мяс'!H29</f>
        <v>0.5</v>
      </c>
      <c r="I29" s="4202"/>
      <c r="J29" s="321" t="s">
        <v>47</v>
      </c>
      <c r="K29" s="321"/>
      <c r="L29" s="321" t="s">
        <v>280</v>
      </c>
      <c r="M29" s="321">
        <f>'11,30'!F69</f>
        <v>0</v>
      </c>
      <c r="O29" s="312">
        <f>'ст мяс'!O29</f>
        <v>0.66666666666666663</v>
      </c>
      <c r="P29" s="4202"/>
      <c r="Q29" s="321" t="s">
        <v>47</v>
      </c>
      <c r="R29" s="321"/>
      <c r="S29" s="321" t="s">
        <v>280</v>
      </c>
      <c r="T29" s="321">
        <f>'16,00'!F69</f>
        <v>0</v>
      </c>
      <c r="V29" s="312">
        <f>'ст мяс'!V29</f>
        <v>0.79166666666666663</v>
      </c>
      <c r="W29" s="4202"/>
      <c r="X29" s="321" t="s">
        <v>47</v>
      </c>
      <c r="Y29" s="321"/>
      <c r="Z29" s="321" t="s">
        <v>280</v>
      </c>
      <c r="AA29" s="321">
        <f>'19,00'!F65</f>
        <v>8</v>
      </c>
      <c r="AC29" s="312" t="str">
        <f>'ст мяс'!AC29</f>
        <v>Ночь</v>
      </c>
      <c r="AD29" s="4202"/>
      <c r="AE29" s="321" t="s">
        <v>47</v>
      </c>
      <c r="AF29" s="321"/>
      <c r="AG29" s="321" t="s">
        <v>280</v>
      </c>
      <c r="AH29" s="321"/>
    </row>
    <row r="30" spans="1:34" ht="11.25" customHeight="1">
      <c r="A30" s="4206" t="str">
        <f>'ст мяс'!A30:A31</f>
        <v>павильон "Вефа"</v>
      </c>
      <c r="B30" s="4207" t="s">
        <v>251</v>
      </c>
      <c r="C30" s="321" t="s">
        <v>46</v>
      </c>
      <c r="D30" s="321"/>
      <c r="E30" s="321" t="s">
        <v>42</v>
      </c>
      <c r="F30" s="321"/>
      <c r="H30" s="4206" t="str">
        <f>'ст мяс'!H30:H31</f>
        <v>павильон "Вефа"</v>
      </c>
      <c r="I30" s="4207" t="s">
        <v>251</v>
      </c>
      <c r="J30" s="321" t="s">
        <v>46</v>
      </c>
      <c r="K30" s="321"/>
      <c r="L30" s="321" t="s">
        <v>42</v>
      </c>
      <c r="M30" s="321"/>
      <c r="O30" s="4206" t="str">
        <f>'ст мяс'!O30:O31</f>
        <v>павильон "Вефа"</v>
      </c>
      <c r="P30" s="4207" t="s">
        <v>251</v>
      </c>
      <c r="Q30" s="321" t="s">
        <v>46</v>
      </c>
      <c r="R30" s="321"/>
      <c r="S30" s="321" t="s">
        <v>42</v>
      </c>
      <c r="T30" s="321"/>
      <c r="V30" s="4206" t="str">
        <f>'ст мяс'!V30:V31</f>
        <v>павильон "Вефа"</v>
      </c>
      <c r="W30" s="4207" t="s">
        <v>251</v>
      </c>
      <c r="X30" s="321" t="s">
        <v>46</v>
      </c>
      <c r="Y30" s="321"/>
      <c r="Z30" s="321" t="s">
        <v>42</v>
      </c>
      <c r="AA30" s="321"/>
      <c r="AC30" s="4206" t="str">
        <f>'ст мяс'!AC30:AC31</f>
        <v>павильон "Донецкая"</v>
      </c>
      <c r="AD30" s="4207" t="s">
        <v>251</v>
      </c>
      <c r="AE30" s="321" t="s">
        <v>46</v>
      </c>
      <c r="AF30" s="321"/>
      <c r="AG30" s="321" t="s">
        <v>42</v>
      </c>
      <c r="AH30" s="321"/>
    </row>
    <row r="31" spans="1:34" ht="11.25" customHeight="1">
      <c r="A31" s="4206"/>
      <c r="B31" s="4207"/>
      <c r="C31" s="321" t="s">
        <v>281</v>
      </c>
      <c r="D31" s="321"/>
      <c r="E31" s="321" t="s">
        <v>282</v>
      </c>
      <c r="F31" s="321"/>
      <c r="H31" s="4206"/>
      <c r="I31" s="4207"/>
      <c r="J31" s="321" t="s">
        <v>281</v>
      </c>
      <c r="K31" s="321"/>
      <c r="L31" s="321" t="s">
        <v>282</v>
      </c>
      <c r="M31" s="321"/>
      <c r="O31" s="4206"/>
      <c r="P31" s="4207"/>
      <c r="Q31" s="321" t="s">
        <v>281</v>
      </c>
      <c r="R31" s="321"/>
      <c r="S31" s="321" t="s">
        <v>282</v>
      </c>
      <c r="T31" s="321"/>
      <c r="V31" s="4206"/>
      <c r="W31" s="4207"/>
      <c r="X31" s="321" t="s">
        <v>281</v>
      </c>
      <c r="Y31" s="321"/>
      <c r="Z31" s="321" t="s">
        <v>282</v>
      </c>
      <c r="AA31" s="321"/>
      <c r="AC31" s="4206"/>
      <c r="AD31" s="4207"/>
      <c r="AE31" s="321" t="s">
        <v>281</v>
      </c>
      <c r="AF31" s="321"/>
      <c r="AG31" s="321" t="s">
        <v>282</v>
      </c>
      <c r="AH31" s="321"/>
    </row>
    <row r="32" spans="1:34" ht="11.25" customHeight="1">
      <c r="A32" s="326"/>
      <c r="B32" s="4207" t="s">
        <v>252</v>
      </c>
      <c r="C32" s="324" t="s">
        <v>283</v>
      </c>
      <c r="D32" s="324"/>
      <c r="E32" s="321" t="s">
        <v>41</v>
      </c>
      <c r="F32" s="321"/>
      <c r="H32" s="326"/>
      <c r="I32" s="4207" t="s">
        <v>252</v>
      </c>
      <c r="J32" s="324" t="s">
        <v>283</v>
      </c>
      <c r="K32" s="324"/>
      <c r="L32" s="321" t="s">
        <v>41</v>
      </c>
      <c r="M32" s="321"/>
      <c r="O32" s="326"/>
      <c r="P32" s="4207" t="s">
        <v>252</v>
      </c>
      <c r="Q32" s="324" t="s">
        <v>283</v>
      </c>
      <c r="R32" s="324"/>
      <c r="S32" s="321" t="s">
        <v>41</v>
      </c>
      <c r="T32" s="321"/>
      <c r="V32" s="326"/>
      <c r="W32" s="4207" t="s">
        <v>252</v>
      </c>
      <c r="X32" s="324" t="s">
        <v>283</v>
      </c>
      <c r="Y32" s="324"/>
      <c r="Z32" s="321" t="s">
        <v>41</v>
      </c>
      <c r="AA32" s="321"/>
      <c r="AC32" s="326"/>
      <c r="AD32" s="4207" t="s">
        <v>252</v>
      </c>
      <c r="AE32" s="324" t="s">
        <v>283</v>
      </c>
      <c r="AF32" s="324"/>
      <c r="AG32" s="321" t="s">
        <v>41</v>
      </c>
      <c r="AH32" s="321"/>
    </row>
    <row r="33" spans="1:34" ht="11.25" customHeight="1">
      <c r="A33" s="4267">
        <f>'ст мяс'!A33:A34</f>
        <v>44606</v>
      </c>
      <c r="B33" s="4207"/>
      <c r="C33" s="324" t="s">
        <v>284</v>
      </c>
      <c r="D33" s="324"/>
      <c r="E33" s="321" t="s">
        <v>39</v>
      </c>
      <c r="F33" s="321"/>
      <c r="H33" s="4267">
        <f>'ст мяс'!H33:H34</f>
        <v>44606</v>
      </c>
      <c r="I33" s="4207"/>
      <c r="J33" s="324" t="s">
        <v>284</v>
      </c>
      <c r="K33" s="324"/>
      <c r="L33" s="321" t="s">
        <v>39</v>
      </c>
      <c r="M33" s="321"/>
      <c r="O33" s="4267">
        <f>'ст мяс'!O33:O34</f>
        <v>44606</v>
      </c>
      <c r="P33" s="4207"/>
      <c r="Q33" s="324" t="s">
        <v>284</v>
      </c>
      <c r="R33" s="324"/>
      <c r="S33" s="321" t="s">
        <v>39</v>
      </c>
      <c r="T33" s="321"/>
      <c r="V33" s="4267">
        <f>'ст мяс'!V33:V34</f>
        <v>44606</v>
      </c>
      <c r="W33" s="4207"/>
      <c r="X33" s="324" t="s">
        <v>284</v>
      </c>
      <c r="Y33" s="324"/>
      <c r="Z33" s="321" t="s">
        <v>39</v>
      </c>
      <c r="AA33" s="321"/>
      <c r="AC33" s="4267">
        <f>'ст мяс'!AC33:AC34</f>
        <v>44606</v>
      </c>
      <c r="AD33" s="4207"/>
      <c r="AE33" s="324" t="s">
        <v>284</v>
      </c>
      <c r="AF33" s="324"/>
      <c r="AG33" s="321" t="s">
        <v>39</v>
      </c>
      <c r="AH33" s="321"/>
    </row>
    <row r="34" spans="1:34" ht="11.25" customHeight="1">
      <c r="A34" s="4268"/>
      <c r="B34" s="4207" t="s">
        <v>253</v>
      </c>
      <c r="C34" s="321" t="s">
        <v>285</v>
      </c>
      <c r="D34" s="321"/>
      <c r="E34" s="321" t="s">
        <v>286</v>
      </c>
      <c r="F34" s="321"/>
      <c r="H34" s="4268"/>
      <c r="I34" s="4207" t="s">
        <v>253</v>
      </c>
      <c r="J34" s="321" t="s">
        <v>285</v>
      </c>
      <c r="K34" s="321"/>
      <c r="L34" s="321" t="s">
        <v>286</v>
      </c>
      <c r="M34" s="321"/>
      <c r="O34" s="4268"/>
      <c r="P34" s="4207" t="s">
        <v>253</v>
      </c>
      <c r="Q34" s="321" t="s">
        <v>285</v>
      </c>
      <c r="R34" s="321"/>
      <c r="S34" s="321" t="s">
        <v>286</v>
      </c>
      <c r="T34" s="321"/>
      <c r="V34" s="4268"/>
      <c r="W34" s="4207" t="s">
        <v>253</v>
      </c>
      <c r="X34" s="321" t="s">
        <v>285</v>
      </c>
      <c r="Y34" s="321"/>
      <c r="Z34" s="321" t="s">
        <v>286</v>
      </c>
      <c r="AA34" s="321"/>
      <c r="AC34" s="4268"/>
      <c r="AD34" s="4207" t="s">
        <v>253</v>
      </c>
      <c r="AE34" s="321" t="s">
        <v>285</v>
      </c>
      <c r="AF34" s="321"/>
      <c r="AG34" s="321" t="s">
        <v>286</v>
      </c>
      <c r="AH34" s="321"/>
    </row>
    <row r="35" spans="1:34" ht="11.25" customHeight="1">
      <c r="A35" s="319"/>
      <c r="B35" s="4207"/>
      <c r="C35" s="324" t="s">
        <v>14</v>
      </c>
      <c r="D35" s="324" t="e">
        <f>'10,00'!#REF!</f>
        <v>#REF!</v>
      </c>
      <c r="E35" s="321"/>
      <c r="F35" s="321"/>
      <c r="H35" s="319"/>
      <c r="I35" s="4207"/>
      <c r="J35" s="324" t="s">
        <v>14</v>
      </c>
      <c r="K35" s="324" t="e">
        <f>'11,30'!F81</f>
        <v>#REF!</v>
      </c>
      <c r="L35" s="321"/>
      <c r="M35" s="321"/>
      <c r="O35" s="319"/>
      <c r="P35" s="4207"/>
      <c r="Q35" s="324" t="s">
        <v>14</v>
      </c>
      <c r="R35" s="324" t="e">
        <f>'16,00'!F81</f>
        <v>#REF!</v>
      </c>
      <c r="S35" s="321"/>
      <c r="T35" s="321"/>
      <c r="V35" s="319"/>
      <c r="W35" s="4207"/>
      <c r="X35" s="324" t="s">
        <v>14</v>
      </c>
      <c r="Y35" s="324" t="e">
        <f>'19,00'!#REF!</f>
        <v>#REF!</v>
      </c>
      <c r="Z35" s="321"/>
      <c r="AA35" s="321"/>
      <c r="AC35" s="319"/>
      <c r="AD35" s="4207"/>
      <c r="AE35" s="324" t="s">
        <v>14</v>
      </c>
      <c r="AF35" s="324"/>
      <c r="AG35" s="321"/>
      <c r="AH35" s="321"/>
    </row>
    <row r="36" spans="1:34" ht="11.25" customHeight="1"/>
    <row r="37" spans="1:34" ht="11.25" customHeight="1">
      <c r="A37" s="320"/>
      <c r="B37" s="4202"/>
      <c r="C37" s="321" t="s">
        <v>279</v>
      </c>
      <c r="D37" s="321"/>
      <c r="E37" s="321" t="s">
        <v>30</v>
      </c>
      <c r="F37" s="321">
        <f>'10,00'!O64</f>
        <v>150</v>
      </c>
      <c r="H37" s="320"/>
      <c r="I37" s="4202"/>
      <c r="J37" s="321" t="s">
        <v>279</v>
      </c>
      <c r="K37" s="321"/>
      <c r="L37" s="321" t="s">
        <v>30</v>
      </c>
      <c r="M37" s="321">
        <f>'11,30'!P68</f>
        <v>0</v>
      </c>
      <c r="O37" s="320"/>
      <c r="P37" s="4202"/>
      <c r="Q37" s="321" t="s">
        <v>279</v>
      </c>
      <c r="R37" s="321"/>
      <c r="S37" s="321" t="s">
        <v>30</v>
      </c>
      <c r="T37" s="321">
        <f>'16,00'!P68</f>
        <v>0</v>
      </c>
      <c r="V37" s="320"/>
      <c r="W37" s="4202"/>
      <c r="X37" s="321" t="s">
        <v>279</v>
      </c>
      <c r="Y37" s="321"/>
      <c r="Z37" s="321" t="s">
        <v>30</v>
      </c>
      <c r="AA37" s="321">
        <f>'19,00'!O64</f>
        <v>100</v>
      </c>
      <c r="AC37" s="320"/>
      <c r="AD37" s="4202"/>
      <c r="AE37" s="321" t="s">
        <v>279</v>
      </c>
      <c r="AF37" s="321"/>
      <c r="AG37" s="321" t="s">
        <v>30</v>
      </c>
      <c r="AH37" s="321"/>
    </row>
    <row r="38" spans="1:34" ht="13.5" customHeight="1">
      <c r="A38" s="312">
        <f>'ст мяс'!A38</f>
        <v>0.41666666666666669</v>
      </c>
      <c r="B38" s="4202"/>
      <c r="C38" s="321" t="s">
        <v>47</v>
      </c>
      <c r="D38" s="321"/>
      <c r="E38" s="321" t="s">
        <v>280</v>
      </c>
      <c r="F38" s="321">
        <f>'10,00'!O65</f>
        <v>16</v>
      </c>
      <c r="H38" s="312">
        <f>'ст мяс'!H38</f>
        <v>0.5</v>
      </c>
      <c r="I38" s="4202"/>
      <c r="J38" s="321" t="s">
        <v>47</v>
      </c>
      <c r="K38" s="321"/>
      <c r="L38" s="321" t="s">
        <v>280</v>
      </c>
      <c r="M38" s="321">
        <f>'11,30'!P69</f>
        <v>0</v>
      </c>
      <c r="O38" s="312">
        <f>'ст мяс'!O38</f>
        <v>0.66666666666666663</v>
      </c>
      <c r="P38" s="4202"/>
      <c r="Q38" s="321" t="s">
        <v>47</v>
      </c>
      <c r="R38" s="321"/>
      <c r="S38" s="321" t="s">
        <v>280</v>
      </c>
      <c r="T38" s="321">
        <f>'16,00'!P69</f>
        <v>0</v>
      </c>
      <c r="V38" s="312">
        <f>'ст мяс'!V38</f>
        <v>0.79166666666666663</v>
      </c>
      <c r="W38" s="4202"/>
      <c r="X38" s="321" t="s">
        <v>47</v>
      </c>
      <c r="Y38" s="321"/>
      <c r="Z38" s="321" t="s">
        <v>280</v>
      </c>
      <c r="AA38" s="321">
        <f>'19,00'!O65</f>
        <v>8</v>
      </c>
      <c r="AC38" s="312" t="str">
        <f>'ст мяс'!AC38</f>
        <v>Ночь</v>
      </c>
      <c r="AD38" s="4202"/>
      <c r="AE38" s="321" t="s">
        <v>47</v>
      </c>
      <c r="AF38" s="321"/>
      <c r="AG38" s="321" t="s">
        <v>280</v>
      </c>
      <c r="AH38" s="321"/>
    </row>
    <row r="39" spans="1:34" ht="11.25" customHeight="1">
      <c r="A39" s="4206" t="str">
        <f>'ст мяс'!A39:A40</f>
        <v>павильон "Бар"</v>
      </c>
      <c r="B39" s="4207" t="s">
        <v>251</v>
      </c>
      <c r="C39" s="321" t="s">
        <v>46</v>
      </c>
      <c r="D39" s="321"/>
      <c r="E39" s="321" t="s">
        <v>42</v>
      </c>
      <c r="F39" s="321"/>
      <c r="H39" s="4206" t="str">
        <f>'ст мяс'!H39:H40</f>
        <v>павильон "Бар"</v>
      </c>
      <c r="I39" s="4207" t="s">
        <v>251</v>
      </c>
      <c r="J39" s="321" t="s">
        <v>46</v>
      </c>
      <c r="K39" s="321"/>
      <c r="L39" s="321" t="s">
        <v>42</v>
      </c>
      <c r="M39" s="321"/>
      <c r="O39" s="4206" t="str">
        <f>'ст мяс'!O39:O40</f>
        <v>павильон "Бар"</v>
      </c>
      <c r="P39" s="4207" t="s">
        <v>251</v>
      </c>
      <c r="Q39" s="321" t="s">
        <v>46</v>
      </c>
      <c r="R39" s="321"/>
      <c r="S39" s="321" t="s">
        <v>42</v>
      </c>
      <c r="T39" s="321"/>
      <c r="V39" s="4206" t="str">
        <f>'ст мяс'!V39:V40</f>
        <v>павильон "Бар"</v>
      </c>
      <c r="W39" s="4207" t="s">
        <v>251</v>
      </c>
      <c r="X39" s="321" t="s">
        <v>46</v>
      </c>
      <c r="Y39" s="321"/>
      <c r="Z39" s="321" t="s">
        <v>42</v>
      </c>
      <c r="AA39" s="321"/>
      <c r="AC39" s="4206" t="str">
        <f>'ст мяс'!AC39:AC40</f>
        <v>павильон "Карпинка"</v>
      </c>
      <c r="AD39" s="4207" t="s">
        <v>251</v>
      </c>
      <c r="AE39" s="321" t="s">
        <v>46</v>
      </c>
      <c r="AF39" s="321"/>
      <c r="AG39" s="321" t="s">
        <v>42</v>
      </c>
      <c r="AH39" s="321"/>
    </row>
    <row r="40" spans="1:34" ht="11.25" customHeight="1">
      <c r="A40" s="4206"/>
      <c r="B40" s="4207"/>
      <c r="C40" s="321" t="s">
        <v>281</v>
      </c>
      <c r="D40" s="321"/>
      <c r="E40" s="321" t="s">
        <v>282</v>
      </c>
      <c r="F40" s="321"/>
      <c r="H40" s="4206"/>
      <c r="I40" s="4207"/>
      <c r="J40" s="321" t="s">
        <v>281</v>
      </c>
      <c r="K40" s="321"/>
      <c r="L40" s="321" t="s">
        <v>282</v>
      </c>
      <c r="M40" s="321"/>
      <c r="O40" s="4206"/>
      <c r="P40" s="4207"/>
      <c r="Q40" s="321" t="s">
        <v>281</v>
      </c>
      <c r="R40" s="321"/>
      <c r="S40" s="321" t="s">
        <v>282</v>
      </c>
      <c r="T40" s="321"/>
      <c r="V40" s="4206"/>
      <c r="W40" s="4207"/>
      <c r="X40" s="321" t="s">
        <v>281</v>
      </c>
      <c r="Y40" s="321"/>
      <c r="Z40" s="321" t="s">
        <v>282</v>
      </c>
      <c r="AA40" s="321"/>
      <c r="AC40" s="4206"/>
      <c r="AD40" s="4207"/>
      <c r="AE40" s="321" t="s">
        <v>281</v>
      </c>
      <c r="AF40" s="321"/>
      <c r="AG40" s="321" t="s">
        <v>282</v>
      </c>
      <c r="AH40" s="321"/>
    </row>
    <row r="41" spans="1:34" ht="11.25" customHeight="1">
      <c r="A41" s="326"/>
      <c r="B41" s="4207" t="s">
        <v>252</v>
      </c>
      <c r="C41" s="324" t="s">
        <v>283</v>
      </c>
      <c r="D41" s="324"/>
      <c r="E41" s="321" t="s">
        <v>41</v>
      </c>
      <c r="F41" s="321"/>
      <c r="H41" s="326"/>
      <c r="I41" s="4207" t="s">
        <v>252</v>
      </c>
      <c r="J41" s="324" t="s">
        <v>283</v>
      </c>
      <c r="K41" s="324"/>
      <c r="L41" s="321" t="s">
        <v>41</v>
      </c>
      <c r="M41" s="321"/>
      <c r="O41" s="326"/>
      <c r="P41" s="4207" t="s">
        <v>252</v>
      </c>
      <c r="Q41" s="324" t="s">
        <v>283</v>
      </c>
      <c r="R41" s="324"/>
      <c r="S41" s="321" t="s">
        <v>41</v>
      </c>
      <c r="T41" s="321"/>
      <c r="V41" s="326"/>
      <c r="W41" s="4207" t="s">
        <v>252</v>
      </c>
      <c r="X41" s="324" t="s">
        <v>283</v>
      </c>
      <c r="Y41" s="324"/>
      <c r="Z41" s="321" t="s">
        <v>41</v>
      </c>
      <c r="AA41" s="321"/>
      <c r="AC41" s="326"/>
      <c r="AD41" s="4207" t="s">
        <v>252</v>
      </c>
      <c r="AE41" s="324" t="s">
        <v>283</v>
      </c>
      <c r="AF41" s="324"/>
      <c r="AG41" s="321" t="s">
        <v>41</v>
      </c>
      <c r="AH41" s="321"/>
    </row>
    <row r="42" spans="1:34" ht="11.25" customHeight="1">
      <c r="A42" s="4267">
        <f>'ст мяс'!A42:A43</f>
        <v>44606</v>
      </c>
      <c r="B42" s="4207"/>
      <c r="C42" s="324" t="s">
        <v>284</v>
      </c>
      <c r="D42" s="324"/>
      <c r="E42" s="321" t="s">
        <v>39</v>
      </c>
      <c r="F42" s="321"/>
      <c r="H42" s="4267">
        <f>'ст мяс'!H42:H43</f>
        <v>44606</v>
      </c>
      <c r="I42" s="4207"/>
      <c r="J42" s="324" t="s">
        <v>284</v>
      </c>
      <c r="K42" s="324"/>
      <c r="L42" s="321" t="s">
        <v>39</v>
      </c>
      <c r="M42" s="321"/>
      <c r="O42" s="4267">
        <f>'ст мяс'!O42:O43</f>
        <v>44606</v>
      </c>
      <c r="P42" s="4207"/>
      <c r="Q42" s="324" t="s">
        <v>284</v>
      </c>
      <c r="R42" s="324"/>
      <c r="S42" s="321" t="s">
        <v>39</v>
      </c>
      <c r="T42" s="321"/>
      <c r="V42" s="4267">
        <f>'ст мяс'!V42:V43</f>
        <v>44606</v>
      </c>
      <c r="W42" s="4207"/>
      <c r="X42" s="324" t="s">
        <v>284</v>
      </c>
      <c r="Y42" s="324"/>
      <c r="Z42" s="321" t="s">
        <v>39</v>
      </c>
      <c r="AA42" s="321"/>
      <c r="AC42" s="4267">
        <f>'ст мяс'!AC42:AC43</f>
        <v>44606</v>
      </c>
      <c r="AD42" s="4207"/>
      <c r="AE42" s="324" t="s">
        <v>284</v>
      </c>
      <c r="AF42" s="324"/>
      <c r="AG42" s="321" t="s">
        <v>39</v>
      </c>
      <c r="AH42" s="321"/>
    </row>
    <row r="43" spans="1:34" ht="11.25" customHeight="1">
      <c r="A43" s="4268"/>
      <c r="B43" s="4207" t="s">
        <v>253</v>
      </c>
      <c r="C43" s="321" t="s">
        <v>285</v>
      </c>
      <c r="D43" s="321"/>
      <c r="E43" s="321" t="s">
        <v>286</v>
      </c>
      <c r="F43" s="321"/>
      <c r="H43" s="4268"/>
      <c r="I43" s="4207" t="s">
        <v>253</v>
      </c>
      <c r="J43" s="321" t="s">
        <v>285</v>
      </c>
      <c r="K43" s="321"/>
      <c r="L43" s="321" t="s">
        <v>286</v>
      </c>
      <c r="M43" s="321"/>
      <c r="O43" s="4268"/>
      <c r="P43" s="4207" t="s">
        <v>253</v>
      </c>
      <c r="Q43" s="321" t="s">
        <v>285</v>
      </c>
      <c r="R43" s="321"/>
      <c r="S43" s="321" t="s">
        <v>286</v>
      </c>
      <c r="T43" s="321"/>
      <c r="V43" s="4268"/>
      <c r="W43" s="4207" t="s">
        <v>253</v>
      </c>
      <c r="X43" s="321" t="s">
        <v>285</v>
      </c>
      <c r="Y43" s="321"/>
      <c r="Z43" s="321" t="s">
        <v>286</v>
      </c>
      <c r="AA43" s="321"/>
      <c r="AC43" s="4268"/>
      <c r="AD43" s="4207" t="s">
        <v>253</v>
      </c>
      <c r="AE43" s="321" t="s">
        <v>285</v>
      </c>
      <c r="AF43" s="321"/>
      <c r="AG43" s="321" t="s">
        <v>286</v>
      </c>
      <c r="AH43" s="321"/>
    </row>
    <row r="44" spans="1:34" ht="11.25" customHeight="1">
      <c r="A44" s="319"/>
      <c r="B44" s="4207"/>
      <c r="C44" s="324" t="s">
        <v>14</v>
      </c>
      <c r="D44" s="324" t="e">
        <f>'10,00'!#REF!</f>
        <v>#REF!</v>
      </c>
      <c r="E44" s="321"/>
      <c r="F44" s="321"/>
      <c r="H44" s="319"/>
      <c r="I44" s="4207"/>
      <c r="J44" s="324" t="s">
        <v>14</v>
      </c>
      <c r="K44" s="324" t="e">
        <f>'11,30'!P81</f>
        <v>#REF!</v>
      </c>
      <c r="L44" s="321"/>
      <c r="M44" s="321"/>
      <c r="O44" s="319"/>
      <c r="P44" s="4207"/>
      <c r="Q44" s="324" t="s">
        <v>14</v>
      </c>
      <c r="R44" s="324" t="e">
        <f>'16,00'!P81</f>
        <v>#REF!</v>
      </c>
      <c r="S44" s="321"/>
      <c r="T44" s="321"/>
      <c r="V44" s="319"/>
      <c r="W44" s="4207"/>
      <c r="X44" s="324" t="s">
        <v>14</v>
      </c>
      <c r="Y44" s="324" t="e">
        <f>'19,00'!#REF!</f>
        <v>#REF!</v>
      </c>
      <c r="Z44" s="321"/>
      <c r="AA44" s="321"/>
      <c r="AC44" s="319"/>
      <c r="AD44" s="4207"/>
      <c r="AE44" s="324" t="s">
        <v>14</v>
      </c>
      <c r="AF44" s="324"/>
      <c r="AG44" s="321"/>
      <c r="AH44" s="321"/>
    </row>
    <row r="45" spans="1:34" ht="11.25" customHeight="1"/>
    <row r="46" spans="1:34" ht="11.25" customHeight="1">
      <c r="A46" s="320"/>
      <c r="B46" s="4202"/>
      <c r="C46" s="321" t="s">
        <v>279</v>
      </c>
      <c r="D46" s="321"/>
      <c r="E46" s="321" t="s">
        <v>30</v>
      </c>
      <c r="F46" s="321"/>
      <c r="H46" s="320"/>
      <c r="I46" s="4202"/>
      <c r="J46" s="321" t="s">
        <v>279</v>
      </c>
      <c r="K46" s="321"/>
      <c r="L46" s="321" t="s">
        <v>30</v>
      </c>
      <c r="M46" s="321">
        <f>'11,30'!Z68</f>
        <v>0</v>
      </c>
      <c r="O46" s="320"/>
      <c r="P46" s="4202"/>
      <c r="Q46" s="321" t="s">
        <v>279</v>
      </c>
      <c r="R46" s="321"/>
      <c r="S46" s="321" t="s">
        <v>30</v>
      </c>
      <c r="T46" s="321">
        <f>'16,00'!Z68</f>
        <v>0</v>
      </c>
      <c r="V46" s="320"/>
      <c r="W46" s="4202"/>
      <c r="X46" s="321" t="s">
        <v>279</v>
      </c>
      <c r="Y46" s="321"/>
      <c r="Z46" s="321" t="s">
        <v>30</v>
      </c>
      <c r="AA46" s="321">
        <f>'19,00'!X64</f>
        <v>50</v>
      </c>
      <c r="AC46" s="320"/>
      <c r="AD46" s="4202"/>
      <c r="AE46" s="321" t="s">
        <v>279</v>
      </c>
      <c r="AF46" s="321"/>
      <c r="AG46" s="321" t="s">
        <v>30</v>
      </c>
      <c r="AH46" s="321"/>
    </row>
    <row r="47" spans="1:34" ht="17.25" customHeight="1">
      <c r="A47" s="312">
        <f>'ст мяс'!A47</f>
        <v>0.41666666666666669</v>
      </c>
      <c r="B47" s="4202"/>
      <c r="C47" s="321" t="s">
        <v>47</v>
      </c>
      <c r="D47" s="321"/>
      <c r="E47" s="321" t="s">
        <v>280</v>
      </c>
      <c r="F47" s="321"/>
      <c r="H47" s="312">
        <f>'ст мяс'!H47</f>
        <v>0.5</v>
      </c>
      <c r="I47" s="4202"/>
      <c r="J47" s="321" t="s">
        <v>47</v>
      </c>
      <c r="K47" s="321"/>
      <c r="L47" s="321" t="s">
        <v>280</v>
      </c>
      <c r="M47" s="321">
        <f>'11,30'!Z69</f>
        <v>0</v>
      </c>
      <c r="O47" s="312">
        <f>'ст мяс'!O47</f>
        <v>0.66666666666666663</v>
      </c>
      <c r="P47" s="4202"/>
      <c r="Q47" s="321" t="s">
        <v>47</v>
      </c>
      <c r="R47" s="321"/>
      <c r="S47" s="321" t="s">
        <v>280</v>
      </c>
      <c r="T47" s="321">
        <f>'16,00'!Z69</f>
        <v>0</v>
      </c>
      <c r="V47" s="312">
        <f>'ст мяс'!V47</f>
        <v>0.79166666666666663</v>
      </c>
      <c r="W47" s="4202"/>
      <c r="X47" s="321" t="s">
        <v>47</v>
      </c>
      <c r="Y47" s="321"/>
      <c r="Z47" s="321" t="s">
        <v>280</v>
      </c>
      <c r="AA47" s="321">
        <f>'19,00'!X65</f>
        <v>10</v>
      </c>
      <c r="AC47" s="312" t="str">
        <f>'ст мяс'!AC47</f>
        <v>Ночь</v>
      </c>
      <c r="AD47" s="4202"/>
      <c r="AE47" s="321" t="s">
        <v>47</v>
      </c>
      <c r="AF47" s="321"/>
      <c r="AG47" s="321" t="s">
        <v>280</v>
      </c>
      <c r="AH47" s="321"/>
    </row>
    <row r="48" spans="1:34" ht="11.25" customHeight="1">
      <c r="A48" s="4206" t="str">
        <f>'ст мяс'!A48:A49</f>
        <v>павильон "Ай-Пери"</v>
      </c>
      <c r="B48" s="4207" t="s">
        <v>251</v>
      </c>
      <c r="C48" s="321" t="s">
        <v>46</v>
      </c>
      <c r="D48" s="321"/>
      <c r="E48" s="321" t="s">
        <v>42</v>
      </c>
      <c r="F48" s="321"/>
      <c r="H48" s="4206" t="str">
        <f>'ст мяс'!H48:H49</f>
        <v>павильон "Ай-Пери"</v>
      </c>
      <c r="I48" s="4207" t="s">
        <v>251</v>
      </c>
      <c r="J48" s="321" t="s">
        <v>46</v>
      </c>
      <c r="K48" s="321"/>
      <c r="L48" s="321" t="s">
        <v>42</v>
      </c>
      <c r="M48" s="321"/>
      <c r="O48" s="4206" t="str">
        <f>'ст мяс'!O48:O49</f>
        <v>павильон "Ай-Пери"</v>
      </c>
      <c r="P48" s="4207" t="s">
        <v>251</v>
      </c>
      <c r="Q48" s="321" t="s">
        <v>46</v>
      </c>
      <c r="R48" s="321"/>
      <c r="S48" s="321" t="s">
        <v>42</v>
      </c>
      <c r="T48" s="321"/>
      <c r="V48" s="4206" t="str">
        <f>'ст мяс'!V48:V49</f>
        <v>павильон "Ай-Пери"</v>
      </c>
      <c r="W48" s="4207" t="s">
        <v>251</v>
      </c>
      <c r="X48" s="321" t="s">
        <v>46</v>
      </c>
      <c r="Y48" s="321"/>
      <c r="Z48" s="321" t="s">
        <v>42</v>
      </c>
      <c r="AA48" s="321"/>
      <c r="AC48" s="4206" t="str">
        <f>'ст мяс'!AC48:AC49</f>
        <v>12 мкр</v>
      </c>
      <c r="AD48" s="4207" t="s">
        <v>251</v>
      </c>
      <c r="AE48" s="321" t="s">
        <v>46</v>
      </c>
      <c r="AF48" s="321"/>
      <c r="AG48" s="321" t="s">
        <v>42</v>
      </c>
      <c r="AH48" s="321"/>
    </row>
    <row r="49" spans="1:34" ht="11.25" customHeight="1">
      <c r="A49" s="4206"/>
      <c r="B49" s="4207"/>
      <c r="C49" s="321" t="s">
        <v>281</v>
      </c>
      <c r="D49" s="321"/>
      <c r="E49" s="321" t="s">
        <v>282</v>
      </c>
      <c r="F49" s="321"/>
      <c r="H49" s="4206"/>
      <c r="I49" s="4207"/>
      <c r="J49" s="321" t="s">
        <v>281</v>
      </c>
      <c r="K49" s="321"/>
      <c r="L49" s="321" t="s">
        <v>282</v>
      </c>
      <c r="M49" s="321"/>
      <c r="O49" s="4206"/>
      <c r="P49" s="4207"/>
      <c r="Q49" s="321" t="s">
        <v>281</v>
      </c>
      <c r="R49" s="321"/>
      <c r="S49" s="321" t="s">
        <v>282</v>
      </c>
      <c r="T49" s="321"/>
      <c r="V49" s="4206"/>
      <c r="W49" s="4207"/>
      <c r="X49" s="321" t="s">
        <v>281</v>
      </c>
      <c r="Y49" s="321"/>
      <c r="Z49" s="321" t="s">
        <v>282</v>
      </c>
      <c r="AA49" s="321"/>
      <c r="AC49" s="4206"/>
      <c r="AD49" s="4207"/>
      <c r="AE49" s="321" t="s">
        <v>281</v>
      </c>
      <c r="AF49" s="321"/>
      <c r="AG49" s="321" t="s">
        <v>282</v>
      </c>
      <c r="AH49" s="321"/>
    </row>
    <row r="50" spans="1:34" ht="11.25" customHeight="1">
      <c r="A50" s="326"/>
      <c r="B50" s="4207" t="s">
        <v>252</v>
      </c>
      <c r="C50" s="324" t="s">
        <v>283</v>
      </c>
      <c r="D50" s="324"/>
      <c r="E50" s="321" t="s">
        <v>41</v>
      </c>
      <c r="F50" s="321"/>
      <c r="H50" s="326"/>
      <c r="I50" s="4207" t="s">
        <v>252</v>
      </c>
      <c r="J50" s="324" t="s">
        <v>283</v>
      </c>
      <c r="K50" s="324"/>
      <c r="L50" s="321" t="s">
        <v>41</v>
      </c>
      <c r="M50" s="321"/>
      <c r="O50" s="326"/>
      <c r="P50" s="4207" t="s">
        <v>252</v>
      </c>
      <c r="Q50" s="324" t="s">
        <v>283</v>
      </c>
      <c r="R50" s="324"/>
      <c r="S50" s="321" t="s">
        <v>41</v>
      </c>
      <c r="T50" s="321"/>
      <c r="V50" s="326"/>
      <c r="W50" s="4207" t="s">
        <v>252</v>
      </c>
      <c r="X50" s="324" t="s">
        <v>283</v>
      </c>
      <c r="Y50" s="324"/>
      <c r="Z50" s="321" t="s">
        <v>41</v>
      </c>
      <c r="AA50" s="321"/>
      <c r="AC50" s="326"/>
      <c r="AD50" s="4207" t="s">
        <v>252</v>
      </c>
      <c r="AE50" s="324" t="s">
        <v>283</v>
      </c>
      <c r="AF50" s="324"/>
      <c r="AG50" s="321" t="s">
        <v>41</v>
      </c>
      <c r="AH50" s="321"/>
    </row>
    <row r="51" spans="1:34" ht="11.25" customHeight="1">
      <c r="A51" s="4267">
        <f>'ст мяс'!A51:A52</f>
        <v>44606</v>
      </c>
      <c r="B51" s="4207"/>
      <c r="C51" s="324" t="s">
        <v>284</v>
      </c>
      <c r="D51" s="324"/>
      <c r="E51" s="321" t="s">
        <v>39</v>
      </c>
      <c r="F51" s="321"/>
      <c r="H51" s="4267">
        <f>'ст мяс'!H51:H52</f>
        <v>44606</v>
      </c>
      <c r="I51" s="4207"/>
      <c r="J51" s="324" t="s">
        <v>284</v>
      </c>
      <c r="K51" s="324"/>
      <c r="L51" s="321" t="s">
        <v>39</v>
      </c>
      <c r="M51" s="321"/>
      <c r="O51" s="4267">
        <f>'ст мяс'!O51:O52</f>
        <v>44606</v>
      </c>
      <c r="P51" s="4207"/>
      <c r="Q51" s="324" t="s">
        <v>284</v>
      </c>
      <c r="R51" s="324"/>
      <c r="S51" s="321" t="s">
        <v>39</v>
      </c>
      <c r="T51" s="321"/>
      <c r="V51" s="4267">
        <f>'ст мяс'!V51:V52</f>
        <v>44606</v>
      </c>
      <c r="W51" s="4207"/>
      <c r="X51" s="324" t="s">
        <v>284</v>
      </c>
      <c r="Y51" s="324"/>
      <c r="Z51" s="321" t="s">
        <v>39</v>
      </c>
      <c r="AA51" s="321"/>
      <c r="AC51" s="4267">
        <f>'ст мяс'!AC51:AC52</f>
        <v>44606</v>
      </c>
      <c r="AD51" s="4207"/>
      <c r="AE51" s="324" t="s">
        <v>284</v>
      </c>
      <c r="AF51" s="324"/>
      <c r="AG51" s="321" t="s">
        <v>39</v>
      </c>
      <c r="AH51" s="321"/>
    </row>
    <row r="52" spans="1:34" ht="11.25" customHeight="1">
      <c r="A52" s="4268"/>
      <c r="B52" s="4207" t="s">
        <v>253</v>
      </c>
      <c r="C52" s="321" t="s">
        <v>285</v>
      </c>
      <c r="D52" s="321"/>
      <c r="E52" s="321" t="s">
        <v>286</v>
      </c>
      <c r="F52" s="321"/>
      <c r="H52" s="4268"/>
      <c r="I52" s="4207" t="s">
        <v>253</v>
      </c>
      <c r="J52" s="321" t="s">
        <v>285</v>
      </c>
      <c r="K52" s="321"/>
      <c r="L52" s="321" t="s">
        <v>286</v>
      </c>
      <c r="M52" s="321"/>
      <c r="O52" s="4268"/>
      <c r="P52" s="4207" t="s">
        <v>253</v>
      </c>
      <c r="Q52" s="321" t="s">
        <v>285</v>
      </c>
      <c r="R52" s="321"/>
      <c r="S52" s="321" t="s">
        <v>286</v>
      </c>
      <c r="T52" s="321"/>
      <c r="V52" s="4268"/>
      <c r="W52" s="4207" t="s">
        <v>253</v>
      </c>
      <c r="X52" s="321" t="s">
        <v>285</v>
      </c>
      <c r="Y52" s="321"/>
      <c r="Z52" s="321" t="s">
        <v>286</v>
      </c>
      <c r="AA52" s="321"/>
      <c r="AC52" s="4268"/>
      <c r="AD52" s="4207" t="s">
        <v>253</v>
      </c>
      <c r="AE52" s="321" t="s">
        <v>285</v>
      </c>
      <c r="AF52" s="321"/>
      <c r="AG52" s="321" t="s">
        <v>286</v>
      </c>
      <c r="AH52" s="321"/>
    </row>
    <row r="53" spans="1:34" ht="11.25" customHeight="1">
      <c r="A53" s="319"/>
      <c r="B53" s="4207"/>
      <c r="C53" s="324" t="s">
        <v>14</v>
      </c>
      <c r="D53" s="324" t="e">
        <f>'10,00'!#REF!</f>
        <v>#REF!</v>
      </c>
      <c r="E53" s="321"/>
      <c r="F53" s="321"/>
      <c r="H53" s="319"/>
      <c r="I53" s="4207"/>
      <c r="J53" s="324" t="s">
        <v>14</v>
      </c>
      <c r="K53" s="324" t="e">
        <f>'11,30'!Z81</f>
        <v>#REF!</v>
      </c>
      <c r="L53" s="321"/>
      <c r="M53" s="321"/>
      <c r="O53" s="319"/>
      <c r="P53" s="4207"/>
      <c r="Q53" s="324" t="s">
        <v>14</v>
      </c>
      <c r="R53" s="324" t="e">
        <f>'16,00'!Z81</f>
        <v>#REF!</v>
      </c>
      <c r="S53" s="321"/>
      <c r="T53" s="321"/>
      <c r="V53" s="319"/>
      <c r="W53" s="4207"/>
      <c r="X53" s="324" t="s">
        <v>14</v>
      </c>
      <c r="Y53" s="324" t="e">
        <f>'19,00'!#REF!</f>
        <v>#REF!</v>
      </c>
      <c r="Z53" s="321"/>
      <c r="AA53" s="321"/>
      <c r="AC53" s="319"/>
      <c r="AD53" s="4207"/>
      <c r="AE53" s="324" t="s">
        <v>14</v>
      </c>
      <c r="AF53" s="324"/>
      <c r="AG53" s="321"/>
      <c r="AH53" s="321"/>
    </row>
    <row r="54" spans="1:34" ht="11.25" customHeight="1"/>
    <row r="55" spans="1:34" ht="11.25" customHeight="1">
      <c r="A55" s="320"/>
      <c r="B55" s="4202"/>
      <c r="C55" s="321" t="s">
        <v>279</v>
      </c>
      <c r="D55" s="321"/>
      <c r="E55" s="321" t="s">
        <v>30</v>
      </c>
      <c r="F55" s="321">
        <f>'10,00'!F116</f>
        <v>0</v>
      </c>
      <c r="H55" s="320"/>
      <c r="I55" s="4202"/>
      <c r="J55" s="321" t="s">
        <v>279</v>
      </c>
      <c r="K55" s="321"/>
      <c r="L55" s="321" t="s">
        <v>30</v>
      </c>
      <c r="M55" s="321">
        <f>'11,30'!F123</f>
        <v>0</v>
      </c>
      <c r="O55" s="320"/>
      <c r="P55" s="4202"/>
      <c r="Q55" s="321" t="s">
        <v>279</v>
      </c>
      <c r="R55" s="321"/>
      <c r="S55" s="321" t="s">
        <v>30</v>
      </c>
      <c r="T55" s="321">
        <f>'16,00'!F123</f>
        <v>0</v>
      </c>
      <c r="V55" s="320"/>
      <c r="W55" s="4202"/>
      <c r="X55" s="321" t="s">
        <v>279</v>
      </c>
      <c r="Y55" s="321"/>
      <c r="Z55" s="321" t="s">
        <v>30</v>
      </c>
      <c r="AA55" s="321">
        <f>'19,00'!F116</f>
        <v>0</v>
      </c>
      <c r="AC55" s="320"/>
      <c r="AD55" s="4202"/>
      <c r="AE55" s="321" t="s">
        <v>279</v>
      </c>
      <c r="AF55" s="321"/>
      <c r="AG55" s="321" t="s">
        <v>30</v>
      </c>
      <c r="AH55" s="321"/>
    </row>
    <row r="56" spans="1:34" ht="18.75" customHeight="1">
      <c r="A56" s="312">
        <f>'ст мяс'!A56</f>
        <v>0.41666666666666669</v>
      </c>
      <c r="B56" s="4202"/>
      <c r="C56" s="321" t="s">
        <v>47</v>
      </c>
      <c r="D56" s="321"/>
      <c r="E56" s="321" t="s">
        <v>280</v>
      </c>
      <c r="F56" s="321">
        <f>'10,00'!F117</f>
        <v>0</v>
      </c>
      <c r="H56" s="312">
        <f>'ст мяс'!H56</f>
        <v>0.5</v>
      </c>
      <c r="I56" s="4202"/>
      <c r="J56" s="321" t="s">
        <v>47</v>
      </c>
      <c r="K56" s="321"/>
      <c r="L56" s="321" t="s">
        <v>280</v>
      </c>
      <c r="M56" s="321">
        <f>'11,30'!F124</f>
        <v>0</v>
      </c>
      <c r="O56" s="312">
        <f>'ст мяс'!O56</f>
        <v>0.66666666666666663</v>
      </c>
      <c r="P56" s="4202"/>
      <c r="Q56" s="321" t="s">
        <v>47</v>
      </c>
      <c r="R56" s="321"/>
      <c r="S56" s="321" t="s">
        <v>280</v>
      </c>
      <c r="T56" s="321">
        <f>'16,00'!F124</f>
        <v>0</v>
      </c>
      <c r="V56" s="312">
        <f>'ст мяс'!V56</f>
        <v>0.79166666666666663</v>
      </c>
      <c r="W56" s="4202"/>
      <c r="X56" s="321" t="s">
        <v>47</v>
      </c>
      <c r="Y56" s="321"/>
      <c r="Z56" s="321" t="s">
        <v>280</v>
      </c>
      <c r="AA56" s="321">
        <f>'19,00'!F117</f>
        <v>0</v>
      </c>
      <c r="AC56" s="312">
        <f>'ст мяс'!AC56</f>
        <v>0</v>
      </c>
      <c r="AD56" s="4202"/>
      <c r="AE56" s="321" t="s">
        <v>47</v>
      </c>
      <c r="AF56" s="321"/>
      <c r="AG56" s="321" t="s">
        <v>280</v>
      </c>
      <c r="AH56" s="321"/>
    </row>
    <row r="57" spans="1:34" ht="11.25" customHeight="1">
      <c r="A57" s="4206" t="str">
        <f>'ст мяс'!A57:A58</f>
        <v>павильон "Технопарк"</v>
      </c>
      <c r="B57" s="4207" t="s">
        <v>251</v>
      </c>
      <c r="C57" s="321" t="s">
        <v>46</v>
      </c>
      <c r="D57" s="321"/>
      <c r="E57" s="321" t="s">
        <v>42</v>
      </c>
      <c r="F57" s="321"/>
      <c r="H57" s="4206" t="str">
        <f>'ст мяс'!H57:H58</f>
        <v>павильон "Дордой"</v>
      </c>
      <c r="I57" s="4207" t="s">
        <v>251</v>
      </c>
      <c r="J57" s="321" t="s">
        <v>46</v>
      </c>
      <c r="K57" s="321"/>
      <c r="L57" s="321" t="s">
        <v>42</v>
      </c>
      <c r="M57" s="321"/>
      <c r="O57" s="4206" t="str">
        <f>'ст мяс'!O57:O58</f>
        <v>павильон "Дордой"</v>
      </c>
      <c r="P57" s="4207" t="s">
        <v>251</v>
      </c>
      <c r="Q57" s="321" t="s">
        <v>46</v>
      </c>
      <c r="R57" s="321"/>
      <c r="S57" s="321" t="s">
        <v>42</v>
      </c>
      <c r="T57" s="321"/>
      <c r="V57" s="4206" t="str">
        <f>'ст мяс'!V57:V58</f>
        <v>павильон "Техно Парк"</v>
      </c>
      <c r="W57" s="4207" t="s">
        <v>251</v>
      </c>
      <c r="X57" s="321" t="s">
        <v>46</v>
      </c>
      <c r="Y57" s="321"/>
      <c r="Z57" s="321" t="s">
        <v>42</v>
      </c>
      <c r="AA57" s="321"/>
      <c r="AC57" s="4206">
        <f>'ст мяс'!AC57:AC58</f>
        <v>0</v>
      </c>
      <c r="AD57" s="4207" t="s">
        <v>251</v>
      </c>
      <c r="AE57" s="321" t="s">
        <v>46</v>
      </c>
      <c r="AF57" s="321"/>
      <c r="AG57" s="321" t="s">
        <v>42</v>
      </c>
      <c r="AH57" s="321"/>
    </row>
    <row r="58" spans="1:34" ht="11.25" customHeight="1">
      <c r="A58" s="4206"/>
      <c r="B58" s="4207"/>
      <c r="C58" s="321" t="s">
        <v>281</v>
      </c>
      <c r="D58" s="321"/>
      <c r="E58" s="321" t="s">
        <v>282</v>
      </c>
      <c r="F58" s="321"/>
      <c r="H58" s="4206"/>
      <c r="I58" s="4207"/>
      <c r="J58" s="321" t="s">
        <v>281</v>
      </c>
      <c r="K58" s="321"/>
      <c r="L58" s="321" t="s">
        <v>282</v>
      </c>
      <c r="M58" s="321"/>
      <c r="O58" s="4206"/>
      <c r="P58" s="4207"/>
      <c r="Q58" s="321" t="s">
        <v>281</v>
      </c>
      <c r="R58" s="321"/>
      <c r="S58" s="321" t="s">
        <v>282</v>
      </c>
      <c r="T58" s="321"/>
      <c r="V58" s="4206"/>
      <c r="W58" s="4207"/>
      <c r="X58" s="321" t="s">
        <v>281</v>
      </c>
      <c r="Y58" s="321"/>
      <c r="Z58" s="321" t="s">
        <v>282</v>
      </c>
      <c r="AA58" s="321"/>
      <c r="AC58" s="4206"/>
      <c r="AD58" s="4207"/>
      <c r="AE58" s="321" t="s">
        <v>281</v>
      </c>
      <c r="AF58" s="321"/>
      <c r="AG58" s="321" t="s">
        <v>282</v>
      </c>
      <c r="AH58" s="321"/>
    </row>
    <row r="59" spans="1:34" ht="11.25" customHeight="1">
      <c r="A59" s="326"/>
      <c r="B59" s="4207" t="s">
        <v>252</v>
      </c>
      <c r="C59" s="324" t="s">
        <v>283</v>
      </c>
      <c r="D59" s="324"/>
      <c r="E59" s="321" t="s">
        <v>41</v>
      </c>
      <c r="F59" s="321"/>
      <c r="H59" s="326"/>
      <c r="I59" s="4207" t="s">
        <v>252</v>
      </c>
      <c r="J59" s="324" t="s">
        <v>283</v>
      </c>
      <c r="K59" s="324"/>
      <c r="L59" s="321" t="s">
        <v>41</v>
      </c>
      <c r="M59" s="321"/>
      <c r="O59" s="326"/>
      <c r="P59" s="4207" t="s">
        <v>252</v>
      </c>
      <c r="Q59" s="324" t="s">
        <v>283</v>
      </c>
      <c r="R59" s="324"/>
      <c r="S59" s="321" t="s">
        <v>41</v>
      </c>
      <c r="T59" s="321"/>
      <c r="V59" s="326"/>
      <c r="W59" s="4207" t="s">
        <v>252</v>
      </c>
      <c r="X59" s="324" t="s">
        <v>283</v>
      </c>
      <c r="Y59" s="324"/>
      <c r="Z59" s="321" t="s">
        <v>41</v>
      </c>
      <c r="AA59" s="321"/>
      <c r="AC59" s="326"/>
      <c r="AD59" s="4207" t="s">
        <v>252</v>
      </c>
      <c r="AE59" s="324" t="s">
        <v>283</v>
      </c>
      <c r="AF59" s="324"/>
      <c r="AG59" s="321" t="s">
        <v>41</v>
      </c>
      <c r="AH59" s="321"/>
    </row>
    <row r="60" spans="1:34" ht="11.25" customHeight="1">
      <c r="A60" s="4267">
        <f>'ст мяс'!A60:A61</f>
        <v>44606</v>
      </c>
      <c r="B60" s="4207"/>
      <c r="C60" s="324" t="s">
        <v>284</v>
      </c>
      <c r="D60" s="324"/>
      <c r="E60" s="321" t="s">
        <v>39</v>
      </c>
      <c r="F60" s="321"/>
      <c r="H60" s="4267">
        <f>'ст мяс'!H60:H61</f>
        <v>44606</v>
      </c>
      <c r="I60" s="4207"/>
      <c r="J60" s="324" t="s">
        <v>284</v>
      </c>
      <c r="K60" s="324"/>
      <c r="L60" s="321" t="s">
        <v>39</v>
      </c>
      <c r="M60" s="321"/>
      <c r="O60" s="4267">
        <f>'ст мяс'!O60:O61</f>
        <v>44606</v>
      </c>
      <c r="P60" s="4207"/>
      <c r="Q60" s="324" t="s">
        <v>284</v>
      </c>
      <c r="R60" s="324"/>
      <c r="S60" s="321" t="s">
        <v>39</v>
      </c>
      <c r="T60" s="321"/>
      <c r="V60" s="4267">
        <f>'ст мяс'!V60:V61</f>
        <v>44606</v>
      </c>
      <c r="W60" s="4207"/>
      <c r="X60" s="324" t="s">
        <v>284</v>
      </c>
      <c r="Y60" s="324"/>
      <c r="Z60" s="321" t="s">
        <v>39</v>
      </c>
      <c r="AA60" s="321"/>
      <c r="AC60" s="4267">
        <f>'ст мяс'!AC60:AC61</f>
        <v>0</v>
      </c>
      <c r="AD60" s="4207"/>
      <c r="AE60" s="324" t="s">
        <v>284</v>
      </c>
      <c r="AF60" s="324"/>
      <c r="AG60" s="321" t="s">
        <v>39</v>
      </c>
      <c r="AH60" s="321"/>
    </row>
    <row r="61" spans="1:34" ht="11.25" customHeight="1">
      <c r="A61" s="4268"/>
      <c r="B61" s="4207" t="s">
        <v>253</v>
      </c>
      <c r="C61" s="321" t="s">
        <v>285</v>
      </c>
      <c r="D61" s="321"/>
      <c r="E61" s="321" t="s">
        <v>286</v>
      </c>
      <c r="F61" s="321"/>
      <c r="H61" s="4268"/>
      <c r="I61" s="4207" t="s">
        <v>253</v>
      </c>
      <c r="J61" s="321" t="s">
        <v>285</v>
      </c>
      <c r="K61" s="321"/>
      <c r="L61" s="321" t="s">
        <v>286</v>
      </c>
      <c r="M61" s="321"/>
      <c r="O61" s="4268"/>
      <c r="P61" s="4207" t="s">
        <v>253</v>
      </c>
      <c r="Q61" s="321" t="s">
        <v>285</v>
      </c>
      <c r="R61" s="321"/>
      <c r="S61" s="321" t="s">
        <v>286</v>
      </c>
      <c r="T61" s="321"/>
      <c r="V61" s="4268"/>
      <c r="W61" s="4207" t="s">
        <v>253</v>
      </c>
      <c r="X61" s="321" t="s">
        <v>285</v>
      </c>
      <c r="Y61" s="321"/>
      <c r="Z61" s="321" t="s">
        <v>286</v>
      </c>
      <c r="AA61" s="321"/>
      <c r="AC61" s="4268"/>
      <c r="AD61" s="4207" t="s">
        <v>253</v>
      </c>
      <c r="AE61" s="321" t="s">
        <v>285</v>
      </c>
      <c r="AF61" s="321"/>
      <c r="AG61" s="321" t="s">
        <v>286</v>
      </c>
      <c r="AH61" s="321"/>
    </row>
    <row r="62" spans="1:34" ht="11.25" customHeight="1">
      <c r="A62" s="319"/>
      <c r="B62" s="4207"/>
      <c r="C62" s="324" t="s">
        <v>14</v>
      </c>
      <c r="D62" s="324" t="e">
        <f>'10,00'!#REF!</f>
        <v>#REF!</v>
      </c>
      <c r="E62" s="321"/>
      <c r="F62" s="321"/>
      <c r="H62" s="319"/>
      <c r="I62" s="4207"/>
      <c r="J62" s="324" t="s">
        <v>14</v>
      </c>
      <c r="K62" s="324" t="e">
        <f>'11,30'!F136</f>
        <v>#REF!</v>
      </c>
      <c r="L62" s="321"/>
      <c r="M62" s="321"/>
      <c r="O62" s="319"/>
      <c r="P62" s="4207"/>
      <c r="Q62" s="324" t="s">
        <v>14</v>
      </c>
      <c r="R62" s="324" t="e">
        <f>'16,00'!F136</f>
        <v>#REF!</v>
      </c>
      <c r="S62" s="321"/>
      <c r="T62" s="321"/>
      <c r="V62" s="319"/>
      <c r="W62" s="4207"/>
      <c r="X62" s="324" t="s">
        <v>14</v>
      </c>
      <c r="Y62" s="324" t="e">
        <f>'19,00'!#REF!</f>
        <v>#REF!</v>
      </c>
      <c r="Z62" s="321"/>
      <c r="AA62" s="321"/>
      <c r="AC62" s="319"/>
      <c r="AD62" s="4207"/>
      <c r="AE62" s="324" t="s">
        <v>14</v>
      </c>
      <c r="AF62" s="324"/>
      <c r="AG62" s="321"/>
      <c r="AH62" s="321"/>
    </row>
    <row r="63" spans="1:34" ht="11.25" customHeight="1"/>
    <row r="64" spans="1:34" ht="11.25" customHeight="1">
      <c r="A64" s="320"/>
      <c r="B64" s="4202"/>
      <c r="C64" s="321" t="s">
        <v>279</v>
      </c>
      <c r="D64" s="321"/>
      <c r="E64" s="321" t="s">
        <v>30</v>
      </c>
      <c r="F64" s="321">
        <f>'10,00'!O116</f>
        <v>0</v>
      </c>
      <c r="H64" s="320"/>
      <c r="I64" s="4202"/>
      <c r="J64" s="321" t="s">
        <v>279</v>
      </c>
      <c r="K64" s="321"/>
      <c r="L64" s="321" t="s">
        <v>30</v>
      </c>
      <c r="M64" s="321">
        <f>'11,30'!P123</f>
        <v>0</v>
      </c>
      <c r="O64" s="320"/>
      <c r="P64" s="4202"/>
      <c r="Q64" s="321" t="s">
        <v>279</v>
      </c>
      <c r="R64" s="321"/>
      <c r="S64" s="321" t="s">
        <v>30</v>
      </c>
      <c r="T64" s="321">
        <f>'16,00'!P123</f>
        <v>0</v>
      </c>
      <c r="V64" s="320"/>
      <c r="W64" s="4202"/>
      <c r="X64" s="321" t="s">
        <v>279</v>
      </c>
      <c r="Y64" s="321"/>
      <c r="Z64" s="321" t="s">
        <v>30</v>
      </c>
      <c r="AA64" s="321">
        <f>'19,00'!O116</f>
        <v>0</v>
      </c>
      <c r="AC64" s="320"/>
      <c r="AD64" s="4202"/>
      <c r="AE64" s="321" t="s">
        <v>279</v>
      </c>
      <c r="AF64" s="321"/>
      <c r="AG64" s="321" t="s">
        <v>30</v>
      </c>
      <c r="AH64" s="321"/>
    </row>
    <row r="65" spans="1:34" ht="16.5" customHeight="1">
      <c r="A65" s="312">
        <f>'ст мяс'!A65</f>
        <v>0.41666666666666669</v>
      </c>
      <c r="B65" s="4202"/>
      <c r="C65" s="321" t="s">
        <v>47</v>
      </c>
      <c r="D65" s="321"/>
      <c r="E65" s="321" t="s">
        <v>280</v>
      </c>
      <c r="F65" s="321">
        <f>'10,00'!O117</f>
        <v>0</v>
      </c>
      <c r="H65" s="312">
        <f>'ст мяс'!H65</f>
        <v>0.5</v>
      </c>
      <c r="I65" s="4202"/>
      <c r="J65" s="321" t="s">
        <v>47</v>
      </c>
      <c r="K65" s="321"/>
      <c r="L65" s="321" t="s">
        <v>280</v>
      </c>
      <c r="M65" s="321">
        <f>'11,30'!P124</f>
        <v>0</v>
      </c>
      <c r="O65" s="312">
        <f>'ст мяс'!O65</f>
        <v>0.66666666666666663</v>
      </c>
      <c r="P65" s="4202"/>
      <c r="Q65" s="321" t="s">
        <v>47</v>
      </c>
      <c r="R65" s="321"/>
      <c r="S65" s="321" t="s">
        <v>280</v>
      </c>
      <c r="T65" s="321">
        <f>'16,00'!P124</f>
        <v>0</v>
      </c>
      <c r="V65" s="312">
        <f>'ст мяс'!V65</f>
        <v>0.79166666666666663</v>
      </c>
      <c r="W65" s="4202"/>
      <c r="X65" s="321" t="s">
        <v>47</v>
      </c>
      <c r="Y65" s="321"/>
      <c r="Z65" s="321" t="s">
        <v>280</v>
      </c>
      <c r="AA65" s="321">
        <f>'19,00'!O117</f>
        <v>0</v>
      </c>
      <c r="AC65" s="312">
        <f>'ст мяс'!AC65</f>
        <v>0</v>
      </c>
      <c r="AD65" s="4202"/>
      <c r="AE65" s="321" t="s">
        <v>47</v>
      </c>
      <c r="AF65" s="321"/>
      <c r="AG65" s="321" t="s">
        <v>280</v>
      </c>
      <c r="AH65" s="321"/>
    </row>
    <row r="66" spans="1:34" ht="11.25" customHeight="1">
      <c r="A66" s="4206" t="str">
        <f>'ст мяс'!A66:A67</f>
        <v>павильон "Изумруд"</v>
      </c>
      <c r="B66" s="4207" t="s">
        <v>251</v>
      </c>
      <c r="C66" s="321" t="s">
        <v>46</v>
      </c>
      <c r="D66" s="321"/>
      <c r="E66" s="321" t="s">
        <v>42</v>
      </c>
      <c r="F66" s="321"/>
      <c r="H66" s="4206" t="str">
        <f>'ст мяс'!H66:H67</f>
        <v>павильон "ЦУМ"</v>
      </c>
      <c r="I66" s="4207" t="s">
        <v>251</v>
      </c>
      <c r="J66" s="321" t="s">
        <v>46</v>
      </c>
      <c r="K66" s="321"/>
      <c r="L66" s="321" t="s">
        <v>42</v>
      </c>
      <c r="M66" s="321"/>
      <c r="O66" s="4206" t="str">
        <f>'ст мяс'!O66:O67</f>
        <v>павильон "ЦУМ"</v>
      </c>
      <c r="P66" s="4207" t="s">
        <v>251</v>
      </c>
      <c r="Q66" s="321" t="s">
        <v>46</v>
      </c>
      <c r="R66" s="321"/>
      <c r="S66" s="321" t="s">
        <v>42</v>
      </c>
      <c r="T66" s="321"/>
      <c r="V66" s="4206" t="str">
        <f>'ст мяс'!V66:V67</f>
        <v>павильон "ЦУМ"</v>
      </c>
      <c r="W66" s="4207" t="s">
        <v>251</v>
      </c>
      <c r="X66" s="321" t="s">
        <v>46</v>
      </c>
      <c r="Y66" s="321"/>
      <c r="Z66" s="321" t="s">
        <v>42</v>
      </c>
      <c r="AA66" s="321"/>
      <c r="AC66" s="4206">
        <f>'ст мяс'!AC66:AC67</f>
        <v>0</v>
      </c>
      <c r="AD66" s="4207" t="s">
        <v>251</v>
      </c>
      <c r="AE66" s="321" t="s">
        <v>46</v>
      </c>
      <c r="AF66" s="321"/>
      <c r="AG66" s="321" t="s">
        <v>42</v>
      </c>
      <c r="AH66" s="321"/>
    </row>
    <row r="67" spans="1:34" ht="11.25" customHeight="1">
      <c r="A67" s="4206"/>
      <c r="B67" s="4207"/>
      <c r="C67" s="321" t="s">
        <v>281</v>
      </c>
      <c r="D67" s="321"/>
      <c r="E67" s="321" t="s">
        <v>282</v>
      </c>
      <c r="F67" s="321"/>
      <c r="H67" s="4206"/>
      <c r="I67" s="4207"/>
      <c r="J67" s="321" t="s">
        <v>281</v>
      </c>
      <c r="K67" s="321"/>
      <c r="L67" s="321" t="s">
        <v>282</v>
      </c>
      <c r="M67" s="321"/>
      <c r="O67" s="4206"/>
      <c r="P67" s="4207"/>
      <c r="Q67" s="321" t="s">
        <v>281</v>
      </c>
      <c r="R67" s="321"/>
      <c r="S67" s="321" t="s">
        <v>282</v>
      </c>
      <c r="T67" s="321"/>
      <c r="V67" s="4206"/>
      <c r="W67" s="4207"/>
      <c r="X67" s="321" t="s">
        <v>281</v>
      </c>
      <c r="Y67" s="321"/>
      <c r="Z67" s="321" t="s">
        <v>282</v>
      </c>
      <c r="AA67" s="321"/>
      <c r="AC67" s="4206"/>
      <c r="AD67" s="4207"/>
      <c r="AE67" s="321" t="s">
        <v>281</v>
      </c>
      <c r="AF67" s="321"/>
      <c r="AG67" s="321" t="s">
        <v>282</v>
      </c>
      <c r="AH67" s="321"/>
    </row>
    <row r="68" spans="1:34" ht="11.25" customHeight="1">
      <c r="A68" s="326"/>
      <c r="B68" s="4207" t="s">
        <v>252</v>
      </c>
      <c r="C68" s="324" t="s">
        <v>283</v>
      </c>
      <c r="D68" s="324"/>
      <c r="E68" s="321" t="s">
        <v>41</v>
      </c>
      <c r="F68" s="321"/>
      <c r="H68" s="326"/>
      <c r="I68" s="4207" t="s">
        <v>252</v>
      </c>
      <c r="J68" s="324" t="s">
        <v>283</v>
      </c>
      <c r="K68" s="324"/>
      <c r="L68" s="321" t="s">
        <v>41</v>
      </c>
      <c r="M68" s="321"/>
      <c r="O68" s="326"/>
      <c r="P68" s="4207" t="s">
        <v>252</v>
      </c>
      <c r="Q68" s="324" t="s">
        <v>283</v>
      </c>
      <c r="R68" s="324"/>
      <c r="S68" s="321" t="s">
        <v>41</v>
      </c>
      <c r="T68" s="321"/>
      <c r="V68" s="326"/>
      <c r="W68" s="4207" t="s">
        <v>252</v>
      </c>
      <c r="X68" s="324" t="s">
        <v>283</v>
      </c>
      <c r="Y68" s="324"/>
      <c r="Z68" s="321" t="s">
        <v>41</v>
      </c>
      <c r="AA68" s="321"/>
      <c r="AC68" s="326"/>
      <c r="AD68" s="4207" t="s">
        <v>252</v>
      </c>
      <c r="AE68" s="324" t="s">
        <v>283</v>
      </c>
      <c r="AF68" s="324"/>
      <c r="AG68" s="321" t="s">
        <v>41</v>
      </c>
      <c r="AH68" s="321"/>
    </row>
    <row r="69" spans="1:34" ht="11.25" customHeight="1">
      <c r="A69" s="4267">
        <f>'ст мяс'!A69:A70</f>
        <v>44606</v>
      </c>
      <c r="B69" s="4207"/>
      <c r="C69" s="324" t="s">
        <v>284</v>
      </c>
      <c r="D69" s="324"/>
      <c r="E69" s="321" t="s">
        <v>39</v>
      </c>
      <c r="F69" s="321"/>
      <c r="H69" s="4267">
        <f>'ст мяс'!H69:H70</f>
        <v>44606</v>
      </c>
      <c r="I69" s="4207"/>
      <c r="J69" s="324" t="s">
        <v>284</v>
      </c>
      <c r="K69" s="324"/>
      <c r="L69" s="321" t="s">
        <v>39</v>
      </c>
      <c r="M69" s="321"/>
      <c r="O69" s="4267">
        <f>'ст мяс'!O69:O70</f>
        <v>44606</v>
      </c>
      <c r="P69" s="4207"/>
      <c r="Q69" s="324" t="s">
        <v>284</v>
      </c>
      <c r="R69" s="324"/>
      <c r="S69" s="321" t="s">
        <v>39</v>
      </c>
      <c r="T69" s="321"/>
      <c r="V69" s="4267">
        <f>'ст мяс'!V69:V70</f>
        <v>44606</v>
      </c>
      <c r="W69" s="4207"/>
      <c r="X69" s="324" t="s">
        <v>284</v>
      </c>
      <c r="Y69" s="324"/>
      <c r="Z69" s="321" t="s">
        <v>39</v>
      </c>
      <c r="AA69" s="321"/>
      <c r="AC69" s="4267">
        <f>'ст мяс'!AC69:AC70</f>
        <v>0</v>
      </c>
      <c r="AD69" s="4207"/>
      <c r="AE69" s="324" t="s">
        <v>284</v>
      </c>
      <c r="AF69" s="324"/>
      <c r="AG69" s="321" t="s">
        <v>39</v>
      </c>
      <c r="AH69" s="321"/>
    </row>
    <row r="70" spans="1:34" ht="11.25" customHeight="1">
      <c r="A70" s="4268"/>
      <c r="B70" s="4207" t="s">
        <v>253</v>
      </c>
      <c r="C70" s="321" t="s">
        <v>285</v>
      </c>
      <c r="D70" s="321"/>
      <c r="E70" s="321" t="s">
        <v>286</v>
      </c>
      <c r="F70" s="321"/>
      <c r="H70" s="4268"/>
      <c r="I70" s="4207" t="s">
        <v>253</v>
      </c>
      <c r="J70" s="321" t="s">
        <v>285</v>
      </c>
      <c r="K70" s="321"/>
      <c r="L70" s="321" t="s">
        <v>286</v>
      </c>
      <c r="M70" s="321"/>
      <c r="O70" s="4268"/>
      <c r="P70" s="4207" t="s">
        <v>253</v>
      </c>
      <c r="Q70" s="321" t="s">
        <v>285</v>
      </c>
      <c r="R70" s="321"/>
      <c r="S70" s="321" t="s">
        <v>286</v>
      </c>
      <c r="T70" s="321"/>
      <c r="V70" s="4268"/>
      <c r="W70" s="4207" t="s">
        <v>253</v>
      </c>
      <c r="X70" s="321" t="s">
        <v>285</v>
      </c>
      <c r="Y70" s="321"/>
      <c r="Z70" s="321" t="s">
        <v>286</v>
      </c>
      <c r="AA70" s="321"/>
      <c r="AC70" s="4268"/>
      <c r="AD70" s="4207" t="s">
        <v>253</v>
      </c>
      <c r="AE70" s="321" t="s">
        <v>285</v>
      </c>
      <c r="AF70" s="321"/>
      <c r="AG70" s="321" t="s">
        <v>286</v>
      </c>
      <c r="AH70" s="321"/>
    </row>
    <row r="71" spans="1:34" ht="11.25" customHeight="1">
      <c r="A71" s="319"/>
      <c r="B71" s="4207"/>
      <c r="C71" s="324" t="s">
        <v>14</v>
      </c>
      <c r="D71" s="324" t="e">
        <f>'10,00'!#REF!</f>
        <v>#REF!</v>
      </c>
      <c r="E71" s="321"/>
      <c r="F71" s="321"/>
      <c r="H71" s="319"/>
      <c r="I71" s="4207"/>
      <c r="J71" s="324" t="s">
        <v>14</v>
      </c>
      <c r="K71" s="324">
        <f>'11,30'!P136</f>
        <v>0</v>
      </c>
      <c r="L71" s="321"/>
      <c r="M71" s="321"/>
      <c r="O71" s="319"/>
      <c r="P71" s="4207"/>
      <c r="Q71" s="324" t="s">
        <v>14</v>
      </c>
      <c r="R71" s="324">
        <f>'16,00'!P136</f>
        <v>0</v>
      </c>
      <c r="S71" s="321"/>
      <c r="T71" s="321"/>
      <c r="V71" s="319"/>
      <c r="W71" s="4207"/>
      <c r="X71" s="324" t="s">
        <v>14</v>
      </c>
      <c r="Y71" s="324" t="e">
        <f>'19,00'!#REF!</f>
        <v>#REF!</v>
      </c>
      <c r="Z71" s="321"/>
      <c r="AA71" s="321"/>
      <c r="AC71" s="319"/>
      <c r="AD71" s="4207"/>
      <c r="AE71" s="324" t="s">
        <v>14</v>
      </c>
      <c r="AF71" s="324"/>
      <c r="AG71" s="321"/>
      <c r="AH71" s="321"/>
    </row>
    <row r="72" spans="1:34" ht="11.25" customHeight="1"/>
    <row r="73" spans="1:34" ht="11.25" customHeight="1">
      <c r="A73" s="320"/>
      <c r="B73" s="4202"/>
      <c r="C73" s="321" t="s">
        <v>279</v>
      </c>
      <c r="D73" s="321"/>
      <c r="E73" s="321" t="s">
        <v>30</v>
      </c>
      <c r="F73" s="321"/>
      <c r="H73" s="320"/>
      <c r="I73" s="4202"/>
      <c r="J73" s="321" t="s">
        <v>279</v>
      </c>
      <c r="K73" s="321"/>
      <c r="L73" s="321" t="s">
        <v>30</v>
      </c>
      <c r="M73" s="321">
        <f>'11,30'!Z123</f>
        <v>0</v>
      </c>
      <c r="O73" s="320"/>
      <c r="P73" s="4202"/>
      <c r="Q73" s="321" t="s">
        <v>279</v>
      </c>
      <c r="R73" s="321"/>
      <c r="S73" s="321" t="s">
        <v>30</v>
      </c>
      <c r="T73" s="321">
        <f>'16,00'!Z123</f>
        <v>0</v>
      </c>
      <c r="V73" s="320"/>
      <c r="W73" s="4202"/>
      <c r="X73" s="321" t="s">
        <v>279</v>
      </c>
      <c r="Y73" s="321"/>
      <c r="Z73" s="321" t="s">
        <v>30</v>
      </c>
      <c r="AA73" s="321">
        <f>'19,00'!X116</f>
        <v>100</v>
      </c>
      <c r="AC73" s="320"/>
      <c r="AD73" s="4202"/>
      <c r="AE73" s="321" t="s">
        <v>279</v>
      </c>
      <c r="AF73" s="321"/>
      <c r="AG73" s="321" t="s">
        <v>30</v>
      </c>
      <c r="AH73" s="321"/>
    </row>
    <row r="74" spans="1:34" ht="17.25" customHeight="1">
      <c r="A74" s="312">
        <f>'ст мяс'!A74</f>
        <v>0.41666666666666669</v>
      </c>
      <c r="B74" s="4202"/>
      <c r="C74" s="321" t="s">
        <v>47</v>
      </c>
      <c r="D74" s="321"/>
      <c r="E74" s="321" t="s">
        <v>280</v>
      </c>
      <c r="F74" s="321"/>
      <c r="H74" s="312">
        <f>'ст мяс'!H74</f>
        <v>0.5</v>
      </c>
      <c r="I74" s="4202"/>
      <c r="J74" s="321" t="s">
        <v>47</v>
      </c>
      <c r="K74" s="321"/>
      <c r="L74" s="321" t="s">
        <v>280</v>
      </c>
      <c r="M74" s="321">
        <f>'11,30'!Z124</f>
        <v>0</v>
      </c>
      <c r="O74" s="312">
        <f>'ст мяс'!O74</f>
        <v>0.66666666666666663</v>
      </c>
      <c r="P74" s="4202"/>
      <c r="Q74" s="321" t="s">
        <v>47</v>
      </c>
      <c r="R74" s="321"/>
      <c r="S74" s="321" t="s">
        <v>280</v>
      </c>
      <c r="T74" s="321">
        <f>'16,00'!Z124</f>
        <v>0</v>
      </c>
      <c r="V74" s="312">
        <f>'ст мяс'!V74</f>
        <v>0.79166666666666663</v>
      </c>
      <c r="W74" s="4202"/>
      <c r="X74" s="321" t="s">
        <v>47</v>
      </c>
      <c r="Y74" s="321"/>
      <c r="Z74" s="321" t="s">
        <v>280</v>
      </c>
      <c r="AA74" s="321">
        <f>'19,00'!X117</f>
        <v>8</v>
      </c>
      <c r="AC74" s="312">
        <f>'ст мяс'!AC74</f>
        <v>0</v>
      </c>
      <c r="AD74" s="4202"/>
      <c r="AE74" s="321" t="s">
        <v>47</v>
      </c>
      <c r="AF74" s="321"/>
      <c r="AG74" s="321" t="s">
        <v>280</v>
      </c>
      <c r="AH74" s="321"/>
    </row>
    <row r="75" spans="1:34" ht="11.25" customHeight="1">
      <c r="A75" s="4206" t="str">
        <f>'ст мяс'!A75:A76</f>
        <v>павильон "Донецкая"</v>
      </c>
      <c r="B75" s="4207" t="s">
        <v>251</v>
      </c>
      <c r="C75" s="321" t="s">
        <v>46</v>
      </c>
      <c r="D75" s="321"/>
      <c r="E75" s="321" t="s">
        <v>42</v>
      </c>
      <c r="F75" s="321"/>
      <c r="H75" s="4206" t="str">
        <f>'ст мяс'!H75:H76</f>
        <v>павильон "Донецкая"</v>
      </c>
      <c r="I75" s="4207" t="s">
        <v>251</v>
      </c>
      <c r="J75" s="321" t="s">
        <v>46</v>
      </c>
      <c r="K75" s="321"/>
      <c r="L75" s="321" t="s">
        <v>42</v>
      </c>
      <c r="M75" s="321"/>
      <c r="O75" s="4206" t="str">
        <f>'ст мяс'!O75:O76</f>
        <v>павильон "Донецкая"</v>
      </c>
      <c r="P75" s="4207" t="s">
        <v>251</v>
      </c>
      <c r="Q75" s="321" t="s">
        <v>46</v>
      </c>
      <c r="R75" s="321"/>
      <c r="S75" s="321" t="s">
        <v>42</v>
      </c>
      <c r="T75" s="321"/>
      <c r="V75" s="4206" t="str">
        <f>'ст мяс'!V75:V76</f>
        <v>павильон "Донецкая"</v>
      </c>
      <c r="W75" s="4207" t="s">
        <v>251</v>
      </c>
      <c r="X75" s="321" t="s">
        <v>46</v>
      </c>
      <c r="Y75" s="321"/>
      <c r="Z75" s="321" t="s">
        <v>42</v>
      </c>
      <c r="AA75" s="321"/>
      <c r="AC75" s="4206">
        <f>'ст мяс'!AC75:AC76</f>
        <v>0</v>
      </c>
      <c r="AD75" s="4207" t="s">
        <v>251</v>
      </c>
      <c r="AE75" s="321" t="s">
        <v>46</v>
      </c>
      <c r="AF75" s="321"/>
      <c r="AG75" s="321" t="s">
        <v>42</v>
      </c>
      <c r="AH75" s="321"/>
    </row>
    <row r="76" spans="1:34" ht="11.25" customHeight="1">
      <c r="A76" s="4206"/>
      <c r="B76" s="4207"/>
      <c r="C76" s="321" t="s">
        <v>281</v>
      </c>
      <c r="D76" s="321"/>
      <c r="E76" s="321" t="s">
        <v>282</v>
      </c>
      <c r="F76" s="321"/>
      <c r="H76" s="4206"/>
      <c r="I76" s="4207"/>
      <c r="J76" s="321" t="s">
        <v>281</v>
      </c>
      <c r="K76" s="321"/>
      <c r="L76" s="321" t="s">
        <v>282</v>
      </c>
      <c r="M76" s="321"/>
      <c r="O76" s="4206"/>
      <c r="P76" s="4207"/>
      <c r="Q76" s="321" t="s">
        <v>281</v>
      </c>
      <c r="R76" s="321"/>
      <c r="S76" s="321" t="s">
        <v>282</v>
      </c>
      <c r="T76" s="321"/>
      <c r="V76" s="4206"/>
      <c r="W76" s="4207"/>
      <c r="X76" s="321" t="s">
        <v>281</v>
      </c>
      <c r="Y76" s="321"/>
      <c r="Z76" s="321" t="s">
        <v>282</v>
      </c>
      <c r="AA76" s="321"/>
      <c r="AC76" s="4206"/>
      <c r="AD76" s="4207"/>
      <c r="AE76" s="321" t="s">
        <v>281</v>
      </c>
      <c r="AF76" s="321"/>
      <c r="AG76" s="321" t="s">
        <v>282</v>
      </c>
      <c r="AH76" s="321"/>
    </row>
    <row r="77" spans="1:34" ht="11.25" customHeight="1">
      <c r="A77" s="326"/>
      <c r="B77" s="4207" t="s">
        <v>252</v>
      </c>
      <c r="C77" s="324" t="s">
        <v>283</v>
      </c>
      <c r="D77" s="324"/>
      <c r="E77" s="321" t="s">
        <v>41</v>
      </c>
      <c r="F77" s="321"/>
      <c r="H77" s="326"/>
      <c r="I77" s="4207" t="s">
        <v>252</v>
      </c>
      <c r="J77" s="324" t="s">
        <v>283</v>
      </c>
      <c r="K77" s="324"/>
      <c r="L77" s="321" t="s">
        <v>41</v>
      </c>
      <c r="M77" s="321"/>
      <c r="O77" s="326"/>
      <c r="P77" s="4207" t="s">
        <v>252</v>
      </c>
      <c r="Q77" s="324" t="s">
        <v>283</v>
      </c>
      <c r="R77" s="324"/>
      <c r="S77" s="321" t="s">
        <v>41</v>
      </c>
      <c r="T77" s="321"/>
      <c r="V77" s="326"/>
      <c r="W77" s="4207" t="s">
        <v>252</v>
      </c>
      <c r="X77" s="324" t="s">
        <v>283</v>
      </c>
      <c r="Y77" s="324"/>
      <c r="Z77" s="321" t="s">
        <v>41</v>
      </c>
      <c r="AA77" s="321"/>
      <c r="AC77" s="326"/>
      <c r="AD77" s="4207" t="s">
        <v>252</v>
      </c>
      <c r="AE77" s="324" t="s">
        <v>283</v>
      </c>
      <c r="AF77" s="324"/>
      <c r="AG77" s="321" t="s">
        <v>41</v>
      </c>
      <c r="AH77" s="321"/>
    </row>
    <row r="78" spans="1:34" ht="11.25" customHeight="1">
      <c r="A78" s="4267">
        <f>'ст мяс'!A78:A79</f>
        <v>44606</v>
      </c>
      <c r="B78" s="4207"/>
      <c r="C78" s="324" t="s">
        <v>284</v>
      </c>
      <c r="D78" s="324"/>
      <c r="E78" s="321" t="s">
        <v>39</v>
      </c>
      <c r="F78" s="321"/>
      <c r="H78" s="4267">
        <f>'ст мяс'!H78:H79</f>
        <v>44606</v>
      </c>
      <c r="I78" s="4207"/>
      <c r="J78" s="324" t="s">
        <v>284</v>
      </c>
      <c r="K78" s="324"/>
      <c r="L78" s="321" t="s">
        <v>39</v>
      </c>
      <c r="M78" s="321"/>
      <c r="O78" s="4267">
        <f>'ст мяс'!O78:O79</f>
        <v>44606</v>
      </c>
      <c r="P78" s="4207"/>
      <c r="Q78" s="324" t="s">
        <v>284</v>
      </c>
      <c r="R78" s="324"/>
      <c r="S78" s="321" t="s">
        <v>39</v>
      </c>
      <c r="T78" s="321"/>
      <c r="V78" s="4267">
        <f>'ст мяс'!V78:V79</f>
        <v>44606</v>
      </c>
      <c r="W78" s="4207"/>
      <c r="X78" s="324" t="s">
        <v>284</v>
      </c>
      <c r="Y78" s="324"/>
      <c r="Z78" s="321" t="s">
        <v>39</v>
      </c>
      <c r="AA78" s="321"/>
      <c r="AC78" s="4267">
        <f>'ст мяс'!AC78:AC79</f>
        <v>0</v>
      </c>
      <c r="AD78" s="4207"/>
      <c r="AE78" s="324" t="s">
        <v>284</v>
      </c>
      <c r="AF78" s="324"/>
      <c r="AG78" s="321" t="s">
        <v>39</v>
      </c>
      <c r="AH78" s="321"/>
    </row>
    <row r="79" spans="1:34" ht="11.25" customHeight="1">
      <c r="A79" s="4268"/>
      <c r="B79" s="4207" t="s">
        <v>253</v>
      </c>
      <c r="C79" s="321" t="s">
        <v>285</v>
      </c>
      <c r="D79" s="321"/>
      <c r="E79" s="321" t="s">
        <v>286</v>
      </c>
      <c r="F79" s="321"/>
      <c r="H79" s="4268"/>
      <c r="I79" s="4207" t="s">
        <v>253</v>
      </c>
      <c r="J79" s="321" t="s">
        <v>285</v>
      </c>
      <c r="K79" s="321"/>
      <c r="L79" s="321" t="s">
        <v>286</v>
      </c>
      <c r="M79" s="321"/>
      <c r="O79" s="4268"/>
      <c r="P79" s="4207" t="s">
        <v>253</v>
      </c>
      <c r="Q79" s="321" t="s">
        <v>285</v>
      </c>
      <c r="R79" s="321"/>
      <c r="S79" s="321" t="s">
        <v>286</v>
      </c>
      <c r="T79" s="321"/>
      <c r="V79" s="4268"/>
      <c r="W79" s="4207" t="s">
        <v>253</v>
      </c>
      <c r="X79" s="321" t="s">
        <v>285</v>
      </c>
      <c r="Y79" s="321"/>
      <c r="Z79" s="321" t="s">
        <v>286</v>
      </c>
      <c r="AA79" s="321"/>
      <c r="AC79" s="4268"/>
      <c r="AD79" s="4207" t="s">
        <v>253</v>
      </c>
      <c r="AE79" s="321" t="s">
        <v>285</v>
      </c>
      <c r="AF79" s="321"/>
      <c r="AG79" s="321" t="s">
        <v>286</v>
      </c>
      <c r="AH79" s="321"/>
    </row>
    <row r="80" spans="1:34" ht="11.25" customHeight="1">
      <c r="A80" s="319"/>
      <c r="B80" s="4207"/>
      <c r="C80" s="324" t="s">
        <v>14</v>
      </c>
      <c r="D80" s="324" t="e">
        <f>'10,00'!#REF!</f>
        <v>#REF!</v>
      </c>
      <c r="E80" s="321"/>
      <c r="F80" s="321"/>
      <c r="H80" s="319"/>
      <c r="I80" s="4207"/>
      <c r="J80" s="324" t="s">
        <v>14</v>
      </c>
      <c r="K80" s="324" t="e">
        <f>'11,30'!Z136</f>
        <v>#REF!</v>
      </c>
      <c r="L80" s="321"/>
      <c r="M80" s="321"/>
      <c r="O80" s="319"/>
      <c r="P80" s="4207"/>
      <c r="Q80" s="324" t="s">
        <v>14</v>
      </c>
      <c r="R80" s="324" t="e">
        <f>'16,00'!Z136</f>
        <v>#REF!</v>
      </c>
      <c r="S80" s="321"/>
      <c r="T80" s="321"/>
      <c r="V80" s="319"/>
      <c r="W80" s="4207"/>
      <c r="X80" s="324" t="s">
        <v>14</v>
      </c>
      <c r="Y80" s="324" t="e">
        <f>'19,00'!#REF!</f>
        <v>#REF!</v>
      </c>
      <c r="Z80" s="321"/>
      <c r="AA80" s="321"/>
      <c r="AC80" s="319"/>
      <c r="AD80" s="4207"/>
      <c r="AE80" s="324" t="s">
        <v>14</v>
      </c>
      <c r="AF80" s="324"/>
      <c r="AG80" s="321"/>
      <c r="AH80" s="321"/>
    </row>
    <row r="81" spans="1:34" ht="11.25" customHeight="1"/>
    <row r="82" spans="1:34" ht="11.25" customHeight="1">
      <c r="A82" s="320"/>
      <c r="B82" s="4202"/>
      <c r="C82" s="321" t="s">
        <v>279</v>
      </c>
      <c r="D82" s="321"/>
      <c r="E82" s="321" t="s">
        <v>30</v>
      </c>
      <c r="F82" s="321">
        <f>'10,00'!F168</f>
        <v>0</v>
      </c>
      <c r="H82" s="320"/>
      <c r="I82" s="4202"/>
      <c r="J82" s="321" t="s">
        <v>279</v>
      </c>
      <c r="K82" s="321"/>
      <c r="L82" s="321" t="s">
        <v>30</v>
      </c>
      <c r="M82" s="321">
        <f>'11,30'!F178</f>
        <v>0</v>
      </c>
      <c r="O82" s="320"/>
      <c r="P82" s="4202"/>
      <c r="Q82" s="321" t="s">
        <v>279</v>
      </c>
      <c r="R82" s="321"/>
      <c r="S82" s="321" t="s">
        <v>30</v>
      </c>
      <c r="T82" s="321">
        <f>'16,00'!F178</f>
        <v>0</v>
      </c>
      <c r="V82" s="320"/>
      <c r="W82" s="4202"/>
      <c r="X82" s="321" t="s">
        <v>279</v>
      </c>
      <c r="Y82" s="321"/>
      <c r="Z82" s="321" t="s">
        <v>30</v>
      </c>
      <c r="AA82" s="321">
        <f>'19,00'!F168</f>
        <v>0</v>
      </c>
      <c r="AC82" s="320"/>
      <c r="AD82" s="4202"/>
      <c r="AE82" s="321" t="s">
        <v>279</v>
      </c>
      <c r="AF82" s="321"/>
      <c r="AG82" s="321" t="s">
        <v>30</v>
      </c>
      <c r="AH82" s="321"/>
    </row>
    <row r="83" spans="1:34" ht="16.5" customHeight="1">
      <c r="A83" s="312">
        <f>'ст мяс'!A83</f>
        <v>0.41666666666666669</v>
      </c>
      <c r="B83" s="4202"/>
      <c r="C83" s="321" t="s">
        <v>47</v>
      </c>
      <c r="D83" s="321"/>
      <c r="E83" s="321" t="s">
        <v>280</v>
      </c>
      <c r="F83" s="321">
        <f>'10,00'!F169</f>
        <v>0</v>
      </c>
      <c r="H83" s="312">
        <f>'ст мяс'!H83</f>
        <v>0.5</v>
      </c>
      <c r="I83" s="4202"/>
      <c r="J83" s="321" t="s">
        <v>47</v>
      </c>
      <c r="K83" s="321"/>
      <c r="L83" s="321" t="s">
        <v>280</v>
      </c>
      <c r="M83" s="321">
        <f>'11,30'!F179</f>
        <v>0</v>
      </c>
      <c r="O83" s="312">
        <f>'ст мяс'!O83</f>
        <v>0.66666666666666663</v>
      </c>
      <c r="P83" s="4202"/>
      <c r="Q83" s="321" t="s">
        <v>47</v>
      </c>
      <c r="R83" s="321"/>
      <c r="S83" s="321" t="s">
        <v>280</v>
      </c>
      <c r="T83" s="321">
        <f>'16,00'!F179</f>
        <v>0</v>
      </c>
      <c r="V83" s="312">
        <f>'ст мяс'!V83</f>
        <v>0.79166666666666663</v>
      </c>
      <c r="W83" s="4202"/>
      <c r="X83" s="321" t="s">
        <v>47</v>
      </c>
      <c r="Y83" s="321"/>
      <c r="Z83" s="321" t="s">
        <v>280</v>
      </c>
      <c r="AA83" s="321">
        <f>'19,00'!F169</f>
        <v>0</v>
      </c>
      <c r="AC83" s="312">
        <f>'ст мяс'!AC83</f>
        <v>0</v>
      </c>
      <c r="AD83" s="4202"/>
      <c r="AE83" s="321" t="s">
        <v>47</v>
      </c>
      <c r="AF83" s="321"/>
      <c r="AG83" s="321" t="s">
        <v>280</v>
      </c>
      <c r="AH83" s="321"/>
    </row>
    <row r="84" spans="1:34" ht="11.25" customHeight="1">
      <c r="A84" s="4206" t="str">
        <f>'ст мяс'!A84:A85</f>
        <v>павильон "Дзержинка"</v>
      </c>
      <c r="B84" s="4207" t="s">
        <v>251</v>
      </c>
      <c r="C84" s="321" t="s">
        <v>46</v>
      </c>
      <c r="D84" s="321"/>
      <c r="E84" s="321" t="s">
        <v>42</v>
      </c>
      <c r="F84" s="321"/>
      <c r="H84" s="4206" t="str">
        <f>'ст мяс'!H84:H85</f>
        <v>павильон "Дзержинка"</v>
      </c>
      <c r="I84" s="4207" t="s">
        <v>251</v>
      </c>
      <c r="J84" s="321" t="s">
        <v>46</v>
      </c>
      <c r="K84" s="321"/>
      <c r="L84" s="321" t="s">
        <v>42</v>
      </c>
      <c r="M84" s="321"/>
      <c r="O84" s="4206" t="str">
        <f>'ст мяс'!O84:O85</f>
        <v>павильон "Дзержинка"</v>
      </c>
      <c r="P84" s="4207" t="s">
        <v>251</v>
      </c>
      <c r="Q84" s="321" t="s">
        <v>46</v>
      </c>
      <c r="R84" s="321"/>
      <c r="S84" s="321" t="s">
        <v>42</v>
      </c>
      <c r="T84" s="321"/>
      <c r="V84" s="4206" t="str">
        <f>'ст мяс'!V84:V85</f>
        <v>павильон "Дзержинка"</v>
      </c>
      <c r="W84" s="4207" t="s">
        <v>251</v>
      </c>
      <c r="X84" s="321" t="s">
        <v>46</v>
      </c>
      <c r="Y84" s="321"/>
      <c r="Z84" s="321" t="s">
        <v>42</v>
      </c>
      <c r="AA84" s="321"/>
      <c r="AC84" s="4206">
        <f>'ст мяс'!AC84:AC85</f>
        <v>0</v>
      </c>
      <c r="AD84" s="4207" t="s">
        <v>251</v>
      </c>
      <c r="AE84" s="321" t="s">
        <v>46</v>
      </c>
      <c r="AF84" s="321"/>
      <c r="AG84" s="321" t="s">
        <v>42</v>
      </c>
      <c r="AH84" s="321"/>
    </row>
    <row r="85" spans="1:34" ht="11.25" customHeight="1">
      <c r="A85" s="4206"/>
      <c r="B85" s="4207"/>
      <c r="C85" s="321" t="s">
        <v>281</v>
      </c>
      <c r="D85" s="321"/>
      <c r="E85" s="321" t="s">
        <v>282</v>
      </c>
      <c r="F85" s="321"/>
      <c r="H85" s="4206"/>
      <c r="I85" s="4207"/>
      <c r="J85" s="321" t="s">
        <v>281</v>
      </c>
      <c r="K85" s="321"/>
      <c r="L85" s="321" t="s">
        <v>282</v>
      </c>
      <c r="M85" s="321"/>
      <c r="O85" s="4206"/>
      <c r="P85" s="4207"/>
      <c r="Q85" s="321" t="s">
        <v>281</v>
      </c>
      <c r="R85" s="321"/>
      <c r="S85" s="321" t="s">
        <v>282</v>
      </c>
      <c r="T85" s="321"/>
      <c r="V85" s="4206"/>
      <c r="W85" s="4207"/>
      <c r="X85" s="321" t="s">
        <v>281</v>
      </c>
      <c r="Y85" s="321"/>
      <c r="Z85" s="321" t="s">
        <v>282</v>
      </c>
      <c r="AA85" s="321"/>
      <c r="AC85" s="4206"/>
      <c r="AD85" s="4207"/>
      <c r="AE85" s="321" t="s">
        <v>281</v>
      </c>
      <c r="AF85" s="321"/>
      <c r="AG85" s="321" t="s">
        <v>282</v>
      </c>
      <c r="AH85" s="321"/>
    </row>
    <row r="86" spans="1:34" ht="11.25" customHeight="1">
      <c r="A86" s="326"/>
      <c r="B86" s="4207" t="s">
        <v>252</v>
      </c>
      <c r="C86" s="324" t="s">
        <v>283</v>
      </c>
      <c r="D86" s="324"/>
      <c r="E86" s="321" t="s">
        <v>41</v>
      </c>
      <c r="F86" s="321"/>
      <c r="H86" s="326"/>
      <c r="I86" s="4207" t="s">
        <v>252</v>
      </c>
      <c r="J86" s="324" t="s">
        <v>283</v>
      </c>
      <c r="K86" s="324"/>
      <c r="L86" s="321" t="s">
        <v>41</v>
      </c>
      <c r="M86" s="321"/>
      <c r="O86" s="326"/>
      <c r="P86" s="4207" t="s">
        <v>252</v>
      </c>
      <c r="Q86" s="324" t="s">
        <v>283</v>
      </c>
      <c r="R86" s="324"/>
      <c r="S86" s="321" t="s">
        <v>41</v>
      </c>
      <c r="T86" s="321"/>
      <c r="V86" s="326"/>
      <c r="W86" s="4207" t="s">
        <v>252</v>
      </c>
      <c r="X86" s="324" t="s">
        <v>283</v>
      </c>
      <c r="Y86" s="324"/>
      <c r="Z86" s="321" t="s">
        <v>41</v>
      </c>
      <c r="AA86" s="321"/>
      <c r="AC86" s="326"/>
      <c r="AD86" s="4207" t="s">
        <v>252</v>
      </c>
      <c r="AE86" s="324" t="s">
        <v>283</v>
      </c>
      <c r="AF86" s="324"/>
      <c r="AG86" s="321" t="s">
        <v>41</v>
      </c>
      <c r="AH86" s="321"/>
    </row>
    <row r="87" spans="1:34" ht="11.25" customHeight="1">
      <c r="A87" s="4267">
        <f>'ст мяс'!A87:A88</f>
        <v>44606</v>
      </c>
      <c r="B87" s="4207"/>
      <c r="C87" s="324" t="s">
        <v>284</v>
      </c>
      <c r="D87" s="324"/>
      <c r="E87" s="321" t="s">
        <v>39</v>
      </c>
      <c r="F87" s="321"/>
      <c r="H87" s="4267">
        <f>'ст мяс'!H87:H88</f>
        <v>44606</v>
      </c>
      <c r="I87" s="4207"/>
      <c r="J87" s="324" t="s">
        <v>284</v>
      </c>
      <c r="K87" s="324"/>
      <c r="L87" s="321" t="s">
        <v>39</v>
      </c>
      <c r="M87" s="321"/>
      <c r="O87" s="4267">
        <f>'ст мяс'!O87:O88</f>
        <v>44606</v>
      </c>
      <c r="P87" s="4207"/>
      <c r="Q87" s="324" t="s">
        <v>284</v>
      </c>
      <c r="R87" s="324"/>
      <c r="S87" s="321" t="s">
        <v>39</v>
      </c>
      <c r="T87" s="321"/>
      <c r="V87" s="4267">
        <f>'ст мяс'!V87:V88</f>
        <v>44606</v>
      </c>
      <c r="W87" s="4207"/>
      <c r="X87" s="324" t="s">
        <v>284</v>
      </c>
      <c r="Y87" s="324"/>
      <c r="Z87" s="321" t="s">
        <v>39</v>
      </c>
      <c r="AA87" s="321"/>
      <c r="AC87" s="4267">
        <f>'ст мяс'!AC87:AC88</f>
        <v>0</v>
      </c>
      <c r="AD87" s="4207"/>
      <c r="AE87" s="324" t="s">
        <v>284</v>
      </c>
      <c r="AF87" s="324"/>
      <c r="AG87" s="321" t="s">
        <v>39</v>
      </c>
      <c r="AH87" s="321"/>
    </row>
    <row r="88" spans="1:34" ht="11.25" customHeight="1">
      <c r="A88" s="4268"/>
      <c r="B88" s="4207" t="s">
        <v>253</v>
      </c>
      <c r="C88" s="321" t="s">
        <v>285</v>
      </c>
      <c r="D88" s="321"/>
      <c r="E88" s="321" t="s">
        <v>286</v>
      </c>
      <c r="F88" s="321"/>
      <c r="H88" s="4268"/>
      <c r="I88" s="4207" t="s">
        <v>253</v>
      </c>
      <c r="J88" s="321" t="s">
        <v>285</v>
      </c>
      <c r="K88" s="321"/>
      <c r="L88" s="321" t="s">
        <v>286</v>
      </c>
      <c r="M88" s="321"/>
      <c r="O88" s="4268"/>
      <c r="P88" s="4207" t="s">
        <v>253</v>
      </c>
      <c r="Q88" s="321" t="s">
        <v>285</v>
      </c>
      <c r="R88" s="321"/>
      <c r="S88" s="321" t="s">
        <v>286</v>
      </c>
      <c r="T88" s="321"/>
      <c r="V88" s="4268"/>
      <c r="W88" s="4207" t="s">
        <v>253</v>
      </c>
      <c r="X88" s="321" t="s">
        <v>285</v>
      </c>
      <c r="Y88" s="321"/>
      <c r="Z88" s="321" t="s">
        <v>286</v>
      </c>
      <c r="AA88" s="321"/>
      <c r="AC88" s="4268"/>
      <c r="AD88" s="4207" t="s">
        <v>253</v>
      </c>
      <c r="AE88" s="321" t="s">
        <v>285</v>
      </c>
      <c r="AF88" s="321"/>
      <c r="AG88" s="321" t="s">
        <v>286</v>
      </c>
      <c r="AH88" s="321"/>
    </row>
    <row r="89" spans="1:34" ht="11.25" customHeight="1">
      <c r="A89" s="319"/>
      <c r="B89" s="4207"/>
      <c r="C89" s="324" t="s">
        <v>14</v>
      </c>
      <c r="D89" s="324" t="e">
        <f>'10,00'!#REF!</f>
        <v>#REF!</v>
      </c>
      <c r="E89" s="321"/>
      <c r="F89" s="321"/>
      <c r="H89" s="319"/>
      <c r="I89" s="4207"/>
      <c r="J89" s="324" t="s">
        <v>14</v>
      </c>
      <c r="K89" s="324" t="e">
        <f>'11,30'!F191</f>
        <v>#REF!</v>
      </c>
      <c r="L89" s="321"/>
      <c r="M89" s="321"/>
      <c r="O89" s="319"/>
      <c r="P89" s="4207"/>
      <c r="Q89" s="324" t="s">
        <v>14</v>
      </c>
      <c r="R89" s="324" t="e">
        <f>'16,00'!F191</f>
        <v>#REF!</v>
      </c>
      <c r="S89" s="321"/>
      <c r="T89" s="321"/>
      <c r="V89" s="319"/>
      <c r="W89" s="4207"/>
      <c r="X89" s="324" t="s">
        <v>14</v>
      </c>
      <c r="Y89" s="324" t="e">
        <f>'19,00'!#REF!</f>
        <v>#REF!</v>
      </c>
      <c r="Z89" s="321"/>
      <c r="AA89" s="321"/>
      <c r="AC89" s="319"/>
      <c r="AD89" s="4207"/>
      <c r="AE89" s="324" t="s">
        <v>14</v>
      </c>
      <c r="AF89" s="324"/>
      <c r="AG89" s="321"/>
      <c r="AH89" s="321"/>
    </row>
    <row r="90" spans="1:34" ht="11.25" customHeight="1"/>
    <row r="91" spans="1:34" ht="11.25" customHeight="1">
      <c r="A91" s="320"/>
      <c r="B91" s="4202"/>
      <c r="C91" s="321" t="s">
        <v>279</v>
      </c>
      <c r="D91" s="321"/>
      <c r="E91" s="321" t="s">
        <v>30</v>
      </c>
      <c r="F91" s="321">
        <f>'10,00'!O168</f>
        <v>0</v>
      </c>
      <c r="H91" s="320"/>
      <c r="I91" s="4202"/>
      <c r="J91" s="321" t="s">
        <v>279</v>
      </c>
      <c r="K91" s="321"/>
      <c r="L91" s="321" t="s">
        <v>30</v>
      </c>
      <c r="M91" s="321">
        <f>'11,30'!P178</f>
        <v>0</v>
      </c>
      <c r="O91" s="320"/>
      <c r="P91" s="4202"/>
      <c r="Q91" s="321" t="s">
        <v>279</v>
      </c>
      <c r="R91" s="321"/>
      <c r="S91" s="321" t="s">
        <v>30</v>
      </c>
      <c r="T91" s="321">
        <f>'16,00'!P178</f>
        <v>0</v>
      </c>
      <c r="V91" s="320"/>
      <c r="W91" s="4202"/>
      <c r="X91" s="321" t="s">
        <v>279</v>
      </c>
      <c r="Y91" s="321"/>
      <c r="Z91" s="321" t="s">
        <v>30</v>
      </c>
      <c r="AA91" s="321">
        <f>'19,00'!O168</f>
        <v>0</v>
      </c>
      <c r="AC91" s="320"/>
      <c r="AD91" s="4202"/>
      <c r="AE91" s="321" t="s">
        <v>279</v>
      </c>
      <c r="AF91" s="321"/>
      <c r="AG91" s="321" t="s">
        <v>30</v>
      </c>
      <c r="AH91" s="321"/>
    </row>
    <row r="92" spans="1:34" ht="16.5" customHeight="1">
      <c r="A92" s="312">
        <f>'ст мяс'!A92</f>
        <v>0.41666666666666669</v>
      </c>
      <c r="B92" s="4202"/>
      <c r="C92" s="321" t="s">
        <v>47</v>
      </c>
      <c r="D92" s="321"/>
      <c r="E92" s="321" t="s">
        <v>280</v>
      </c>
      <c r="F92" s="321">
        <f>'10,00'!O169</f>
        <v>0</v>
      </c>
      <c r="H92" s="312">
        <f>'ст мяс'!H92</f>
        <v>0.5</v>
      </c>
      <c r="I92" s="4202"/>
      <c r="J92" s="321" t="s">
        <v>47</v>
      </c>
      <c r="K92" s="321"/>
      <c r="L92" s="321" t="s">
        <v>280</v>
      </c>
      <c r="M92" s="321">
        <f>'11,30'!P179</f>
        <v>0</v>
      </c>
      <c r="O92" s="312">
        <f>'ст мяс'!O92</f>
        <v>0.66666666666666663</v>
      </c>
      <c r="P92" s="4202"/>
      <c r="Q92" s="321" t="s">
        <v>47</v>
      </c>
      <c r="R92" s="321"/>
      <c r="S92" s="321" t="s">
        <v>280</v>
      </c>
      <c r="T92" s="321">
        <f>'16,00'!P179</f>
        <v>0</v>
      </c>
      <c r="V92" s="312">
        <f>'ст мяс'!V92</f>
        <v>0.79166666666666663</v>
      </c>
      <c r="W92" s="4202"/>
      <c r="X92" s="321" t="s">
        <v>47</v>
      </c>
      <c r="Y92" s="321"/>
      <c r="Z92" s="321" t="s">
        <v>280</v>
      </c>
      <c r="AA92" s="321">
        <f>'19,00'!O169</f>
        <v>0</v>
      </c>
      <c r="AC92" s="312">
        <f>'ст мяс'!AC92</f>
        <v>0</v>
      </c>
      <c r="AD92" s="4202"/>
      <c r="AE92" s="321" t="s">
        <v>47</v>
      </c>
      <c r="AF92" s="321"/>
      <c r="AG92" s="321" t="s">
        <v>280</v>
      </c>
      <c r="AH92" s="321"/>
    </row>
    <row r="93" spans="1:34" ht="11.25" customHeight="1">
      <c r="A93" s="4206" t="str">
        <f>'ст мяс'!A93:A94</f>
        <v>павильон "Какаду"</v>
      </c>
      <c r="B93" s="4207" t="s">
        <v>251</v>
      </c>
      <c r="C93" s="321" t="s">
        <v>46</v>
      </c>
      <c r="D93" s="321"/>
      <c r="E93" s="321" t="s">
        <v>42</v>
      </c>
      <c r="F93" s="321"/>
      <c r="H93" s="4206" t="str">
        <f>'ст мяс'!H93:H94</f>
        <v>павильон "Какаду"</v>
      </c>
      <c r="I93" s="4207" t="s">
        <v>251</v>
      </c>
      <c r="J93" s="321" t="s">
        <v>46</v>
      </c>
      <c r="K93" s="321"/>
      <c r="L93" s="321" t="s">
        <v>42</v>
      </c>
      <c r="M93" s="321"/>
      <c r="O93" s="4206" t="str">
        <f>'ст мяс'!O93:O94</f>
        <v>павильон "Какаду"</v>
      </c>
      <c r="P93" s="4207" t="s">
        <v>251</v>
      </c>
      <c r="Q93" s="321" t="s">
        <v>46</v>
      </c>
      <c r="R93" s="321"/>
      <c r="S93" s="321" t="s">
        <v>42</v>
      </c>
      <c r="T93" s="321"/>
      <c r="V93" s="4206" t="str">
        <f>'ст мяс'!V93:V94</f>
        <v>павильон "Какаду"</v>
      </c>
      <c r="W93" s="4207" t="s">
        <v>251</v>
      </c>
      <c r="X93" s="321" t="s">
        <v>46</v>
      </c>
      <c r="Y93" s="321"/>
      <c r="Z93" s="321" t="s">
        <v>42</v>
      </c>
      <c r="AA93" s="321"/>
      <c r="AC93" s="4206">
        <f>'ст мяс'!AC93:AC94</f>
        <v>0</v>
      </c>
      <c r="AD93" s="4207" t="s">
        <v>251</v>
      </c>
      <c r="AE93" s="321" t="s">
        <v>46</v>
      </c>
      <c r="AF93" s="321"/>
      <c r="AG93" s="321" t="s">
        <v>42</v>
      </c>
      <c r="AH93" s="321"/>
    </row>
    <row r="94" spans="1:34" ht="11.25" customHeight="1">
      <c r="A94" s="4206"/>
      <c r="B94" s="4207"/>
      <c r="C94" s="321" t="s">
        <v>281</v>
      </c>
      <c r="D94" s="321"/>
      <c r="E94" s="321" t="s">
        <v>282</v>
      </c>
      <c r="F94" s="321"/>
      <c r="H94" s="4206"/>
      <c r="I94" s="4207"/>
      <c r="J94" s="321" t="s">
        <v>281</v>
      </c>
      <c r="K94" s="321"/>
      <c r="L94" s="321" t="s">
        <v>282</v>
      </c>
      <c r="M94" s="321"/>
      <c r="O94" s="4206"/>
      <c r="P94" s="4207"/>
      <c r="Q94" s="321" t="s">
        <v>281</v>
      </c>
      <c r="R94" s="321"/>
      <c r="S94" s="321" t="s">
        <v>282</v>
      </c>
      <c r="T94" s="321"/>
      <c r="V94" s="4206"/>
      <c r="W94" s="4207"/>
      <c r="X94" s="321" t="s">
        <v>281</v>
      </c>
      <c r="Y94" s="321"/>
      <c r="Z94" s="321" t="s">
        <v>282</v>
      </c>
      <c r="AA94" s="321"/>
      <c r="AC94" s="4206"/>
      <c r="AD94" s="4207"/>
      <c r="AE94" s="321" t="s">
        <v>281</v>
      </c>
      <c r="AF94" s="321"/>
      <c r="AG94" s="321" t="s">
        <v>282</v>
      </c>
      <c r="AH94" s="321"/>
    </row>
    <row r="95" spans="1:34" ht="11.25" customHeight="1">
      <c r="A95" s="326"/>
      <c r="B95" s="4207" t="s">
        <v>252</v>
      </c>
      <c r="C95" s="324" t="s">
        <v>283</v>
      </c>
      <c r="D95" s="324"/>
      <c r="E95" s="321" t="s">
        <v>41</v>
      </c>
      <c r="F95" s="321"/>
      <c r="H95" s="326"/>
      <c r="I95" s="4207" t="s">
        <v>252</v>
      </c>
      <c r="J95" s="324" t="s">
        <v>283</v>
      </c>
      <c r="K95" s="324"/>
      <c r="L95" s="321" t="s">
        <v>41</v>
      </c>
      <c r="M95" s="321"/>
      <c r="O95" s="326"/>
      <c r="P95" s="4207" t="s">
        <v>252</v>
      </c>
      <c r="Q95" s="324" t="s">
        <v>283</v>
      </c>
      <c r="R95" s="324"/>
      <c r="S95" s="321" t="s">
        <v>41</v>
      </c>
      <c r="T95" s="321"/>
      <c r="V95" s="326"/>
      <c r="W95" s="4207" t="s">
        <v>252</v>
      </c>
      <c r="X95" s="324" t="s">
        <v>283</v>
      </c>
      <c r="Y95" s="324"/>
      <c r="Z95" s="321" t="s">
        <v>41</v>
      </c>
      <c r="AA95" s="321"/>
      <c r="AC95" s="326"/>
      <c r="AD95" s="4207" t="s">
        <v>252</v>
      </c>
      <c r="AE95" s="324" t="s">
        <v>283</v>
      </c>
      <c r="AF95" s="324"/>
      <c r="AG95" s="321" t="s">
        <v>41</v>
      </c>
      <c r="AH95" s="321"/>
    </row>
    <row r="96" spans="1:34" ht="11.25" customHeight="1">
      <c r="A96" s="4267">
        <f>'ст мяс'!A96:A97</f>
        <v>44606</v>
      </c>
      <c r="B96" s="4207"/>
      <c r="C96" s="324" t="s">
        <v>284</v>
      </c>
      <c r="D96" s="324"/>
      <c r="E96" s="321" t="s">
        <v>39</v>
      </c>
      <c r="F96" s="321"/>
      <c r="H96" s="4267">
        <f>'ст мяс'!H96:H97</f>
        <v>44606</v>
      </c>
      <c r="I96" s="4207"/>
      <c r="J96" s="324" t="s">
        <v>284</v>
      </c>
      <c r="K96" s="324"/>
      <c r="L96" s="321" t="s">
        <v>39</v>
      </c>
      <c r="M96" s="321"/>
      <c r="O96" s="4267">
        <f>'ст мяс'!O96:O97</f>
        <v>44606</v>
      </c>
      <c r="P96" s="4207"/>
      <c r="Q96" s="324" t="s">
        <v>284</v>
      </c>
      <c r="R96" s="324"/>
      <c r="S96" s="321" t="s">
        <v>39</v>
      </c>
      <c r="T96" s="321"/>
      <c r="V96" s="4267">
        <f>'ст мяс'!V96:V97</f>
        <v>44606</v>
      </c>
      <c r="W96" s="4207"/>
      <c r="X96" s="324" t="s">
        <v>284</v>
      </c>
      <c r="Y96" s="324"/>
      <c r="Z96" s="321" t="s">
        <v>39</v>
      </c>
      <c r="AA96" s="321"/>
      <c r="AC96" s="4267">
        <f>'ст мяс'!AC96:AC97</f>
        <v>0</v>
      </c>
      <c r="AD96" s="4207"/>
      <c r="AE96" s="324" t="s">
        <v>284</v>
      </c>
      <c r="AF96" s="324"/>
      <c r="AG96" s="321" t="s">
        <v>39</v>
      </c>
      <c r="AH96" s="321"/>
    </row>
    <row r="97" spans="1:34" ht="11.25" customHeight="1">
      <c r="A97" s="4268"/>
      <c r="B97" s="4207" t="s">
        <v>253</v>
      </c>
      <c r="C97" s="321" t="s">
        <v>285</v>
      </c>
      <c r="D97" s="321"/>
      <c r="E97" s="321" t="s">
        <v>286</v>
      </c>
      <c r="F97" s="321"/>
      <c r="H97" s="4268"/>
      <c r="I97" s="4207" t="s">
        <v>253</v>
      </c>
      <c r="J97" s="321" t="s">
        <v>285</v>
      </c>
      <c r="K97" s="321"/>
      <c r="L97" s="321" t="s">
        <v>286</v>
      </c>
      <c r="M97" s="321"/>
      <c r="O97" s="4268"/>
      <c r="P97" s="4207" t="s">
        <v>253</v>
      </c>
      <c r="Q97" s="321" t="s">
        <v>285</v>
      </c>
      <c r="R97" s="321"/>
      <c r="S97" s="321" t="s">
        <v>286</v>
      </c>
      <c r="T97" s="321"/>
      <c r="V97" s="4268"/>
      <c r="W97" s="4207" t="s">
        <v>253</v>
      </c>
      <c r="X97" s="321" t="s">
        <v>285</v>
      </c>
      <c r="Y97" s="321"/>
      <c r="Z97" s="321" t="s">
        <v>286</v>
      </c>
      <c r="AA97" s="321"/>
      <c r="AC97" s="4268"/>
      <c r="AD97" s="4207" t="s">
        <v>253</v>
      </c>
      <c r="AE97" s="321" t="s">
        <v>285</v>
      </c>
      <c r="AF97" s="321"/>
      <c r="AG97" s="321" t="s">
        <v>286</v>
      </c>
      <c r="AH97" s="321"/>
    </row>
    <row r="98" spans="1:34" ht="11.25" customHeight="1">
      <c r="A98" s="319"/>
      <c r="B98" s="4207"/>
      <c r="C98" s="324" t="s">
        <v>14</v>
      </c>
      <c r="D98" s="324" t="e">
        <f>'10,00'!#REF!</f>
        <v>#REF!</v>
      </c>
      <c r="E98" s="321"/>
      <c r="F98" s="321"/>
      <c r="H98" s="319"/>
      <c r="I98" s="4207"/>
      <c r="J98" s="324" t="s">
        <v>14</v>
      </c>
      <c r="K98" s="324" t="e">
        <f>'11,30'!P191</f>
        <v>#REF!</v>
      </c>
      <c r="L98" s="321"/>
      <c r="M98" s="321"/>
      <c r="O98" s="319"/>
      <c r="P98" s="4207"/>
      <c r="Q98" s="324" t="s">
        <v>14</v>
      </c>
      <c r="R98" s="324" t="e">
        <f>'16,00'!P191</f>
        <v>#REF!</v>
      </c>
      <c r="S98" s="321"/>
      <c r="T98" s="321"/>
      <c r="V98" s="319"/>
      <c r="W98" s="4207"/>
      <c r="X98" s="324" t="s">
        <v>14</v>
      </c>
      <c r="Y98" s="324" t="e">
        <f>'19,00'!#REF!</f>
        <v>#REF!</v>
      </c>
      <c r="Z98" s="321"/>
      <c r="AA98" s="321"/>
      <c r="AC98" s="319"/>
      <c r="AD98" s="4207"/>
      <c r="AE98" s="324" t="s">
        <v>14</v>
      </c>
      <c r="AF98" s="324"/>
      <c r="AG98" s="321"/>
      <c r="AH98" s="321"/>
    </row>
    <row r="99" spans="1:34" ht="11.25" customHeight="1"/>
    <row r="100" spans="1:34" ht="11.25" customHeight="1">
      <c r="A100" s="320"/>
      <c r="B100" s="4202"/>
      <c r="C100" s="321" t="s">
        <v>279</v>
      </c>
      <c r="D100" s="321"/>
      <c r="E100" s="321" t="s">
        <v>30</v>
      </c>
      <c r="F100" s="321">
        <f>'10,00'!X168</f>
        <v>100</v>
      </c>
      <c r="H100" s="320"/>
      <c r="I100" s="4202"/>
      <c r="J100" s="321" t="s">
        <v>279</v>
      </c>
      <c r="K100" s="321"/>
      <c r="L100" s="321" t="s">
        <v>30</v>
      </c>
      <c r="M100" s="321">
        <f>'11,30'!Z178</f>
        <v>0</v>
      </c>
      <c r="O100" s="320"/>
      <c r="P100" s="4202"/>
      <c r="Q100" s="321" t="s">
        <v>279</v>
      </c>
      <c r="R100" s="321"/>
      <c r="S100" s="321" t="s">
        <v>30</v>
      </c>
      <c r="T100" s="321">
        <f>'16,00'!Z178</f>
        <v>0</v>
      </c>
      <c r="V100" s="320"/>
      <c r="W100" s="4202"/>
      <c r="X100" s="321" t="s">
        <v>279</v>
      </c>
      <c r="Y100" s="321"/>
      <c r="Z100" s="321" t="s">
        <v>30</v>
      </c>
      <c r="AA100" s="321">
        <f>'19,00'!X168</f>
        <v>80</v>
      </c>
      <c r="AC100" s="320"/>
      <c r="AD100" s="4202"/>
      <c r="AE100" s="321" t="s">
        <v>279</v>
      </c>
      <c r="AF100" s="321"/>
      <c r="AG100" s="321" t="s">
        <v>30</v>
      </c>
      <c r="AH100" s="321"/>
    </row>
    <row r="101" spans="1:34" ht="16.5" customHeight="1">
      <c r="A101" s="312">
        <f>'ст мяс'!A101</f>
        <v>0.41666666666666669</v>
      </c>
      <c r="B101" s="4202"/>
      <c r="C101" s="321" t="s">
        <v>47</v>
      </c>
      <c r="D101" s="321"/>
      <c r="E101" s="321" t="s">
        <v>280</v>
      </c>
      <c r="F101" s="321">
        <f>'10,00'!X169</f>
        <v>2</v>
      </c>
      <c r="H101" s="312">
        <f>'ст мяс'!H101</f>
        <v>0.5</v>
      </c>
      <c r="I101" s="4202"/>
      <c r="J101" s="321" t="s">
        <v>47</v>
      </c>
      <c r="K101" s="321"/>
      <c r="L101" s="321" t="s">
        <v>280</v>
      </c>
      <c r="M101" s="321">
        <f>'11,30'!Z179</f>
        <v>0</v>
      </c>
      <c r="O101" s="312">
        <f>'ст мяс'!O101</f>
        <v>0.66666666666666663</v>
      </c>
      <c r="P101" s="4202"/>
      <c r="Q101" s="321" t="s">
        <v>47</v>
      </c>
      <c r="R101" s="321"/>
      <c r="S101" s="321" t="s">
        <v>280</v>
      </c>
      <c r="T101" s="321">
        <f>'16,00'!Z179</f>
        <v>0</v>
      </c>
      <c r="V101" s="312">
        <f>'ст мяс'!V101</f>
        <v>0.79166666666666663</v>
      </c>
      <c r="W101" s="4202"/>
      <c r="X101" s="321" t="s">
        <v>47</v>
      </c>
      <c r="Y101" s="321"/>
      <c r="Z101" s="321" t="s">
        <v>280</v>
      </c>
      <c r="AA101" s="321">
        <f>'19,00'!X169</f>
        <v>23</v>
      </c>
      <c r="AC101" s="312">
        <f>'ст мяс'!AC101</f>
        <v>0</v>
      </c>
      <c r="AD101" s="4202"/>
      <c r="AE101" s="321" t="s">
        <v>47</v>
      </c>
      <c r="AF101" s="321"/>
      <c r="AG101" s="321" t="s">
        <v>280</v>
      </c>
      <c r="AH101" s="321"/>
    </row>
    <row r="102" spans="1:34" ht="11.25" customHeight="1">
      <c r="A102" s="4206" t="str">
        <f>'ст мяс'!A102:A103</f>
        <v>павильон "Карпинка"</v>
      </c>
      <c r="B102" s="4207" t="s">
        <v>251</v>
      </c>
      <c r="C102" s="321" t="s">
        <v>46</v>
      </c>
      <c r="D102" s="321"/>
      <c r="E102" s="321" t="s">
        <v>42</v>
      </c>
      <c r="F102" s="321"/>
      <c r="H102" s="4206" t="str">
        <f>'ст мяс'!H102:H103</f>
        <v>павильон "Карпинка"</v>
      </c>
      <c r="I102" s="4207" t="s">
        <v>251</v>
      </c>
      <c r="J102" s="321" t="s">
        <v>46</v>
      </c>
      <c r="K102" s="321"/>
      <c r="L102" s="321" t="s">
        <v>42</v>
      </c>
      <c r="M102" s="321"/>
      <c r="O102" s="4206" t="str">
        <f>'ст мяс'!O102:O103</f>
        <v>павильон "Карпинка"</v>
      </c>
      <c r="P102" s="4207" t="s">
        <v>251</v>
      </c>
      <c r="Q102" s="321" t="s">
        <v>46</v>
      </c>
      <c r="R102" s="321"/>
      <c r="S102" s="321" t="s">
        <v>42</v>
      </c>
      <c r="T102" s="321"/>
      <c r="V102" s="4206" t="str">
        <f>'ст мяс'!V102:V103</f>
        <v>павильон "Карпинка"</v>
      </c>
      <c r="W102" s="4207" t="s">
        <v>251</v>
      </c>
      <c r="X102" s="321" t="s">
        <v>46</v>
      </c>
      <c r="Y102" s="321"/>
      <c r="Z102" s="321" t="s">
        <v>42</v>
      </c>
      <c r="AA102" s="321"/>
      <c r="AC102" s="4206">
        <f>'ст мяс'!AC102:AC103</f>
        <v>0</v>
      </c>
      <c r="AD102" s="4207" t="s">
        <v>251</v>
      </c>
      <c r="AE102" s="321" t="s">
        <v>46</v>
      </c>
      <c r="AF102" s="321"/>
      <c r="AG102" s="321" t="s">
        <v>42</v>
      </c>
      <c r="AH102" s="321"/>
    </row>
    <row r="103" spans="1:34" ht="11.25" customHeight="1">
      <c r="A103" s="4206"/>
      <c r="B103" s="4207"/>
      <c r="C103" s="321" t="s">
        <v>281</v>
      </c>
      <c r="D103" s="321"/>
      <c r="E103" s="321" t="s">
        <v>282</v>
      </c>
      <c r="F103" s="321"/>
      <c r="H103" s="4206"/>
      <c r="I103" s="4207"/>
      <c r="J103" s="321" t="s">
        <v>281</v>
      </c>
      <c r="K103" s="321"/>
      <c r="L103" s="321" t="s">
        <v>282</v>
      </c>
      <c r="M103" s="321"/>
      <c r="O103" s="4206"/>
      <c r="P103" s="4207"/>
      <c r="Q103" s="321" t="s">
        <v>281</v>
      </c>
      <c r="R103" s="321"/>
      <c r="S103" s="321" t="s">
        <v>282</v>
      </c>
      <c r="T103" s="321"/>
      <c r="V103" s="4206"/>
      <c r="W103" s="4207"/>
      <c r="X103" s="321" t="s">
        <v>281</v>
      </c>
      <c r="Y103" s="321"/>
      <c r="Z103" s="321" t="s">
        <v>282</v>
      </c>
      <c r="AA103" s="321"/>
      <c r="AC103" s="4206"/>
      <c r="AD103" s="4207"/>
      <c r="AE103" s="321" t="s">
        <v>281</v>
      </c>
      <c r="AF103" s="321"/>
      <c r="AG103" s="321" t="s">
        <v>282</v>
      </c>
      <c r="AH103" s="321"/>
    </row>
    <row r="104" spans="1:34" ht="11.25" customHeight="1">
      <c r="A104" s="326"/>
      <c r="B104" s="4207" t="s">
        <v>252</v>
      </c>
      <c r="C104" s="324" t="s">
        <v>283</v>
      </c>
      <c r="D104" s="324"/>
      <c r="E104" s="321" t="s">
        <v>41</v>
      </c>
      <c r="F104" s="321"/>
      <c r="H104" s="326"/>
      <c r="I104" s="4207" t="s">
        <v>252</v>
      </c>
      <c r="J104" s="324" t="s">
        <v>283</v>
      </c>
      <c r="K104" s="324"/>
      <c r="L104" s="321" t="s">
        <v>41</v>
      </c>
      <c r="M104" s="321"/>
      <c r="O104" s="326"/>
      <c r="P104" s="4207" t="s">
        <v>252</v>
      </c>
      <c r="Q104" s="324" t="s">
        <v>283</v>
      </c>
      <c r="R104" s="324"/>
      <c r="S104" s="321" t="s">
        <v>41</v>
      </c>
      <c r="T104" s="321"/>
      <c r="V104" s="326"/>
      <c r="W104" s="4207" t="s">
        <v>252</v>
      </c>
      <c r="X104" s="324" t="s">
        <v>283</v>
      </c>
      <c r="Y104" s="324"/>
      <c r="Z104" s="321" t="s">
        <v>41</v>
      </c>
      <c r="AA104" s="321"/>
      <c r="AC104" s="326"/>
      <c r="AD104" s="4207" t="s">
        <v>252</v>
      </c>
      <c r="AE104" s="324" t="s">
        <v>283</v>
      </c>
      <c r="AF104" s="324"/>
      <c r="AG104" s="321" t="s">
        <v>41</v>
      </c>
      <c r="AH104" s="321"/>
    </row>
    <row r="105" spans="1:34" ht="11.25" customHeight="1">
      <c r="A105" s="4267">
        <f>'ст мяс'!A105:A106</f>
        <v>44606</v>
      </c>
      <c r="B105" s="4207"/>
      <c r="C105" s="324" t="s">
        <v>284</v>
      </c>
      <c r="D105" s="324"/>
      <c r="E105" s="321" t="s">
        <v>39</v>
      </c>
      <c r="F105" s="321"/>
      <c r="H105" s="4267">
        <f>'ст мяс'!H105:H106</f>
        <v>44606</v>
      </c>
      <c r="I105" s="4207"/>
      <c r="J105" s="324" t="s">
        <v>284</v>
      </c>
      <c r="K105" s="324"/>
      <c r="L105" s="321" t="s">
        <v>39</v>
      </c>
      <c r="M105" s="321"/>
      <c r="O105" s="4267">
        <f>'ст мяс'!O105:O106</f>
        <v>44606</v>
      </c>
      <c r="P105" s="4207"/>
      <c r="Q105" s="324" t="s">
        <v>284</v>
      </c>
      <c r="R105" s="324"/>
      <c r="S105" s="321" t="s">
        <v>39</v>
      </c>
      <c r="T105" s="321"/>
      <c r="V105" s="4267">
        <f>'ст мяс'!V105:V106</f>
        <v>44606</v>
      </c>
      <c r="W105" s="4207"/>
      <c r="X105" s="324" t="s">
        <v>284</v>
      </c>
      <c r="Y105" s="324"/>
      <c r="Z105" s="321" t="s">
        <v>39</v>
      </c>
      <c r="AA105" s="321"/>
      <c r="AC105" s="4267">
        <f>'ст мяс'!AC105:AC106</f>
        <v>0</v>
      </c>
      <c r="AD105" s="4207"/>
      <c r="AE105" s="324" t="s">
        <v>284</v>
      </c>
      <c r="AF105" s="324"/>
      <c r="AG105" s="321" t="s">
        <v>39</v>
      </c>
      <c r="AH105" s="321"/>
    </row>
    <row r="106" spans="1:34" ht="11.25" customHeight="1">
      <c r="A106" s="4268"/>
      <c r="B106" s="4207" t="s">
        <v>253</v>
      </c>
      <c r="C106" s="321" t="s">
        <v>285</v>
      </c>
      <c r="D106" s="321"/>
      <c r="E106" s="321" t="s">
        <v>286</v>
      </c>
      <c r="F106" s="321"/>
      <c r="H106" s="4268"/>
      <c r="I106" s="4207" t="s">
        <v>253</v>
      </c>
      <c r="J106" s="321" t="s">
        <v>285</v>
      </c>
      <c r="K106" s="321"/>
      <c r="L106" s="321" t="s">
        <v>286</v>
      </c>
      <c r="M106" s="321"/>
      <c r="O106" s="4268"/>
      <c r="P106" s="4207" t="s">
        <v>253</v>
      </c>
      <c r="Q106" s="321" t="s">
        <v>285</v>
      </c>
      <c r="R106" s="321"/>
      <c r="S106" s="321" t="s">
        <v>286</v>
      </c>
      <c r="T106" s="321"/>
      <c r="V106" s="4268"/>
      <c r="W106" s="4207" t="s">
        <v>253</v>
      </c>
      <c r="X106" s="321" t="s">
        <v>285</v>
      </c>
      <c r="Y106" s="321"/>
      <c r="Z106" s="321" t="s">
        <v>286</v>
      </c>
      <c r="AA106" s="321"/>
      <c r="AC106" s="4268"/>
      <c r="AD106" s="4207" t="s">
        <v>253</v>
      </c>
      <c r="AE106" s="321" t="s">
        <v>285</v>
      </c>
      <c r="AF106" s="321"/>
      <c r="AG106" s="321" t="s">
        <v>286</v>
      </c>
      <c r="AH106" s="321"/>
    </row>
    <row r="107" spans="1:34" ht="11.25" customHeight="1">
      <c r="A107" s="319"/>
      <c r="B107" s="4207"/>
      <c r="C107" s="324" t="s">
        <v>14</v>
      </c>
      <c r="D107" s="324" t="e">
        <f>'10,00'!#REF!</f>
        <v>#REF!</v>
      </c>
      <c r="E107" s="321"/>
      <c r="F107" s="321"/>
      <c r="H107" s="319"/>
      <c r="I107" s="4207"/>
      <c r="J107" s="324" t="s">
        <v>14</v>
      </c>
      <c r="K107" s="324" t="e">
        <f>'11,30'!Z191</f>
        <v>#REF!</v>
      </c>
      <c r="L107" s="321"/>
      <c r="M107" s="321"/>
      <c r="O107" s="319"/>
      <c r="P107" s="4207"/>
      <c r="Q107" s="324" t="s">
        <v>14</v>
      </c>
      <c r="R107" s="324" t="e">
        <f>'16,00'!Z191</f>
        <v>#REF!</v>
      </c>
      <c r="S107" s="321"/>
      <c r="T107" s="321"/>
      <c r="V107" s="319"/>
      <c r="W107" s="4207"/>
      <c r="X107" s="324" t="s">
        <v>14</v>
      </c>
      <c r="Y107" s="324" t="e">
        <f>'19,00'!#REF!</f>
        <v>#REF!</v>
      </c>
      <c r="Z107" s="321"/>
      <c r="AA107" s="321"/>
      <c r="AC107" s="319"/>
      <c r="AD107" s="4207"/>
      <c r="AE107" s="324" t="s">
        <v>14</v>
      </c>
      <c r="AF107" s="324"/>
      <c r="AG107" s="321"/>
      <c r="AH107" s="321"/>
    </row>
    <row r="108" spans="1:34" ht="11.25" customHeight="1"/>
    <row r="109" spans="1:34" ht="11.25" customHeight="1">
      <c r="A109" s="320"/>
      <c r="B109" s="4202"/>
      <c r="C109" s="321" t="s">
        <v>279</v>
      </c>
      <c r="D109" s="321"/>
      <c r="E109" s="321" t="s">
        <v>30</v>
      </c>
      <c r="F109" s="321">
        <f>'10,00'!F220</f>
        <v>30</v>
      </c>
      <c r="H109" s="320"/>
      <c r="I109" s="4202"/>
      <c r="J109" s="321" t="s">
        <v>279</v>
      </c>
      <c r="K109" s="321"/>
      <c r="L109" s="321" t="s">
        <v>30</v>
      </c>
      <c r="M109" s="321">
        <f>'11,30'!F233</f>
        <v>0</v>
      </c>
      <c r="O109" s="320"/>
      <c r="P109" s="4202"/>
      <c r="Q109" s="321" t="s">
        <v>279</v>
      </c>
      <c r="R109" s="321"/>
      <c r="S109" s="321" t="s">
        <v>30</v>
      </c>
      <c r="T109" s="321">
        <f>'16,00'!F233</f>
        <v>0</v>
      </c>
      <c r="V109" s="320"/>
      <c r="W109" s="4202"/>
      <c r="X109" s="321" t="s">
        <v>279</v>
      </c>
      <c r="Y109" s="321"/>
      <c r="Z109" s="321" t="s">
        <v>30</v>
      </c>
      <c r="AA109" s="321">
        <f>'19,00'!F220</f>
        <v>0</v>
      </c>
      <c r="AC109" s="320"/>
      <c r="AD109" s="4202"/>
      <c r="AE109" s="321" t="s">
        <v>279</v>
      </c>
      <c r="AF109" s="321"/>
      <c r="AG109" s="321" t="s">
        <v>30</v>
      </c>
      <c r="AH109" s="321"/>
    </row>
    <row r="110" spans="1:34" ht="17.25" customHeight="1">
      <c r="A110" s="312">
        <f>'ст мяс'!A110</f>
        <v>0.41666666666666669</v>
      </c>
      <c r="B110" s="4202"/>
      <c r="C110" s="321" t="s">
        <v>47</v>
      </c>
      <c r="D110" s="321"/>
      <c r="E110" s="321" t="s">
        <v>280</v>
      </c>
      <c r="F110" s="321">
        <f>'10,00'!F221</f>
        <v>3</v>
      </c>
      <c r="H110" s="312">
        <f>'ст мяс'!H110</f>
        <v>0.5</v>
      </c>
      <c r="I110" s="4202"/>
      <c r="J110" s="321" t="s">
        <v>47</v>
      </c>
      <c r="K110" s="321"/>
      <c r="L110" s="321" t="s">
        <v>280</v>
      </c>
      <c r="M110" s="321">
        <f>'11,30'!F234</f>
        <v>0</v>
      </c>
      <c r="O110" s="312">
        <f>'ст мяс'!O110</f>
        <v>0.66666666666666663</v>
      </c>
      <c r="P110" s="4202"/>
      <c r="Q110" s="321" t="s">
        <v>47</v>
      </c>
      <c r="R110" s="321"/>
      <c r="S110" s="321" t="s">
        <v>280</v>
      </c>
      <c r="T110" s="321">
        <f>'16,00'!F234</f>
        <v>0</v>
      </c>
      <c r="V110" s="312">
        <f>'ст мяс'!V110</f>
        <v>0.79166666666666663</v>
      </c>
      <c r="W110" s="4202"/>
      <c r="X110" s="321" t="s">
        <v>47</v>
      </c>
      <c r="Y110" s="321"/>
      <c r="Z110" s="321" t="s">
        <v>280</v>
      </c>
      <c r="AA110" s="321">
        <f>'19,00'!F221</f>
        <v>7</v>
      </c>
      <c r="AC110" s="312">
        <f>'ст мяс'!AC110</f>
        <v>0</v>
      </c>
      <c r="AD110" s="4202"/>
      <c r="AE110" s="321" t="s">
        <v>47</v>
      </c>
      <c r="AF110" s="321"/>
      <c r="AG110" s="321" t="s">
        <v>280</v>
      </c>
      <c r="AH110" s="321"/>
    </row>
    <row r="111" spans="1:34" ht="11.25" customHeight="1">
      <c r="A111" s="4206" t="str">
        <f>'ст мяс'!A111:A112</f>
        <v>павильон "Ак-Эмир"</v>
      </c>
      <c r="B111" s="4207" t="s">
        <v>251</v>
      </c>
      <c r="C111" s="321" t="s">
        <v>46</v>
      </c>
      <c r="D111" s="321"/>
      <c r="E111" s="321" t="s">
        <v>42</v>
      </c>
      <c r="F111" s="321"/>
      <c r="H111" s="4206" t="str">
        <f>'ст мяс'!H111:H112</f>
        <v>павильон "Ак-Эмир"</v>
      </c>
      <c r="I111" s="4207" t="s">
        <v>251</v>
      </c>
      <c r="J111" s="321" t="s">
        <v>46</v>
      </c>
      <c r="K111" s="321"/>
      <c r="L111" s="321" t="s">
        <v>42</v>
      </c>
      <c r="M111" s="321"/>
      <c r="O111" s="4206" t="str">
        <f>'ст мяс'!O111:O112</f>
        <v>павильон "Ак-Эмир"</v>
      </c>
      <c r="P111" s="4207" t="s">
        <v>251</v>
      </c>
      <c r="Q111" s="321" t="s">
        <v>46</v>
      </c>
      <c r="R111" s="321"/>
      <c r="S111" s="321" t="s">
        <v>42</v>
      </c>
      <c r="T111" s="321"/>
      <c r="V111" s="4206" t="str">
        <f>'ст мяс'!V111:V112</f>
        <v>павильон "Ак-Эмир"</v>
      </c>
      <c r="W111" s="4207" t="s">
        <v>251</v>
      </c>
      <c r="X111" s="321" t="s">
        <v>46</v>
      </c>
      <c r="Y111" s="321"/>
      <c r="Z111" s="321" t="s">
        <v>42</v>
      </c>
      <c r="AA111" s="321"/>
      <c r="AC111" s="4206">
        <f>'ст мяс'!AC111:AC112</f>
        <v>0</v>
      </c>
      <c r="AD111" s="4207" t="s">
        <v>251</v>
      </c>
      <c r="AE111" s="321" t="s">
        <v>46</v>
      </c>
      <c r="AF111" s="321"/>
      <c r="AG111" s="321" t="s">
        <v>42</v>
      </c>
      <c r="AH111" s="321"/>
    </row>
    <row r="112" spans="1:34" ht="11.25" customHeight="1">
      <c r="A112" s="4206"/>
      <c r="B112" s="4207"/>
      <c r="C112" s="321" t="s">
        <v>281</v>
      </c>
      <c r="D112" s="321"/>
      <c r="E112" s="321" t="s">
        <v>282</v>
      </c>
      <c r="F112" s="321"/>
      <c r="H112" s="4206"/>
      <c r="I112" s="4207"/>
      <c r="J112" s="321" t="s">
        <v>281</v>
      </c>
      <c r="K112" s="321"/>
      <c r="L112" s="321" t="s">
        <v>282</v>
      </c>
      <c r="M112" s="321"/>
      <c r="O112" s="4206"/>
      <c r="P112" s="4207"/>
      <c r="Q112" s="321" t="s">
        <v>281</v>
      </c>
      <c r="R112" s="321"/>
      <c r="S112" s="321" t="s">
        <v>282</v>
      </c>
      <c r="T112" s="321"/>
      <c r="V112" s="4206"/>
      <c r="W112" s="4207"/>
      <c r="X112" s="321" t="s">
        <v>281</v>
      </c>
      <c r="Y112" s="321"/>
      <c r="Z112" s="321" t="s">
        <v>282</v>
      </c>
      <c r="AA112" s="321"/>
      <c r="AC112" s="4206"/>
      <c r="AD112" s="4207"/>
      <c r="AE112" s="321" t="s">
        <v>281</v>
      </c>
      <c r="AF112" s="321"/>
      <c r="AG112" s="321" t="s">
        <v>282</v>
      </c>
      <c r="AH112" s="321"/>
    </row>
    <row r="113" spans="1:34" ht="11.25" customHeight="1">
      <c r="A113" s="326"/>
      <c r="B113" s="4207" t="s">
        <v>252</v>
      </c>
      <c r="C113" s="324" t="s">
        <v>283</v>
      </c>
      <c r="D113" s="324"/>
      <c r="E113" s="321" t="s">
        <v>41</v>
      </c>
      <c r="F113" s="321"/>
      <c r="H113" s="326"/>
      <c r="I113" s="4207" t="s">
        <v>252</v>
      </c>
      <c r="J113" s="324" t="s">
        <v>283</v>
      </c>
      <c r="K113" s="324"/>
      <c r="L113" s="321" t="s">
        <v>41</v>
      </c>
      <c r="M113" s="321"/>
      <c r="O113" s="326"/>
      <c r="P113" s="4207" t="s">
        <v>252</v>
      </c>
      <c r="Q113" s="324" t="s">
        <v>283</v>
      </c>
      <c r="R113" s="324"/>
      <c r="S113" s="321" t="s">
        <v>41</v>
      </c>
      <c r="T113" s="321"/>
      <c r="V113" s="326"/>
      <c r="W113" s="4207" t="s">
        <v>252</v>
      </c>
      <c r="X113" s="324" t="s">
        <v>283</v>
      </c>
      <c r="Y113" s="324"/>
      <c r="Z113" s="321" t="s">
        <v>41</v>
      </c>
      <c r="AA113" s="321"/>
      <c r="AC113" s="326"/>
      <c r="AD113" s="4207" t="s">
        <v>252</v>
      </c>
      <c r="AE113" s="324" t="s">
        <v>283</v>
      </c>
      <c r="AF113" s="324"/>
      <c r="AG113" s="321" t="s">
        <v>41</v>
      </c>
      <c r="AH113" s="321"/>
    </row>
    <row r="114" spans="1:34" ht="11.25" customHeight="1">
      <c r="A114" s="4267">
        <f>'ст мяс'!A114:A115</f>
        <v>44606</v>
      </c>
      <c r="B114" s="4207"/>
      <c r="C114" s="324" t="s">
        <v>284</v>
      </c>
      <c r="D114" s="324"/>
      <c r="E114" s="321" t="s">
        <v>39</v>
      </c>
      <c r="F114" s="321"/>
      <c r="H114" s="4267">
        <f>'ст мяс'!H114:H115</f>
        <v>44606</v>
      </c>
      <c r="I114" s="4207"/>
      <c r="J114" s="324" t="s">
        <v>284</v>
      </c>
      <c r="K114" s="324"/>
      <c r="L114" s="321" t="s">
        <v>39</v>
      </c>
      <c r="M114" s="321"/>
      <c r="O114" s="4267">
        <f>'ст мяс'!O114:O115</f>
        <v>44606</v>
      </c>
      <c r="P114" s="4207"/>
      <c r="Q114" s="324" t="s">
        <v>284</v>
      </c>
      <c r="R114" s="324"/>
      <c r="S114" s="321" t="s">
        <v>39</v>
      </c>
      <c r="T114" s="321"/>
      <c r="V114" s="4267">
        <f>'ст мяс'!V114:V115</f>
        <v>44606</v>
      </c>
      <c r="W114" s="4207"/>
      <c r="X114" s="324" t="s">
        <v>284</v>
      </c>
      <c r="Y114" s="324"/>
      <c r="Z114" s="321" t="s">
        <v>39</v>
      </c>
      <c r="AA114" s="321"/>
      <c r="AC114" s="4267">
        <f>'ст мяс'!AC114:AC115</f>
        <v>0</v>
      </c>
      <c r="AD114" s="4207"/>
      <c r="AE114" s="324" t="s">
        <v>284</v>
      </c>
      <c r="AF114" s="324"/>
      <c r="AG114" s="321" t="s">
        <v>39</v>
      </c>
      <c r="AH114" s="321"/>
    </row>
    <row r="115" spans="1:34" ht="11.25" customHeight="1">
      <c r="A115" s="4268"/>
      <c r="B115" s="4207" t="s">
        <v>253</v>
      </c>
      <c r="C115" s="321" t="s">
        <v>285</v>
      </c>
      <c r="D115" s="321"/>
      <c r="E115" s="321" t="s">
        <v>286</v>
      </c>
      <c r="F115" s="321"/>
      <c r="H115" s="4268"/>
      <c r="I115" s="4207" t="s">
        <v>253</v>
      </c>
      <c r="J115" s="321" t="s">
        <v>285</v>
      </c>
      <c r="K115" s="321"/>
      <c r="L115" s="321" t="s">
        <v>286</v>
      </c>
      <c r="M115" s="321"/>
      <c r="O115" s="4268"/>
      <c r="P115" s="4207" t="s">
        <v>253</v>
      </c>
      <c r="Q115" s="321" t="s">
        <v>285</v>
      </c>
      <c r="R115" s="321"/>
      <c r="S115" s="321" t="s">
        <v>286</v>
      </c>
      <c r="T115" s="321"/>
      <c r="V115" s="4268"/>
      <c r="W115" s="4207" t="s">
        <v>253</v>
      </c>
      <c r="X115" s="321" t="s">
        <v>285</v>
      </c>
      <c r="Y115" s="321"/>
      <c r="Z115" s="321" t="s">
        <v>286</v>
      </c>
      <c r="AA115" s="321"/>
      <c r="AC115" s="4268"/>
      <c r="AD115" s="4207" t="s">
        <v>253</v>
      </c>
      <c r="AE115" s="321" t="s">
        <v>285</v>
      </c>
      <c r="AF115" s="321"/>
      <c r="AG115" s="321" t="s">
        <v>286</v>
      </c>
      <c r="AH115" s="321"/>
    </row>
    <row r="116" spans="1:34" ht="11.25" customHeight="1">
      <c r="A116" s="319"/>
      <c r="B116" s="4207"/>
      <c r="C116" s="324" t="s">
        <v>14</v>
      </c>
      <c r="D116" s="324" t="e">
        <f>'10,00'!#REF!</f>
        <v>#REF!</v>
      </c>
      <c r="E116" s="321"/>
      <c r="F116" s="321"/>
      <c r="H116" s="319"/>
      <c r="I116" s="4207"/>
      <c r="J116" s="324" t="s">
        <v>14</v>
      </c>
      <c r="K116" s="324" t="e">
        <f>'11,30'!F246</f>
        <v>#REF!</v>
      </c>
      <c r="L116" s="321"/>
      <c r="M116" s="321"/>
      <c r="O116" s="319"/>
      <c r="P116" s="4207"/>
      <c r="Q116" s="324" t="s">
        <v>14</v>
      </c>
      <c r="R116" s="324" t="e">
        <f>'16,00'!F246</f>
        <v>#REF!</v>
      </c>
      <c r="S116" s="321"/>
      <c r="T116" s="321"/>
      <c r="V116" s="319"/>
      <c r="W116" s="4207"/>
      <c r="X116" s="324" t="s">
        <v>14</v>
      </c>
      <c r="Y116" s="324" t="e">
        <f>'19,00'!#REF!</f>
        <v>#REF!</v>
      </c>
      <c r="Z116" s="321"/>
      <c r="AA116" s="321"/>
      <c r="AC116" s="319"/>
      <c r="AD116" s="4207"/>
      <c r="AE116" s="324" t="s">
        <v>14</v>
      </c>
      <c r="AF116" s="324"/>
      <c r="AG116" s="321"/>
      <c r="AH116" s="321"/>
    </row>
    <row r="117" spans="1:34" ht="11.25" customHeight="1"/>
    <row r="118" spans="1:34" ht="11.25" customHeight="1">
      <c r="A118" s="320"/>
      <c r="B118" s="4202"/>
      <c r="C118" s="321" t="s">
        <v>279</v>
      </c>
      <c r="D118" s="321"/>
      <c r="E118" s="321" t="s">
        <v>30</v>
      </c>
      <c r="F118" s="321">
        <f>'10,00'!O220</f>
        <v>0</v>
      </c>
      <c r="H118" s="320"/>
      <c r="I118" s="4202"/>
      <c r="J118" s="321" t="s">
        <v>279</v>
      </c>
      <c r="K118" s="321"/>
      <c r="L118" s="321" t="s">
        <v>30</v>
      </c>
      <c r="M118" s="321">
        <f>'11,30'!P233</f>
        <v>0</v>
      </c>
      <c r="O118" s="320"/>
      <c r="P118" s="4202"/>
      <c r="Q118" s="321" t="s">
        <v>279</v>
      </c>
      <c r="R118" s="321"/>
      <c r="S118" s="321" t="s">
        <v>30</v>
      </c>
      <c r="T118" s="321">
        <f>'16,00'!P233</f>
        <v>0</v>
      </c>
      <c r="V118" s="320"/>
      <c r="W118" s="4202"/>
      <c r="X118" s="321" t="s">
        <v>279</v>
      </c>
      <c r="Y118" s="321"/>
      <c r="Z118" s="321" t="s">
        <v>30</v>
      </c>
      <c r="AA118" s="321">
        <f>'19,00'!O220</f>
        <v>0</v>
      </c>
      <c r="AC118" s="320"/>
      <c r="AD118" s="4202"/>
      <c r="AE118" s="321" t="s">
        <v>279</v>
      </c>
      <c r="AF118" s="321"/>
      <c r="AG118" s="321" t="s">
        <v>30</v>
      </c>
      <c r="AH118" s="321"/>
    </row>
    <row r="119" spans="1:34" ht="17.25" customHeight="1">
      <c r="A119" s="312">
        <f>'ст мяс'!A119</f>
        <v>0.41666666666666669</v>
      </c>
      <c r="B119" s="4202"/>
      <c r="C119" s="321" t="s">
        <v>47</v>
      </c>
      <c r="D119" s="321"/>
      <c r="E119" s="321" t="s">
        <v>280</v>
      </c>
      <c r="F119" s="321">
        <f>'10,00'!O221</f>
        <v>0</v>
      </c>
      <c r="H119" s="312">
        <f>'ст мяс'!H119</f>
        <v>0.5</v>
      </c>
      <c r="I119" s="4202"/>
      <c r="J119" s="321" t="s">
        <v>47</v>
      </c>
      <c r="K119" s="321"/>
      <c r="L119" s="321" t="s">
        <v>280</v>
      </c>
      <c r="M119" s="321">
        <f>'11,30'!P234</f>
        <v>0</v>
      </c>
      <c r="O119" s="312">
        <f>'ст мяс'!O119</f>
        <v>0.66666666666666663</v>
      </c>
      <c r="P119" s="4202"/>
      <c r="Q119" s="321" t="s">
        <v>47</v>
      </c>
      <c r="R119" s="321"/>
      <c r="S119" s="321" t="s">
        <v>280</v>
      </c>
      <c r="T119" s="321">
        <f>'16,00'!P234</f>
        <v>0</v>
      </c>
      <c r="V119" s="312">
        <f>'ст мяс'!V119</f>
        <v>0.79166666666666663</v>
      </c>
      <c r="W119" s="4202"/>
      <c r="X119" s="321" t="s">
        <v>47</v>
      </c>
      <c r="Y119" s="321"/>
      <c r="Z119" s="321" t="s">
        <v>280</v>
      </c>
      <c r="AA119" s="321">
        <f>'19,00'!O221</f>
        <v>0</v>
      </c>
      <c r="AC119" s="312">
        <f>'ст мяс'!AC119</f>
        <v>0</v>
      </c>
      <c r="AD119" s="4202"/>
      <c r="AE119" s="321" t="s">
        <v>47</v>
      </c>
      <c r="AF119" s="321"/>
      <c r="AG119" s="321" t="s">
        <v>280</v>
      </c>
      <c r="AH119" s="321"/>
    </row>
    <row r="120" spans="1:34" ht="11.25" customHeight="1">
      <c r="A120" s="4206" t="str">
        <f>'ст мяс'!A120:A121</f>
        <v>павильон "Медакадемия"</v>
      </c>
      <c r="B120" s="4207" t="s">
        <v>251</v>
      </c>
      <c r="C120" s="321" t="s">
        <v>46</v>
      </c>
      <c r="D120" s="321"/>
      <c r="E120" s="321" t="s">
        <v>42</v>
      </c>
      <c r="F120" s="321"/>
      <c r="H120" s="4206" t="str">
        <f>'ст мяс'!H120:H121</f>
        <v>павильон "Медакадемия"</v>
      </c>
      <c r="I120" s="4207" t="s">
        <v>251</v>
      </c>
      <c r="J120" s="321" t="s">
        <v>46</v>
      </c>
      <c r="K120" s="321"/>
      <c r="L120" s="321" t="s">
        <v>42</v>
      </c>
      <c r="M120" s="321"/>
      <c r="O120" s="4206" t="str">
        <f>'ст мяс'!O120:O121</f>
        <v>павильон "Медакадемия"</v>
      </c>
      <c r="P120" s="4207" t="s">
        <v>251</v>
      </c>
      <c r="Q120" s="321" t="s">
        <v>46</v>
      </c>
      <c r="R120" s="321"/>
      <c r="S120" s="321" t="s">
        <v>42</v>
      </c>
      <c r="T120" s="321"/>
      <c r="V120" s="4206" t="str">
        <f>'ст мяс'!V120:V121</f>
        <v>павильон "Медакадемия"</v>
      </c>
      <c r="W120" s="4207" t="s">
        <v>251</v>
      </c>
      <c r="X120" s="321" t="s">
        <v>46</v>
      </c>
      <c r="Y120" s="321"/>
      <c r="Z120" s="321" t="s">
        <v>42</v>
      </c>
      <c r="AA120" s="321"/>
      <c r="AC120" s="4206">
        <f>'ст мяс'!AC120:AC121</f>
        <v>0</v>
      </c>
      <c r="AD120" s="4207" t="s">
        <v>251</v>
      </c>
      <c r="AE120" s="321" t="s">
        <v>46</v>
      </c>
      <c r="AF120" s="321"/>
      <c r="AG120" s="321" t="s">
        <v>42</v>
      </c>
      <c r="AH120" s="321"/>
    </row>
    <row r="121" spans="1:34" ht="11.25" customHeight="1">
      <c r="A121" s="4206"/>
      <c r="B121" s="4207"/>
      <c r="C121" s="321" t="s">
        <v>281</v>
      </c>
      <c r="D121" s="321"/>
      <c r="E121" s="321" t="s">
        <v>282</v>
      </c>
      <c r="F121" s="321"/>
      <c r="H121" s="4206"/>
      <c r="I121" s="4207"/>
      <c r="J121" s="321" t="s">
        <v>281</v>
      </c>
      <c r="K121" s="321"/>
      <c r="L121" s="321" t="s">
        <v>282</v>
      </c>
      <c r="M121" s="321"/>
      <c r="O121" s="4206"/>
      <c r="P121" s="4207"/>
      <c r="Q121" s="321" t="s">
        <v>281</v>
      </c>
      <c r="R121" s="321"/>
      <c r="S121" s="321" t="s">
        <v>282</v>
      </c>
      <c r="T121" s="321"/>
      <c r="V121" s="4206"/>
      <c r="W121" s="4207"/>
      <c r="X121" s="321" t="s">
        <v>281</v>
      </c>
      <c r="Y121" s="321"/>
      <c r="Z121" s="321" t="s">
        <v>282</v>
      </c>
      <c r="AA121" s="321"/>
      <c r="AC121" s="4206"/>
      <c r="AD121" s="4207"/>
      <c r="AE121" s="321" t="s">
        <v>281</v>
      </c>
      <c r="AF121" s="321"/>
      <c r="AG121" s="321" t="s">
        <v>282</v>
      </c>
      <c r="AH121" s="321"/>
    </row>
    <row r="122" spans="1:34" ht="11.25" customHeight="1">
      <c r="A122" s="326"/>
      <c r="B122" s="4207" t="s">
        <v>252</v>
      </c>
      <c r="C122" s="324" t="s">
        <v>283</v>
      </c>
      <c r="D122" s="324"/>
      <c r="E122" s="321" t="s">
        <v>41</v>
      </c>
      <c r="F122" s="321"/>
      <c r="H122" s="326"/>
      <c r="I122" s="4207" t="s">
        <v>252</v>
      </c>
      <c r="J122" s="324" t="s">
        <v>283</v>
      </c>
      <c r="K122" s="324"/>
      <c r="L122" s="321" t="s">
        <v>41</v>
      </c>
      <c r="M122" s="321"/>
      <c r="O122" s="326"/>
      <c r="P122" s="4207" t="s">
        <v>252</v>
      </c>
      <c r="Q122" s="324" t="s">
        <v>283</v>
      </c>
      <c r="R122" s="324"/>
      <c r="S122" s="321" t="s">
        <v>41</v>
      </c>
      <c r="T122" s="321"/>
      <c r="V122" s="326"/>
      <c r="W122" s="4207" t="s">
        <v>252</v>
      </c>
      <c r="X122" s="324" t="s">
        <v>283</v>
      </c>
      <c r="Y122" s="324"/>
      <c r="Z122" s="321" t="s">
        <v>41</v>
      </c>
      <c r="AA122" s="321"/>
      <c r="AC122" s="326"/>
      <c r="AD122" s="4207" t="s">
        <v>252</v>
      </c>
      <c r="AE122" s="324" t="s">
        <v>283</v>
      </c>
      <c r="AF122" s="324"/>
      <c r="AG122" s="321" t="s">
        <v>41</v>
      </c>
      <c r="AH122" s="321"/>
    </row>
    <row r="123" spans="1:34" ht="11.25" customHeight="1">
      <c r="A123" s="4267">
        <f>'ст мяс'!A123:A124</f>
        <v>44606</v>
      </c>
      <c r="B123" s="4207"/>
      <c r="C123" s="324" t="s">
        <v>284</v>
      </c>
      <c r="D123" s="324"/>
      <c r="E123" s="321" t="s">
        <v>39</v>
      </c>
      <c r="F123" s="321"/>
      <c r="H123" s="4267">
        <f>'ст мяс'!H123:H124</f>
        <v>44606</v>
      </c>
      <c r="I123" s="4207"/>
      <c r="J123" s="324" t="s">
        <v>284</v>
      </c>
      <c r="K123" s="324"/>
      <c r="L123" s="321" t="s">
        <v>39</v>
      </c>
      <c r="M123" s="321"/>
      <c r="O123" s="4267">
        <f>'ст мяс'!O123:O124</f>
        <v>44606</v>
      </c>
      <c r="P123" s="4207"/>
      <c r="Q123" s="324" t="s">
        <v>284</v>
      </c>
      <c r="R123" s="324"/>
      <c r="S123" s="321" t="s">
        <v>39</v>
      </c>
      <c r="T123" s="321"/>
      <c r="V123" s="4267">
        <f>'ст мяс'!V123:V124</f>
        <v>44606</v>
      </c>
      <c r="W123" s="4207"/>
      <c r="X123" s="324" t="s">
        <v>284</v>
      </c>
      <c r="Y123" s="324"/>
      <c r="Z123" s="321" t="s">
        <v>39</v>
      </c>
      <c r="AA123" s="321"/>
      <c r="AC123" s="4267">
        <f>'ст мяс'!AC123:AC124</f>
        <v>0</v>
      </c>
      <c r="AD123" s="4207"/>
      <c r="AE123" s="324" t="s">
        <v>284</v>
      </c>
      <c r="AF123" s="324"/>
      <c r="AG123" s="321" t="s">
        <v>39</v>
      </c>
      <c r="AH123" s="321"/>
    </row>
    <row r="124" spans="1:34" ht="11.25" customHeight="1">
      <c r="A124" s="4268"/>
      <c r="B124" s="4207" t="s">
        <v>253</v>
      </c>
      <c r="C124" s="321" t="s">
        <v>285</v>
      </c>
      <c r="D124" s="321"/>
      <c r="E124" s="321" t="s">
        <v>286</v>
      </c>
      <c r="F124" s="321"/>
      <c r="H124" s="4268"/>
      <c r="I124" s="4207" t="s">
        <v>253</v>
      </c>
      <c r="J124" s="321" t="s">
        <v>285</v>
      </c>
      <c r="K124" s="321"/>
      <c r="L124" s="321" t="s">
        <v>286</v>
      </c>
      <c r="M124" s="321"/>
      <c r="O124" s="4268"/>
      <c r="P124" s="4207" t="s">
        <v>253</v>
      </c>
      <c r="Q124" s="321" t="s">
        <v>285</v>
      </c>
      <c r="R124" s="321"/>
      <c r="S124" s="321" t="s">
        <v>286</v>
      </c>
      <c r="T124" s="321"/>
      <c r="V124" s="4268"/>
      <c r="W124" s="4207" t="s">
        <v>253</v>
      </c>
      <c r="X124" s="321" t="s">
        <v>285</v>
      </c>
      <c r="Y124" s="321"/>
      <c r="Z124" s="321" t="s">
        <v>286</v>
      </c>
      <c r="AA124" s="321"/>
      <c r="AC124" s="4268"/>
      <c r="AD124" s="4207" t="s">
        <v>253</v>
      </c>
      <c r="AE124" s="321" t="s">
        <v>285</v>
      </c>
      <c r="AF124" s="321"/>
      <c r="AG124" s="321" t="s">
        <v>286</v>
      </c>
      <c r="AH124" s="321"/>
    </row>
    <row r="125" spans="1:34" ht="11.25" customHeight="1">
      <c r="A125" s="319"/>
      <c r="B125" s="4207"/>
      <c r="C125" s="324" t="s">
        <v>14</v>
      </c>
      <c r="D125" s="324" t="e">
        <f>'10,00'!#REF!</f>
        <v>#REF!</v>
      </c>
      <c r="E125" s="321"/>
      <c r="F125" s="321"/>
      <c r="H125" s="319"/>
      <c r="I125" s="4207"/>
      <c r="J125" s="324" t="s">
        <v>14</v>
      </c>
      <c r="K125" s="324" t="e">
        <f>'11,30'!P246</f>
        <v>#REF!</v>
      </c>
      <c r="L125" s="321"/>
      <c r="M125" s="321"/>
      <c r="O125" s="319"/>
      <c r="P125" s="4207"/>
      <c r="Q125" s="324" t="s">
        <v>14</v>
      </c>
      <c r="R125" s="324" t="e">
        <f>'16,00'!P246</f>
        <v>#REF!</v>
      </c>
      <c r="S125" s="321"/>
      <c r="T125" s="321"/>
      <c r="V125" s="319"/>
      <c r="W125" s="4207"/>
      <c r="X125" s="324" t="s">
        <v>14</v>
      </c>
      <c r="Y125" s="324" t="e">
        <f>'19,00'!#REF!</f>
        <v>#REF!</v>
      </c>
      <c r="Z125" s="321"/>
      <c r="AA125" s="321"/>
      <c r="AC125" s="319"/>
      <c r="AD125" s="4207"/>
      <c r="AE125" s="324" t="s">
        <v>14</v>
      </c>
      <c r="AF125" s="324"/>
      <c r="AG125" s="321"/>
      <c r="AH125" s="321"/>
    </row>
    <row r="126" spans="1:34" ht="11.25" customHeight="1"/>
    <row r="127" spans="1:34" ht="11.25" customHeight="1">
      <c r="A127" s="320"/>
      <c r="B127" s="4202"/>
      <c r="C127" s="321" t="s">
        <v>279</v>
      </c>
      <c r="D127" s="321"/>
      <c r="E127" s="321" t="s">
        <v>30</v>
      </c>
      <c r="F127" s="321">
        <f>'10,00'!X220</f>
        <v>0</v>
      </c>
      <c r="H127" s="320"/>
      <c r="I127" s="4202"/>
      <c r="J127" s="321" t="s">
        <v>279</v>
      </c>
      <c r="K127" s="321"/>
      <c r="L127" s="321" t="s">
        <v>30</v>
      </c>
      <c r="M127" s="321">
        <f>'11,30'!Z233</f>
        <v>0</v>
      </c>
      <c r="O127" s="320"/>
      <c r="P127" s="4202"/>
      <c r="Q127" s="321" t="s">
        <v>279</v>
      </c>
      <c r="R127" s="321"/>
      <c r="S127" s="321" t="s">
        <v>30</v>
      </c>
      <c r="T127" s="321">
        <f>'16,00'!Z233</f>
        <v>0</v>
      </c>
      <c r="V127" s="320"/>
      <c r="W127" s="4202"/>
      <c r="X127" s="321" t="s">
        <v>279</v>
      </c>
      <c r="Y127" s="321"/>
      <c r="Z127" s="321" t="s">
        <v>30</v>
      </c>
      <c r="AA127" s="321">
        <f>'19,00'!X220</f>
        <v>0</v>
      </c>
      <c r="AC127" s="320"/>
      <c r="AD127" s="4202"/>
      <c r="AE127" s="321" t="s">
        <v>279</v>
      </c>
      <c r="AF127" s="321"/>
      <c r="AG127" s="321" t="s">
        <v>30</v>
      </c>
      <c r="AH127" s="321"/>
    </row>
    <row r="128" spans="1:34" ht="18" customHeight="1">
      <c r="A128" s="312">
        <f>'ст мяс'!A128</f>
        <v>0.41666666666666669</v>
      </c>
      <c r="B128" s="4202"/>
      <c r="C128" s="321" t="s">
        <v>47</v>
      </c>
      <c r="D128" s="321"/>
      <c r="E128" s="321" t="s">
        <v>280</v>
      </c>
      <c r="F128" s="321">
        <f>'10,00'!X221</f>
        <v>0</v>
      </c>
      <c r="H128" s="312">
        <f>'ст мяс'!H128</f>
        <v>0.5</v>
      </c>
      <c r="I128" s="4202"/>
      <c r="J128" s="321" t="s">
        <v>47</v>
      </c>
      <c r="K128" s="321"/>
      <c r="L128" s="321" t="s">
        <v>280</v>
      </c>
      <c r="M128" s="321">
        <f>'11,30'!Z234</f>
        <v>0</v>
      </c>
      <c r="O128" s="312">
        <f>'ст мяс'!O128</f>
        <v>0.66666666666666663</v>
      </c>
      <c r="P128" s="4202"/>
      <c r="Q128" s="321" t="s">
        <v>47</v>
      </c>
      <c r="R128" s="321"/>
      <c r="S128" s="321" t="s">
        <v>280</v>
      </c>
      <c r="T128" s="321">
        <f>'16,00'!Z234</f>
        <v>0</v>
      </c>
      <c r="V128" s="312">
        <f>'ст мяс'!V128</f>
        <v>0.79166666666666663</v>
      </c>
      <c r="W128" s="4202"/>
      <c r="X128" s="321" t="s">
        <v>47</v>
      </c>
      <c r="Y128" s="321"/>
      <c r="Z128" s="321" t="s">
        <v>280</v>
      </c>
      <c r="AA128" s="321">
        <f>'19,00'!X221</f>
        <v>0</v>
      </c>
      <c r="AC128" s="312">
        <f>'ст мяс'!AC128</f>
        <v>0</v>
      </c>
      <c r="AD128" s="4202"/>
      <c r="AE128" s="321" t="s">
        <v>47</v>
      </c>
      <c r="AF128" s="321"/>
      <c r="AG128" s="321" t="s">
        <v>280</v>
      </c>
      <c r="AH128" s="321"/>
    </row>
    <row r="129" spans="1:34" ht="11.25" customHeight="1">
      <c r="A129" s="4206" t="str">
        <f>'ст мяс'!A129:A130</f>
        <v>павильон "Табылга"</v>
      </c>
      <c r="B129" s="4207" t="s">
        <v>251</v>
      </c>
      <c r="C129" s="321" t="s">
        <v>46</v>
      </c>
      <c r="D129" s="321"/>
      <c r="E129" s="321" t="s">
        <v>42</v>
      </c>
      <c r="F129" s="321"/>
      <c r="H129" s="4206" t="str">
        <f>'ст мяс'!H129:H130</f>
        <v>павильон "Табылга"</v>
      </c>
      <c r="I129" s="4207" t="s">
        <v>251</v>
      </c>
      <c r="J129" s="321" t="s">
        <v>46</v>
      </c>
      <c r="K129" s="321"/>
      <c r="L129" s="321" t="s">
        <v>42</v>
      </c>
      <c r="M129" s="321"/>
      <c r="O129" s="4206" t="str">
        <f>'ст мяс'!O129:O130</f>
        <v>павильон "Табылга"</v>
      </c>
      <c r="P129" s="4207" t="s">
        <v>251</v>
      </c>
      <c r="Q129" s="321" t="s">
        <v>46</v>
      </c>
      <c r="R129" s="321"/>
      <c r="S129" s="321" t="s">
        <v>42</v>
      </c>
      <c r="T129" s="321"/>
      <c r="V129" s="4206" t="str">
        <f>'ст мяс'!V129:V130</f>
        <v>павильон "Табылга"</v>
      </c>
      <c r="W129" s="4207" t="s">
        <v>251</v>
      </c>
      <c r="X129" s="321" t="s">
        <v>46</v>
      </c>
      <c r="Y129" s="321"/>
      <c r="Z129" s="321" t="s">
        <v>42</v>
      </c>
      <c r="AA129" s="321"/>
      <c r="AC129" s="4206">
        <f>'ст мяс'!AC129:AC130</f>
        <v>0</v>
      </c>
      <c r="AD129" s="4207" t="s">
        <v>251</v>
      </c>
      <c r="AE129" s="321" t="s">
        <v>46</v>
      </c>
      <c r="AF129" s="321"/>
      <c r="AG129" s="321" t="s">
        <v>42</v>
      </c>
      <c r="AH129" s="321"/>
    </row>
    <row r="130" spans="1:34" ht="11.25" customHeight="1">
      <c r="A130" s="4206"/>
      <c r="B130" s="4207"/>
      <c r="C130" s="321" t="s">
        <v>281</v>
      </c>
      <c r="D130" s="321"/>
      <c r="E130" s="321" t="s">
        <v>282</v>
      </c>
      <c r="F130" s="321"/>
      <c r="H130" s="4206"/>
      <c r="I130" s="4207"/>
      <c r="J130" s="321" t="s">
        <v>281</v>
      </c>
      <c r="K130" s="321"/>
      <c r="L130" s="321" t="s">
        <v>282</v>
      </c>
      <c r="M130" s="321"/>
      <c r="O130" s="4206"/>
      <c r="P130" s="4207"/>
      <c r="Q130" s="321" t="s">
        <v>281</v>
      </c>
      <c r="R130" s="321"/>
      <c r="S130" s="321" t="s">
        <v>282</v>
      </c>
      <c r="T130" s="321"/>
      <c r="V130" s="4206"/>
      <c r="W130" s="4207"/>
      <c r="X130" s="321" t="s">
        <v>281</v>
      </c>
      <c r="Y130" s="321"/>
      <c r="Z130" s="321" t="s">
        <v>282</v>
      </c>
      <c r="AA130" s="321"/>
      <c r="AC130" s="4206"/>
      <c r="AD130" s="4207"/>
      <c r="AE130" s="321" t="s">
        <v>281</v>
      </c>
      <c r="AF130" s="321"/>
      <c r="AG130" s="321" t="s">
        <v>282</v>
      </c>
      <c r="AH130" s="321"/>
    </row>
    <row r="131" spans="1:34" ht="11.25" customHeight="1">
      <c r="A131" s="326"/>
      <c r="B131" s="4207" t="s">
        <v>252</v>
      </c>
      <c r="C131" s="324" t="s">
        <v>283</v>
      </c>
      <c r="D131" s="324"/>
      <c r="E131" s="321" t="s">
        <v>41</v>
      </c>
      <c r="F131" s="321"/>
      <c r="H131" s="326"/>
      <c r="I131" s="4207" t="s">
        <v>252</v>
      </c>
      <c r="J131" s="324" t="s">
        <v>283</v>
      </c>
      <c r="K131" s="324"/>
      <c r="L131" s="321" t="s">
        <v>41</v>
      </c>
      <c r="M131" s="321"/>
      <c r="O131" s="326"/>
      <c r="P131" s="4207" t="s">
        <v>252</v>
      </c>
      <c r="Q131" s="324" t="s">
        <v>283</v>
      </c>
      <c r="R131" s="324"/>
      <c r="S131" s="321" t="s">
        <v>41</v>
      </c>
      <c r="T131" s="321"/>
      <c r="V131" s="326"/>
      <c r="W131" s="4207" t="s">
        <v>252</v>
      </c>
      <c r="X131" s="324" t="s">
        <v>283</v>
      </c>
      <c r="Y131" s="324"/>
      <c r="Z131" s="321" t="s">
        <v>41</v>
      </c>
      <c r="AA131" s="321"/>
      <c r="AC131" s="326"/>
      <c r="AD131" s="4207" t="s">
        <v>252</v>
      </c>
      <c r="AE131" s="324" t="s">
        <v>283</v>
      </c>
      <c r="AF131" s="324"/>
      <c r="AG131" s="321" t="s">
        <v>41</v>
      </c>
      <c r="AH131" s="321"/>
    </row>
    <row r="132" spans="1:34" ht="11.25" customHeight="1">
      <c r="A132" s="4267">
        <f>'ст мяс'!A132:A133</f>
        <v>44606</v>
      </c>
      <c r="B132" s="4207"/>
      <c r="C132" s="324" t="s">
        <v>284</v>
      </c>
      <c r="D132" s="324"/>
      <c r="E132" s="321" t="s">
        <v>39</v>
      </c>
      <c r="F132" s="321"/>
      <c r="H132" s="4267">
        <f>'ст мяс'!H132:H133</f>
        <v>44606</v>
      </c>
      <c r="I132" s="4207"/>
      <c r="J132" s="324" t="s">
        <v>284</v>
      </c>
      <c r="K132" s="324"/>
      <c r="L132" s="321" t="s">
        <v>39</v>
      </c>
      <c r="M132" s="321"/>
      <c r="O132" s="4267">
        <f>'ст мяс'!O132:O133</f>
        <v>44606</v>
      </c>
      <c r="P132" s="4207"/>
      <c r="Q132" s="324" t="s">
        <v>284</v>
      </c>
      <c r="R132" s="324"/>
      <c r="S132" s="321" t="s">
        <v>39</v>
      </c>
      <c r="T132" s="321"/>
      <c r="V132" s="4267">
        <f>'ст мяс'!V132:V133</f>
        <v>44606</v>
      </c>
      <c r="W132" s="4207"/>
      <c r="X132" s="324" t="s">
        <v>284</v>
      </c>
      <c r="Y132" s="324"/>
      <c r="Z132" s="321" t="s">
        <v>39</v>
      </c>
      <c r="AA132" s="321"/>
      <c r="AC132" s="4267">
        <f>'ст мяс'!AC132:AC133</f>
        <v>0</v>
      </c>
      <c r="AD132" s="4207"/>
      <c r="AE132" s="324" t="s">
        <v>284</v>
      </c>
      <c r="AF132" s="324"/>
      <c r="AG132" s="321" t="s">
        <v>39</v>
      </c>
      <c r="AH132" s="321"/>
    </row>
    <row r="133" spans="1:34" ht="11.25" customHeight="1">
      <c r="A133" s="4268"/>
      <c r="B133" s="4207" t="s">
        <v>253</v>
      </c>
      <c r="C133" s="321" t="s">
        <v>285</v>
      </c>
      <c r="D133" s="321"/>
      <c r="E133" s="321" t="s">
        <v>286</v>
      </c>
      <c r="F133" s="321"/>
      <c r="H133" s="4268"/>
      <c r="I133" s="4207" t="s">
        <v>253</v>
      </c>
      <c r="J133" s="321" t="s">
        <v>285</v>
      </c>
      <c r="K133" s="321"/>
      <c r="L133" s="321" t="s">
        <v>286</v>
      </c>
      <c r="M133" s="321"/>
      <c r="O133" s="4268"/>
      <c r="P133" s="4207" t="s">
        <v>253</v>
      </c>
      <c r="Q133" s="321" t="s">
        <v>285</v>
      </c>
      <c r="R133" s="321"/>
      <c r="S133" s="321" t="s">
        <v>286</v>
      </c>
      <c r="T133" s="321"/>
      <c r="V133" s="4268"/>
      <c r="W133" s="4207" t="s">
        <v>253</v>
      </c>
      <c r="X133" s="321" t="s">
        <v>285</v>
      </c>
      <c r="Y133" s="321"/>
      <c r="Z133" s="321" t="s">
        <v>286</v>
      </c>
      <c r="AA133" s="321"/>
      <c r="AC133" s="4268"/>
      <c r="AD133" s="4207" t="s">
        <v>253</v>
      </c>
      <c r="AE133" s="321" t="s">
        <v>285</v>
      </c>
      <c r="AF133" s="321"/>
      <c r="AG133" s="321" t="s">
        <v>286</v>
      </c>
      <c r="AH133" s="321"/>
    </row>
    <row r="134" spans="1:34" ht="11.25" customHeight="1">
      <c r="A134" s="319"/>
      <c r="B134" s="4207"/>
      <c r="C134" s="324" t="s">
        <v>14</v>
      </c>
      <c r="D134" s="324" t="e">
        <f>'10,00'!#REF!</f>
        <v>#REF!</v>
      </c>
      <c r="E134" s="321"/>
      <c r="F134" s="321"/>
      <c r="H134" s="319"/>
      <c r="I134" s="4207"/>
      <c r="J134" s="324" t="s">
        <v>14</v>
      </c>
      <c r="K134" s="324" t="e">
        <f>'11,30'!Z246</f>
        <v>#REF!</v>
      </c>
      <c r="L134" s="321"/>
      <c r="M134" s="321"/>
      <c r="O134" s="319"/>
      <c r="P134" s="4207"/>
      <c r="Q134" s="324" t="s">
        <v>14</v>
      </c>
      <c r="R134" s="324" t="e">
        <f>'16,00'!Z246</f>
        <v>#REF!</v>
      </c>
      <c r="S134" s="321"/>
      <c r="T134" s="321"/>
      <c r="V134" s="319"/>
      <c r="W134" s="4207"/>
      <c r="X134" s="324" t="s">
        <v>14</v>
      </c>
      <c r="Y134" s="324" t="e">
        <f>'19,00'!#REF!</f>
        <v>#REF!</v>
      </c>
      <c r="Z134" s="321"/>
      <c r="AA134" s="321"/>
      <c r="AC134" s="319"/>
      <c r="AD134" s="4207"/>
      <c r="AE134" s="324" t="s">
        <v>14</v>
      </c>
      <c r="AF134" s="324"/>
      <c r="AG134" s="321"/>
      <c r="AH134" s="321"/>
    </row>
    <row r="135" spans="1:34" ht="11.25" customHeight="1"/>
    <row r="136" spans="1:34" ht="11.25" customHeight="1">
      <c r="A136" s="320"/>
      <c r="B136" s="4202"/>
      <c r="C136" s="321" t="s">
        <v>279</v>
      </c>
      <c r="D136" s="321"/>
      <c r="E136" s="321" t="s">
        <v>30</v>
      </c>
      <c r="F136" s="321">
        <f>'10,00'!F272</f>
        <v>0</v>
      </c>
      <c r="H136" s="320"/>
      <c r="I136" s="4202"/>
      <c r="J136" s="321" t="s">
        <v>279</v>
      </c>
      <c r="K136" s="321"/>
      <c r="L136" s="321" t="s">
        <v>30</v>
      </c>
      <c r="M136" s="321">
        <f>'11,30'!F288</f>
        <v>0</v>
      </c>
      <c r="O136" s="320"/>
      <c r="P136" s="4202"/>
      <c r="Q136" s="321" t="s">
        <v>279</v>
      </c>
      <c r="R136" s="321"/>
      <c r="S136" s="321" t="s">
        <v>30</v>
      </c>
      <c r="T136" s="321">
        <f>'16,00'!F288</f>
        <v>0</v>
      </c>
      <c r="V136" s="320"/>
      <c r="W136" s="4202"/>
      <c r="X136" s="321" t="s">
        <v>279</v>
      </c>
      <c r="Y136" s="321"/>
      <c r="Z136" s="321" t="s">
        <v>30</v>
      </c>
      <c r="AA136" s="321">
        <f>'19,00'!F272</f>
        <v>0</v>
      </c>
      <c r="AC136" s="320"/>
      <c r="AD136" s="4202"/>
      <c r="AE136" s="321" t="s">
        <v>279</v>
      </c>
      <c r="AF136" s="321"/>
      <c r="AG136" s="321" t="s">
        <v>30</v>
      </c>
      <c r="AH136" s="321"/>
    </row>
    <row r="137" spans="1:34" ht="16.5" customHeight="1">
      <c r="A137" s="312">
        <f>'ст мяс'!A137</f>
        <v>0.41666666666666669</v>
      </c>
      <c r="B137" s="4202"/>
      <c r="C137" s="321" t="s">
        <v>47</v>
      </c>
      <c r="D137" s="321"/>
      <c r="E137" s="321" t="s">
        <v>280</v>
      </c>
      <c r="F137" s="321">
        <f>'10,00'!F273</f>
        <v>0</v>
      </c>
      <c r="H137" s="312">
        <f>'ст мяс'!H137</f>
        <v>0.5</v>
      </c>
      <c r="I137" s="4202"/>
      <c r="J137" s="321" t="s">
        <v>47</v>
      </c>
      <c r="K137" s="321"/>
      <c r="L137" s="321" t="s">
        <v>280</v>
      </c>
      <c r="M137" s="321">
        <f>'11,30'!F289</f>
        <v>0</v>
      </c>
      <c r="O137" s="312">
        <f>'ст мяс'!O137</f>
        <v>0.66666666666666663</v>
      </c>
      <c r="P137" s="4202"/>
      <c r="Q137" s="321" t="s">
        <v>47</v>
      </c>
      <c r="R137" s="321"/>
      <c r="S137" s="321" t="s">
        <v>280</v>
      </c>
      <c r="T137" s="321">
        <f>'16,00'!F289</f>
        <v>0</v>
      </c>
      <c r="V137" s="312">
        <f>'ст мяс'!V137</f>
        <v>0.79166666666666663</v>
      </c>
      <c r="W137" s="4202"/>
      <c r="X137" s="321" t="s">
        <v>47</v>
      </c>
      <c r="Y137" s="321"/>
      <c r="Z137" s="321" t="s">
        <v>280</v>
      </c>
      <c r="AA137" s="321">
        <f>'19,00'!F273</f>
        <v>0</v>
      </c>
      <c r="AC137" s="312">
        <f>'ст мяс'!AC137</f>
        <v>0</v>
      </c>
      <c r="AD137" s="4202"/>
      <c r="AE137" s="321" t="s">
        <v>47</v>
      </c>
      <c r="AF137" s="321"/>
      <c r="AG137" s="321" t="s">
        <v>280</v>
      </c>
      <c r="AH137" s="321"/>
    </row>
    <row r="138" spans="1:34" ht="11.25" customHeight="1">
      <c r="A138" s="4206" t="str">
        <f>'ст мяс'!A138:A139</f>
        <v>павильон "Сухомлинова"</v>
      </c>
      <c r="B138" s="4207" t="s">
        <v>251</v>
      </c>
      <c r="C138" s="321" t="s">
        <v>46</v>
      </c>
      <c r="D138" s="321"/>
      <c r="E138" s="321" t="s">
        <v>42</v>
      </c>
      <c r="F138" s="321"/>
      <c r="H138" s="4206" t="str">
        <f>'ст мяс'!H138:H139</f>
        <v>павильон "Сухомлинова"</v>
      </c>
      <c r="I138" s="4207" t="s">
        <v>251</v>
      </c>
      <c r="J138" s="321" t="s">
        <v>46</v>
      </c>
      <c r="K138" s="321"/>
      <c r="L138" s="321" t="s">
        <v>42</v>
      </c>
      <c r="M138" s="321"/>
      <c r="O138" s="4206" t="str">
        <f>'ст мяс'!O138:O139</f>
        <v>павильон "Сухомлинова"</v>
      </c>
      <c r="P138" s="4207" t="s">
        <v>251</v>
      </c>
      <c r="Q138" s="321" t="s">
        <v>46</v>
      </c>
      <c r="R138" s="321"/>
      <c r="S138" s="321" t="s">
        <v>42</v>
      </c>
      <c r="T138" s="321"/>
      <c r="V138" s="4206" t="str">
        <f>'ст мяс'!V138:V139</f>
        <v>павильон "Сухомлинова"</v>
      </c>
      <c r="W138" s="4207" t="s">
        <v>251</v>
      </c>
      <c r="X138" s="321" t="s">
        <v>46</v>
      </c>
      <c r="Y138" s="321"/>
      <c r="Z138" s="321" t="s">
        <v>42</v>
      </c>
      <c r="AA138" s="321"/>
      <c r="AC138" s="4206">
        <f>'ст мяс'!AC138:AC139</f>
        <v>0</v>
      </c>
      <c r="AD138" s="4207" t="s">
        <v>251</v>
      </c>
      <c r="AE138" s="321" t="s">
        <v>46</v>
      </c>
      <c r="AF138" s="321"/>
      <c r="AG138" s="321" t="s">
        <v>42</v>
      </c>
      <c r="AH138" s="321"/>
    </row>
    <row r="139" spans="1:34" ht="11.25" customHeight="1">
      <c r="A139" s="4206"/>
      <c r="B139" s="4207"/>
      <c r="C139" s="321" t="s">
        <v>281</v>
      </c>
      <c r="D139" s="321"/>
      <c r="E139" s="321" t="s">
        <v>282</v>
      </c>
      <c r="F139" s="321"/>
      <c r="H139" s="4206"/>
      <c r="I139" s="4207"/>
      <c r="J139" s="321" t="s">
        <v>281</v>
      </c>
      <c r="K139" s="321"/>
      <c r="L139" s="321" t="s">
        <v>282</v>
      </c>
      <c r="M139" s="321"/>
      <c r="O139" s="4206"/>
      <c r="P139" s="4207"/>
      <c r="Q139" s="321" t="s">
        <v>281</v>
      </c>
      <c r="R139" s="321"/>
      <c r="S139" s="321" t="s">
        <v>282</v>
      </c>
      <c r="T139" s="321"/>
      <c r="V139" s="4206"/>
      <c r="W139" s="4207"/>
      <c r="X139" s="321" t="s">
        <v>281</v>
      </c>
      <c r="Y139" s="321"/>
      <c r="Z139" s="321" t="s">
        <v>282</v>
      </c>
      <c r="AA139" s="321"/>
      <c r="AC139" s="4206"/>
      <c r="AD139" s="4207"/>
      <c r="AE139" s="321" t="s">
        <v>281</v>
      </c>
      <c r="AF139" s="321"/>
      <c r="AG139" s="321" t="s">
        <v>282</v>
      </c>
      <c r="AH139" s="321"/>
    </row>
    <row r="140" spans="1:34" ht="11.25" customHeight="1">
      <c r="A140" s="326"/>
      <c r="B140" s="4207" t="s">
        <v>252</v>
      </c>
      <c r="C140" s="324" t="s">
        <v>283</v>
      </c>
      <c r="D140" s="324"/>
      <c r="E140" s="321" t="s">
        <v>41</v>
      </c>
      <c r="F140" s="321"/>
      <c r="H140" s="326"/>
      <c r="I140" s="4207" t="s">
        <v>252</v>
      </c>
      <c r="J140" s="324" t="s">
        <v>283</v>
      </c>
      <c r="K140" s="324"/>
      <c r="L140" s="321" t="s">
        <v>41</v>
      </c>
      <c r="M140" s="321"/>
      <c r="O140" s="326"/>
      <c r="P140" s="4207" t="s">
        <v>252</v>
      </c>
      <c r="Q140" s="324" t="s">
        <v>283</v>
      </c>
      <c r="R140" s="324"/>
      <c r="S140" s="321" t="s">
        <v>41</v>
      </c>
      <c r="T140" s="321"/>
      <c r="V140" s="326"/>
      <c r="W140" s="4207" t="s">
        <v>252</v>
      </c>
      <c r="X140" s="324" t="s">
        <v>283</v>
      </c>
      <c r="Y140" s="324"/>
      <c r="Z140" s="321" t="s">
        <v>41</v>
      </c>
      <c r="AA140" s="321"/>
      <c r="AC140" s="326"/>
      <c r="AD140" s="4207" t="s">
        <v>252</v>
      </c>
      <c r="AE140" s="324" t="s">
        <v>283</v>
      </c>
      <c r="AF140" s="324"/>
      <c r="AG140" s="321" t="s">
        <v>41</v>
      </c>
      <c r="AH140" s="321"/>
    </row>
    <row r="141" spans="1:34" ht="11.25" customHeight="1">
      <c r="A141" s="4267">
        <f>'ст мяс'!A141:A142</f>
        <v>44606</v>
      </c>
      <c r="B141" s="4207"/>
      <c r="C141" s="324" t="s">
        <v>284</v>
      </c>
      <c r="D141" s="324"/>
      <c r="E141" s="321" t="s">
        <v>39</v>
      </c>
      <c r="F141" s="321"/>
      <c r="H141" s="4267">
        <f>'ст мяс'!H141:H142</f>
        <v>44606</v>
      </c>
      <c r="I141" s="4207"/>
      <c r="J141" s="324" t="s">
        <v>284</v>
      </c>
      <c r="K141" s="324"/>
      <c r="L141" s="321" t="s">
        <v>39</v>
      </c>
      <c r="M141" s="321"/>
      <c r="O141" s="4267">
        <f>'ст мяс'!O141:O142</f>
        <v>44606</v>
      </c>
      <c r="P141" s="4207"/>
      <c r="Q141" s="324" t="s">
        <v>284</v>
      </c>
      <c r="R141" s="324"/>
      <c r="S141" s="321" t="s">
        <v>39</v>
      </c>
      <c r="T141" s="321"/>
      <c r="V141" s="4267">
        <f>'ст мяс'!V141:V142</f>
        <v>44606</v>
      </c>
      <c r="W141" s="4207"/>
      <c r="X141" s="324" t="s">
        <v>284</v>
      </c>
      <c r="Y141" s="324"/>
      <c r="Z141" s="321" t="s">
        <v>39</v>
      </c>
      <c r="AA141" s="321"/>
      <c r="AC141" s="4267">
        <f>'ст мяс'!AC141:AC142</f>
        <v>0</v>
      </c>
      <c r="AD141" s="4207"/>
      <c r="AE141" s="324" t="s">
        <v>284</v>
      </c>
      <c r="AF141" s="324"/>
      <c r="AG141" s="321" t="s">
        <v>39</v>
      </c>
      <c r="AH141" s="321"/>
    </row>
    <row r="142" spans="1:34" ht="11.25" customHeight="1">
      <c r="A142" s="4268"/>
      <c r="B142" s="4207" t="s">
        <v>253</v>
      </c>
      <c r="C142" s="321" t="s">
        <v>285</v>
      </c>
      <c r="D142" s="321"/>
      <c r="E142" s="321" t="s">
        <v>286</v>
      </c>
      <c r="F142" s="321"/>
      <c r="H142" s="4268"/>
      <c r="I142" s="4207" t="s">
        <v>253</v>
      </c>
      <c r="J142" s="321" t="s">
        <v>285</v>
      </c>
      <c r="K142" s="321"/>
      <c r="L142" s="321" t="s">
        <v>286</v>
      </c>
      <c r="M142" s="321"/>
      <c r="O142" s="4268"/>
      <c r="P142" s="4207" t="s">
        <v>253</v>
      </c>
      <c r="Q142" s="321" t="s">
        <v>285</v>
      </c>
      <c r="R142" s="321"/>
      <c r="S142" s="321" t="s">
        <v>286</v>
      </c>
      <c r="T142" s="321"/>
      <c r="V142" s="4268"/>
      <c r="W142" s="4207" t="s">
        <v>253</v>
      </c>
      <c r="X142" s="321" t="s">
        <v>285</v>
      </c>
      <c r="Y142" s="321"/>
      <c r="Z142" s="321" t="s">
        <v>286</v>
      </c>
      <c r="AA142" s="321"/>
      <c r="AC142" s="4268"/>
      <c r="AD142" s="4207" t="s">
        <v>253</v>
      </c>
      <c r="AE142" s="321" t="s">
        <v>285</v>
      </c>
      <c r="AF142" s="321"/>
      <c r="AG142" s="321" t="s">
        <v>286</v>
      </c>
      <c r="AH142" s="321"/>
    </row>
    <row r="143" spans="1:34" ht="11.25" customHeight="1">
      <c r="A143" s="319"/>
      <c r="B143" s="4207"/>
      <c r="C143" s="324" t="s">
        <v>14</v>
      </c>
      <c r="D143" s="324" t="e">
        <f>'10,00'!#REF!</f>
        <v>#REF!</v>
      </c>
      <c r="E143" s="321"/>
      <c r="F143" s="321"/>
      <c r="H143" s="319"/>
      <c r="I143" s="4207"/>
      <c r="J143" s="324" t="s">
        <v>14</v>
      </c>
      <c r="K143" s="324" t="e">
        <f>'11,30'!F301</f>
        <v>#REF!</v>
      </c>
      <c r="L143" s="321"/>
      <c r="M143" s="321"/>
      <c r="O143" s="319"/>
      <c r="P143" s="4207"/>
      <c r="Q143" s="324" t="s">
        <v>14</v>
      </c>
      <c r="R143" s="324" t="e">
        <f>'16,00'!F301</f>
        <v>#REF!</v>
      </c>
      <c r="S143" s="321"/>
      <c r="T143" s="321"/>
      <c r="V143" s="319"/>
      <c r="W143" s="4207"/>
      <c r="X143" s="324" t="s">
        <v>14</v>
      </c>
      <c r="Y143" s="324" t="e">
        <f>'19,00'!#REF!</f>
        <v>#REF!</v>
      </c>
      <c r="Z143" s="321"/>
      <c r="AA143" s="321"/>
      <c r="AC143" s="319"/>
      <c r="AD143" s="4207"/>
      <c r="AE143" s="324" t="s">
        <v>14</v>
      </c>
      <c r="AF143" s="324"/>
      <c r="AG143" s="321"/>
      <c r="AH143" s="321"/>
    </row>
    <row r="144" spans="1:34" ht="11.25" customHeight="1"/>
    <row r="145" spans="1:34" ht="11.25" customHeight="1">
      <c r="A145" s="320"/>
      <c r="B145" s="4202"/>
      <c r="C145" s="321" t="s">
        <v>279</v>
      </c>
      <c r="D145" s="321"/>
      <c r="E145" s="321" t="s">
        <v>30</v>
      </c>
      <c r="F145" s="321">
        <f>'10,00'!O272</f>
        <v>100</v>
      </c>
      <c r="H145" s="320"/>
      <c r="I145" s="4202"/>
      <c r="J145" s="321" t="s">
        <v>279</v>
      </c>
      <c r="K145" s="321"/>
      <c r="L145" s="321" t="s">
        <v>30</v>
      </c>
      <c r="M145" s="321">
        <f>'11,30'!P288</f>
        <v>0</v>
      </c>
      <c r="O145" s="320"/>
      <c r="P145" s="4202"/>
      <c r="Q145" s="321" t="s">
        <v>279</v>
      </c>
      <c r="R145" s="321"/>
      <c r="S145" s="321" t="s">
        <v>30</v>
      </c>
      <c r="T145" s="321">
        <f>'16,00'!P288</f>
        <v>0</v>
      </c>
      <c r="V145" s="320"/>
      <c r="W145" s="4202"/>
      <c r="X145" s="321" t="s">
        <v>279</v>
      </c>
      <c r="Y145" s="321"/>
      <c r="Z145" s="321" t="s">
        <v>30</v>
      </c>
      <c r="AA145" s="321">
        <f>'19,00'!O272</f>
        <v>50</v>
      </c>
      <c r="AC145" s="320"/>
      <c r="AD145" s="4202"/>
      <c r="AE145" s="321" t="s">
        <v>279</v>
      </c>
      <c r="AF145" s="321"/>
      <c r="AG145" s="321" t="s">
        <v>30</v>
      </c>
      <c r="AH145" s="321"/>
    </row>
    <row r="146" spans="1:34" ht="17.25" customHeight="1">
      <c r="A146" s="312">
        <f>'ст мяс'!A146</f>
        <v>0.41666666666666669</v>
      </c>
      <c r="B146" s="4202"/>
      <c r="C146" s="321" t="s">
        <v>47</v>
      </c>
      <c r="D146" s="321"/>
      <c r="E146" s="321" t="s">
        <v>280</v>
      </c>
      <c r="F146" s="321">
        <f>'10,00'!O273</f>
        <v>16</v>
      </c>
      <c r="H146" s="312">
        <f>'ст мяс'!H146</f>
        <v>0.5</v>
      </c>
      <c r="I146" s="4202"/>
      <c r="J146" s="321" t="s">
        <v>47</v>
      </c>
      <c r="K146" s="321"/>
      <c r="L146" s="321" t="s">
        <v>280</v>
      </c>
      <c r="M146" s="321">
        <f>'11,30'!P289</f>
        <v>0</v>
      </c>
      <c r="O146" s="312">
        <f>'ст мяс'!O146</f>
        <v>0.66666666666666663</v>
      </c>
      <c r="P146" s="4202"/>
      <c r="Q146" s="321" t="s">
        <v>47</v>
      </c>
      <c r="R146" s="321"/>
      <c r="S146" s="321" t="s">
        <v>280</v>
      </c>
      <c r="T146" s="321">
        <f>'16,00'!P289</f>
        <v>0</v>
      </c>
      <c r="V146" s="312">
        <f>'ст мяс'!V146</f>
        <v>0.79166666666666663</v>
      </c>
      <c r="W146" s="4202"/>
      <c r="X146" s="321" t="s">
        <v>47</v>
      </c>
      <c r="Y146" s="321"/>
      <c r="Z146" s="321" t="s">
        <v>280</v>
      </c>
      <c r="AA146" s="321">
        <f>'19,00'!O273</f>
        <v>8</v>
      </c>
      <c r="AC146" s="312">
        <f>'ст мяс'!AC146</f>
        <v>0</v>
      </c>
      <c r="AD146" s="4202"/>
      <c r="AE146" s="321" t="s">
        <v>47</v>
      </c>
      <c r="AF146" s="321"/>
      <c r="AG146" s="321" t="s">
        <v>280</v>
      </c>
      <c r="AH146" s="321"/>
    </row>
    <row r="147" spans="1:34" ht="11.25" customHeight="1">
      <c r="A147" s="4206" t="str">
        <f>'ст мяс'!A147:A148</f>
        <v>Весна</v>
      </c>
      <c r="B147" s="4207" t="s">
        <v>251</v>
      </c>
      <c r="C147" s="321" t="s">
        <v>46</v>
      </c>
      <c r="D147" s="321"/>
      <c r="E147" s="321" t="s">
        <v>42</v>
      </c>
      <c r="F147" s="321"/>
      <c r="H147" s="4206" t="str">
        <f>'ст мяс'!H147:H148</f>
        <v>Весна</v>
      </c>
      <c r="I147" s="4207" t="s">
        <v>251</v>
      </c>
      <c r="J147" s="321" t="s">
        <v>46</v>
      </c>
      <c r="K147" s="321"/>
      <c r="L147" s="321" t="s">
        <v>42</v>
      </c>
      <c r="M147" s="321"/>
      <c r="O147" s="4206" t="str">
        <f>'ст мяс'!O147:O148</f>
        <v>Весна</v>
      </c>
      <c r="P147" s="4207" t="s">
        <v>251</v>
      </c>
      <c r="Q147" s="321" t="s">
        <v>46</v>
      </c>
      <c r="R147" s="321"/>
      <c r="S147" s="321" t="s">
        <v>42</v>
      </c>
      <c r="T147" s="321"/>
      <c r="V147" s="4206" t="str">
        <f>'ст мяс'!V147:V148</f>
        <v>Весна</v>
      </c>
      <c r="W147" s="4207" t="s">
        <v>251</v>
      </c>
      <c r="X147" s="321" t="s">
        <v>46</v>
      </c>
      <c r="Y147" s="321"/>
      <c r="Z147" s="321" t="s">
        <v>42</v>
      </c>
      <c r="AA147" s="321"/>
      <c r="AC147" s="4206">
        <f>'ст мяс'!AC147:AC148</f>
        <v>0</v>
      </c>
      <c r="AD147" s="4207" t="s">
        <v>251</v>
      </c>
      <c r="AE147" s="321" t="s">
        <v>46</v>
      </c>
      <c r="AF147" s="321"/>
      <c r="AG147" s="321" t="s">
        <v>42</v>
      </c>
      <c r="AH147" s="321"/>
    </row>
    <row r="148" spans="1:34" ht="11.25" customHeight="1">
      <c r="A148" s="4206"/>
      <c r="B148" s="4207"/>
      <c r="C148" s="321" t="s">
        <v>281</v>
      </c>
      <c r="D148" s="321"/>
      <c r="E148" s="321" t="s">
        <v>282</v>
      </c>
      <c r="F148" s="321"/>
      <c r="H148" s="4206"/>
      <c r="I148" s="4207"/>
      <c r="J148" s="321" t="s">
        <v>281</v>
      </c>
      <c r="K148" s="321"/>
      <c r="L148" s="321" t="s">
        <v>282</v>
      </c>
      <c r="M148" s="321"/>
      <c r="O148" s="4206"/>
      <c r="P148" s="4207"/>
      <c r="Q148" s="321" t="s">
        <v>281</v>
      </c>
      <c r="R148" s="321"/>
      <c r="S148" s="321" t="s">
        <v>282</v>
      </c>
      <c r="T148" s="321"/>
      <c r="V148" s="4206"/>
      <c r="W148" s="4207"/>
      <c r="X148" s="321" t="s">
        <v>281</v>
      </c>
      <c r="Y148" s="321"/>
      <c r="Z148" s="321" t="s">
        <v>282</v>
      </c>
      <c r="AA148" s="321"/>
      <c r="AC148" s="4206"/>
      <c r="AD148" s="4207"/>
      <c r="AE148" s="321" t="s">
        <v>281</v>
      </c>
      <c r="AF148" s="321"/>
      <c r="AG148" s="321" t="s">
        <v>282</v>
      </c>
      <c r="AH148" s="321"/>
    </row>
    <row r="149" spans="1:34" ht="11.25" customHeight="1">
      <c r="A149" s="326"/>
      <c r="B149" s="4207" t="s">
        <v>252</v>
      </c>
      <c r="C149" s="324" t="s">
        <v>283</v>
      </c>
      <c r="D149" s="324"/>
      <c r="E149" s="321" t="s">
        <v>41</v>
      </c>
      <c r="F149" s="321"/>
      <c r="H149" s="326"/>
      <c r="I149" s="4207" t="s">
        <v>252</v>
      </c>
      <c r="J149" s="324" t="s">
        <v>283</v>
      </c>
      <c r="K149" s="324"/>
      <c r="L149" s="321" t="s">
        <v>41</v>
      </c>
      <c r="M149" s="321"/>
      <c r="O149" s="326"/>
      <c r="P149" s="4207" t="s">
        <v>252</v>
      </c>
      <c r="Q149" s="324" t="s">
        <v>283</v>
      </c>
      <c r="R149" s="324"/>
      <c r="S149" s="321" t="s">
        <v>41</v>
      </c>
      <c r="T149" s="321"/>
      <c r="V149" s="326"/>
      <c r="W149" s="4207" t="s">
        <v>252</v>
      </c>
      <c r="X149" s="324" t="s">
        <v>283</v>
      </c>
      <c r="Y149" s="324"/>
      <c r="Z149" s="321" t="s">
        <v>41</v>
      </c>
      <c r="AA149" s="321"/>
      <c r="AC149" s="326"/>
      <c r="AD149" s="4207" t="s">
        <v>252</v>
      </c>
      <c r="AE149" s="324" t="s">
        <v>283</v>
      </c>
      <c r="AF149" s="324"/>
      <c r="AG149" s="321" t="s">
        <v>41</v>
      </c>
      <c r="AH149" s="321"/>
    </row>
    <row r="150" spans="1:34" ht="11.25" customHeight="1">
      <c r="A150" s="4267">
        <f>'ст мяс'!A150:A151</f>
        <v>44606</v>
      </c>
      <c r="B150" s="4207"/>
      <c r="C150" s="324" t="s">
        <v>284</v>
      </c>
      <c r="D150" s="324"/>
      <c r="E150" s="321" t="s">
        <v>39</v>
      </c>
      <c r="F150" s="321"/>
      <c r="H150" s="4267">
        <f>'ст мяс'!H150:H151</f>
        <v>44606</v>
      </c>
      <c r="I150" s="4207"/>
      <c r="J150" s="324" t="s">
        <v>284</v>
      </c>
      <c r="K150" s="324"/>
      <c r="L150" s="321" t="s">
        <v>39</v>
      </c>
      <c r="M150" s="321"/>
      <c r="O150" s="4267">
        <f>'ст мяс'!O150:O151</f>
        <v>44606</v>
      </c>
      <c r="P150" s="4207"/>
      <c r="Q150" s="324" t="s">
        <v>284</v>
      </c>
      <c r="R150" s="324"/>
      <c r="S150" s="321" t="s">
        <v>39</v>
      </c>
      <c r="T150" s="321"/>
      <c r="V150" s="4267">
        <f>'ст мяс'!V150:V151</f>
        <v>44606</v>
      </c>
      <c r="W150" s="4207"/>
      <c r="X150" s="324" t="s">
        <v>284</v>
      </c>
      <c r="Y150" s="324"/>
      <c r="Z150" s="321" t="s">
        <v>39</v>
      </c>
      <c r="AA150" s="321"/>
      <c r="AC150" s="4267">
        <f>'ст мяс'!AC150:AC151</f>
        <v>0</v>
      </c>
      <c r="AD150" s="4207"/>
      <c r="AE150" s="324" t="s">
        <v>284</v>
      </c>
      <c r="AF150" s="324"/>
      <c r="AG150" s="321" t="s">
        <v>39</v>
      </c>
      <c r="AH150" s="321"/>
    </row>
    <row r="151" spans="1:34" ht="11.25" customHeight="1">
      <c r="A151" s="4268"/>
      <c r="B151" s="4207" t="s">
        <v>253</v>
      </c>
      <c r="C151" s="321" t="s">
        <v>285</v>
      </c>
      <c r="D151" s="321"/>
      <c r="E151" s="321" t="s">
        <v>286</v>
      </c>
      <c r="F151" s="321"/>
      <c r="H151" s="4268"/>
      <c r="I151" s="4207" t="s">
        <v>253</v>
      </c>
      <c r="J151" s="321" t="s">
        <v>285</v>
      </c>
      <c r="K151" s="321"/>
      <c r="L151" s="321" t="s">
        <v>286</v>
      </c>
      <c r="M151" s="321"/>
      <c r="O151" s="4268"/>
      <c r="P151" s="4207" t="s">
        <v>253</v>
      </c>
      <c r="Q151" s="321" t="s">
        <v>285</v>
      </c>
      <c r="R151" s="321"/>
      <c r="S151" s="321" t="s">
        <v>286</v>
      </c>
      <c r="T151" s="321"/>
      <c r="V151" s="4268"/>
      <c r="W151" s="4207" t="s">
        <v>253</v>
      </c>
      <c r="X151" s="321" t="s">
        <v>285</v>
      </c>
      <c r="Y151" s="321"/>
      <c r="Z151" s="321" t="s">
        <v>286</v>
      </c>
      <c r="AA151" s="321"/>
      <c r="AC151" s="4268"/>
      <c r="AD151" s="4207" t="s">
        <v>253</v>
      </c>
      <c r="AE151" s="321" t="s">
        <v>285</v>
      </c>
      <c r="AF151" s="321"/>
      <c r="AG151" s="321" t="s">
        <v>286</v>
      </c>
      <c r="AH151" s="321"/>
    </row>
    <row r="152" spans="1:34" ht="11.25" customHeight="1">
      <c r="A152" s="319"/>
      <c r="B152" s="4207"/>
      <c r="C152" s="324" t="s">
        <v>14</v>
      </c>
      <c r="D152" s="324" t="e">
        <f>'10,00'!#REF!</f>
        <v>#REF!</v>
      </c>
      <c r="E152" s="321"/>
      <c r="F152" s="321"/>
      <c r="H152" s="319"/>
      <c r="I152" s="4207"/>
      <c r="J152" s="324" t="s">
        <v>14</v>
      </c>
      <c r="K152" s="324" t="e">
        <f>'11,30'!P301</f>
        <v>#REF!</v>
      </c>
      <c r="L152" s="321"/>
      <c r="M152" s="321"/>
      <c r="O152" s="319"/>
      <c r="P152" s="4207"/>
      <c r="Q152" s="324" t="s">
        <v>14</v>
      </c>
      <c r="R152" s="324" t="e">
        <f>'16,00'!P301</f>
        <v>#REF!</v>
      </c>
      <c r="S152" s="321"/>
      <c r="T152" s="321"/>
      <c r="V152" s="319"/>
      <c r="W152" s="4207"/>
      <c r="X152" s="324" t="s">
        <v>14</v>
      </c>
      <c r="Y152" s="324" t="e">
        <f>'19,00'!#REF!</f>
        <v>#REF!</v>
      </c>
      <c r="Z152" s="321"/>
      <c r="AA152" s="321"/>
      <c r="AC152" s="319"/>
      <c r="AD152" s="4207"/>
      <c r="AE152" s="324" t="s">
        <v>14</v>
      </c>
      <c r="AF152" s="324"/>
      <c r="AG152" s="321"/>
      <c r="AH152" s="321"/>
    </row>
    <row r="153" spans="1:34" ht="11.25" customHeight="1"/>
    <row r="154" spans="1:34" ht="11.25" customHeight="1">
      <c r="A154" s="320"/>
      <c r="B154" s="4202"/>
      <c r="C154" s="321" t="s">
        <v>279</v>
      </c>
      <c r="D154" s="321"/>
      <c r="E154" s="321" t="s">
        <v>30</v>
      </c>
      <c r="F154" s="321">
        <f>'10,00'!X272</f>
        <v>0</v>
      </c>
      <c r="H154" s="320"/>
      <c r="I154" s="4202"/>
      <c r="J154" s="321" t="s">
        <v>279</v>
      </c>
      <c r="K154" s="321"/>
      <c r="L154" s="321" t="s">
        <v>30</v>
      </c>
      <c r="M154" s="321" t="e">
        <f>'11,30'!Z288</f>
        <v>#REF!</v>
      </c>
      <c r="O154" s="320"/>
      <c r="P154" s="4202"/>
      <c r="Q154" s="321" t="s">
        <v>279</v>
      </c>
      <c r="R154" s="321"/>
      <c r="S154" s="321" t="s">
        <v>30</v>
      </c>
      <c r="T154" s="321">
        <f>'16,00'!Z288</f>
        <v>0</v>
      </c>
      <c r="V154" s="320"/>
      <c r="W154" s="4202"/>
      <c r="X154" s="321" t="s">
        <v>279</v>
      </c>
      <c r="Y154" s="321"/>
      <c r="Z154" s="321" t="s">
        <v>30</v>
      </c>
      <c r="AA154" s="321">
        <f>'19,00'!X272</f>
        <v>0</v>
      </c>
      <c r="AC154" s="320"/>
      <c r="AD154" s="4202"/>
      <c r="AE154" s="321" t="s">
        <v>279</v>
      </c>
      <c r="AF154" s="321"/>
      <c r="AG154" s="321" t="s">
        <v>30</v>
      </c>
      <c r="AH154" s="321"/>
    </row>
    <row r="155" spans="1:34" ht="15.75" customHeight="1">
      <c r="A155" s="312" t="e">
        <f>'ст мяс'!#REF!</f>
        <v>#REF!</v>
      </c>
      <c r="B155" s="4202"/>
      <c r="C155" s="321" t="s">
        <v>47</v>
      </c>
      <c r="D155" s="321"/>
      <c r="E155" s="321" t="s">
        <v>280</v>
      </c>
      <c r="F155" s="321">
        <f>'10,00'!X273</f>
        <v>0</v>
      </c>
      <c r="H155" s="312" t="e">
        <f>'ст мяс'!#REF!</f>
        <v>#REF!</v>
      </c>
      <c r="I155" s="4202"/>
      <c r="J155" s="321" t="s">
        <v>47</v>
      </c>
      <c r="K155" s="321"/>
      <c r="L155" s="321" t="s">
        <v>280</v>
      </c>
      <c r="M155" s="321" t="e">
        <f>'11,30'!Z289</f>
        <v>#REF!</v>
      </c>
      <c r="O155" s="312" t="e">
        <f>'ст мяс'!#REF!</f>
        <v>#REF!</v>
      </c>
      <c r="P155" s="4202"/>
      <c r="Q155" s="321" t="s">
        <v>47</v>
      </c>
      <c r="R155" s="321"/>
      <c r="S155" s="321" t="s">
        <v>280</v>
      </c>
      <c r="T155" s="321">
        <f>'16,00'!Z289</f>
        <v>0</v>
      </c>
      <c r="V155" s="312" t="e">
        <f>'ст мяс'!#REF!</f>
        <v>#REF!</v>
      </c>
      <c r="W155" s="4202"/>
      <c r="X155" s="321" t="s">
        <v>47</v>
      </c>
      <c r="Y155" s="321"/>
      <c r="Z155" s="321" t="s">
        <v>280</v>
      </c>
      <c r="AA155" s="321">
        <f>'19,00'!X273</f>
        <v>0</v>
      </c>
      <c r="AC155" s="312" t="e">
        <f>'ст мяс'!#REF!</f>
        <v>#REF!</v>
      </c>
      <c r="AD155" s="4202"/>
      <c r="AE155" s="321" t="s">
        <v>47</v>
      </c>
      <c r="AF155" s="321"/>
      <c r="AG155" s="321" t="s">
        <v>280</v>
      </c>
      <c r="AH155" s="321"/>
    </row>
    <row r="156" spans="1:34" ht="11.25" customHeight="1">
      <c r="A156" s="4206" t="e">
        <f>'ст мяс'!#REF!</f>
        <v>#REF!</v>
      </c>
      <c r="B156" s="4207" t="s">
        <v>251</v>
      </c>
      <c r="C156" s="321" t="s">
        <v>46</v>
      </c>
      <c r="D156" s="321"/>
      <c r="E156" s="321" t="s">
        <v>42</v>
      </c>
      <c r="F156" s="321"/>
      <c r="H156" s="4206" t="e">
        <f>'ст мяс'!#REF!</f>
        <v>#REF!</v>
      </c>
      <c r="I156" s="4207" t="s">
        <v>251</v>
      </c>
      <c r="J156" s="321" t="s">
        <v>46</v>
      </c>
      <c r="K156" s="321"/>
      <c r="L156" s="321" t="s">
        <v>42</v>
      </c>
      <c r="M156" s="321"/>
      <c r="O156" s="4206" t="e">
        <f>'ст мяс'!#REF!</f>
        <v>#REF!</v>
      </c>
      <c r="P156" s="4207" t="s">
        <v>251</v>
      </c>
      <c r="Q156" s="321" t="s">
        <v>46</v>
      </c>
      <c r="R156" s="321"/>
      <c r="S156" s="321" t="s">
        <v>42</v>
      </c>
      <c r="T156" s="321"/>
      <c r="V156" s="4206" t="e">
        <f>'ст мяс'!#REF!</f>
        <v>#REF!</v>
      </c>
      <c r="W156" s="4207" t="s">
        <v>251</v>
      </c>
      <c r="X156" s="321" t="s">
        <v>46</v>
      </c>
      <c r="Y156" s="321"/>
      <c r="Z156" s="321" t="s">
        <v>42</v>
      </c>
      <c r="AA156" s="321"/>
      <c r="AC156" s="4206" t="e">
        <f>'ст мяс'!#REF!</f>
        <v>#REF!</v>
      </c>
      <c r="AD156" s="4207" t="s">
        <v>251</v>
      </c>
      <c r="AE156" s="321" t="s">
        <v>46</v>
      </c>
      <c r="AF156" s="321"/>
      <c r="AG156" s="321" t="s">
        <v>42</v>
      </c>
      <c r="AH156" s="321"/>
    </row>
    <row r="157" spans="1:34" ht="11.25" customHeight="1">
      <c r="A157" s="4206"/>
      <c r="B157" s="4207"/>
      <c r="C157" s="321" t="s">
        <v>281</v>
      </c>
      <c r="D157" s="321"/>
      <c r="E157" s="321" t="s">
        <v>282</v>
      </c>
      <c r="F157" s="321"/>
      <c r="H157" s="4206"/>
      <c r="I157" s="4207"/>
      <c r="J157" s="321" t="s">
        <v>281</v>
      </c>
      <c r="K157" s="321"/>
      <c r="L157" s="321" t="s">
        <v>282</v>
      </c>
      <c r="M157" s="321"/>
      <c r="O157" s="4206"/>
      <c r="P157" s="4207"/>
      <c r="Q157" s="321" t="s">
        <v>281</v>
      </c>
      <c r="R157" s="321"/>
      <c r="S157" s="321" t="s">
        <v>282</v>
      </c>
      <c r="T157" s="321"/>
      <c r="V157" s="4206"/>
      <c r="W157" s="4207"/>
      <c r="X157" s="321" t="s">
        <v>281</v>
      </c>
      <c r="Y157" s="321"/>
      <c r="Z157" s="321" t="s">
        <v>282</v>
      </c>
      <c r="AA157" s="321"/>
      <c r="AC157" s="4206"/>
      <c r="AD157" s="4207"/>
      <c r="AE157" s="321" t="s">
        <v>281</v>
      </c>
      <c r="AF157" s="321"/>
      <c r="AG157" s="321" t="s">
        <v>282</v>
      </c>
      <c r="AH157" s="321"/>
    </row>
    <row r="158" spans="1:34" ht="11.25" customHeight="1">
      <c r="A158" s="326"/>
      <c r="B158" s="4207" t="s">
        <v>252</v>
      </c>
      <c r="C158" s="324" t="s">
        <v>283</v>
      </c>
      <c r="D158" s="324"/>
      <c r="E158" s="321" t="s">
        <v>41</v>
      </c>
      <c r="F158" s="321"/>
      <c r="H158" s="326"/>
      <c r="I158" s="4207" t="s">
        <v>252</v>
      </c>
      <c r="J158" s="324" t="s">
        <v>283</v>
      </c>
      <c r="K158" s="324"/>
      <c r="L158" s="321" t="s">
        <v>41</v>
      </c>
      <c r="M158" s="321"/>
      <c r="O158" s="326"/>
      <c r="P158" s="4207" t="s">
        <v>252</v>
      </c>
      <c r="Q158" s="324" t="s">
        <v>283</v>
      </c>
      <c r="R158" s="324"/>
      <c r="S158" s="321" t="s">
        <v>41</v>
      </c>
      <c r="T158" s="321"/>
      <c r="V158" s="326"/>
      <c r="W158" s="4207" t="s">
        <v>252</v>
      </c>
      <c r="X158" s="324" t="s">
        <v>283</v>
      </c>
      <c r="Y158" s="324"/>
      <c r="Z158" s="321" t="s">
        <v>41</v>
      </c>
      <c r="AA158" s="321"/>
      <c r="AC158" s="326"/>
      <c r="AD158" s="4207" t="s">
        <v>252</v>
      </c>
      <c r="AE158" s="324" t="s">
        <v>283</v>
      </c>
      <c r="AF158" s="324"/>
      <c r="AG158" s="321" t="s">
        <v>41</v>
      </c>
      <c r="AH158" s="321"/>
    </row>
    <row r="159" spans="1:34" ht="11.25" customHeight="1">
      <c r="A159" s="4267" t="e">
        <f>'ст мяс'!#REF!</f>
        <v>#REF!</v>
      </c>
      <c r="B159" s="4207"/>
      <c r="C159" s="324" t="s">
        <v>284</v>
      </c>
      <c r="D159" s="324"/>
      <c r="E159" s="321" t="s">
        <v>39</v>
      </c>
      <c r="F159" s="321"/>
      <c r="H159" s="4267" t="e">
        <f>'ст мяс'!#REF!</f>
        <v>#REF!</v>
      </c>
      <c r="I159" s="4207"/>
      <c r="J159" s="324" t="s">
        <v>284</v>
      </c>
      <c r="K159" s="324"/>
      <c r="L159" s="321" t="s">
        <v>39</v>
      </c>
      <c r="M159" s="321"/>
      <c r="O159" s="4267" t="e">
        <f>'ст мяс'!#REF!</f>
        <v>#REF!</v>
      </c>
      <c r="P159" s="4207"/>
      <c r="Q159" s="324" t="s">
        <v>284</v>
      </c>
      <c r="R159" s="324"/>
      <c r="S159" s="321" t="s">
        <v>39</v>
      </c>
      <c r="T159" s="321"/>
      <c r="V159" s="4267" t="e">
        <f>'ст мяс'!#REF!</f>
        <v>#REF!</v>
      </c>
      <c r="W159" s="4207"/>
      <c r="X159" s="324" t="s">
        <v>284</v>
      </c>
      <c r="Y159" s="324"/>
      <c r="Z159" s="321" t="s">
        <v>39</v>
      </c>
      <c r="AA159" s="321"/>
      <c r="AC159" s="4267" t="e">
        <f>'ст мяс'!#REF!</f>
        <v>#REF!</v>
      </c>
      <c r="AD159" s="4207"/>
      <c r="AE159" s="324" t="s">
        <v>284</v>
      </c>
      <c r="AF159" s="324"/>
      <c r="AG159" s="321" t="s">
        <v>39</v>
      </c>
      <c r="AH159" s="321"/>
    </row>
    <row r="160" spans="1:34" ht="11.25" customHeight="1">
      <c r="A160" s="4268"/>
      <c r="B160" s="4207" t="s">
        <v>253</v>
      </c>
      <c r="C160" s="321" t="s">
        <v>285</v>
      </c>
      <c r="D160" s="321"/>
      <c r="E160" s="321" t="s">
        <v>286</v>
      </c>
      <c r="F160" s="321"/>
      <c r="H160" s="4268"/>
      <c r="I160" s="4207" t="s">
        <v>253</v>
      </c>
      <c r="J160" s="321" t="s">
        <v>285</v>
      </c>
      <c r="K160" s="321"/>
      <c r="L160" s="321" t="s">
        <v>286</v>
      </c>
      <c r="M160" s="321"/>
      <c r="O160" s="4268"/>
      <c r="P160" s="4207" t="s">
        <v>253</v>
      </c>
      <c r="Q160" s="321" t="s">
        <v>285</v>
      </c>
      <c r="R160" s="321"/>
      <c r="S160" s="321" t="s">
        <v>286</v>
      </c>
      <c r="T160" s="321"/>
      <c r="V160" s="4268"/>
      <c r="W160" s="4207" t="s">
        <v>253</v>
      </c>
      <c r="X160" s="321" t="s">
        <v>285</v>
      </c>
      <c r="Y160" s="321"/>
      <c r="Z160" s="321" t="s">
        <v>286</v>
      </c>
      <c r="AA160" s="321"/>
      <c r="AC160" s="4268"/>
      <c r="AD160" s="4207" t="s">
        <v>253</v>
      </c>
      <c r="AE160" s="321" t="s">
        <v>285</v>
      </c>
      <c r="AF160" s="321"/>
      <c r="AG160" s="321" t="s">
        <v>286</v>
      </c>
      <c r="AH160" s="321"/>
    </row>
    <row r="161" spans="1:34" ht="11.25" customHeight="1">
      <c r="A161" s="319"/>
      <c r="B161" s="4207"/>
      <c r="C161" s="324" t="s">
        <v>14</v>
      </c>
      <c r="D161" s="324" t="e">
        <f>'10,00'!#REF!</f>
        <v>#REF!</v>
      </c>
      <c r="E161" s="321"/>
      <c r="F161" s="321"/>
      <c r="H161" s="319"/>
      <c r="I161" s="4207"/>
      <c r="J161" s="324" t="s">
        <v>14</v>
      </c>
      <c r="K161" s="324" t="e">
        <f>'11,30'!Z301</f>
        <v>#REF!</v>
      </c>
      <c r="L161" s="321"/>
      <c r="M161" s="321"/>
      <c r="O161" s="319"/>
      <c r="P161" s="4207"/>
      <c r="Q161" s="324" t="s">
        <v>14</v>
      </c>
      <c r="R161" s="324">
        <f>'16,00'!Z301</f>
        <v>0</v>
      </c>
      <c r="S161" s="321"/>
      <c r="T161" s="321"/>
      <c r="V161" s="319"/>
      <c r="W161" s="4207"/>
      <c r="X161" s="324" t="s">
        <v>14</v>
      </c>
      <c r="Y161" s="324" t="e">
        <f>'19,00'!#REF!</f>
        <v>#REF!</v>
      </c>
      <c r="Z161" s="321"/>
      <c r="AA161" s="321"/>
      <c r="AC161" s="319"/>
      <c r="AD161" s="4207"/>
      <c r="AE161" s="324" t="s">
        <v>14</v>
      </c>
      <c r="AF161" s="324"/>
      <c r="AG161" s="321"/>
      <c r="AH161" s="321"/>
    </row>
    <row r="162" spans="1:34" ht="11.25" customHeight="1"/>
    <row r="163" spans="1:34" ht="11.25" customHeight="1">
      <c r="A163" s="320"/>
      <c r="B163" s="4202"/>
      <c r="C163" s="321" t="s">
        <v>279</v>
      </c>
      <c r="D163" s="321"/>
      <c r="E163" s="321" t="s">
        <v>30</v>
      </c>
      <c r="F163" s="321" t="e">
        <f>'10,00'!#REF!</f>
        <v>#REF!</v>
      </c>
      <c r="H163" s="320"/>
      <c r="I163" s="4202"/>
      <c r="J163" s="321" t="s">
        <v>279</v>
      </c>
      <c r="K163" s="321"/>
      <c r="L163" s="321" t="s">
        <v>30</v>
      </c>
      <c r="M163" s="321" t="e">
        <f>'11,30'!F341</f>
        <v>#REF!</v>
      </c>
      <c r="O163" s="320"/>
      <c r="P163" s="4202"/>
      <c r="Q163" s="321" t="s">
        <v>279</v>
      </c>
      <c r="R163" s="321"/>
      <c r="S163" s="321" t="s">
        <v>30</v>
      </c>
      <c r="T163" s="321" t="e">
        <f>'16,00'!#REF!</f>
        <v>#REF!</v>
      </c>
      <c r="V163" s="320"/>
      <c r="W163" s="4202"/>
      <c r="X163" s="321" t="s">
        <v>279</v>
      </c>
      <c r="Y163" s="321"/>
      <c r="Z163" s="321" t="s">
        <v>30</v>
      </c>
      <c r="AA163" s="321" t="e">
        <f>'19,00'!#REF!</f>
        <v>#REF!</v>
      </c>
      <c r="AC163" s="320"/>
      <c r="AD163" s="4202"/>
      <c r="AE163" s="321" t="s">
        <v>279</v>
      </c>
      <c r="AF163" s="321"/>
      <c r="AG163" s="321" t="s">
        <v>30</v>
      </c>
      <c r="AH163" s="321"/>
    </row>
    <row r="164" spans="1:34" ht="15" customHeight="1">
      <c r="A164" s="312" t="e">
        <f>'ст мяс'!#REF!</f>
        <v>#REF!</v>
      </c>
      <c r="B164" s="4202"/>
      <c r="C164" s="321" t="s">
        <v>47</v>
      </c>
      <c r="D164" s="321"/>
      <c r="E164" s="321" t="s">
        <v>280</v>
      </c>
      <c r="F164" s="321" t="e">
        <f>'10,00'!#REF!</f>
        <v>#REF!</v>
      </c>
      <c r="H164" s="312" t="e">
        <f>'ст мяс'!#REF!</f>
        <v>#REF!</v>
      </c>
      <c r="I164" s="4202"/>
      <c r="J164" s="321" t="s">
        <v>47</v>
      </c>
      <c r="K164" s="321"/>
      <c r="L164" s="321" t="s">
        <v>280</v>
      </c>
      <c r="M164" s="321" t="e">
        <f>'11,30'!F342</f>
        <v>#REF!</v>
      </c>
      <c r="O164" s="312" t="e">
        <f>'ст мяс'!#REF!</f>
        <v>#REF!</v>
      </c>
      <c r="P164" s="4202"/>
      <c r="Q164" s="321" t="s">
        <v>47</v>
      </c>
      <c r="R164" s="321"/>
      <c r="S164" s="321" t="s">
        <v>280</v>
      </c>
      <c r="T164" s="321" t="e">
        <f>'16,00'!#REF!</f>
        <v>#REF!</v>
      </c>
      <c r="V164" s="312" t="e">
        <f>'ст мяс'!#REF!</f>
        <v>#REF!</v>
      </c>
      <c r="W164" s="4202"/>
      <c r="X164" s="321" t="s">
        <v>47</v>
      </c>
      <c r="Y164" s="321"/>
      <c r="Z164" s="321" t="s">
        <v>280</v>
      </c>
      <c r="AA164" s="321" t="e">
        <f>'19,00'!#REF!</f>
        <v>#REF!</v>
      </c>
      <c r="AC164" s="312" t="e">
        <f>'ст мяс'!#REF!</f>
        <v>#REF!</v>
      </c>
      <c r="AD164" s="4202"/>
      <c r="AE164" s="321" t="s">
        <v>47</v>
      </c>
      <c r="AF164" s="321"/>
      <c r="AG164" s="321" t="s">
        <v>280</v>
      </c>
      <c r="AH164" s="321"/>
    </row>
    <row r="165" spans="1:34" ht="11.25" customHeight="1">
      <c r="A165" s="4206" t="e">
        <f>'ст мяс'!#REF!</f>
        <v>#REF!</v>
      </c>
      <c r="B165" s="4207" t="s">
        <v>251</v>
      </c>
      <c r="C165" s="321" t="s">
        <v>46</v>
      </c>
      <c r="D165" s="321"/>
      <c r="E165" s="321" t="s">
        <v>42</v>
      </c>
      <c r="F165" s="321"/>
      <c r="H165" s="4206" t="e">
        <f>'ст мяс'!#REF!</f>
        <v>#REF!</v>
      </c>
      <c r="I165" s="4207" t="s">
        <v>251</v>
      </c>
      <c r="J165" s="321" t="s">
        <v>46</v>
      </c>
      <c r="K165" s="321"/>
      <c r="L165" s="321" t="s">
        <v>42</v>
      </c>
      <c r="M165" s="321"/>
      <c r="O165" s="4206" t="e">
        <f>'ст мяс'!#REF!</f>
        <v>#REF!</v>
      </c>
      <c r="P165" s="4207" t="s">
        <v>251</v>
      </c>
      <c r="Q165" s="321" t="s">
        <v>46</v>
      </c>
      <c r="R165" s="321"/>
      <c r="S165" s="321" t="s">
        <v>42</v>
      </c>
      <c r="T165" s="321"/>
      <c r="V165" s="4206" t="e">
        <f>'ст мяс'!#REF!</f>
        <v>#REF!</v>
      </c>
      <c r="W165" s="4207" t="s">
        <v>251</v>
      </c>
      <c r="X165" s="321" t="s">
        <v>46</v>
      </c>
      <c r="Y165" s="321"/>
      <c r="Z165" s="321" t="s">
        <v>42</v>
      </c>
      <c r="AA165" s="321"/>
      <c r="AC165" s="4206" t="e">
        <f>'ст мяс'!#REF!</f>
        <v>#REF!</v>
      </c>
      <c r="AD165" s="4207" t="s">
        <v>251</v>
      </c>
      <c r="AE165" s="321" t="s">
        <v>46</v>
      </c>
      <c r="AF165" s="321"/>
      <c r="AG165" s="321" t="s">
        <v>42</v>
      </c>
      <c r="AH165" s="321"/>
    </row>
    <row r="166" spans="1:34" ht="11.25" customHeight="1">
      <c r="A166" s="4206"/>
      <c r="B166" s="4207"/>
      <c r="C166" s="321" t="s">
        <v>281</v>
      </c>
      <c r="D166" s="321"/>
      <c r="E166" s="321" t="s">
        <v>282</v>
      </c>
      <c r="F166" s="321"/>
      <c r="H166" s="4206"/>
      <c r="I166" s="4207"/>
      <c r="J166" s="321" t="s">
        <v>281</v>
      </c>
      <c r="K166" s="321"/>
      <c r="L166" s="321" t="s">
        <v>282</v>
      </c>
      <c r="M166" s="321"/>
      <c r="O166" s="4206"/>
      <c r="P166" s="4207"/>
      <c r="Q166" s="321" t="s">
        <v>281</v>
      </c>
      <c r="R166" s="321"/>
      <c r="S166" s="321" t="s">
        <v>282</v>
      </c>
      <c r="T166" s="321"/>
      <c r="V166" s="4206"/>
      <c r="W166" s="4207"/>
      <c r="X166" s="321" t="s">
        <v>281</v>
      </c>
      <c r="Y166" s="321"/>
      <c r="Z166" s="321" t="s">
        <v>282</v>
      </c>
      <c r="AA166" s="321"/>
      <c r="AC166" s="4206"/>
      <c r="AD166" s="4207"/>
      <c r="AE166" s="321" t="s">
        <v>281</v>
      </c>
      <c r="AF166" s="321"/>
      <c r="AG166" s="321" t="s">
        <v>282</v>
      </c>
      <c r="AH166" s="321"/>
    </row>
    <row r="167" spans="1:34" ht="11.25" customHeight="1">
      <c r="A167" s="326"/>
      <c r="B167" s="4207" t="s">
        <v>252</v>
      </c>
      <c r="C167" s="324" t="s">
        <v>283</v>
      </c>
      <c r="D167" s="324"/>
      <c r="E167" s="321" t="s">
        <v>41</v>
      </c>
      <c r="F167" s="321"/>
      <c r="H167" s="326"/>
      <c r="I167" s="4207" t="s">
        <v>252</v>
      </c>
      <c r="J167" s="324" t="s">
        <v>283</v>
      </c>
      <c r="K167" s="324"/>
      <c r="L167" s="321" t="s">
        <v>41</v>
      </c>
      <c r="M167" s="321"/>
      <c r="O167" s="326"/>
      <c r="P167" s="4207" t="s">
        <v>252</v>
      </c>
      <c r="Q167" s="324" t="s">
        <v>283</v>
      </c>
      <c r="R167" s="324"/>
      <c r="S167" s="321" t="s">
        <v>41</v>
      </c>
      <c r="T167" s="321"/>
      <c r="V167" s="326"/>
      <c r="W167" s="4207" t="s">
        <v>252</v>
      </c>
      <c r="X167" s="324" t="s">
        <v>283</v>
      </c>
      <c r="Y167" s="324"/>
      <c r="Z167" s="321" t="s">
        <v>41</v>
      </c>
      <c r="AA167" s="321"/>
      <c r="AC167" s="326"/>
      <c r="AD167" s="4207" t="s">
        <v>252</v>
      </c>
      <c r="AE167" s="324" t="s">
        <v>283</v>
      </c>
      <c r="AF167" s="324"/>
      <c r="AG167" s="321" t="s">
        <v>41</v>
      </c>
      <c r="AH167" s="321"/>
    </row>
    <row r="168" spans="1:34" ht="11.25" customHeight="1">
      <c r="A168" s="4267" t="e">
        <f>'ст мяс'!#REF!</f>
        <v>#REF!</v>
      </c>
      <c r="B168" s="4207"/>
      <c r="C168" s="324" t="s">
        <v>284</v>
      </c>
      <c r="D168" s="324"/>
      <c r="E168" s="321" t="s">
        <v>39</v>
      </c>
      <c r="F168" s="321"/>
      <c r="H168" s="4267" t="e">
        <f>'ст мяс'!#REF!</f>
        <v>#REF!</v>
      </c>
      <c r="I168" s="4207"/>
      <c r="J168" s="324" t="s">
        <v>284</v>
      </c>
      <c r="K168" s="324"/>
      <c r="L168" s="321" t="s">
        <v>39</v>
      </c>
      <c r="M168" s="321"/>
      <c r="O168" s="4267" t="e">
        <f>'ст мяс'!#REF!</f>
        <v>#REF!</v>
      </c>
      <c r="P168" s="4207"/>
      <c r="Q168" s="324" t="s">
        <v>284</v>
      </c>
      <c r="R168" s="324"/>
      <c r="S168" s="321" t="s">
        <v>39</v>
      </c>
      <c r="T168" s="321"/>
      <c r="V168" s="4267" t="e">
        <f>'ст мяс'!#REF!</f>
        <v>#REF!</v>
      </c>
      <c r="W168" s="4207"/>
      <c r="X168" s="324" t="s">
        <v>284</v>
      </c>
      <c r="Y168" s="324"/>
      <c r="Z168" s="321" t="s">
        <v>39</v>
      </c>
      <c r="AA168" s="321"/>
      <c r="AC168" s="4267" t="e">
        <f>'ст мяс'!#REF!</f>
        <v>#REF!</v>
      </c>
      <c r="AD168" s="4207"/>
      <c r="AE168" s="324" t="s">
        <v>284</v>
      </c>
      <c r="AF168" s="324"/>
      <c r="AG168" s="321" t="s">
        <v>39</v>
      </c>
      <c r="AH168" s="321"/>
    </row>
    <row r="169" spans="1:34" ht="11.25" customHeight="1">
      <c r="A169" s="4268"/>
      <c r="B169" s="4207" t="s">
        <v>253</v>
      </c>
      <c r="C169" s="321" t="s">
        <v>285</v>
      </c>
      <c r="D169" s="321"/>
      <c r="E169" s="321" t="s">
        <v>286</v>
      </c>
      <c r="F169" s="321"/>
      <c r="H169" s="4268"/>
      <c r="I169" s="4207" t="s">
        <v>253</v>
      </c>
      <c r="J169" s="321" t="s">
        <v>285</v>
      </c>
      <c r="K169" s="321"/>
      <c r="L169" s="321" t="s">
        <v>286</v>
      </c>
      <c r="M169" s="321"/>
      <c r="O169" s="4268"/>
      <c r="P169" s="4207" t="s">
        <v>253</v>
      </c>
      <c r="Q169" s="321" t="s">
        <v>285</v>
      </c>
      <c r="R169" s="321"/>
      <c r="S169" s="321" t="s">
        <v>286</v>
      </c>
      <c r="T169" s="321"/>
      <c r="V169" s="4268"/>
      <c r="W169" s="4207" t="s">
        <v>253</v>
      </c>
      <c r="X169" s="321" t="s">
        <v>285</v>
      </c>
      <c r="Y169" s="321"/>
      <c r="Z169" s="321" t="s">
        <v>286</v>
      </c>
      <c r="AA169" s="321"/>
      <c r="AC169" s="4268"/>
      <c r="AD169" s="4207" t="s">
        <v>253</v>
      </c>
      <c r="AE169" s="321" t="s">
        <v>285</v>
      </c>
      <c r="AF169" s="321"/>
      <c r="AG169" s="321" t="s">
        <v>286</v>
      </c>
      <c r="AH169" s="321"/>
    </row>
    <row r="170" spans="1:34" ht="11.25" customHeight="1">
      <c r="A170" s="319"/>
      <c r="B170" s="4207"/>
      <c r="C170" s="324" t="s">
        <v>14</v>
      </c>
      <c r="D170" s="324" t="e">
        <f>'10,00'!#REF!</f>
        <v>#REF!</v>
      </c>
      <c r="E170" s="321"/>
      <c r="F170" s="321"/>
      <c r="H170" s="319"/>
      <c r="I170" s="4207"/>
      <c r="J170" s="324" t="s">
        <v>14</v>
      </c>
      <c r="K170" s="324" t="e">
        <f>'11,30'!F355</f>
        <v>#REF!</v>
      </c>
      <c r="L170" s="321"/>
      <c r="M170" s="321"/>
      <c r="O170" s="319"/>
      <c r="P170" s="4207"/>
      <c r="Q170" s="324" t="s">
        <v>14</v>
      </c>
      <c r="R170" s="324" t="e">
        <f>'16,00'!#REF!</f>
        <v>#REF!</v>
      </c>
      <c r="S170" s="321"/>
      <c r="T170" s="321"/>
      <c r="V170" s="319"/>
      <c r="W170" s="4207"/>
      <c r="X170" s="324" t="s">
        <v>14</v>
      </c>
      <c r="Y170" s="324" t="e">
        <f>'19,00'!#REF!</f>
        <v>#REF!</v>
      </c>
      <c r="Z170" s="321"/>
      <c r="AA170" s="321"/>
      <c r="AC170" s="319"/>
      <c r="AD170" s="4207"/>
      <c r="AE170" s="324" t="s">
        <v>14</v>
      </c>
      <c r="AF170" s="324"/>
      <c r="AG170" s="321"/>
      <c r="AH170" s="321"/>
    </row>
    <row r="171" spans="1:34" ht="11.25" customHeight="1"/>
    <row r="172" spans="1:34" ht="11.25" customHeight="1">
      <c r="A172" s="320"/>
      <c r="B172" s="4202"/>
      <c r="C172" s="321" t="s">
        <v>279</v>
      </c>
      <c r="D172" s="321"/>
      <c r="E172" s="321" t="s">
        <v>30</v>
      </c>
      <c r="F172" s="321" t="e">
        <f>'10,00'!#REF!</f>
        <v>#REF!</v>
      </c>
      <c r="H172" s="320"/>
      <c r="I172" s="4202"/>
      <c r="J172" s="321" t="s">
        <v>279</v>
      </c>
      <c r="K172" s="321"/>
      <c r="L172" s="321" t="s">
        <v>30</v>
      </c>
      <c r="M172" s="321" t="e">
        <f>'11,30'!P341</f>
        <v>#REF!</v>
      </c>
      <c r="O172" s="320"/>
      <c r="P172" s="4202"/>
      <c r="Q172" s="321" t="s">
        <v>279</v>
      </c>
      <c r="R172" s="321"/>
      <c r="S172" s="321" t="s">
        <v>30</v>
      </c>
      <c r="T172" s="321" t="e">
        <f>'16,00'!#REF!</f>
        <v>#REF!</v>
      </c>
      <c r="V172" s="320"/>
      <c r="W172" s="4202"/>
      <c r="X172" s="321" t="s">
        <v>279</v>
      </c>
      <c r="Y172" s="321"/>
      <c r="Z172" s="321" t="s">
        <v>30</v>
      </c>
      <c r="AA172" s="321" t="e">
        <f>'19,00'!#REF!</f>
        <v>#REF!</v>
      </c>
      <c r="AC172" s="320"/>
      <c r="AD172" s="4202"/>
      <c r="AE172" s="321" t="s">
        <v>279</v>
      </c>
      <c r="AF172" s="321"/>
      <c r="AG172" s="321" t="s">
        <v>30</v>
      </c>
      <c r="AH172" s="321"/>
    </row>
    <row r="173" spans="1:34" ht="15.75" customHeight="1">
      <c r="A173" s="312" t="e">
        <f>'ст мяс'!#REF!</f>
        <v>#REF!</v>
      </c>
      <c r="B173" s="4202"/>
      <c r="C173" s="321" t="s">
        <v>47</v>
      </c>
      <c r="D173" s="321"/>
      <c r="E173" s="321" t="s">
        <v>280</v>
      </c>
      <c r="F173" s="321" t="e">
        <f>'10,00'!#REF!</f>
        <v>#REF!</v>
      </c>
      <c r="H173" s="312" t="e">
        <f>'ст мяс'!#REF!</f>
        <v>#REF!</v>
      </c>
      <c r="I173" s="4202"/>
      <c r="J173" s="321" t="s">
        <v>47</v>
      </c>
      <c r="K173" s="321"/>
      <c r="L173" s="321" t="s">
        <v>280</v>
      </c>
      <c r="M173" s="321" t="e">
        <f>'11,30'!P342</f>
        <v>#REF!</v>
      </c>
      <c r="O173" s="312" t="e">
        <f>'ст мяс'!#REF!</f>
        <v>#REF!</v>
      </c>
      <c r="P173" s="4202"/>
      <c r="Q173" s="321" t="s">
        <v>47</v>
      </c>
      <c r="R173" s="321"/>
      <c r="S173" s="321" t="s">
        <v>280</v>
      </c>
      <c r="T173" s="321" t="e">
        <f>'16,00'!#REF!</f>
        <v>#REF!</v>
      </c>
      <c r="V173" s="312" t="e">
        <f>'ст мяс'!#REF!</f>
        <v>#REF!</v>
      </c>
      <c r="W173" s="4202"/>
      <c r="X173" s="321" t="s">
        <v>47</v>
      </c>
      <c r="Y173" s="321"/>
      <c r="Z173" s="321" t="s">
        <v>280</v>
      </c>
      <c r="AA173" s="321" t="e">
        <f>'19,00'!#REF!</f>
        <v>#REF!</v>
      </c>
      <c r="AC173" s="312" t="e">
        <f>'ст мяс'!#REF!</f>
        <v>#REF!</v>
      </c>
      <c r="AD173" s="4202"/>
      <c r="AE173" s="321" t="s">
        <v>47</v>
      </c>
      <c r="AF173" s="321"/>
      <c r="AG173" s="321" t="s">
        <v>280</v>
      </c>
      <c r="AH173" s="321"/>
    </row>
    <row r="174" spans="1:34" ht="11.25" customHeight="1">
      <c r="A174" s="4206" t="e">
        <f>'ст мяс'!#REF!</f>
        <v>#REF!</v>
      </c>
      <c r="B174" s="4207" t="s">
        <v>251</v>
      </c>
      <c r="C174" s="321" t="s">
        <v>46</v>
      </c>
      <c r="D174" s="321"/>
      <c r="E174" s="321" t="s">
        <v>42</v>
      </c>
      <c r="F174" s="321"/>
      <c r="H174" s="4206" t="e">
        <f>'ст мяс'!#REF!</f>
        <v>#REF!</v>
      </c>
      <c r="I174" s="4207" t="s">
        <v>251</v>
      </c>
      <c r="J174" s="321" t="s">
        <v>46</v>
      </c>
      <c r="K174" s="321"/>
      <c r="L174" s="321" t="s">
        <v>42</v>
      </c>
      <c r="M174" s="321"/>
      <c r="O174" s="4206" t="e">
        <f>'ст мяс'!#REF!</f>
        <v>#REF!</v>
      </c>
      <c r="P174" s="4207" t="s">
        <v>251</v>
      </c>
      <c r="Q174" s="321" t="s">
        <v>46</v>
      </c>
      <c r="R174" s="321"/>
      <c r="S174" s="321" t="s">
        <v>42</v>
      </c>
      <c r="T174" s="321"/>
      <c r="V174" s="4206" t="e">
        <f>'ст мяс'!#REF!</f>
        <v>#REF!</v>
      </c>
      <c r="W174" s="4207" t="s">
        <v>251</v>
      </c>
      <c r="X174" s="321" t="s">
        <v>46</v>
      </c>
      <c r="Y174" s="321"/>
      <c r="Z174" s="321" t="s">
        <v>42</v>
      </c>
      <c r="AA174" s="321"/>
      <c r="AC174" s="4206" t="e">
        <f>'ст мяс'!#REF!</f>
        <v>#REF!</v>
      </c>
      <c r="AD174" s="4207" t="s">
        <v>251</v>
      </c>
      <c r="AE174" s="321" t="s">
        <v>46</v>
      </c>
      <c r="AF174" s="321"/>
      <c r="AG174" s="321" t="s">
        <v>42</v>
      </c>
      <c r="AH174" s="321"/>
    </row>
    <row r="175" spans="1:34" ht="11.25" customHeight="1">
      <c r="A175" s="4206"/>
      <c r="B175" s="4207"/>
      <c r="C175" s="321" t="s">
        <v>281</v>
      </c>
      <c r="D175" s="321"/>
      <c r="E175" s="321" t="s">
        <v>282</v>
      </c>
      <c r="F175" s="321"/>
      <c r="H175" s="4206"/>
      <c r="I175" s="4207"/>
      <c r="J175" s="321" t="s">
        <v>281</v>
      </c>
      <c r="K175" s="321"/>
      <c r="L175" s="321" t="s">
        <v>282</v>
      </c>
      <c r="M175" s="321"/>
      <c r="O175" s="4206"/>
      <c r="P175" s="4207"/>
      <c r="Q175" s="321" t="s">
        <v>281</v>
      </c>
      <c r="R175" s="321"/>
      <c r="S175" s="321" t="s">
        <v>282</v>
      </c>
      <c r="T175" s="321"/>
      <c r="V175" s="4206"/>
      <c r="W175" s="4207"/>
      <c r="X175" s="321" t="s">
        <v>281</v>
      </c>
      <c r="Y175" s="321"/>
      <c r="Z175" s="321" t="s">
        <v>282</v>
      </c>
      <c r="AA175" s="321"/>
      <c r="AC175" s="4206"/>
      <c r="AD175" s="4207"/>
      <c r="AE175" s="321" t="s">
        <v>281</v>
      </c>
      <c r="AF175" s="321"/>
      <c r="AG175" s="321" t="s">
        <v>282</v>
      </c>
      <c r="AH175" s="321"/>
    </row>
    <row r="176" spans="1:34" ht="11.25" customHeight="1">
      <c r="A176" s="326"/>
      <c r="B176" s="4207" t="s">
        <v>252</v>
      </c>
      <c r="C176" s="324" t="s">
        <v>283</v>
      </c>
      <c r="D176" s="324"/>
      <c r="E176" s="321" t="s">
        <v>41</v>
      </c>
      <c r="F176" s="321"/>
      <c r="H176" s="326"/>
      <c r="I176" s="4207" t="s">
        <v>252</v>
      </c>
      <c r="J176" s="324" t="s">
        <v>283</v>
      </c>
      <c r="K176" s="324"/>
      <c r="L176" s="321" t="s">
        <v>41</v>
      </c>
      <c r="M176" s="321"/>
      <c r="O176" s="326"/>
      <c r="P176" s="4207" t="s">
        <v>252</v>
      </c>
      <c r="Q176" s="324" t="s">
        <v>283</v>
      </c>
      <c r="R176" s="324"/>
      <c r="S176" s="321" t="s">
        <v>41</v>
      </c>
      <c r="T176" s="321"/>
      <c r="V176" s="326"/>
      <c r="W176" s="4207" t="s">
        <v>252</v>
      </c>
      <c r="X176" s="324" t="s">
        <v>283</v>
      </c>
      <c r="Y176" s="324"/>
      <c r="Z176" s="321" t="s">
        <v>41</v>
      </c>
      <c r="AA176" s="321"/>
      <c r="AC176" s="326"/>
      <c r="AD176" s="4207" t="s">
        <v>252</v>
      </c>
      <c r="AE176" s="324" t="s">
        <v>283</v>
      </c>
      <c r="AF176" s="324"/>
      <c r="AG176" s="321" t="s">
        <v>41</v>
      </c>
      <c r="AH176" s="321"/>
    </row>
    <row r="177" spans="1:34" ht="11.25" customHeight="1">
      <c r="A177" s="4267" t="e">
        <f>'ст мяс'!#REF!</f>
        <v>#REF!</v>
      </c>
      <c r="B177" s="4207"/>
      <c r="C177" s="324" t="s">
        <v>284</v>
      </c>
      <c r="D177" s="324"/>
      <c r="E177" s="321" t="s">
        <v>39</v>
      </c>
      <c r="F177" s="321"/>
      <c r="H177" s="4267" t="e">
        <f>'ст мяс'!#REF!</f>
        <v>#REF!</v>
      </c>
      <c r="I177" s="4207"/>
      <c r="J177" s="324" t="s">
        <v>284</v>
      </c>
      <c r="K177" s="324"/>
      <c r="L177" s="321" t="s">
        <v>39</v>
      </c>
      <c r="M177" s="321"/>
      <c r="O177" s="4267" t="e">
        <f>'ст мяс'!#REF!</f>
        <v>#REF!</v>
      </c>
      <c r="P177" s="4207"/>
      <c r="Q177" s="324" t="s">
        <v>284</v>
      </c>
      <c r="R177" s="324"/>
      <c r="S177" s="321" t="s">
        <v>39</v>
      </c>
      <c r="T177" s="321"/>
      <c r="V177" s="4267" t="e">
        <f>'ст мяс'!#REF!</f>
        <v>#REF!</v>
      </c>
      <c r="W177" s="4207"/>
      <c r="X177" s="324" t="s">
        <v>284</v>
      </c>
      <c r="Y177" s="324"/>
      <c r="Z177" s="321" t="s">
        <v>39</v>
      </c>
      <c r="AA177" s="321"/>
      <c r="AC177" s="4267" t="e">
        <f>'ст мяс'!#REF!</f>
        <v>#REF!</v>
      </c>
      <c r="AD177" s="4207"/>
      <c r="AE177" s="324" t="s">
        <v>284</v>
      </c>
      <c r="AF177" s="324"/>
      <c r="AG177" s="321" t="s">
        <v>39</v>
      </c>
      <c r="AH177" s="321"/>
    </row>
    <row r="178" spans="1:34" ht="11.25" customHeight="1">
      <c r="A178" s="4268"/>
      <c r="B178" s="4207" t="s">
        <v>253</v>
      </c>
      <c r="C178" s="321" t="s">
        <v>285</v>
      </c>
      <c r="D178" s="321"/>
      <c r="E178" s="321" t="s">
        <v>286</v>
      </c>
      <c r="F178" s="321"/>
      <c r="H178" s="4268"/>
      <c r="I178" s="4207" t="s">
        <v>253</v>
      </c>
      <c r="J178" s="321" t="s">
        <v>285</v>
      </c>
      <c r="K178" s="321"/>
      <c r="L178" s="321" t="s">
        <v>286</v>
      </c>
      <c r="M178" s="321"/>
      <c r="O178" s="4268"/>
      <c r="P178" s="4207" t="s">
        <v>253</v>
      </c>
      <c r="Q178" s="321" t="s">
        <v>285</v>
      </c>
      <c r="R178" s="321"/>
      <c r="S178" s="321" t="s">
        <v>286</v>
      </c>
      <c r="T178" s="321"/>
      <c r="V178" s="4268"/>
      <c r="W178" s="4207" t="s">
        <v>253</v>
      </c>
      <c r="X178" s="321" t="s">
        <v>285</v>
      </c>
      <c r="Y178" s="321"/>
      <c r="Z178" s="321" t="s">
        <v>286</v>
      </c>
      <c r="AA178" s="321"/>
      <c r="AC178" s="4268"/>
      <c r="AD178" s="4207" t="s">
        <v>253</v>
      </c>
      <c r="AE178" s="321" t="s">
        <v>285</v>
      </c>
      <c r="AF178" s="321"/>
      <c r="AG178" s="321" t="s">
        <v>286</v>
      </c>
      <c r="AH178" s="321"/>
    </row>
    <row r="179" spans="1:34" ht="11.25" customHeight="1">
      <c r="A179" s="319"/>
      <c r="B179" s="4207"/>
      <c r="C179" s="324" t="s">
        <v>14</v>
      </c>
      <c r="D179" s="324" t="e">
        <f>'10,00'!#REF!</f>
        <v>#REF!</v>
      </c>
      <c r="E179" s="321"/>
      <c r="F179" s="321"/>
      <c r="H179" s="319"/>
      <c r="I179" s="4207"/>
      <c r="J179" s="324" t="s">
        <v>14</v>
      </c>
      <c r="K179" s="324" t="e">
        <f>'11,30'!P355</f>
        <v>#REF!</v>
      </c>
      <c r="L179" s="321"/>
      <c r="M179" s="321"/>
      <c r="O179" s="319"/>
      <c r="P179" s="4207"/>
      <c r="Q179" s="324" t="s">
        <v>14</v>
      </c>
      <c r="R179" s="324" t="e">
        <f>'16,00'!#REF!</f>
        <v>#REF!</v>
      </c>
      <c r="S179" s="321"/>
      <c r="T179" s="321"/>
      <c r="V179" s="319"/>
      <c r="W179" s="4207"/>
      <c r="X179" s="324" t="s">
        <v>14</v>
      </c>
      <c r="Y179" s="324" t="e">
        <f>'19,00'!#REF!</f>
        <v>#REF!</v>
      </c>
      <c r="Z179" s="321"/>
      <c r="AA179" s="321"/>
      <c r="AC179" s="319"/>
      <c r="AD179" s="4207"/>
      <c r="AE179" s="324" t="s">
        <v>14</v>
      </c>
      <c r="AF179" s="324"/>
      <c r="AG179" s="321"/>
      <c r="AH179" s="321"/>
    </row>
    <row r="180" spans="1:34" ht="11.25" customHeight="1"/>
    <row r="181" spans="1:34" ht="11.25" customHeight="1">
      <c r="A181" s="320"/>
      <c r="B181" s="4202"/>
      <c r="C181" s="321" t="s">
        <v>279</v>
      </c>
      <c r="D181" s="321"/>
      <c r="E181" s="321" t="s">
        <v>30</v>
      </c>
      <c r="F181" s="321" t="e">
        <f>'10,00'!#REF!</f>
        <v>#REF!</v>
      </c>
      <c r="H181" s="320"/>
      <c r="I181" s="4202"/>
      <c r="J181" s="321" t="s">
        <v>279</v>
      </c>
      <c r="K181" s="321"/>
      <c r="L181" s="321" t="s">
        <v>30</v>
      </c>
      <c r="M181" s="321">
        <f>'11,30'!Z341</f>
        <v>0</v>
      </c>
      <c r="O181" s="320"/>
      <c r="P181" s="4202"/>
      <c r="Q181" s="321" t="s">
        <v>279</v>
      </c>
      <c r="R181" s="321"/>
      <c r="S181" s="321" t="s">
        <v>30</v>
      </c>
      <c r="T181" s="321" t="e">
        <f>'16,00'!#REF!</f>
        <v>#REF!</v>
      </c>
      <c r="V181" s="320"/>
      <c r="W181" s="4202"/>
      <c r="X181" s="321" t="s">
        <v>279</v>
      </c>
      <c r="Y181" s="321"/>
      <c r="Z181" s="321" t="s">
        <v>30</v>
      </c>
      <c r="AA181" s="321" t="e">
        <f>'19,00'!#REF!</f>
        <v>#REF!</v>
      </c>
      <c r="AC181" s="320"/>
      <c r="AD181" s="4202"/>
      <c r="AE181" s="321" t="s">
        <v>279</v>
      </c>
      <c r="AF181" s="321"/>
      <c r="AG181" s="321" t="s">
        <v>30</v>
      </c>
      <c r="AH181" s="321"/>
    </row>
    <row r="182" spans="1:34" ht="15.75" customHeight="1">
      <c r="A182" s="312">
        <f>'ст мяс'!A156</f>
        <v>0.41666666666666669</v>
      </c>
      <c r="B182" s="4202"/>
      <c r="C182" s="321" t="s">
        <v>47</v>
      </c>
      <c r="D182" s="321"/>
      <c r="E182" s="321" t="s">
        <v>280</v>
      </c>
      <c r="F182" s="321" t="e">
        <f>'10,00'!#REF!</f>
        <v>#REF!</v>
      </c>
      <c r="H182" s="312" t="e">
        <f>'ст мяс'!H156</f>
        <v>#REF!</v>
      </c>
      <c r="I182" s="4202"/>
      <c r="J182" s="321" t="s">
        <v>47</v>
      </c>
      <c r="K182" s="321"/>
      <c r="L182" s="321" t="s">
        <v>280</v>
      </c>
      <c r="M182" s="321">
        <f>'11,30'!Z342</f>
        <v>0</v>
      </c>
      <c r="O182" s="312" t="e">
        <f>'ст мяс'!O156</f>
        <v>#REF!</v>
      </c>
      <c r="P182" s="4202"/>
      <c r="Q182" s="321" t="s">
        <v>47</v>
      </c>
      <c r="R182" s="321"/>
      <c r="S182" s="321" t="s">
        <v>280</v>
      </c>
      <c r="T182" s="321" t="e">
        <f>'16,00'!#REF!</f>
        <v>#REF!</v>
      </c>
      <c r="V182" s="312">
        <f>'ст мяс'!V156</f>
        <v>0.79166666666666663</v>
      </c>
      <c r="W182" s="4202"/>
      <c r="X182" s="321" t="s">
        <v>47</v>
      </c>
      <c r="Y182" s="321"/>
      <c r="Z182" s="321" t="s">
        <v>280</v>
      </c>
      <c r="AA182" s="321" t="e">
        <f>'19,00'!#REF!</f>
        <v>#REF!</v>
      </c>
      <c r="AC182" s="312">
        <f>'ст мяс'!AC156</f>
        <v>0</v>
      </c>
      <c r="AD182" s="4202"/>
      <c r="AE182" s="321" t="s">
        <v>47</v>
      </c>
      <c r="AF182" s="321"/>
      <c r="AG182" s="321" t="s">
        <v>280</v>
      </c>
      <c r="AH182" s="321"/>
    </row>
    <row r="183" spans="1:34" ht="11.25" customHeight="1">
      <c r="A183" s="4206" t="e">
        <f>'ст мяс'!A157:A158</f>
        <v>#VALUE!</v>
      </c>
      <c r="B183" s="4207" t="s">
        <v>251</v>
      </c>
      <c r="C183" s="321" t="s">
        <v>46</v>
      </c>
      <c r="D183" s="321"/>
      <c r="E183" s="321" t="s">
        <v>42</v>
      </c>
      <c r="F183" s="321"/>
      <c r="H183" s="4206" t="e">
        <f>'ст мяс'!H157:H158</f>
        <v>#VALUE!</v>
      </c>
      <c r="I183" s="4207" t="s">
        <v>251</v>
      </c>
      <c r="J183" s="321" t="s">
        <v>46</v>
      </c>
      <c r="K183" s="321"/>
      <c r="L183" s="321" t="s">
        <v>42</v>
      </c>
      <c r="M183" s="321"/>
      <c r="O183" s="4206" t="e">
        <f>'ст мяс'!O157:O158</f>
        <v>#VALUE!</v>
      </c>
      <c r="P183" s="4207" t="s">
        <v>251</v>
      </c>
      <c r="Q183" s="321" t="s">
        <v>46</v>
      </c>
      <c r="R183" s="321"/>
      <c r="S183" s="321" t="s">
        <v>42</v>
      </c>
      <c r="T183" s="321"/>
      <c r="V183" s="4206" t="e">
        <f>'ст мяс'!V157:V158</f>
        <v>#VALUE!</v>
      </c>
      <c r="W183" s="4207" t="s">
        <v>251</v>
      </c>
      <c r="X183" s="321" t="s">
        <v>46</v>
      </c>
      <c r="Y183" s="321"/>
      <c r="Z183" s="321" t="s">
        <v>42</v>
      </c>
      <c r="AA183" s="321"/>
      <c r="AC183" s="4206" t="e">
        <f>'ст мяс'!AC157:AC158</f>
        <v>#VALUE!</v>
      </c>
      <c r="AD183" s="4207" t="s">
        <v>251</v>
      </c>
      <c r="AE183" s="321" t="s">
        <v>46</v>
      </c>
      <c r="AF183" s="321"/>
      <c r="AG183" s="321" t="s">
        <v>42</v>
      </c>
      <c r="AH183" s="321"/>
    </row>
    <row r="184" spans="1:34" ht="11.25" customHeight="1">
      <c r="A184" s="4206"/>
      <c r="B184" s="4207"/>
      <c r="C184" s="321" t="s">
        <v>281</v>
      </c>
      <c r="D184" s="321"/>
      <c r="E184" s="321" t="s">
        <v>282</v>
      </c>
      <c r="F184" s="321"/>
      <c r="H184" s="4206"/>
      <c r="I184" s="4207"/>
      <c r="J184" s="321" t="s">
        <v>281</v>
      </c>
      <c r="K184" s="321"/>
      <c r="L184" s="321" t="s">
        <v>282</v>
      </c>
      <c r="M184" s="321"/>
      <c r="O184" s="4206"/>
      <c r="P184" s="4207"/>
      <c r="Q184" s="321" t="s">
        <v>281</v>
      </c>
      <c r="R184" s="321"/>
      <c r="S184" s="321" t="s">
        <v>282</v>
      </c>
      <c r="T184" s="321"/>
      <c r="V184" s="4206"/>
      <c r="W184" s="4207"/>
      <c r="X184" s="321" t="s">
        <v>281</v>
      </c>
      <c r="Y184" s="321"/>
      <c r="Z184" s="321" t="s">
        <v>282</v>
      </c>
      <c r="AA184" s="321"/>
      <c r="AC184" s="4206"/>
      <c r="AD184" s="4207"/>
      <c r="AE184" s="321" t="s">
        <v>281</v>
      </c>
      <c r="AF184" s="321"/>
      <c r="AG184" s="321" t="s">
        <v>282</v>
      </c>
      <c r="AH184" s="321"/>
    </row>
    <row r="185" spans="1:34" ht="11.25" customHeight="1">
      <c r="A185" s="326"/>
      <c r="B185" s="4207" t="s">
        <v>252</v>
      </c>
      <c r="C185" s="324" t="s">
        <v>283</v>
      </c>
      <c r="D185" s="324"/>
      <c r="E185" s="321" t="s">
        <v>41</v>
      </c>
      <c r="F185" s="321"/>
      <c r="H185" s="326"/>
      <c r="I185" s="4207" t="s">
        <v>252</v>
      </c>
      <c r="J185" s="324" t="s">
        <v>283</v>
      </c>
      <c r="K185" s="324"/>
      <c r="L185" s="321" t="s">
        <v>41</v>
      </c>
      <c r="M185" s="321"/>
      <c r="O185" s="326"/>
      <c r="P185" s="4207" t="s">
        <v>252</v>
      </c>
      <c r="Q185" s="324" t="s">
        <v>283</v>
      </c>
      <c r="R185" s="324"/>
      <c r="S185" s="321" t="s">
        <v>41</v>
      </c>
      <c r="T185" s="321"/>
      <c r="V185" s="326"/>
      <c r="W185" s="4207" t="s">
        <v>252</v>
      </c>
      <c r="X185" s="324" t="s">
        <v>283</v>
      </c>
      <c r="Y185" s="324"/>
      <c r="Z185" s="321" t="s">
        <v>41</v>
      </c>
      <c r="AA185" s="321"/>
      <c r="AC185" s="326"/>
      <c r="AD185" s="4207" t="s">
        <v>252</v>
      </c>
      <c r="AE185" s="324" t="s">
        <v>283</v>
      </c>
      <c r="AF185" s="324"/>
      <c r="AG185" s="321" t="s">
        <v>41</v>
      </c>
      <c r="AH185" s="321"/>
    </row>
    <row r="186" spans="1:34" ht="11.25" customHeight="1">
      <c r="A186" s="4267" t="e">
        <f>'ст мяс'!A160:A161</f>
        <v>#VALUE!</v>
      </c>
      <c r="B186" s="4207"/>
      <c r="C186" s="324" t="s">
        <v>284</v>
      </c>
      <c r="D186" s="324"/>
      <c r="E186" s="321" t="s">
        <v>39</v>
      </c>
      <c r="F186" s="321"/>
      <c r="H186" s="4267" t="e">
        <f>'ст мяс'!H160:H161</f>
        <v>#VALUE!</v>
      </c>
      <c r="I186" s="4207"/>
      <c r="J186" s="324" t="s">
        <v>284</v>
      </c>
      <c r="K186" s="324"/>
      <c r="L186" s="321" t="s">
        <v>39</v>
      </c>
      <c r="M186" s="321"/>
      <c r="O186" s="4267" t="e">
        <f>'ст мяс'!O160:O161</f>
        <v>#VALUE!</v>
      </c>
      <c r="P186" s="4207"/>
      <c r="Q186" s="324" t="s">
        <v>284</v>
      </c>
      <c r="R186" s="324"/>
      <c r="S186" s="321" t="s">
        <v>39</v>
      </c>
      <c r="T186" s="321"/>
      <c r="V186" s="4267" t="e">
        <f>'ст мяс'!V160:V161</f>
        <v>#VALUE!</v>
      </c>
      <c r="W186" s="4207"/>
      <c r="X186" s="324" t="s">
        <v>284</v>
      </c>
      <c r="Y186" s="324"/>
      <c r="Z186" s="321" t="s">
        <v>39</v>
      </c>
      <c r="AA186" s="321"/>
      <c r="AC186" s="4267" t="e">
        <f>'ст мяс'!AC160:AC161</f>
        <v>#VALUE!</v>
      </c>
      <c r="AD186" s="4207"/>
      <c r="AE186" s="324" t="s">
        <v>284</v>
      </c>
      <c r="AF186" s="324"/>
      <c r="AG186" s="321" t="s">
        <v>39</v>
      </c>
      <c r="AH186" s="321"/>
    </row>
    <row r="187" spans="1:34" ht="12.75" customHeight="1">
      <c r="A187" s="4268"/>
      <c r="B187" s="4207" t="s">
        <v>253</v>
      </c>
      <c r="C187" s="321" t="s">
        <v>285</v>
      </c>
      <c r="D187" s="321"/>
      <c r="E187" s="321" t="s">
        <v>286</v>
      </c>
      <c r="F187" s="321"/>
      <c r="H187" s="4268"/>
      <c r="I187" s="4207" t="s">
        <v>253</v>
      </c>
      <c r="J187" s="321" t="s">
        <v>285</v>
      </c>
      <c r="K187" s="321"/>
      <c r="L187" s="321" t="s">
        <v>286</v>
      </c>
      <c r="M187" s="321"/>
      <c r="O187" s="4268"/>
      <c r="P187" s="4207" t="s">
        <v>253</v>
      </c>
      <c r="Q187" s="321" t="s">
        <v>285</v>
      </c>
      <c r="R187" s="321"/>
      <c r="S187" s="321" t="s">
        <v>286</v>
      </c>
      <c r="T187" s="321"/>
      <c r="V187" s="4268"/>
      <c r="W187" s="4207" t="s">
        <v>253</v>
      </c>
      <c r="X187" s="321" t="s">
        <v>285</v>
      </c>
      <c r="Y187" s="321"/>
      <c r="Z187" s="321" t="s">
        <v>286</v>
      </c>
      <c r="AA187" s="321"/>
      <c r="AC187" s="4268"/>
      <c r="AD187" s="4207" t="s">
        <v>253</v>
      </c>
      <c r="AE187" s="321" t="s">
        <v>285</v>
      </c>
      <c r="AF187" s="321"/>
      <c r="AG187" s="321" t="s">
        <v>286</v>
      </c>
      <c r="AH187" s="321"/>
    </row>
    <row r="188" spans="1:34" ht="11.25" customHeight="1">
      <c r="A188" s="319"/>
      <c r="B188" s="4207"/>
      <c r="C188" s="324" t="s">
        <v>14</v>
      </c>
      <c r="D188" s="324" t="e">
        <f>'10,00'!#REF!</f>
        <v>#REF!</v>
      </c>
      <c r="E188" s="321"/>
      <c r="F188" s="321"/>
      <c r="H188" s="319"/>
      <c r="I188" s="4207"/>
      <c r="J188" s="324" t="s">
        <v>14</v>
      </c>
      <c r="K188" s="324">
        <f>'11,30'!Z355</f>
        <v>0</v>
      </c>
      <c r="L188" s="321"/>
      <c r="M188" s="321"/>
      <c r="O188" s="319"/>
      <c r="P188" s="4207"/>
      <c r="Q188" s="324" t="s">
        <v>14</v>
      </c>
      <c r="R188" s="324" t="e">
        <f>'16,00'!#REF!</f>
        <v>#REF!</v>
      </c>
      <c r="S188" s="321"/>
      <c r="T188" s="321"/>
      <c r="V188" s="319"/>
      <c r="W188" s="4207"/>
      <c r="X188" s="324" t="s">
        <v>14</v>
      </c>
      <c r="Y188" s="324" t="e">
        <f>'19,00'!#REF!</f>
        <v>#REF!</v>
      </c>
      <c r="Z188" s="321"/>
      <c r="AA188" s="321"/>
      <c r="AC188" s="319"/>
      <c r="AD188" s="4207"/>
      <c r="AE188" s="324" t="s">
        <v>14</v>
      </c>
      <c r="AF188" s="324"/>
      <c r="AG188" s="321"/>
      <c r="AH188" s="321"/>
    </row>
  </sheetData>
  <mergeCells count="630">
    <mergeCell ref="AD181:AD182"/>
    <mergeCell ref="AC183:AC184"/>
    <mergeCell ref="AD183:AD184"/>
    <mergeCell ref="AD185:AD186"/>
    <mergeCell ref="AC186:AC187"/>
    <mergeCell ref="AD187:AD188"/>
    <mergeCell ref="AD172:AD173"/>
    <mergeCell ref="AC174:AC175"/>
    <mergeCell ref="AD174:AD175"/>
    <mergeCell ref="AD176:AD177"/>
    <mergeCell ref="AC177:AC178"/>
    <mergeCell ref="AD178:AD179"/>
    <mergeCell ref="AD163:AD164"/>
    <mergeCell ref="AC165:AC166"/>
    <mergeCell ref="AD165:AD166"/>
    <mergeCell ref="AD167:AD168"/>
    <mergeCell ref="AC168:AC169"/>
    <mergeCell ref="AD169:AD170"/>
    <mergeCell ref="AD154:AD155"/>
    <mergeCell ref="AC156:AC157"/>
    <mergeCell ref="AD156:AD157"/>
    <mergeCell ref="AD158:AD159"/>
    <mergeCell ref="AC159:AC160"/>
    <mergeCell ref="AD160:AD161"/>
    <mergeCell ref="AD145:AD146"/>
    <mergeCell ref="AC147:AC148"/>
    <mergeCell ref="AD147:AD148"/>
    <mergeCell ref="AD149:AD150"/>
    <mergeCell ref="AC150:AC151"/>
    <mergeCell ref="AD151:AD152"/>
    <mergeCell ref="AD136:AD137"/>
    <mergeCell ref="AC138:AC139"/>
    <mergeCell ref="AD138:AD139"/>
    <mergeCell ref="AD140:AD141"/>
    <mergeCell ref="AC141:AC142"/>
    <mergeCell ref="AD142:AD143"/>
    <mergeCell ref="AD127:AD128"/>
    <mergeCell ref="AC129:AC130"/>
    <mergeCell ref="AD129:AD130"/>
    <mergeCell ref="AD131:AD132"/>
    <mergeCell ref="AC132:AC133"/>
    <mergeCell ref="AD133:AD134"/>
    <mergeCell ref="AD118:AD119"/>
    <mergeCell ref="AC120:AC121"/>
    <mergeCell ref="AD120:AD121"/>
    <mergeCell ref="AD122:AD123"/>
    <mergeCell ref="AC123:AC124"/>
    <mergeCell ref="AD124:AD125"/>
    <mergeCell ref="AD109:AD110"/>
    <mergeCell ref="AC111:AC112"/>
    <mergeCell ref="AD111:AD112"/>
    <mergeCell ref="AD113:AD114"/>
    <mergeCell ref="AC114:AC115"/>
    <mergeCell ref="AD115:AD116"/>
    <mergeCell ref="AD100:AD101"/>
    <mergeCell ref="AC102:AC103"/>
    <mergeCell ref="AD102:AD103"/>
    <mergeCell ref="AD104:AD105"/>
    <mergeCell ref="AC105:AC106"/>
    <mergeCell ref="AD106:AD107"/>
    <mergeCell ref="AD91:AD92"/>
    <mergeCell ref="AC93:AC94"/>
    <mergeCell ref="AD93:AD94"/>
    <mergeCell ref="AD95:AD96"/>
    <mergeCell ref="AC96:AC97"/>
    <mergeCell ref="AD97:AD98"/>
    <mergeCell ref="AD82:AD83"/>
    <mergeCell ref="AC84:AC85"/>
    <mergeCell ref="AD84:AD85"/>
    <mergeCell ref="AD86:AD87"/>
    <mergeCell ref="AC87:AC88"/>
    <mergeCell ref="AD88:AD89"/>
    <mergeCell ref="AD73:AD74"/>
    <mergeCell ref="AC75:AC76"/>
    <mergeCell ref="AD75:AD76"/>
    <mergeCell ref="AD77:AD78"/>
    <mergeCell ref="AC78:AC79"/>
    <mergeCell ref="AD79:AD80"/>
    <mergeCell ref="AD64:AD65"/>
    <mergeCell ref="AC66:AC67"/>
    <mergeCell ref="AD66:AD67"/>
    <mergeCell ref="AD68:AD69"/>
    <mergeCell ref="AC69:AC70"/>
    <mergeCell ref="AD70:AD71"/>
    <mergeCell ref="AD55:AD56"/>
    <mergeCell ref="AC57:AC58"/>
    <mergeCell ref="AD57:AD58"/>
    <mergeCell ref="AD59:AD60"/>
    <mergeCell ref="AC60:AC61"/>
    <mergeCell ref="AD61:AD62"/>
    <mergeCell ref="AD46:AD47"/>
    <mergeCell ref="AC48:AC49"/>
    <mergeCell ref="AD48:AD49"/>
    <mergeCell ref="AD50:AD51"/>
    <mergeCell ref="AC51:AC52"/>
    <mergeCell ref="AD52:AD53"/>
    <mergeCell ref="AD37:AD38"/>
    <mergeCell ref="AC39:AC40"/>
    <mergeCell ref="AD39:AD40"/>
    <mergeCell ref="AD41:AD42"/>
    <mergeCell ref="AC42:AC43"/>
    <mergeCell ref="AD43:AD44"/>
    <mergeCell ref="AD28:AD29"/>
    <mergeCell ref="AC30:AC31"/>
    <mergeCell ref="AD30:AD31"/>
    <mergeCell ref="AD32:AD33"/>
    <mergeCell ref="AC33:AC34"/>
    <mergeCell ref="AD34:AD35"/>
    <mergeCell ref="AD19:AD20"/>
    <mergeCell ref="AC21:AC22"/>
    <mergeCell ref="AD21:AD22"/>
    <mergeCell ref="AD23:AD24"/>
    <mergeCell ref="AC24:AC25"/>
    <mergeCell ref="AD25:AD26"/>
    <mergeCell ref="AD10:AD11"/>
    <mergeCell ref="AC12:AC13"/>
    <mergeCell ref="AD12:AD13"/>
    <mergeCell ref="AD14:AD15"/>
    <mergeCell ref="AC15:AC16"/>
    <mergeCell ref="AD16:AD17"/>
    <mergeCell ref="AD1:AD2"/>
    <mergeCell ref="AC3:AC4"/>
    <mergeCell ref="AD3:AD4"/>
    <mergeCell ref="AD5:AD6"/>
    <mergeCell ref="AC6:AC7"/>
    <mergeCell ref="AD7:AD8"/>
    <mergeCell ref="W181:W182"/>
    <mergeCell ref="V183:V184"/>
    <mergeCell ref="W183:W184"/>
    <mergeCell ref="W163:W164"/>
    <mergeCell ref="V165:V166"/>
    <mergeCell ref="W165:W166"/>
    <mergeCell ref="W167:W168"/>
    <mergeCell ref="V168:V169"/>
    <mergeCell ref="W169:W170"/>
    <mergeCell ref="W154:W155"/>
    <mergeCell ref="V156:V157"/>
    <mergeCell ref="W156:W157"/>
    <mergeCell ref="W158:W159"/>
    <mergeCell ref="V159:V160"/>
    <mergeCell ref="W160:W161"/>
    <mergeCell ref="W145:W146"/>
    <mergeCell ref="V147:V148"/>
    <mergeCell ref="W147:W148"/>
    <mergeCell ref="W185:W186"/>
    <mergeCell ref="V186:V187"/>
    <mergeCell ref="W187:W188"/>
    <mergeCell ref="W172:W173"/>
    <mergeCell ref="V174:V175"/>
    <mergeCell ref="W174:W175"/>
    <mergeCell ref="W176:W177"/>
    <mergeCell ref="V177:V178"/>
    <mergeCell ref="W178:W179"/>
    <mergeCell ref="W149:W150"/>
    <mergeCell ref="V150:V151"/>
    <mergeCell ref="W151:W152"/>
    <mergeCell ref="W136:W137"/>
    <mergeCell ref="V138:V139"/>
    <mergeCell ref="W138:W139"/>
    <mergeCell ref="W140:W141"/>
    <mergeCell ref="V141:V142"/>
    <mergeCell ref="W142:W143"/>
    <mergeCell ref="W127:W128"/>
    <mergeCell ref="V129:V130"/>
    <mergeCell ref="W129:W130"/>
    <mergeCell ref="W131:W132"/>
    <mergeCell ref="V132:V133"/>
    <mergeCell ref="W133:W134"/>
    <mergeCell ref="W118:W119"/>
    <mergeCell ref="V120:V121"/>
    <mergeCell ref="W120:W121"/>
    <mergeCell ref="W122:W123"/>
    <mergeCell ref="V123:V124"/>
    <mergeCell ref="W124:W125"/>
    <mergeCell ref="W109:W110"/>
    <mergeCell ref="V111:V112"/>
    <mergeCell ref="W111:W112"/>
    <mergeCell ref="W113:W114"/>
    <mergeCell ref="V114:V115"/>
    <mergeCell ref="W115:W116"/>
    <mergeCell ref="W100:W101"/>
    <mergeCell ref="V102:V103"/>
    <mergeCell ref="W102:W103"/>
    <mergeCell ref="W104:W105"/>
    <mergeCell ref="V105:V106"/>
    <mergeCell ref="W106:W107"/>
    <mergeCell ref="W91:W92"/>
    <mergeCell ref="V93:V94"/>
    <mergeCell ref="W93:W94"/>
    <mergeCell ref="W95:W96"/>
    <mergeCell ref="V96:V97"/>
    <mergeCell ref="W97:W98"/>
    <mergeCell ref="W82:W83"/>
    <mergeCell ref="V84:V85"/>
    <mergeCell ref="W84:W85"/>
    <mergeCell ref="W86:W87"/>
    <mergeCell ref="V87:V88"/>
    <mergeCell ref="W88:W89"/>
    <mergeCell ref="W73:W74"/>
    <mergeCell ref="V75:V76"/>
    <mergeCell ref="W75:W76"/>
    <mergeCell ref="W77:W78"/>
    <mergeCell ref="V78:V79"/>
    <mergeCell ref="W79:W80"/>
    <mergeCell ref="W64:W65"/>
    <mergeCell ref="V66:V67"/>
    <mergeCell ref="W66:W67"/>
    <mergeCell ref="W68:W69"/>
    <mergeCell ref="V69:V70"/>
    <mergeCell ref="W70:W71"/>
    <mergeCell ref="W55:W56"/>
    <mergeCell ref="V57:V58"/>
    <mergeCell ref="W57:W58"/>
    <mergeCell ref="W59:W60"/>
    <mergeCell ref="V60:V61"/>
    <mergeCell ref="W61:W62"/>
    <mergeCell ref="W46:W47"/>
    <mergeCell ref="V48:V49"/>
    <mergeCell ref="W48:W49"/>
    <mergeCell ref="W50:W51"/>
    <mergeCell ref="V51:V52"/>
    <mergeCell ref="W52:W53"/>
    <mergeCell ref="W37:W38"/>
    <mergeCell ref="V39:V40"/>
    <mergeCell ref="W39:W40"/>
    <mergeCell ref="W41:W42"/>
    <mergeCell ref="V42:V43"/>
    <mergeCell ref="W43:W44"/>
    <mergeCell ref="W28:W29"/>
    <mergeCell ref="V30:V31"/>
    <mergeCell ref="W30:W31"/>
    <mergeCell ref="W32:W33"/>
    <mergeCell ref="V33:V34"/>
    <mergeCell ref="W34:W35"/>
    <mergeCell ref="W19:W20"/>
    <mergeCell ref="V21:V22"/>
    <mergeCell ref="W21:W22"/>
    <mergeCell ref="W23:W24"/>
    <mergeCell ref="V24:V25"/>
    <mergeCell ref="W25:W26"/>
    <mergeCell ref="W7:W8"/>
    <mergeCell ref="W10:W11"/>
    <mergeCell ref="V12:V13"/>
    <mergeCell ref="W12:W13"/>
    <mergeCell ref="W14:W15"/>
    <mergeCell ref="V15:V16"/>
    <mergeCell ref="W16:W17"/>
    <mergeCell ref="O183:O184"/>
    <mergeCell ref="P183:P184"/>
    <mergeCell ref="P185:P186"/>
    <mergeCell ref="O186:O187"/>
    <mergeCell ref="P187:P188"/>
    <mergeCell ref="W1:W2"/>
    <mergeCell ref="V3:V4"/>
    <mergeCell ref="W3:W4"/>
    <mergeCell ref="W5:W6"/>
    <mergeCell ref="V6:V7"/>
    <mergeCell ref="O174:O175"/>
    <mergeCell ref="P174:P175"/>
    <mergeCell ref="P176:P177"/>
    <mergeCell ref="O177:O178"/>
    <mergeCell ref="P178:P179"/>
    <mergeCell ref="P181:P182"/>
    <mergeCell ref="O165:O166"/>
    <mergeCell ref="P165:P166"/>
    <mergeCell ref="P167:P168"/>
    <mergeCell ref="O168:O169"/>
    <mergeCell ref="P169:P170"/>
    <mergeCell ref="P172:P173"/>
    <mergeCell ref="O156:O157"/>
    <mergeCell ref="P156:P157"/>
    <mergeCell ref="P158:P159"/>
    <mergeCell ref="O159:O160"/>
    <mergeCell ref="P160:P161"/>
    <mergeCell ref="P163:P164"/>
    <mergeCell ref="O147:O148"/>
    <mergeCell ref="P147:P148"/>
    <mergeCell ref="P149:P150"/>
    <mergeCell ref="O150:O151"/>
    <mergeCell ref="P151:P152"/>
    <mergeCell ref="P154:P155"/>
    <mergeCell ref="O138:O139"/>
    <mergeCell ref="P138:P139"/>
    <mergeCell ref="P140:P141"/>
    <mergeCell ref="O141:O142"/>
    <mergeCell ref="P142:P143"/>
    <mergeCell ref="P145:P146"/>
    <mergeCell ref="O129:O130"/>
    <mergeCell ref="P129:P130"/>
    <mergeCell ref="P131:P132"/>
    <mergeCell ref="O132:O133"/>
    <mergeCell ref="P133:P134"/>
    <mergeCell ref="P136:P137"/>
    <mergeCell ref="O120:O121"/>
    <mergeCell ref="P120:P121"/>
    <mergeCell ref="P122:P123"/>
    <mergeCell ref="O123:O124"/>
    <mergeCell ref="P124:P125"/>
    <mergeCell ref="P127:P128"/>
    <mergeCell ref="O111:O112"/>
    <mergeCell ref="P111:P112"/>
    <mergeCell ref="P113:P114"/>
    <mergeCell ref="O114:O115"/>
    <mergeCell ref="P115:P116"/>
    <mergeCell ref="P118:P119"/>
    <mergeCell ref="O102:O103"/>
    <mergeCell ref="P102:P103"/>
    <mergeCell ref="P104:P105"/>
    <mergeCell ref="O105:O106"/>
    <mergeCell ref="P106:P107"/>
    <mergeCell ref="P109:P110"/>
    <mergeCell ref="O93:O94"/>
    <mergeCell ref="P93:P94"/>
    <mergeCell ref="P95:P96"/>
    <mergeCell ref="O96:O97"/>
    <mergeCell ref="P97:P98"/>
    <mergeCell ref="P100:P101"/>
    <mergeCell ref="O84:O85"/>
    <mergeCell ref="P84:P85"/>
    <mergeCell ref="P86:P87"/>
    <mergeCell ref="O87:O88"/>
    <mergeCell ref="P88:P89"/>
    <mergeCell ref="P91:P92"/>
    <mergeCell ref="O75:O76"/>
    <mergeCell ref="P75:P76"/>
    <mergeCell ref="P77:P78"/>
    <mergeCell ref="O78:O79"/>
    <mergeCell ref="P79:P80"/>
    <mergeCell ref="P82:P83"/>
    <mergeCell ref="O66:O67"/>
    <mergeCell ref="P66:P67"/>
    <mergeCell ref="P68:P69"/>
    <mergeCell ref="O69:O70"/>
    <mergeCell ref="P70:P71"/>
    <mergeCell ref="P73:P74"/>
    <mergeCell ref="O57:O58"/>
    <mergeCell ref="P57:P58"/>
    <mergeCell ref="P59:P60"/>
    <mergeCell ref="O60:O61"/>
    <mergeCell ref="P61:P62"/>
    <mergeCell ref="P64:P65"/>
    <mergeCell ref="O48:O49"/>
    <mergeCell ref="P48:P49"/>
    <mergeCell ref="P50:P51"/>
    <mergeCell ref="O51:O52"/>
    <mergeCell ref="P52:P53"/>
    <mergeCell ref="P55:P56"/>
    <mergeCell ref="O39:O40"/>
    <mergeCell ref="P39:P40"/>
    <mergeCell ref="P41:P42"/>
    <mergeCell ref="O42:O43"/>
    <mergeCell ref="P43:P44"/>
    <mergeCell ref="P46:P47"/>
    <mergeCell ref="O30:O31"/>
    <mergeCell ref="P30:P31"/>
    <mergeCell ref="P32:P33"/>
    <mergeCell ref="O33:O34"/>
    <mergeCell ref="P34:P35"/>
    <mergeCell ref="P37:P38"/>
    <mergeCell ref="O21:O22"/>
    <mergeCell ref="P21:P22"/>
    <mergeCell ref="P23:P24"/>
    <mergeCell ref="O24:O25"/>
    <mergeCell ref="P25:P26"/>
    <mergeCell ref="P28:P29"/>
    <mergeCell ref="O12:O13"/>
    <mergeCell ref="P12:P13"/>
    <mergeCell ref="P14:P15"/>
    <mergeCell ref="O15:O16"/>
    <mergeCell ref="P16:P17"/>
    <mergeCell ref="P19:P20"/>
    <mergeCell ref="I185:I186"/>
    <mergeCell ref="H186:H187"/>
    <mergeCell ref="I187:I188"/>
    <mergeCell ref="I181:I182"/>
    <mergeCell ref="H183:H184"/>
    <mergeCell ref="I183:I184"/>
    <mergeCell ref="I151:I152"/>
    <mergeCell ref="I154:I155"/>
    <mergeCell ref="H156:H157"/>
    <mergeCell ref="I156:I157"/>
    <mergeCell ref="I140:I141"/>
    <mergeCell ref="H141:H142"/>
    <mergeCell ref="I142:I143"/>
    <mergeCell ref="I145:I146"/>
    <mergeCell ref="H147:H148"/>
    <mergeCell ref="I147:I148"/>
    <mergeCell ref="I131:I132"/>
    <mergeCell ref="H132:H133"/>
    <mergeCell ref="P1:P2"/>
    <mergeCell ref="O3:O4"/>
    <mergeCell ref="P3:P4"/>
    <mergeCell ref="P5:P6"/>
    <mergeCell ref="O6:O7"/>
    <mergeCell ref="P7:P8"/>
    <mergeCell ref="P10:P11"/>
    <mergeCell ref="I176:I177"/>
    <mergeCell ref="H177:H178"/>
    <mergeCell ref="I178:I179"/>
    <mergeCell ref="I167:I168"/>
    <mergeCell ref="H168:H169"/>
    <mergeCell ref="I169:I170"/>
    <mergeCell ref="I172:I173"/>
    <mergeCell ref="H174:H175"/>
    <mergeCell ref="I174:I175"/>
    <mergeCell ref="I158:I159"/>
    <mergeCell ref="H159:H160"/>
    <mergeCell ref="I160:I161"/>
    <mergeCell ref="I163:I164"/>
    <mergeCell ref="H165:H166"/>
    <mergeCell ref="I165:I166"/>
    <mergeCell ref="I149:I150"/>
    <mergeCell ref="H150:H151"/>
    <mergeCell ref="I133:I134"/>
    <mergeCell ref="I136:I137"/>
    <mergeCell ref="H138:H139"/>
    <mergeCell ref="I138:I139"/>
    <mergeCell ref="I122:I123"/>
    <mergeCell ref="H123:H124"/>
    <mergeCell ref="I124:I125"/>
    <mergeCell ref="I127:I128"/>
    <mergeCell ref="H129:H130"/>
    <mergeCell ref="I129:I130"/>
    <mergeCell ref="I113:I114"/>
    <mergeCell ref="H114:H115"/>
    <mergeCell ref="I115:I116"/>
    <mergeCell ref="I118:I119"/>
    <mergeCell ref="H120:H121"/>
    <mergeCell ref="I120:I121"/>
    <mergeCell ref="I104:I105"/>
    <mergeCell ref="H105:H106"/>
    <mergeCell ref="I106:I107"/>
    <mergeCell ref="I109:I110"/>
    <mergeCell ref="H111:H112"/>
    <mergeCell ref="I111:I112"/>
    <mergeCell ref="I95:I96"/>
    <mergeCell ref="H96:H97"/>
    <mergeCell ref="I97:I98"/>
    <mergeCell ref="I100:I101"/>
    <mergeCell ref="H102:H103"/>
    <mergeCell ref="I102:I103"/>
    <mergeCell ref="I86:I87"/>
    <mergeCell ref="H87:H88"/>
    <mergeCell ref="I88:I89"/>
    <mergeCell ref="I91:I92"/>
    <mergeCell ref="H93:H94"/>
    <mergeCell ref="I93:I94"/>
    <mergeCell ref="I77:I78"/>
    <mergeCell ref="H78:H79"/>
    <mergeCell ref="I79:I80"/>
    <mergeCell ref="I82:I83"/>
    <mergeCell ref="H84:H85"/>
    <mergeCell ref="I84:I85"/>
    <mergeCell ref="I68:I69"/>
    <mergeCell ref="H69:H70"/>
    <mergeCell ref="I70:I71"/>
    <mergeCell ref="I73:I74"/>
    <mergeCell ref="H75:H76"/>
    <mergeCell ref="I75:I76"/>
    <mergeCell ref="I59:I60"/>
    <mergeCell ref="H60:H61"/>
    <mergeCell ref="I61:I62"/>
    <mergeCell ref="I64:I65"/>
    <mergeCell ref="H66:H67"/>
    <mergeCell ref="I66:I67"/>
    <mergeCell ref="I50:I51"/>
    <mergeCell ref="H51:H52"/>
    <mergeCell ref="I52:I53"/>
    <mergeCell ref="I55:I56"/>
    <mergeCell ref="H57:H58"/>
    <mergeCell ref="I57:I58"/>
    <mergeCell ref="I41:I42"/>
    <mergeCell ref="H42:H43"/>
    <mergeCell ref="I43:I44"/>
    <mergeCell ref="I46:I47"/>
    <mergeCell ref="H48:H49"/>
    <mergeCell ref="I48:I49"/>
    <mergeCell ref="I32:I33"/>
    <mergeCell ref="H33:H34"/>
    <mergeCell ref="I34:I35"/>
    <mergeCell ref="I37:I38"/>
    <mergeCell ref="H39:H40"/>
    <mergeCell ref="I39:I40"/>
    <mergeCell ref="I23:I24"/>
    <mergeCell ref="H24:H25"/>
    <mergeCell ref="I25:I26"/>
    <mergeCell ref="I28:I29"/>
    <mergeCell ref="H30:H31"/>
    <mergeCell ref="I30:I31"/>
    <mergeCell ref="I14:I15"/>
    <mergeCell ref="H15:H16"/>
    <mergeCell ref="I16:I17"/>
    <mergeCell ref="I19:I20"/>
    <mergeCell ref="H21:H22"/>
    <mergeCell ref="I21:I22"/>
    <mergeCell ref="I5:I6"/>
    <mergeCell ref="H6:H7"/>
    <mergeCell ref="I7:I8"/>
    <mergeCell ref="I10:I11"/>
    <mergeCell ref="H12:H13"/>
    <mergeCell ref="I12:I13"/>
    <mergeCell ref="I1:I2"/>
    <mergeCell ref="H3:H4"/>
    <mergeCell ref="I3:I4"/>
    <mergeCell ref="B181:B182"/>
    <mergeCell ref="A183:A184"/>
    <mergeCell ref="B183:B184"/>
    <mergeCell ref="B185:B186"/>
    <mergeCell ref="A186:A187"/>
    <mergeCell ref="B187:B188"/>
    <mergeCell ref="B172:B173"/>
    <mergeCell ref="A174:A175"/>
    <mergeCell ref="B174:B175"/>
    <mergeCell ref="B176:B177"/>
    <mergeCell ref="A177:A178"/>
    <mergeCell ref="B178:B179"/>
    <mergeCell ref="B163:B164"/>
    <mergeCell ref="A165:A166"/>
    <mergeCell ref="B165:B166"/>
    <mergeCell ref="B167:B168"/>
    <mergeCell ref="A168:A169"/>
    <mergeCell ref="B169:B170"/>
    <mergeCell ref="B154:B155"/>
    <mergeCell ref="A156:A157"/>
    <mergeCell ref="B156:B157"/>
    <mergeCell ref="B158:B159"/>
    <mergeCell ref="A159:A160"/>
    <mergeCell ref="B160:B161"/>
    <mergeCell ref="B145:B146"/>
    <mergeCell ref="A147:A148"/>
    <mergeCell ref="B147:B148"/>
    <mergeCell ref="B149:B150"/>
    <mergeCell ref="A150:A151"/>
    <mergeCell ref="B151:B152"/>
    <mergeCell ref="B136:B137"/>
    <mergeCell ref="A138:A139"/>
    <mergeCell ref="B138:B139"/>
    <mergeCell ref="B140:B141"/>
    <mergeCell ref="A141:A142"/>
    <mergeCell ref="B142:B143"/>
    <mergeCell ref="B127:B128"/>
    <mergeCell ref="A129:A130"/>
    <mergeCell ref="B129:B130"/>
    <mergeCell ref="B131:B132"/>
    <mergeCell ref="A132:A133"/>
    <mergeCell ref="B133:B134"/>
    <mergeCell ref="B118:B119"/>
    <mergeCell ref="A120:A121"/>
    <mergeCell ref="B120:B121"/>
    <mergeCell ref="B122:B123"/>
    <mergeCell ref="A123:A124"/>
    <mergeCell ref="B124:B125"/>
    <mergeCell ref="B109:B110"/>
    <mergeCell ref="A111:A112"/>
    <mergeCell ref="B111:B112"/>
    <mergeCell ref="B113:B114"/>
    <mergeCell ref="A114:A115"/>
    <mergeCell ref="B115:B116"/>
    <mergeCell ref="B100:B101"/>
    <mergeCell ref="A102:A103"/>
    <mergeCell ref="B102:B103"/>
    <mergeCell ref="B104:B105"/>
    <mergeCell ref="A105:A106"/>
    <mergeCell ref="B106:B107"/>
    <mergeCell ref="B91:B92"/>
    <mergeCell ref="A93:A94"/>
    <mergeCell ref="B93:B94"/>
    <mergeCell ref="B95:B96"/>
    <mergeCell ref="A96:A97"/>
    <mergeCell ref="B97:B98"/>
    <mergeCell ref="B82:B83"/>
    <mergeCell ref="A84:A85"/>
    <mergeCell ref="B84:B85"/>
    <mergeCell ref="B86:B87"/>
    <mergeCell ref="A87:A88"/>
    <mergeCell ref="B88:B89"/>
    <mergeCell ref="B73:B74"/>
    <mergeCell ref="A75:A76"/>
    <mergeCell ref="B75:B76"/>
    <mergeCell ref="B77:B78"/>
    <mergeCell ref="A78:A79"/>
    <mergeCell ref="B79:B80"/>
    <mergeCell ref="B64:B65"/>
    <mergeCell ref="A66:A67"/>
    <mergeCell ref="B66:B67"/>
    <mergeCell ref="B68:B69"/>
    <mergeCell ref="A69:A70"/>
    <mergeCell ref="B70:B71"/>
    <mergeCell ref="B55:B56"/>
    <mergeCell ref="A57:A58"/>
    <mergeCell ref="B57:B58"/>
    <mergeCell ref="B59:B60"/>
    <mergeCell ref="A60:A61"/>
    <mergeCell ref="B61:B62"/>
    <mergeCell ref="B46:B47"/>
    <mergeCell ref="A48:A49"/>
    <mergeCell ref="B48:B49"/>
    <mergeCell ref="B50:B51"/>
    <mergeCell ref="A51:A52"/>
    <mergeCell ref="B52:B53"/>
    <mergeCell ref="B37:B38"/>
    <mergeCell ref="A39:A40"/>
    <mergeCell ref="B39:B40"/>
    <mergeCell ref="B41:B42"/>
    <mergeCell ref="A42:A43"/>
    <mergeCell ref="B43:B44"/>
    <mergeCell ref="B28:B29"/>
    <mergeCell ref="A30:A31"/>
    <mergeCell ref="B30:B31"/>
    <mergeCell ref="B32:B33"/>
    <mergeCell ref="A33:A34"/>
    <mergeCell ref="B34:B35"/>
    <mergeCell ref="B23:B24"/>
    <mergeCell ref="A24:A25"/>
    <mergeCell ref="B25:B26"/>
    <mergeCell ref="B10:B11"/>
    <mergeCell ref="A12:A13"/>
    <mergeCell ref="B12:B13"/>
    <mergeCell ref="B14:B15"/>
    <mergeCell ref="A15:A16"/>
    <mergeCell ref="B16:B17"/>
    <mergeCell ref="B1:B2"/>
    <mergeCell ref="A3:A4"/>
    <mergeCell ref="B3:B4"/>
    <mergeCell ref="B5:B6"/>
    <mergeCell ref="A6:A7"/>
    <mergeCell ref="B7:B8"/>
    <mergeCell ref="B19:B20"/>
    <mergeCell ref="A21:A22"/>
    <mergeCell ref="B21:B22"/>
  </mergeCells>
  <pageMargins left="0" right="0" top="0" bottom="0" header="0" footer="0"/>
  <pageSetup paperSize="9" scale="110" fitToWidth="0" fitToHeight="0" orientation="portrait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18"/>
  <dimension ref="A1:AC206"/>
  <sheetViews>
    <sheetView topLeftCell="A138" workbookViewId="0">
      <selection activeCell="W151" sqref="S19:W152"/>
    </sheetView>
  </sheetViews>
  <sheetFormatPr defaultRowHeight="12.75"/>
  <cols>
    <col min="1" max="1" width="24.42578125" customWidth="1"/>
    <col min="2" max="2" width="22.85546875" customWidth="1"/>
    <col min="4" max="4" width="7.85546875" customWidth="1"/>
    <col min="6" max="6" width="3.28515625" customWidth="1"/>
    <col min="7" max="7" width="26.85546875" hidden="1" customWidth="1"/>
    <col min="8" max="8" width="22.7109375" hidden="1" customWidth="1"/>
    <col min="9" max="11" width="9.140625" hidden="1" customWidth="1"/>
    <col min="12" max="12" width="2.42578125" customWidth="1"/>
    <col min="13" max="13" width="24.5703125" hidden="1" customWidth="1"/>
    <col min="14" max="14" width="23.42578125" hidden="1" customWidth="1"/>
    <col min="15" max="15" width="0" hidden="1" customWidth="1"/>
    <col min="16" max="16" width="4.7109375" hidden="1" customWidth="1"/>
    <col min="17" max="17" width="0" hidden="1" customWidth="1"/>
    <col min="18" max="18" width="3.42578125" customWidth="1"/>
    <col min="19" max="19" width="24.7109375" customWidth="1"/>
    <col min="20" max="20" width="20" customWidth="1"/>
    <col min="22" max="22" width="5.5703125" customWidth="1"/>
    <col min="24" max="24" width="2" customWidth="1"/>
    <col min="25" max="25" width="23.140625" customWidth="1"/>
    <col min="26" max="26" width="18.5703125" customWidth="1"/>
    <col min="28" max="28" width="4.42578125" customWidth="1"/>
  </cols>
  <sheetData>
    <row r="1" spans="1:29" ht="9" customHeight="1">
      <c r="A1" s="320"/>
      <c r="B1" s="4202"/>
      <c r="C1" s="4269" t="s">
        <v>878</v>
      </c>
      <c r="D1" s="4270"/>
      <c r="E1" s="4273">
        <f>'10,00'!F15</f>
        <v>0</v>
      </c>
      <c r="G1" s="320"/>
      <c r="H1" s="4202"/>
      <c r="I1" s="4269" t="s">
        <v>327</v>
      </c>
      <c r="J1" s="4270"/>
      <c r="K1" s="4273">
        <f>'11,30'!F15</f>
        <v>0</v>
      </c>
      <c r="M1" s="320"/>
      <c r="N1" s="4202"/>
      <c r="O1" s="4269" t="s">
        <v>327</v>
      </c>
      <c r="P1" s="4270"/>
      <c r="Q1" s="4273">
        <f>'16,00'!F15</f>
        <v>0</v>
      </c>
      <c r="S1" s="320"/>
      <c r="T1" s="4202"/>
      <c r="U1" s="4269" t="s">
        <v>878</v>
      </c>
      <c r="V1" s="4270"/>
      <c r="W1" s="4273">
        <f>'19,00'!F15</f>
        <v>0</v>
      </c>
      <c r="Y1" s="320"/>
      <c r="Z1" s="4202"/>
      <c r="AA1" s="4269" t="s">
        <v>327</v>
      </c>
      <c r="AB1" s="4270"/>
      <c r="AC1" s="4273">
        <f>ночь!D15</f>
        <v>0</v>
      </c>
    </row>
    <row r="2" spans="1:29" ht="15.75">
      <c r="A2" s="312">
        <f>ст.хол.!A2</f>
        <v>0.41666666666666669</v>
      </c>
      <c r="B2" s="4202"/>
      <c r="C2" s="4271"/>
      <c r="D2" s="4272"/>
      <c r="E2" s="4274"/>
      <c r="G2" s="312">
        <f>ст.хол.!H2</f>
        <v>0.5</v>
      </c>
      <c r="H2" s="4202"/>
      <c r="I2" s="4271"/>
      <c r="J2" s="4272"/>
      <c r="K2" s="4274"/>
      <c r="M2" s="312">
        <f>ст.хол.!O2</f>
        <v>0.66666666666666663</v>
      </c>
      <c r="N2" s="4202"/>
      <c r="O2" s="4271"/>
      <c r="P2" s="4272"/>
      <c r="Q2" s="4274"/>
      <c r="S2" s="312">
        <f>ст.хол.!V2</f>
        <v>0.79166666666666663</v>
      </c>
      <c r="T2" s="4202"/>
      <c r="U2" s="4271"/>
      <c r="V2" s="4272"/>
      <c r="W2" s="4274"/>
      <c r="Y2" s="312" t="str">
        <f>ст.хол.!AC2</f>
        <v>Ночь</v>
      </c>
      <c r="Z2" s="4202"/>
      <c r="AA2" s="4271"/>
      <c r="AB2" s="4272"/>
      <c r="AC2" s="4274"/>
    </row>
    <row r="3" spans="1:29">
      <c r="A3" s="4206" t="str">
        <f>ст.хол.!A3</f>
        <v>павильон "Орто-Сай"</v>
      </c>
      <c r="B3" s="4207" t="s">
        <v>251</v>
      </c>
      <c r="C3" s="4269" t="s">
        <v>886</v>
      </c>
      <c r="D3" s="4270"/>
      <c r="E3" s="4273">
        <f>'Основная продукция'!F10</f>
        <v>0</v>
      </c>
      <c r="G3" s="4206" t="str">
        <f>A3</f>
        <v>павильон "Орто-Сай"</v>
      </c>
      <c r="H3" s="4207" t="s">
        <v>251</v>
      </c>
      <c r="I3" s="4269"/>
      <c r="J3" s="4270"/>
      <c r="K3" s="4273"/>
      <c r="M3" s="4206" t="str">
        <f>G3</f>
        <v>павильон "Орто-Сай"</v>
      </c>
      <c r="N3" s="4207" t="s">
        <v>251</v>
      </c>
      <c r="O3" s="4269"/>
      <c r="P3" s="4270"/>
      <c r="Q3" s="4273"/>
      <c r="S3" s="4206" t="str">
        <f>M3</f>
        <v>павильон "Орто-Сай"</v>
      </c>
      <c r="T3" s="4207" t="s">
        <v>251</v>
      </c>
      <c r="U3" s="4269" t="s">
        <v>886</v>
      </c>
      <c r="V3" s="4270"/>
      <c r="W3" s="4273">
        <f>'Основная продукция'!AG10</f>
        <v>0</v>
      </c>
      <c r="Y3" s="4206" t="str">
        <f>S3</f>
        <v>павильон "Орто-Сай"</v>
      </c>
      <c r="Z3" s="4207" t="s">
        <v>251</v>
      </c>
      <c r="AA3" s="4269"/>
      <c r="AB3" s="4270"/>
      <c r="AC3" s="4273"/>
    </row>
    <row r="4" spans="1:29">
      <c r="A4" s="4206"/>
      <c r="B4" s="4207"/>
      <c r="C4" s="4271"/>
      <c r="D4" s="4272"/>
      <c r="E4" s="4274"/>
      <c r="G4" s="4206"/>
      <c r="H4" s="4207"/>
      <c r="I4" s="4271"/>
      <c r="J4" s="4272"/>
      <c r="K4" s="4274"/>
      <c r="M4" s="4206"/>
      <c r="N4" s="4207"/>
      <c r="O4" s="4271"/>
      <c r="P4" s="4272"/>
      <c r="Q4" s="4274"/>
      <c r="S4" s="4206"/>
      <c r="T4" s="4207"/>
      <c r="U4" s="4271"/>
      <c r="V4" s="4272"/>
      <c r="W4" s="4274"/>
      <c r="Y4" s="4206"/>
      <c r="Z4" s="4207"/>
      <c r="AA4" s="4271"/>
      <c r="AB4" s="4272"/>
      <c r="AC4" s="4274"/>
    </row>
    <row r="5" spans="1:29">
      <c r="A5" s="326"/>
      <c r="B5" s="4207" t="s">
        <v>252</v>
      </c>
      <c r="C5" s="4275" t="s">
        <v>287</v>
      </c>
      <c r="D5" s="4276"/>
      <c r="E5" s="4273">
        <f>'10,00'!F16</f>
        <v>0</v>
      </c>
      <c r="G5" s="326"/>
      <c r="H5" s="4207" t="s">
        <v>252</v>
      </c>
      <c r="I5" s="4275" t="s">
        <v>287</v>
      </c>
      <c r="J5" s="4276"/>
      <c r="K5" s="4273">
        <f>'11,30'!F16</f>
        <v>0</v>
      </c>
      <c r="M5" s="326"/>
      <c r="N5" s="4207" t="s">
        <v>252</v>
      </c>
      <c r="O5" s="4275" t="s">
        <v>287</v>
      </c>
      <c r="P5" s="4276"/>
      <c r="Q5" s="4273">
        <f>'16,00'!F16</f>
        <v>0</v>
      </c>
      <c r="S5" s="326"/>
      <c r="T5" s="4207" t="s">
        <v>252</v>
      </c>
      <c r="U5" s="4275" t="s">
        <v>287</v>
      </c>
      <c r="V5" s="4276"/>
      <c r="W5" s="4273">
        <f>'19,00'!F16</f>
        <v>0</v>
      </c>
      <c r="Y5" s="326"/>
      <c r="Z5" s="4207" t="s">
        <v>252</v>
      </c>
      <c r="AA5" s="4275" t="s">
        <v>287</v>
      </c>
      <c r="AB5" s="4276"/>
      <c r="AC5" s="4273">
        <f>ночь!D16</f>
        <v>0</v>
      </c>
    </row>
    <row r="6" spans="1:29">
      <c r="A6" s="4267">
        <f>ст.хол.!A6</f>
        <v>44606</v>
      </c>
      <c r="B6" s="4207"/>
      <c r="C6" s="4277"/>
      <c r="D6" s="4278"/>
      <c r="E6" s="4274"/>
      <c r="G6" s="4267">
        <f>A6</f>
        <v>44606</v>
      </c>
      <c r="H6" s="4207"/>
      <c r="I6" s="4277"/>
      <c r="J6" s="4278"/>
      <c r="K6" s="4274"/>
      <c r="M6" s="4267">
        <f>G6</f>
        <v>44606</v>
      </c>
      <c r="N6" s="4207"/>
      <c r="O6" s="4277"/>
      <c r="P6" s="4278"/>
      <c r="Q6" s="4274"/>
      <c r="S6" s="4267">
        <f>M6</f>
        <v>44606</v>
      </c>
      <c r="T6" s="4207"/>
      <c r="U6" s="4277"/>
      <c r="V6" s="4278"/>
      <c r="W6" s="4274"/>
      <c r="Y6" s="4267">
        <f>S6</f>
        <v>44606</v>
      </c>
      <c r="Z6" s="4207"/>
      <c r="AA6" s="4277"/>
      <c r="AB6" s="4278"/>
      <c r="AC6" s="4274"/>
    </row>
    <row r="7" spans="1:29">
      <c r="A7" s="4268"/>
      <c r="B7" s="4207" t="s">
        <v>253</v>
      </c>
      <c r="C7" s="4269" t="s">
        <v>288</v>
      </c>
      <c r="D7" s="4270"/>
      <c r="E7" s="4273">
        <f>'10,00'!F17</f>
        <v>0</v>
      </c>
      <c r="G7" s="4268"/>
      <c r="H7" s="4207" t="s">
        <v>253</v>
      </c>
      <c r="I7" s="4269" t="s">
        <v>288</v>
      </c>
      <c r="J7" s="4270"/>
      <c r="K7" s="4273">
        <f>'11,30'!F17</f>
        <v>0</v>
      </c>
      <c r="M7" s="4268"/>
      <c r="N7" s="4207" t="s">
        <v>253</v>
      </c>
      <c r="O7" s="4269" t="s">
        <v>288</v>
      </c>
      <c r="P7" s="4270"/>
      <c r="Q7" s="4273">
        <f>'16,00'!F17</f>
        <v>0</v>
      </c>
      <c r="S7" s="4268"/>
      <c r="T7" s="4207" t="s">
        <v>253</v>
      </c>
      <c r="U7" s="4269" t="s">
        <v>288</v>
      </c>
      <c r="V7" s="4270"/>
      <c r="W7" s="4273">
        <f>'19,00'!F17</f>
        <v>0</v>
      </c>
      <c r="Y7" s="4268"/>
      <c r="Z7" s="4207" t="s">
        <v>253</v>
      </c>
      <c r="AA7" s="4269" t="s">
        <v>288</v>
      </c>
      <c r="AB7" s="4270"/>
      <c r="AC7" s="4273">
        <f>ночь!D17</f>
        <v>0</v>
      </c>
    </row>
    <row r="8" spans="1:29" ht="9.75" customHeight="1">
      <c r="A8" s="319"/>
      <c r="B8" s="4207"/>
      <c r="C8" s="4271"/>
      <c r="D8" s="4272"/>
      <c r="E8" s="4274"/>
      <c r="G8" s="319"/>
      <c r="H8" s="4207"/>
      <c r="I8" s="4271"/>
      <c r="J8" s="4272"/>
      <c r="K8" s="4274"/>
      <c r="M8" s="319"/>
      <c r="N8" s="4207"/>
      <c r="O8" s="4271"/>
      <c r="P8" s="4272"/>
      <c r="Q8" s="4274"/>
      <c r="S8" s="319"/>
      <c r="T8" s="4207"/>
      <c r="U8" s="4271"/>
      <c r="V8" s="4272"/>
      <c r="W8" s="4274"/>
      <c r="Y8" s="319"/>
      <c r="Z8" s="4207"/>
      <c r="AA8" s="4271"/>
      <c r="AB8" s="4272"/>
      <c r="AC8" s="4274"/>
    </row>
    <row r="9" spans="1:29" ht="9.75" customHeight="1"/>
    <row r="10" spans="1:29" ht="9.75" customHeight="1">
      <c r="A10" s="320"/>
      <c r="B10" s="4202"/>
      <c r="C10" s="4269" t="s">
        <v>878</v>
      </c>
      <c r="D10" s="4270"/>
      <c r="E10" s="4273">
        <f>'10,00'!O15</f>
        <v>0</v>
      </c>
      <c r="G10" s="320"/>
      <c r="H10" s="4202"/>
      <c r="I10" s="4269" t="s">
        <v>327</v>
      </c>
      <c r="J10" s="4270"/>
      <c r="K10" s="4273">
        <f>'11,30'!P15</f>
        <v>0</v>
      </c>
      <c r="M10" s="320"/>
      <c r="N10" s="4202"/>
      <c r="O10" s="4269" t="s">
        <v>327</v>
      </c>
      <c r="P10" s="4270"/>
      <c r="Q10" s="4273">
        <f>'16,00'!P15</f>
        <v>0</v>
      </c>
      <c r="S10" s="320"/>
      <c r="T10" s="4202"/>
      <c r="U10" s="4269" t="s">
        <v>878</v>
      </c>
      <c r="V10" s="4270"/>
      <c r="W10" s="4273">
        <f>'19,00'!O15</f>
        <v>0</v>
      </c>
      <c r="Y10" s="320"/>
      <c r="Z10" s="4202"/>
      <c r="AA10" s="4269" t="s">
        <v>327</v>
      </c>
      <c r="AB10" s="4270"/>
      <c r="AC10" s="4273">
        <f>ночь!L15</f>
        <v>0</v>
      </c>
    </row>
    <row r="11" spans="1:29" ht="13.5" customHeight="1">
      <c r="A11" s="312">
        <f>ст.хол.!A11</f>
        <v>0.41666666666666669</v>
      </c>
      <c r="B11" s="4202"/>
      <c r="C11" s="4271"/>
      <c r="D11" s="4272"/>
      <c r="E11" s="4274"/>
      <c r="G11" s="312">
        <f>G2</f>
        <v>0.5</v>
      </c>
      <c r="H11" s="4202"/>
      <c r="I11" s="4271"/>
      <c r="J11" s="4272"/>
      <c r="K11" s="4274"/>
      <c r="M11" s="312">
        <f>M2</f>
        <v>0.66666666666666663</v>
      </c>
      <c r="N11" s="4202"/>
      <c r="O11" s="4271"/>
      <c r="P11" s="4272"/>
      <c r="Q11" s="4274"/>
      <c r="S11" s="312">
        <f>S2</f>
        <v>0.79166666666666663</v>
      </c>
      <c r="T11" s="4202"/>
      <c r="U11" s="4271"/>
      <c r="V11" s="4272"/>
      <c r="W11" s="4274"/>
      <c r="Y11" s="312" t="str">
        <f>Y2</f>
        <v>Ночь</v>
      </c>
      <c r="Z11" s="4202"/>
      <c r="AA11" s="4271"/>
      <c r="AB11" s="4272"/>
      <c r="AC11" s="4274"/>
    </row>
    <row r="12" spans="1:29">
      <c r="A12" s="4206" t="str">
        <f>ст.хол.!A12</f>
        <v>павильон "Восток 5"</v>
      </c>
      <c r="B12" s="4207" t="s">
        <v>251</v>
      </c>
      <c r="C12" s="4269" t="s">
        <v>886</v>
      </c>
      <c r="D12" s="4270"/>
      <c r="E12" s="4273">
        <f>'Основная продукция'!F38</f>
        <v>0</v>
      </c>
      <c r="G12" s="4206" t="str">
        <f>A12</f>
        <v>павильон "Восток 5"</v>
      </c>
      <c r="H12" s="4207" t="s">
        <v>251</v>
      </c>
      <c r="I12" s="4269"/>
      <c r="J12" s="4270"/>
      <c r="K12" s="4273"/>
      <c r="M12" s="4206" t="str">
        <f>G12</f>
        <v>павильон "Восток 5"</v>
      </c>
      <c r="N12" s="4207" t="s">
        <v>251</v>
      </c>
      <c r="O12" s="4269"/>
      <c r="P12" s="4270"/>
      <c r="Q12" s="4273"/>
      <c r="S12" s="4206" t="str">
        <f>M12</f>
        <v>павильон "Восток 5"</v>
      </c>
      <c r="T12" s="4207" t="s">
        <v>251</v>
      </c>
      <c r="U12" s="4269" t="s">
        <v>886</v>
      </c>
      <c r="V12" s="4270"/>
      <c r="W12" s="4273">
        <f>'Основная продукция'!AG38</f>
        <v>0</v>
      </c>
      <c r="Y12" s="4206" t="str">
        <f>S39</f>
        <v>павильон "Бар"</v>
      </c>
      <c r="Z12" s="4207" t="s">
        <v>251</v>
      </c>
      <c r="AA12" s="4269"/>
      <c r="AB12" s="4270"/>
      <c r="AC12" s="4273"/>
    </row>
    <row r="13" spans="1:29">
      <c r="A13" s="4206"/>
      <c r="B13" s="4207"/>
      <c r="C13" s="4271"/>
      <c r="D13" s="4272"/>
      <c r="E13" s="4274"/>
      <c r="G13" s="4206"/>
      <c r="H13" s="4207"/>
      <c r="I13" s="4271"/>
      <c r="J13" s="4272"/>
      <c r="K13" s="4274"/>
      <c r="M13" s="4206"/>
      <c r="N13" s="4207"/>
      <c r="O13" s="4271"/>
      <c r="P13" s="4272"/>
      <c r="Q13" s="4274"/>
      <c r="S13" s="4206"/>
      <c r="T13" s="4207"/>
      <c r="U13" s="4271"/>
      <c r="V13" s="4272"/>
      <c r="W13" s="4274"/>
      <c r="Y13" s="4206"/>
      <c r="Z13" s="4207"/>
      <c r="AA13" s="4271"/>
      <c r="AB13" s="4272"/>
      <c r="AC13" s="4274"/>
    </row>
    <row r="14" spans="1:29">
      <c r="A14" s="326"/>
      <c r="B14" s="4207" t="s">
        <v>252</v>
      </c>
      <c r="C14" s="4275" t="s">
        <v>287</v>
      </c>
      <c r="D14" s="4276"/>
      <c r="E14" s="4273">
        <f>'10,00'!O16</f>
        <v>0</v>
      </c>
      <c r="G14" s="326"/>
      <c r="H14" s="4207" t="s">
        <v>252</v>
      </c>
      <c r="I14" s="4275" t="s">
        <v>287</v>
      </c>
      <c r="J14" s="4276"/>
      <c r="K14" s="4273">
        <f>'11,30'!P16</f>
        <v>0</v>
      </c>
      <c r="M14" s="326"/>
      <c r="N14" s="4207" t="s">
        <v>252</v>
      </c>
      <c r="O14" s="4275" t="s">
        <v>287</v>
      </c>
      <c r="P14" s="4276"/>
      <c r="Q14" s="4273">
        <f>'16,00'!P16</f>
        <v>0</v>
      </c>
      <c r="S14" s="326"/>
      <c r="T14" s="4207" t="s">
        <v>252</v>
      </c>
      <c r="U14" s="4275" t="s">
        <v>287</v>
      </c>
      <c r="V14" s="4276"/>
      <c r="W14" s="4273">
        <f>'19,00'!O16</f>
        <v>0</v>
      </c>
      <c r="Y14" s="326"/>
      <c r="Z14" s="4207" t="s">
        <v>252</v>
      </c>
      <c r="AA14" s="4275" t="s">
        <v>287</v>
      </c>
      <c r="AB14" s="4276"/>
      <c r="AC14" s="4273">
        <f>ночь!L16</f>
        <v>0</v>
      </c>
    </row>
    <row r="15" spans="1:29">
      <c r="A15" s="4267">
        <f>ст.хол.!A15</f>
        <v>44606</v>
      </c>
      <c r="B15" s="4207"/>
      <c r="C15" s="4277"/>
      <c r="D15" s="4278"/>
      <c r="E15" s="4274"/>
      <c r="G15" s="4267">
        <f>G6</f>
        <v>44606</v>
      </c>
      <c r="H15" s="4207"/>
      <c r="I15" s="4277"/>
      <c r="J15" s="4278"/>
      <c r="K15" s="4274"/>
      <c r="M15" s="4267">
        <f>M6</f>
        <v>44606</v>
      </c>
      <c r="N15" s="4207"/>
      <c r="O15" s="4277"/>
      <c r="P15" s="4278"/>
      <c r="Q15" s="4274"/>
      <c r="S15" s="4267">
        <f>S6</f>
        <v>44606</v>
      </c>
      <c r="T15" s="4207"/>
      <c r="U15" s="4277"/>
      <c r="V15" s="4278"/>
      <c r="W15" s="4274"/>
      <c r="Y15" s="4267">
        <f>Y6</f>
        <v>44606</v>
      </c>
      <c r="Z15" s="4207"/>
      <c r="AA15" s="4277"/>
      <c r="AB15" s="4278"/>
      <c r="AC15" s="4274"/>
    </row>
    <row r="16" spans="1:29">
      <c r="A16" s="4268"/>
      <c r="B16" s="4207" t="s">
        <v>253</v>
      </c>
      <c r="C16" s="4269" t="s">
        <v>288</v>
      </c>
      <c r="D16" s="4270"/>
      <c r="E16" s="4273">
        <f>'10,00'!O17</f>
        <v>0</v>
      </c>
      <c r="G16" s="4268"/>
      <c r="H16" s="4207" t="s">
        <v>253</v>
      </c>
      <c r="I16" s="4269" t="s">
        <v>288</v>
      </c>
      <c r="J16" s="4270"/>
      <c r="K16" s="4273">
        <f>'11,30'!P17</f>
        <v>0</v>
      </c>
      <c r="M16" s="4268"/>
      <c r="N16" s="4207" t="s">
        <v>253</v>
      </c>
      <c r="O16" s="4269" t="s">
        <v>288</v>
      </c>
      <c r="P16" s="4270"/>
      <c r="Q16" s="4273">
        <f>'16,00'!P17</f>
        <v>0</v>
      </c>
      <c r="S16" s="4268"/>
      <c r="T16" s="4207" t="s">
        <v>253</v>
      </c>
      <c r="U16" s="4269" t="s">
        <v>288</v>
      </c>
      <c r="V16" s="4270"/>
      <c r="W16" s="4273">
        <f>'19,00'!O17</f>
        <v>0</v>
      </c>
      <c r="Y16" s="4268"/>
      <c r="Z16" s="4207" t="s">
        <v>253</v>
      </c>
      <c r="AA16" s="4269" t="s">
        <v>288</v>
      </c>
      <c r="AB16" s="4270"/>
      <c r="AC16" s="4273">
        <f>ночь!L17</f>
        <v>0</v>
      </c>
    </row>
    <row r="17" spans="1:29" ht="9" customHeight="1">
      <c r="A17" s="319"/>
      <c r="B17" s="4207"/>
      <c r="C17" s="4271"/>
      <c r="D17" s="4272"/>
      <c r="E17" s="4274"/>
      <c r="G17" s="319"/>
      <c r="H17" s="4207"/>
      <c r="I17" s="4271"/>
      <c r="J17" s="4272"/>
      <c r="K17" s="4274"/>
      <c r="M17" s="319"/>
      <c r="N17" s="4207"/>
      <c r="O17" s="4271"/>
      <c r="P17" s="4272"/>
      <c r="Q17" s="4274"/>
      <c r="S17" s="319"/>
      <c r="T17" s="4207"/>
      <c r="U17" s="4271"/>
      <c r="V17" s="4272"/>
      <c r="W17" s="4274"/>
      <c r="Y17" s="319"/>
      <c r="Z17" s="4207"/>
      <c r="AA17" s="4271"/>
      <c r="AB17" s="4272"/>
      <c r="AC17" s="4274"/>
    </row>
    <row r="18" spans="1:29" ht="9.75" customHeight="1"/>
    <row r="19" spans="1:29" ht="9.75" customHeight="1">
      <c r="A19" s="320"/>
      <c r="B19" s="4202"/>
      <c r="C19" s="4269" t="s">
        <v>878</v>
      </c>
      <c r="D19" s="4270"/>
      <c r="E19" s="4273">
        <f>'10,00'!X15</f>
        <v>32</v>
      </c>
      <c r="G19" s="320"/>
      <c r="H19" s="4202"/>
      <c r="I19" s="4269" t="s">
        <v>327</v>
      </c>
      <c r="J19" s="4270"/>
      <c r="K19" s="4273">
        <f>'11,30'!Z15</f>
        <v>0</v>
      </c>
      <c r="M19" s="320"/>
      <c r="N19" s="4202"/>
      <c r="O19" s="4269" t="s">
        <v>327</v>
      </c>
      <c r="P19" s="4270"/>
      <c r="Q19" s="4273">
        <f>'16,00'!Z15</f>
        <v>0</v>
      </c>
      <c r="S19" s="320"/>
      <c r="T19" s="4202"/>
      <c r="U19" s="4269" t="s">
        <v>878</v>
      </c>
      <c r="V19" s="4270"/>
      <c r="W19" s="4273">
        <f>'19,00'!X15</f>
        <v>12</v>
      </c>
      <c r="Y19" s="320"/>
      <c r="Z19" s="4202"/>
      <c r="AA19" s="4269" t="s">
        <v>327</v>
      </c>
      <c r="AB19" s="4270"/>
      <c r="AC19" s="4273">
        <f>ночь!T15</f>
        <v>0</v>
      </c>
    </row>
    <row r="20" spans="1:29" ht="15.75">
      <c r="A20" s="312">
        <f>ст.хол.!A20</f>
        <v>0.41666666666666669</v>
      </c>
      <c r="B20" s="4202"/>
      <c r="C20" s="4271"/>
      <c r="D20" s="4272"/>
      <c r="E20" s="4274"/>
      <c r="G20" s="312">
        <f>G11</f>
        <v>0.5</v>
      </c>
      <c r="H20" s="4202"/>
      <c r="I20" s="4271"/>
      <c r="J20" s="4272"/>
      <c r="K20" s="4274"/>
      <c r="M20" s="312">
        <f>M11</f>
        <v>0.66666666666666663</v>
      </c>
      <c r="N20" s="4202"/>
      <c r="O20" s="4271"/>
      <c r="P20" s="4272"/>
      <c r="Q20" s="4274"/>
      <c r="S20" s="312">
        <f>S11</f>
        <v>0.79166666666666663</v>
      </c>
      <c r="T20" s="4202"/>
      <c r="U20" s="4271"/>
      <c r="V20" s="4272"/>
      <c r="W20" s="4274"/>
      <c r="Y20" s="312" t="str">
        <f>Y11</f>
        <v>Ночь</v>
      </c>
      <c r="Z20" s="4202"/>
      <c r="AA20" s="4271"/>
      <c r="AB20" s="4272"/>
      <c r="AC20" s="4274"/>
    </row>
    <row r="21" spans="1:29">
      <c r="A21" s="4206" t="str">
        <f>ст.хол.!A21</f>
        <v>павильон "Аламедин-1"</v>
      </c>
      <c r="B21" s="4207" t="s">
        <v>251</v>
      </c>
      <c r="C21" s="4269" t="s">
        <v>886</v>
      </c>
      <c r="D21" s="4270"/>
      <c r="E21" s="4273">
        <f>'Основная продукция'!F66</f>
        <v>5</v>
      </c>
      <c r="G21" s="4206" t="str">
        <f>A21</f>
        <v>павильон "Аламедин-1"</v>
      </c>
      <c r="H21" s="4207" t="s">
        <v>251</v>
      </c>
      <c r="I21" s="4269"/>
      <c r="J21" s="4270"/>
      <c r="K21" s="4273"/>
      <c r="M21" s="4206" t="str">
        <f>G21</f>
        <v>павильон "Аламедин-1"</v>
      </c>
      <c r="N21" s="4207" t="s">
        <v>251</v>
      </c>
      <c r="O21" s="4269"/>
      <c r="P21" s="4270"/>
      <c r="Q21" s="4273"/>
      <c r="S21" s="4206" t="str">
        <f>M21</f>
        <v>павильон "Аламедин-1"</v>
      </c>
      <c r="T21" s="4207" t="s">
        <v>251</v>
      </c>
      <c r="U21" s="4269" t="s">
        <v>886</v>
      </c>
      <c r="V21" s="4270"/>
      <c r="W21" s="4273">
        <f>'Основная продукция'!AG66</f>
        <v>6</v>
      </c>
      <c r="Y21" s="4206" t="str">
        <f>S48</f>
        <v>павильон "Ай-Пери"</v>
      </c>
      <c r="Z21" s="4207" t="s">
        <v>251</v>
      </c>
      <c r="AA21" s="4269"/>
      <c r="AB21" s="4270"/>
      <c r="AC21" s="4273"/>
    </row>
    <row r="22" spans="1:29">
      <c r="A22" s="4206"/>
      <c r="B22" s="4207"/>
      <c r="C22" s="4271"/>
      <c r="D22" s="4272"/>
      <c r="E22" s="4274"/>
      <c r="G22" s="4206"/>
      <c r="H22" s="4207"/>
      <c r="I22" s="4271"/>
      <c r="J22" s="4272"/>
      <c r="K22" s="4274"/>
      <c r="M22" s="4206"/>
      <c r="N22" s="4207"/>
      <c r="O22" s="4271"/>
      <c r="P22" s="4272"/>
      <c r="Q22" s="4274"/>
      <c r="S22" s="4206"/>
      <c r="T22" s="4207"/>
      <c r="U22" s="4271"/>
      <c r="V22" s="4272"/>
      <c r="W22" s="4274"/>
      <c r="Y22" s="4206"/>
      <c r="Z22" s="4207"/>
      <c r="AA22" s="4271"/>
      <c r="AB22" s="4272"/>
      <c r="AC22" s="4274"/>
    </row>
    <row r="23" spans="1:29">
      <c r="A23" s="326"/>
      <c r="B23" s="4207" t="s">
        <v>252</v>
      </c>
      <c r="C23" s="4275" t="s">
        <v>287</v>
      </c>
      <c r="D23" s="4276"/>
      <c r="E23" s="4273">
        <f>'10,00'!X16</f>
        <v>12</v>
      </c>
      <c r="G23" s="326"/>
      <c r="H23" s="4207" t="s">
        <v>252</v>
      </c>
      <c r="I23" s="4275" t="s">
        <v>287</v>
      </c>
      <c r="J23" s="4276"/>
      <c r="K23" s="4273">
        <f>'11,30'!Z16</f>
        <v>0</v>
      </c>
      <c r="M23" s="326"/>
      <c r="N23" s="4207" t="s">
        <v>252</v>
      </c>
      <c r="O23" s="4275" t="s">
        <v>287</v>
      </c>
      <c r="P23" s="4276"/>
      <c r="Q23" s="4273">
        <f>'16,00'!Z16</f>
        <v>0</v>
      </c>
      <c r="S23" s="326"/>
      <c r="T23" s="4207" t="s">
        <v>252</v>
      </c>
      <c r="U23" s="4275" t="s">
        <v>287</v>
      </c>
      <c r="V23" s="4276"/>
      <c r="W23" s="4273">
        <f>'19,00'!X16</f>
        <v>32</v>
      </c>
      <c r="Y23" s="326"/>
      <c r="Z23" s="4207" t="s">
        <v>252</v>
      </c>
      <c r="AA23" s="4275" t="s">
        <v>287</v>
      </c>
      <c r="AB23" s="4276"/>
      <c r="AC23" s="4273">
        <f>ночь!T16</f>
        <v>0</v>
      </c>
    </row>
    <row r="24" spans="1:29">
      <c r="A24" s="4267">
        <f>ст.хол.!A24</f>
        <v>44606</v>
      </c>
      <c r="B24" s="4207"/>
      <c r="C24" s="4277"/>
      <c r="D24" s="4278"/>
      <c r="E24" s="4274"/>
      <c r="G24" s="4267">
        <f>G6</f>
        <v>44606</v>
      </c>
      <c r="H24" s="4207"/>
      <c r="I24" s="4277"/>
      <c r="J24" s="4278"/>
      <c r="K24" s="4274"/>
      <c r="M24" s="4267">
        <f>M6</f>
        <v>44606</v>
      </c>
      <c r="N24" s="4207"/>
      <c r="O24" s="4277"/>
      <c r="P24" s="4278"/>
      <c r="Q24" s="4274"/>
      <c r="S24" s="4267">
        <f>S6</f>
        <v>44606</v>
      </c>
      <c r="T24" s="4207"/>
      <c r="U24" s="4277"/>
      <c r="V24" s="4278"/>
      <c r="W24" s="4274"/>
      <c r="Y24" s="4267">
        <f>Y6</f>
        <v>44606</v>
      </c>
      <c r="Z24" s="4207"/>
      <c r="AA24" s="4277"/>
      <c r="AB24" s="4278"/>
      <c r="AC24" s="4274"/>
    </row>
    <row r="25" spans="1:29" ht="9.75" customHeight="1">
      <c r="A25" s="4268"/>
      <c r="B25" s="4207" t="s">
        <v>253</v>
      </c>
      <c r="C25" s="4269" t="s">
        <v>288</v>
      </c>
      <c r="D25" s="4270"/>
      <c r="E25" s="4273">
        <f>'10,00'!X17</f>
        <v>22</v>
      </c>
      <c r="G25" s="4268"/>
      <c r="H25" s="4207" t="s">
        <v>253</v>
      </c>
      <c r="I25" s="4269" t="s">
        <v>288</v>
      </c>
      <c r="J25" s="4270"/>
      <c r="K25" s="4273">
        <f>'11,30'!Z17</f>
        <v>0</v>
      </c>
      <c r="M25" s="4268"/>
      <c r="N25" s="4207" t="s">
        <v>253</v>
      </c>
      <c r="O25" s="4269" t="s">
        <v>288</v>
      </c>
      <c r="P25" s="4270"/>
      <c r="Q25" s="4273">
        <f>'16,00'!Z17</f>
        <v>0</v>
      </c>
      <c r="S25" s="4268"/>
      <c r="T25" s="4207" t="s">
        <v>253</v>
      </c>
      <c r="U25" s="4269" t="s">
        <v>288</v>
      </c>
      <c r="V25" s="4270"/>
      <c r="W25" s="4273">
        <f>'19,00'!X17</f>
        <v>8</v>
      </c>
      <c r="Y25" s="4268"/>
      <c r="Z25" s="4207" t="s">
        <v>253</v>
      </c>
      <c r="AA25" s="4269" t="s">
        <v>288</v>
      </c>
      <c r="AB25" s="4270"/>
      <c r="AC25" s="4273">
        <f>ночь!T17</f>
        <v>0</v>
      </c>
    </row>
    <row r="26" spans="1:29" ht="9.75" customHeight="1">
      <c r="A26" s="319"/>
      <c r="B26" s="4207"/>
      <c r="C26" s="4271"/>
      <c r="D26" s="4272"/>
      <c r="E26" s="4274"/>
      <c r="G26" s="319"/>
      <c r="H26" s="4207"/>
      <c r="I26" s="4271"/>
      <c r="J26" s="4272"/>
      <c r="K26" s="4274"/>
      <c r="M26" s="319"/>
      <c r="N26" s="4207"/>
      <c r="O26" s="4271"/>
      <c r="P26" s="4272"/>
      <c r="Q26" s="4274"/>
      <c r="S26" s="319"/>
      <c r="T26" s="4207"/>
      <c r="U26" s="4271"/>
      <c r="V26" s="4272"/>
      <c r="W26" s="4274"/>
      <c r="Y26" s="319"/>
      <c r="Z26" s="4207"/>
      <c r="AA26" s="4271"/>
      <c r="AB26" s="4272"/>
      <c r="AC26" s="4274"/>
    </row>
    <row r="27" spans="1:29" ht="9" customHeight="1"/>
    <row r="28" spans="1:29" ht="9.75" customHeight="1">
      <c r="A28" s="320"/>
      <c r="B28" s="4202"/>
      <c r="C28" s="4269" t="s">
        <v>878</v>
      </c>
      <c r="D28" s="4270"/>
      <c r="E28" s="4273">
        <f>'10,00'!F67</f>
        <v>4</v>
      </c>
      <c r="G28" s="320"/>
      <c r="H28" s="4202"/>
      <c r="I28" s="4269" t="s">
        <v>327</v>
      </c>
      <c r="J28" s="4270"/>
      <c r="K28" s="4273">
        <f>'11,30'!F70</f>
        <v>0</v>
      </c>
      <c r="M28" s="320"/>
      <c r="N28" s="4202"/>
      <c r="O28" s="4269" t="s">
        <v>327</v>
      </c>
      <c r="P28" s="4270"/>
      <c r="Q28" s="4273">
        <f>'16,00'!F70</f>
        <v>0</v>
      </c>
      <c r="S28" s="320"/>
      <c r="T28" s="4202"/>
      <c r="U28" s="4269" t="s">
        <v>878</v>
      </c>
      <c r="V28" s="4270"/>
      <c r="W28" s="4273">
        <f>'19,00'!F67</f>
        <v>4</v>
      </c>
      <c r="Y28" s="320"/>
      <c r="Z28" s="4202"/>
      <c r="AA28" s="4269" t="s">
        <v>327</v>
      </c>
      <c r="AB28" s="4270"/>
      <c r="AC28" s="4273">
        <f>ночь!D70</f>
        <v>0</v>
      </c>
    </row>
    <row r="29" spans="1:29" ht="15.75">
      <c r="A29" s="312">
        <f>ст.хол.!A29</f>
        <v>0.41666666666666669</v>
      </c>
      <c r="B29" s="4202"/>
      <c r="C29" s="4271"/>
      <c r="D29" s="4272"/>
      <c r="E29" s="4274"/>
      <c r="G29" s="312">
        <f>G20</f>
        <v>0.5</v>
      </c>
      <c r="H29" s="4202"/>
      <c r="I29" s="4271"/>
      <c r="J29" s="4272"/>
      <c r="K29" s="4274"/>
      <c r="M29" s="312">
        <f>M20</f>
        <v>0.66666666666666663</v>
      </c>
      <c r="N29" s="4202"/>
      <c r="O29" s="4271"/>
      <c r="P29" s="4272"/>
      <c r="Q29" s="4274"/>
      <c r="S29" s="312">
        <f>S20</f>
        <v>0.79166666666666663</v>
      </c>
      <c r="T29" s="4202"/>
      <c r="U29" s="4271"/>
      <c r="V29" s="4272"/>
      <c r="W29" s="4274"/>
      <c r="Y29" s="312" t="str">
        <f>Y20</f>
        <v>Ночь</v>
      </c>
      <c r="Z29" s="4202"/>
      <c r="AA29" s="4271"/>
      <c r="AB29" s="4272"/>
      <c r="AC29" s="4274"/>
    </row>
    <row r="30" spans="1:29">
      <c r="A30" s="4206" t="str">
        <f>ст.хол.!A30</f>
        <v>павильон "Вефа"</v>
      </c>
      <c r="B30" s="4207" t="s">
        <v>251</v>
      </c>
      <c r="C30" s="4269" t="s">
        <v>886</v>
      </c>
      <c r="D30" s="4270"/>
      <c r="E30" s="4273">
        <f>'Основная продукция'!F94</f>
        <v>4</v>
      </c>
      <c r="G30" s="4206" t="str">
        <f>A30</f>
        <v>павильон "Вефа"</v>
      </c>
      <c r="H30" s="4207" t="s">
        <v>251</v>
      </c>
      <c r="I30" s="4269"/>
      <c r="J30" s="4270"/>
      <c r="K30" s="4273"/>
      <c r="M30" s="4206" t="str">
        <f>G30</f>
        <v>павильон "Вефа"</v>
      </c>
      <c r="N30" s="4207" t="s">
        <v>251</v>
      </c>
      <c r="O30" s="4269"/>
      <c r="P30" s="4270"/>
      <c r="Q30" s="4273"/>
      <c r="S30" s="4206" t="str">
        <f>M30</f>
        <v>павильон "Вефа"</v>
      </c>
      <c r="T30" s="4207" t="s">
        <v>251</v>
      </c>
      <c r="U30" s="4269" t="s">
        <v>886</v>
      </c>
      <c r="V30" s="4270"/>
      <c r="W30" s="4273">
        <f>'Основная продукция'!AG94</f>
        <v>2</v>
      </c>
      <c r="Y30" s="4206" t="str">
        <f>S75</f>
        <v>павильон "Донецкая"</v>
      </c>
      <c r="Z30" s="4207" t="s">
        <v>251</v>
      </c>
      <c r="AA30" s="4269"/>
      <c r="AB30" s="4270"/>
      <c r="AC30" s="4273"/>
    </row>
    <row r="31" spans="1:29">
      <c r="A31" s="4206"/>
      <c r="B31" s="4207"/>
      <c r="C31" s="4271"/>
      <c r="D31" s="4272"/>
      <c r="E31" s="4274"/>
      <c r="G31" s="4206"/>
      <c r="H31" s="4207"/>
      <c r="I31" s="4271"/>
      <c r="J31" s="4272"/>
      <c r="K31" s="4274"/>
      <c r="M31" s="4206"/>
      <c r="N31" s="4207"/>
      <c r="O31" s="4271"/>
      <c r="P31" s="4272"/>
      <c r="Q31" s="4274"/>
      <c r="S31" s="4206"/>
      <c r="T31" s="4207"/>
      <c r="U31" s="4271"/>
      <c r="V31" s="4272"/>
      <c r="W31" s="4274"/>
      <c r="Y31" s="4206"/>
      <c r="Z31" s="4207"/>
      <c r="AA31" s="4271"/>
      <c r="AB31" s="4272"/>
      <c r="AC31" s="4274"/>
    </row>
    <row r="32" spans="1:29">
      <c r="A32" s="326"/>
      <c r="B32" s="4207" t="s">
        <v>252</v>
      </c>
      <c r="C32" s="4275" t="s">
        <v>287</v>
      </c>
      <c r="D32" s="4276"/>
      <c r="E32" s="4273">
        <f>'10,00'!F68</f>
        <v>0</v>
      </c>
      <c r="G32" s="326"/>
      <c r="H32" s="4207" t="s">
        <v>252</v>
      </c>
      <c r="I32" s="4275" t="s">
        <v>287</v>
      </c>
      <c r="J32" s="4276"/>
      <c r="K32" s="4273">
        <f>'11,30'!F71</f>
        <v>0</v>
      </c>
      <c r="M32" s="326"/>
      <c r="N32" s="4207" t="s">
        <v>252</v>
      </c>
      <c r="O32" s="4275" t="s">
        <v>287</v>
      </c>
      <c r="P32" s="4276"/>
      <c r="Q32" s="4273">
        <f>'16,00'!F71</f>
        <v>0</v>
      </c>
      <c r="S32" s="326"/>
      <c r="T32" s="4207" t="s">
        <v>252</v>
      </c>
      <c r="U32" s="4275" t="s">
        <v>287</v>
      </c>
      <c r="V32" s="4276"/>
      <c r="W32" s="4273">
        <f>'19,00'!F68</f>
        <v>6</v>
      </c>
      <c r="Y32" s="326"/>
      <c r="Z32" s="4207" t="s">
        <v>252</v>
      </c>
      <c r="AA32" s="4275" t="s">
        <v>287</v>
      </c>
      <c r="AB32" s="4276"/>
      <c r="AC32" s="4273">
        <f>ночь!D71</f>
        <v>0</v>
      </c>
    </row>
    <row r="33" spans="1:29">
      <c r="A33" s="4267">
        <f>ст.хол.!A33</f>
        <v>44606</v>
      </c>
      <c r="B33" s="4207"/>
      <c r="C33" s="4277"/>
      <c r="D33" s="4278"/>
      <c r="E33" s="4274"/>
      <c r="G33" s="4267">
        <f>G24</f>
        <v>44606</v>
      </c>
      <c r="H33" s="4207"/>
      <c r="I33" s="4277"/>
      <c r="J33" s="4278"/>
      <c r="K33" s="4274"/>
      <c r="M33" s="4267">
        <f>M24</f>
        <v>44606</v>
      </c>
      <c r="N33" s="4207"/>
      <c r="O33" s="4277"/>
      <c r="P33" s="4278"/>
      <c r="Q33" s="4274"/>
      <c r="S33" s="4267">
        <f>S24</f>
        <v>44606</v>
      </c>
      <c r="T33" s="4207"/>
      <c r="U33" s="4277"/>
      <c r="V33" s="4278"/>
      <c r="W33" s="4274"/>
      <c r="Y33" s="4267">
        <f>Y24</f>
        <v>44606</v>
      </c>
      <c r="Z33" s="4207"/>
      <c r="AA33" s="4277"/>
      <c r="AB33" s="4278"/>
      <c r="AC33" s="4274"/>
    </row>
    <row r="34" spans="1:29" ht="9" customHeight="1">
      <c r="A34" s="4268"/>
      <c r="B34" s="4207" t="s">
        <v>253</v>
      </c>
      <c r="C34" s="4269" t="s">
        <v>288</v>
      </c>
      <c r="D34" s="4270"/>
      <c r="E34" s="4273">
        <f>'10,00'!F69</f>
        <v>12</v>
      </c>
      <c r="G34" s="4268"/>
      <c r="H34" s="4207" t="s">
        <v>253</v>
      </c>
      <c r="I34" s="4269" t="s">
        <v>288</v>
      </c>
      <c r="J34" s="4270"/>
      <c r="K34" s="4273">
        <f>'11,30'!F72</f>
        <v>0</v>
      </c>
      <c r="M34" s="4268"/>
      <c r="N34" s="4207" t="s">
        <v>253</v>
      </c>
      <c r="O34" s="4269" t="s">
        <v>288</v>
      </c>
      <c r="P34" s="4270"/>
      <c r="Q34" s="4273">
        <f>'16,00'!F72</f>
        <v>0</v>
      </c>
      <c r="S34" s="4268"/>
      <c r="T34" s="4207" t="s">
        <v>253</v>
      </c>
      <c r="U34" s="4269" t="s">
        <v>288</v>
      </c>
      <c r="V34" s="4270"/>
      <c r="W34" s="4273">
        <f>'19,00'!F69</f>
        <v>4</v>
      </c>
      <c r="Y34" s="4268"/>
      <c r="Z34" s="4207" t="s">
        <v>253</v>
      </c>
      <c r="AA34" s="4269" t="s">
        <v>288</v>
      </c>
      <c r="AB34" s="4270"/>
      <c r="AC34" s="4273">
        <f>ночь!D72</f>
        <v>0</v>
      </c>
    </row>
    <row r="35" spans="1:29" ht="9.75" customHeight="1">
      <c r="A35" s="319"/>
      <c r="B35" s="4207"/>
      <c r="C35" s="4271"/>
      <c r="D35" s="4272"/>
      <c r="E35" s="4274"/>
      <c r="G35" s="319"/>
      <c r="H35" s="4207"/>
      <c r="I35" s="4271"/>
      <c r="J35" s="4272"/>
      <c r="K35" s="4274"/>
      <c r="M35" s="319"/>
      <c r="N35" s="4207"/>
      <c r="O35" s="4271"/>
      <c r="P35" s="4272"/>
      <c r="Q35" s="4274"/>
      <c r="S35" s="319"/>
      <c r="T35" s="4207"/>
      <c r="U35" s="4271"/>
      <c r="V35" s="4272"/>
      <c r="W35" s="4274"/>
      <c r="Y35" s="319"/>
      <c r="Z35" s="4207"/>
      <c r="AA35" s="4271"/>
      <c r="AB35" s="4272"/>
      <c r="AC35" s="4274"/>
    </row>
    <row r="36" spans="1:29" ht="10.5" customHeight="1"/>
    <row r="37" spans="1:29" ht="9.75" customHeight="1">
      <c r="A37" s="320"/>
      <c r="B37" s="4202"/>
      <c r="C37" s="4269" t="s">
        <v>878</v>
      </c>
      <c r="D37" s="4270"/>
      <c r="E37" s="4273">
        <f>'10,00'!O67</f>
        <v>16</v>
      </c>
      <c r="G37" s="320"/>
      <c r="H37" s="4202"/>
      <c r="I37" s="4269" t="s">
        <v>327</v>
      </c>
      <c r="J37" s="4270"/>
      <c r="K37" s="4273">
        <f>'11,30'!P70</f>
        <v>0</v>
      </c>
      <c r="M37" s="320"/>
      <c r="N37" s="4202"/>
      <c r="O37" s="4269" t="s">
        <v>327</v>
      </c>
      <c r="P37" s="4270"/>
      <c r="Q37" s="4273">
        <f>'16,00'!P70</f>
        <v>0</v>
      </c>
      <c r="S37" s="320"/>
      <c r="T37" s="4202"/>
      <c r="U37" s="4269" t="s">
        <v>878</v>
      </c>
      <c r="V37" s="4270"/>
      <c r="W37" s="4273">
        <f>'19,00'!O67</f>
        <v>24</v>
      </c>
      <c r="Y37" s="320"/>
      <c r="Z37" s="4202"/>
      <c r="AA37" s="4269" t="s">
        <v>327</v>
      </c>
      <c r="AB37" s="4270"/>
      <c r="AC37" s="4273">
        <f>ночь!L70</f>
        <v>0</v>
      </c>
    </row>
    <row r="38" spans="1:29" ht="15.75">
      <c r="A38" s="312">
        <f>ст.хол.!A38</f>
        <v>0.41666666666666669</v>
      </c>
      <c r="B38" s="4202"/>
      <c r="C38" s="4271"/>
      <c r="D38" s="4272"/>
      <c r="E38" s="4274"/>
      <c r="G38" s="312">
        <f>G29</f>
        <v>0.5</v>
      </c>
      <c r="H38" s="4202"/>
      <c r="I38" s="4271"/>
      <c r="J38" s="4272"/>
      <c r="K38" s="4274"/>
      <c r="M38" s="312">
        <f>M29</f>
        <v>0.66666666666666663</v>
      </c>
      <c r="N38" s="4202"/>
      <c r="O38" s="4271"/>
      <c r="P38" s="4272"/>
      <c r="Q38" s="4274"/>
      <c r="S38" s="312">
        <f>S29</f>
        <v>0.79166666666666663</v>
      </c>
      <c r="T38" s="4202"/>
      <c r="U38" s="4271"/>
      <c r="V38" s="4272"/>
      <c r="W38" s="4274"/>
      <c r="Y38" s="312" t="str">
        <f>Y29</f>
        <v>Ночь</v>
      </c>
      <c r="Z38" s="4202"/>
      <c r="AA38" s="4271"/>
      <c r="AB38" s="4272"/>
      <c r="AC38" s="4274"/>
    </row>
    <row r="39" spans="1:29">
      <c r="A39" s="4206" t="str">
        <f>ст.хол.!A39</f>
        <v>павильон "Бар"</v>
      </c>
      <c r="B39" s="4207" t="s">
        <v>251</v>
      </c>
      <c r="C39" s="4269" t="s">
        <v>886</v>
      </c>
      <c r="D39" s="4270"/>
      <c r="E39" s="4273">
        <f>'Основная продукция'!F122</f>
        <v>13</v>
      </c>
      <c r="G39" s="4206" t="str">
        <f>A39</f>
        <v>павильон "Бар"</v>
      </c>
      <c r="H39" s="4207" t="s">
        <v>251</v>
      </c>
      <c r="I39" s="4269"/>
      <c r="J39" s="4270"/>
      <c r="K39" s="4273"/>
      <c r="M39" s="4206" t="str">
        <f>G39</f>
        <v>павильон "Бар"</v>
      </c>
      <c r="N39" s="4207" t="s">
        <v>251</v>
      </c>
      <c r="O39" s="4269"/>
      <c r="P39" s="4270"/>
      <c r="Q39" s="4273"/>
      <c r="S39" s="4206" t="str">
        <f>M39</f>
        <v>павильон "Бар"</v>
      </c>
      <c r="T39" s="4207" t="s">
        <v>251</v>
      </c>
      <c r="U39" s="4269" t="s">
        <v>886</v>
      </c>
      <c r="V39" s="4270"/>
      <c r="W39" s="4273">
        <f>'Основная продукция'!AG122</f>
        <v>8</v>
      </c>
      <c r="Y39" s="4206" t="str">
        <f>S102</f>
        <v>павильон "Карпинка"</v>
      </c>
      <c r="Z39" s="4207" t="s">
        <v>251</v>
      </c>
      <c r="AA39" s="4269"/>
      <c r="AB39" s="4270"/>
      <c r="AC39" s="4273"/>
    </row>
    <row r="40" spans="1:29">
      <c r="A40" s="4206"/>
      <c r="B40" s="4207"/>
      <c r="C40" s="4271"/>
      <c r="D40" s="4272"/>
      <c r="E40" s="4274"/>
      <c r="G40" s="4206"/>
      <c r="H40" s="4207"/>
      <c r="I40" s="4271"/>
      <c r="J40" s="4272"/>
      <c r="K40" s="4274"/>
      <c r="M40" s="4206"/>
      <c r="N40" s="4207"/>
      <c r="O40" s="4271"/>
      <c r="P40" s="4272"/>
      <c r="Q40" s="4274"/>
      <c r="S40" s="4206"/>
      <c r="T40" s="4207"/>
      <c r="U40" s="4271"/>
      <c r="V40" s="4272"/>
      <c r="W40" s="4274"/>
      <c r="Y40" s="4206"/>
      <c r="Z40" s="4207"/>
      <c r="AA40" s="4271"/>
      <c r="AB40" s="4272"/>
      <c r="AC40" s="4274"/>
    </row>
    <row r="41" spans="1:29">
      <c r="A41" s="326"/>
      <c r="B41" s="4207" t="s">
        <v>252</v>
      </c>
      <c r="C41" s="4275" t="s">
        <v>287</v>
      </c>
      <c r="D41" s="4276"/>
      <c r="E41" s="4273">
        <f>'10,00'!O68</f>
        <v>44</v>
      </c>
      <c r="G41" s="326"/>
      <c r="H41" s="4207" t="s">
        <v>252</v>
      </c>
      <c r="I41" s="4275" t="s">
        <v>287</v>
      </c>
      <c r="J41" s="4276"/>
      <c r="K41" s="4273">
        <f>'11,30'!P71</f>
        <v>0</v>
      </c>
      <c r="M41" s="326"/>
      <c r="N41" s="4207" t="s">
        <v>252</v>
      </c>
      <c r="O41" s="4275" t="s">
        <v>287</v>
      </c>
      <c r="P41" s="4276"/>
      <c r="Q41" s="4273">
        <f>'16,00'!P71</f>
        <v>0</v>
      </c>
      <c r="S41" s="326"/>
      <c r="T41" s="4207" t="s">
        <v>252</v>
      </c>
      <c r="U41" s="4275" t="s">
        <v>287</v>
      </c>
      <c r="V41" s="4276"/>
      <c r="W41" s="4273">
        <f>'19,00'!O68</f>
        <v>24</v>
      </c>
      <c r="Y41" s="326"/>
      <c r="Z41" s="4207" t="s">
        <v>252</v>
      </c>
      <c r="AA41" s="4275" t="s">
        <v>287</v>
      </c>
      <c r="AB41" s="4276"/>
      <c r="AC41" s="4273">
        <f>ночь!L71</f>
        <v>0</v>
      </c>
    </row>
    <row r="42" spans="1:29">
      <c r="A42" s="4267">
        <f>ст.хол.!A42</f>
        <v>44606</v>
      </c>
      <c r="B42" s="4207"/>
      <c r="C42" s="4277"/>
      <c r="D42" s="4278"/>
      <c r="E42" s="4274"/>
      <c r="G42" s="4267">
        <f>A42</f>
        <v>44606</v>
      </c>
      <c r="H42" s="4207"/>
      <c r="I42" s="4277"/>
      <c r="J42" s="4278"/>
      <c r="K42" s="4274"/>
      <c r="M42" s="4267">
        <f>G42</f>
        <v>44606</v>
      </c>
      <c r="N42" s="4207"/>
      <c r="O42" s="4277"/>
      <c r="P42" s="4278"/>
      <c r="Q42" s="4274"/>
      <c r="S42" s="4267">
        <f>M42</f>
        <v>44606</v>
      </c>
      <c r="T42" s="4207"/>
      <c r="U42" s="4277"/>
      <c r="V42" s="4278"/>
      <c r="W42" s="4274"/>
      <c r="Y42" s="4267">
        <f>S42</f>
        <v>44606</v>
      </c>
      <c r="Z42" s="4207"/>
      <c r="AA42" s="4277"/>
      <c r="AB42" s="4278"/>
      <c r="AC42" s="4274"/>
    </row>
    <row r="43" spans="1:29">
      <c r="A43" s="4268"/>
      <c r="B43" s="4207" t="s">
        <v>253</v>
      </c>
      <c r="C43" s="4269" t="s">
        <v>288</v>
      </c>
      <c r="D43" s="4270"/>
      <c r="E43" s="4273">
        <f>'10,00'!O69</f>
        <v>8</v>
      </c>
      <c r="G43" s="4268"/>
      <c r="H43" s="4207" t="s">
        <v>253</v>
      </c>
      <c r="I43" s="4269" t="s">
        <v>288</v>
      </c>
      <c r="J43" s="4270"/>
      <c r="K43" s="4273">
        <f>'11,30'!P72</f>
        <v>0</v>
      </c>
      <c r="M43" s="4268"/>
      <c r="N43" s="4207" t="s">
        <v>253</v>
      </c>
      <c r="O43" s="4269" t="s">
        <v>288</v>
      </c>
      <c r="P43" s="4270"/>
      <c r="Q43" s="4273">
        <f>'16,00'!P72</f>
        <v>0</v>
      </c>
      <c r="S43" s="4268"/>
      <c r="T43" s="4207" t="s">
        <v>253</v>
      </c>
      <c r="U43" s="4269" t="s">
        <v>288</v>
      </c>
      <c r="V43" s="4270"/>
      <c r="W43" s="4273">
        <f>'19,00'!O69</f>
        <v>16</v>
      </c>
      <c r="Y43" s="4268"/>
      <c r="Z43" s="4207" t="s">
        <v>253</v>
      </c>
      <c r="AA43" s="4269" t="s">
        <v>288</v>
      </c>
      <c r="AB43" s="4270"/>
      <c r="AC43" s="4273">
        <f>ночь!L72</f>
        <v>0</v>
      </c>
    </row>
    <row r="44" spans="1:29" ht="9" customHeight="1">
      <c r="A44" s="319"/>
      <c r="B44" s="4207"/>
      <c r="C44" s="4271"/>
      <c r="D44" s="4272"/>
      <c r="E44" s="4274"/>
      <c r="G44" s="319"/>
      <c r="H44" s="4207"/>
      <c r="I44" s="4271"/>
      <c r="J44" s="4272"/>
      <c r="K44" s="4274"/>
      <c r="M44" s="319"/>
      <c r="N44" s="4207"/>
      <c r="O44" s="4271"/>
      <c r="P44" s="4272"/>
      <c r="Q44" s="4274"/>
      <c r="S44" s="319"/>
      <c r="T44" s="4207"/>
      <c r="U44" s="4271"/>
      <c r="V44" s="4272"/>
      <c r="W44" s="4274"/>
      <c r="Y44" s="319"/>
      <c r="Z44" s="4207"/>
      <c r="AA44" s="4271"/>
      <c r="AB44" s="4272"/>
      <c r="AC44" s="4274"/>
    </row>
    <row r="46" spans="1:29">
      <c r="A46" s="320"/>
      <c r="B46" s="4202"/>
      <c r="C46" s="4269" t="s">
        <v>878</v>
      </c>
      <c r="D46" s="4270"/>
      <c r="E46" s="4273">
        <f>'10,00'!X67</f>
        <v>8</v>
      </c>
      <c r="G46" s="320"/>
      <c r="H46" s="4202"/>
      <c r="I46" s="4269" t="s">
        <v>327</v>
      </c>
      <c r="J46" s="4270"/>
      <c r="K46" s="4273">
        <f>'11,30'!Z70</f>
        <v>0</v>
      </c>
      <c r="M46" s="320"/>
      <c r="N46" s="4202"/>
      <c r="O46" s="4269" t="s">
        <v>327</v>
      </c>
      <c r="P46" s="4270"/>
      <c r="Q46" s="4273">
        <f>'16,00'!Z70</f>
        <v>0</v>
      </c>
      <c r="S46" s="320"/>
      <c r="T46" s="4202"/>
      <c r="U46" s="4269" t="s">
        <v>878</v>
      </c>
      <c r="V46" s="4270"/>
      <c r="W46" s="4273">
        <f>'19,00'!X67</f>
        <v>0</v>
      </c>
      <c r="Y46" s="2241"/>
      <c r="Z46" s="4202"/>
      <c r="AA46" s="4269" t="s">
        <v>327</v>
      </c>
      <c r="AB46" s="4270"/>
      <c r="AC46" s="4273">
        <f>ночь!T70</f>
        <v>0</v>
      </c>
    </row>
    <row r="47" spans="1:29" ht="13.5" customHeight="1">
      <c r="A47" s="312">
        <f>ст.хол.!A47</f>
        <v>0.41666666666666669</v>
      </c>
      <c r="B47" s="4202"/>
      <c r="C47" s="4271"/>
      <c r="D47" s="4272"/>
      <c r="E47" s="4274"/>
      <c r="G47" s="312">
        <f>G38</f>
        <v>0.5</v>
      </c>
      <c r="H47" s="4202"/>
      <c r="I47" s="4271"/>
      <c r="J47" s="4272"/>
      <c r="K47" s="4274"/>
      <c r="M47" s="312">
        <f>M38</f>
        <v>0.66666666666666663</v>
      </c>
      <c r="N47" s="4202"/>
      <c r="O47" s="4271"/>
      <c r="P47" s="4272"/>
      <c r="Q47" s="4274"/>
      <c r="S47" s="312">
        <f>S38</f>
        <v>0.79166666666666663</v>
      </c>
      <c r="T47" s="4202"/>
      <c r="U47" s="4271"/>
      <c r="V47" s="4272"/>
      <c r="W47" s="4274"/>
      <c r="Y47" s="312" t="str">
        <f>Y38</f>
        <v>Ночь</v>
      </c>
      <c r="Z47" s="4202"/>
      <c r="AA47" s="4271"/>
      <c r="AB47" s="4272"/>
      <c r="AC47" s="4274"/>
    </row>
    <row r="48" spans="1:29" ht="12.75" customHeight="1">
      <c r="A48" s="4206" t="str">
        <f>ст.хол.!A48</f>
        <v>павильон "Ай-Пери"</v>
      </c>
      <c r="B48" s="4207" t="s">
        <v>251</v>
      </c>
      <c r="C48" s="4269" t="s">
        <v>886</v>
      </c>
      <c r="D48" s="4270"/>
      <c r="E48" s="4273">
        <f>'Основная продукция'!F150</f>
        <v>16</v>
      </c>
      <c r="G48" s="4206" t="str">
        <f>A48</f>
        <v>павильон "Ай-Пери"</v>
      </c>
      <c r="H48" s="4207" t="s">
        <v>251</v>
      </c>
      <c r="I48" s="4269"/>
      <c r="J48" s="4270"/>
      <c r="K48" s="4273"/>
      <c r="M48" s="4206" t="str">
        <f>G48</f>
        <v>павильон "Ай-Пери"</v>
      </c>
      <c r="N48" s="4207" t="s">
        <v>251</v>
      </c>
      <c r="O48" s="4269"/>
      <c r="P48" s="4270"/>
      <c r="Q48" s="4273"/>
      <c r="S48" s="4206" t="str">
        <f>M48</f>
        <v>павильон "Ай-Пери"</v>
      </c>
      <c r="T48" s="4207" t="s">
        <v>251</v>
      </c>
      <c r="U48" s="4269" t="s">
        <v>886</v>
      </c>
      <c r="V48" s="4270"/>
      <c r="W48" s="4273">
        <f>'Основная продукция'!AG150</f>
        <v>9</v>
      </c>
      <c r="Y48" s="4206" t="str">
        <f>ночь!U56</f>
        <v>12 мкр</v>
      </c>
      <c r="Z48" s="4207" t="s">
        <v>251</v>
      </c>
      <c r="AA48" s="4269"/>
      <c r="AB48" s="4270"/>
      <c r="AC48" s="4273"/>
    </row>
    <row r="49" spans="1:29" ht="12.75" customHeight="1">
      <c r="A49" s="4206"/>
      <c r="B49" s="4207"/>
      <c r="C49" s="4271"/>
      <c r="D49" s="4272"/>
      <c r="E49" s="4274"/>
      <c r="G49" s="4206"/>
      <c r="H49" s="4207"/>
      <c r="I49" s="4271"/>
      <c r="J49" s="4272"/>
      <c r="K49" s="4274"/>
      <c r="M49" s="4206"/>
      <c r="N49" s="4207"/>
      <c r="O49" s="4271"/>
      <c r="P49" s="4272"/>
      <c r="Q49" s="4274"/>
      <c r="S49" s="4206"/>
      <c r="T49" s="4207"/>
      <c r="U49" s="4271"/>
      <c r="V49" s="4272"/>
      <c r="W49" s="4274"/>
      <c r="Y49" s="4206"/>
      <c r="Z49" s="4207"/>
      <c r="AA49" s="4271"/>
      <c r="AB49" s="4272"/>
      <c r="AC49" s="4274"/>
    </row>
    <row r="50" spans="1:29" ht="12.75" customHeight="1">
      <c r="A50" s="326"/>
      <c r="B50" s="4207" t="s">
        <v>252</v>
      </c>
      <c r="C50" s="4275" t="s">
        <v>287</v>
      </c>
      <c r="D50" s="4276"/>
      <c r="E50" s="4273">
        <f>'10,00'!X68</f>
        <v>28</v>
      </c>
      <c r="G50" s="326"/>
      <c r="H50" s="4207" t="s">
        <v>252</v>
      </c>
      <c r="I50" s="4275" t="s">
        <v>287</v>
      </c>
      <c r="J50" s="4276"/>
      <c r="K50" s="4273">
        <f>'11,30'!Z71</f>
        <v>0</v>
      </c>
      <c r="M50" s="326"/>
      <c r="N50" s="4207" t="s">
        <v>252</v>
      </c>
      <c r="O50" s="4275" t="s">
        <v>287</v>
      </c>
      <c r="P50" s="4276"/>
      <c r="Q50" s="4273">
        <f>'16,00'!Z71</f>
        <v>0</v>
      </c>
      <c r="S50" s="326"/>
      <c r="T50" s="4207" t="s">
        <v>252</v>
      </c>
      <c r="U50" s="4275" t="s">
        <v>287</v>
      </c>
      <c r="V50" s="4276"/>
      <c r="W50" s="4273">
        <f>'19,00'!X68</f>
        <v>0</v>
      </c>
      <c r="Y50" s="326"/>
      <c r="Z50" s="4207" t="s">
        <v>252</v>
      </c>
      <c r="AA50" s="4275" t="s">
        <v>287</v>
      </c>
      <c r="AB50" s="4276"/>
      <c r="AC50" s="4273">
        <f>ночь!T71</f>
        <v>0</v>
      </c>
    </row>
    <row r="51" spans="1:29" ht="12.75" customHeight="1">
      <c r="A51" s="4267">
        <f>ст.хол.!A51</f>
        <v>44606</v>
      </c>
      <c r="B51" s="4207"/>
      <c r="C51" s="4277"/>
      <c r="D51" s="4278"/>
      <c r="E51" s="4274"/>
      <c r="G51" s="4267">
        <f>G42</f>
        <v>44606</v>
      </c>
      <c r="H51" s="4207"/>
      <c r="I51" s="4277"/>
      <c r="J51" s="4278"/>
      <c r="K51" s="4274"/>
      <c r="M51" s="4267">
        <f>M42</f>
        <v>44606</v>
      </c>
      <c r="N51" s="4207"/>
      <c r="O51" s="4277"/>
      <c r="P51" s="4278"/>
      <c r="Q51" s="4274"/>
      <c r="S51" s="4267">
        <f>S42</f>
        <v>44606</v>
      </c>
      <c r="T51" s="4207"/>
      <c r="U51" s="4277"/>
      <c r="V51" s="4278"/>
      <c r="W51" s="4274"/>
      <c r="Y51" s="4267">
        <f>S51</f>
        <v>44606</v>
      </c>
      <c r="Z51" s="4207"/>
      <c r="AA51" s="4277"/>
      <c r="AB51" s="4278"/>
      <c r="AC51" s="4274"/>
    </row>
    <row r="52" spans="1:29" ht="12.75" customHeight="1">
      <c r="A52" s="4268"/>
      <c r="B52" s="4207" t="s">
        <v>253</v>
      </c>
      <c r="C52" s="4269" t="s">
        <v>288</v>
      </c>
      <c r="D52" s="4270"/>
      <c r="E52" s="4273">
        <f>'10,00'!X69</f>
        <v>72</v>
      </c>
      <c r="G52" s="4268"/>
      <c r="H52" s="4207" t="s">
        <v>253</v>
      </c>
      <c r="I52" s="4269" t="s">
        <v>288</v>
      </c>
      <c r="J52" s="4270"/>
      <c r="K52" s="4273">
        <f>'11,30'!Z72</f>
        <v>0</v>
      </c>
      <c r="M52" s="4268"/>
      <c r="N52" s="4207" t="s">
        <v>253</v>
      </c>
      <c r="O52" s="4269" t="s">
        <v>288</v>
      </c>
      <c r="P52" s="4270"/>
      <c r="Q52" s="4273">
        <f>'16,00'!Z72</f>
        <v>0</v>
      </c>
      <c r="S52" s="4268"/>
      <c r="T52" s="4207" t="s">
        <v>253</v>
      </c>
      <c r="U52" s="4269" t="s">
        <v>288</v>
      </c>
      <c r="V52" s="4270"/>
      <c r="W52" s="4273">
        <f>'19,00'!X69</f>
        <v>8</v>
      </c>
      <c r="Y52" s="4268"/>
      <c r="Z52" s="4207" t="s">
        <v>253</v>
      </c>
      <c r="AA52" s="4269" t="s">
        <v>288</v>
      </c>
      <c r="AB52" s="4270"/>
      <c r="AC52" s="4273">
        <f>ночь!T72</f>
        <v>0</v>
      </c>
    </row>
    <row r="53" spans="1:29" ht="9" customHeight="1">
      <c r="A53" s="319"/>
      <c r="B53" s="4207"/>
      <c r="C53" s="4271"/>
      <c r="D53" s="4272"/>
      <c r="E53" s="4274"/>
      <c r="G53" s="319"/>
      <c r="H53" s="4207"/>
      <c r="I53" s="4271"/>
      <c r="J53" s="4272"/>
      <c r="K53" s="4274"/>
      <c r="M53" s="319"/>
      <c r="N53" s="4207"/>
      <c r="O53" s="4271"/>
      <c r="P53" s="4272"/>
      <c r="Q53" s="4274"/>
      <c r="S53" s="319"/>
      <c r="T53" s="4207"/>
      <c r="U53" s="4271"/>
      <c r="V53" s="4272"/>
      <c r="W53" s="4274"/>
      <c r="Y53" s="2240"/>
      <c r="Z53" s="4207"/>
      <c r="AA53" s="4271"/>
      <c r="AB53" s="4272"/>
      <c r="AC53" s="4274"/>
    </row>
    <row r="54" spans="1:29" ht="9.75" customHeight="1">
      <c r="Y54" s="3"/>
      <c r="Z54" s="3"/>
      <c r="AA54" s="3"/>
      <c r="AB54" s="3"/>
      <c r="AC54" s="3"/>
    </row>
    <row r="55" spans="1:29" ht="9.75" customHeight="1">
      <c r="A55" s="320"/>
      <c r="B55" s="4202"/>
      <c r="C55" s="4269" t="s">
        <v>878</v>
      </c>
      <c r="D55" s="4270"/>
      <c r="E55" s="4273">
        <f>'10,00'!F119</f>
        <v>0</v>
      </c>
      <c r="G55" s="320"/>
      <c r="H55" s="4202"/>
      <c r="I55" s="4269" t="s">
        <v>327</v>
      </c>
      <c r="J55" s="4270"/>
      <c r="K55" s="4273">
        <f>'11,30'!F125</f>
        <v>0</v>
      </c>
      <c r="M55" s="320"/>
      <c r="N55" s="4202"/>
      <c r="O55" s="4269" t="s">
        <v>327</v>
      </c>
      <c r="P55" s="4270"/>
      <c r="Q55" s="4273">
        <f>'16,00'!F125</f>
        <v>0</v>
      </c>
      <c r="S55" s="320"/>
      <c r="T55" s="4202"/>
      <c r="U55" s="4269" t="s">
        <v>878</v>
      </c>
      <c r="V55" s="4270"/>
      <c r="W55" s="4273">
        <f>'19,00'!F119</f>
        <v>0</v>
      </c>
      <c r="Y55" s="3"/>
      <c r="Z55" s="3996"/>
      <c r="AA55" s="4262"/>
      <c r="AB55" s="4262"/>
      <c r="AC55" s="4279"/>
    </row>
    <row r="56" spans="1:29" ht="15.75">
      <c r="A56" s="312">
        <f>ст.хол.!A56</f>
        <v>0.41666666666666669</v>
      </c>
      <c r="B56" s="4202"/>
      <c r="C56" s="4271"/>
      <c r="D56" s="4272"/>
      <c r="E56" s="4274"/>
      <c r="G56" s="312">
        <f>G47</f>
        <v>0.5</v>
      </c>
      <c r="H56" s="4202"/>
      <c r="I56" s="4271"/>
      <c r="J56" s="4272"/>
      <c r="K56" s="4274"/>
      <c r="M56" s="312">
        <f>M47</f>
        <v>0.66666666666666663</v>
      </c>
      <c r="N56" s="4202"/>
      <c r="O56" s="4271"/>
      <c r="P56" s="4272"/>
      <c r="Q56" s="4274"/>
      <c r="S56" s="312">
        <f>S47</f>
        <v>0.79166666666666663</v>
      </c>
      <c r="T56" s="4202"/>
      <c r="U56" s="4271"/>
      <c r="V56" s="4272"/>
      <c r="W56" s="4274"/>
      <c r="Y56" s="1660"/>
      <c r="Z56" s="3996"/>
      <c r="AA56" s="4262"/>
      <c r="AB56" s="4262"/>
      <c r="AC56" s="4279"/>
    </row>
    <row r="57" spans="1:29">
      <c r="A57" s="4206" t="str">
        <f>ст.хол.!A57</f>
        <v>павильон "Технопарк"</v>
      </c>
      <c r="B57" s="4207" t="s">
        <v>251</v>
      </c>
      <c r="C57" s="4269" t="s">
        <v>886</v>
      </c>
      <c r="D57" s="4270"/>
      <c r="E57" s="4273">
        <f>'10,00'!F114</f>
        <v>0</v>
      </c>
      <c r="G57" s="4206" t="str">
        <f>A57</f>
        <v>павильон "Технопарк"</v>
      </c>
      <c r="H57" s="4207" t="s">
        <v>251</v>
      </c>
      <c r="I57" s="4269"/>
      <c r="J57" s="4270"/>
      <c r="K57" s="4273"/>
      <c r="M57" s="4206" t="str">
        <f>G57</f>
        <v>павильон "Технопарк"</v>
      </c>
      <c r="N57" s="4207" t="s">
        <v>251</v>
      </c>
      <c r="O57" s="4269"/>
      <c r="P57" s="4270"/>
      <c r="Q57" s="4273" t="s">
        <v>351</v>
      </c>
      <c r="S57" s="4206" t="str">
        <f>M57</f>
        <v>павильон "Технопарк"</v>
      </c>
      <c r="T57" s="4207" t="s">
        <v>251</v>
      </c>
      <c r="U57" s="4269" t="s">
        <v>886</v>
      </c>
      <c r="V57" s="4270"/>
      <c r="W57" s="4273">
        <f>'19,00'!F114</f>
        <v>0</v>
      </c>
      <c r="Y57" s="4266"/>
      <c r="Z57" s="4260"/>
      <c r="AA57" s="4262"/>
      <c r="AB57" s="4262"/>
      <c r="AC57" s="4279"/>
    </row>
    <row r="58" spans="1:29">
      <c r="A58" s="4206"/>
      <c r="B58" s="4207"/>
      <c r="C58" s="4271"/>
      <c r="D58" s="4272"/>
      <c r="E58" s="4274"/>
      <c r="G58" s="4206"/>
      <c r="H58" s="4207"/>
      <c r="I58" s="4271"/>
      <c r="J58" s="4272"/>
      <c r="K58" s="4274"/>
      <c r="M58" s="4206"/>
      <c r="N58" s="4207"/>
      <c r="O58" s="4271"/>
      <c r="P58" s="4272"/>
      <c r="Q58" s="4274"/>
      <c r="S58" s="4206"/>
      <c r="T58" s="4207"/>
      <c r="U58" s="4271"/>
      <c r="V58" s="4272"/>
      <c r="W58" s="4274"/>
      <c r="Y58" s="4266"/>
      <c r="Z58" s="4260"/>
      <c r="AA58" s="4262"/>
      <c r="AB58" s="4262"/>
      <c r="AC58" s="4279"/>
    </row>
    <row r="59" spans="1:29">
      <c r="A59" s="326"/>
      <c r="B59" s="4207" t="s">
        <v>252</v>
      </c>
      <c r="C59" s="4275" t="s">
        <v>287</v>
      </c>
      <c r="D59" s="4276"/>
      <c r="E59" s="4273">
        <f>'10,00'!F120</f>
        <v>0</v>
      </c>
      <c r="G59" s="326"/>
      <c r="H59" s="4207" t="s">
        <v>252</v>
      </c>
      <c r="I59" s="4275" t="s">
        <v>287</v>
      </c>
      <c r="J59" s="4276"/>
      <c r="K59" s="4273">
        <f>'11,30'!F126</f>
        <v>0</v>
      </c>
      <c r="M59" s="326"/>
      <c r="N59" s="4207" t="s">
        <v>252</v>
      </c>
      <c r="O59" s="4275" t="s">
        <v>287</v>
      </c>
      <c r="P59" s="4276"/>
      <c r="Q59" s="4273"/>
      <c r="S59" s="326"/>
      <c r="T59" s="4207" t="s">
        <v>252</v>
      </c>
      <c r="U59" s="4275" t="s">
        <v>287</v>
      </c>
      <c r="V59" s="4276"/>
      <c r="W59" s="4273">
        <f>'19,00'!F120</f>
        <v>0</v>
      </c>
      <c r="Y59" s="1661"/>
      <c r="Z59" s="4260"/>
      <c r="AA59" s="4261"/>
      <c r="AB59" s="4261"/>
      <c r="AC59" s="4279"/>
    </row>
    <row r="60" spans="1:29">
      <c r="A60" s="4267">
        <f>ст.хол.!A60</f>
        <v>44606</v>
      </c>
      <c r="B60" s="4207"/>
      <c r="C60" s="4277"/>
      <c r="D60" s="4278"/>
      <c r="E60" s="4274"/>
      <c r="G60" s="4267">
        <f>G51</f>
        <v>44606</v>
      </c>
      <c r="H60" s="4207"/>
      <c r="I60" s="4277"/>
      <c r="J60" s="4278"/>
      <c r="K60" s="4274"/>
      <c r="M60" s="4267">
        <f>M51</f>
        <v>44606</v>
      </c>
      <c r="N60" s="4207"/>
      <c r="O60" s="4277"/>
      <c r="P60" s="4278"/>
      <c r="Q60" s="4274"/>
      <c r="S60" s="4267">
        <f>S51</f>
        <v>44606</v>
      </c>
      <c r="T60" s="4207"/>
      <c r="U60" s="4277"/>
      <c r="V60" s="4278"/>
      <c r="W60" s="4274"/>
      <c r="Y60" s="4280"/>
      <c r="Z60" s="4260"/>
      <c r="AA60" s="4261"/>
      <c r="AB60" s="4261"/>
      <c r="AC60" s="4279"/>
    </row>
    <row r="61" spans="1:29">
      <c r="A61" s="4268"/>
      <c r="B61" s="4207" t="s">
        <v>253</v>
      </c>
      <c r="C61" s="4269" t="s">
        <v>288</v>
      </c>
      <c r="D61" s="4270"/>
      <c r="E61" s="4273">
        <f>'10,00'!F121</f>
        <v>0</v>
      </c>
      <c r="G61" s="4268"/>
      <c r="H61" s="4207" t="s">
        <v>253</v>
      </c>
      <c r="I61" s="4269" t="s">
        <v>288</v>
      </c>
      <c r="J61" s="4270"/>
      <c r="K61" s="4273">
        <f>'11,30'!F127</f>
        <v>0</v>
      </c>
      <c r="M61" s="4268"/>
      <c r="N61" s="4207" t="s">
        <v>253</v>
      </c>
      <c r="O61" s="4269" t="s">
        <v>288</v>
      </c>
      <c r="P61" s="4270"/>
      <c r="Q61" s="4273"/>
      <c r="S61" s="4268"/>
      <c r="T61" s="4207" t="s">
        <v>253</v>
      </c>
      <c r="U61" s="4269" t="s">
        <v>288</v>
      </c>
      <c r="V61" s="4270"/>
      <c r="W61" s="4273">
        <f>'19,00'!F121</f>
        <v>0</v>
      </c>
      <c r="Y61" s="4281"/>
      <c r="Z61" s="4260"/>
      <c r="AA61" s="4262"/>
      <c r="AB61" s="4262"/>
      <c r="AC61" s="4279"/>
    </row>
    <row r="62" spans="1:29" ht="9.75" customHeight="1">
      <c r="A62" s="319"/>
      <c r="B62" s="4207"/>
      <c r="C62" s="4271"/>
      <c r="D62" s="4272"/>
      <c r="E62" s="4274"/>
      <c r="G62" s="319"/>
      <c r="H62" s="4207"/>
      <c r="I62" s="4271"/>
      <c r="J62" s="4272"/>
      <c r="K62" s="4274"/>
      <c r="M62" s="319"/>
      <c r="N62" s="4207"/>
      <c r="O62" s="4271"/>
      <c r="P62" s="4272"/>
      <c r="Q62" s="4274"/>
      <c r="S62" s="319"/>
      <c r="T62" s="4207"/>
      <c r="U62" s="4271"/>
      <c r="V62" s="4272"/>
      <c r="W62" s="4274"/>
      <c r="Y62" s="3"/>
      <c r="Z62" s="4260"/>
      <c r="AA62" s="4262"/>
      <c r="AB62" s="4262"/>
      <c r="AC62" s="4279"/>
    </row>
    <row r="63" spans="1:29" ht="9.75" customHeight="1">
      <c r="Y63" s="3"/>
      <c r="Z63" s="3"/>
      <c r="AA63" s="3"/>
      <c r="AB63" s="3"/>
      <c r="AC63" s="3"/>
    </row>
    <row r="64" spans="1:29" ht="9" customHeight="1">
      <c r="A64" s="320"/>
      <c r="B64" s="4202"/>
      <c r="C64" s="4269" t="s">
        <v>878</v>
      </c>
      <c r="D64" s="4270"/>
      <c r="E64" s="4273">
        <f>'10,00'!O119</f>
        <v>0</v>
      </c>
      <c r="G64" s="320"/>
      <c r="H64" s="4202"/>
      <c r="I64" s="4269" t="s">
        <v>327</v>
      </c>
      <c r="J64" s="4270"/>
      <c r="K64" s="4273">
        <f>'11,30'!P125</f>
        <v>0</v>
      </c>
      <c r="M64" s="320"/>
      <c r="N64" s="4202"/>
      <c r="O64" s="4269" t="s">
        <v>327</v>
      </c>
      <c r="P64" s="4270"/>
      <c r="Q64" s="4273">
        <f>'16,00'!P125</f>
        <v>0</v>
      </c>
      <c r="S64" s="320"/>
      <c r="T64" s="4202"/>
      <c r="U64" s="4269" t="s">
        <v>878</v>
      </c>
      <c r="V64" s="4270"/>
      <c r="W64" s="4273">
        <f>'19,00'!O119</f>
        <v>0</v>
      </c>
      <c r="Y64" s="3"/>
      <c r="Z64" s="3996"/>
      <c r="AA64" s="4262"/>
      <c r="AB64" s="4262"/>
      <c r="AC64" s="4279"/>
    </row>
    <row r="65" spans="1:29" ht="15.75">
      <c r="A65" s="312">
        <f>ст.хол.!A65</f>
        <v>0.41666666666666669</v>
      </c>
      <c r="B65" s="4202"/>
      <c r="C65" s="4271"/>
      <c r="D65" s="4272"/>
      <c r="E65" s="4274"/>
      <c r="G65" s="312">
        <f>G56</f>
        <v>0.5</v>
      </c>
      <c r="H65" s="4202"/>
      <c r="I65" s="4271"/>
      <c r="J65" s="4272"/>
      <c r="K65" s="4274"/>
      <c r="M65" s="312">
        <f>M56</f>
        <v>0.66666666666666663</v>
      </c>
      <c r="N65" s="4202"/>
      <c r="O65" s="4271"/>
      <c r="P65" s="4272"/>
      <c r="Q65" s="4274"/>
      <c r="S65" s="312">
        <f>S56</f>
        <v>0.79166666666666663</v>
      </c>
      <c r="T65" s="4202"/>
      <c r="U65" s="4271"/>
      <c r="V65" s="4272"/>
      <c r="W65" s="4274"/>
      <c r="Y65" s="1660"/>
      <c r="Z65" s="3996"/>
      <c r="AA65" s="4262"/>
      <c r="AB65" s="4262"/>
      <c r="AC65" s="4279"/>
    </row>
    <row r="66" spans="1:29">
      <c r="A66" s="4206" t="str">
        <f>ст.хол.!A66</f>
        <v>павильон "Изумруд"</v>
      </c>
      <c r="B66" s="4207" t="s">
        <v>251</v>
      </c>
      <c r="C66" s="4269" t="s">
        <v>886</v>
      </c>
      <c r="D66" s="4270"/>
      <c r="E66" s="4273">
        <f>'10,00'!O114</f>
        <v>0</v>
      </c>
      <c r="G66" s="4206" t="str">
        <f>A66</f>
        <v>павильон "Изумруд"</v>
      </c>
      <c r="H66" s="4207" t="s">
        <v>251</v>
      </c>
      <c r="I66" s="4269"/>
      <c r="J66" s="4270"/>
      <c r="K66" s="4273"/>
      <c r="M66" s="4206" t="str">
        <f>G66</f>
        <v>павильон "Изумруд"</v>
      </c>
      <c r="N66" s="4207" t="s">
        <v>251</v>
      </c>
      <c r="O66" s="4269"/>
      <c r="P66" s="4270"/>
      <c r="Q66" s="4273"/>
      <c r="S66" s="4206" t="str">
        <f>M66</f>
        <v>павильон "Изумруд"</v>
      </c>
      <c r="T66" s="4207" t="s">
        <v>251</v>
      </c>
      <c r="U66" s="4269" t="s">
        <v>886</v>
      </c>
      <c r="V66" s="4270"/>
      <c r="W66" s="4273">
        <f>'19,00'!O114</f>
        <v>0</v>
      </c>
      <c r="Y66" s="4266"/>
      <c r="Z66" s="4260"/>
      <c r="AA66" s="4262"/>
      <c r="AB66" s="4262"/>
      <c r="AC66" s="4279"/>
    </row>
    <row r="67" spans="1:29">
      <c r="A67" s="4206"/>
      <c r="B67" s="4207"/>
      <c r="C67" s="4271"/>
      <c r="D67" s="4272"/>
      <c r="E67" s="4274"/>
      <c r="G67" s="4206"/>
      <c r="H67" s="4207"/>
      <c r="I67" s="4271"/>
      <c r="J67" s="4272"/>
      <c r="K67" s="4274"/>
      <c r="M67" s="4206"/>
      <c r="N67" s="4207"/>
      <c r="O67" s="4271"/>
      <c r="P67" s="4272"/>
      <c r="Q67" s="4274"/>
      <c r="S67" s="4206"/>
      <c r="T67" s="4207"/>
      <c r="U67" s="4271"/>
      <c r="V67" s="4272"/>
      <c r="W67" s="4274"/>
      <c r="Y67" s="4266"/>
      <c r="Z67" s="4260"/>
      <c r="AA67" s="4262"/>
      <c r="AB67" s="4262"/>
      <c r="AC67" s="4279"/>
    </row>
    <row r="68" spans="1:29">
      <c r="A68" s="326"/>
      <c r="B68" s="4207" t="s">
        <v>252</v>
      </c>
      <c r="C68" s="4275" t="s">
        <v>287</v>
      </c>
      <c r="D68" s="4276"/>
      <c r="E68" s="4273">
        <f>'10,00'!O120</f>
        <v>0</v>
      </c>
      <c r="G68" s="326"/>
      <c r="H68" s="4207" t="s">
        <v>252</v>
      </c>
      <c r="I68" s="4275" t="s">
        <v>287</v>
      </c>
      <c r="J68" s="4276"/>
      <c r="K68" s="4273">
        <f>'11,30'!P126</f>
        <v>0</v>
      </c>
      <c r="M68" s="326"/>
      <c r="N68" s="4207" t="s">
        <v>252</v>
      </c>
      <c r="O68" s="4275" t="s">
        <v>287</v>
      </c>
      <c r="P68" s="4276"/>
      <c r="Q68" s="4273">
        <f>'16,00'!P126</f>
        <v>0</v>
      </c>
      <c r="S68" s="326"/>
      <c r="T68" s="4207" t="s">
        <v>252</v>
      </c>
      <c r="U68" s="4275" t="s">
        <v>287</v>
      </c>
      <c r="V68" s="4276"/>
      <c r="W68" s="4273">
        <f>'19,00'!O120</f>
        <v>0</v>
      </c>
      <c r="Y68" s="1661"/>
      <c r="Z68" s="4260"/>
      <c r="AA68" s="4261"/>
      <c r="AB68" s="4261"/>
      <c r="AC68" s="4279"/>
    </row>
    <row r="69" spans="1:29">
      <c r="A69" s="4267">
        <f>ст.хол.!A69</f>
        <v>44606</v>
      </c>
      <c r="B69" s="4207"/>
      <c r="C69" s="4277"/>
      <c r="D69" s="4278"/>
      <c r="E69" s="4274"/>
      <c r="G69" s="4267">
        <f>G60</f>
        <v>44606</v>
      </c>
      <c r="H69" s="4207"/>
      <c r="I69" s="4277"/>
      <c r="J69" s="4278"/>
      <c r="K69" s="4274"/>
      <c r="M69" s="4267">
        <f>M60</f>
        <v>44606</v>
      </c>
      <c r="N69" s="4207"/>
      <c r="O69" s="4277"/>
      <c r="P69" s="4278"/>
      <c r="Q69" s="4274"/>
      <c r="S69" s="4267">
        <f>S60</f>
        <v>44606</v>
      </c>
      <c r="T69" s="4207"/>
      <c r="U69" s="4277"/>
      <c r="V69" s="4278"/>
      <c r="W69" s="4274"/>
      <c r="Y69" s="4280"/>
      <c r="Z69" s="4260"/>
      <c r="AA69" s="4261"/>
      <c r="AB69" s="4261"/>
      <c r="AC69" s="4279"/>
    </row>
    <row r="70" spans="1:29">
      <c r="A70" s="4268"/>
      <c r="B70" s="4207" t="s">
        <v>253</v>
      </c>
      <c r="C70" s="4269" t="s">
        <v>288</v>
      </c>
      <c r="D70" s="4270"/>
      <c r="E70" s="4273">
        <f>'10,00'!O121</f>
        <v>0</v>
      </c>
      <c r="G70" s="4268"/>
      <c r="H70" s="4207" t="s">
        <v>253</v>
      </c>
      <c r="I70" s="4269" t="s">
        <v>288</v>
      </c>
      <c r="J70" s="4270"/>
      <c r="K70" s="4273">
        <f>'11,30'!P127</f>
        <v>0</v>
      </c>
      <c r="M70" s="4268"/>
      <c r="N70" s="4207" t="s">
        <v>253</v>
      </c>
      <c r="O70" s="4269" t="s">
        <v>288</v>
      </c>
      <c r="P70" s="4270"/>
      <c r="Q70" s="4273">
        <f>'16,00'!P127</f>
        <v>0</v>
      </c>
      <c r="S70" s="4268"/>
      <c r="T70" s="4207" t="s">
        <v>253</v>
      </c>
      <c r="U70" s="4269" t="s">
        <v>288</v>
      </c>
      <c r="V70" s="4270"/>
      <c r="W70" s="4273">
        <f>'19,00'!O121</f>
        <v>0</v>
      </c>
      <c r="Y70" s="4281"/>
      <c r="Z70" s="4260"/>
      <c r="AA70" s="4262"/>
      <c r="AB70" s="4262"/>
      <c r="AC70" s="4279"/>
    </row>
    <row r="71" spans="1:29" ht="9" customHeight="1">
      <c r="A71" s="319"/>
      <c r="B71" s="4207"/>
      <c r="C71" s="4271"/>
      <c r="D71" s="4272"/>
      <c r="E71" s="4274"/>
      <c r="G71" s="319"/>
      <c r="H71" s="4207"/>
      <c r="I71" s="4271"/>
      <c r="J71" s="4272"/>
      <c r="K71" s="4274"/>
      <c r="M71" s="319"/>
      <c r="N71" s="4207"/>
      <c r="O71" s="4271"/>
      <c r="P71" s="4272"/>
      <c r="Q71" s="4274"/>
      <c r="S71" s="319"/>
      <c r="T71" s="4207"/>
      <c r="U71" s="4271"/>
      <c r="V71" s="4272"/>
      <c r="W71" s="4274"/>
      <c r="Y71" s="3"/>
      <c r="Z71" s="4260"/>
      <c r="AA71" s="4262"/>
      <c r="AB71" s="4262"/>
      <c r="AC71" s="4279"/>
    </row>
    <row r="72" spans="1:29" ht="9.75" customHeight="1">
      <c r="Y72" s="3"/>
      <c r="Z72" s="3"/>
      <c r="AA72" s="3"/>
      <c r="AB72" s="3"/>
      <c r="AC72" s="3"/>
    </row>
    <row r="73" spans="1:29" ht="9.75" customHeight="1">
      <c r="A73" s="320"/>
      <c r="B73" s="4202"/>
      <c r="C73" s="4269" t="s">
        <v>878</v>
      </c>
      <c r="D73" s="4270"/>
      <c r="E73" s="4273">
        <f>'10,00'!X119</f>
        <v>0</v>
      </c>
      <c r="G73" s="320"/>
      <c r="H73" s="4202"/>
      <c r="I73" s="4269" t="s">
        <v>327</v>
      </c>
      <c r="J73" s="4270"/>
      <c r="K73" s="4273">
        <f>'11,30'!Z125</f>
        <v>0</v>
      </c>
      <c r="M73" s="320"/>
      <c r="N73" s="4202"/>
      <c r="O73" s="4269" t="s">
        <v>327</v>
      </c>
      <c r="P73" s="4270"/>
      <c r="Q73" s="4273">
        <f>'16,00'!Z125</f>
        <v>0</v>
      </c>
      <c r="S73" s="320"/>
      <c r="T73" s="4202"/>
      <c r="U73" s="4269" t="s">
        <v>878</v>
      </c>
      <c r="V73" s="4270"/>
      <c r="W73" s="4273">
        <f>'19,00'!X119</f>
        <v>0</v>
      </c>
      <c r="Y73" s="3"/>
      <c r="Z73" s="3996"/>
      <c r="AA73" s="4262"/>
      <c r="AB73" s="4262"/>
      <c r="AC73" s="4279"/>
    </row>
    <row r="74" spans="1:29" ht="15.75">
      <c r="A74" s="312">
        <f>ст.хол.!A74</f>
        <v>0.41666666666666669</v>
      </c>
      <c r="B74" s="4202"/>
      <c r="C74" s="4271"/>
      <c r="D74" s="4272"/>
      <c r="E74" s="4274"/>
      <c r="G74" s="312">
        <f>G65</f>
        <v>0.5</v>
      </c>
      <c r="H74" s="4202"/>
      <c r="I74" s="4271"/>
      <c r="J74" s="4272"/>
      <c r="K74" s="4274"/>
      <c r="M74" s="312">
        <f>M65</f>
        <v>0.66666666666666663</v>
      </c>
      <c r="N74" s="4202"/>
      <c r="O74" s="4271"/>
      <c r="P74" s="4272"/>
      <c r="Q74" s="4274"/>
      <c r="S74" s="312">
        <f>S65</f>
        <v>0.79166666666666663</v>
      </c>
      <c r="T74" s="4202"/>
      <c r="U74" s="4271"/>
      <c r="V74" s="4272"/>
      <c r="W74" s="4274"/>
      <c r="Y74" s="1660"/>
      <c r="Z74" s="3996"/>
      <c r="AA74" s="4262"/>
      <c r="AB74" s="4262"/>
      <c r="AC74" s="4279"/>
    </row>
    <row r="75" spans="1:29">
      <c r="A75" s="4206" t="str">
        <f>ст.хол.!A75</f>
        <v>павильон "Донецкая"</v>
      </c>
      <c r="B75" s="4207" t="s">
        <v>251</v>
      </c>
      <c r="C75" s="4269" t="s">
        <v>886</v>
      </c>
      <c r="D75" s="4270"/>
      <c r="E75" s="4273">
        <f>'Основная продукция'!F234</f>
        <v>0</v>
      </c>
      <c r="G75" s="4206" t="str">
        <f>A75</f>
        <v>павильон "Донецкая"</v>
      </c>
      <c r="H75" s="4207" t="s">
        <v>251</v>
      </c>
      <c r="I75" s="4269"/>
      <c r="J75" s="4270"/>
      <c r="K75" s="4273"/>
      <c r="M75" s="4206" t="str">
        <f>G75</f>
        <v>павильон "Донецкая"</v>
      </c>
      <c r="N75" s="4207" t="s">
        <v>251</v>
      </c>
      <c r="O75" s="4269"/>
      <c r="P75" s="4270"/>
      <c r="Q75" s="4273"/>
      <c r="S75" s="4206" t="str">
        <f>M75</f>
        <v>павильон "Донецкая"</v>
      </c>
      <c r="T75" s="4207" t="s">
        <v>251</v>
      </c>
      <c r="U75" s="4269" t="s">
        <v>886</v>
      </c>
      <c r="V75" s="4270"/>
      <c r="W75" s="4273">
        <f>'Основная продукция'!AG234</f>
        <v>4</v>
      </c>
      <c r="Y75" s="4266"/>
      <c r="Z75" s="4260"/>
      <c r="AA75" s="4262"/>
      <c r="AB75" s="4262"/>
      <c r="AC75" s="4279"/>
    </row>
    <row r="76" spans="1:29">
      <c r="A76" s="4206"/>
      <c r="B76" s="4207"/>
      <c r="C76" s="4271"/>
      <c r="D76" s="4272"/>
      <c r="E76" s="4274"/>
      <c r="G76" s="4206"/>
      <c r="H76" s="4207"/>
      <c r="I76" s="4271"/>
      <c r="J76" s="4272"/>
      <c r="K76" s="4274"/>
      <c r="M76" s="4206"/>
      <c r="N76" s="4207"/>
      <c r="O76" s="4271"/>
      <c r="P76" s="4272"/>
      <c r="Q76" s="4274"/>
      <c r="S76" s="4206"/>
      <c r="T76" s="4207"/>
      <c r="U76" s="4271"/>
      <c r="V76" s="4272"/>
      <c r="W76" s="4274"/>
      <c r="Y76" s="4266"/>
      <c r="Z76" s="4260"/>
      <c r="AA76" s="4262"/>
      <c r="AB76" s="4262"/>
      <c r="AC76" s="4279"/>
    </row>
    <row r="77" spans="1:29">
      <c r="A77" s="326"/>
      <c r="B77" s="4207" t="s">
        <v>252</v>
      </c>
      <c r="C77" s="4275" t="s">
        <v>287</v>
      </c>
      <c r="D77" s="4276"/>
      <c r="E77" s="4273">
        <f>'10,00'!X120</f>
        <v>0</v>
      </c>
      <c r="G77" s="326"/>
      <c r="H77" s="4207" t="s">
        <v>252</v>
      </c>
      <c r="I77" s="4275" t="s">
        <v>287</v>
      </c>
      <c r="J77" s="4276"/>
      <c r="K77" s="4273">
        <f>'11,30'!Z126</f>
        <v>0</v>
      </c>
      <c r="M77" s="326"/>
      <c r="N77" s="4207" t="s">
        <v>252</v>
      </c>
      <c r="O77" s="4275" t="s">
        <v>287</v>
      </c>
      <c r="P77" s="4276"/>
      <c r="Q77" s="4273">
        <f>'16,00'!Z126</f>
        <v>0</v>
      </c>
      <c r="S77" s="326"/>
      <c r="T77" s="4207" t="s">
        <v>252</v>
      </c>
      <c r="U77" s="4275" t="s">
        <v>287</v>
      </c>
      <c r="V77" s="4276"/>
      <c r="W77" s="4273">
        <f>'19,00'!X120</f>
        <v>0</v>
      </c>
      <c r="Y77" s="1661"/>
      <c r="Z77" s="4260"/>
      <c r="AA77" s="4261"/>
      <c r="AB77" s="4261"/>
      <c r="AC77" s="4279"/>
    </row>
    <row r="78" spans="1:29">
      <c r="A78" s="4267">
        <f>ст.хол.!A78</f>
        <v>44606</v>
      </c>
      <c r="B78" s="4207"/>
      <c r="C78" s="4277"/>
      <c r="D78" s="4278"/>
      <c r="E78" s="4274"/>
      <c r="G78" s="4267">
        <f>G69</f>
        <v>44606</v>
      </c>
      <c r="H78" s="4207"/>
      <c r="I78" s="4277"/>
      <c r="J78" s="4278"/>
      <c r="K78" s="4274"/>
      <c r="M78" s="4267">
        <f>M69</f>
        <v>44606</v>
      </c>
      <c r="N78" s="4207"/>
      <c r="O78" s="4277"/>
      <c r="P78" s="4278"/>
      <c r="Q78" s="4274"/>
      <c r="S78" s="4267">
        <f>S69</f>
        <v>44606</v>
      </c>
      <c r="T78" s="4207"/>
      <c r="U78" s="4277"/>
      <c r="V78" s="4278"/>
      <c r="W78" s="4274"/>
      <c r="Y78" s="4280"/>
      <c r="Z78" s="4260"/>
      <c r="AA78" s="4261"/>
      <c r="AB78" s="4261"/>
      <c r="AC78" s="4279"/>
    </row>
    <row r="79" spans="1:29">
      <c r="A79" s="4268"/>
      <c r="B79" s="4207" t="s">
        <v>253</v>
      </c>
      <c r="C79" s="4269" t="s">
        <v>288</v>
      </c>
      <c r="D79" s="4270"/>
      <c r="E79" s="4273">
        <f>'10,00'!X121</f>
        <v>12</v>
      </c>
      <c r="G79" s="4268"/>
      <c r="H79" s="4207" t="s">
        <v>253</v>
      </c>
      <c r="I79" s="4269" t="s">
        <v>288</v>
      </c>
      <c r="J79" s="4270"/>
      <c r="K79" s="4273">
        <f>'11,30'!Z127</f>
        <v>0</v>
      </c>
      <c r="M79" s="4268"/>
      <c r="N79" s="4207" t="s">
        <v>253</v>
      </c>
      <c r="O79" s="4269" t="s">
        <v>288</v>
      </c>
      <c r="P79" s="4270"/>
      <c r="Q79" s="4273">
        <f>'16,00'!Z127</f>
        <v>0</v>
      </c>
      <c r="S79" s="4268"/>
      <c r="T79" s="4207" t="s">
        <v>253</v>
      </c>
      <c r="U79" s="4269" t="s">
        <v>288</v>
      </c>
      <c r="V79" s="4270"/>
      <c r="W79" s="4273">
        <f>'19,00'!X121</f>
        <v>12</v>
      </c>
      <c r="Y79" s="4281"/>
      <c r="Z79" s="4260"/>
      <c r="AA79" s="4262"/>
      <c r="AB79" s="4262"/>
      <c r="AC79" s="4279"/>
    </row>
    <row r="80" spans="1:29" ht="9.75" customHeight="1">
      <c r="A80" s="319"/>
      <c r="B80" s="4207"/>
      <c r="C80" s="4271"/>
      <c r="D80" s="4272"/>
      <c r="E80" s="4274"/>
      <c r="G80" s="319"/>
      <c r="H80" s="4207"/>
      <c r="I80" s="4271"/>
      <c r="J80" s="4272"/>
      <c r="K80" s="4274"/>
      <c r="M80" s="319"/>
      <c r="N80" s="4207"/>
      <c r="O80" s="4271"/>
      <c r="P80" s="4272"/>
      <c r="Q80" s="4274"/>
      <c r="S80" s="319"/>
      <c r="T80" s="4207"/>
      <c r="U80" s="4271"/>
      <c r="V80" s="4272"/>
      <c r="W80" s="4274"/>
      <c r="Y80" s="3"/>
      <c r="Z80" s="4260"/>
      <c r="AA80" s="4262"/>
      <c r="AB80" s="4262"/>
      <c r="AC80" s="4279"/>
    </row>
    <row r="81" spans="1:29" ht="8.25" customHeight="1">
      <c r="Y81" s="3"/>
      <c r="Z81" s="3"/>
      <c r="AA81" s="3"/>
      <c r="AB81" s="3"/>
      <c r="AC81" s="3"/>
    </row>
    <row r="82" spans="1:29" ht="9.75" customHeight="1">
      <c r="A82" s="320"/>
      <c r="B82" s="4202"/>
      <c r="C82" s="4269" t="s">
        <v>878</v>
      </c>
      <c r="D82" s="4270"/>
      <c r="E82" s="4273">
        <f>'10,00'!F171</f>
        <v>0</v>
      </c>
      <c r="G82" s="320"/>
      <c r="H82" s="4202"/>
      <c r="I82" s="4269" t="s">
        <v>327</v>
      </c>
      <c r="J82" s="4270"/>
      <c r="K82" s="4273">
        <f>'11,30'!F180</f>
        <v>0</v>
      </c>
      <c r="M82" s="320"/>
      <c r="N82" s="4202"/>
      <c r="O82" s="4269" t="s">
        <v>327</v>
      </c>
      <c r="P82" s="4270"/>
      <c r="Q82" s="4273">
        <f>'16,00'!F180</f>
        <v>0</v>
      </c>
      <c r="S82" s="320"/>
      <c r="T82" s="4202"/>
      <c r="U82" s="4269" t="s">
        <v>878</v>
      </c>
      <c r="V82" s="4270"/>
      <c r="W82" s="4273">
        <f>'19,00'!F171</f>
        <v>0</v>
      </c>
      <c r="Y82" s="3"/>
      <c r="Z82" s="3996"/>
      <c r="AA82" s="4262"/>
      <c r="AB82" s="4262"/>
      <c r="AC82" s="4279"/>
    </row>
    <row r="83" spans="1:29" ht="15.75">
      <c r="A83" s="312">
        <f>ст.хол.!A83</f>
        <v>0.41666666666666669</v>
      </c>
      <c r="B83" s="4202"/>
      <c r="C83" s="4271"/>
      <c r="D83" s="4272"/>
      <c r="E83" s="4274"/>
      <c r="G83" s="312">
        <f>G74</f>
        <v>0.5</v>
      </c>
      <c r="H83" s="4202"/>
      <c r="I83" s="4271"/>
      <c r="J83" s="4272"/>
      <c r="K83" s="4274"/>
      <c r="M83" s="312">
        <f>M74</f>
        <v>0.66666666666666663</v>
      </c>
      <c r="N83" s="4202"/>
      <c r="O83" s="4271"/>
      <c r="P83" s="4272"/>
      <c r="Q83" s="4274"/>
      <c r="S83" s="312">
        <f>S74</f>
        <v>0.79166666666666663</v>
      </c>
      <c r="T83" s="4202"/>
      <c r="U83" s="4271"/>
      <c r="V83" s="4272"/>
      <c r="W83" s="4274"/>
      <c r="Y83" s="1660"/>
      <c r="Z83" s="3996"/>
      <c r="AA83" s="4262"/>
      <c r="AB83" s="4262"/>
      <c r="AC83" s="4279"/>
    </row>
    <row r="84" spans="1:29">
      <c r="A84" s="4206" t="str">
        <f>ст.хол.!A84</f>
        <v>павильон "Дзержинка"</v>
      </c>
      <c r="B84" s="4207" t="s">
        <v>251</v>
      </c>
      <c r="C84" s="4269" t="s">
        <v>886</v>
      </c>
      <c r="D84" s="4270"/>
      <c r="E84" s="4273">
        <f>'Основная продукция'!F264</f>
        <v>0</v>
      </c>
      <c r="G84" s="4206" t="str">
        <f>A84</f>
        <v>павильон "Дзержинка"</v>
      </c>
      <c r="H84" s="4207" t="s">
        <v>251</v>
      </c>
      <c r="I84" s="4269"/>
      <c r="J84" s="4270"/>
      <c r="K84" s="4273"/>
      <c r="M84" s="4206" t="str">
        <f>G84</f>
        <v>павильон "Дзержинка"</v>
      </c>
      <c r="N84" s="4207" t="s">
        <v>251</v>
      </c>
      <c r="O84" s="4269"/>
      <c r="P84" s="4270"/>
      <c r="Q84" s="4273"/>
      <c r="S84" s="4206" t="str">
        <f>M84</f>
        <v>павильон "Дзержинка"</v>
      </c>
      <c r="T84" s="4207" t="s">
        <v>251</v>
      </c>
      <c r="U84" s="4269" t="s">
        <v>886</v>
      </c>
      <c r="V84" s="4270"/>
      <c r="W84" s="4273">
        <f>'Основная продукция'!AG264</f>
        <v>0</v>
      </c>
      <c r="Y84" s="4266"/>
      <c r="Z84" s="4260"/>
      <c r="AA84" s="4262"/>
      <c r="AB84" s="4262"/>
      <c r="AC84" s="4279"/>
    </row>
    <row r="85" spans="1:29">
      <c r="A85" s="4206"/>
      <c r="B85" s="4207"/>
      <c r="C85" s="4271"/>
      <c r="D85" s="4272"/>
      <c r="E85" s="4274"/>
      <c r="G85" s="4206"/>
      <c r="H85" s="4207"/>
      <c r="I85" s="4271"/>
      <c r="J85" s="4272"/>
      <c r="K85" s="4274"/>
      <c r="M85" s="4206"/>
      <c r="N85" s="4207"/>
      <c r="O85" s="4271"/>
      <c r="P85" s="4272"/>
      <c r="Q85" s="4274"/>
      <c r="S85" s="4206"/>
      <c r="T85" s="4207"/>
      <c r="U85" s="4271"/>
      <c r="V85" s="4272"/>
      <c r="W85" s="4274"/>
      <c r="Y85" s="4266"/>
      <c r="Z85" s="4260"/>
      <c r="AA85" s="4262"/>
      <c r="AB85" s="4262"/>
      <c r="AC85" s="4279"/>
    </row>
    <row r="86" spans="1:29">
      <c r="A86" s="326"/>
      <c r="B86" s="4207" t="s">
        <v>252</v>
      </c>
      <c r="C86" s="4275" t="s">
        <v>287</v>
      </c>
      <c r="D86" s="4276"/>
      <c r="E86" s="4273">
        <f>'10,00'!F172</f>
        <v>0</v>
      </c>
      <c r="G86" s="326"/>
      <c r="H86" s="4207" t="s">
        <v>252</v>
      </c>
      <c r="I86" s="4275" t="s">
        <v>287</v>
      </c>
      <c r="J86" s="4276"/>
      <c r="K86" s="4273">
        <f>'11,30'!F181</f>
        <v>0</v>
      </c>
      <c r="M86" s="326"/>
      <c r="N86" s="4207" t="s">
        <v>252</v>
      </c>
      <c r="O86" s="4275" t="s">
        <v>287</v>
      </c>
      <c r="P86" s="4276"/>
      <c r="Q86" s="4273">
        <f>'16,00'!F181</f>
        <v>0</v>
      </c>
      <c r="S86" s="326"/>
      <c r="T86" s="4207" t="s">
        <v>252</v>
      </c>
      <c r="U86" s="4275" t="s">
        <v>287</v>
      </c>
      <c r="V86" s="4276"/>
      <c r="W86" s="4273">
        <f>'19,00'!F172</f>
        <v>0</v>
      </c>
      <c r="Y86" s="1661"/>
      <c r="Z86" s="4260"/>
      <c r="AA86" s="4261"/>
      <c r="AB86" s="4261"/>
      <c r="AC86" s="4279"/>
    </row>
    <row r="87" spans="1:29">
      <c r="A87" s="4267">
        <f>ст.хол.!A87</f>
        <v>44606</v>
      </c>
      <c r="B87" s="4207"/>
      <c r="C87" s="4277"/>
      <c r="D87" s="4278"/>
      <c r="E87" s="4274"/>
      <c r="G87" s="4267">
        <f>G78</f>
        <v>44606</v>
      </c>
      <c r="H87" s="4207"/>
      <c r="I87" s="4277"/>
      <c r="J87" s="4278"/>
      <c r="K87" s="4274"/>
      <c r="M87" s="4267">
        <f>M78</f>
        <v>44606</v>
      </c>
      <c r="N87" s="4207"/>
      <c r="O87" s="4277"/>
      <c r="P87" s="4278"/>
      <c r="Q87" s="4274"/>
      <c r="S87" s="4267">
        <f>S78</f>
        <v>44606</v>
      </c>
      <c r="T87" s="4207"/>
      <c r="U87" s="4277"/>
      <c r="V87" s="4278"/>
      <c r="W87" s="4274"/>
      <c r="Y87" s="4280"/>
      <c r="Z87" s="4260"/>
      <c r="AA87" s="4261"/>
      <c r="AB87" s="4261"/>
      <c r="AC87" s="4279"/>
    </row>
    <row r="88" spans="1:29" ht="11.25" customHeight="1">
      <c r="A88" s="4268"/>
      <c r="B88" s="4207" t="s">
        <v>253</v>
      </c>
      <c r="C88" s="4269" t="s">
        <v>288</v>
      </c>
      <c r="D88" s="4270"/>
      <c r="E88" s="4273">
        <f>'10,00'!F173</f>
        <v>0</v>
      </c>
      <c r="G88" s="4268"/>
      <c r="H88" s="4207" t="s">
        <v>253</v>
      </c>
      <c r="I88" s="4269" t="s">
        <v>288</v>
      </c>
      <c r="J88" s="4270"/>
      <c r="K88" s="4273">
        <f>'11,30'!F182</f>
        <v>0</v>
      </c>
      <c r="M88" s="4268"/>
      <c r="N88" s="4207" t="s">
        <v>253</v>
      </c>
      <c r="O88" s="4269" t="s">
        <v>288</v>
      </c>
      <c r="P88" s="4270"/>
      <c r="Q88" s="4273">
        <f>'16,00'!F182</f>
        <v>0</v>
      </c>
      <c r="S88" s="4268"/>
      <c r="T88" s="4207" t="s">
        <v>253</v>
      </c>
      <c r="U88" s="4269" t="s">
        <v>288</v>
      </c>
      <c r="V88" s="4270"/>
      <c r="W88" s="4273">
        <f>'19,00'!F173</f>
        <v>0</v>
      </c>
      <c r="Y88" s="4281"/>
      <c r="Z88" s="4260"/>
      <c r="AA88" s="4262"/>
      <c r="AB88" s="4262"/>
      <c r="AC88" s="4279"/>
    </row>
    <row r="89" spans="1:29" ht="9" customHeight="1">
      <c r="A89" s="319"/>
      <c r="B89" s="4207"/>
      <c r="C89" s="4271"/>
      <c r="D89" s="4272"/>
      <c r="E89" s="4274"/>
      <c r="G89" s="319"/>
      <c r="H89" s="4207"/>
      <c r="I89" s="4271"/>
      <c r="J89" s="4272"/>
      <c r="K89" s="4274"/>
      <c r="M89" s="319"/>
      <c r="N89" s="4207"/>
      <c r="O89" s="4271"/>
      <c r="P89" s="4272"/>
      <c r="Q89" s="4274"/>
      <c r="S89" s="319"/>
      <c r="T89" s="4207"/>
      <c r="U89" s="4271"/>
      <c r="V89" s="4272"/>
      <c r="W89" s="4274"/>
      <c r="Y89" s="3"/>
      <c r="Z89" s="4260"/>
      <c r="AA89" s="4262"/>
      <c r="AB89" s="4262"/>
      <c r="AC89" s="4279"/>
    </row>
    <row r="90" spans="1:29" ht="9" customHeight="1">
      <c r="Y90" s="3"/>
      <c r="Z90" s="3"/>
      <c r="AA90" s="3"/>
      <c r="AB90" s="3"/>
      <c r="AC90" s="3"/>
    </row>
    <row r="91" spans="1:29" ht="9" customHeight="1">
      <c r="A91" s="320"/>
      <c r="B91" s="4202"/>
      <c r="C91" s="4269" t="s">
        <v>878</v>
      </c>
      <c r="D91" s="4270"/>
      <c r="E91" s="4273">
        <f>'10,00'!O171</f>
        <v>0</v>
      </c>
      <c r="G91" s="320"/>
      <c r="H91" s="4202"/>
      <c r="I91" s="4269" t="s">
        <v>327</v>
      </c>
      <c r="J91" s="4270"/>
      <c r="K91" s="4273">
        <f>'11,30'!P180</f>
        <v>0</v>
      </c>
      <c r="M91" s="320"/>
      <c r="N91" s="4202"/>
      <c r="O91" s="4269" t="s">
        <v>327</v>
      </c>
      <c r="P91" s="4270"/>
      <c r="Q91" s="4273">
        <f>'16,00'!P180</f>
        <v>0</v>
      </c>
      <c r="S91" s="320"/>
      <c r="T91" s="4202"/>
      <c r="U91" s="4269" t="s">
        <v>878</v>
      </c>
      <c r="V91" s="4270"/>
      <c r="W91" s="4273">
        <f>'19,00'!O171</f>
        <v>0</v>
      </c>
      <c r="Y91" s="3"/>
      <c r="Z91" s="3996"/>
      <c r="AA91" s="4262"/>
      <c r="AB91" s="4262"/>
      <c r="AC91" s="4279"/>
    </row>
    <row r="92" spans="1:29" ht="15.75">
      <c r="A92" s="312">
        <f>ст.хол.!A92</f>
        <v>0.41666666666666669</v>
      </c>
      <c r="B92" s="4202"/>
      <c r="C92" s="4271"/>
      <c r="D92" s="4272"/>
      <c r="E92" s="4274"/>
      <c r="G92" s="312">
        <f>G74</f>
        <v>0.5</v>
      </c>
      <c r="H92" s="4202"/>
      <c r="I92" s="4271"/>
      <c r="J92" s="4272"/>
      <c r="K92" s="4274"/>
      <c r="M92" s="312">
        <f>M74</f>
        <v>0.66666666666666663</v>
      </c>
      <c r="N92" s="4202"/>
      <c r="O92" s="4271"/>
      <c r="P92" s="4272"/>
      <c r="Q92" s="4274"/>
      <c r="S92" s="312">
        <f>S74</f>
        <v>0.79166666666666663</v>
      </c>
      <c r="T92" s="4202"/>
      <c r="U92" s="4271"/>
      <c r="V92" s="4272"/>
      <c r="W92" s="4274"/>
      <c r="Y92" s="1660"/>
      <c r="Z92" s="3996"/>
      <c r="AA92" s="4262"/>
      <c r="AB92" s="4262"/>
      <c r="AC92" s="4279"/>
    </row>
    <row r="93" spans="1:29">
      <c r="A93" s="4206" t="str">
        <f>ст.хол.!A93</f>
        <v>павильон "Какаду"</v>
      </c>
      <c r="B93" s="4207" t="s">
        <v>251</v>
      </c>
      <c r="C93" s="4269" t="s">
        <v>886</v>
      </c>
      <c r="D93" s="4270"/>
      <c r="E93" s="4273">
        <f>'Основная продукция'!F290</f>
        <v>0</v>
      </c>
      <c r="G93" s="4206" t="str">
        <f>A93</f>
        <v>павильон "Какаду"</v>
      </c>
      <c r="H93" s="4207" t="s">
        <v>251</v>
      </c>
      <c r="I93" s="4269"/>
      <c r="J93" s="4270"/>
      <c r="K93" s="4273"/>
      <c r="M93" s="4206" t="str">
        <f>G93</f>
        <v>павильон "Какаду"</v>
      </c>
      <c r="N93" s="4207" t="s">
        <v>251</v>
      </c>
      <c r="O93" s="4269"/>
      <c r="P93" s="4270"/>
      <c r="Q93" s="4273"/>
      <c r="S93" s="4206" t="str">
        <f>M93</f>
        <v>павильон "Какаду"</v>
      </c>
      <c r="T93" s="4207" t="s">
        <v>251</v>
      </c>
      <c r="U93" s="4269" t="s">
        <v>886</v>
      </c>
      <c r="V93" s="4270"/>
      <c r="W93" s="4273">
        <f>'Основная продукция'!AG290</f>
        <v>0</v>
      </c>
      <c r="Y93" s="4266"/>
      <c r="Z93" s="4260"/>
      <c r="AA93" s="4262"/>
      <c r="AB93" s="4262"/>
      <c r="AC93" s="4279"/>
    </row>
    <row r="94" spans="1:29">
      <c r="A94" s="4206"/>
      <c r="B94" s="4207"/>
      <c r="C94" s="4271"/>
      <c r="D94" s="4272"/>
      <c r="E94" s="4274"/>
      <c r="G94" s="4206"/>
      <c r="H94" s="4207"/>
      <c r="I94" s="4271"/>
      <c r="J94" s="4272"/>
      <c r="K94" s="4274"/>
      <c r="M94" s="4206"/>
      <c r="N94" s="4207"/>
      <c r="O94" s="4271"/>
      <c r="P94" s="4272"/>
      <c r="Q94" s="4274"/>
      <c r="S94" s="4206"/>
      <c r="T94" s="4207"/>
      <c r="U94" s="4271"/>
      <c r="V94" s="4272"/>
      <c r="W94" s="4274"/>
      <c r="Y94" s="4266"/>
      <c r="Z94" s="4260"/>
      <c r="AA94" s="4262"/>
      <c r="AB94" s="4262"/>
      <c r="AC94" s="4279"/>
    </row>
    <row r="95" spans="1:29">
      <c r="A95" s="326"/>
      <c r="B95" s="4207" t="s">
        <v>252</v>
      </c>
      <c r="C95" s="4275" t="s">
        <v>287</v>
      </c>
      <c r="D95" s="4276"/>
      <c r="E95" s="4273">
        <f>'10,00'!O172</f>
        <v>0</v>
      </c>
      <c r="G95" s="326"/>
      <c r="H95" s="4207" t="s">
        <v>252</v>
      </c>
      <c r="I95" s="4275" t="s">
        <v>287</v>
      </c>
      <c r="J95" s="4276"/>
      <c r="K95" s="4273">
        <f>'11,30'!P181</f>
        <v>0</v>
      </c>
      <c r="M95" s="326"/>
      <c r="N95" s="4207" t="s">
        <v>252</v>
      </c>
      <c r="O95" s="4275" t="s">
        <v>287</v>
      </c>
      <c r="P95" s="4276"/>
      <c r="Q95" s="4273">
        <f>'16,00'!P181</f>
        <v>0</v>
      </c>
      <c r="S95" s="326"/>
      <c r="T95" s="4207" t="s">
        <v>252</v>
      </c>
      <c r="U95" s="4275" t="s">
        <v>287</v>
      </c>
      <c r="V95" s="4276"/>
      <c r="W95" s="4273">
        <f>'19,00'!O172</f>
        <v>0</v>
      </c>
      <c r="Y95" s="1661"/>
      <c r="Z95" s="4260"/>
      <c r="AA95" s="4261"/>
      <c r="AB95" s="4261"/>
      <c r="AC95" s="4279"/>
    </row>
    <row r="96" spans="1:29">
      <c r="A96" s="4267">
        <f>ст.хол.!A96</f>
        <v>44606</v>
      </c>
      <c r="B96" s="4207"/>
      <c r="C96" s="4277"/>
      <c r="D96" s="4278"/>
      <c r="E96" s="4274"/>
      <c r="G96" s="4267">
        <f>G87</f>
        <v>44606</v>
      </c>
      <c r="H96" s="4207"/>
      <c r="I96" s="4277"/>
      <c r="J96" s="4278"/>
      <c r="K96" s="4274"/>
      <c r="M96" s="4267">
        <f>M87</f>
        <v>44606</v>
      </c>
      <c r="N96" s="4207"/>
      <c r="O96" s="4277"/>
      <c r="P96" s="4278"/>
      <c r="Q96" s="4274"/>
      <c r="S96" s="4267">
        <f>S87</f>
        <v>44606</v>
      </c>
      <c r="T96" s="4207"/>
      <c r="U96" s="4277"/>
      <c r="V96" s="4278"/>
      <c r="W96" s="4274"/>
      <c r="Y96" s="4280"/>
      <c r="Z96" s="4260"/>
      <c r="AA96" s="4261"/>
      <c r="AB96" s="4261"/>
      <c r="AC96" s="4279"/>
    </row>
    <row r="97" spans="1:29">
      <c r="A97" s="4268"/>
      <c r="B97" s="4207" t="s">
        <v>253</v>
      </c>
      <c r="C97" s="4269" t="s">
        <v>288</v>
      </c>
      <c r="D97" s="4270"/>
      <c r="E97" s="4273">
        <f>'10,00'!O173</f>
        <v>0</v>
      </c>
      <c r="G97" s="4268"/>
      <c r="H97" s="4207" t="s">
        <v>253</v>
      </c>
      <c r="I97" s="4269" t="s">
        <v>288</v>
      </c>
      <c r="J97" s="4270"/>
      <c r="K97" s="4273">
        <f>'11,30'!P182</f>
        <v>0</v>
      </c>
      <c r="M97" s="4268"/>
      <c r="N97" s="4207" t="s">
        <v>253</v>
      </c>
      <c r="O97" s="4269" t="s">
        <v>288</v>
      </c>
      <c r="P97" s="4270"/>
      <c r="Q97" s="4273">
        <f>'16,00'!P182</f>
        <v>0</v>
      </c>
      <c r="S97" s="4268"/>
      <c r="T97" s="4207" t="s">
        <v>253</v>
      </c>
      <c r="U97" s="4269" t="s">
        <v>288</v>
      </c>
      <c r="V97" s="4270"/>
      <c r="W97" s="4273">
        <f>'19,00'!O173</f>
        <v>0</v>
      </c>
      <c r="Y97" s="4281"/>
      <c r="Z97" s="4260"/>
      <c r="AA97" s="4262"/>
      <c r="AB97" s="4262"/>
      <c r="AC97" s="4279"/>
    </row>
    <row r="98" spans="1:29" ht="9" customHeight="1">
      <c r="A98" s="319"/>
      <c r="B98" s="4207"/>
      <c r="C98" s="4271"/>
      <c r="D98" s="4272"/>
      <c r="E98" s="4274"/>
      <c r="G98" s="319"/>
      <c r="H98" s="4207"/>
      <c r="I98" s="4271"/>
      <c r="J98" s="4272"/>
      <c r="K98" s="4274"/>
      <c r="M98" s="319"/>
      <c r="N98" s="4207"/>
      <c r="O98" s="4271"/>
      <c r="P98" s="4272"/>
      <c r="Q98" s="4274"/>
      <c r="S98" s="319"/>
      <c r="T98" s="4207"/>
      <c r="U98" s="4271"/>
      <c r="V98" s="4272"/>
      <c r="W98" s="4274"/>
      <c r="Y98" s="3"/>
      <c r="Z98" s="4260"/>
      <c r="AA98" s="4262"/>
      <c r="AB98" s="4262"/>
      <c r="AC98" s="4279"/>
    </row>
    <row r="99" spans="1:29" ht="9" customHeight="1">
      <c r="Y99" s="3"/>
      <c r="Z99" s="3"/>
      <c r="AA99" s="3"/>
      <c r="AB99" s="3"/>
      <c r="AC99" s="3"/>
    </row>
    <row r="100" spans="1:29" ht="9" customHeight="1">
      <c r="A100" s="320"/>
      <c r="B100" s="4202"/>
      <c r="C100" s="4269" t="s">
        <v>878</v>
      </c>
      <c r="D100" s="4270"/>
      <c r="E100" s="4273">
        <f>'10,00'!X171</f>
        <v>52</v>
      </c>
      <c r="G100" s="320"/>
      <c r="H100" s="4202"/>
      <c r="I100" s="4269" t="s">
        <v>327</v>
      </c>
      <c r="J100" s="4270"/>
      <c r="K100" s="4273">
        <f>'11,30'!Z180</f>
        <v>0</v>
      </c>
      <c r="M100" s="320"/>
      <c r="N100" s="4202"/>
      <c r="O100" s="4269" t="s">
        <v>327</v>
      </c>
      <c r="P100" s="4270"/>
      <c r="Q100" s="4273">
        <f>'16,00'!Z180</f>
        <v>0</v>
      </c>
      <c r="S100" s="320"/>
      <c r="T100" s="4202"/>
      <c r="U100" s="4269" t="s">
        <v>878</v>
      </c>
      <c r="V100" s="4270"/>
      <c r="W100" s="4273">
        <f>'19,00'!X171</f>
        <v>20</v>
      </c>
      <c r="Y100" s="3"/>
      <c r="Z100" s="3996"/>
      <c r="AA100" s="4262"/>
      <c r="AB100" s="4262"/>
      <c r="AC100" s="4279"/>
    </row>
    <row r="101" spans="1:29" ht="15.75">
      <c r="A101" s="312">
        <f>ст.хол.!A101</f>
        <v>0.41666666666666669</v>
      </c>
      <c r="B101" s="4202"/>
      <c r="C101" s="4271"/>
      <c r="D101" s="4272"/>
      <c r="E101" s="4274"/>
      <c r="G101" s="312">
        <f>G92</f>
        <v>0.5</v>
      </c>
      <c r="H101" s="4202"/>
      <c r="I101" s="4271"/>
      <c r="J101" s="4272"/>
      <c r="K101" s="4274"/>
      <c r="M101" s="312">
        <f>M92</f>
        <v>0.66666666666666663</v>
      </c>
      <c r="N101" s="4202"/>
      <c r="O101" s="4271"/>
      <c r="P101" s="4272"/>
      <c r="Q101" s="4274"/>
      <c r="S101" s="312">
        <f>S92</f>
        <v>0.79166666666666663</v>
      </c>
      <c r="T101" s="4202"/>
      <c r="U101" s="4271"/>
      <c r="V101" s="4272"/>
      <c r="W101" s="4274"/>
      <c r="Y101" s="1660"/>
      <c r="Z101" s="3996"/>
      <c r="AA101" s="4262"/>
      <c r="AB101" s="4262"/>
      <c r="AC101" s="4279"/>
    </row>
    <row r="102" spans="1:29">
      <c r="A102" s="4206" t="str">
        <f>ст.хол.!A102</f>
        <v>павильон "Карпинка"</v>
      </c>
      <c r="B102" s="4207" t="s">
        <v>251</v>
      </c>
      <c r="C102" s="4269" t="s">
        <v>886</v>
      </c>
      <c r="D102" s="4270"/>
      <c r="E102" s="4273">
        <f>'Основная продукция'!F318</f>
        <v>6</v>
      </c>
      <c r="G102" s="4206" t="str">
        <f>A102</f>
        <v>павильон "Карпинка"</v>
      </c>
      <c r="H102" s="4207" t="s">
        <v>251</v>
      </c>
      <c r="I102" s="4269"/>
      <c r="J102" s="4270"/>
      <c r="K102" s="4273"/>
      <c r="M102" s="4206" t="str">
        <f>G102</f>
        <v>павильон "Карпинка"</v>
      </c>
      <c r="N102" s="4207" t="s">
        <v>251</v>
      </c>
      <c r="O102" s="4269"/>
      <c r="P102" s="4270"/>
      <c r="Q102" s="4273"/>
      <c r="S102" s="4206" t="str">
        <f>M102</f>
        <v>павильон "Карпинка"</v>
      </c>
      <c r="T102" s="4207" t="s">
        <v>251</v>
      </c>
      <c r="U102" s="4269" t="s">
        <v>886</v>
      </c>
      <c r="V102" s="4270"/>
      <c r="W102" s="4273">
        <f>'Основная продукция'!AG318</f>
        <v>10</v>
      </c>
      <c r="Y102" s="4266"/>
      <c r="Z102" s="4260"/>
      <c r="AA102" s="4262"/>
      <c r="AB102" s="4262"/>
      <c r="AC102" s="4279"/>
    </row>
    <row r="103" spans="1:29">
      <c r="A103" s="4206"/>
      <c r="B103" s="4207"/>
      <c r="C103" s="4271"/>
      <c r="D103" s="4272"/>
      <c r="E103" s="4274"/>
      <c r="G103" s="4206"/>
      <c r="H103" s="4207"/>
      <c r="I103" s="4271"/>
      <c r="J103" s="4272"/>
      <c r="K103" s="4274"/>
      <c r="M103" s="4206"/>
      <c r="N103" s="4207"/>
      <c r="O103" s="4271"/>
      <c r="P103" s="4272"/>
      <c r="Q103" s="4274"/>
      <c r="S103" s="4206"/>
      <c r="T103" s="4207"/>
      <c r="U103" s="4271"/>
      <c r="V103" s="4272"/>
      <c r="W103" s="4274"/>
      <c r="Y103" s="4266"/>
      <c r="Z103" s="4260"/>
      <c r="AA103" s="4262"/>
      <c r="AB103" s="4262"/>
      <c r="AC103" s="4279"/>
    </row>
    <row r="104" spans="1:29">
      <c r="A104" s="326"/>
      <c r="B104" s="4207" t="s">
        <v>252</v>
      </c>
      <c r="C104" s="4275" t="s">
        <v>287</v>
      </c>
      <c r="D104" s="4276"/>
      <c r="E104" s="4273">
        <f>'10,00'!X172</f>
        <v>0</v>
      </c>
      <c r="G104" s="326"/>
      <c r="H104" s="4207" t="s">
        <v>252</v>
      </c>
      <c r="I104" s="4275" t="s">
        <v>287</v>
      </c>
      <c r="J104" s="4276"/>
      <c r="K104" s="4273">
        <f>'11,30'!Z181</f>
        <v>0</v>
      </c>
      <c r="M104" s="326"/>
      <c r="N104" s="4207" t="s">
        <v>252</v>
      </c>
      <c r="O104" s="4275" t="s">
        <v>287</v>
      </c>
      <c r="P104" s="4276"/>
      <c r="Q104" s="4273">
        <f>'16,00'!Z181</f>
        <v>0</v>
      </c>
      <c r="S104" s="326"/>
      <c r="T104" s="4207" t="s">
        <v>252</v>
      </c>
      <c r="U104" s="4275" t="s">
        <v>287</v>
      </c>
      <c r="V104" s="4276"/>
      <c r="W104" s="4273">
        <f>'19,00'!X172</f>
        <v>0</v>
      </c>
      <c r="Y104" s="1661"/>
      <c r="Z104" s="4260"/>
      <c r="AA104" s="4261"/>
      <c r="AB104" s="4261"/>
      <c r="AC104" s="4279"/>
    </row>
    <row r="105" spans="1:29">
      <c r="A105" s="4267">
        <f>ст.хол.!A105</f>
        <v>44606</v>
      </c>
      <c r="B105" s="4207"/>
      <c r="C105" s="4277"/>
      <c r="D105" s="4278"/>
      <c r="E105" s="4274"/>
      <c r="G105" s="4267">
        <f>G96</f>
        <v>44606</v>
      </c>
      <c r="H105" s="4207"/>
      <c r="I105" s="4277"/>
      <c r="J105" s="4278"/>
      <c r="K105" s="4274"/>
      <c r="M105" s="4267">
        <f>M96</f>
        <v>44606</v>
      </c>
      <c r="N105" s="4207"/>
      <c r="O105" s="4277"/>
      <c r="P105" s="4278"/>
      <c r="Q105" s="4274"/>
      <c r="S105" s="4267">
        <f>S96</f>
        <v>44606</v>
      </c>
      <c r="T105" s="4207"/>
      <c r="U105" s="4277"/>
      <c r="V105" s="4278"/>
      <c r="W105" s="4274"/>
      <c r="Y105" s="4280"/>
      <c r="Z105" s="4260"/>
      <c r="AA105" s="4261"/>
      <c r="AB105" s="4261"/>
      <c r="AC105" s="4279"/>
    </row>
    <row r="106" spans="1:29">
      <c r="A106" s="4268"/>
      <c r="B106" s="4207" t="s">
        <v>253</v>
      </c>
      <c r="C106" s="4269" t="s">
        <v>288</v>
      </c>
      <c r="D106" s="4270"/>
      <c r="E106" s="4273">
        <f>'10,00'!X173</f>
        <v>48</v>
      </c>
      <c r="G106" s="4268"/>
      <c r="H106" s="4207" t="s">
        <v>253</v>
      </c>
      <c r="I106" s="4269" t="s">
        <v>288</v>
      </c>
      <c r="J106" s="4270"/>
      <c r="K106" s="4273">
        <f>'11,30'!Z182</f>
        <v>0</v>
      </c>
      <c r="M106" s="4268"/>
      <c r="N106" s="4207" t="s">
        <v>253</v>
      </c>
      <c r="O106" s="4269" t="s">
        <v>288</v>
      </c>
      <c r="P106" s="4270"/>
      <c r="Q106" s="4273">
        <f>'16,00'!Z182</f>
        <v>0</v>
      </c>
      <c r="S106" s="4268"/>
      <c r="T106" s="4207" t="s">
        <v>253</v>
      </c>
      <c r="U106" s="4269" t="s">
        <v>288</v>
      </c>
      <c r="V106" s="4270"/>
      <c r="W106" s="4273">
        <f>'19,00'!X173</f>
        <v>12</v>
      </c>
      <c r="Y106" s="4281"/>
      <c r="Z106" s="4260"/>
      <c r="AA106" s="4262"/>
      <c r="AB106" s="4262"/>
      <c r="AC106" s="4279"/>
    </row>
    <row r="107" spans="1:29" ht="8.25" customHeight="1">
      <c r="A107" s="319"/>
      <c r="B107" s="4207"/>
      <c r="C107" s="4271"/>
      <c r="D107" s="4272"/>
      <c r="E107" s="4274"/>
      <c r="G107" s="319"/>
      <c r="H107" s="4207"/>
      <c r="I107" s="4271"/>
      <c r="J107" s="4272"/>
      <c r="K107" s="4274"/>
      <c r="M107" s="319"/>
      <c r="N107" s="4207"/>
      <c r="O107" s="4271"/>
      <c r="P107" s="4272"/>
      <c r="Q107" s="4274"/>
      <c r="S107" s="319"/>
      <c r="T107" s="4207"/>
      <c r="U107" s="4271"/>
      <c r="V107" s="4272"/>
      <c r="W107" s="4274"/>
      <c r="Y107" s="3"/>
      <c r="Z107" s="4260"/>
      <c r="AA107" s="4262"/>
      <c r="AB107" s="4262"/>
      <c r="AC107" s="4279"/>
    </row>
    <row r="108" spans="1:29" ht="9.75" customHeight="1">
      <c r="Y108" s="3"/>
      <c r="Z108" s="3"/>
      <c r="AA108" s="3"/>
      <c r="AB108" s="3"/>
      <c r="AC108" s="3"/>
    </row>
    <row r="109" spans="1:29" ht="9" customHeight="1">
      <c r="A109" s="320"/>
      <c r="B109" s="4202"/>
      <c r="C109" s="4269" t="s">
        <v>878</v>
      </c>
      <c r="D109" s="4270"/>
      <c r="E109" s="4273">
        <f>'10,00'!F223</f>
        <v>0</v>
      </c>
      <c r="G109" s="320"/>
      <c r="H109" s="4202"/>
      <c r="I109" s="4269" t="s">
        <v>327</v>
      </c>
      <c r="J109" s="4270"/>
      <c r="K109" s="4273">
        <f>'11,30'!F235</f>
        <v>0</v>
      </c>
      <c r="M109" s="320"/>
      <c r="N109" s="4202"/>
      <c r="O109" s="4269" t="s">
        <v>327</v>
      </c>
      <c r="P109" s="4270"/>
      <c r="Q109" s="4273">
        <f>'16,00'!F235</f>
        <v>0</v>
      </c>
      <c r="S109" s="320"/>
      <c r="T109" s="4202"/>
      <c r="U109" s="4269" t="s">
        <v>878</v>
      </c>
      <c r="V109" s="4270"/>
      <c r="W109" s="4273">
        <f>'19,00'!F223</f>
        <v>4</v>
      </c>
      <c r="Y109" s="3"/>
      <c r="Z109" s="3996"/>
      <c r="AA109" s="4262"/>
      <c r="AB109" s="4262"/>
      <c r="AC109" s="4279"/>
    </row>
    <row r="110" spans="1:29" ht="15.75">
      <c r="A110" s="312">
        <f>ст.хол.!A110</f>
        <v>0.41666666666666669</v>
      </c>
      <c r="B110" s="4202"/>
      <c r="C110" s="4271"/>
      <c r="D110" s="4272"/>
      <c r="E110" s="4274"/>
      <c r="G110" s="312">
        <f>G101</f>
        <v>0.5</v>
      </c>
      <c r="H110" s="4202"/>
      <c r="I110" s="4271"/>
      <c r="J110" s="4272"/>
      <c r="K110" s="4274"/>
      <c r="M110" s="312">
        <f>M101</f>
        <v>0.66666666666666663</v>
      </c>
      <c r="N110" s="4202"/>
      <c r="O110" s="4271"/>
      <c r="P110" s="4272"/>
      <c r="Q110" s="4274"/>
      <c r="S110" s="312">
        <f>S101</f>
        <v>0.79166666666666663</v>
      </c>
      <c r="T110" s="4202"/>
      <c r="U110" s="4271"/>
      <c r="V110" s="4272"/>
      <c r="W110" s="4274"/>
      <c r="Y110" s="1660"/>
      <c r="Z110" s="3996"/>
      <c r="AA110" s="4262"/>
      <c r="AB110" s="4262"/>
      <c r="AC110" s="4279"/>
    </row>
    <row r="111" spans="1:29">
      <c r="A111" s="4206" t="str">
        <f>ст.хол.!A111</f>
        <v>павильон "Ак-Эмир"</v>
      </c>
      <c r="B111" s="4207" t="s">
        <v>251</v>
      </c>
      <c r="C111" s="4269" t="s">
        <v>886</v>
      </c>
      <c r="D111" s="4270"/>
      <c r="E111" s="4273">
        <f>'Основная продукция'!F346</f>
        <v>3</v>
      </c>
      <c r="G111" s="4206" t="str">
        <f>A111</f>
        <v>павильон "Ак-Эмир"</v>
      </c>
      <c r="H111" s="4207" t="s">
        <v>251</v>
      </c>
      <c r="I111" s="4269"/>
      <c r="J111" s="4270"/>
      <c r="K111" s="4273"/>
      <c r="M111" s="4206" t="str">
        <f>G111</f>
        <v>павильон "Ак-Эмир"</v>
      </c>
      <c r="N111" s="4207" t="s">
        <v>251</v>
      </c>
      <c r="O111" s="4269"/>
      <c r="P111" s="4270"/>
      <c r="Q111" s="4273"/>
      <c r="S111" s="4206" t="str">
        <f>M111</f>
        <v>павильон "Ак-Эмир"</v>
      </c>
      <c r="T111" s="4207" t="s">
        <v>251</v>
      </c>
      <c r="U111" s="4269" t="s">
        <v>886</v>
      </c>
      <c r="V111" s="4270"/>
      <c r="W111" s="4273">
        <f>'Основная продукция'!AG346</f>
        <v>1</v>
      </c>
      <c r="Y111" s="4266"/>
      <c r="Z111" s="4260"/>
      <c r="AA111" s="4262"/>
      <c r="AB111" s="4262"/>
      <c r="AC111" s="4279"/>
    </row>
    <row r="112" spans="1:29">
      <c r="A112" s="4206"/>
      <c r="B112" s="4207"/>
      <c r="C112" s="4271"/>
      <c r="D112" s="4272"/>
      <c r="E112" s="4274"/>
      <c r="G112" s="4206"/>
      <c r="H112" s="4207"/>
      <c r="I112" s="4271"/>
      <c r="J112" s="4272"/>
      <c r="K112" s="4274"/>
      <c r="M112" s="4206"/>
      <c r="N112" s="4207"/>
      <c r="O112" s="4271"/>
      <c r="P112" s="4272"/>
      <c r="Q112" s="4274"/>
      <c r="S112" s="4206"/>
      <c r="T112" s="4207"/>
      <c r="U112" s="4271"/>
      <c r="V112" s="4272"/>
      <c r="W112" s="4274"/>
      <c r="Y112" s="4266"/>
      <c r="Z112" s="4260"/>
      <c r="AA112" s="4262"/>
      <c r="AB112" s="4262"/>
      <c r="AC112" s="4279"/>
    </row>
    <row r="113" spans="1:29">
      <c r="A113" s="326"/>
      <c r="B113" s="4207" t="s">
        <v>252</v>
      </c>
      <c r="C113" s="4275" t="s">
        <v>287</v>
      </c>
      <c r="D113" s="4276"/>
      <c r="E113" s="4273">
        <f>'10,00'!F224</f>
        <v>0</v>
      </c>
      <c r="G113" s="326"/>
      <c r="H113" s="4207" t="s">
        <v>252</v>
      </c>
      <c r="I113" s="4275" t="s">
        <v>287</v>
      </c>
      <c r="J113" s="4276"/>
      <c r="K113" s="4273">
        <f>'11,30'!F236</f>
        <v>0</v>
      </c>
      <c r="M113" s="326"/>
      <c r="N113" s="4207" t="s">
        <v>252</v>
      </c>
      <c r="O113" s="4275" t="s">
        <v>287</v>
      </c>
      <c r="P113" s="4276"/>
      <c r="Q113" s="4273">
        <f>'16,00'!F236</f>
        <v>0</v>
      </c>
      <c r="S113" s="326"/>
      <c r="T113" s="4207" t="s">
        <v>252</v>
      </c>
      <c r="U113" s="4275" t="s">
        <v>287</v>
      </c>
      <c r="V113" s="4276"/>
      <c r="W113" s="4273">
        <f>'19,00'!F224</f>
        <v>0</v>
      </c>
      <c r="Y113" s="1661"/>
      <c r="Z113" s="4260"/>
      <c r="AA113" s="4261"/>
      <c r="AB113" s="4261"/>
      <c r="AC113" s="4279"/>
    </row>
    <row r="114" spans="1:29">
      <c r="A114" s="4267">
        <f>ст.хол.!A114</f>
        <v>44606</v>
      </c>
      <c r="B114" s="4207"/>
      <c r="C114" s="4277"/>
      <c r="D114" s="4278"/>
      <c r="E114" s="4274"/>
      <c r="G114" s="4267">
        <f>G105</f>
        <v>44606</v>
      </c>
      <c r="H114" s="4207"/>
      <c r="I114" s="4277"/>
      <c r="J114" s="4278"/>
      <c r="K114" s="4274"/>
      <c r="M114" s="4267">
        <f>M105</f>
        <v>44606</v>
      </c>
      <c r="N114" s="4207"/>
      <c r="O114" s="4277"/>
      <c r="P114" s="4278"/>
      <c r="Q114" s="4274"/>
      <c r="S114" s="4267">
        <f>S105</f>
        <v>44606</v>
      </c>
      <c r="T114" s="4207"/>
      <c r="U114" s="4277"/>
      <c r="V114" s="4278"/>
      <c r="W114" s="4274"/>
      <c r="Y114" s="4280"/>
      <c r="Z114" s="4260"/>
      <c r="AA114" s="4261"/>
      <c r="AB114" s="4261"/>
      <c r="AC114" s="4279"/>
    </row>
    <row r="115" spans="1:29">
      <c r="A115" s="4268"/>
      <c r="B115" s="4207" t="s">
        <v>253</v>
      </c>
      <c r="C115" s="4269" t="s">
        <v>288</v>
      </c>
      <c r="D115" s="4270"/>
      <c r="E115" s="4273">
        <f>'10,00'!F225</f>
        <v>0</v>
      </c>
      <c r="G115" s="4268"/>
      <c r="H115" s="4207" t="s">
        <v>253</v>
      </c>
      <c r="I115" s="4269" t="s">
        <v>288</v>
      </c>
      <c r="J115" s="4270"/>
      <c r="K115" s="4273">
        <f>'11,30'!F237</f>
        <v>0</v>
      </c>
      <c r="M115" s="4268"/>
      <c r="N115" s="4207" t="s">
        <v>253</v>
      </c>
      <c r="O115" s="4269" t="s">
        <v>288</v>
      </c>
      <c r="P115" s="4270"/>
      <c r="Q115" s="4273">
        <f>'16,00'!F237</f>
        <v>0</v>
      </c>
      <c r="S115" s="4268"/>
      <c r="T115" s="4207" t="s">
        <v>253</v>
      </c>
      <c r="U115" s="4269" t="s">
        <v>288</v>
      </c>
      <c r="V115" s="4270"/>
      <c r="W115" s="4273">
        <f>'19,00'!F225</f>
        <v>4</v>
      </c>
      <c r="Y115" s="4281"/>
      <c r="Z115" s="4260"/>
      <c r="AA115" s="4262"/>
      <c r="AB115" s="4262"/>
      <c r="AC115" s="4279"/>
    </row>
    <row r="116" spans="1:29" ht="9.75" customHeight="1">
      <c r="A116" s="319"/>
      <c r="B116" s="4207"/>
      <c r="C116" s="4271"/>
      <c r="D116" s="4272"/>
      <c r="E116" s="4274"/>
      <c r="G116" s="319"/>
      <c r="H116" s="4207"/>
      <c r="I116" s="4271"/>
      <c r="J116" s="4272"/>
      <c r="K116" s="4274"/>
      <c r="M116" s="319"/>
      <c r="N116" s="4207"/>
      <c r="O116" s="4271"/>
      <c r="P116" s="4272"/>
      <c r="Q116" s="4274"/>
      <c r="S116" s="319"/>
      <c r="T116" s="4207"/>
      <c r="U116" s="4271"/>
      <c r="V116" s="4272"/>
      <c r="W116" s="4274"/>
      <c r="Y116" s="3"/>
      <c r="Z116" s="4260"/>
      <c r="AA116" s="4262"/>
      <c r="AB116" s="4262"/>
      <c r="AC116" s="4279"/>
    </row>
    <row r="117" spans="1:29" ht="9.75" customHeight="1">
      <c r="Y117" s="3"/>
      <c r="Z117" s="3"/>
      <c r="AA117" s="3"/>
      <c r="AB117" s="3"/>
      <c r="AC117" s="3"/>
    </row>
    <row r="118" spans="1:29">
      <c r="A118" s="320"/>
      <c r="B118" s="4202"/>
      <c r="C118" s="4269" t="s">
        <v>878</v>
      </c>
      <c r="D118" s="4270"/>
      <c r="E118" s="4273">
        <f>'10,00'!O223</f>
        <v>0</v>
      </c>
      <c r="G118" s="320"/>
      <c r="H118" s="4202"/>
      <c r="I118" s="4269" t="s">
        <v>327</v>
      </c>
      <c r="J118" s="4270"/>
      <c r="K118" s="4273">
        <f>'11,30'!P235</f>
        <v>0</v>
      </c>
      <c r="M118" s="320"/>
      <c r="N118" s="4202"/>
      <c r="O118" s="4269" t="s">
        <v>327</v>
      </c>
      <c r="P118" s="4270"/>
      <c r="Q118" s="4273">
        <f>'16,00'!P235</f>
        <v>0</v>
      </c>
      <c r="S118" s="320"/>
      <c r="T118" s="4202"/>
      <c r="U118" s="4269" t="s">
        <v>878</v>
      </c>
      <c r="V118" s="4270"/>
      <c r="W118" s="4273">
        <f>'19,00'!O223</f>
        <v>0</v>
      </c>
      <c r="Y118" s="3"/>
      <c r="Z118" s="3996"/>
      <c r="AA118" s="4262"/>
      <c r="AB118" s="4262"/>
      <c r="AC118" s="4279"/>
    </row>
    <row r="119" spans="1:29" ht="15.75">
      <c r="A119" s="312">
        <f>ст.хол.!A119</f>
        <v>0.41666666666666669</v>
      </c>
      <c r="B119" s="4202"/>
      <c r="C119" s="4271"/>
      <c r="D119" s="4272"/>
      <c r="E119" s="4274"/>
      <c r="G119" s="312">
        <f>G110</f>
        <v>0.5</v>
      </c>
      <c r="H119" s="4202"/>
      <c r="I119" s="4271"/>
      <c r="J119" s="4272"/>
      <c r="K119" s="4274"/>
      <c r="M119" s="312">
        <f>M110</f>
        <v>0.66666666666666663</v>
      </c>
      <c r="N119" s="4202"/>
      <c r="O119" s="4271"/>
      <c r="P119" s="4272"/>
      <c r="Q119" s="4274"/>
      <c r="S119" s="312">
        <f>S110</f>
        <v>0.79166666666666663</v>
      </c>
      <c r="T119" s="4202"/>
      <c r="U119" s="4271"/>
      <c r="V119" s="4272"/>
      <c r="W119" s="4274"/>
      <c r="Y119" s="1660"/>
      <c r="Z119" s="3996"/>
      <c r="AA119" s="4262"/>
      <c r="AB119" s="4262"/>
      <c r="AC119" s="4279"/>
    </row>
    <row r="120" spans="1:29">
      <c r="A120" s="4206" t="str">
        <f>ст.хол.!A120</f>
        <v>павильон "Медакадемия"</v>
      </c>
      <c r="B120" s="4207" t="s">
        <v>251</v>
      </c>
      <c r="C120" s="4269" t="s">
        <v>886</v>
      </c>
      <c r="D120" s="4270"/>
      <c r="E120" s="4273"/>
      <c r="G120" s="4206" t="str">
        <f>A120</f>
        <v>павильон "Медакадемия"</v>
      </c>
      <c r="H120" s="4207" t="s">
        <v>251</v>
      </c>
      <c r="I120" s="4269"/>
      <c r="J120" s="4270"/>
      <c r="K120" s="4273"/>
      <c r="M120" s="4206" t="str">
        <f>G120</f>
        <v>павильон "Медакадемия"</v>
      </c>
      <c r="N120" s="4207" t="s">
        <v>251</v>
      </c>
      <c r="O120" s="4269"/>
      <c r="P120" s="4270"/>
      <c r="Q120" s="4273"/>
      <c r="S120" s="4206" t="str">
        <f>M120</f>
        <v>павильон "Медакадемия"</v>
      </c>
      <c r="T120" s="4207" t="s">
        <v>251</v>
      </c>
      <c r="U120" s="4269" t="s">
        <v>886</v>
      </c>
      <c r="V120" s="4270"/>
      <c r="W120" s="4273"/>
      <c r="Y120" s="4266"/>
      <c r="Z120" s="4260"/>
      <c r="AA120" s="4262"/>
      <c r="AB120" s="4262"/>
      <c r="AC120" s="4279"/>
    </row>
    <row r="121" spans="1:29">
      <c r="A121" s="4206"/>
      <c r="B121" s="4207"/>
      <c r="C121" s="4271"/>
      <c r="D121" s="4272"/>
      <c r="E121" s="4274"/>
      <c r="G121" s="4206"/>
      <c r="H121" s="4207"/>
      <c r="I121" s="4271"/>
      <c r="J121" s="4272"/>
      <c r="K121" s="4274"/>
      <c r="M121" s="4206"/>
      <c r="N121" s="4207"/>
      <c r="O121" s="4271"/>
      <c r="P121" s="4272"/>
      <c r="Q121" s="4274"/>
      <c r="S121" s="4206"/>
      <c r="T121" s="4207"/>
      <c r="U121" s="4271"/>
      <c r="V121" s="4272"/>
      <c r="W121" s="4274"/>
      <c r="Y121" s="4266"/>
      <c r="Z121" s="4260"/>
      <c r="AA121" s="4262"/>
      <c r="AB121" s="4262"/>
      <c r="AC121" s="4279"/>
    </row>
    <row r="122" spans="1:29">
      <c r="A122" s="326"/>
      <c r="B122" s="4207" t="s">
        <v>252</v>
      </c>
      <c r="C122" s="4275" t="s">
        <v>287</v>
      </c>
      <c r="D122" s="4276"/>
      <c r="E122" s="4273">
        <f>'10,00'!O224</f>
        <v>0</v>
      </c>
      <c r="G122" s="326"/>
      <c r="H122" s="4207" t="s">
        <v>252</v>
      </c>
      <c r="I122" s="4275" t="s">
        <v>287</v>
      </c>
      <c r="J122" s="4276"/>
      <c r="K122" s="4273">
        <f>'11,30'!P236</f>
        <v>0</v>
      </c>
      <c r="M122" s="326"/>
      <c r="N122" s="4207" t="s">
        <v>252</v>
      </c>
      <c r="O122" s="4275" t="s">
        <v>287</v>
      </c>
      <c r="P122" s="4276"/>
      <c r="Q122" s="4273">
        <f>'16,00'!P236</f>
        <v>0</v>
      </c>
      <c r="S122" s="326"/>
      <c r="T122" s="4207" t="s">
        <v>252</v>
      </c>
      <c r="U122" s="4275" t="s">
        <v>287</v>
      </c>
      <c r="V122" s="4276"/>
      <c r="W122" s="4273">
        <f>'19,00'!O224</f>
        <v>0</v>
      </c>
      <c r="Y122" s="1661"/>
      <c r="Z122" s="4260"/>
      <c r="AA122" s="4261"/>
      <c r="AB122" s="4261"/>
      <c r="AC122" s="4279"/>
    </row>
    <row r="123" spans="1:29">
      <c r="A123" s="4267">
        <f>ст.хол.!A123</f>
        <v>44606</v>
      </c>
      <c r="B123" s="4207"/>
      <c r="C123" s="4277"/>
      <c r="D123" s="4278"/>
      <c r="E123" s="4274"/>
      <c r="G123" s="4267">
        <f>G114</f>
        <v>44606</v>
      </c>
      <c r="H123" s="4207"/>
      <c r="I123" s="4277"/>
      <c r="J123" s="4278"/>
      <c r="K123" s="4274"/>
      <c r="M123" s="4267">
        <f>M114</f>
        <v>44606</v>
      </c>
      <c r="N123" s="4207"/>
      <c r="O123" s="4277"/>
      <c r="P123" s="4278"/>
      <c r="Q123" s="4274"/>
      <c r="S123" s="4267">
        <f>S114</f>
        <v>44606</v>
      </c>
      <c r="T123" s="4207"/>
      <c r="U123" s="4277"/>
      <c r="V123" s="4278"/>
      <c r="W123" s="4274"/>
      <c r="Y123" s="4280"/>
      <c r="Z123" s="4260"/>
      <c r="AA123" s="4261"/>
      <c r="AB123" s="4261"/>
      <c r="AC123" s="4279"/>
    </row>
    <row r="124" spans="1:29">
      <c r="A124" s="4268"/>
      <c r="B124" s="4207" t="s">
        <v>253</v>
      </c>
      <c r="C124" s="4269" t="s">
        <v>288</v>
      </c>
      <c r="D124" s="4270"/>
      <c r="E124" s="4273">
        <f>'10,00'!O225</f>
        <v>0</v>
      </c>
      <c r="G124" s="4268"/>
      <c r="H124" s="4207" t="s">
        <v>253</v>
      </c>
      <c r="I124" s="4269" t="s">
        <v>288</v>
      </c>
      <c r="J124" s="4270"/>
      <c r="K124" s="4273">
        <f>'11,30'!P237</f>
        <v>0</v>
      </c>
      <c r="M124" s="4268"/>
      <c r="N124" s="4207" t="s">
        <v>253</v>
      </c>
      <c r="O124" s="4269" t="s">
        <v>288</v>
      </c>
      <c r="P124" s="4270"/>
      <c r="Q124" s="4273">
        <f>'16,00'!P237</f>
        <v>0</v>
      </c>
      <c r="S124" s="4268"/>
      <c r="T124" s="4207" t="s">
        <v>253</v>
      </c>
      <c r="U124" s="4269" t="s">
        <v>288</v>
      </c>
      <c r="V124" s="4270"/>
      <c r="W124" s="4273">
        <f>'19,00'!O225</f>
        <v>0</v>
      </c>
      <c r="Y124" s="4281"/>
      <c r="Z124" s="4260"/>
      <c r="AA124" s="4262"/>
      <c r="AB124" s="4262"/>
      <c r="AC124" s="4279"/>
    </row>
    <row r="125" spans="1:29" ht="9.75" customHeight="1">
      <c r="A125" s="319"/>
      <c r="B125" s="4207"/>
      <c r="C125" s="4271"/>
      <c r="D125" s="4272"/>
      <c r="E125" s="4274"/>
      <c r="G125" s="319"/>
      <c r="H125" s="4207"/>
      <c r="I125" s="4271"/>
      <c r="J125" s="4272"/>
      <c r="K125" s="4274"/>
      <c r="M125" s="319"/>
      <c r="N125" s="4207"/>
      <c r="O125" s="4271"/>
      <c r="P125" s="4272"/>
      <c r="Q125" s="4274"/>
      <c r="S125" s="319"/>
      <c r="T125" s="4207"/>
      <c r="U125" s="4271"/>
      <c r="V125" s="4272"/>
      <c r="W125" s="4274"/>
      <c r="Y125" s="3"/>
      <c r="Z125" s="4260"/>
      <c r="AA125" s="4262"/>
      <c r="AB125" s="4262"/>
      <c r="AC125" s="4279"/>
    </row>
    <row r="126" spans="1:29">
      <c r="Y126" s="3"/>
      <c r="Z126" s="3"/>
      <c r="AA126" s="3"/>
      <c r="AB126" s="3"/>
      <c r="AC126" s="3"/>
    </row>
    <row r="127" spans="1:29">
      <c r="A127" s="320"/>
      <c r="B127" s="4202"/>
      <c r="C127" s="4269" t="s">
        <v>878</v>
      </c>
      <c r="D127" s="4270"/>
      <c r="E127" s="4273">
        <f>'10,00'!X223</f>
        <v>0</v>
      </c>
      <c r="G127" s="320"/>
      <c r="H127" s="4202"/>
      <c r="I127" s="4269" t="s">
        <v>327</v>
      </c>
      <c r="J127" s="4270"/>
      <c r="K127" s="4273">
        <f>'11,30'!Z235</f>
        <v>0</v>
      </c>
      <c r="M127" s="320"/>
      <c r="N127" s="4202"/>
      <c r="O127" s="4269" t="s">
        <v>327</v>
      </c>
      <c r="P127" s="4270"/>
      <c r="Q127" s="4273">
        <f>'16,00'!Z235</f>
        <v>0</v>
      </c>
      <c r="S127" s="320"/>
      <c r="T127" s="4202"/>
      <c r="U127" s="4269" t="s">
        <v>878</v>
      </c>
      <c r="V127" s="4270"/>
      <c r="W127" s="4273">
        <f>'19,00'!X223</f>
        <v>0</v>
      </c>
      <c r="Y127" s="3"/>
      <c r="Z127" s="3996"/>
      <c r="AA127" s="4262"/>
      <c r="AB127" s="4262"/>
      <c r="AC127" s="4279"/>
    </row>
    <row r="128" spans="1:29" ht="15.75">
      <c r="A128" s="312">
        <f>ст.хол.!A128</f>
        <v>0.41666666666666669</v>
      </c>
      <c r="B128" s="4202"/>
      <c r="C128" s="4271"/>
      <c r="D128" s="4272"/>
      <c r="E128" s="4274"/>
      <c r="G128" s="312">
        <f>G119</f>
        <v>0.5</v>
      </c>
      <c r="H128" s="4202"/>
      <c r="I128" s="4271"/>
      <c r="J128" s="4272"/>
      <c r="K128" s="4274"/>
      <c r="M128" s="312">
        <f>M119</f>
        <v>0.66666666666666663</v>
      </c>
      <c r="N128" s="4202"/>
      <c r="O128" s="4271"/>
      <c r="P128" s="4272"/>
      <c r="Q128" s="4274"/>
      <c r="S128" s="312">
        <f>S119</f>
        <v>0.79166666666666663</v>
      </c>
      <c r="T128" s="4202"/>
      <c r="U128" s="4271"/>
      <c r="V128" s="4272"/>
      <c r="W128" s="4274"/>
      <c r="Y128" s="1660"/>
      <c r="Z128" s="3996"/>
      <c r="AA128" s="4262"/>
      <c r="AB128" s="4262"/>
      <c r="AC128" s="4279"/>
    </row>
    <row r="129" spans="1:29">
      <c r="A129" s="4206" t="str">
        <f>ст.хол.!A129</f>
        <v>павильон "Табылга"</v>
      </c>
      <c r="B129" s="4207" t="s">
        <v>251</v>
      </c>
      <c r="C129" s="4269" t="s">
        <v>886</v>
      </c>
      <c r="D129" s="4270"/>
      <c r="E129" s="4273">
        <f>'Основная продукция'!F402</f>
        <v>0</v>
      </c>
      <c r="G129" s="4206" t="str">
        <f>A129</f>
        <v>павильон "Табылга"</v>
      </c>
      <c r="H129" s="4207" t="s">
        <v>251</v>
      </c>
      <c r="I129" s="4269"/>
      <c r="J129" s="4270"/>
      <c r="K129" s="4273"/>
      <c r="M129" s="4206" t="str">
        <f>G129</f>
        <v>павильон "Табылга"</v>
      </c>
      <c r="N129" s="4207" t="s">
        <v>251</v>
      </c>
      <c r="O129" s="4269"/>
      <c r="P129" s="4270"/>
      <c r="Q129" s="4273"/>
      <c r="S129" s="4206" t="str">
        <f>M129</f>
        <v>павильон "Табылга"</v>
      </c>
      <c r="T129" s="4207" t="s">
        <v>251</v>
      </c>
      <c r="U129" s="4269" t="s">
        <v>886</v>
      </c>
      <c r="V129" s="4270"/>
      <c r="W129" s="4273">
        <f>'Основная продукция'!AG402</f>
        <v>0</v>
      </c>
      <c r="Y129" s="4266"/>
      <c r="Z129" s="4260"/>
      <c r="AA129" s="4262"/>
      <c r="AB129" s="4262"/>
      <c r="AC129" s="4279"/>
    </row>
    <row r="130" spans="1:29">
      <c r="A130" s="4206"/>
      <c r="B130" s="4207"/>
      <c r="C130" s="4271"/>
      <c r="D130" s="4272"/>
      <c r="E130" s="4274"/>
      <c r="G130" s="4206"/>
      <c r="H130" s="4207"/>
      <c r="I130" s="4271"/>
      <c r="J130" s="4272"/>
      <c r="K130" s="4274"/>
      <c r="M130" s="4206"/>
      <c r="N130" s="4207"/>
      <c r="O130" s="4271"/>
      <c r="P130" s="4272"/>
      <c r="Q130" s="4274"/>
      <c r="S130" s="4206"/>
      <c r="T130" s="4207"/>
      <c r="U130" s="4271"/>
      <c r="V130" s="4272"/>
      <c r="W130" s="4274"/>
      <c r="Y130" s="4266"/>
      <c r="Z130" s="4260"/>
      <c r="AA130" s="4262"/>
      <c r="AB130" s="4262"/>
      <c r="AC130" s="4279"/>
    </row>
    <row r="131" spans="1:29">
      <c r="A131" s="326"/>
      <c r="B131" s="4207" t="s">
        <v>252</v>
      </c>
      <c r="C131" s="4275" t="s">
        <v>287</v>
      </c>
      <c r="D131" s="4276"/>
      <c r="E131" s="4273">
        <f>'10,00'!X224</f>
        <v>0</v>
      </c>
      <c r="G131" s="326"/>
      <c r="H131" s="4207" t="s">
        <v>252</v>
      </c>
      <c r="I131" s="4275" t="s">
        <v>287</v>
      </c>
      <c r="J131" s="4276"/>
      <c r="K131" s="4273">
        <f>'11,30'!Z236</f>
        <v>0</v>
      </c>
      <c r="M131" s="326"/>
      <c r="N131" s="4207" t="s">
        <v>252</v>
      </c>
      <c r="O131" s="4275" t="s">
        <v>287</v>
      </c>
      <c r="P131" s="4276"/>
      <c r="Q131" s="4273">
        <f>'16,00'!Z236</f>
        <v>0</v>
      </c>
      <c r="S131" s="326"/>
      <c r="T131" s="4207" t="s">
        <v>252</v>
      </c>
      <c r="U131" s="4275" t="s">
        <v>287</v>
      </c>
      <c r="V131" s="4276"/>
      <c r="W131" s="4273">
        <f>'19,00'!X224</f>
        <v>0</v>
      </c>
      <c r="Y131" s="1661"/>
      <c r="Z131" s="4260"/>
      <c r="AA131" s="4261"/>
      <c r="AB131" s="4261"/>
      <c r="AC131" s="4279"/>
    </row>
    <row r="132" spans="1:29">
      <c r="A132" s="4267">
        <f>ст.хол.!A132</f>
        <v>44606</v>
      </c>
      <c r="B132" s="4207"/>
      <c r="C132" s="4277"/>
      <c r="D132" s="4278"/>
      <c r="E132" s="4274"/>
      <c r="G132" s="4267">
        <f>G123</f>
        <v>44606</v>
      </c>
      <c r="H132" s="4207"/>
      <c r="I132" s="4277"/>
      <c r="J132" s="4278"/>
      <c r="K132" s="4274"/>
      <c r="M132" s="4267">
        <f>M123</f>
        <v>44606</v>
      </c>
      <c r="N132" s="4207"/>
      <c r="O132" s="4277"/>
      <c r="P132" s="4278"/>
      <c r="Q132" s="4274"/>
      <c r="S132" s="4267">
        <f>S123</f>
        <v>44606</v>
      </c>
      <c r="T132" s="4207"/>
      <c r="U132" s="4277"/>
      <c r="V132" s="4278"/>
      <c r="W132" s="4274"/>
      <c r="Y132" s="4280"/>
      <c r="Z132" s="4260"/>
      <c r="AA132" s="4261"/>
      <c r="AB132" s="4261"/>
      <c r="AC132" s="4279"/>
    </row>
    <row r="133" spans="1:29">
      <c r="A133" s="4268"/>
      <c r="B133" s="4207" t="s">
        <v>253</v>
      </c>
      <c r="C133" s="4269" t="s">
        <v>288</v>
      </c>
      <c r="D133" s="4270"/>
      <c r="E133" s="4273">
        <f>'10,00'!X225</f>
        <v>0</v>
      </c>
      <c r="G133" s="4268"/>
      <c r="H133" s="4207" t="s">
        <v>253</v>
      </c>
      <c r="I133" s="4269" t="s">
        <v>288</v>
      </c>
      <c r="J133" s="4270"/>
      <c r="K133" s="4273">
        <f>'11,30'!Z237</f>
        <v>0</v>
      </c>
      <c r="M133" s="4268"/>
      <c r="N133" s="4207" t="s">
        <v>253</v>
      </c>
      <c r="O133" s="4269" t="s">
        <v>288</v>
      </c>
      <c r="P133" s="4270"/>
      <c r="Q133" s="4273">
        <f>'16,00'!Z237</f>
        <v>0</v>
      </c>
      <c r="S133" s="4268"/>
      <c r="T133" s="4207" t="s">
        <v>253</v>
      </c>
      <c r="U133" s="4269" t="s">
        <v>288</v>
      </c>
      <c r="V133" s="4270"/>
      <c r="W133" s="4273">
        <f>'19,00'!X225</f>
        <v>0</v>
      </c>
      <c r="Y133" s="4281"/>
      <c r="Z133" s="4260"/>
      <c r="AA133" s="4262"/>
      <c r="AB133" s="4262"/>
      <c r="AC133" s="4279"/>
    </row>
    <row r="134" spans="1:29" ht="9" customHeight="1">
      <c r="A134" s="319"/>
      <c r="B134" s="4207"/>
      <c r="C134" s="4271"/>
      <c r="D134" s="4272"/>
      <c r="E134" s="4274"/>
      <c r="G134" s="319"/>
      <c r="H134" s="4207"/>
      <c r="I134" s="4271"/>
      <c r="J134" s="4272"/>
      <c r="K134" s="4274"/>
      <c r="M134" s="319"/>
      <c r="N134" s="4207"/>
      <c r="O134" s="4271"/>
      <c r="P134" s="4272"/>
      <c r="Q134" s="4274"/>
      <c r="S134" s="319"/>
      <c r="T134" s="4207"/>
      <c r="U134" s="4271"/>
      <c r="V134" s="4272"/>
      <c r="W134" s="4274"/>
      <c r="Y134" s="3"/>
      <c r="Z134" s="4260"/>
      <c r="AA134" s="4262"/>
      <c r="AB134" s="4262"/>
      <c r="AC134" s="4279"/>
    </row>
    <row r="135" spans="1:29" ht="9" customHeight="1">
      <c r="Y135" s="3"/>
      <c r="Z135" s="3"/>
      <c r="AA135" s="3"/>
      <c r="AB135" s="3"/>
      <c r="AC135" s="3"/>
    </row>
    <row r="136" spans="1:29" ht="9.75" customHeight="1">
      <c r="A136" s="320"/>
      <c r="B136" s="4202"/>
      <c r="C136" s="4269" t="s">
        <v>878</v>
      </c>
      <c r="D136" s="4270"/>
      <c r="E136" s="4273">
        <f>'10,00'!F275</f>
        <v>0</v>
      </c>
      <c r="G136" s="320"/>
      <c r="H136" s="4202"/>
      <c r="I136" s="4269" t="s">
        <v>327</v>
      </c>
      <c r="J136" s="4270"/>
      <c r="K136" s="4273">
        <f>'11,30'!F290</f>
        <v>0</v>
      </c>
      <c r="M136" s="320"/>
      <c r="N136" s="4202"/>
      <c r="O136" s="4269" t="s">
        <v>327</v>
      </c>
      <c r="P136" s="4270"/>
      <c r="Q136" s="4273">
        <f>'16,00'!F290</f>
        <v>0</v>
      </c>
      <c r="S136" s="320"/>
      <c r="T136" s="4202"/>
      <c r="U136" s="4269" t="s">
        <v>878</v>
      </c>
      <c r="V136" s="4270"/>
      <c r="W136" s="4273">
        <f>'19,00'!F275</f>
        <v>0</v>
      </c>
      <c r="Y136" s="3"/>
      <c r="Z136" s="3996"/>
      <c r="AA136" s="4262"/>
      <c r="AB136" s="4262"/>
      <c r="AC136" s="4279"/>
    </row>
    <row r="137" spans="1:29" ht="15.75">
      <c r="A137" s="312">
        <f>ст.хол.!A137</f>
        <v>0.41666666666666669</v>
      </c>
      <c r="B137" s="4202"/>
      <c r="C137" s="4271"/>
      <c r="D137" s="4272"/>
      <c r="E137" s="4274"/>
      <c r="G137" s="312">
        <f>G128</f>
        <v>0.5</v>
      </c>
      <c r="H137" s="4202"/>
      <c r="I137" s="4271"/>
      <c r="J137" s="4272"/>
      <c r="K137" s="4274"/>
      <c r="M137" s="312">
        <f>M128</f>
        <v>0.66666666666666663</v>
      </c>
      <c r="N137" s="4202"/>
      <c r="O137" s="4271"/>
      <c r="P137" s="4272"/>
      <c r="Q137" s="4274"/>
      <c r="S137" s="312">
        <f>S128</f>
        <v>0.79166666666666663</v>
      </c>
      <c r="T137" s="4202"/>
      <c r="U137" s="4271"/>
      <c r="V137" s="4272"/>
      <c r="W137" s="4274"/>
      <c r="Y137" s="1660"/>
      <c r="Z137" s="3996"/>
      <c r="AA137" s="4262"/>
      <c r="AB137" s="4262"/>
      <c r="AC137" s="4279"/>
    </row>
    <row r="138" spans="1:29">
      <c r="A138" s="4206" t="str">
        <f>ст.хол.!A138</f>
        <v>павильон "Сухомлинова"</v>
      </c>
      <c r="B138" s="4207" t="s">
        <v>251</v>
      </c>
      <c r="C138" s="4269" t="s">
        <v>886</v>
      </c>
      <c r="D138" s="4270"/>
      <c r="E138" s="4273">
        <f>'Основная продукция'!F430</f>
        <v>0</v>
      </c>
      <c r="G138" s="4206" t="str">
        <f>A138</f>
        <v>павильон "Сухомлинова"</v>
      </c>
      <c r="H138" s="4207" t="s">
        <v>251</v>
      </c>
      <c r="I138" s="4269"/>
      <c r="J138" s="4270"/>
      <c r="K138" s="4273"/>
      <c r="M138" s="4206" t="str">
        <f>G138</f>
        <v>павильон "Сухомлинова"</v>
      </c>
      <c r="N138" s="4207" t="s">
        <v>251</v>
      </c>
      <c r="O138" s="4269"/>
      <c r="P138" s="4270"/>
      <c r="Q138" s="4273"/>
      <c r="S138" s="4206" t="str">
        <f>M138</f>
        <v>павильон "Сухомлинова"</v>
      </c>
      <c r="T138" s="4207" t="s">
        <v>251</v>
      </c>
      <c r="U138" s="4269" t="s">
        <v>886</v>
      </c>
      <c r="V138" s="4270"/>
      <c r="W138" s="4273">
        <f>'Основная продукция'!AG430</f>
        <v>0</v>
      </c>
      <c r="Y138" s="4266"/>
      <c r="Z138" s="4260"/>
      <c r="AA138" s="4262"/>
      <c r="AB138" s="4262"/>
      <c r="AC138" s="4279"/>
    </row>
    <row r="139" spans="1:29">
      <c r="A139" s="4206"/>
      <c r="B139" s="4207"/>
      <c r="C139" s="4271"/>
      <c r="D139" s="4272"/>
      <c r="E139" s="4274"/>
      <c r="G139" s="4206"/>
      <c r="H139" s="4207"/>
      <c r="I139" s="4271"/>
      <c r="J139" s="4272"/>
      <c r="K139" s="4274"/>
      <c r="M139" s="4206"/>
      <c r="N139" s="4207"/>
      <c r="O139" s="4271"/>
      <c r="P139" s="4272"/>
      <c r="Q139" s="4274"/>
      <c r="S139" s="4206"/>
      <c r="T139" s="4207"/>
      <c r="U139" s="4271"/>
      <c r="V139" s="4272"/>
      <c r="W139" s="4274"/>
      <c r="Y139" s="4266"/>
      <c r="Z139" s="4260"/>
      <c r="AA139" s="4262"/>
      <c r="AB139" s="4262"/>
      <c r="AC139" s="4279"/>
    </row>
    <row r="140" spans="1:29">
      <c r="A140" s="326"/>
      <c r="B140" s="4207" t="s">
        <v>252</v>
      </c>
      <c r="C140" s="4275" t="s">
        <v>287</v>
      </c>
      <c r="D140" s="4276"/>
      <c r="E140" s="4273">
        <f>'10,00'!F276</f>
        <v>0</v>
      </c>
      <c r="G140" s="326"/>
      <c r="H140" s="4207" t="s">
        <v>252</v>
      </c>
      <c r="I140" s="4275" t="s">
        <v>287</v>
      </c>
      <c r="J140" s="4276"/>
      <c r="K140" s="4273">
        <f>'11,30'!F291</f>
        <v>0</v>
      </c>
      <c r="M140" s="326"/>
      <c r="N140" s="4207" t="s">
        <v>252</v>
      </c>
      <c r="O140" s="4275" t="s">
        <v>287</v>
      </c>
      <c r="P140" s="4276"/>
      <c r="Q140" s="4273">
        <f>'16,00'!F291</f>
        <v>0</v>
      </c>
      <c r="S140" s="326"/>
      <c r="T140" s="4207" t="s">
        <v>252</v>
      </c>
      <c r="U140" s="4275" t="s">
        <v>287</v>
      </c>
      <c r="V140" s="4276"/>
      <c r="W140" s="4273">
        <f>'19,00'!F276</f>
        <v>0</v>
      </c>
      <c r="Y140" s="1661"/>
      <c r="Z140" s="4260"/>
      <c r="AA140" s="4261"/>
      <c r="AB140" s="4261"/>
      <c r="AC140" s="4279"/>
    </row>
    <row r="141" spans="1:29">
      <c r="A141" s="4267">
        <f>ст.хол.!A141</f>
        <v>44606</v>
      </c>
      <c r="B141" s="4207"/>
      <c r="C141" s="4277"/>
      <c r="D141" s="4278"/>
      <c r="E141" s="4274"/>
      <c r="G141" s="4267">
        <f>G132</f>
        <v>44606</v>
      </c>
      <c r="H141" s="4207"/>
      <c r="I141" s="4277"/>
      <c r="J141" s="4278"/>
      <c r="K141" s="4274"/>
      <c r="M141" s="4267">
        <f>M132</f>
        <v>44606</v>
      </c>
      <c r="N141" s="4207"/>
      <c r="O141" s="4277"/>
      <c r="P141" s="4278"/>
      <c r="Q141" s="4274"/>
      <c r="S141" s="4267">
        <f>S132</f>
        <v>44606</v>
      </c>
      <c r="T141" s="4207"/>
      <c r="U141" s="4277"/>
      <c r="V141" s="4278"/>
      <c r="W141" s="4274"/>
      <c r="Y141" s="4280"/>
      <c r="Z141" s="4260"/>
      <c r="AA141" s="4261"/>
      <c r="AB141" s="4261"/>
      <c r="AC141" s="4279"/>
    </row>
    <row r="142" spans="1:29">
      <c r="A142" s="4268"/>
      <c r="B142" s="4207" t="s">
        <v>253</v>
      </c>
      <c r="C142" s="4269" t="s">
        <v>288</v>
      </c>
      <c r="D142" s="4270"/>
      <c r="E142" s="4273">
        <f>'10,00'!F277</f>
        <v>0</v>
      </c>
      <c r="G142" s="4268"/>
      <c r="H142" s="4207" t="s">
        <v>253</v>
      </c>
      <c r="I142" s="4269" t="s">
        <v>288</v>
      </c>
      <c r="J142" s="4270"/>
      <c r="K142" s="4273">
        <f>'11,30'!F292</f>
        <v>0</v>
      </c>
      <c r="M142" s="4268"/>
      <c r="N142" s="4207" t="s">
        <v>253</v>
      </c>
      <c r="O142" s="4269" t="s">
        <v>288</v>
      </c>
      <c r="P142" s="4270"/>
      <c r="Q142" s="4273">
        <f>'16,00'!F292</f>
        <v>0</v>
      </c>
      <c r="S142" s="4268"/>
      <c r="T142" s="4207" t="s">
        <v>253</v>
      </c>
      <c r="U142" s="4269" t="s">
        <v>288</v>
      </c>
      <c r="V142" s="4270"/>
      <c r="W142" s="4273">
        <f>'19,00'!F277</f>
        <v>0</v>
      </c>
      <c r="Y142" s="4281"/>
      <c r="Z142" s="4260"/>
      <c r="AA142" s="4262"/>
      <c r="AB142" s="4262"/>
      <c r="AC142" s="4279"/>
    </row>
    <row r="143" spans="1:29" ht="9.75" customHeight="1">
      <c r="A143" s="319"/>
      <c r="B143" s="4207"/>
      <c r="C143" s="4271"/>
      <c r="D143" s="4272"/>
      <c r="E143" s="4274"/>
      <c r="G143" s="319"/>
      <c r="H143" s="4207"/>
      <c r="I143" s="4271"/>
      <c r="J143" s="4272"/>
      <c r="K143" s="4274"/>
      <c r="M143" s="319"/>
      <c r="N143" s="4207"/>
      <c r="O143" s="4271"/>
      <c r="P143" s="4272"/>
      <c r="Q143" s="4274"/>
      <c r="S143" s="319"/>
      <c r="T143" s="4207"/>
      <c r="U143" s="4271"/>
      <c r="V143" s="4272"/>
      <c r="W143" s="4274"/>
      <c r="Y143" s="3"/>
      <c r="Z143" s="4260"/>
      <c r="AA143" s="4262"/>
      <c r="AB143" s="4262"/>
      <c r="AC143" s="4279"/>
    </row>
    <row r="144" spans="1:29" ht="9" customHeight="1">
      <c r="Y144" s="3"/>
      <c r="Z144" s="3"/>
      <c r="AA144" s="3"/>
      <c r="AB144" s="3"/>
      <c r="AC144" s="3"/>
    </row>
    <row r="145" spans="1:29" ht="9.75" customHeight="1">
      <c r="A145" s="320"/>
      <c r="B145" s="4202"/>
      <c r="C145" s="4269" t="s">
        <v>878</v>
      </c>
      <c r="D145" s="4270"/>
      <c r="E145" s="4273">
        <f>'10,00'!O275</f>
        <v>16</v>
      </c>
      <c r="G145" s="320"/>
      <c r="H145" s="4202"/>
      <c r="I145" s="4269" t="s">
        <v>327</v>
      </c>
      <c r="J145" s="4270"/>
      <c r="K145" s="4273">
        <f>'11,30'!P290</f>
        <v>0</v>
      </c>
      <c r="M145" s="320"/>
      <c r="N145" s="4202"/>
      <c r="O145" s="4269" t="s">
        <v>327</v>
      </c>
      <c r="P145" s="4270"/>
      <c r="Q145" s="4273">
        <f>'16,00'!P290</f>
        <v>0</v>
      </c>
      <c r="S145" s="320"/>
      <c r="T145" s="4202"/>
      <c r="U145" s="4269" t="s">
        <v>878</v>
      </c>
      <c r="V145" s="4270"/>
      <c r="W145" s="4273">
        <f>'19,00'!O275</f>
        <v>4</v>
      </c>
      <c r="Y145" s="3"/>
      <c r="Z145" s="3996"/>
      <c r="AA145" s="4262"/>
      <c r="AB145" s="4262"/>
      <c r="AC145" s="4279"/>
    </row>
    <row r="146" spans="1:29" ht="15.75">
      <c r="A146" s="312">
        <f>ст.хол.!A146</f>
        <v>0.41666666666666669</v>
      </c>
      <c r="B146" s="4202"/>
      <c r="C146" s="4271"/>
      <c r="D146" s="4272"/>
      <c r="E146" s="4274"/>
      <c r="G146" s="312">
        <f>G137</f>
        <v>0.5</v>
      </c>
      <c r="H146" s="4202"/>
      <c r="I146" s="4271"/>
      <c r="J146" s="4272"/>
      <c r="K146" s="4274"/>
      <c r="M146" s="312">
        <f>M137</f>
        <v>0.66666666666666663</v>
      </c>
      <c r="N146" s="4202"/>
      <c r="O146" s="4271"/>
      <c r="P146" s="4272"/>
      <c r="Q146" s="4274"/>
      <c r="S146" s="312">
        <f>S137</f>
        <v>0.79166666666666663</v>
      </c>
      <c r="T146" s="4202"/>
      <c r="U146" s="4271"/>
      <c r="V146" s="4272"/>
      <c r="W146" s="4274"/>
      <c r="Y146" s="1660"/>
      <c r="Z146" s="3996"/>
      <c r="AA146" s="4262"/>
      <c r="AB146" s="4262"/>
      <c r="AC146" s="4279"/>
    </row>
    <row r="147" spans="1:29">
      <c r="A147" s="4206" t="str">
        <f>ст.хол.!A147</f>
        <v>Весна</v>
      </c>
      <c r="B147" s="4207" t="s">
        <v>251</v>
      </c>
      <c r="C147" s="4269" t="s">
        <v>886</v>
      </c>
      <c r="D147" s="4270"/>
      <c r="E147" s="4273">
        <f>'Основная продукция'!F458</f>
        <v>8</v>
      </c>
      <c r="G147" s="4206" t="str">
        <f>A147</f>
        <v>Весна</v>
      </c>
      <c r="H147" s="4207" t="s">
        <v>251</v>
      </c>
      <c r="I147" s="4269"/>
      <c r="J147" s="4270"/>
      <c r="K147" s="4273"/>
      <c r="M147" s="4206" t="str">
        <f>'ст мяс'!O147:O148</f>
        <v>Весна</v>
      </c>
      <c r="N147" s="4207" t="s">
        <v>251</v>
      </c>
      <c r="O147" s="4269"/>
      <c r="P147" s="4270"/>
      <c r="Q147" s="4273"/>
      <c r="S147" s="4206" t="str">
        <f>M147</f>
        <v>Весна</v>
      </c>
      <c r="T147" s="4207" t="s">
        <v>251</v>
      </c>
      <c r="U147" s="4269" t="s">
        <v>886</v>
      </c>
      <c r="V147" s="4270"/>
      <c r="W147" s="4273">
        <f>'Основная продукция'!AG458</f>
        <v>2</v>
      </c>
      <c r="Y147" s="4266"/>
      <c r="Z147" s="4260"/>
      <c r="AA147" s="4262"/>
      <c r="AB147" s="4262"/>
      <c r="AC147" s="4279"/>
    </row>
    <row r="148" spans="1:29">
      <c r="A148" s="4206"/>
      <c r="B148" s="4207"/>
      <c r="C148" s="4271"/>
      <c r="D148" s="4272"/>
      <c r="E148" s="4274"/>
      <c r="G148" s="4206"/>
      <c r="H148" s="4207"/>
      <c r="I148" s="4271"/>
      <c r="J148" s="4272"/>
      <c r="K148" s="4274"/>
      <c r="M148" s="4206"/>
      <c r="N148" s="4207"/>
      <c r="O148" s="4271"/>
      <c r="P148" s="4272"/>
      <c r="Q148" s="4274"/>
      <c r="S148" s="4206"/>
      <c r="T148" s="4207"/>
      <c r="U148" s="4271"/>
      <c r="V148" s="4272"/>
      <c r="W148" s="4274"/>
      <c r="Y148" s="4266"/>
      <c r="Z148" s="4260"/>
      <c r="AA148" s="4262"/>
      <c r="AB148" s="4262"/>
      <c r="AC148" s="4279"/>
    </row>
    <row r="149" spans="1:29">
      <c r="A149" s="326"/>
      <c r="B149" s="4207" t="s">
        <v>252</v>
      </c>
      <c r="C149" s="4275" t="s">
        <v>287</v>
      </c>
      <c r="D149" s="4276"/>
      <c r="E149" s="4273">
        <f>'10,00'!O276</f>
        <v>0</v>
      </c>
      <c r="G149" s="326"/>
      <c r="H149" s="4207" t="s">
        <v>252</v>
      </c>
      <c r="I149" s="4275" t="s">
        <v>287</v>
      </c>
      <c r="J149" s="4276"/>
      <c r="K149" s="4273">
        <f>'11,30'!P291</f>
        <v>0</v>
      </c>
      <c r="M149" s="326"/>
      <c r="N149" s="4207" t="s">
        <v>252</v>
      </c>
      <c r="O149" s="4275" t="s">
        <v>287</v>
      </c>
      <c r="P149" s="4276"/>
      <c r="Q149" s="4273">
        <f>'16,00'!P291</f>
        <v>0</v>
      </c>
      <c r="S149" s="326"/>
      <c r="T149" s="4207" t="s">
        <v>252</v>
      </c>
      <c r="U149" s="4275" t="s">
        <v>287</v>
      </c>
      <c r="V149" s="4276"/>
      <c r="W149" s="4273">
        <f>'19,00'!O276</f>
        <v>0</v>
      </c>
      <c r="Y149" s="1661"/>
      <c r="Z149" s="4260"/>
      <c r="AA149" s="4261"/>
      <c r="AB149" s="4261"/>
      <c r="AC149" s="4279"/>
    </row>
    <row r="150" spans="1:29">
      <c r="A150" s="4267">
        <f>ст.хол.!A150</f>
        <v>44606</v>
      </c>
      <c r="B150" s="4207"/>
      <c r="C150" s="4277"/>
      <c r="D150" s="4278"/>
      <c r="E150" s="4274"/>
      <c r="G150" s="4267">
        <f>G141</f>
        <v>44606</v>
      </c>
      <c r="H150" s="4207"/>
      <c r="I150" s="4277"/>
      <c r="J150" s="4278"/>
      <c r="K150" s="4274"/>
      <c r="M150" s="4267">
        <f>M141</f>
        <v>44606</v>
      </c>
      <c r="N150" s="4207"/>
      <c r="O150" s="4277"/>
      <c r="P150" s="4278"/>
      <c r="Q150" s="4274"/>
      <c r="S150" s="4267">
        <f>S141</f>
        <v>44606</v>
      </c>
      <c r="T150" s="4207"/>
      <c r="U150" s="4277"/>
      <c r="V150" s="4278"/>
      <c r="W150" s="4274"/>
      <c r="Y150" s="4280"/>
      <c r="Z150" s="4260"/>
      <c r="AA150" s="4261"/>
      <c r="AB150" s="4261"/>
      <c r="AC150" s="4279"/>
    </row>
    <row r="151" spans="1:29">
      <c r="A151" s="4268"/>
      <c r="B151" s="4207" t="s">
        <v>253</v>
      </c>
      <c r="C151" s="4269" t="s">
        <v>288</v>
      </c>
      <c r="D151" s="4270"/>
      <c r="E151" s="4273">
        <f>'10,00'!O277</f>
        <v>4</v>
      </c>
      <c r="G151" s="4268"/>
      <c r="H151" s="4207" t="s">
        <v>253</v>
      </c>
      <c r="I151" s="4269" t="s">
        <v>288</v>
      </c>
      <c r="J151" s="4270"/>
      <c r="K151" s="4273">
        <f>'11,30'!P292</f>
        <v>0</v>
      </c>
      <c r="M151" s="4268"/>
      <c r="N151" s="4207" t="s">
        <v>253</v>
      </c>
      <c r="O151" s="4269" t="s">
        <v>288</v>
      </c>
      <c r="P151" s="4270"/>
      <c r="Q151" s="4273">
        <f>'16,00'!P292</f>
        <v>0</v>
      </c>
      <c r="S151" s="4268"/>
      <c r="T151" s="4207" t="s">
        <v>253</v>
      </c>
      <c r="U151" s="4269" t="s">
        <v>288</v>
      </c>
      <c r="V151" s="4270"/>
      <c r="W151" s="4273">
        <f>'19,00'!O277</f>
        <v>16</v>
      </c>
      <c r="Y151" s="4281"/>
      <c r="Z151" s="4260"/>
      <c r="AA151" s="4262"/>
      <c r="AB151" s="4262"/>
      <c r="AC151" s="4279"/>
    </row>
    <row r="152" spans="1:29" ht="9.75" customHeight="1">
      <c r="A152" s="319"/>
      <c r="B152" s="4207"/>
      <c r="C152" s="4271"/>
      <c r="D152" s="4272"/>
      <c r="E152" s="4274"/>
      <c r="G152" s="319"/>
      <c r="H152" s="4207"/>
      <c r="I152" s="4271"/>
      <c r="J152" s="4272"/>
      <c r="K152" s="4274"/>
      <c r="M152" s="319"/>
      <c r="N152" s="4207"/>
      <c r="O152" s="4271"/>
      <c r="P152" s="4272"/>
      <c r="Q152" s="4274"/>
      <c r="S152" s="319"/>
      <c r="T152" s="4207"/>
      <c r="U152" s="4271"/>
      <c r="V152" s="4272"/>
      <c r="W152" s="4274"/>
      <c r="Y152" s="3"/>
      <c r="Z152" s="4260"/>
      <c r="AA152" s="4262"/>
      <c r="AB152" s="4262"/>
      <c r="AC152" s="4279"/>
    </row>
    <row r="153" spans="1:29" ht="9.75" customHeight="1">
      <c r="Y153" s="3"/>
      <c r="Z153" s="3"/>
      <c r="AA153" s="3"/>
      <c r="AB153" s="3"/>
      <c r="AC153" s="3"/>
    </row>
    <row r="154" spans="1:29" ht="9.75" customHeight="1">
      <c r="A154" s="320"/>
      <c r="B154" s="4202"/>
      <c r="C154" s="4269" t="s">
        <v>878</v>
      </c>
      <c r="D154" s="4270"/>
      <c r="E154" s="4273">
        <f>'10,00'!X275</f>
        <v>0</v>
      </c>
      <c r="G154" s="320"/>
      <c r="H154" s="4202"/>
      <c r="I154" s="4269" t="s">
        <v>327</v>
      </c>
      <c r="J154" s="4270"/>
      <c r="K154" s="4273" t="e">
        <f>'11,30'!Z290</f>
        <v>#REF!</v>
      </c>
      <c r="M154" s="320"/>
      <c r="N154" s="4202"/>
      <c r="O154" s="4269" t="s">
        <v>327</v>
      </c>
      <c r="P154" s="4270"/>
      <c r="Q154" s="4273">
        <f>'16,00'!F397</f>
        <v>0</v>
      </c>
      <c r="S154" s="320"/>
      <c r="T154" s="4202"/>
      <c r="U154" s="4269" t="s">
        <v>878</v>
      </c>
      <c r="V154" s="4270"/>
      <c r="W154" s="4273"/>
      <c r="Y154" s="3"/>
      <c r="Z154" s="3996"/>
      <c r="AA154" s="4262"/>
      <c r="AB154" s="4262"/>
      <c r="AC154" s="4279"/>
    </row>
    <row r="155" spans="1:29" ht="15.75">
      <c r="A155" s="312" t="e">
        <f>ст.хол.!A155</f>
        <v>#REF!</v>
      </c>
      <c r="B155" s="4202"/>
      <c r="C155" s="4271"/>
      <c r="D155" s="4272"/>
      <c r="E155" s="4274"/>
      <c r="G155" s="312">
        <f>G146</f>
        <v>0.5</v>
      </c>
      <c r="H155" s="4202"/>
      <c r="I155" s="4271"/>
      <c r="J155" s="4272"/>
      <c r="K155" s="4274"/>
      <c r="M155" s="312">
        <f>M146</f>
        <v>0.66666666666666663</v>
      </c>
      <c r="N155" s="4202"/>
      <c r="O155" s="4271"/>
      <c r="P155" s="4272"/>
      <c r="Q155" s="4274"/>
      <c r="S155" s="312">
        <f>S146</f>
        <v>0.79166666666666663</v>
      </c>
      <c r="T155" s="4202"/>
      <c r="U155" s="4271"/>
      <c r="V155" s="4272"/>
      <c r="W155" s="4274"/>
      <c r="Y155" s="1660"/>
      <c r="Z155" s="3996"/>
      <c r="AA155" s="4262"/>
      <c r="AB155" s="4262"/>
      <c r="AC155" s="4279"/>
    </row>
    <row r="156" spans="1:29">
      <c r="A156" s="4206" t="e">
        <f>ст.хол.!A156</f>
        <v>#REF!</v>
      </c>
      <c r="B156" s="4207" t="s">
        <v>251</v>
      </c>
      <c r="C156" s="4269"/>
      <c r="D156" s="4270"/>
      <c r="E156" s="4273"/>
      <c r="G156" s="4206" t="e">
        <f>A156</f>
        <v>#REF!</v>
      </c>
      <c r="H156" s="4207" t="s">
        <v>251</v>
      </c>
      <c r="I156" s="4269"/>
      <c r="J156" s="4270"/>
      <c r="K156" s="4273"/>
      <c r="M156" s="4206" t="e">
        <f>G156</f>
        <v>#REF!</v>
      </c>
      <c r="N156" s="4207" t="s">
        <v>251</v>
      </c>
      <c r="O156" s="4269"/>
      <c r="P156" s="4270"/>
      <c r="Q156" s="4273"/>
      <c r="S156" s="4206" t="e">
        <f>M156</f>
        <v>#REF!</v>
      </c>
      <c r="T156" s="4207" t="s">
        <v>251</v>
      </c>
      <c r="U156" s="4269" t="s">
        <v>886</v>
      </c>
      <c r="V156" s="4270"/>
      <c r="W156" s="4273"/>
      <c r="Y156" s="4266"/>
      <c r="Z156" s="4260"/>
      <c r="AA156" s="4262"/>
      <c r="AB156" s="4262"/>
      <c r="AC156" s="4279"/>
    </row>
    <row r="157" spans="1:29">
      <c r="A157" s="4206"/>
      <c r="B157" s="4207"/>
      <c r="C157" s="4271"/>
      <c r="D157" s="4272"/>
      <c r="E157" s="4274"/>
      <c r="G157" s="4206"/>
      <c r="H157" s="4207"/>
      <c r="I157" s="4271"/>
      <c r="J157" s="4272"/>
      <c r="K157" s="4274"/>
      <c r="M157" s="4206"/>
      <c r="N157" s="4207"/>
      <c r="O157" s="4271"/>
      <c r="P157" s="4272"/>
      <c r="Q157" s="4274"/>
      <c r="S157" s="4206"/>
      <c r="T157" s="4207"/>
      <c r="U157" s="4271"/>
      <c r="V157" s="4272"/>
      <c r="W157" s="4274"/>
      <c r="Y157" s="4266"/>
      <c r="Z157" s="4260"/>
      <c r="AA157" s="4262"/>
      <c r="AB157" s="4262"/>
      <c r="AC157" s="4279"/>
    </row>
    <row r="158" spans="1:29">
      <c r="A158" s="326"/>
      <c r="B158" s="4207" t="s">
        <v>252</v>
      </c>
      <c r="C158" s="4275" t="s">
        <v>287</v>
      </c>
      <c r="D158" s="4276"/>
      <c r="E158" s="4273">
        <f>'10,00'!X276</f>
        <v>0</v>
      </c>
      <c r="G158" s="326"/>
      <c r="H158" s="4207" t="s">
        <v>252</v>
      </c>
      <c r="I158" s="4275" t="s">
        <v>287</v>
      </c>
      <c r="J158" s="4276"/>
      <c r="K158" s="4273" t="e">
        <f>'11,30'!Z291</f>
        <v>#REF!</v>
      </c>
      <c r="M158" s="326"/>
      <c r="N158" s="4207" t="s">
        <v>252</v>
      </c>
      <c r="O158" s="4275" t="s">
        <v>287</v>
      </c>
      <c r="P158" s="4276"/>
      <c r="Q158" s="4273">
        <f>'16,00'!F398</f>
        <v>0</v>
      </c>
      <c r="S158" s="326"/>
      <c r="T158" s="4207" t="s">
        <v>252</v>
      </c>
      <c r="U158" s="4275" t="s">
        <v>287</v>
      </c>
      <c r="V158" s="4276"/>
      <c r="W158" s="4273"/>
      <c r="Y158" s="1661"/>
      <c r="Z158" s="4260"/>
      <c r="AA158" s="4261"/>
      <c r="AB158" s="4261"/>
      <c r="AC158" s="4279"/>
    </row>
    <row r="159" spans="1:29">
      <c r="A159" s="4267" t="e">
        <f>ст.хол.!A159</f>
        <v>#REF!</v>
      </c>
      <c r="B159" s="4207"/>
      <c r="C159" s="4277"/>
      <c r="D159" s="4278"/>
      <c r="E159" s="4274"/>
      <c r="G159" s="4267">
        <f>G150</f>
        <v>44606</v>
      </c>
      <c r="H159" s="4207"/>
      <c r="I159" s="4277"/>
      <c r="J159" s="4278"/>
      <c r="K159" s="4274"/>
      <c r="M159" s="4267">
        <f>M150</f>
        <v>44606</v>
      </c>
      <c r="N159" s="4207"/>
      <c r="O159" s="4277"/>
      <c r="P159" s="4278"/>
      <c r="Q159" s="4274"/>
      <c r="S159" s="4267">
        <f>S150</f>
        <v>44606</v>
      </c>
      <c r="T159" s="4207"/>
      <c r="U159" s="4277"/>
      <c r="V159" s="4278"/>
      <c r="W159" s="4274"/>
      <c r="Y159" s="4280"/>
      <c r="Z159" s="4260"/>
      <c r="AA159" s="4261"/>
      <c r="AB159" s="4261"/>
      <c r="AC159" s="4279"/>
    </row>
    <row r="160" spans="1:29">
      <c r="A160" s="4268"/>
      <c r="B160" s="4207" t="s">
        <v>253</v>
      </c>
      <c r="C160" s="4269" t="s">
        <v>288</v>
      </c>
      <c r="D160" s="4270"/>
      <c r="E160" s="4273">
        <f>'10,00'!X277</f>
        <v>0</v>
      </c>
      <c r="G160" s="4268"/>
      <c r="H160" s="4207" t="s">
        <v>253</v>
      </c>
      <c r="I160" s="4269" t="s">
        <v>288</v>
      </c>
      <c r="J160" s="4270"/>
      <c r="K160" s="4273" t="e">
        <f>'11,30'!Z292</f>
        <v>#REF!</v>
      </c>
      <c r="M160" s="4268"/>
      <c r="N160" s="4207" t="s">
        <v>253</v>
      </c>
      <c r="O160" s="4269" t="s">
        <v>288</v>
      </c>
      <c r="P160" s="4270"/>
      <c r="Q160" s="4273">
        <f>'16,00'!F399</f>
        <v>0</v>
      </c>
      <c r="S160" s="4268"/>
      <c r="T160" s="4207" t="s">
        <v>253</v>
      </c>
      <c r="U160" s="4269" t="s">
        <v>288</v>
      </c>
      <c r="V160" s="4270"/>
      <c r="W160" s="4273"/>
      <c r="Y160" s="4281"/>
      <c r="Z160" s="4260"/>
      <c r="AA160" s="4262"/>
      <c r="AB160" s="4262"/>
      <c r="AC160" s="4279"/>
    </row>
    <row r="161" spans="1:29" ht="9" customHeight="1">
      <c r="A161" s="319"/>
      <c r="B161" s="4207"/>
      <c r="C161" s="4271"/>
      <c r="D161" s="4272"/>
      <c r="E161" s="4274"/>
      <c r="G161" s="319"/>
      <c r="H161" s="4207"/>
      <c r="I161" s="4271"/>
      <c r="J161" s="4272"/>
      <c r="K161" s="4274"/>
      <c r="M161" s="319"/>
      <c r="N161" s="4207"/>
      <c r="O161" s="4271"/>
      <c r="P161" s="4272"/>
      <c r="Q161" s="4274"/>
      <c r="S161" s="319"/>
      <c r="T161" s="4207"/>
      <c r="U161" s="4271"/>
      <c r="V161" s="4272"/>
      <c r="W161" s="4274"/>
      <c r="Y161" s="3"/>
      <c r="Z161" s="4260"/>
      <c r="AA161" s="4262"/>
      <c r="AB161" s="4262"/>
      <c r="AC161" s="4279"/>
    </row>
    <row r="162" spans="1:29" ht="8.25" customHeight="1">
      <c r="Y162" s="3"/>
      <c r="Z162" s="3"/>
      <c r="AA162" s="3"/>
      <c r="AB162" s="3"/>
      <c r="AC162" s="3"/>
    </row>
    <row r="163" spans="1:29" ht="9" customHeight="1">
      <c r="A163" s="320"/>
      <c r="B163" s="4202"/>
      <c r="C163" s="4269" t="s">
        <v>327</v>
      </c>
      <c r="D163" s="4270"/>
      <c r="E163" s="4273" t="e">
        <f>'10,00'!#REF!</f>
        <v>#REF!</v>
      </c>
      <c r="G163" s="320"/>
      <c r="H163" s="4202"/>
      <c r="I163" s="4269" t="s">
        <v>327</v>
      </c>
      <c r="J163" s="4270"/>
      <c r="K163" s="4273" t="e">
        <f>'11,30'!F343</f>
        <v>#REF!</v>
      </c>
      <c r="M163" s="320"/>
      <c r="N163" s="4202"/>
      <c r="O163" s="4269" t="s">
        <v>327</v>
      </c>
      <c r="P163" s="4270"/>
      <c r="Q163" s="4273"/>
      <c r="S163" s="320"/>
      <c r="T163" s="4202"/>
      <c r="U163" s="4269" t="s">
        <v>327</v>
      </c>
      <c r="V163" s="4270"/>
      <c r="W163" s="4273" t="e">
        <f>'19,00'!#REF!</f>
        <v>#REF!</v>
      </c>
      <c r="Y163" s="3"/>
      <c r="Z163" s="3996"/>
      <c r="AA163" s="4262"/>
      <c r="AB163" s="4262"/>
      <c r="AC163" s="4279"/>
    </row>
    <row r="164" spans="1:29" ht="15.75">
      <c r="A164" s="312" t="e">
        <f>ст.хол.!A164</f>
        <v>#REF!</v>
      </c>
      <c r="B164" s="4202"/>
      <c r="C164" s="4271"/>
      <c r="D164" s="4272"/>
      <c r="E164" s="4274"/>
      <c r="G164" s="312">
        <f>G155</f>
        <v>0.5</v>
      </c>
      <c r="H164" s="4202"/>
      <c r="I164" s="4271"/>
      <c r="J164" s="4272"/>
      <c r="K164" s="4274"/>
      <c r="M164" s="312">
        <f>M155</f>
        <v>0.66666666666666663</v>
      </c>
      <c r="N164" s="4202"/>
      <c r="O164" s="4271"/>
      <c r="P164" s="4272"/>
      <c r="Q164" s="4274"/>
      <c r="S164" s="312">
        <f>S155</f>
        <v>0.79166666666666663</v>
      </c>
      <c r="T164" s="4202"/>
      <c r="U164" s="4271"/>
      <c r="V164" s="4272"/>
      <c r="W164" s="4274"/>
      <c r="Y164" s="1660"/>
      <c r="Z164" s="3996"/>
      <c r="AA164" s="4262"/>
      <c r="AB164" s="4262"/>
      <c r="AC164" s="4279"/>
    </row>
    <row r="165" spans="1:29">
      <c r="A165" s="4206" t="e">
        <f>ст.хол.!A165</f>
        <v>#REF!</v>
      </c>
      <c r="B165" s="4207" t="s">
        <v>251</v>
      </c>
      <c r="C165" s="4269"/>
      <c r="D165" s="4270"/>
      <c r="E165" s="4273"/>
      <c r="G165" s="4206" t="e">
        <f>A165</f>
        <v>#REF!</v>
      </c>
      <c r="H165" s="4207" t="s">
        <v>251</v>
      </c>
      <c r="I165" s="4269"/>
      <c r="J165" s="4270"/>
      <c r="K165" s="4273"/>
      <c r="M165" s="4206" t="e">
        <f>G165</f>
        <v>#REF!</v>
      </c>
      <c r="N165" s="4207" t="s">
        <v>251</v>
      </c>
      <c r="O165" s="4269"/>
      <c r="P165" s="4270"/>
      <c r="Q165" s="4273"/>
      <c r="S165" s="4206" t="e">
        <f>M165</f>
        <v>#REF!</v>
      </c>
      <c r="T165" s="4207" t="s">
        <v>251</v>
      </c>
      <c r="U165" s="4269" t="s">
        <v>748</v>
      </c>
      <c r="V165" s="4270"/>
      <c r="W165" s="4273"/>
      <c r="Y165" s="4266"/>
      <c r="Z165" s="4260"/>
      <c r="AA165" s="4262"/>
      <c r="AB165" s="4262"/>
      <c r="AC165" s="4279"/>
    </row>
    <row r="166" spans="1:29">
      <c r="A166" s="4206"/>
      <c r="B166" s="4207"/>
      <c r="C166" s="4271"/>
      <c r="D166" s="4272"/>
      <c r="E166" s="4274"/>
      <c r="G166" s="4206"/>
      <c r="H166" s="4207"/>
      <c r="I166" s="4271"/>
      <c r="J166" s="4272"/>
      <c r="K166" s="4274"/>
      <c r="M166" s="4206"/>
      <c r="N166" s="4207"/>
      <c r="O166" s="4271"/>
      <c r="P166" s="4272"/>
      <c r="Q166" s="4274"/>
      <c r="S166" s="4206"/>
      <c r="T166" s="4207"/>
      <c r="U166" s="4271"/>
      <c r="V166" s="4272"/>
      <c r="W166" s="4274"/>
      <c r="Y166" s="4266"/>
      <c r="Z166" s="4260"/>
      <c r="AA166" s="4262"/>
      <c r="AB166" s="4262"/>
      <c r="AC166" s="4279"/>
    </row>
    <row r="167" spans="1:29">
      <c r="A167" s="326"/>
      <c r="B167" s="4207" t="s">
        <v>252</v>
      </c>
      <c r="C167" s="4275" t="s">
        <v>287</v>
      </c>
      <c r="D167" s="4276"/>
      <c r="E167" s="4273" t="e">
        <f>'10,00'!#REF!</f>
        <v>#REF!</v>
      </c>
      <c r="G167" s="326"/>
      <c r="H167" s="4207" t="s">
        <v>252</v>
      </c>
      <c r="I167" s="4275" t="s">
        <v>287</v>
      </c>
      <c r="J167" s="4276"/>
      <c r="K167" s="4273" t="e">
        <f>'11,30'!F345</f>
        <v>#REF!</v>
      </c>
      <c r="M167" s="326"/>
      <c r="N167" s="4207" t="s">
        <v>252</v>
      </c>
      <c r="O167" s="4275" t="s">
        <v>287</v>
      </c>
      <c r="P167" s="4276"/>
      <c r="Q167" s="4273"/>
      <c r="S167" s="326"/>
      <c r="T167" s="4207" t="s">
        <v>252</v>
      </c>
      <c r="U167" s="4275" t="s">
        <v>287</v>
      </c>
      <c r="V167" s="4276"/>
      <c r="W167" s="4273" t="e">
        <f>'19,00'!#REF!</f>
        <v>#REF!</v>
      </c>
      <c r="Y167" s="1661"/>
      <c r="Z167" s="4260"/>
      <c r="AA167" s="4261"/>
      <c r="AB167" s="4261"/>
      <c r="AC167" s="4279"/>
    </row>
    <row r="168" spans="1:29">
      <c r="A168" s="4267" t="e">
        <f>ст.хол.!A168</f>
        <v>#REF!</v>
      </c>
      <c r="B168" s="4207"/>
      <c r="C168" s="4277"/>
      <c r="D168" s="4278"/>
      <c r="E168" s="4274"/>
      <c r="G168" s="4267">
        <f>G159</f>
        <v>44606</v>
      </c>
      <c r="H168" s="4207"/>
      <c r="I168" s="4277"/>
      <c r="J168" s="4278"/>
      <c r="K168" s="4274"/>
      <c r="M168" s="4267">
        <f>M159</f>
        <v>44606</v>
      </c>
      <c r="N168" s="4207"/>
      <c r="O168" s="4277"/>
      <c r="P168" s="4278"/>
      <c r="Q168" s="4274"/>
      <c r="S168" s="4267">
        <f>S159</f>
        <v>44606</v>
      </c>
      <c r="T168" s="4207"/>
      <c r="U168" s="4277"/>
      <c r="V168" s="4278"/>
      <c r="W168" s="4274"/>
      <c r="Y168" s="4280"/>
      <c r="Z168" s="4260"/>
      <c r="AA168" s="4261"/>
      <c r="AB168" s="4261"/>
      <c r="AC168" s="4279"/>
    </row>
    <row r="169" spans="1:29">
      <c r="A169" s="4268"/>
      <c r="B169" s="4207" t="s">
        <v>253</v>
      </c>
      <c r="C169" s="4269" t="s">
        <v>288</v>
      </c>
      <c r="D169" s="4270"/>
      <c r="E169" s="4273" t="e">
        <f>'10,00'!#REF!</f>
        <v>#REF!</v>
      </c>
      <c r="G169" s="4268"/>
      <c r="H169" s="4207" t="s">
        <v>253</v>
      </c>
      <c r="I169" s="4269" t="s">
        <v>288</v>
      </c>
      <c r="J169" s="4270"/>
      <c r="K169" s="4273" t="e">
        <f>'11,30'!F346</f>
        <v>#REF!</v>
      </c>
      <c r="M169" s="4268"/>
      <c r="N169" s="4207" t="s">
        <v>253</v>
      </c>
      <c r="O169" s="4269" t="s">
        <v>288</v>
      </c>
      <c r="P169" s="4270"/>
      <c r="Q169" s="4273"/>
      <c r="S169" s="4268"/>
      <c r="T169" s="4207" t="s">
        <v>253</v>
      </c>
      <c r="U169" s="4269" t="s">
        <v>288</v>
      </c>
      <c r="V169" s="4270"/>
      <c r="W169" s="4273" t="e">
        <f>'19,00'!#REF!</f>
        <v>#REF!</v>
      </c>
      <c r="Y169" s="4281"/>
      <c r="Z169" s="4260"/>
      <c r="AA169" s="4262"/>
      <c r="AB169" s="4262"/>
      <c r="AC169" s="4279"/>
    </row>
    <row r="170" spans="1:29" ht="9" customHeight="1">
      <c r="A170" s="319"/>
      <c r="B170" s="4207"/>
      <c r="C170" s="4271"/>
      <c r="D170" s="4272"/>
      <c r="E170" s="4274"/>
      <c r="G170" s="319"/>
      <c r="H170" s="4207"/>
      <c r="I170" s="4271"/>
      <c r="J170" s="4272"/>
      <c r="K170" s="4274"/>
      <c r="M170" s="319"/>
      <c r="N170" s="4207"/>
      <c r="O170" s="4271"/>
      <c r="P170" s="4272"/>
      <c r="Q170" s="4274"/>
      <c r="S170" s="319"/>
      <c r="T170" s="4207"/>
      <c r="U170" s="4271"/>
      <c r="V170" s="4272"/>
      <c r="W170" s="4274"/>
      <c r="Y170" s="3"/>
      <c r="Z170" s="4260"/>
      <c r="AA170" s="4262"/>
      <c r="AB170" s="4262"/>
      <c r="AC170" s="4279"/>
    </row>
    <row r="171" spans="1:29" ht="9.75" customHeight="1">
      <c r="Y171" s="3"/>
      <c r="Z171" s="3"/>
      <c r="AA171" s="3"/>
      <c r="AB171" s="3"/>
      <c r="AC171" s="3"/>
    </row>
    <row r="172" spans="1:29" ht="9.75" customHeight="1">
      <c r="A172" s="320"/>
      <c r="B172" s="4202"/>
      <c r="C172" s="4269" t="s">
        <v>327</v>
      </c>
      <c r="D172" s="4270"/>
      <c r="E172" s="4273" t="e">
        <f>'10,00'!#REF!</f>
        <v>#REF!</v>
      </c>
      <c r="G172" s="320"/>
      <c r="H172" s="4202"/>
      <c r="I172" s="4269" t="s">
        <v>327</v>
      </c>
      <c r="J172" s="4270"/>
      <c r="K172" s="4273" t="e">
        <f>'11,30'!P343</f>
        <v>#REF!</v>
      </c>
      <c r="M172" s="320"/>
      <c r="N172" s="4202"/>
      <c r="O172" s="4269" t="s">
        <v>327</v>
      </c>
      <c r="P172" s="4270"/>
      <c r="Q172" s="4273"/>
      <c r="S172" s="320"/>
      <c r="T172" s="4202"/>
      <c r="U172" s="4269" t="s">
        <v>327</v>
      </c>
      <c r="V172" s="4270"/>
      <c r="W172" s="4273" t="e">
        <f>'19,00'!#REF!</f>
        <v>#REF!</v>
      </c>
      <c r="Y172" s="3"/>
      <c r="Z172" s="3996"/>
      <c r="AA172" s="4262"/>
      <c r="AB172" s="4262"/>
      <c r="AC172" s="4279"/>
    </row>
    <row r="173" spans="1:29" ht="15.75">
      <c r="A173" s="312" t="e">
        <f>ст.хол.!A173</f>
        <v>#REF!</v>
      </c>
      <c r="B173" s="4202"/>
      <c r="C173" s="4271"/>
      <c r="D173" s="4272"/>
      <c r="E173" s="4274"/>
      <c r="G173" s="312">
        <f>G164</f>
        <v>0.5</v>
      </c>
      <c r="H173" s="4202"/>
      <c r="I173" s="4271"/>
      <c r="J173" s="4272"/>
      <c r="K173" s="4274"/>
      <c r="M173" s="312">
        <f>M164</f>
        <v>0.66666666666666663</v>
      </c>
      <c r="N173" s="4202"/>
      <c r="O173" s="4271"/>
      <c r="P173" s="4272"/>
      <c r="Q173" s="4274"/>
      <c r="S173" s="312">
        <f>S164</f>
        <v>0.79166666666666663</v>
      </c>
      <c r="T173" s="4202"/>
      <c r="U173" s="4271"/>
      <c r="V173" s="4272"/>
      <c r="W173" s="4274"/>
      <c r="Y173" s="1660"/>
      <c r="Z173" s="3996"/>
      <c r="AA173" s="4262"/>
      <c r="AB173" s="4262"/>
      <c r="AC173" s="4279"/>
    </row>
    <row r="174" spans="1:29">
      <c r="A174" s="4206" t="e">
        <f>ст.хол.!A174</f>
        <v>#REF!</v>
      </c>
      <c r="B174" s="4207" t="s">
        <v>251</v>
      </c>
      <c r="C174" s="4269"/>
      <c r="D174" s="4270"/>
      <c r="E174" s="4273"/>
      <c r="G174" s="4206" t="e">
        <f>A174</f>
        <v>#REF!</v>
      </c>
      <c r="H174" s="4207" t="s">
        <v>251</v>
      </c>
      <c r="I174" s="4269"/>
      <c r="J174" s="4270"/>
      <c r="K174" s="4273"/>
      <c r="M174" s="4206" t="e">
        <f>G174</f>
        <v>#REF!</v>
      </c>
      <c r="N174" s="4207" t="s">
        <v>251</v>
      </c>
      <c r="O174" s="4269"/>
      <c r="P174" s="4270"/>
      <c r="Q174" s="4273"/>
      <c r="S174" s="4206" t="e">
        <f>M174</f>
        <v>#REF!</v>
      </c>
      <c r="T174" s="4207" t="s">
        <v>251</v>
      </c>
      <c r="U174" s="4269"/>
      <c r="V174" s="4270"/>
      <c r="W174" s="4273"/>
      <c r="Y174" s="4266"/>
      <c r="Z174" s="4260"/>
      <c r="AA174" s="4262"/>
      <c r="AB174" s="4262"/>
      <c r="AC174" s="4279"/>
    </row>
    <row r="175" spans="1:29">
      <c r="A175" s="4206"/>
      <c r="B175" s="4207"/>
      <c r="C175" s="4271"/>
      <c r="D175" s="4272"/>
      <c r="E175" s="4274"/>
      <c r="G175" s="4206"/>
      <c r="H175" s="4207"/>
      <c r="I175" s="4271"/>
      <c r="J175" s="4272"/>
      <c r="K175" s="4274"/>
      <c r="M175" s="4206"/>
      <c r="N175" s="4207"/>
      <c r="O175" s="4271"/>
      <c r="P175" s="4272"/>
      <c r="Q175" s="4274"/>
      <c r="S175" s="4206"/>
      <c r="T175" s="4207"/>
      <c r="U175" s="4271"/>
      <c r="V175" s="4272"/>
      <c r="W175" s="4274"/>
      <c r="Y175" s="4266"/>
      <c r="Z175" s="4260"/>
      <c r="AA175" s="4262"/>
      <c r="AB175" s="4262"/>
      <c r="AC175" s="4279"/>
    </row>
    <row r="176" spans="1:29">
      <c r="A176" s="326"/>
      <c r="B176" s="4207" t="s">
        <v>252</v>
      </c>
      <c r="C176" s="4275" t="s">
        <v>287</v>
      </c>
      <c r="D176" s="4276"/>
      <c r="E176" s="4273" t="e">
        <f>'10,00'!#REF!</f>
        <v>#REF!</v>
      </c>
      <c r="G176" s="326"/>
      <c r="H176" s="4207" t="s">
        <v>252</v>
      </c>
      <c r="I176" s="4275" t="s">
        <v>287</v>
      </c>
      <c r="J176" s="4276"/>
      <c r="K176" s="4273" t="e">
        <f>'11,30'!P345</f>
        <v>#REF!</v>
      </c>
      <c r="M176" s="326"/>
      <c r="N176" s="4207" t="s">
        <v>252</v>
      </c>
      <c r="O176" s="4275" t="s">
        <v>287</v>
      </c>
      <c r="P176" s="4276"/>
      <c r="Q176" s="4273"/>
      <c r="S176" s="326"/>
      <c r="T176" s="4207" t="s">
        <v>252</v>
      </c>
      <c r="U176" s="4275" t="s">
        <v>287</v>
      </c>
      <c r="V176" s="4276"/>
      <c r="W176" s="4273" t="e">
        <f>'19,00'!#REF!</f>
        <v>#REF!</v>
      </c>
      <c r="Y176" s="1661"/>
      <c r="Z176" s="4260"/>
      <c r="AA176" s="4261"/>
      <c r="AB176" s="4261"/>
      <c r="AC176" s="4279"/>
    </row>
    <row r="177" spans="1:29">
      <c r="A177" s="4267" t="e">
        <f>ст.хол.!A177</f>
        <v>#REF!</v>
      </c>
      <c r="B177" s="4207"/>
      <c r="C177" s="4277"/>
      <c r="D177" s="4278"/>
      <c r="E177" s="4274"/>
      <c r="G177" s="4267">
        <f>G168</f>
        <v>44606</v>
      </c>
      <c r="H177" s="4207"/>
      <c r="I177" s="4277"/>
      <c r="J177" s="4278"/>
      <c r="K177" s="4274"/>
      <c r="M177" s="4267">
        <f>M168</f>
        <v>44606</v>
      </c>
      <c r="N177" s="4207"/>
      <c r="O177" s="4277"/>
      <c r="P177" s="4278"/>
      <c r="Q177" s="4274"/>
      <c r="S177" s="4267">
        <f>S168</f>
        <v>44606</v>
      </c>
      <c r="T177" s="4207"/>
      <c r="U177" s="4277"/>
      <c r="V177" s="4278"/>
      <c r="W177" s="4274"/>
      <c r="Y177" s="4280"/>
      <c r="Z177" s="4260"/>
      <c r="AA177" s="4261"/>
      <c r="AB177" s="4261"/>
      <c r="AC177" s="4279"/>
    </row>
    <row r="178" spans="1:29">
      <c r="A178" s="4268"/>
      <c r="B178" s="4207" t="s">
        <v>253</v>
      </c>
      <c r="C178" s="4269" t="s">
        <v>288</v>
      </c>
      <c r="D178" s="4270"/>
      <c r="E178" s="4273" t="e">
        <f>'10,00'!#REF!</f>
        <v>#REF!</v>
      </c>
      <c r="G178" s="4268"/>
      <c r="H178" s="4207" t="s">
        <v>253</v>
      </c>
      <c r="I178" s="4269" t="s">
        <v>288</v>
      </c>
      <c r="J178" s="4270"/>
      <c r="K178" s="4273" t="e">
        <f>'11,30'!P346</f>
        <v>#REF!</v>
      </c>
      <c r="M178" s="4268"/>
      <c r="N178" s="4207" t="s">
        <v>253</v>
      </c>
      <c r="O178" s="4269" t="s">
        <v>288</v>
      </c>
      <c r="P178" s="4270"/>
      <c r="Q178" s="4273"/>
      <c r="S178" s="4268"/>
      <c r="T178" s="4207" t="s">
        <v>253</v>
      </c>
      <c r="U178" s="4269" t="s">
        <v>288</v>
      </c>
      <c r="V178" s="4270"/>
      <c r="W178" s="4273" t="e">
        <f>'19,00'!#REF!</f>
        <v>#REF!</v>
      </c>
      <c r="Y178" s="4281"/>
      <c r="Z178" s="4260"/>
      <c r="AA178" s="4262"/>
      <c r="AB178" s="4262"/>
      <c r="AC178" s="4279"/>
    </row>
    <row r="179" spans="1:29" ht="9" customHeight="1">
      <c r="A179" s="319"/>
      <c r="B179" s="4207"/>
      <c r="C179" s="4271"/>
      <c r="D179" s="4272"/>
      <c r="E179" s="4274"/>
      <c r="G179" s="319"/>
      <c r="H179" s="4207"/>
      <c r="I179" s="4271"/>
      <c r="J179" s="4272"/>
      <c r="K179" s="4274"/>
      <c r="M179" s="319"/>
      <c r="N179" s="4207"/>
      <c r="O179" s="4271"/>
      <c r="P179" s="4272"/>
      <c r="Q179" s="4274"/>
      <c r="S179" s="319"/>
      <c r="T179" s="4207"/>
      <c r="U179" s="4271"/>
      <c r="V179" s="4272"/>
      <c r="W179" s="4274"/>
      <c r="Y179" s="3"/>
      <c r="Z179" s="4260"/>
      <c r="AA179" s="4262"/>
      <c r="AB179" s="4262"/>
      <c r="AC179" s="4279"/>
    </row>
    <row r="180" spans="1:29" ht="9.75" customHeight="1">
      <c r="Y180" s="3"/>
      <c r="Z180" s="3"/>
      <c r="AA180" s="3"/>
      <c r="AB180" s="3"/>
      <c r="AC180" s="3"/>
    </row>
    <row r="181" spans="1:29">
      <c r="A181" s="320"/>
      <c r="B181" s="4202"/>
      <c r="C181" s="4269" t="s">
        <v>327</v>
      </c>
      <c r="D181" s="4270"/>
      <c r="E181" s="4273" t="e">
        <f>'10,00'!#REF!</f>
        <v>#REF!</v>
      </c>
      <c r="G181" s="320"/>
      <c r="H181" s="4202"/>
      <c r="I181" s="4269" t="s">
        <v>327</v>
      </c>
      <c r="J181" s="4270"/>
      <c r="K181" s="4273">
        <f>'11,30'!Z343</f>
        <v>0</v>
      </c>
      <c r="M181" s="320"/>
      <c r="N181" s="4202"/>
      <c r="O181" s="4269" t="s">
        <v>327</v>
      </c>
      <c r="P181" s="4270"/>
      <c r="Q181" s="4273"/>
      <c r="S181" s="320"/>
      <c r="T181" s="4202"/>
      <c r="U181" s="4269" t="s">
        <v>327</v>
      </c>
      <c r="V181" s="4270"/>
      <c r="W181" s="4273" t="e">
        <f>'19,00'!#REF!</f>
        <v>#REF!</v>
      </c>
      <c r="Y181" s="3"/>
      <c r="Z181" s="3996"/>
      <c r="AA181" s="4262"/>
      <c r="AB181" s="4262"/>
      <c r="AC181" s="4279"/>
    </row>
    <row r="182" spans="1:29" ht="15.75">
      <c r="A182" s="312">
        <f>ст.хол.!A182</f>
        <v>0.41666666666666669</v>
      </c>
      <c r="B182" s="4202"/>
      <c r="C182" s="4271"/>
      <c r="D182" s="4272"/>
      <c r="E182" s="4274"/>
      <c r="G182" s="312">
        <f>G173</f>
        <v>0.5</v>
      </c>
      <c r="H182" s="4202"/>
      <c r="I182" s="4271"/>
      <c r="J182" s="4272"/>
      <c r="K182" s="4274"/>
      <c r="M182" s="312">
        <f>M173</f>
        <v>0.66666666666666663</v>
      </c>
      <c r="N182" s="4202"/>
      <c r="O182" s="4271"/>
      <c r="P182" s="4272"/>
      <c r="Q182" s="4274"/>
      <c r="S182" s="312">
        <f>S173</f>
        <v>0.79166666666666663</v>
      </c>
      <c r="T182" s="4202"/>
      <c r="U182" s="4271"/>
      <c r="V182" s="4272"/>
      <c r="W182" s="4274"/>
      <c r="Y182" s="1660"/>
      <c r="Z182" s="3996"/>
      <c r="AA182" s="4262"/>
      <c r="AB182" s="4262"/>
      <c r="AC182" s="4279"/>
    </row>
    <row r="183" spans="1:29">
      <c r="A183" s="4206" t="e">
        <f>ст.хол.!A183</f>
        <v>#VALUE!</v>
      </c>
      <c r="B183" s="4207" t="s">
        <v>251</v>
      </c>
      <c r="C183" s="4269"/>
      <c r="D183" s="4270"/>
      <c r="E183" s="4273"/>
      <c r="G183" s="4206" t="e">
        <f>A183</f>
        <v>#VALUE!</v>
      </c>
      <c r="H183" s="4207" t="s">
        <v>251</v>
      </c>
      <c r="I183" s="4269"/>
      <c r="J183" s="4270"/>
      <c r="K183" s="4273"/>
      <c r="M183" s="4206" t="e">
        <f>G183</f>
        <v>#VALUE!</v>
      </c>
      <c r="N183" s="4207" t="s">
        <v>251</v>
      </c>
      <c r="O183" s="4269"/>
      <c r="P183" s="4270"/>
      <c r="Q183" s="4273"/>
      <c r="S183" s="4206" t="e">
        <f>M183</f>
        <v>#VALUE!</v>
      </c>
      <c r="T183" s="4207" t="s">
        <v>251</v>
      </c>
      <c r="U183" s="4269"/>
      <c r="V183" s="4270"/>
      <c r="W183" s="4273"/>
      <c r="Y183" s="4266"/>
      <c r="Z183" s="4260"/>
      <c r="AA183" s="4262"/>
      <c r="AB183" s="4262"/>
      <c r="AC183" s="4279"/>
    </row>
    <row r="184" spans="1:29">
      <c r="A184" s="4206"/>
      <c r="B184" s="4207"/>
      <c r="C184" s="4271"/>
      <c r="D184" s="4272"/>
      <c r="E184" s="4274"/>
      <c r="G184" s="4206"/>
      <c r="H184" s="4207"/>
      <c r="I184" s="4271"/>
      <c r="J184" s="4272"/>
      <c r="K184" s="4274"/>
      <c r="M184" s="4206"/>
      <c r="N184" s="4207"/>
      <c r="O184" s="4271"/>
      <c r="P184" s="4272"/>
      <c r="Q184" s="4274"/>
      <c r="S184" s="4206"/>
      <c r="T184" s="4207"/>
      <c r="U184" s="4271"/>
      <c r="V184" s="4272"/>
      <c r="W184" s="4274"/>
      <c r="Y184" s="4266"/>
      <c r="Z184" s="4260"/>
      <c r="AA184" s="4262"/>
      <c r="AB184" s="4262"/>
      <c r="AC184" s="4279"/>
    </row>
    <row r="185" spans="1:29">
      <c r="A185" s="326"/>
      <c r="B185" s="4207" t="s">
        <v>252</v>
      </c>
      <c r="C185" s="4275" t="s">
        <v>287</v>
      </c>
      <c r="D185" s="4276"/>
      <c r="E185" s="4273" t="e">
        <f>'10,00'!#REF!</f>
        <v>#REF!</v>
      </c>
      <c r="G185" s="326"/>
      <c r="H185" s="4207" t="s">
        <v>252</v>
      </c>
      <c r="I185" s="4275" t="s">
        <v>287</v>
      </c>
      <c r="J185" s="4276"/>
      <c r="K185" s="4273">
        <f>'11,30'!Z345</f>
        <v>0</v>
      </c>
      <c r="M185" s="326"/>
      <c r="N185" s="4207" t="s">
        <v>252</v>
      </c>
      <c r="O185" s="4275" t="s">
        <v>287</v>
      </c>
      <c r="P185" s="4276"/>
      <c r="Q185" s="4273"/>
      <c r="S185" s="326"/>
      <c r="T185" s="4207" t="s">
        <v>252</v>
      </c>
      <c r="U185" s="4275" t="s">
        <v>287</v>
      </c>
      <c r="V185" s="4276"/>
      <c r="W185" s="4273" t="e">
        <f>'19,00'!#REF!</f>
        <v>#REF!</v>
      </c>
      <c r="Y185" s="1661"/>
      <c r="Z185" s="4260"/>
      <c r="AA185" s="4261"/>
      <c r="AB185" s="4261"/>
      <c r="AC185" s="4279"/>
    </row>
    <row r="186" spans="1:29">
      <c r="A186" s="4267" t="e">
        <f>ст.хол.!A186</f>
        <v>#VALUE!</v>
      </c>
      <c r="B186" s="4207"/>
      <c r="C186" s="4277"/>
      <c r="D186" s="4278"/>
      <c r="E186" s="4274"/>
      <c r="G186" s="4267">
        <f>G177</f>
        <v>44606</v>
      </c>
      <c r="H186" s="4207"/>
      <c r="I186" s="4277"/>
      <c r="J186" s="4278"/>
      <c r="K186" s="4274"/>
      <c r="M186" s="4267">
        <f>M177</f>
        <v>44606</v>
      </c>
      <c r="N186" s="4207"/>
      <c r="O186" s="4277"/>
      <c r="P186" s="4278"/>
      <c r="Q186" s="4274"/>
      <c r="S186" s="4267">
        <f>S177</f>
        <v>44606</v>
      </c>
      <c r="T186" s="4207"/>
      <c r="U186" s="4277"/>
      <c r="V186" s="4278"/>
      <c r="W186" s="4274"/>
      <c r="Y186" s="4280"/>
      <c r="Z186" s="4260"/>
      <c r="AA186" s="4261"/>
      <c r="AB186" s="4261"/>
      <c r="AC186" s="4279"/>
    </row>
    <row r="187" spans="1:29">
      <c r="A187" s="4268"/>
      <c r="B187" s="4207" t="s">
        <v>253</v>
      </c>
      <c r="C187" s="4269" t="s">
        <v>288</v>
      </c>
      <c r="D187" s="4270"/>
      <c r="E187" s="4273" t="e">
        <f>'10,00'!#REF!</f>
        <v>#REF!</v>
      </c>
      <c r="G187" s="4268"/>
      <c r="H187" s="4207" t="s">
        <v>253</v>
      </c>
      <c r="I187" s="4269" t="s">
        <v>288</v>
      </c>
      <c r="J187" s="4270"/>
      <c r="K187" s="4273">
        <f>'11,30'!Z346</f>
        <v>0</v>
      </c>
      <c r="M187" s="4268"/>
      <c r="N187" s="4207" t="s">
        <v>253</v>
      </c>
      <c r="O187" s="4269" t="s">
        <v>288</v>
      </c>
      <c r="P187" s="4270"/>
      <c r="Q187" s="4273"/>
      <c r="S187" s="4268"/>
      <c r="T187" s="4207" t="s">
        <v>253</v>
      </c>
      <c r="U187" s="4269" t="s">
        <v>288</v>
      </c>
      <c r="V187" s="4270"/>
      <c r="W187" s="4273" t="e">
        <f>'19,00'!#REF!</f>
        <v>#REF!</v>
      </c>
      <c r="Y187" s="4281"/>
      <c r="Z187" s="4260"/>
      <c r="AA187" s="4262"/>
      <c r="AB187" s="4262"/>
      <c r="AC187" s="4279"/>
    </row>
    <row r="188" spans="1:29" ht="9" customHeight="1">
      <c r="A188" s="319"/>
      <c r="B188" s="4207"/>
      <c r="C188" s="4271"/>
      <c r="D188" s="4272"/>
      <c r="E188" s="4274"/>
      <c r="G188" s="319"/>
      <c r="H188" s="4207"/>
      <c r="I188" s="4271"/>
      <c r="J188" s="4272"/>
      <c r="K188" s="4274"/>
      <c r="M188" s="319"/>
      <c r="N188" s="4207"/>
      <c r="O188" s="4271"/>
      <c r="P188" s="4272"/>
      <c r="Q188" s="4274"/>
      <c r="S188" s="319"/>
      <c r="T188" s="4207"/>
      <c r="U188" s="4271"/>
      <c r="V188" s="4272"/>
      <c r="W188" s="4274"/>
      <c r="Y188" s="3"/>
      <c r="Z188" s="4260"/>
      <c r="AA188" s="4262"/>
      <c r="AB188" s="4262"/>
      <c r="AC188" s="4279"/>
    </row>
    <row r="190" spans="1:29">
      <c r="A190" s="375"/>
      <c r="B190" s="4202"/>
      <c r="C190" s="4269" t="s">
        <v>327</v>
      </c>
      <c r="D190" s="4270"/>
      <c r="E190" s="4273">
        <f>'10,00'!F327</f>
        <v>0</v>
      </c>
      <c r="G190" s="375"/>
      <c r="H190" s="4202"/>
      <c r="I190" s="4269" t="s">
        <v>327</v>
      </c>
      <c r="J190" s="4270"/>
      <c r="K190" s="4273">
        <f>'11,30'!F398</f>
        <v>0</v>
      </c>
      <c r="M190" s="375"/>
      <c r="N190" s="4202"/>
      <c r="O190" s="4269" t="s">
        <v>327</v>
      </c>
      <c r="P190" s="4270"/>
      <c r="Q190" s="4273">
        <f>'16,00'!F397</f>
        <v>0</v>
      </c>
      <c r="S190" s="375"/>
      <c r="T190" s="4202"/>
      <c r="U190" s="4269" t="s">
        <v>327</v>
      </c>
      <c r="V190" s="4270"/>
      <c r="W190" s="4273">
        <f>'19,00'!F328</f>
        <v>0</v>
      </c>
    </row>
    <row r="191" spans="1:29" ht="15.75">
      <c r="A191" s="312">
        <f>A182</f>
        <v>0.41666666666666669</v>
      </c>
      <c r="B191" s="4202"/>
      <c r="C191" s="4271"/>
      <c r="D191" s="4272"/>
      <c r="E191" s="4274"/>
      <c r="G191" s="312">
        <f>G182</f>
        <v>0.5</v>
      </c>
      <c r="H191" s="4202"/>
      <c r="I191" s="4271"/>
      <c r="J191" s="4272"/>
      <c r="K191" s="4274"/>
      <c r="M191" s="312">
        <f>M182</f>
        <v>0.66666666666666663</v>
      </c>
      <c r="N191" s="4202"/>
      <c r="O191" s="4271"/>
      <c r="P191" s="4272"/>
      <c r="Q191" s="4274"/>
      <c r="S191" s="312">
        <f>S182</f>
        <v>0.79166666666666663</v>
      </c>
      <c r="T191" s="4202"/>
      <c r="U191" s="4271"/>
      <c r="V191" s="4272"/>
      <c r="W191" s="4274"/>
    </row>
    <row r="192" spans="1:29">
      <c r="A192" s="4206" t="s">
        <v>613</v>
      </c>
      <c r="B192" s="4207" t="s">
        <v>251</v>
      </c>
      <c r="C192" s="4269" t="s">
        <v>748</v>
      </c>
      <c r="D192" s="4270"/>
      <c r="E192" s="4273">
        <f>'Основная продукция'!F516</f>
        <v>0</v>
      </c>
      <c r="G192" s="4206" t="str">
        <f>A192</f>
        <v>Павильон "12 мкр"</v>
      </c>
      <c r="H192" s="4207" t="s">
        <v>251</v>
      </c>
      <c r="I192" s="4269"/>
      <c r="J192" s="4270"/>
      <c r="K192" s="4273"/>
      <c r="M192" s="4206" t="str">
        <f>G192</f>
        <v>Павильон "12 мкр"</v>
      </c>
      <c r="N192" s="4207" t="s">
        <v>251</v>
      </c>
      <c r="O192" s="4269"/>
      <c r="P192" s="4270"/>
      <c r="Q192" s="4273"/>
      <c r="S192" s="4206" t="str">
        <f>M192</f>
        <v>Павильон "12 мкр"</v>
      </c>
      <c r="T192" s="4207" t="s">
        <v>251</v>
      </c>
      <c r="U192" s="4269" t="s">
        <v>748</v>
      </c>
      <c r="V192" s="4270"/>
      <c r="W192" s="4273">
        <f>'Основная продукция'!AG516</f>
        <v>0</v>
      </c>
    </row>
    <row r="193" spans="1:23">
      <c r="A193" s="4206"/>
      <c r="B193" s="4207"/>
      <c r="C193" s="4271"/>
      <c r="D193" s="4272"/>
      <c r="E193" s="4274"/>
      <c r="G193" s="4206"/>
      <c r="H193" s="4207"/>
      <c r="I193" s="4271"/>
      <c r="J193" s="4272"/>
      <c r="K193" s="4274"/>
      <c r="M193" s="4206"/>
      <c r="N193" s="4207"/>
      <c r="O193" s="4271"/>
      <c r="P193" s="4272"/>
      <c r="Q193" s="4274"/>
      <c r="S193" s="4206"/>
      <c r="T193" s="4207"/>
      <c r="U193" s="4271"/>
      <c r="V193" s="4272"/>
      <c r="W193" s="4274"/>
    </row>
    <row r="194" spans="1:23">
      <c r="A194" s="326"/>
      <c r="B194" s="4207" t="s">
        <v>252</v>
      </c>
      <c r="C194" s="4275" t="s">
        <v>287</v>
      </c>
      <c r="D194" s="4276"/>
      <c r="E194" s="4273">
        <f>'10,00'!F328</f>
        <v>0</v>
      </c>
      <c r="G194" s="326"/>
      <c r="H194" s="4207" t="s">
        <v>252</v>
      </c>
      <c r="I194" s="4275" t="s">
        <v>287</v>
      </c>
      <c r="J194" s="4276"/>
      <c r="K194" s="4273">
        <f>'11,30'!F399</f>
        <v>0</v>
      </c>
      <c r="M194" s="326"/>
      <c r="N194" s="4207" t="s">
        <v>252</v>
      </c>
      <c r="O194" s="4275" t="s">
        <v>287</v>
      </c>
      <c r="P194" s="4276"/>
      <c r="Q194" s="4273">
        <f>'16,00'!F398</f>
        <v>0</v>
      </c>
      <c r="S194" s="326"/>
      <c r="T194" s="4207" t="s">
        <v>252</v>
      </c>
      <c r="U194" s="4275" t="s">
        <v>287</v>
      </c>
      <c r="V194" s="4276"/>
      <c r="W194" s="4273">
        <f>'19,00'!F329</f>
        <v>0</v>
      </c>
    </row>
    <row r="195" spans="1:23">
      <c r="A195" s="4267" t="e">
        <f>A186</f>
        <v>#VALUE!</v>
      </c>
      <c r="B195" s="4207"/>
      <c r="C195" s="4277"/>
      <c r="D195" s="4278"/>
      <c r="E195" s="4274"/>
      <c r="G195" s="4267">
        <f>G186</f>
        <v>44606</v>
      </c>
      <c r="H195" s="4207"/>
      <c r="I195" s="4277"/>
      <c r="J195" s="4278"/>
      <c r="K195" s="4274"/>
      <c r="M195" s="4267">
        <f>M186</f>
        <v>44606</v>
      </c>
      <c r="N195" s="4207"/>
      <c r="O195" s="4277"/>
      <c r="P195" s="4278"/>
      <c r="Q195" s="4274"/>
      <c r="S195" s="4267">
        <f>S186</f>
        <v>44606</v>
      </c>
      <c r="T195" s="4207"/>
      <c r="U195" s="4277"/>
      <c r="V195" s="4278"/>
      <c r="W195" s="4274"/>
    </row>
    <row r="196" spans="1:23">
      <c r="A196" s="4268"/>
      <c r="B196" s="4207" t="s">
        <v>253</v>
      </c>
      <c r="C196" s="4269" t="s">
        <v>288</v>
      </c>
      <c r="D196" s="4270"/>
      <c r="E196" s="4273">
        <f>'10,00'!F329</f>
        <v>0</v>
      </c>
      <c r="G196" s="4268"/>
      <c r="H196" s="4207" t="s">
        <v>253</v>
      </c>
      <c r="I196" s="4269" t="s">
        <v>288</v>
      </c>
      <c r="J196" s="4270"/>
      <c r="K196" s="4273">
        <f>'11,30'!F400</f>
        <v>0</v>
      </c>
      <c r="M196" s="4268"/>
      <c r="N196" s="4207" t="s">
        <v>253</v>
      </c>
      <c r="O196" s="4269" t="s">
        <v>288</v>
      </c>
      <c r="P196" s="4270"/>
      <c r="Q196" s="4273">
        <f>'16,00'!F399</f>
        <v>0</v>
      </c>
      <c r="S196" s="4268"/>
      <c r="T196" s="4207" t="s">
        <v>253</v>
      </c>
      <c r="U196" s="4269" t="s">
        <v>288</v>
      </c>
      <c r="V196" s="4270"/>
      <c r="W196" s="4273">
        <f>'19,00'!F330</f>
        <v>0</v>
      </c>
    </row>
    <row r="197" spans="1:23">
      <c r="A197" s="373"/>
      <c r="B197" s="4207"/>
      <c r="C197" s="4271"/>
      <c r="D197" s="4272"/>
      <c r="E197" s="4274"/>
      <c r="G197" s="373"/>
      <c r="H197" s="4207"/>
      <c r="I197" s="4271"/>
      <c r="J197" s="4272"/>
      <c r="K197" s="4274"/>
      <c r="M197" s="373"/>
      <c r="N197" s="4207"/>
      <c r="O197" s="4271"/>
      <c r="P197" s="4272"/>
      <c r="Q197" s="4274"/>
      <c r="S197" s="373"/>
      <c r="T197" s="4207"/>
      <c r="U197" s="4271"/>
      <c r="V197" s="4272"/>
      <c r="W197" s="4274"/>
    </row>
    <row r="199" spans="1:23">
      <c r="A199" s="448"/>
      <c r="B199" s="4202"/>
      <c r="C199" s="4269" t="s">
        <v>878</v>
      </c>
      <c r="D199" s="4270"/>
      <c r="E199" s="4273">
        <f>'10,00'!O327</f>
        <v>0</v>
      </c>
      <c r="G199" s="448"/>
      <c r="H199" s="4202"/>
      <c r="I199" s="4269" t="s">
        <v>327</v>
      </c>
      <c r="J199" s="4270"/>
      <c r="K199" s="4273" t="e">
        <f>'11,30'!P398</f>
        <v>#REF!</v>
      </c>
      <c r="M199" s="448"/>
      <c r="N199" s="4202"/>
      <c r="O199" s="4269" t="s">
        <v>327</v>
      </c>
      <c r="P199" s="4270"/>
      <c r="Q199" s="4273" t="e">
        <f>'16,00'!P397</f>
        <v>#REF!</v>
      </c>
      <c r="S199" s="448"/>
      <c r="T199" s="4202"/>
      <c r="U199" s="4269" t="s">
        <v>878</v>
      </c>
      <c r="V199" s="4270"/>
      <c r="W199" s="4273">
        <f>'19,00'!O328</f>
        <v>0</v>
      </c>
    </row>
    <row r="200" spans="1:23" ht="15.75">
      <c r="A200" s="312">
        <f>A191</f>
        <v>0.41666666666666669</v>
      </c>
      <c r="B200" s="4202"/>
      <c r="C200" s="4271"/>
      <c r="D200" s="4272"/>
      <c r="E200" s="4274"/>
      <c r="G200" s="312">
        <f>G191</f>
        <v>0.5</v>
      </c>
      <c r="H200" s="4202"/>
      <c r="I200" s="4271"/>
      <c r="J200" s="4272"/>
      <c r="K200" s="4274"/>
      <c r="M200" s="312">
        <f>M191</f>
        <v>0.66666666666666663</v>
      </c>
      <c r="N200" s="4202"/>
      <c r="O200" s="4271"/>
      <c r="P200" s="4272"/>
      <c r="Q200" s="4274"/>
      <c r="S200" s="312">
        <f>S191</f>
        <v>0.79166666666666663</v>
      </c>
      <c r="T200" s="4202"/>
      <c r="U200" s="4271"/>
      <c r="V200" s="4272"/>
      <c r="W200" s="4274"/>
    </row>
    <row r="201" spans="1:23">
      <c r="A201" s="4206" t="s">
        <v>355</v>
      </c>
      <c r="B201" s="4207" t="s">
        <v>251</v>
      </c>
      <c r="C201" s="4269" t="s">
        <v>886</v>
      </c>
      <c r="D201" s="4270"/>
      <c r="E201" s="4273"/>
      <c r="G201" s="4206" t="str">
        <f>A201</f>
        <v>Павильон "Ильбирс"</v>
      </c>
      <c r="H201" s="4207" t="s">
        <v>251</v>
      </c>
      <c r="I201" s="4269"/>
      <c r="J201" s="4270"/>
      <c r="K201" s="4273"/>
      <c r="M201" s="4206" t="str">
        <f>G201</f>
        <v>Павильон "Ильбирс"</v>
      </c>
      <c r="N201" s="4207" t="s">
        <v>251</v>
      </c>
      <c r="O201" s="4269"/>
      <c r="P201" s="4270"/>
      <c r="Q201" s="4273"/>
      <c r="S201" s="4206" t="str">
        <f>M201</f>
        <v>Павильон "Ильбирс"</v>
      </c>
      <c r="T201" s="4207" t="s">
        <v>251</v>
      </c>
      <c r="U201" s="4269" t="s">
        <v>886</v>
      </c>
      <c r="V201" s="4270"/>
      <c r="W201" s="4273"/>
    </row>
    <row r="202" spans="1:23">
      <c r="A202" s="4206"/>
      <c r="B202" s="4207"/>
      <c r="C202" s="4271"/>
      <c r="D202" s="4272"/>
      <c r="E202" s="4274"/>
      <c r="G202" s="4206"/>
      <c r="H202" s="4207"/>
      <c r="I202" s="4271"/>
      <c r="J202" s="4272"/>
      <c r="K202" s="4274"/>
      <c r="M202" s="4206"/>
      <c r="N202" s="4207"/>
      <c r="O202" s="4271"/>
      <c r="P202" s="4272"/>
      <c r="Q202" s="4274"/>
      <c r="S202" s="4206"/>
      <c r="T202" s="4207"/>
      <c r="U202" s="4271"/>
      <c r="V202" s="4272"/>
      <c r="W202" s="4274"/>
    </row>
    <row r="203" spans="1:23">
      <c r="A203" s="326"/>
      <c r="B203" s="4207" t="s">
        <v>252</v>
      </c>
      <c r="C203" s="4275" t="s">
        <v>287</v>
      </c>
      <c r="D203" s="4276"/>
      <c r="E203" s="4273">
        <f>'10,00'!O328</f>
        <v>0</v>
      </c>
      <c r="G203" s="326"/>
      <c r="H203" s="4207" t="s">
        <v>252</v>
      </c>
      <c r="I203" s="4275" t="s">
        <v>287</v>
      </c>
      <c r="J203" s="4276"/>
      <c r="K203" s="4273" t="e">
        <f>'11,30'!P399</f>
        <v>#REF!</v>
      </c>
      <c r="M203" s="326"/>
      <c r="N203" s="4207" t="s">
        <v>252</v>
      </c>
      <c r="O203" s="4275" t="s">
        <v>287</v>
      </c>
      <c r="P203" s="4276"/>
      <c r="Q203" s="4273" t="e">
        <f>'16,00'!P398</f>
        <v>#REF!</v>
      </c>
      <c r="S203" s="326"/>
      <c r="T203" s="4207" t="s">
        <v>252</v>
      </c>
      <c r="U203" s="4275" t="s">
        <v>287</v>
      </c>
      <c r="V203" s="4276"/>
      <c r="W203" s="4273">
        <f>'19,00'!O329</f>
        <v>0</v>
      </c>
    </row>
    <row r="204" spans="1:23">
      <c r="A204" s="4267" t="e">
        <f>A195</f>
        <v>#VALUE!</v>
      </c>
      <c r="B204" s="4207"/>
      <c r="C204" s="4277"/>
      <c r="D204" s="4278"/>
      <c r="E204" s="4274"/>
      <c r="G204" s="4267">
        <f>G195</f>
        <v>44606</v>
      </c>
      <c r="H204" s="4207"/>
      <c r="I204" s="4277"/>
      <c r="J204" s="4278"/>
      <c r="K204" s="4274"/>
      <c r="M204" s="4267">
        <f>M195</f>
        <v>44606</v>
      </c>
      <c r="N204" s="4207"/>
      <c r="O204" s="4277"/>
      <c r="P204" s="4278"/>
      <c r="Q204" s="4274"/>
      <c r="S204" s="4267">
        <f>S195</f>
        <v>44606</v>
      </c>
      <c r="T204" s="4207"/>
      <c r="U204" s="4277"/>
      <c r="V204" s="4278"/>
      <c r="W204" s="4274"/>
    </row>
    <row r="205" spans="1:23">
      <c r="A205" s="4268"/>
      <c r="B205" s="4207" t="s">
        <v>253</v>
      </c>
      <c r="C205" s="4269" t="s">
        <v>288</v>
      </c>
      <c r="D205" s="4270"/>
      <c r="E205" s="4273">
        <f>'10,00'!O329</f>
        <v>0</v>
      </c>
      <c r="G205" s="4268"/>
      <c r="H205" s="4207" t="s">
        <v>253</v>
      </c>
      <c r="I205" s="4269" t="s">
        <v>288</v>
      </c>
      <c r="J205" s="4270"/>
      <c r="K205" s="4273" t="e">
        <f>'11,30'!P400</f>
        <v>#REF!</v>
      </c>
      <c r="M205" s="4268"/>
      <c r="N205" s="4207" t="s">
        <v>253</v>
      </c>
      <c r="O205" s="4269" t="s">
        <v>288</v>
      </c>
      <c r="P205" s="4270"/>
      <c r="Q205" s="4273" t="e">
        <f>'16,00'!P399</f>
        <v>#REF!</v>
      </c>
      <c r="S205" s="4268"/>
      <c r="T205" s="4207" t="s">
        <v>253</v>
      </c>
      <c r="U205" s="4269" t="s">
        <v>288</v>
      </c>
      <c r="V205" s="4270"/>
      <c r="W205" s="4273">
        <f>'19,00'!O330</f>
        <v>0</v>
      </c>
    </row>
    <row r="206" spans="1:23">
      <c r="A206" s="447"/>
      <c r="B206" s="4207"/>
      <c r="C206" s="4271"/>
      <c r="D206" s="4272"/>
      <c r="E206" s="4274"/>
      <c r="G206" s="447"/>
      <c r="H206" s="4207"/>
      <c r="I206" s="4271"/>
      <c r="J206" s="4272"/>
      <c r="K206" s="4274"/>
      <c r="M206" s="447"/>
      <c r="N206" s="4207"/>
      <c r="O206" s="4271"/>
      <c r="P206" s="4272"/>
      <c r="Q206" s="4274"/>
      <c r="S206" s="447"/>
      <c r="T206" s="4207"/>
      <c r="U206" s="4271"/>
      <c r="V206" s="4272"/>
      <c r="W206" s="4274"/>
    </row>
  </sheetData>
  <mergeCells count="1582">
    <mergeCell ref="B203:B204"/>
    <mergeCell ref="C203:D204"/>
    <mergeCell ref="E203:E204"/>
    <mergeCell ref="H203:H204"/>
    <mergeCell ref="I203:J204"/>
    <mergeCell ref="K203:K204"/>
    <mergeCell ref="N203:N204"/>
    <mergeCell ref="O203:P204"/>
    <mergeCell ref="Q203:Q204"/>
    <mergeCell ref="T203:T204"/>
    <mergeCell ref="U203:V204"/>
    <mergeCell ref="W203:W204"/>
    <mergeCell ref="A204:A205"/>
    <mergeCell ref="G204:G205"/>
    <mergeCell ref="M204:M205"/>
    <mergeCell ref="S204:S205"/>
    <mergeCell ref="B205:B206"/>
    <mergeCell ref="C205:D206"/>
    <mergeCell ref="E205:E206"/>
    <mergeCell ref="H205:H206"/>
    <mergeCell ref="I205:J206"/>
    <mergeCell ref="K205:K206"/>
    <mergeCell ref="N205:N206"/>
    <mergeCell ref="O205:P206"/>
    <mergeCell ref="Q205:Q206"/>
    <mergeCell ref="T205:T206"/>
    <mergeCell ref="U205:V206"/>
    <mergeCell ref="W205:W206"/>
    <mergeCell ref="B199:B200"/>
    <mergeCell ref="C199:D200"/>
    <mergeCell ref="E199:E200"/>
    <mergeCell ref="H199:H200"/>
    <mergeCell ref="I199:J200"/>
    <mergeCell ref="K199:K200"/>
    <mergeCell ref="N199:N200"/>
    <mergeCell ref="O199:P200"/>
    <mergeCell ref="Q199:Q200"/>
    <mergeCell ref="T199:T200"/>
    <mergeCell ref="U199:V200"/>
    <mergeCell ref="W199:W200"/>
    <mergeCell ref="A201:A202"/>
    <mergeCell ref="B201:B202"/>
    <mergeCell ref="C201:D202"/>
    <mergeCell ref="E201:E202"/>
    <mergeCell ref="G201:G202"/>
    <mergeCell ref="H201:H202"/>
    <mergeCell ref="I201:J202"/>
    <mergeCell ref="K201:K202"/>
    <mergeCell ref="M201:M202"/>
    <mergeCell ref="N201:N202"/>
    <mergeCell ref="O201:P202"/>
    <mergeCell ref="Q201:Q202"/>
    <mergeCell ref="S201:S202"/>
    <mergeCell ref="T201:T202"/>
    <mergeCell ref="U201:V202"/>
    <mergeCell ref="W201:W202"/>
    <mergeCell ref="Z185:Z186"/>
    <mergeCell ref="AA185:AB186"/>
    <mergeCell ref="AC185:AC186"/>
    <mergeCell ref="Y186:Y187"/>
    <mergeCell ref="Z187:Z188"/>
    <mergeCell ref="AA187:AB188"/>
    <mergeCell ref="AC187:AC188"/>
    <mergeCell ref="Z181:Z182"/>
    <mergeCell ref="AA181:AB182"/>
    <mergeCell ref="AC181:AC182"/>
    <mergeCell ref="Y183:Y184"/>
    <mergeCell ref="Z183:Z184"/>
    <mergeCell ref="AA183:AB184"/>
    <mergeCell ref="AC183:AC184"/>
    <mergeCell ref="Z176:Z177"/>
    <mergeCell ref="AA176:AB177"/>
    <mergeCell ref="AC176:AC177"/>
    <mergeCell ref="Y177:Y178"/>
    <mergeCell ref="Z178:Z179"/>
    <mergeCell ref="AA178:AB179"/>
    <mergeCell ref="AC178:AC179"/>
    <mergeCell ref="Z172:Z173"/>
    <mergeCell ref="AA172:AB173"/>
    <mergeCell ref="AC172:AC173"/>
    <mergeCell ref="Y174:Y175"/>
    <mergeCell ref="Z174:Z175"/>
    <mergeCell ref="AA174:AB175"/>
    <mergeCell ref="AC174:AC175"/>
    <mergeCell ref="Z167:Z168"/>
    <mergeCell ref="AA167:AB168"/>
    <mergeCell ref="AC167:AC168"/>
    <mergeCell ref="Y168:Y169"/>
    <mergeCell ref="Z169:Z170"/>
    <mergeCell ref="AA169:AB170"/>
    <mergeCell ref="AC169:AC170"/>
    <mergeCell ref="Z163:Z164"/>
    <mergeCell ref="AA163:AB164"/>
    <mergeCell ref="AC163:AC164"/>
    <mergeCell ref="Y165:Y166"/>
    <mergeCell ref="Z165:Z166"/>
    <mergeCell ref="AA165:AB166"/>
    <mergeCell ref="AC165:AC166"/>
    <mergeCell ref="Z158:Z159"/>
    <mergeCell ref="AA158:AB159"/>
    <mergeCell ref="AC158:AC159"/>
    <mergeCell ref="Y159:Y160"/>
    <mergeCell ref="Z160:Z161"/>
    <mergeCell ref="AA160:AB161"/>
    <mergeCell ref="AC160:AC161"/>
    <mergeCell ref="Z154:Z155"/>
    <mergeCell ref="AA154:AB155"/>
    <mergeCell ref="AC154:AC155"/>
    <mergeCell ref="Y156:Y157"/>
    <mergeCell ref="Z156:Z157"/>
    <mergeCell ref="AA156:AB157"/>
    <mergeCell ref="AC156:AC157"/>
    <mergeCell ref="Z149:Z150"/>
    <mergeCell ref="AA149:AB150"/>
    <mergeCell ref="AC149:AC150"/>
    <mergeCell ref="Y150:Y151"/>
    <mergeCell ref="Z151:Z152"/>
    <mergeCell ref="AA151:AB152"/>
    <mergeCell ref="AC151:AC152"/>
    <mergeCell ref="Z145:Z146"/>
    <mergeCell ref="AA145:AB146"/>
    <mergeCell ref="AC145:AC146"/>
    <mergeCell ref="Y147:Y148"/>
    <mergeCell ref="Z147:Z148"/>
    <mergeCell ref="AA147:AB148"/>
    <mergeCell ref="AC147:AC148"/>
    <mergeCell ref="Z140:Z141"/>
    <mergeCell ref="AA140:AB141"/>
    <mergeCell ref="AC140:AC141"/>
    <mergeCell ref="Y141:Y142"/>
    <mergeCell ref="Z142:Z143"/>
    <mergeCell ref="AA142:AB143"/>
    <mergeCell ref="AC142:AC143"/>
    <mergeCell ref="Z136:Z137"/>
    <mergeCell ref="AA136:AB137"/>
    <mergeCell ref="AC136:AC137"/>
    <mergeCell ref="Y138:Y139"/>
    <mergeCell ref="Z138:Z139"/>
    <mergeCell ref="AA138:AB139"/>
    <mergeCell ref="AC138:AC139"/>
    <mergeCell ref="Z131:Z132"/>
    <mergeCell ref="AA131:AB132"/>
    <mergeCell ref="AC131:AC132"/>
    <mergeCell ref="Y132:Y133"/>
    <mergeCell ref="Z133:Z134"/>
    <mergeCell ref="AA133:AB134"/>
    <mergeCell ref="AC133:AC134"/>
    <mergeCell ref="Z127:Z128"/>
    <mergeCell ref="AA127:AB128"/>
    <mergeCell ref="AC127:AC128"/>
    <mergeCell ref="Y129:Y130"/>
    <mergeCell ref="Z129:Z130"/>
    <mergeCell ref="AA129:AB130"/>
    <mergeCell ref="AC129:AC130"/>
    <mergeCell ref="Z122:Z123"/>
    <mergeCell ref="AA122:AB123"/>
    <mergeCell ref="AC122:AC123"/>
    <mergeCell ref="Y123:Y124"/>
    <mergeCell ref="Z124:Z125"/>
    <mergeCell ref="AA124:AB125"/>
    <mergeCell ref="AC124:AC125"/>
    <mergeCell ref="Z118:Z119"/>
    <mergeCell ref="AA118:AB119"/>
    <mergeCell ref="AC118:AC119"/>
    <mergeCell ref="Y120:Y121"/>
    <mergeCell ref="Z120:Z121"/>
    <mergeCell ref="AA120:AB121"/>
    <mergeCell ref="AC120:AC121"/>
    <mergeCell ref="Z113:Z114"/>
    <mergeCell ref="AA113:AB114"/>
    <mergeCell ref="AC113:AC114"/>
    <mergeCell ref="Y114:Y115"/>
    <mergeCell ref="Z115:Z116"/>
    <mergeCell ref="AA115:AB116"/>
    <mergeCell ref="AC115:AC116"/>
    <mergeCell ref="Z109:Z110"/>
    <mergeCell ref="AA109:AB110"/>
    <mergeCell ref="AC109:AC110"/>
    <mergeCell ref="Y111:Y112"/>
    <mergeCell ref="Z111:Z112"/>
    <mergeCell ref="AA111:AB112"/>
    <mergeCell ref="AC111:AC112"/>
    <mergeCell ref="Z104:Z105"/>
    <mergeCell ref="AA104:AB105"/>
    <mergeCell ref="AC104:AC105"/>
    <mergeCell ref="Y105:Y106"/>
    <mergeCell ref="Z106:Z107"/>
    <mergeCell ref="AA106:AB107"/>
    <mergeCell ref="AC106:AC107"/>
    <mergeCell ref="Z100:Z101"/>
    <mergeCell ref="AA100:AB101"/>
    <mergeCell ref="AC100:AC101"/>
    <mergeCell ref="Y102:Y103"/>
    <mergeCell ref="Z102:Z103"/>
    <mergeCell ref="AA102:AB103"/>
    <mergeCell ref="AC102:AC103"/>
    <mergeCell ref="Z95:Z96"/>
    <mergeCell ref="AA95:AB96"/>
    <mergeCell ref="AC95:AC96"/>
    <mergeCell ref="Y96:Y97"/>
    <mergeCell ref="Z97:Z98"/>
    <mergeCell ref="AA97:AB98"/>
    <mergeCell ref="AC97:AC98"/>
    <mergeCell ref="Z91:Z92"/>
    <mergeCell ref="AA91:AB92"/>
    <mergeCell ref="AC91:AC92"/>
    <mergeCell ref="Y93:Y94"/>
    <mergeCell ref="Z93:Z94"/>
    <mergeCell ref="AA93:AB94"/>
    <mergeCell ref="AC93:AC94"/>
    <mergeCell ref="Z86:Z87"/>
    <mergeCell ref="AA86:AB87"/>
    <mergeCell ref="AC86:AC87"/>
    <mergeCell ref="Y87:Y88"/>
    <mergeCell ref="Z88:Z89"/>
    <mergeCell ref="AA88:AB89"/>
    <mergeCell ref="AC88:AC89"/>
    <mergeCell ref="Z82:Z83"/>
    <mergeCell ref="AA82:AB83"/>
    <mergeCell ref="AC82:AC83"/>
    <mergeCell ref="Y84:Y85"/>
    <mergeCell ref="Z84:Z85"/>
    <mergeCell ref="AA84:AB85"/>
    <mergeCell ref="AC84:AC85"/>
    <mergeCell ref="Z77:Z78"/>
    <mergeCell ref="AA77:AB78"/>
    <mergeCell ref="AC77:AC78"/>
    <mergeCell ref="Y78:Y79"/>
    <mergeCell ref="Z79:Z80"/>
    <mergeCell ref="AA79:AB80"/>
    <mergeCell ref="AC79:AC80"/>
    <mergeCell ref="Z73:Z74"/>
    <mergeCell ref="AA73:AB74"/>
    <mergeCell ref="AC73:AC74"/>
    <mergeCell ref="Y75:Y76"/>
    <mergeCell ref="Z75:Z76"/>
    <mergeCell ref="AA75:AB76"/>
    <mergeCell ref="AC75:AC76"/>
    <mergeCell ref="Z68:Z69"/>
    <mergeCell ref="AA68:AB69"/>
    <mergeCell ref="AC68:AC69"/>
    <mergeCell ref="Y69:Y70"/>
    <mergeCell ref="Z70:Z71"/>
    <mergeCell ref="AA70:AB71"/>
    <mergeCell ref="AC70:AC71"/>
    <mergeCell ref="Z64:Z65"/>
    <mergeCell ref="AA64:AB65"/>
    <mergeCell ref="AC64:AC65"/>
    <mergeCell ref="Y66:Y67"/>
    <mergeCell ref="Z66:Z67"/>
    <mergeCell ref="AA66:AB67"/>
    <mergeCell ref="AC66:AC67"/>
    <mergeCell ref="Z59:Z60"/>
    <mergeCell ref="AA59:AB60"/>
    <mergeCell ref="AC59:AC60"/>
    <mergeCell ref="Y60:Y61"/>
    <mergeCell ref="Z61:Z62"/>
    <mergeCell ref="AA61:AB62"/>
    <mergeCell ref="AC61:AC62"/>
    <mergeCell ref="Z55:Z56"/>
    <mergeCell ref="AA55:AB56"/>
    <mergeCell ref="AC55:AC56"/>
    <mergeCell ref="Y57:Y58"/>
    <mergeCell ref="Z57:Z58"/>
    <mergeCell ref="AA57:AB58"/>
    <mergeCell ref="AC57:AC58"/>
    <mergeCell ref="Z50:Z51"/>
    <mergeCell ref="AA50:AB51"/>
    <mergeCell ref="AC50:AC51"/>
    <mergeCell ref="Y51:Y52"/>
    <mergeCell ref="Z52:Z53"/>
    <mergeCell ref="AA52:AB53"/>
    <mergeCell ref="AC52:AC53"/>
    <mergeCell ref="Z46:Z47"/>
    <mergeCell ref="AA46:AB47"/>
    <mergeCell ref="AC46:AC47"/>
    <mergeCell ref="Y48:Y49"/>
    <mergeCell ref="Z48:Z49"/>
    <mergeCell ref="AA48:AB49"/>
    <mergeCell ref="AC48:AC49"/>
    <mergeCell ref="Z41:Z42"/>
    <mergeCell ref="AA41:AB42"/>
    <mergeCell ref="AC41:AC42"/>
    <mergeCell ref="Y42:Y43"/>
    <mergeCell ref="Z43:Z44"/>
    <mergeCell ref="AA43:AB44"/>
    <mergeCell ref="AC43:AC44"/>
    <mergeCell ref="Z37:Z38"/>
    <mergeCell ref="AA37:AB38"/>
    <mergeCell ref="AC37:AC38"/>
    <mergeCell ref="Y39:Y40"/>
    <mergeCell ref="Z39:Z40"/>
    <mergeCell ref="AA39:AB40"/>
    <mergeCell ref="AC39:AC40"/>
    <mergeCell ref="Z32:Z33"/>
    <mergeCell ref="AA32:AB33"/>
    <mergeCell ref="AC32:AC33"/>
    <mergeCell ref="Y33:Y34"/>
    <mergeCell ref="Z34:Z35"/>
    <mergeCell ref="AA34:AB35"/>
    <mergeCell ref="AC34:AC35"/>
    <mergeCell ref="Z28:Z29"/>
    <mergeCell ref="AA28:AB29"/>
    <mergeCell ref="AC28:AC29"/>
    <mergeCell ref="Y30:Y31"/>
    <mergeCell ref="Z30:Z31"/>
    <mergeCell ref="AA30:AB31"/>
    <mergeCell ref="AC30:AC31"/>
    <mergeCell ref="Z23:Z24"/>
    <mergeCell ref="AA23:AB24"/>
    <mergeCell ref="AC23:AC24"/>
    <mergeCell ref="Y24:Y25"/>
    <mergeCell ref="Z25:Z26"/>
    <mergeCell ref="AA25:AB26"/>
    <mergeCell ref="AC25:AC26"/>
    <mergeCell ref="Z19:Z20"/>
    <mergeCell ref="AA19:AB20"/>
    <mergeCell ref="AC19:AC20"/>
    <mergeCell ref="Y21:Y22"/>
    <mergeCell ref="Z21:Z22"/>
    <mergeCell ref="AA21:AB22"/>
    <mergeCell ref="AC21:AC22"/>
    <mergeCell ref="Z14:Z15"/>
    <mergeCell ref="AA14:AB15"/>
    <mergeCell ref="AC14:AC15"/>
    <mergeCell ref="Y15:Y16"/>
    <mergeCell ref="Z16:Z17"/>
    <mergeCell ref="AA16:AB17"/>
    <mergeCell ref="AC16:AC17"/>
    <mergeCell ref="Z10:Z11"/>
    <mergeCell ref="AA10:AB11"/>
    <mergeCell ref="AC10:AC11"/>
    <mergeCell ref="Y12:Y13"/>
    <mergeCell ref="Z12:Z13"/>
    <mergeCell ref="AA12:AB13"/>
    <mergeCell ref="AC12:AC13"/>
    <mergeCell ref="Z5:Z6"/>
    <mergeCell ref="AA5:AB6"/>
    <mergeCell ref="AC5:AC6"/>
    <mergeCell ref="Y6:Y7"/>
    <mergeCell ref="Z7:Z8"/>
    <mergeCell ref="AA7:AB8"/>
    <mergeCell ref="AC7:AC8"/>
    <mergeCell ref="Z1:Z2"/>
    <mergeCell ref="AA1:AB2"/>
    <mergeCell ref="AC1:AC2"/>
    <mergeCell ref="Y3:Y4"/>
    <mergeCell ref="Z3:Z4"/>
    <mergeCell ref="AA3:AB4"/>
    <mergeCell ref="AC3:AC4"/>
    <mergeCell ref="T185:T186"/>
    <mergeCell ref="U185:V186"/>
    <mergeCell ref="W185:W186"/>
    <mergeCell ref="S186:S187"/>
    <mergeCell ref="T187:T188"/>
    <mergeCell ref="U187:V188"/>
    <mergeCell ref="W187:W188"/>
    <mergeCell ref="T181:T182"/>
    <mergeCell ref="U181:V182"/>
    <mergeCell ref="W181:W182"/>
    <mergeCell ref="S183:S184"/>
    <mergeCell ref="T183:T184"/>
    <mergeCell ref="U183:V184"/>
    <mergeCell ref="W183:W184"/>
    <mergeCell ref="T176:T177"/>
    <mergeCell ref="U176:V177"/>
    <mergeCell ref="W176:W177"/>
    <mergeCell ref="S177:S178"/>
    <mergeCell ref="T178:T179"/>
    <mergeCell ref="U178:V179"/>
    <mergeCell ref="W178:W179"/>
    <mergeCell ref="T172:T173"/>
    <mergeCell ref="U172:V173"/>
    <mergeCell ref="W172:W173"/>
    <mergeCell ref="S174:S175"/>
    <mergeCell ref="T174:T175"/>
    <mergeCell ref="U174:V175"/>
    <mergeCell ref="W174:W175"/>
    <mergeCell ref="T167:T168"/>
    <mergeCell ref="U167:V168"/>
    <mergeCell ref="W167:W168"/>
    <mergeCell ref="S168:S169"/>
    <mergeCell ref="T169:T170"/>
    <mergeCell ref="U169:V170"/>
    <mergeCell ref="W169:W170"/>
    <mergeCell ref="T163:T164"/>
    <mergeCell ref="U163:V164"/>
    <mergeCell ref="W163:W164"/>
    <mergeCell ref="S165:S166"/>
    <mergeCell ref="T165:T166"/>
    <mergeCell ref="U165:V166"/>
    <mergeCell ref="W165:W166"/>
    <mergeCell ref="T158:T159"/>
    <mergeCell ref="U158:V159"/>
    <mergeCell ref="W158:W159"/>
    <mergeCell ref="S159:S160"/>
    <mergeCell ref="T160:T161"/>
    <mergeCell ref="U160:V161"/>
    <mergeCell ref="W160:W161"/>
    <mergeCell ref="T154:T155"/>
    <mergeCell ref="U154:V155"/>
    <mergeCell ref="W154:W155"/>
    <mergeCell ref="S156:S157"/>
    <mergeCell ref="T156:T157"/>
    <mergeCell ref="U156:V157"/>
    <mergeCell ref="W156:W157"/>
    <mergeCell ref="T149:T150"/>
    <mergeCell ref="U149:V150"/>
    <mergeCell ref="W149:W150"/>
    <mergeCell ref="S150:S151"/>
    <mergeCell ref="T151:T152"/>
    <mergeCell ref="U151:V152"/>
    <mergeCell ref="W151:W152"/>
    <mergeCell ref="T145:T146"/>
    <mergeCell ref="U145:V146"/>
    <mergeCell ref="W145:W146"/>
    <mergeCell ref="S147:S148"/>
    <mergeCell ref="T147:T148"/>
    <mergeCell ref="U147:V148"/>
    <mergeCell ref="W147:W148"/>
    <mergeCell ref="T140:T141"/>
    <mergeCell ref="U140:V141"/>
    <mergeCell ref="W140:W141"/>
    <mergeCell ref="S141:S142"/>
    <mergeCell ref="T142:T143"/>
    <mergeCell ref="U142:V143"/>
    <mergeCell ref="W142:W143"/>
    <mergeCell ref="T136:T137"/>
    <mergeCell ref="U136:V137"/>
    <mergeCell ref="W136:W137"/>
    <mergeCell ref="S138:S139"/>
    <mergeCell ref="T138:T139"/>
    <mergeCell ref="U138:V139"/>
    <mergeCell ref="W138:W139"/>
    <mergeCell ref="T131:T132"/>
    <mergeCell ref="U131:V132"/>
    <mergeCell ref="W131:W132"/>
    <mergeCell ref="S132:S133"/>
    <mergeCell ref="T133:T134"/>
    <mergeCell ref="U133:V134"/>
    <mergeCell ref="W133:W134"/>
    <mergeCell ref="T127:T128"/>
    <mergeCell ref="U127:V128"/>
    <mergeCell ref="W127:W128"/>
    <mergeCell ref="S129:S130"/>
    <mergeCell ref="T129:T130"/>
    <mergeCell ref="U129:V130"/>
    <mergeCell ref="W129:W130"/>
    <mergeCell ref="T122:T123"/>
    <mergeCell ref="U122:V123"/>
    <mergeCell ref="W122:W123"/>
    <mergeCell ref="S123:S124"/>
    <mergeCell ref="T124:T125"/>
    <mergeCell ref="U124:V125"/>
    <mergeCell ref="W124:W125"/>
    <mergeCell ref="T118:T119"/>
    <mergeCell ref="U118:V119"/>
    <mergeCell ref="W118:W119"/>
    <mergeCell ref="S120:S121"/>
    <mergeCell ref="T120:T121"/>
    <mergeCell ref="U120:V121"/>
    <mergeCell ref="W120:W121"/>
    <mergeCell ref="T113:T114"/>
    <mergeCell ref="U113:V114"/>
    <mergeCell ref="W113:W114"/>
    <mergeCell ref="S114:S115"/>
    <mergeCell ref="T115:T116"/>
    <mergeCell ref="U115:V116"/>
    <mergeCell ref="W115:W116"/>
    <mergeCell ref="T109:T110"/>
    <mergeCell ref="U109:V110"/>
    <mergeCell ref="W109:W110"/>
    <mergeCell ref="S111:S112"/>
    <mergeCell ref="T111:T112"/>
    <mergeCell ref="U111:V112"/>
    <mergeCell ref="W111:W112"/>
    <mergeCell ref="T104:T105"/>
    <mergeCell ref="U104:V105"/>
    <mergeCell ref="W104:W105"/>
    <mergeCell ref="S105:S106"/>
    <mergeCell ref="T106:T107"/>
    <mergeCell ref="U106:V107"/>
    <mergeCell ref="W106:W107"/>
    <mergeCell ref="T100:T101"/>
    <mergeCell ref="U100:V101"/>
    <mergeCell ref="W100:W101"/>
    <mergeCell ref="S102:S103"/>
    <mergeCell ref="T102:T103"/>
    <mergeCell ref="U102:V103"/>
    <mergeCell ref="W102:W103"/>
    <mergeCell ref="T95:T96"/>
    <mergeCell ref="U95:V96"/>
    <mergeCell ref="W95:W96"/>
    <mergeCell ref="S96:S97"/>
    <mergeCell ref="T97:T98"/>
    <mergeCell ref="U97:V98"/>
    <mergeCell ref="W97:W98"/>
    <mergeCell ref="T91:T92"/>
    <mergeCell ref="U91:V92"/>
    <mergeCell ref="W91:W92"/>
    <mergeCell ref="S93:S94"/>
    <mergeCell ref="T93:T94"/>
    <mergeCell ref="U93:V94"/>
    <mergeCell ref="W93:W94"/>
    <mergeCell ref="T86:T87"/>
    <mergeCell ref="U86:V87"/>
    <mergeCell ref="W86:W87"/>
    <mergeCell ref="S87:S88"/>
    <mergeCell ref="T88:T89"/>
    <mergeCell ref="U88:V89"/>
    <mergeCell ref="W88:W89"/>
    <mergeCell ref="T82:T83"/>
    <mergeCell ref="U82:V83"/>
    <mergeCell ref="W82:W83"/>
    <mergeCell ref="S84:S85"/>
    <mergeCell ref="T84:T85"/>
    <mergeCell ref="U84:V85"/>
    <mergeCell ref="W84:W85"/>
    <mergeCell ref="T77:T78"/>
    <mergeCell ref="U77:V78"/>
    <mergeCell ref="W77:W78"/>
    <mergeCell ref="S78:S79"/>
    <mergeCell ref="T79:T80"/>
    <mergeCell ref="U79:V80"/>
    <mergeCell ref="W79:W80"/>
    <mergeCell ref="T73:T74"/>
    <mergeCell ref="U73:V74"/>
    <mergeCell ref="W73:W74"/>
    <mergeCell ref="S75:S76"/>
    <mergeCell ref="T75:T76"/>
    <mergeCell ref="U75:V76"/>
    <mergeCell ref="W75:W76"/>
    <mergeCell ref="T68:T69"/>
    <mergeCell ref="U68:V69"/>
    <mergeCell ref="W68:W69"/>
    <mergeCell ref="S69:S70"/>
    <mergeCell ref="T70:T71"/>
    <mergeCell ref="U70:V71"/>
    <mergeCell ref="W70:W71"/>
    <mergeCell ref="T64:T65"/>
    <mergeCell ref="U64:V65"/>
    <mergeCell ref="W64:W65"/>
    <mergeCell ref="S66:S67"/>
    <mergeCell ref="T66:T67"/>
    <mergeCell ref="U66:V67"/>
    <mergeCell ref="W66:W67"/>
    <mergeCell ref="T59:T60"/>
    <mergeCell ref="U59:V60"/>
    <mergeCell ref="W59:W60"/>
    <mergeCell ref="S60:S61"/>
    <mergeCell ref="T61:T62"/>
    <mergeCell ref="U61:V62"/>
    <mergeCell ref="W61:W62"/>
    <mergeCell ref="T55:T56"/>
    <mergeCell ref="U55:V56"/>
    <mergeCell ref="W55:W56"/>
    <mergeCell ref="S57:S58"/>
    <mergeCell ref="T57:T58"/>
    <mergeCell ref="U57:V58"/>
    <mergeCell ref="W57:W58"/>
    <mergeCell ref="T50:T51"/>
    <mergeCell ref="U50:V51"/>
    <mergeCell ref="W50:W51"/>
    <mergeCell ref="S51:S52"/>
    <mergeCell ref="T52:T53"/>
    <mergeCell ref="U52:V53"/>
    <mergeCell ref="W52:W53"/>
    <mergeCell ref="T46:T47"/>
    <mergeCell ref="U46:V47"/>
    <mergeCell ref="W46:W47"/>
    <mergeCell ref="S48:S49"/>
    <mergeCell ref="T48:T49"/>
    <mergeCell ref="U48:V49"/>
    <mergeCell ref="W48:W49"/>
    <mergeCell ref="T41:T42"/>
    <mergeCell ref="U41:V42"/>
    <mergeCell ref="W41:W42"/>
    <mergeCell ref="S42:S43"/>
    <mergeCell ref="T43:T44"/>
    <mergeCell ref="U43:V44"/>
    <mergeCell ref="W43:W44"/>
    <mergeCell ref="T37:T38"/>
    <mergeCell ref="U37:V38"/>
    <mergeCell ref="W37:W38"/>
    <mergeCell ref="S39:S40"/>
    <mergeCell ref="T39:T40"/>
    <mergeCell ref="U39:V40"/>
    <mergeCell ref="W39:W40"/>
    <mergeCell ref="T32:T33"/>
    <mergeCell ref="U32:V33"/>
    <mergeCell ref="W32:W33"/>
    <mergeCell ref="S33:S34"/>
    <mergeCell ref="T34:T35"/>
    <mergeCell ref="U34:V35"/>
    <mergeCell ref="W34:W35"/>
    <mergeCell ref="T28:T29"/>
    <mergeCell ref="U28:V29"/>
    <mergeCell ref="W28:W29"/>
    <mergeCell ref="S30:S31"/>
    <mergeCell ref="T30:T31"/>
    <mergeCell ref="U30:V31"/>
    <mergeCell ref="W30:W31"/>
    <mergeCell ref="T23:T24"/>
    <mergeCell ref="U23:V24"/>
    <mergeCell ref="W23:W24"/>
    <mergeCell ref="S24:S25"/>
    <mergeCell ref="T25:T26"/>
    <mergeCell ref="U25:V26"/>
    <mergeCell ref="W25:W26"/>
    <mergeCell ref="T19:T20"/>
    <mergeCell ref="U19:V20"/>
    <mergeCell ref="W19:W20"/>
    <mergeCell ref="S21:S22"/>
    <mergeCell ref="T21:T22"/>
    <mergeCell ref="U21:V22"/>
    <mergeCell ref="W21:W22"/>
    <mergeCell ref="T14:T15"/>
    <mergeCell ref="U14:V15"/>
    <mergeCell ref="W14:W15"/>
    <mergeCell ref="S15:S16"/>
    <mergeCell ref="T16:T17"/>
    <mergeCell ref="U16:V17"/>
    <mergeCell ref="W16:W17"/>
    <mergeCell ref="T10:T11"/>
    <mergeCell ref="U10:V11"/>
    <mergeCell ref="W10:W11"/>
    <mergeCell ref="S12:S13"/>
    <mergeCell ref="T12:T13"/>
    <mergeCell ref="U12:V13"/>
    <mergeCell ref="W12:W13"/>
    <mergeCell ref="T5:T6"/>
    <mergeCell ref="U5:V6"/>
    <mergeCell ref="W5:W6"/>
    <mergeCell ref="S6:S7"/>
    <mergeCell ref="T7:T8"/>
    <mergeCell ref="U7:V8"/>
    <mergeCell ref="W7:W8"/>
    <mergeCell ref="T1:T2"/>
    <mergeCell ref="U1:V2"/>
    <mergeCell ref="W1:W2"/>
    <mergeCell ref="S3:S4"/>
    <mergeCell ref="T3:T4"/>
    <mergeCell ref="U3:V4"/>
    <mergeCell ref="W3:W4"/>
    <mergeCell ref="N185:N186"/>
    <mergeCell ref="O185:P186"/>
    <mergeCell ref="Q185:Q186"/>
    <mergeCell ref="M186:M187"/>
    <mergeCell ref="N187:N188"/>
    <mergeCell ref="O187:P188"/>
    <mergeCell ref="Q187:Q188"/>
    <mergeCell ref="N181:N182"/>
    <mergeCell ref="O181:P182"/>
    <mergeCell ref="Q181:Q182"/>
    <mergeCell ref="M183:M184"/>
    <mergeCell ref="N183:N184"/>
    <mergeCell ref="O183:P184"/>
    <mergeCell ref="Q183:Q184"/>
    <mergeCell ref="N176:N177"/>
    <mergeCell ref="O176:P177"/>
    <mergeCell ref="Q176:Q177"/>
    <mergeCell ref="M177:M178"/>
    <mergeCell ref="N178:N179"/>
    <mergeCell ref="O178:P179"/>
    <mergeCell ref="Q178:Q179"/>
    <mergeCell ref="N172:N173"/>
    <mergeCell ref="O172:P173"/>
    <mergeCell ref="Q172:Q173"/>
    <mergeCell ref="M174:M175"/>
    <mergeCell ref="N174:N175"/>
    <mergeCell ref="O174:P175"/>
    <mergeCell ref="Q174:Q175"/>
    <mergeCell ref="N167:N168"/>
    <mergeCell ref="O167:P168"/>
    <mergeCell ref="Q167:Q168"/>
    <mergeCell ref="M168:M169"/>
    <mergeCell ref="N169:N170"/>
    <mergeCell ref="O169:P170"/>
    <mergeCell ref="Q169:Q170"/>
    <mergeCell ref="N163:N164"/>
    <mergeCell ref="O163:P164"/>
    <mergeCell ref="Q163:Q164"/>
    <mergeCell ref="M165:M166"/>
    <mergeCell ref="N165:N166"/>
    <mergeCell ref="O165:P166"/>
    <mergeCell ref="Q165:Q166"/>
    <mergeCell ref="N158:N159"/>
    <mergeCell ref="O158:P159"/>
    <mergeCell ref="Q158:Q159"/>
    <mergeCell ref="M159:M160"/>
    <mergeCell ref="N160:N161"/>
    <mergeCell ref="O160:P161"/>
    <mergeCell ref="Q160:Q161"/>
    <mergeCell ref="N154:N155"/>
    <mergeCell ref="O154:P155"/>
    <mergeCell ref="Q154:Q155"/>
    <mergeCell ref="M156:M157"/>
    <mergeCell ref="N156:N157"/>
    <mergeCell ref="O156:P157"/>
    <mergeCell ref="Q156:Q157"/>
    <mergeCell ref="N149:N150"/>
    <mergeCell ref="O149:P150"/>
    <mergeCell ref="Q149:Q150"/>
    <mergeCell ref="M150:M151"/>
    <mergeCell ref="N151:N152"/>
    <mergeCell ref="O151:P152"/>
    <mergeCell ref="Q151:Q152"/>
    <mergeCell ref="N145:N146"/>
    <mergeCell ref="O145:P146"/>
    <mergeCell ref="Q145:Q146"/>
    <mergeCell ref="M147:M148"/>
    <mergeCell ref="N147:N148"/>
    <mergeCell ref="O147:P148"/>
    <mergeCell ref="Q147:Q148"/>
    <mergeCell ref="N140:N141"/>
    <mergeCell ref="O140:P141"/>
    <mergeCell ref="Q140:Q141"/>
    <mergeCell ref="M141:M142"/>
    <mergeCell ref="N142:N143"/>
    <mergeCell ref="O142:P143"/>
    <mergeCell ref="Q142:Q143"/>
    <mergeCell ref="N136:N137"/>
    <mergeCell ref="O136:P137"/>
    <mergeCell ref="Q136:Q137"/>
    <mergeCell ref="M138:M139"/>
    <mergeCell ref="N138:N139"/>
    <mergeCell ref="O138:P139"/>
    <mergeCell ref="Q138:Q139"/>
    <mergeCell ref="N131:N132"/>
    <mergeCell ref="O131:P132"/>
    <mergeCell ref="Q131:Q132"/>
    <mergeCell ref="M132:M133"/>
    <mergeCell ref="N133:N134"/>
    <mergeCell ref="O133:P134"/>
    <mergeCell ref="Q133:Q134"/>
    <mergeCell ref="N127:N128"/>
    <mergeCell ref="O127:P128"/>
    <mergeCell ref="Q127:Q128"/>
    <mergeCell ref="M129:M130"/>
    <mergeCell ref="N129:N130"/>
    <mergeCell ref="O129:P130"/>
    <mergeCell ref="Q129:Q130"/>
    <mergeCell ref="N122:N123"/>
    <mergeCell ref="O122:P123"/>
    <mergeCell ref="Q122:Q123"/>
    <mergeCell ref="M123:M124"/>
    <mergeCell ref="N124:N125"/>
    <mergeCell ref="O124:P125"/>
    <mergeCell ref="Q124:Q125"/>
    <mergeCell ref="N118:N119"/>
    <mergeCell ref="O118:P119"/>
    <mergeCell ref="Q118:Q119"/>
    <mergeCell ref="M120:M121"/>
    <mergeCell ref="N120:N121"/>
    <mergeCell ref="O120:P121"/>
    <mergeCell ref="Q120:Q121"/>
    <mergeCell ref="N113:N114"/>
    <mergeCell ref="O113:P114"/>
    <mergeCell ref="Q113:Q114"/>
    <mergeCell ref="M114:M115"/>
    <mergeCell ref="N115:N116"/>
    <mergeCell ref="O115:P116"/>
    <mergeCell ref="Q115:Q116"/>
    <mergeCell ref="N109:N110"/>
    <mergeCell ref="O109:P110"/>
    <mergeCell ref="Q109:Q110"/>
    <mergeCell ref="M111:M112"/>
    <mergeCell ref="N111:N112"/>
    <mergeCell ref="O111:P112"/>
    <mergeCell ref="Q111:Q112"/>
    <mergeCell ref="N104:N105"/>
    <mergeCell ref="O104:P105"/>
    <mergeCell ref="Q104:Q105"/>
    <mergeCell ref="M105:M106"/>
    <mergeCell ref="N106:N107"/>
    <mergeCell ref="O106:P107"/>
    <mergeCell ref="Q106:Q107"/>
    <mergeCell ref="N100:N101"/>
    <mergeCell ref="O100:P101"/>
    <mergeCell ref="Q100:Q101"/>
    <mergeCell ref="M102:M103"/>
    <mergeCell ref="N102:N103"/>
    <mergeCell ref="O102:P103"/>
    <mergeCell ref="Q102:Q103"/>
    <mergeCell ref="N95:N96"/>
    <mergeCell ref="O95:P96"/>
    <mergeCell ref="Q95:Q96"/>
    <mergeCell ref="M96:M97"/>
    <mergeCell ref="N97:N98"/>
    <mergeCell ref="O97:P98"/>
    <mergeCell ref="Q97:Q98"/>
    <mergeCell ref="N91:N92"/>
    <mergeCell ref="O91:P92"/>
    <mergeCell ref="Q91:Q92"/>
    <mergeCell ref="M93:M94"/>
    <mergeCell ref="N93:N94"/>
    <mergeCell ref="O93:P94"/>
    <mergeCell ref="Q93:Q94"/>
    <mergeCell ref="N86:N87"/>
    <mergeCell ref="O86:P87"/>
    <mergeCell ref="Q86:Q87"/>
    <mergeCell ref="M87:M88"/>
    <mergeCell ref="N88:N89"/>
    <mergeCell ref="O88:P89"/>
    <mergeCell ref="Q88:Q89"/>
    <mergeCell ref="N82:N83"/>
    <mergeCell ref="O82:P83"/>
    <mergeCell ref="Q82:Q83"/>
    <mergeCell ref="M84:M85"/>
    <mergeCell ref="N84:N85"/>
    <mergeCell ref="O84:P85"/>
    <mergeCell ref="Q84:Q85"/>
    <mergeCell ref="N77:N78"/>
    <mergeCell ref="O77:P78"/>
    <mergeCell ref="Q77:Q78"/>
    <mergeCell ref="M78:M79"/>
    <mergeCell ref="N79:N80"/>
    <mergeCell ref="O79:P80"/>
    <mergeCell ref="Q79:Q80"/>
    <mergeCell ref="N73:N74"/>
    <mergeCell ref="O73:P74"/>
    <mergeCell ref="Q73:Q74"/>
    <mergeCell ref="M75:M76"/>
    <mergeCell ref="N75:N76"/>
    <mergeCell ref="O75:P76"/>
    <mergeCell ref="Q75:Q76"/>
    <mergeCell ref="N68:N69"/>
    <mergeCell ref="O68:P69"/>
    <mergeCell ref="Q68:Q69"/>
    <mergeCell ref="M69:M70"/>
    <mergeCell ref="N70:N71"/>
    <mergeCell ref="O70:P71"/>
    <mergeCell ref="Q70:Q71"/>
    <mergeCell ref="N64:N65"/>
    <mergeCell ref="O64:P65"/>
    <mergeCell ref="Q64:Q65"/>
    <mergeCell ref="M66:M67"/>
    <mergeCell ref="N66:N67"/>
    <mergeCell ref="O66:P67"/>
    <mergeCell ref="Q66:Q67"/>
    <mergeCell ref="N59:N60"/>
    <mergeCell ref="O59:P60"/>
    <mergeCell ref="Q59:Q60"/>
    <mergeCell ref="M60:M61"/>
    <mergeCell ref="N61:N62"/>
    <mergeCell ref="O61:P62"/>
    <mergeCell ref="Q61:Q62"/>
    <mergeCell ref="N55:N56"/>
    <mergeCell ref="O55:P56"/>
    <mergeCell ref="Q55:Q56"/>
    <mergeCell ref="M57:M58"/>
    <mergeCell ref="N57:N58"/>
    <mergeCell ref="O57:P58"/>
    <mergeCell ref="Q57:Q58"/>
    <mergeCell ref="N50:N51"/>
    <mergeCell ref="O50:P51"/>
    <mergeCell ref="Q50:Q51"/>
    <mergeCell ref="M51:M52"/>
    <mergeCell ref="N52:N53"/>
    <mergeCell ref="O52:P53"/>
    <mergeCell ref="Q52:Q53"/>
    <mergeCell ref="N46:N47"/>
    <mergeCell ref="O46:P47"/>
    <mergeCell ref="Q46:Q47"/>
    <mergeCell ref="M48:M49"/>
    <mergeCell ref="N48:N49"/>
    <mergeCell ref="O48:P49"/>
    <mergeCell ref="Q48:Q49"/>
    <mergeCell ref="N41:N42"/>
    <mergeCell ref="O41:P42"/>
    <mergeCell ref="Q41:Q42"/>
    <mergeCell ref="M42:M43"/>
    <mergeCell ref="N43:N44"/>
    <mergeCell ref="O43:P44"/>
    <mergeCell ref="Q43:Q44"/>
    <mergeCell ref="N37:N38"/>
    <mergeCell ref="O37:P38"/>
    <mergeCell ref="Q37:Q38"/>
    <mergeCell ref="M39:M40"/>
    <mergeCell ref="N39:N40"/>
    <mergeCell ref="O39:P40"/>
    <mergeCell ref="Q39:Q40"/>
    <mergeCell ref="N32:N33"/>
    <mergeCell ref="O32:P33"/>
    <mergeCell ref="Q32:Q33"/>
    <mergeCell ref="M33:M34"/>
    <mergeCell ref="N34:N35"/>
    <mergeCell ref="O34:P35"/>
    <mergeCell ref="Q34:Q35"/>
    <mergeCell ref="N28:N29"/>
    <mergeCell ref="O28:P29"/>
    <mergeCell ref="Q28:Q29"/>
    <mergeCell ref="M30:M31"/>
    <mergeCell ref="N30:N31"/>
    <mergeCell ref="O30:P31"/>
    <mergeCell ref="Q30:Q31"/>
    <mergeCell ref="N23:N24"/>
    <mergeCell ref="O23:P24"/>
    <mergeCell ref="Q23:Q24"/>
    <mergeCell ref="M24:M25"/>
    <mergeCell ref="N25:N26"/>
    <mergeCell ref="O25:P26"/>
    <mergeCell ref="Q25:Q26"/>
    <mergeCell ref="N19:N20"/>
    <mergeCell ref="O19:P20"/>
    <mergeCell ref="Q19:Q20"/>
    <mergeCell ref="M21:M22"/>
    <mergeCell ref="N21:N22"/>
    <mergeCell ref="O21:P22"/>
    <mergeCell ref="Q21:Q22"/>
    <mergeCell ref="N14:N15"/>
    <mergeCell ref="O14:P15"/>
    <mergeCell ref="Q14:Q15"/>
    <mergeCell ref="M15:M16"/>
    <mergeCell ref="N16:N17"/>
    <mergeCell ref="O16:P17"/>
    <mergeCell ref="Q16:Q17"/>
    <mergeCell ref="N10:N11"/>
    <mergeCell ref="O10:P11"/>
    <mergeCell ref="Q10:Q11"/>
    <mergeCell ref="M12:M13"/>
    <mergeCell ref="N12:N13"/>
    <mergeCell ref="O12:P13"/>
    <mergeCell ref="Q12:Q13"/>
    <mergeCell ref="N5:N6"/>
    <mergeCell ref="O5:P6"/>
    <mergeCell ref="Q5:Q6"/>
    <mergeCell ref="M6:M7"/>
    <mergeCell ref="N7:N8"/>
    <mergeCell ref="O7:P8"/>
    <mergeCell ref="Q7:Q8"/>
    <mergeCell ref="N1:N2"/>
    <mergeCell ref="O1:P2"/>
    <mergeCell ref="Q1:Q2"/>
    <mergeCell ref="M3:M4"/>
    <mergeCell ref="N3:N4"/>
    <mergeCell ref="O3:P4"/>
    <mergeCell ref="Q3:Q4"/>
    <mergeCell ref="H185:H186"/>
    <mergeCell ref="I185:J186"/>
    <mergeCell ref="K185:K186"/>
    <mergeCell ref="G186:G187"/>
    <mergeCell ref="H187:H188"/>
    <mergeCell ref="I187:J188"/>
    <mergeCell ref="K187:K188"/>
    <mergeCell ref="H181:H182"/>
    <mergeCell ref="I181:J182"/>
    <mergeCell ref="K181:K182"/>
    <mergeCell ref="G183:G184"/>
    <mergeCell ref="H183:H184"/>
    <mergeCell ref="I183:J184"/>
    <mergeCell ref="K183:K184"/>
    <mergeCell ref="H176:H177"/>
    <mergeCell ref="I176:J177"/>
    <mergeCell ref="K176:K177"/>
    <mergeCell ref="G177:G178"/>
    <mergeCell ref="H178:H179"/>
    <mergeCell ref="I178:J179"/>
    <mergeCell ref="K178:K179"/>
    <mergeCell ref="H172:H173"/>
    <mergeCell ref="I172:J173"/>
    <mergeCell ref="K172:K173"/>
    <mergeCell ref="G174:G175"/>
    <mergeCell ref="H174:H175"/>
    <mergeCell ref="I174:J175"/>
    <mergeCell ref="K174:K175"/>
    <mergeCell ref="H167:H168"/>
    <mergeCell ref="I167:J168"/>
    <mergeCell ref="K167:K168"/>
    <mergeCell ref="G168:G169"/>
    <mergeCell ref="H169:H170"/>
    <mergeCell ref="I169:J170"/>
    <mergeCell ref="K169:K170"/>
    <mergeCell ref="H163:H164"/>
    <mergeCell ref="I163:J164"/>
    <mergeCell ref="K163:K164"/>
    <mergeCell ref="G165:G166"/>
    <mergeCell ref="H165:H166"/>
    <mergeCell ref="I165:J166"/>
    <mergeCell ref="K165:K166"/>
    <mergeCell ref="H158:H159"/>
    <mergeCell ref="I158:J159"/>
    <mergeCell ref="K158:K159"/>
    <mergeCell ref="G159:G160"/>
    <mergeCell ref="H160:H161"/>
    <mergeCell ref="I160:J161"/>
    <mergeCell ref="K160:K161"/>
    <mergeCell ref="H154:H155"/>
    <mergeCell ref="I154:J155"/>
    <mergeCell ref="K154:K155"/>
    <mergeCell ref="G156:G157"/>
    <mergeCell ref="H156:H157"/>
    <mergeCell ref="I156:J157"/>
    <mergeCell ref="K156:K157"/>
    <mergeCell ref="H149:H150"/>
    <mergeCell ref="I149:J150"/>
    <mergeCell ref="K149:K150"/>
    <mergeCell ref="G150:G151"/>
    <mergeCell ref="H151:H152"/>
    <mergeCell ref="I151:J152"/>
    <mergeCell ref="K151:K152"/>
    <mergeCell ref="H145:H146"/>
    <mergeCell ref="I145:J146"/>
    <mergeCell ref="K145:K146"/>
    <mergeCell ref="G147:G148"/>
    <mergeCell ref="H147:H148"/>
    <mergeCell ref="I147:J148"/>
    <mergeCell ref="K147:K148"/>
    <mergeCell ref="H140:H141"/>
    <mergeCell ref="I140:J141"/>
    <mergeCell ref="K140:K141"/>
    <mergeCell ref="G141:G142"/>
    <mergeCell ref="H142:H143"/>
    <mergeCell ref="I142:J143"/>
    <mergeCell ref="K142:K143"/>
    <mergeCell ref="H136:H137"/>
    <mergeCell ref="I136:J137"/>
    <mergeCell ref="K136:K137"/>
    <mergeCell ref="G138:G139"/>
    <mergeCell ref="H138:H139"/>
    <mergeCell ref="I138:J139"/>
    <mergeCell ref="K138:K139"/>
    <mergeCell ref="H131:H132"/>
    <mergeCell ref="I131:J132"/>
    <mergeCell ref="K131:K132"/>
    <mergeCell ref="G132:G133"/>
    <mergeCell ref="H133:H134"/>
    <mergeCell ref="I133:J134"/>
    <mergeCell ref="K133:K134"/>
    <mergeCell ref="H127:H128"/>
    <mergeCell ref="I127:J128"/>
    <mergeCell ref="K127:K128"/>
    <mergeCell ref="G129:G130"/>
    <mergeCell ref="H129:H130"/>
    <mergeCell ref="I129:J130"/>
    <mergeCell ref="K129:K130"/>
    <mergeCell ref="H122:H123"/>
    <mergeCell ref="I122:J123"/>
    <mergeCell ref="K122:K123"/>
    <mergeCell ref="G123:G124"/>
    <mergeCell ref="H124:H125"/>
    <mergeCell ref="I124:J125"/>
    <mergeCell ref="K124:K125"/>
    <mergeCell ref="H118:H119"/>
    <mergeCell ref="I118:J119"/>
    <mergeCell ref="K118:K119"/>
    <mergeCell ref="G120:G121"/>
    <mergeCell ref="H120:H121"/>
    <mergeCell ref="I120:J121"/>
    <mergeCell ref="K120:K121"/>
    <mergeCell ref="H113:H114"/>
    <mergeCell ref="I113:J114"/>
    <mergeCell ref="K113:K114"/>
    <mergeCell ref="G114:G115"/>
    <mergeCell ref="H115:H116"/>
    <mergeCell ref="I115:J116"/>
    <mergeCell ref="K115:K116"/>
    <mergeCell ref="H109:H110"/>
    <mergeCell ref="I109:J110"/>
    <mergeCell ref="K109:K110"/>
    <mergeCell ref="G111:G112"/>
    <mergeCell ref="H111:H112"/>
    <mergeCell ref="I111:J112"/>
    <mergeCell ref="K111:K112"/>
    <mergeCell ref="H104:H105"/>
    <mergeCell ref="I104:J105"/>
    <mergeCell ref="K104:K105"/>
    <mergeCell ref="G105:G106"/>
    <mergeCell ref="H106:H107"/>
    <mergeCell ref="I106:J107"/>
    <mergeCell ref="K106:K107"/>
    <mergeCell ref="H100:H101"/>
    <mergeCell ref="I100:J101"/>
    <mergeCell ref="K100:K101"/>
    <mergeCell ref="G102:G103"/>
    <mergeCell ref="H102:H103"/>
    <mergeCell ref="I102:J103"/>
    <mergeCell ref="K102:K103"/>
    <mergeCell ref="H95:H96"/>
    <mergeCell ref="I95:J96"/>
    <mergeCell ref="K95:K96"/>
    <mergeCell ref="G96:G97"/>
    <mergeCell ref="H97:H98"/>
    <mergeCell ref="I97:J98"/>
    <mergeCell ref="K97:K98"/>
    <mergeCell ref="H91:H92"/>
    <mergeCell ref="I91:J92"/>
    <mergeCell ref="K91:K92"/>
    <mergeCell ref="G93:G94"/>
    <mergeCell ref="H93:H94"/>
    <mergeCell ref="I93:J94"/>
    <mergeCell ref="K93:K94"/>
    <mergeCell ref="H86:H87"/>
    <mergeCell ref="I86:J87"/>
    <mergeCell ref="K86:K87"/>
    <mergeCell ref="G87:G88"/>
    <mergeCell ref="H88:H89"/>
    <mergeCell ref="I88:J89"/>
    <mergeCell ref="K88:K89"/>
    <mergeCell ref="H82:H83"/>
    <mergeCell ref="I82:J83"/>
    <mergeCell ref="K82:K83"/>
    <mergeCell ref="G84:G85"/>
    <mergeCell ref="H84:H85"/>
    <mergeCell ref="I84:J85"/>
    <mergeCell ref="K84:K85"/>
    <mergeCell ref="H77:H78"/>
    <mergeCell ref="I77:J78"/>
    <mergeCell ref="K77:K78"/>
    <mergeCell ref="G78:G79"/>
    <mergeCell ref="H79:H80"/>
    <mergeCell ref="I79:J80"/>
    <mergeCell ref="K79:K80"/>
    <mergeCell ref="H73:H74"/>
    <mergeCell ref="I73:J74"/>
    <mergeCell ref="K73:K74"/>
    <mergeCell ref="G75:G76"/>
    <mergeCell ref="H75:H76"/>
    <mergeCell ref="I75:J76"/>
    <mergeCell ref="K75:K76"/>
    <mergeCell ref="H68:H69"/>
    <mergeCell ref="I68:J69"/>
    <mergeCell ref="K68:K69"/>
    <mergeCell ref="G69:G70"/>
    <mergeCell ref="H70:H71"/>
    <mergeCell ref="I70:J71"/>
    <mergeCell ref="K70:K71"/>
    <mergeCell ref="H64:H65"/>
    <mergeCell ref="I64:J65"/>
    <mergeCell ref="K64:K65"/>
    <mergeCell ref="G66:G67"/>
    <mergeCell ref="H66:H67"/>
    <mergeCell ref="I66:J67"/>
    <mergeCell ref="K66:K67"/>
    <mergeCell ref="H59:H60"/>
    <mergeCell ref="I59:J60"/>
    <mergeCell ref="K59:K60"/>
    <mergeCell ref="G60:G61"/>
    <mergeCell ref="H61:H62"/>
    <mergeCell ref="I61:J62"/>
    <mergeCell ref="K61:K62"/>
    <mergeCell ref="H55:H56"/>
    <mergeCell ref="I55:J56"/>
    <mergeCell ref="K55:K56"/>
    <mergeCell ref="G57:G58"/>
    <mergeCell ref="H57:H58"/>
    <mergeCell ref="I57:J58"/>
    <mergeCell ref="K57:K58"/>
    <mergeCell ref="H50:H51"/>
    <mergeCell ref="I50:J51"/>
    <mergeCell ref="K50:K51"/>
    <mergeCell ref="G51:G52"/>
    <mergeCell ref="H52:H53"/>
    <mergeCell ref="I52:J53"/>
    <mergeCell ref="K52:K53"/>
    <mergeCell ref="H46:H47"/>
    <mergeCell ref="I46:J47"/>
    <mergeCell ref="K46:K47"/>
    <mergeCell ref="G48:G49"/>
    <mergeCell ref="H48:H49"/>
    <mergeCell ref="I48:J49"/>
    <mergeCell ref="K48:K49"/>
    <mergeCell ref="H41:H42"/>
    <mergeCell ref="I41:J42"/>
    <mergeCell ref="K41:K42"/>
    <mergeCell ref="G42:G43"/>
    <mergeCell ref="H43:H44"/>
    <mergeCell ref="I43:J44"/>
    <mergeCell ref="K43:K44"/>
    <mergeCell ref="H37:H38"/>
    <mergeCell ref="I37:J38"/>
    <mergeCell ref="K37:K38"/>
    <mergeCell ref="G39:G40"/>
    <mergeCell ref="H39:H40"/>
    <mergeCell ref="I39:J40"/>
    <mergeCell ref="K39:K40"/>
    <mergeCell ref="H32:H33"/>
    <mergeCell ref="I32:J33"/>
    <mergeCell ref="K32:K33"/>
    <mergeCell ref="G33:G34"/>
    <mergeCell ref="H34:H35"/>
    <mergeCell ref="I34:J35"/>
    <mergeCell ref="K34:K35"/>
    <mergeCell ref="H28:H29"/>
    <mergeCell ref="I28:J29"/>
    <mergeCell ref="K28:K29"/>
    <mergeCell ref="G30:G31"/>
    <mergeCell ref="H30:H31"/>
    <mergeCell ref="I30:J31"/>
    <mergeCell ref="K30:K31"/>
    <mergeCell ref="H23:H24"/>
    <mergeCell ref="I23:J24"/>
    <mergeCell ref="K23:K24"/>
    <mergeCell ref="G24:G25"/>
    <mergeCell ref="H25:H26"/>
    <mergeCell ref="I25:J26"/>
    <mergeCell ref="K25:K26"/>
    <mergeCell ref="H19:H20"/>
    <mergeCell ref="I19:J20"/>
    <mergeCell ref="K19:K20"/>
    <mergeCell ref="G21:G22"/>
    <mergeCell ref="H21:H22"/>
    <mergeCell ref="I21:J22"/>
    <mergeCell ref="K21:K22"/>
    <mergeCell ref="H14:H15"/>
    <mergeCell ref="I14:J15"/>
    <mergeCell ref="K14:K15"/>
    <mergeCell ref="G15:G16"/>
    <mergeCell ref="H16:H17"/>
    <mergeCell ref="I16:J17"/>
    <mergeCell ref="K16:K17"/>
    <mergeCell ref="H10:H11"/>
    <mergeCell ref="I10:J11"/>
    <mergeCell ref="K10:K11"/>
    <mergeCell ref="G12:G13"/>
    <mergeCell ref="H12:H13"/>
    <mergeCell ref="I12:J13"/>
    <mergeCell ref="K12:K13"/>
    <mergeCell ref="H5:H6"/>
    <mergeCell ref="I5:J6"/>
    <mergeCell ref="K5:K6"/>
    <mergeCell ref="G6:G7"/>
    <mergeCell ref="H7:H8"/>
    <mergeCell ref="I7:J8"/>
    <mergeCell ref="K7:K8"/>
    <mergeCell ref="H1:H2"/>
    <mergeCell ref="I1:J2"/>
    <mergeCell ref="K1:K2"/>
    <mergeCell ref="G3:G4"/>
    <mergeCell ref="H3:H4"/>
    <mergeCell ref="I3:J4"/>
    <mergeCell ref="K3:K4"/>
    <mergeCell ref="B185:B186"/>
    <mergeCell ref="C185:D186"/>
    <mergeCell ref="E185:E186"/>
    <mergeCell ref="A186:A187"/>
    <mergeCell ref="B187:B188"/>
    <mergeCell ref="C187:D188"/>
    <mergeCell ref="E187:E188"/>
    <mergeCell ref="B181:B182"/>
    <mergeCell ref="C181:D182"/>
    <mergeCell ref="E181:E182"/>
    <mergeCell ref="A183:A184"/>
    <mergeCell ref="B183:B184"/>
    <mergeCell ref="C183:D184"/>
    <mergeCell ref="E183:E184"/>
    <mergeCell ref="B176:B177"/>
    <mergeCell ref="C176:D177"/>
    <mergeCell ref="E176:E177"/>
    <mergeCell ref="A177:A178"/>
    <mergeCell ref="B178:B179"/>
    <mergeCell ref="C178:D179"/>
    <mergeCell ref="E178:E179"/>
    <mergeCell ref="B172:B173"/>
    <mergeCell ref="C172:D173"/>
    <mergeCell ref="E172:E173"/>
    <mergeCell ref="A174:A175"/>
    <mergeCell ref="B174:B175"/>
    <mergeCell ref="C174:D175"/>
    <mergeCell ref="E174:E175"/>
    <mergeCell ref="B167:B168"/>
    <mergeCell ref="C167:D168"/>
    <mergeCell ref="E167:E168"/>
    <mergeCell ref="A168:A169"/>
    <mergeCell ref="B169:B170"/>
    <mergeCell ref="C169:D170"/>
    <mergeCell ref="E169:E170"/>
    <mergeCell ref="B163:B164"/>
    <mergeCell ref="C163:D164"/>
    <mergeCell ref="E163:E164"/>
    <mergeCell ref="A165:A166"/>
    <mergeCell ref="B165:B166"/>
    <mergeCell ref="C165:D166"/>
    <mergeCell ref="E165:E166"/>
    <mergeCell ref="B158:B159"/>
    <mergeCell ref="C158:D159"/>
    <mergeCell ref="E158:E159"/>
    <mergeCell ref="A159:A160"/>
    <mergeCell ref="B160:B161"/>
    <mergeCell ref="C160:D161"/>
    <mergeCell ref="E160:E161"/>
    <mergeCell ref="B154:B155"/>
    <mergeCell ref="C154:D155"/>
    <mergeCell ref="E154:E155"/>
    <mergeCell ref="A156:A157"/>
    <mergeCell ref="B156:B157"/>
    <mergeCell ref="C156:D157"/>
    <mergeCell ref="E156:E157"/>
    <mergeCell ref="B149:B150"/>
    <mergeCell ref="C149:D150"/>
    <mergeCell ref="E149:E150"/>
    <mergeCell ref="A150:A151"/>
    <mergeCell ref="B151:B152"/>
    <mergeCell ref="C151:D152"/>
    <mergeCell ref="E151:E152"/>
    <mergeCell ref="B145:B146"/>
    <mergeCell ref="C145:D146"/>
    <mergeCell ref="E145:E146"/>
    <mergeCell ref="A147:A148"/>
    <mergeCell ref="B147:B148"/>
    <mergeCell ref="C147:D148"/>
    <mergeCell ref="E147:E148"/>
    <mergeCell ref="B140:B141"/>
    <mergeCell ref="C140:D141"/>
    <mergeCell ref="E140:E141"/>
    <mergeCell ref="A141:A142"/>
    <mergeCell ref="B142:B143"/>
    <mergeCell ref="C142:D143"/>
    <mergeCell ref="E142:E143"/>
    <mergeCell ref="B136:B137"/>
    <mergeCell ref="C136:D137"/>
    <mergeCell ref="E136:E137"/>
    <mergeCell ref="A138:A139"/>
    <mergeCell ref="B138:B139"/>
    <mergeCell ref="C138:D139"/>
    <mergeCell ref="E138:E139"/>
    <mergeCell ref="B131:B132"/>
    <mergeCell ref="C131:D132"/>
    <mergeCell ref="E131:E132"/>
    <mergeCell ref="A132:A133"/>
    <mergeCell ref="B133:B134"/>
    <mergeCell ref="C133:D134"/>
    <mergeCell ref="E133:E134"/>
    <mergeCell ref="B127:B128"/>
    <mergeCell ref="C127:D128"/>
    <mergeCell ref="E127:E128"/>
    <mergeCell ref="A129:A130"/>
    <mergeCell ref="B129:B130"/>
    <mergeCell ref="C129:D130"/>
    <mergeCell ref="E129:E130"/>
    <mergeCell ref="B122:B123"/>
    <mergeCell ref="C122:D123"/>
    <mergeCell ref="E122:E123"/>
    <mergeCell ref="A123:A124"/>
    <mergeCell ref="B124:B125"/>
    <mergeCell ref="C124:D125"/>
    <mergeCell ref="E124:E125"/>
    <mergeCell ref="B118:B119"/>
    <mergeCell ref="C118:D119"/>
    <mergeCell ref="E118:E119"/>
    <mergeCell ref="A120:A121"/>
    <mergeCell ref="B120:B121"/>
    <mergeCell ref="C120:D121"/>
    <mergeCell ref="E120:E121"/>
    <mergeCell ref="B113:B114"/>
    <mergeCell ref="C113:D114"/>
    <mergeCell ref="E113:E114"/>
    <mergeCell ref="A114:A115"/>
    <mergeCell ref="B115:B116"/>
    <mergeCell ref="C115:D116"/>
    <mergeCell ref="E115:E116"/>
    <mergeCell ref="B109:B110"/>
    <mergeCell ref="C109:D110"/>
    <mergeCell ref="E109:E110"/>
    <mergeCell ref="A111:A112"/>
    <mergeCell ref="B111:B112"/>
    <mergeCell ref="C111:D112"/>
    <mergeCell ref="E111:E112"/>
    <mergeCell ref="B104:B105"/>
    <mergeCell ref="C104:D105"/>
    <mergeCell ref="E104:E105"/>
    <mergeCell ref="A105:A106"/>
    <mergeCell ref="B106:B107"/>
    <mergeCell ref="C106:D107"/>
    <mergeCell ref="E106:E107"/>
    <mergeCell ref="B100:B101"/>
    <mergeCell ref="C100:D101"/>
    <mergeCell ref="E100:E101"/>
    <mergeCell ref="A102:A103"/>
    <mergeCell ref="B102:B103"/>
    <mergeCell ref="C102:D103"/>
    <mergeCell ref="E102:E103"/>
    <mergeCell ref="B95:B96"/>
    <mergeCell ref="C95:D96"/>
    <mergeCell ref="E95:E96"/>
    <mergeCell ref="A96:A97"/>
    <mergeCell ref="B97:B98"/>
    <mergeCell ref="C97:D98"/>
    <mergeCell ref="E97:E98"/>
    <mergeCell ref="B91:B92"/>
    <mergeCell ref="C91:D92"/>
    <mergeCell ref="E91:E92"/>
    <mergeCell ref="A93:A94"/>
    <mergeCell ref="B93:B94"/>
    <mergeCell ref="C93:D94"/>
    <mergeCell ref="E93:E94"/>
    <mergeCell ref="B86:B87"/>
    <mergeCell ref="C86:D87"/>
    <mergeCell ref="E86:E87"/>
    <mergeCell ref="A87:A88"/>
    <mergeCell ref="B88:B89"/>
    <mergeCell ref="C88:D89"/>
    <mergeCell ref="E88:E89"/>
    <mergeCell ref="B82:B83"/>
    <mergeCell ref="C82:D83"/>
    <mergeCell ref="E82:E83"/>
    <mergeCell ref="A84:A85"/>
    <mergeCell ref="B84:B85"/>
    <mergeCell ref="C84:D85"/>
    <mergeCell ref="E84:E85"/>
    <mergeCell ref="B77:B78"/>
    <mergeCell ref="C77:D78"/>
    <mergeCell ref="E77:E78"/>
    <mergeCell ref="A78:A79"/>
    <mergeCell ref="B79:B80"/>
    <mergeCell ref="C79:D80"/>
    <mergeCell ref="E79:E80"/>
    <mergeCell ref="B73:B74"/>
    <mergeCell ref="C73:D74"/>
    <mergeCell ref="E73:E74"/>
    <mergeCell ref="A75:A76"/>
    <mergeCell ref="B75:B76"/>
    <mergeCell ref="C75:D76"/>
    <mergeCell ref="E75:E76"/>
    <mergeCell ref="B68:B69"/>
    <mergeCell ref="C68:D69"/>
    <mergeCell ref="E68:E69"/>
    <mergeCell ref="A69:A70"/>
    <mergeCell ref="B70:B71"/>
    <mergeCell ref="C70:D71"/>
    <mergeCell ref="E70:E71"/>
    <mergeCell ref="B64:B65"/>
    <mergeCell ref="C64:D65"/>
    <mergeCell ref="E64:E65"/>
    <mergeCell ref="A66:A67"/>
    <mergeCell ref="B66:B67"/>
    <mergeCell ref="C66:D67"/>
    <mergeCell ref="E66:E67"/>
    <mergeCell ref="B59:B60"/>
    <mergeCell ref="C59:D60"/>
    <mergeCell ref="E59:E60"/>
    <mergeCell ref="A60:A61"/>
    <mergeCell ref="B61:B62"/>
    <mergeCell ref="C61:D62"/>
    <mergeCell ref="E61:E62"/>
    <mergeCell ref="B55:B56"/>
    <mergeCell ref="C55:D56"/>
    <mergeCell ref="E55:E56"/>
    <mergeCell ref="A57:A58"/>
    <mergeCell ref="B57:B58"/>
    <mergeCell ref="C57:D58"/>
    <mergeCell ref="E57:E58"/>
    <mergeCell ref="B50:B51"/>
    <mergeCell ref="C50:D51"/>
    <mergeCell ref="E50:E51"/>
    <mergeCell ref="A51:A52"/>
    <mergeCell ref="B52:B53"/>
    <mergeCell ref="C52:D53"/>
    <mergeCell ref="E52:E53"/>
    <mergeCell ref="B46:B47"/>
    <mergeCell ref="C46:D47"/>
    <mergeCell ref="E46:E47"/>
    <mergeCell ref="A48:A49"/>
    <mergeCell ref="B48:B49"/>
    <mergeCell ref="C48:D49"/>
    <mergeCell ref="E48:E49"/>
    <mergeCell ref="B41:B42"/>
    <mergeCell ref="C41:D42"/>
    <mergeCell ref="E41:E42"/>
    <mergeCell ref="A42:A43"/>
    <mergeCell ref="B43:B44"/>
    <mergeCell ref="C43:D44"/>
    <mergeCell ref="E43:E44"/>
    <mergeCell ref="B37:B38"/>
    <mergeCell ref="C37:D38"/>
    <mergeCell ref="E37:E38"/>
    <mergeCell ref="A39:A40"/>
    <mergeCell ref="B39:B40"/>
    <mergeCell ref="C39:D40"/>
    <mergeCell ref="E39:E40"/>
    <mergeCell ref="B32:B33"/>
    <mergeCell ref="C32:D33"/>
    <mergeCell ref="E32:E33"/>
    <mergeCell ref="A33:A34"/>
    <mergeCell ref="B34:B35"/>
    <mergeCell ref="C34:D35"/>
    <mergeCell ref="E34:E35"/>
    <mergeCell ref="B28:B29"/>
    <mergeCell ref="C28:D29"/>
    <mergeCell ref="E28:E29"/>
    <mergeCell ref="A30:A31"/>
    <mergeCell ref="B30:B31"/>
    <mergeCell ref="C30:D31"/>
    <mergeCell ref="E30:E31"/>
    <mergeCell ref="B23:B24"/>
    <mergeCell ref="C23:D24"/>
    <mergeCell ref="E23:E24"/>
    <mergeCell ref="A24:A25"/>
    <mergeCell ref="B25:B26"/>
    <mergeCell ref="C25:D26"/>
    <mergeCell ref="E25:E26"/>
    <mergeCell ref="E16:E17"/>
    <mergeCell ref="B19:B20"/>
    <mergeCell ref="C19:D20"/>
    <mergeCell ref="E19:E20"/>
    <mergeCell ref="A21:A22"/>
    <mergeCell ref="B21:B22"/>
    <mergeCell ref="C21:D22"/>
    <mergeCell ref="E21:E22"/>
    <mergeCell ref="A12:A13"/>
    <mergeCell ref="B12:B13"/>
    <mergeCell ref="C12:D13"/>
    <mergeCell ref="E12:E13"/>
    <mergeCell ref="B14:B15"/>
    <mergeCell ref="C14:D15"/>
    <mergeCell ref="E14:E15"/>
    <mergeCell ref="A15:A16"/>
    <mergeCell ref="B16:B17"/>
    <mergeCell ref="C16:D17"/>
    <mergeCell ref="E1:E2"/>
    <mergeCell ref="E3:E4"/>
    <mergeCell ref="E5:E6"/>
    <mergeCell ref="E7:E8"/>
    <mergeCell ref="B10:B11"/>
    <mergeCell ref="C10:D11"/>
    <mergeCell ref="E10:E11"/>
    <mergeCell ref="B1:B2"/>
    <mergeCell ref="C1:D2"/>
    <mergeCell ref="A3:A4"/>
    <mergeCell ref="B3:B4"/>
    <mergeCell ref="C3:D4"/>
    <mergeCell ref="B5:B6"/>
    <mergeCell ref="C5:D6"/>
    <mergeCell ref="A6:A7"/>
    <mergeCell ref="B7:B8"/>
    <mergeCell ref="C7:D8"/>
    <mergeCell ref="B190:B191"/>
    <mergeCell ref="C190:D191"/>
    <mergeCell ref="E190:E191"/>
    <mergeCell ref="A192:A193"/>
    <mergeCell ref="B192:B193"/>
    <mergeCell ref="C192:D193"/>
    <mergeCell ref="E192:E193"/>
    <mergeCell ref="B194:B195"/>
    <mergeCell ref="C194:D195"/>
    <mergeCell ref="E194:E195"/>
    <mergeCell ref="A195:A196"/>
    <mergeCell ref="B196:B197"/>
    <mergeCell ref="C196:D197"/>
    <mergeCell ref="E196:E197"/>
    <mergeCell ref="H190:H191"/>
    <mergeCell ref="I190:J191"/>
    <mergeCell ref="K190:K191"/>
    <mergeCell ref="G192:G193"/>
    <mergeCell ref="H192:H193"/>
    <mergeCell ref="I192:J193"/>
    <mergeCell ref="K192:K193"/>
    <mergeCell ref="H194:H195"/>
    <mergeCell ref="I194:J195"/>
    <mergeCell ref="K194:K195"/>
    <mergeCell ref="G195:G196"/>
    <mergeCell ref="H196:H197"/>
    <mergeCell ref="I196:J197"/>
    <mergeCell ref="K196:K197"/>
    <mergeCell ref="N190:N191"/>
    <mergeCell ref="O190:P191"/>
    <mergeCell ref="Q190:Q191"/>
    <mergeCell ref="M192:M193"/>
    <mergeCell ref="N192:N193"/>
    <mergeCell ref="O192:P193"/>
    <mergeCell ref="Q192:Q193"/>
    <mergeCell ref="N194:N195"/>
    <mergeCell ref="O194:P195"/>
    <mergeCell ref="Q194:Q195"/>
    <mergeCell ref="M195:M196"/>
    <mergeCell ref="N196:N197"/>
    <mergeCell ref="O196:P197"/>
    <mergeCell ref="Q196:Q197"/>
    <mergeCell ref="T190:T191"/>
    <mergeCell ref="U190:V191"/>
    <mergeCell ref="W190:W191"/>
    <mergeCell ref="S192:S193"/>
    <mergeCell ref="T192:T193"/>
    <mergeCell ref="U192:V193"/>
    <mergeCell ref="W192:W193"/>
    <mergeCell ref="T194:T195"/>
    <mergeCell ref="U194:V195"/>
    <mergeCell ref="W194:W195"/>
    <mergeCell ref="S195:S196"/>
    <mergeCell ref="T196:T197"/>
    <mergeCell ref="U196:V197"/>
    <mergeCell ref="W196:W197"/>
  </mergeCells>
  <pageMargins left="0.70866141732283472" right="0.70866141732283472" top="0.74803149606299213" bottom="0.74803149606299213" header="0.31496062992125984" footer="0.31496062992125984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9"/>
  <dimension ref="A1:AC279"/>
  <sheetViews>
    <sheetView topLeftCell="A250" workbookViewId="0">
      <selection activeCell="B280" sqref="B280"/>
    </sheetView>
  </sheetViews>
  <sheetFormatPr defaultRowHeight="12.75"/>
  <cols>
    <col min="1" max="1" width="27.5703125" bestFit="1" customWidth="1"/>
    <col min="2" max="2" width="29.7109375" customWidth="1"/>
    <col min="4" max="4" width="2.5703125" customWidth="1"/>
    <col min="5" max="5" width="9.85546875" customWidth="1"/>
    <col min="6" max="6" width="4.140625" customWidth="1"/>
    <col min="7" max="7" width="22.7109375" customWidth="1"/>
    <col min="8" max="8" width="16.42578125" customWidth="1"/>
    <col min="9" max="9" width="9.140625" customWidth="1"/>
    <col min="10" max="10" width="0.85546875" customWidth="1"/>
    <col min="11" max="11" width="9.140625" customWidth="1"/>
    <col min="12" max="12" width="4.140625" customWidth="1"/>
    <col min="13" max="13" width="24.5703125" hidden="1" customWidth="1"/>
    <col min="14" max="14" width="14.7109375" hidden="1" customWidth="1"/>
    <col min="15" max="17" width="0" hidden="1" customWidth="1"/>
    <col min="18" max="18" width="3.42578125" customWidth="1"/>
    <col min="19" max="19" width="20.42578125" customWidth="1"/>
    <col min="20" max="20" width="15.85546875" customWidth="1"/>
    <col min="22" max="22" width="2.7109375" customWidth="1"/>
    <col min="23" max="23" width="8.28515625" customWidth="1"/>
    <col min="24" max="24" width="2.7109375" customWidth="1"/>
    <col min="25" max="25" width="24" customWidth="1"/>
    <col min="26" max="26" width="20.5703125" customWidth="1"/>
    <col min="28" max="28" width="3" customWidth="1"/>
  </cols>
  <sheetData>
    <row r="1" spans="1:29" ht="7.5" customHeight="1">
      <c r="A1" s="320"/>
      <c r="B1" s="4202"/>
      <c r="C1" s="4269" t="s">
        <v>9</v>
      </c>
      <c r="D1" s="4270"/>
      <c r="E1" s="4273" t="e">
        <f>'10,00'!#REF!</f>
        <v>#REF!</v>
      </c>
      <c r="G1" s="320"/>
      <c r="H1" s="4202"/>
      <c r="I1" s="4269" t="s">
        <v>9</v>
      </c>
      <c r="J1" s="4270"/>
      <c r="K1" s="4273">
        <f>'11,30'!F18</f>
        <v>0</v>
      </c>
      <c r="M1" s="320"/>
      <c r="N1" s="4202"/>
      <c r="O1" s="4269" t="s">
        <v>9</v>
      </c>
      <c r="P1" s="4270"/>
      <c r="Q1" s="4273">
        <f>'16,00'!F18</f>
        <v>0</v>
      </c>
      <c r="S1" s="320"/>
      <c r="T1" s="4202"/>
      <c r="U1" s="4269" t="s">
        <v>9</v>
      </c>
      <c r="V1" s="4270"/>
      <c r="W1" s="4273" t="e">
        <f>'19,00'!#REF!</f>
        <v>#REF!</v>
      </c>
      <c r="Y1" s="320"/>
      <c r="Z1" s="4202"/>
      <c r="AA1" s="4269" t="s">
        <v>9</v>
      </c>
      <c r="AB1" s="4270"/>
      <c r="AC1" s="4273">
        <f>ночь!D18</f>
        <v>0</v>
      </c>
    </row>
    <row r="2" spans="1:29" ht="15.75">
      <c r="A2" s="312">
        <f>ст.гор.!A2</f>
        <v>0.41666666666666669</v>
      </c>
      <c r="B2" s="4202"/>
      <c r="C2" s="4271"/>
      <c r="D2" s="4272"/>
      <c r="E2" s="4274"/>
      <c r="G2" s="312">
        <f>ст.гор.!G2</f>
        <v>0.5</v>
      </c>
      <c r="H2" s="4202"/>
      <c r="I2" s="4271"/>
      <c r="J2" s="4272"/>
      <c r="K2" s="4274"/>
      <c r="M2" s="312">
        <f>ст.гор.!M2</f>
        <v>0.66666666666666663</v>
      </c>
      <c r="N2" s="4202"/>
      <c r="O2" s="4271"/>
      <c r="P2" s="4272"/>
      <c r="Q2" s="4274"/>
      <c r="S2" s="312">
        <f>ст.гор.!S2</f>
        <v>0.79166666666666663</v>
      </c>
      <c r="T2" s="4202"/>
      <c r="U2" s="4271"/>
      <c r="V2" s="4272"/>
      <c r="W2" s="4274"/>
      <c r="Y2" s="312" t="str">
        <f>ст.гор.!Y2</f>
        <v>Ночь</v>
      </c>
      <c r="Z2" s="4202"/>
      <c r="AA2" s="4271"/>
      <c r="AB2" s="4272"/>
      <c r="AC2" s="4274"/>
    </row>
    <row r="3" spans="1:29">
      <c r="A3" s="4206" t="str">
        <f>ст.гор.!A3</f>
        <v>павильон "Орто-Сай"</v>
      </c>
      <c r="B3" s="4207" t="s">
        <v>251</v>
      </c>
      <c r="C3" s="4275"/>
      <c r="D3" s="4276"/>
      <c r="E3" s="4273"/>
      <c r="G3" s="4206" t="str">
        <f>ст.гор.!G3</f>
        <v>павильон "Орто-Сай"</v>
      </c>
      <c r="H3" s="4207" t="s">
        <v>251</v>
      </c>
      <c r="I3" s="4275"/>
      <c r="J3" s="4276"/>
      <c r="K3" s="4273"/>
      <c r="M3" s="4206" t="str">
        <f>ст.гор.!M3</f>
        <v>павильон "Орто-Сай"</v>
      </c>
      <c r="N3" s="4207" t="s">
        <v>251</v>
      </c>
      <c r="O3" s="4275"/>
      <c r="P3" s="4276"/>
      <c r="Q3" s="4273"/>
      <c r="S3" s="4206" t="str">
        <f>ст.гор.!S3</f>
        <v>павильон "Орто-Сай"</v>
      </c>
      <c r="T3" s="4207" t="s">
        <v>251</v>
      </c>
      <c r="U3" s="4275"/>
      <c r="V3" s="4276"/>
      <c r="W3" s="4273"/>
      <c r="Y3" s="4206" t="str">
        <f>ст.гор.!Y3</f>
        <v>павильон "Орто-Сай"</v>
      </c>
      <c r="Z3" s="4207" t="s">
        <v>251</v>
      </c>
      <c r="AA3" s="4275"/>
      <c r="AB3" s="4276"/>
      <c r="AC3" s="4273"/>
    </row>
    <row r="4" spans="1:29">
      <c r="A4" s="4206"/>
      <c r="B4" s="4207"/>
      <c r="C4" s="4277"/>
      <c r="D4" s="4278"/>
      <c r="E4" s="4274"/>
      <c r="G4" s="4206"/>
      <c r="H4" s="4207"/>
      <c r="I4" s="4277"/>
      <c r="J4" s="4278"/>
      <c r="K4" s="4274"/>
      <c r="M4" s="4206"/>
      <c r="N4" s="4207"/>
      <c r="O4" s="4277"/>
      <c r="P4" s="4278"/>
      <c r="Q4" s="4274"/>
      <c r="S4" s="4206"/>
      <c r="T4" s="4207"/>
      <c r="U4" s="4277"/>
      <c r="V4" s="4278"/>
      <c r="W4" s="4274"/>
      <c r="Y4" s="4206"/>
      <c r="Z4" s="4207"/>
      <c r="AA4" s="4277"/>
      <c r="AB4" s="4278"/>
      <c r="AC4" s="4274"/>
    </row>
    <row r="5" spans="1:29">
      <c r="A5" s="326"/>
      <c r="B5" s="4207" t="s">
        <v>252</v>
      </c>
      <c r="C5" s="4275" t="s">
        <v>455</v>
      </c>
      <c r="D5" s="4276"/>
      <c r="E5" s="4273">
        <f>'10,00'!F18</f>
        <v>0</v>
      </c>
      <c r="G5" s="326"/>
      <c r="H5" s="4207" t="s">
        <v>252</v>
      </c>
      <c r="I5" s="4289"/>
      <c r="J5" s="4290"/>
      <c r="K5" s="4273"/>
      <c r="M5" s="326"/>
      <c r="N5" s="4207" t="s">
        <v>252</v>
      </c>
      <c r="O5" s="4289"/>
      <c r="P5" s="4290"/>
      <c r="Q5" s="4273"/>
      <c r="S5" s="326"/>
      <c r="T5" s="4207" t="s">
        <v>252</v>
      </c>
      <c r="U5" s="4275" t="s">
        <v>455</v>
      </c>
      <c r="V5" s="4276"/>
      <c r="W5" s="4273">
        <f>'19,00'!F18</f>
        <v>0</v>
      </c>
      <c r="Y5" s="326"/>
      <c r="Z5" s="4207" t="s">
        <v>252</v>
      </c>
      <c r="AA5" s="4289"/>
      <c r="AB5" s="4290"/>
      <c r="AC5" s="4273"/>
    </row>
    <row r="6" spans="1:29">
      <c r="A6" s="4267">
        <f>ст.гор.!A6</f>
        <v>44606</v>
      </c>
      <c r="B6" s="4207"/>
      <c r="C6" s="4277"/>
      <c r="D6" s="4278"/>
      <c r="E6" s="4274"/>
      <c r="G6" s="4267">
        <f>ст.гор.!G6</f>
        <v>44606</v>
      </c>
      <c r="H6" s="4207"/>
      <c r="I6" s="4291"/>
      <c r="J6" s="4292"/>
      <c r="K6" s="4274"/>
      <c r="M6" s="4267">
        <f>ст.гор.!M6</f>
        <v>44606</v>
      </c>
      <c r="N6" s="4207"/>
      <c r="O6" s="4291"/>
      <c r="P6" s="4292"/>
      <c r="Q6" s="4274"/>
      <c r="S6" s="4267">
        <f>ст.гор.!S6</f>
        <v>44606</v>
      </c>
      <c r="T6" s="4207"/>
      <c r="U6" s="4277"/>
      <c r="V6" s="4278"/>
      <c r="W6" s="4274"/>
      <c r="Y6" s="4267">
        <f>ст.гор.!Y6</f>
        <v>44606</v>
      </c>
      <c r="Z6" s="4207"/>
      <c r="AA6" s="4291"/>
      <c r="AB6" s="4292"/>
      <c r="AC6" s="4274"/>
    </row>
    <row r="7" spans="1:29">
      <c r="A7" s="4268"/>
      <c r="B7" s="4207" t="s">
        <v>253</v>
      </c>
      <c r="C7" s="4224"/>
      <c r="D7" s="4225"/>
      <c r="E7" s="4273"/>
      <c r="G7" s="4268"/>
      <c r="H7" s="4207" t="s">
        <v>253</v>
      </c>
      <c r="I7" s="4224"/>
      <c r="J7" s="4225"/>
      <c r="K7" s="4273"/>
      <c r="M7" s="4268"/>
      <c r="N7" s="4207" t="s">
        <v>253</v>
      </c>
      <c r="O7" s="4224"/>
      <c r="P7" s="4225"/>
      <c r="Q7" s="4273"/>
      <c r="S7" s="4268"/>
      <c r="T7" s="4207" t="s">
        <v>253</v>
      </c>
      <c r="U7" s="4224"/>
      <c r="V7" s="4225"/>
      <c r="W7" s="4273"/>
      <c r="Y7" s="4268"/>
      <c r="Z7" s="4207" t="s">
        <v>253</v>
      </c>
      <c r="AA7" s="4224"/>
      <c r="AB7" s="4225"/>
      <c r="AC7" s="4273"/>
    </row>
    <row r="8" spans="1:29" ht="9" customHeight="1">
      <c r="A8" s="319"/>
      <c r="B8" s="4207"/>
      <c r="C8" s="4226"/>
      <c r="D8" s="4227"/>
      <c r="E8" s="4274"/>
      <c r="G8" s="319"/>
      <c r="H8" s="4207"/>
      <c r="I8" s="4226"/>
      <c r="J8" s="4227"/>
      <c r="K8" s="4274"/>
      <c r="M8" s="319"/>
      <c r="N8" s="4207"/>
      <c r="O8" s="4226"/>
      <c r="P8" s="4227"/>
      <c r="Q8" s="4274"/>
      <c r="S8" s="319"/>
      <c r="T8" s="4207"/>
      <c r="U8" s="4226"/>
      <c r="V8" s="4227"/>
      <c r="W8" s="4274"/>
      <c r="Y8" s="319"/>
      <c r="Z8" s="4207"/>
      <c r="AA8" s="4226"/>
      <c r="AB8" s="4227"/>
      <c r="AC8" s="4274"/>
    </row>
    <row r="9" spans="1:29" ht="8.25" customHeight="1"/>
    <row r="10" spans="1:29" ht="9" customHeight="1">
      <c r="A10" s="320"/>
      <c r="B10" s="4202"/>
      <c r="C10" s="4269" t="s">
        <v>9</v>
      </c>
      <c r="D10" s="4270"/>
      <c r="E10" s="4273" t="e">
        <f>'10,00'!#REF!</f>
        <v>#REF!</v>
      </c>
      <c r="G10" s="320"/>
      <c r="H10" s="4202"/>
      <c r="I10" s="4269" t="s">
        <v>9</v>
      </c>
      <c r="J10" s="4270"/>
      <c r="K10" s="4273">
        <f>'11,30'!P18</f>
        <v>0</v>
      </c>
      <c r="M10" s="320"/>
      <c r="N10" s="4202"/>
      <c r="O10" s="4269" t="s">
        <v>9</v>
      </c>
      <c r="P10" s="4270"/>
      <c r="Q10" s="4273">
        <f>'16,00'!P18</f>
        <v>0</v>
      </c>
      <c r="S10" s="320"/>
      <c r="T10" s="4202"/>
      <c r="U10" s="4269" t="s">
        <v>9</v>
      </c>
      <c r="V10" s="4270"/>
      <c r="W10" s="4273" t="e">
        <f>'19,00'!#REF!</f>
        <v>#REF!</v>
      </c>
      <c r="Y10" s="320"/>
      <c r="Z10" s="4202"/>
      <c r="AA10" s="4269" t="s">
        <v>9</v>
      </c>
      <c r="AB10" s="4270"/>
      <c r="AC10" s="4273">
        <f>ночь!L18</f>
        <v>0</v>
      </c>
    </row>
    <row r="11" spans="1:29" ht="15.75">
      <c r="A11" s="312">
        <f>ст.гор.!A11</f>
        <v>0.41666666666666669</v>
      </c>
      <c r="B11" s="4202"/>
      <c r="C11" s="4271"/>
      <c r="D11" s="4272"/>
      <c r="E11" s="4274"/>
      <c r="G11" s="312">
        <f>ст.гор.!G11</f>
        <v>0.5</v>
      </c>
      <c r="H11" s="4202"/>
      <c r="I11" s="4271"/>
      <c r="J11" s="4272"/>
      <c r="K11" s="4274"/>
      <c r="M11" s="312">
        <f>ст.гор.!M11</f>
        <v>0.66666666666666663</v>
      </c>
      <c r="N11" s="4202"/>
      <c r="O11" s="4271"/>
      <c r="P11" s="4272"/>
      <c r="Q11" s="4274"/>
      <c r="S11" s="312">
        <f>ст.гор.!S11</f>
        <v>0.79166666666666663</v>
      </c>
      <c r="T11" s="4202"/>
      <c r="U11" s="4271"/>
      <c r="V11" s="4272"/>
      <c r="W11" s="4274"/>
      <c r="Y11" s="312" t="str">
        <f>ст.гор.!Y11</f>
        <v>Ночь</v>
      </c>
      <c r="Z11" s="4202"/>
      <c r="AA11" s="4271"/>
      <c r="AB11" s="4272"/>
      <c r="AC11" s="4274"/>
    </row>
    <row r="12" spans="1:29">
      <c r="A12" s="4206" t="str">
        <f>ст.гор.!A12</f>
        <v>павильон "Восток 5"</v>
      </c>
      <c r="B12" s="4207" t="s">
        <v>251</v>
      </c>
      <c r="C12" s="4275"/>
      <c r="D12" s="4276"/>
      <c r="E12" s="4273"/>
      <c r="G12" s="4206" t="str">
        <f>ст.гор.!G12</f>
        <v>павильон "Восток 5"</v>
      </c>
      <c r="H12" s="4207" t="s">
        <v>251</v>
      </c>
      <c r="I12" s="4275"/>
      <c r="J12" s="4276"/>
      <c r="K12" s="4273"/>
      <c r="M12" s="4206" t="str">
        <f>ст.гор.!M12</f>
        <v>павильон "Восток 5"</v>
      </c>
      <c r="N12" s="4207" t="s">
        <v>251</v>
      </c>
      <c r="O12" s="4275"/>
      <c r="P12" s="4276"/>
      <c r="Q12" s="4273"/>
      <c r="S12" s="4206" t="str">
        <f>ст.гор.!S12</f>
        <v>павильон "Восток 5"</v>
      </c>
      <c r="T12" s="4207" t="s">
        <v>251</v>
      </c>
      <c r="U12" s="4275"/>
      <c r="V12" s="4276"/>
      <c r="W12" s="4273"/>
      <c r="Y12" s="4206" t="str">
        <f>ст.гор.!Y12</f>
        <v>павильон "Бар"</v>
      </c>
      <c r="Z12" s="4207" t="s">
        <v>251</v>
      </c>
      <c r="AA12" s="4275"/>
      <c r="AB12" s="4276"/>
      <c r="AC12" s="4273"/>
    </row>
    <row r="13" spans="1:29">
      <c r="A13" s="4206"/>
      <c r="B13" s="4207"/>
      <c r="C13" s="4277"/>
      <c r="D13" s="4278"/>
      <c r="E13" s="4274"/>
      <c r="G13" s="4206"/>
      <c r="H13" s="4207"/>
      <c r="I13" s="4277"/>
      <c r="J13" s="4278"/>
      <c r="K13" s="4274"/>
      <c r="M13" s="4206"/>
      <c r="N13" s="4207"/>
      <c r="O13" s="4277"/>
      <c r="P13" s="4278"/>
      <c r="Q13" s="4274"/>
      <c r="S13" s="4206"/>
      <c r="T13" s="4207"/>
      <c r="U13" s="4277"/>
      <c r="V13" s="4278"/>
      <c r="W13" s="4274"/>
      <c r="Y13" s="4206"/>
      <c r="Z13" s="4207"/>
      <c r="AA13" s="4277"/>
      <c r="AB13" s="4278"/>
      <c r="AC13" s="4274"/>
    </row>
    <row r="14" spans="1:29">
      <c r="A14" s="326"/>
      <c r="B14" s="4207" t="s">
        <v>252</v>
      </c>
      <c r="C14" s="4275" t="s">
        <v>455</v>
      </c>
      <c r="D14" s="4276"/>
      <c r="E14" s="4273">
        <f>'10,00'!O18</f>
        <v>0</v>
      </c>
      <c r="G14" s="326"/>
      <c r="H14" s="4207" t="s">
        <v>252</v>
      </c>
      <c r="I14" s="4289"/>
      <c r="J14" s="4290"/>
      <c r="K14" s="4273"/>
      <c r="M14" s="326"/>
      <c r="N14" s="4207" t="s">
        <v>252</v>
      </c>
      <c r="O14" s="4289"/>
      <c r="P14" s="4290"/>
      <c r="Q14" s="4273"/>
      <c r="S14" s="326"/>
      <c r="T14" s="4207" t="s">
        <v>252</v>
      </c>
      <c r="U14" s="4275" t="s">
        <v>455</v>
      </c>
      <c r="V14" s="4276"/>
      <c r="W14" s="4273">
        <f>'19,00'!O18</f>
        <v>0</v>
      </c>
      <c r="Y14" s="326"/>
      <c r="Z14" s="4207" t="s">
        <v>252</v>
      </c>
      <c r="AA14" s="4289"/>
      <c r="AB14" s="4290"/>
      <c r="AC14" s="4273"/>
    </row>
    <row r="15" spans="1:29">
      <c r="A15" s="4267">
        <f>ст.гор.!A15</f>
        <v>44606</v>
      </c>
      <c r="B15" s="4207"/>
      <c r="C15" s="4277"/>
      <c r="D15" s="4278"/>
      <c r="E15" s="4274"/>
      <c r="G15" s="4267">
        <f>ст.гор.!G15</f>
        <v>44606</v>
      </c>
      <c r="H15" s="4207"/>
      <c r="I15" s="4291"/>
      <c r="J15" s="4292"/>
      <c r="K15" s="4274"/>
      <c r="M15" s="4267">
        <f>ст.гор.!M15</f>
        <v>44606</v>
      </c>
      <c r="N15" s="4207"/>
      <c r="O15" s="4291"/>
      <c r="P15" s="4292"/>
      <c r="Q15" s="4274"/>
      <c r="S15" s="4267">
        <f>ст.гор.!S15</f>
        <v>44606</v>
      </c>
      <c r="T15" s="4207"/>
      <c r="U15" s="4277"/>
      <c r="V15" s="4278"/>
      <c r="W15" s="4274"/>
      <c r="Y15" s="4267">
        <f>ст.гор.!Y15</f>
        <v>44606</v>
      </c>
      <c r="Z15" s="4207"/>
      <c r="AA15" s="4291"/>
      <c r="AB15" s="4292"/>
      <c r="AC15" s="4274"/>
    </row>
    <row r="16" spans="1:29">
      <c r="A16" s="4268"/>
      <c r="B16" s="4207" t="s">
        <v>253</v>
      </c>
      <c r="C16" s="4224"/>
      <c r="D16" s="4225"/>
      <c r="E16" s="4273"/>
      <c r="G16" s="4268"/>
      <c r="H16" s="4207" t="s">
        <v>253</v>
      </c>
      <c r="I16" s="4224"/>
      <c r="J16" s="4225"/>
      <c r="K16" s="4273"/>
      <c r="M16" s="4268"/>
      <c r="N16" s="4207" t="s">
        <v>253</v>
      </c>
      <c r="O16" s="4224"/>
      <c r="P16" s="4225"/>
      <c r="Q16" s="4273"/>
      <c r="S16" s="4268"/>
      <c r="T16" s="4207" t="s">
        <v>253</v>
      </c>
      <c r="U16" s="4224"/>
      <c r="V16" s="4225"/>
      <c r="W16" s="4273"/>
      <c r="Y16" s="4268"/>
      <c r="Z16" s="4207" t="s">
        <v>253</v>
      </c>
      <c r="AA16" s="4224"/>
      <c r="AB16" s="4225"/>
      <c r="AC16" s="4273"/>
    </row>
    <row r="17" spans="1:29" ht="9" customHeight="1">
      <c r="A17" s="319"/>
      <c r="B17" s="4207"/>
      <c r="C17" s="4226"/>
      <c r="D17" s="4227"/>
      <c r="E17" s="4274"/>
      <c r="G17" s="319"/>
      <c r="H17" s="4207"/>
      <c r="I17" s="4226"/>
      <c r="J17" s="4227"/>
      <c r="K17" s="4274"/>
      <c r="M17" s="319"/>
      <c r="N17" s="4207"/>
      <c r="O17" s="4226"/>
      <c r="P17" s="4227"/>
      <c r="Q17" s="4274"/>
      <c r="S17" s="319"/>
      <c r="T17" s="4207"/>
      <c r="U17" s="4226"/>
      <c r="V17" s="4227"/>
      <c r="W17" s="4274"/>
      <c r="Y17" s="319"/>
      <c r="Z17" s="4207"/>
      <c r="AA17" s="4226"/>
      <c r="AB17" s="4227"/>
      <c r="AC17" s="4274"/>
    </row>
    <row r="18" spans="1:29" ht="9" customHeight="1"/>
    <row r="19" spans="1:29" ht="9.75" customHeight="1">
      <c r="A19" s="320"/>
      <c r="B19" s="4202"/>
      <c r="C19" s="4269" t="s">
        <v>9</v>
      </c>
      <c r="D19" s="4270"/>
      <c r="E19" s="4273" t="e">
        <f>'10,00'!#REF!</f>
        <v>#REF!</v>
      </c>
      <c r="G19" s="320"/>
      <c r="H19" s="4202"/>
      <c r="I19" s="4269" t="s">
        <v>9</v>
      </c>
      <c r="J19" s="4270"/>
      <c r="K19" s="4273">
        <f>'11,30'!Z18</f>
        <v>0</v>
      </c>
      <c r="M19" s="320"/>
      <c r="N19" s="4202"/>
      <c r="O19" s="4269" t="s">
        <v>9</v>
      </c>
      <c r="P19" s="4270"/>
      <c r="Q19" s="4273">
        <f>'16,00'!Z18</f>
        <v>0</v>
      </c>
      <c r="S19" s="320"/>
      <c r="T19" s="4202"/>
      <c r="U19" s="4269" t="s">
        <v>9</v>
      </c>
      <c r="V19" s="4270"/>
      <c r="W19" s="4273" t="e">
        <f>'19,00'!#REF!</f>
        <v>#REF!</v>
      </c>
      <c r="Y19" s="320"/>
      <c r="Z19" s="4202"/>
      <c r="AA19" s="4269" t="s">
        <v>9</v>
      </c>
      <c r="AB19" s="4270"/>
      <c r="AC19" s="4273">
        <f>ночь!T18</f>
        <v>0</v>
      </c>
    </row>
    <row r="20" spans="1:29" ht="15.75">
      <c r="A20" s="312">
        <f>ст.гор.!A20</f>
        <v>0.41666666666666669</v>
      </c>
      <c r="B20" s="4202"/>
      <c r="C20" s="4271"/>
      <c r="D20" s="4272"/>
      <c r="E20" s="4274"/>
      <c r="G20" s="312">
        <f>ст.гор.!G20</f>
        <v>0.5</v>
      </c>
      <c r="H20" s="4202"/>
      <c r="I20" s="4271"/>
      <c r="J20" s="4272"/>
      <c r="K20" s="4274"/>
      <c r="M20" s="312">
        <f>ст.гор.!M20</f>
        <v>0.66666666666666663</v>
      </c>
      <c r="N20" s="4202"/>
      <c r="O20" s="4271"/>
      <c r="P20" s="4272"/>
      <c r="Q20" s="4274"/>
      <c r="S20" s="312">
        <f>ст.гор.!S20</f>
        <v>0.79166666666666663</v>
      </c>
      <c r="T20" s="4202"/>
      <c r="U20" s="4271"/>
      <c r="V20" s="4272"/>
      <c r="W20" s="4274"/>
      <c r="Y20" s="312" t="str">
        <f>ст.гор.!Y20</f>
        <v>Ночь</v>
      </c>
      <c r="Z20" s="4202"/>
      <c r="AA20" s="4271"/>
      <c r="AB20" s="4272"/>
      <c r="AC20" s="4274"/>
    </row>
    <row r="21" spans="1:29">
      <c r="A21" s="4206" t="str">
        <f>ст.гор.!A21</f>
        <v>павильон "Аламедин-1"</v>
      </c>
      <c r="B21" s="4207" t="s">
        <v>251</v>
      </c>
      <c r="C21" s="4275"/>
      <c r="D21" s="4276"/>
      <c r="E21" s="4273"/>
      <c r="G21" s="4206" t="str">
        <f>ст.гор.!G21</f>
        <v>павильон "Аламедин-1"</v>
      </c>
      <c r="H21" s="4207" t="s">
        <v>251</v>
      </c>
      <c r="I21" s="4275"/>
      <c r="J21" s="4276"/>
      <c r="K21" s="4273"/>
      <c r="M21" s="4206" t="str">
        <f>ст.гор.!M21</f>
        <v>павильон "Аламедин-1"</v>
      </c>
      <c r="N21" s="4207" t="s">
        <v>251</v>
      </c>
      <c r="O21" s="4275"/>
      <c r="P21" s="4276"/>
      <c r="Q21" s="4273"/>
      <c r="S21" s="4206" t="str">
        <f>ст.гор.!S21</f>
        <v>павильон "Аламедин-1"</v>
      </c>
      <c r="T21" s="4207" t="s">
        <v>251</v>
      </c>
      <c r="U21" s="4275"/>
      <c r="V21" s="4276"/>
      <c r="W21" s="4273"/>
      <c r="Y21" s="4206" t="str">
        <f>ст.гор.!Y21</f>
        <v>павильон "Ай-Пери"</v>
      </c>
      <c r="Z21" s="4207" t="s">
        <v>251</v>
      </c>
      <c r="AA21" s="4275"/>
      <c r="AB21" s="4276"/>
      <c r="AC21" s="4273"/>
    </row>
    <row r="22" spans="1:29">
      <c r="A22" s="4206"/>
      <c r="B22" s="4207"/>
      <c r="C22" s="4277"/>
      <c r="D22" s="4278"/>
      <c r="E22" s="4274"/>
      <c r="G22" s="4206"/>
      <c r="H22" s="4207"/>
      <c r="I22" s="4277"/>
      <c r="J22" s="4278"/>
      <c r="K22" s="4274"/>
      <c r="M22" s="4206"/>
      <c r="N22" s="4207"/>
      <c r="O22" s="4277"/>
      <c r="P22" s="4278"/>
      <c r="Q22" s="4274"/>
      <c r="S22" s="4206"/>
      <c r="T22" s="4207"/>
      <c r="U22" s="4277"/>
      <c r="V22" s="4278"/>
      <c r="W22" s="4274"/>
      <c r="Y22" s="4206"/>
      <c r="Z22" s="4207"/>
      <c r="AA22" s="4277"/>
      <c r="AB22" s="4278"/>
      <c r="AC22" s="4274"/>
    </row>
    <row r="23" spans="1:29">
      <c r="A23" s="326"/>
      <c r="B23" s="4207" t="s">
        <v>252</v>
      </c>
      <c r="C23" s="4275" t="s">
        <v>455</v>
      </c>
      <c r="D23" s="4276"/>
      <c r="E23" s="4273">
        <f>'10,00'!X18</f>
        <v>20</v>
      </c>
      <c r="G23" s="326"/>
      <c r="H23" s="4207" t="s">
        <v>252</v>
      </c>
      <c r="I23" s="4289"/>
      <c r="J23" s="4290"/>
      <c r="K23" s="4273"/>
      <c r="M23" s="326"/>
      <c r="N23" s="4207" t="s">
        <v>252</v>
      </c>
      <c r="O23" s="4289"/>
      <c r="P23" s="4290"/>
      <c r="Q23" s="4273"/>
      <c r="S23" s="326"/>
      <c r="T23" s="4207" t="s">
        <v>252</v>
      </c>
      <c r="U23" s="4275" t="s">
        <v>455</v>
      </c>
      <c r="V23" s="4276"/>
      <c r="W23" s="4273">
        <f>'19,00'!X18</f>
        <v>20</v>
      </c>
      <c r="Y23" s="326"/>
      <c r="Z23" s="4207" t="s">
        <v>252</v>
      </c>
      <c r="AA23" s="4289"/>
      <c r="AB23" s="4290"/>
      <c r="AC23" s="4273"/>
    </row>
    <row r="24" spans="1:29">
      <c r="A24" s="4267">
        <f>ст.гор.!A24</f>
        <v>44606</v>
      </c>
      <c r="B24" s="4207"/>
      <c r="C24" s="4277"/>
      <c r="D24" s="4278"/>
      <c r="E24" s="4274"/>
      <c r="G24" s="4267">
        <f>ст.гор.!G24</f>
        <v>44606</v>
      </c>
      <c r="H24" s="4207"/>
      <c r="I24" s="4291"/>
      <c r="J24" s="4292"/>
      <c r="K24" s="4274"/>
      <c r="M24" s="4267">
        <f>ст.гор.!M24</f>
        <v>44606</v>
      </c>
      <c r="N24" s="4207"/>
      <c r="O24" s="4291"/>
      <c r="P24" s="4292"/>
      <c r="Q24" s="4274"/>
      <c r="S24" s="4267">
        <f>ст.гор.!S24</f>
        <v>44606</v>
      </c>
      <c r="T24" s="4207"/>
      <c r="U24" s="4277"/>
      <c r="V24" s="4278"/>
      <c r="W24" s="4274"/>
      <c r="Y24" s="4267">
        <f>ст.гор.!Y24</f>
        <v>44606</v>
      </c>
      <c r="Z24" s="4207"/>
      <c r="AA24" s="4291"/>
      <c r="AB24" s="4292"/>
      <c r="AC24" s="4274"/>
    </row>
    <row r="25" spans="1:29">
      <c r="A25" s="4268"/>
      <c r="B25" s="4207" t="s">
        <v>253</v>
      </c>
      <c r="C25" s="4224"/>
      <c r="D25" s="4225"/>
      <c r="E25" s="4273"/>
      <c r="G25" s="4268"/>
      <c r="H25" s="4207" t="s">
        <v>253</v>
      </c>
      <c r="I25" s="4224"/>
      <c r="J25" s="4225"/>
      <c r="K25" s="4273"/>
      <c r="M25" s="4268"/>
      <c r="N25" s="4207" t="s">
        <v>253</v>
      </c>
      <c r="O25" s="4224"/>
      <c r="P25" s="4225"/>
      <c r="Q25" s="4273"/>
      <c r="S25" s="4268"/>
      <c r="T25" s="4207" t="s">
        <v>253</v>
      </c>
      <c r="U25" s="4224"/>
      <c r="V25" s="4225"/>
      <c r="W25" s="4273"/>
      <c r="Y25" s="4268"/>
      <c r="Z25" s="4207" t="s">
        <v>253</v>
      </c>
      <c r="AA25" s="4224"/>
      <c r="AB25" s="4225"/>
      <c r="AC25" s="4273"/>
    </row>
    <row r="26" spans="1:29" ht="9.75" customHeight="1">
      <c r="A26" s="319"/>
      <c r="B26" s="4207"/>
      <c r="C26" s="4226"/>
      <c r="D26" s="4227"/>
      <c r="E26" s="4274"/>
      <c r="G26" s="319"/>
      <c r="H26" s="4207"/>
      <c r="I26" s="4226"/>
      <c r="J26" s="4227"/>
      <c r="K26" s="4274"/>
      <c r="M26" s="319"/>
      <c r="N26" s="4207"/>
      <c r="O26" s="4226"/>
      <c r="P26" s="4227"/>
      <c r="Q26" s="4274"/>
      <c r="S26" s="319"/>
      <c r="T26" s="4207"/>
      <c r="U26" s="4226"/>
      <c r="V26" s="4227"/>
      <c r="W26" s="4274"/>
      <c r="Y26" s="319"/>
      <c r="Z26" s="4207"/>
      <c r="AA26" s="4226"/>
      <c r="AB26" s="4227"/>
      <c r="AC26" s="4274"/>
    </row>
    <row r="27" spans="1:29" ht="9" customHeight="1"/>
    <row r="28" spans="1:29" ht="9" customHeight="1">
      <c r="A28" s="320"/>
      <c r="B28" s="4202"/>
      <c r="C28" s="4269" t="s">
        <v>9</v>
      </c>
      <c r="D28" s="4270"/>
      <c r="E28" s="4273" t="e">
        <f>'10,00'!#REF!</f>
        <v>#REF!</v>
      </c>
      <c r="G28" s="320"/>
      <c r="H28" s="4202"/>
      <c r="I28" s="4269" t="s">
        <v>9</v>
      </c>
      <c r="J28" s="4270"/>
      <c r="K28" s="4273">
        <f>'11,30'!F73</f>
        <v>0</v>
      </c>
      <c r="M28" s="320"/>
      <c r="N28" s="4202"/>
      <c r="O28" s="4269" t="s">
        <v>9</v>
      </c>
      <c r="P28" s="4270"/>
      <c r="Q28" s="4273">
        <f>'16,00'!F73</f>
        <v>0</v>
      </c>
      <c r="S28" s="320"/>
      <c r="T28" s="4202"/>
      <c r="U28" s="4269" t="s">
        <v>9</v>
      </c>
      <c r="V28" s="4270"/>
      <c r="W28" s="4273" t="e">
        <f>'19,00'!#REF!</f>
        <v>#REF!</v>
      </c>
      <c r="Y28" s="320"/>
      <c r="Z28" s="4202"/>
      <c r="AA28" s="4269" t="s">
        <v>9</v>
      </c>
      <c r="AB28" s="4270"/>
      <c r="AC28" s="4273">
        <f>ночь!D73</f>
        <v>0</v>
      </c>
    </row>
    <row r="29" spans="1:29" ht="15.75">
      <c r="A29" s="312">
        <f>ст.гор.!A29</f>
        <v>0.41666666666666669</v>
      </c>
      <c r="B29" s="4202"/>
      <c r="C29" s="4271"/>
      <c r="D29" s="4272"/>
      <c r="E29" s="4274"/>
      <c r="G29" s="312">
        <f>ст.гор.!G29</f>
        <v>0.5</v>
      </c>
      <c r="H29" s="4202"/>
      <c r="I29" s="4271"/>
      <c r="J29" s="4272"/>
      <c r="K29" s="4274"/>
      <c r="M29" s="312">
        <f>ст.гор.!M29</f>
        <v>0.66666666666666663</v>
      </c>
      <c r="N29" s="4202"/>
      <c r="O29" s="4271"/>
      <c r="P29" s="4272"/>
      <c r="Q29" s="4274"/>
      <c r="S29" s="312">
        <f>ст.гор.!S29</f>
        <v>0.79166666666666663</v>
      </c>
      <c r="T29" s="4202"/>
      <c r="U29" s="4271"/>
      <c r="V29" s="4272"/>
      <c r="W29" s="4274"/>
      <c r="Y29" s="312" t="str">
        <f>ст.гор.!Y29</f>
        <v>Ночь</v>
      </c>
      <c r="Z29" s="4202"/>
      <c r="AA29" s="4271"/>
      <c r="AB29" s="4272"/>
      <c r="AC29" s="4274"/>
    </row>
    <row r="30" spans="1:29">
      <c r="A30" s="4206" t="str">
        <f>ст.гор.!A30</f>
        <v>павильон "Вефа"</v>
      </c>
      <c r="B30" s="4207" t="s">
        <v>251</v>
      </c>
      <c r="C30" s="4275"/>
      <c r="D30" s="4276"/>
      <c r="E30" s="4273"/>
      <c r="G30" s="4206" t="str">
        <f>ст.гор.!G30</f>
        <v>павильон "Вефа"</v>
      </c>
      <c r="H30" s="4207" t="s">
        <v>251</v>
      </c>
      <c r="I30" s="4275"/>
      <c r="J30" s="4276"/>
      <c r="K30" s="4273"/>
      <c r="M30" s="4206" t="str">
        <f>ст.гор.!M30</f>
        <v>павильон "Вефа"</v>
      </c>
      <c r="N30" s="4207" t="s">
        <v>251</v>
      </c>
      <c r="O30" s="4275"/>
      <c r="P30" s="4276"/>
      <c r="Q30" s="4273"/>
      <c r="S30" s="4206" t="str">
        <f>ст.гор.!S30</f>
        <v>павильон "Вефа"</v>
      </c>
      <c r="T30" s="4207" t="s">
        <v>251</v>
      </c>
      <c r="U30" s="4275"/>
      <c r="V30" s="4276"/>
      <c r="W30" s="4273"/>
      <c r="Y30" s="4206" t="str">
        <f>ст.гор.!Y30</f>
        <v>павильон "Донецкая"</v>
      </c>
      <c r="Z30" s="4207" t="s">
        <v>251</v>
      </c>
      <c r="AA30" s="4275"/>
      <c r="AB30" s="4276"/>
      <c r="AC30" s="4273"/>
    </row>
    <row r="31" spans="1:29">
      <c r="A31" s="4206"/>
      <c r="B31" s="4207"/>
      <c r="C31" s="4277"/>
      <c r="D31" s="4278"/>
      <c r="E31" s="4274"/>
      <c r="G31" s="4206"/>
      <c r="H31" s="4207"/>
      <c r="I31" s="4277"/>
      <c r="J31" s="4278"/>
      <c r="K31" s="4274"/>
      <c r="M31" s="4206"/>
      <c r="N31" s="4207"/>
      <c r="O31" s="4277"/>
      <c r="P31" s="4278"/>
      <c r="Q31" s="4274"/>
      <c r="S31" s="4206"/>
      <c r="T31" s="4207"/>
      <c r="U31" s="4277"/>
      <c r="V31" s="4278"/>
      <c r="W31" s="4274"/>
      <c r="Y31" s="4206"/>
      <c r="Z31" s="4207"/>
      <c r="AA31" s="4277"/>
      <c r="AB31" s="4278"/>
      <c r="AC31" s="4274"/>
    </row>
    <row r="32" spans="1:29">
      <c r="A32" s="326"/>
      <c r="B32" s="4207" t="s">
        <v>252</v>
      </c>
      <c r="C32" s="4275" t="s">
        <v>455</v>
      </c>
      <c r="D32" s="4276"/>
      <c r="E32" s="4273">
        <f>'10,00'!F70</f>
        <v>0</v>
      </c>
      <c r="G32" s="326"/>
      <c r="H32" s="4207" t="s">
        <v>252</v>
      </c>
      <c r="I32" s="4289"/>
      <c r="J32" s="4290"/>
      <c r="K32" s="4273"/>
      <c r="M32" s="326"/>
      <c r="N32" s="4207" t="s">
        <v>252</v>
      </c>
      <c r="O32" s="4289"/>
      <c r="P32" s="4290"/>
      <c r="Q32" s="4273"/>
      <c r="S32" s="326"/>
      <c r="T32" s="4207" t="s">
        <v>252</v>
      </c>
      <c r="U32" s="4275" t="s">
        <v>455</v>
      </c>
      <c r="V32" s="4276"/>
      <c r="W32" s="4273">
        <f>'19,00'!F70</f>
        <v>20</v>
      </c>
      <c r="Y32" s="326"/>
      <c r="Z32" s="4207" t="s">
        <v>252</v>
      </c>
      <c r="AA32" s="4289"/>
      <c r="AB32" s="4290"/>
      <c r="AC32" s="4273"/>
    </row>
    <row r="33" spans="1:29">
      <c r="A33" s="4267">
        <f>ст.гор.!A33</f>
        <v>44606</v>
      </c>
      <c r="B33" s="4207"/>
      <c r="C33" s="4277"/>
      <c r="D33" s="4278"/>
      <c r="E33" s="4274"/>
      <c r="G33" s="4267">
        <f>ст.гор.!G33</f>
        <v>44606</v>
      </c>
      <c r="H33" s="4207"/>
      <c r="I33" s="4291"/>
      <c r="J33" s="4292"/>
      <c r="K33" s="4274"/>
      <c r="M33" s="4267">
        <f>ст.гор.!M33</f>
        <v>44606</v>
      </c>
      <c r="N33" s="4207"/>
      <c r="O33" s="4291"/>
      <c r="P33" s="4292"/>
      <c r="Q33" s="4274"/>
      <c r="S33" s="4267">
        <f>ст.гор.!S33</f>
        <v>44606</v>
      </c>
      <c r="T33" s="4207"/>
      <c r="U33" s="4277"/>
      <c r="V33" s="4278"/>
      <c r="W33" s="4274"/>
      <c r="Y33" s="4267">
        <f>ст.гор.!Y33</f>
        <v>44606</v>
      </c>
      <c r="Z33" s="4207"/>
      <c r="AA33" s="4291"/>
      <c r="AB33" s="4292"/>
      <c r="AC33" s="4274"/>
    </row>
    <row r="34" spans="1:29">
      <c r="A34" s="4268"/>
      <c r="B34" s="4207" t="s">
        <v>253</v>
      </c>
      <c r="C34" s="4224"/>
      <c r="D34" s="4225"/>
      <c r="E34" s="4273"/>
      <c r="G34" s="4268"/>
      <c r="H34" s="4207" t="s">
        <v>253</v>
      </c>
      <c r="I34" s="4224"/>
      <c r="J34" s="4225"/>
      <c r="K34" s="4273"/>
      <c r="M34" s="4268"/>
      <c r="N34" s="4207" t="s">
        <v>253</v>
      </c>
      <c r="O34" s="4224"/>
      <c r="P34" s="4225"/>
      <c r="Q34" s="4273"/>
      <c r="S34" s="4268"/>
      <c r="T34" s="4207" t="s">
        <v>253</v>
      </c>
      <c r="U34" s="4224"/>
      <c r="V34" s="4225"/>
      <c r="W34" s="4273"/>
      <c r="Y34" s="4268"/>
      <c r="Z34" s="4207" t="s">
        <v>253</v>
      </c>
      <c r="AA34" s="4224"/>
      <c r="AB34" s="4225"/>
      <c r="AC34" s="4273"/>
    </row>
    <row r="35" spans="1:29" ht="9" customHeight="1">
      <c r="A35" s="319"/>
      <c r="B35" s="4207"/>
      <c r="C35" s="4226"/>
      <c r="D35" s="4227"/>
      <c r="E35" s="4274"/>
      <c r="G35" s="319"/>
      <c r="H35" s="4207"/>
      <c r="I35" s="4226"/>
      <c r="J35" s="4227"/>
      <c r="K35" s="4274"/>
      <c r="M35" s="319"/>
      <c r="N35" s="4207"/>
      <c r="O35" s="4226"/>
      <c r="P35" s="4227"/>
      <c r="Q35" s="4274"/>
      <c r="S35" s="319"/>
      <c r="T35" s="4207"/>
      <c r="U35" s="4226"/>
      <c r="V35" s="4227"/>
      <c r="W35" s="4274"/>
      <c r="Y35" s="319"/>
      <c r="Z35" s="4207"/>
      <c r="AA35" s="4226"/>
      <c r="AB35" s="4227"/>
      <c r="AC35" s="4274"/>
    </row>
    <row r="36" spans="1:29" ht="8.25" customHeight="1"/>
    <row r="37" spans="1:29" ht="9.75" customHeight="1">
      <c r="A37" s="320"/>
      <c r="B37" s="4202"/>
      <c r="C37" s="4269" t="s">
        <v>9</v>
      </c>
      <c r="D37" s="4270"/>
      <c r="E37" s="4273" t="e">
        <f>'10,00'!#REF!</f>
        <v>#REF!</v>
      </c>
      <c r="G37" s="320"/>
      <c r="H37" s="4202"/>
      <c r="I37" s="4269" t="s">
        <v>9</v>
      </c>
      <c r="J37" s="4270"/>
      <c r="K37" s="4273">
        <f>'11,30'!P73</f>
        <v>0</v>
      </c>
      <c r="M37" s="320"/>
      <c r="N37" s="4202"/>
      <c r="O37" s="4269" t="s">
        <v>9</v>
      </c>
      <c r="P37" s="4270"/>
      <c r="Q37" s="4273">
        <f>'16,00'!P73</f>
        <v>0</v>
      </c>
      <c r="S37" s="320"/>
      <c r="T37" s="4202"/>
      <c r="U37" s="4269" t="s">
        <v>9</v>
      </c>
      <c r="V37" s="4270"/>
      <c r="W37" s="4273" t="e">
        <f>'19,00'!#REF!</f>
        <v>#REF!</v>
      </c>
      <c r="Y37" s="320"/>
      <c r="Z37" s="4202"/>
      <c r="AA37" s="4269" t="s">
        <v>9</v>
      </c>
      <c r="AB37" s="4270"/>
      <c r="AC37" s="4273">
        <f>ночь!L73</f>
        <v>0</v>
      </c>
    </row>
    <row r="38" spans="1:29" ht="15.75">
      <c r="A38" s="312">
        <f>ст.гор.!A38</f>
        <v>0.41666666666666669</v>
      </c>
      <c r="B38" s="4202"/>
      <c r="C38" s="4271"/>
      <c r="D38" s="4272"/>
      <c r="E38" s="4274"/>
      <c r="G38" s="312">
        <f>ст.гор.!G38</f>
        <v>0.5</v>
      </c>
      <c r="H38" s="4202"/>
      <c r="I38" s="4271"/>
      <c r="J38" s="4272"/>
      <c r="K38" s="4274"/>
      <c r="M38" s="312">
        <f>ст.гор.!M38</f>
        <v>0.66666666666666663</v>
      </c>
      <c r="N38" s="4202"/>
      <c r="O38" s="4271"/>
      <c r="P38" s="4272"/>
      <c r="Q38" s="4274"/>
      <c r="S38" s="312">
        <f>ст.гор.!S38</f>
        <v>0.79166666666666663</v>
      </c>
      <c r="T38" s="4202"/>
      <c r="U38" s="4271"/>
      <c r="V38" s="4272"/>
      <c r="W38" s="4274"/>
      <c r="Y38" s="312" t="str">
        <f>ст.гор.!Y38</f>
        <v>Ночь</v>
      </c>
      <c r="Z38" s="4202"/>
      <c r="AA38" s="4271"/>
      <c r="AB38" s="4272"/>
      <c r="AC38" s="4274"/>
    </row>
    <row r="39" spans="1:29">
      <c r="A39" s="4206" t="str">
        <f>ст.гор.!A39</f>
        <v>павильон "Бар"</v>
      </c>
      <c r="B39" s="4207" t="s">
        <v>251</v>
      </c>
      <c r="C39" s="4275"/>
      <c r="D39" s="4276"/>
      <c r="E39" s="4273"/>
      <c r="G39" s="4206" t="str">
        <f>ст.гор.!G39</f>
        <v>павильон "Бар"</v>
      </c>
      <c r="H39" s="4207" t="s">
        <v>251</v>
      </c>
      <c r="I39" s="4275"/>
      <c r="J39" s="4276"/>
      <c r="K39" s="4273"/>
      <c r="M39" s="4206" t="str">
        <f>ст.гор.!M39</f>
        <v>павильон "Бар"</v>
      </c>
      <c r="N39" s="4207" t="s">
        <v>251</v>
      </c>
      <c r="O39" s="4275"/>
      <c r="P39" s="4276"/>
      <c r="Q39" s="4273"/>
      <c r="S39" s="4206" t="str">
        <f>ст.гор.!S39</f>
        <v>павильон "Бар"</v>
      </c>
      <c r="T39" s="4207" t="s">
        <v>251</v>
      </c>
      <c r="U39" s="4275"/>
      <c r="V39" s="4276"/>
      <c r="W39" s="4273"/>
      <c r="Y39" s="4206" t="str">
        <f>ст.гор.!Y39</f>
        <v>павильон "Карпинка"</v>
      </c>
      <c r="Z39" s="4207" t="s">
        <v>251</v>
      </c>
      <c r="AA39" s="4275"/>
      <c r="AB39" s="4276"/>
      <c r="AC39" s="4273"/>
    </row>
    <row r="40" spans="1:29">
      <c r="A40" s="4206"/>
      <c r="B40" s="4207"/>
      <c r="C40" s="4277"/>
      <c r="D40" s="4278"/>
      <c r="E40" s="4274"/>
      <c r="G40" s="4206"/>
      <c r="H40" s="4207"/>
      <c r="I40" s="4277"/>
      <c r="J40" s="4278"/>
      <c r="K40" s="4274"/>
      <c r="M40" s="4206"/>
      <c r="N40" s="4207"/>
      <c r="O40" s="4277"/>
      <c r="P40" s="4278"/>
      <c r="Q40" s="4274"/>
      <c r="S40" s="4206"/>
      <c r="T40" s="4207"/>
      <c r="U40" s="4277"/>
      <c r="V40" s="4278"/>
      <c r="W40" s="4274"/>
      <c r="Y40" s="4206"/>
      <c r="Z40" s="4207"/>
      <c r="AA40" s="4277"/>
      <c r="AB40" s="4278"/>
      <c r="AC40" s="4274"/>
    </row>
    <row r="41" spans="1:29">
      <c r="A41" s="326"/>
      <c r="B41" s="4207" t="s">
        <v>252</v>
      </c>
      <c r="C41" s="4275" t="s">
        <v>455</v>
      </c>
      <c r="D41" s="4276"/>
      <c r="E41" s="4273">
        <f>'10,00'!O70</f>
        <v>60</v>
      </c>
      <c r="G41" s="326"/>
      <c r="H41" s="4207" t="s">
        <v>252</v>
      </c>
      <c r="I41" s="4289"/>
      <c r="J41" s="4290"/>
      <c r="K41" s="4273"/>
      <c r="M41" s="326"/>
      <c r="N41" s="4207" t="s">
        <v>252</v>
      </c>
      <c r="O41" s="4289"/>
      <c r="P41" s="4290"/>
      <c r="Q41" s="4273"/>
      <c r="S41" s="326"/>
      <c r="T41" s="4207" t="s">
        <v>252</v>
      </c>
      <c r="U41" s="4275" t="s">
        <v>455</v>
      </c>
      <c r="V41" s="4276"/>
      <c r="W41" s="4273">
        <f>'19,00'!O70</f>
        <v>20</v>
      </c>
      <c r="Y41" s="326"/>
      <c r="Z41" s="4207" t="s">
        <v>252</v>
      </c>
      <c r="AA41" s="4289"/>
      <c r="AB41" s="4290"/>
      <c r="AC41" s="4273"/>
    </row>
    <row r="42" spans="1:29">
      <c r="A42" s="4267">
        <f>ст.гор.!A42</f>
        <v>44606</v>
      </c>
      <c r="B42" s="4207"/>
      <c r="C42" s="4277"/>
      <c r="D42" s="4278"/>
      <c r="E42" s="4274"/>
      <c r="G42" s="4267">
        <f>ст.гор.!G42</f>
        <v>44606</v>
      </c>
      <c r="H42" s="4207"/>
      <c r="I42" s="4291"/>
      <c r="J42" s="4292"/>
      <c r="K42" s="4274"/>
      <c r="M42" s="4267">
        <f>ст.гор.!M42</f>
        <v>44606</v>
      </c>
      <c r="N42" s="4207"/>
      <c r="O42" s="4291"/>
      <c r="P42" s="4292"/>
      <c r="Q42" s="4274"/>
      <c r="S42" s="4267">
        <f>ст.гор.!S42</f>
        <v>44606</v>
      </c>
      <c r="T42" s="4207"/>
      <c r="U42" s="4277"/>
      <c r="V42" s="4278"/>
      <c r="W42" s="4274"/>
      <c r="Y42" s="4267">
        <f>ст.гор.!Y42</f>
        <v>44606</v>
      </c>
      <c r="Z42" s="4207"/>
      <c r="AA42" s="4291"/>
      <c r="AB42" s="4292"/>
      <c r="AC42" s="4274"/>
    </row>
    <row r="43" spans="1:29">
      <c r="A43" s="4268"/>
      <c r="B43" s="4207" t="s">
        <v>253</v>
      </c>
      <c r="C43" s="4224"/>
      <c r="D43" s="4225"/>
      <c r="E43" s="4273"/>
      <c r="G43" s="4268"/>
      <c r="H43" s="4207" t="s">
        <v>253</v>
      </c>
      <c r="I43" s="4224"/>
      <c r="J43" s="4225"/>
      <c r="K43" s="4273"/>
      <c r="M43" s="4268"/>
      <c r="N43" s="4207" t="s">
        <v>253</v>
      </c>
      <c r="O43" s="4224"/>
      <c r="P43" s="4225"/>
      <c r="Q43" s="4273"/>
      <c r="S43" s="4268"/>
      <c r="T43" s="4207" t="s">
        <v>253</v>
      </c>
      <c r="U43" s="4224"/>
      <c r="V43" s="4225"/>
      <c r="W43" s="4273"/>
      <c r="Y43" s="4268"/>
      <c r="Z43" s="4207" t="s">
        <v>253</v>
      </c>
      <c r="AA43" s="4224"/>
      <c r="AB43" s="4225"/>
      <c r="AC43" s="4273"/>
    </row>
    <row r="44" spans="1:29" ht="9.75" customHeight="1">
      <c r="A44" s="319"/>
      <c r="B44" s="4207"/>
      <c r="C44" s="4226"/>
      <c r="D44" s="4227"/>
      <c r="E44" s="4274"/>
      <c r="G44" s="319"/>
      <c r="H44" s="4207"/>
      <c r="I44" s="4226"/>
      <c r="J44" s="4227"/>
      <c r="K44" s="4274"/>
      <c r="M44" s="319"/>
      <c r="N44" s="4207"/>
      <c r="O44" s="4226"/>
      <c r="P44" s="4227"/>
      <c r="Q44" s="4274"/>
      <c r="S44" s="319"/>
      <c r="T44" s="4207"/>
      <c r="U44" s="4226"/>
      <c r="V44" s="4227"/>
      <c r="W44" s="4274"/>
      <c r="Y44" s="319"/>
      <c r="Z44" s="4207"/>
      <c r="AA44" s="4226"/>
      <c r="AB44" s="4227"/>
      <c r="AC44" s="4274"/>
    </row>
    <row r="45" spans="1:29" ht="8.25" customHeight="1"/>
    <row r="46" spans="1:29" ht="9" customHeight="1">
      <c r="A46" s="320"/>
      <c r="B46" s="4202"/>
      <c r="C46" s="4269" t="s">
        <v>9</v>
      </c>
      <c r="D46" s="4270"/>
      <c r="E46" s="4273" t="e">
        <f>'10,00'!#REF!</f>
        <v>#REF!</v>
      </c>
      <c r="G46" s="320"/>
      <c r="H46" s="4202"/>
      <c r="I46" s="4269" t="s">
        <v>9</v>
      </c>
      <c r="J46" s="4270"/>
      <c r="K46" s="4273">
        <f>'11,30'!Z73</f>
        <v>0</v>
      </c>
      <c r="M46" s="320"/>
      <c r="N46" s="4202"/>
      <c r="O46" s="4269" t="s">
        <v>9</v>
      </c>
      <c r="P46" s="4270"/>
      <c r="Q46" s="4273">
        <f>'16,00'!Z73</f>
        <v>0</v>
      </c>
      <c r="S46" s="320"/>
      <c r="T46" s="4202"/>
      <c r="U46" s="4269" t="s">
        <v>9</v>
      </c>
      <c r="V46" s="4270"/>
      <c r="W46" s="4273" t="e">
        <f>'19,00'!#REF!</f>
        <v>#REF!</v>
      </c>
      <c r="Y46" s="320"/>
      <c r="Z46" s="4202"/>
      <c r="AA46" s="4269" t="s">
        <v>455</v>
      </c>
      <c r="AB46" s="4270"/>
      <c r="AC46" s="4273">
        <f>'Оз ночь'!F6</f>
        <v>0</v>
      </c>
    </row>
    <row r="47" spans="1:29" ht="15.75">
      <c r="A47" s="312">
        <f>ст.гор.!A47</f>
        <v>0.41666666666666669</v>
      </c>
      <c r="B47" s="4202"/>
      <c r="C47" s="4271"/>
      <c r="D47" s="4272"/>
      <c r="E47" s="4274"/>
      <c r="G47" s="312">
        <f>ст.гор.!G47</f>
        <v>0.5</v>
      </c>
      <c r="H47" s="4202"/>
      <c r="I47" s="4271"/>
      <c r="J47" s="4272"/>
      <c r="K47" s="4274"/>
      <c r="M47" s="312">
        <f>ст.гор.!M47</f>
        <v>0.66666666666666663</v>
      </c>
      <c r="N47" s="4202"/>
      <c r="O47" s="4271"/>
      <c r="P47" s="4272"/>
      <c r="Q47" s="4274"/>
      <c r="S47" s="312">
        <f>ст.гор.!S47</f>
        <v>0.79166666666666663</v>
      </c>
      <c r="T47" s="4202"/>
      <c r="U47" s="4271"/>
      <c r="V47" s="4272"/>
      <c r="W47" s="4274"/>
      <c r="Y47" s="312" t="str">
        <f>ст.гор.!Y47</f>
        <v>Ночь</v>
      </c>
      <c r="Z47" s="4202"/>
      <c r="AA47" s="4271"/>
      <c r="AB47" s="4272"/>
      <c r="AC47" s="4274"/>
    </row>
    <row r="48" spans="1:29">
      <c r="A48" s="4206" t="str">
        <f>ст.гор.!A48</f>
        <v>павильон "Ай-Пери"</v>
      </c>
      <c r="B48" s="4207" t="s">
        <v>251</v>
      </c>
      <c r="C48" s="4275"/>
      <c r="D48" s="4276"/>
      <c r="E48" s="4273"/>
      <c r="G48" s="4206" t="str">
        <f>ст.гор.!G48</f>
        <v>павильон "Ай-Пери"</v>
      </c>
      <c r="H48" s="4207" t="s">
        <v>251</v>
      </c>
      <c r="I48" s="4275"/>
      <c r="J48" s="4276"/>
      <c r="K48" s="4273"/>
      <c r="M48" s="4206" t="str">
        <f>ст.гор.!M48</f>
        <v>павильон "Ай-Пери"</v>
      </c>
      <c r="N48" s="4207" t="s">
        <v>251</v>
      </c>
      <c r="O48" s="4275"/>
      <c r="P48" s="4276"/>
      <c r="Q48" s="4273"/>
      <c r="S48" s="4206" t="str">
        <f>ст.гор.!S48</f>
        <v>павильон "Ай-Пери"</v>
      </c>
      <c r="T48" s="4207" t="s">
        <v>251</v>
      </c>
      <c r="U48" s="4275"/>
      <c r="V48" s="4276"/>
      <c r="W48" s="4273"/>
      <c r="Y48" s="4206" t="str">
        <f>S175</f>
        <v>Оазис  Ай - Пери</v>
      </c>
      <c r="Z48" s="4207" t="s">
        <v>251</v>
      </c>
      <c r="AA48" s="4275" t="s">
        <v>476</v>
      </c>
      <c r="AB48" s="4276"/>
      <c r="AC48" s="4293">
        <f>'Оз ночь'!F17</f>
        <v>0</v>
      </c>
    </row>
    <row r="49" spans="1:29">
      <c r="A49" s="4206"/>
      <c r="B49" s="4207"/>
      <c r="C49" s="4277"/>
      <c r="D49" s="4278"/>
      <c r="E49" s="4274"/>
      <c r="G49" s="4206"/>
      <c r="H49" s="4207"/>
      <c r="I49" s="4277"/>
      <c r="J49" s="4278"/>
      <c r="K49" s="4274"/>
      <c r="M49" s="4206"/>
      <c r="N49" s="4207"/>
      <c r="O49" s="4277"/>
      <c r="P49" s="4278"/>
      <c r="Q49" s="4274"/>
      <c r="S49" s="4206"/>
      <c r="T49" s="4207"/>
      <c r="U49" s="4277"/>
      <c r="V49" s="4278"/>
      <c r="W49" s="4274"/>
      <c r="Y49" s="4206"/>
      <c r="Z49" s="4207"/>
      <c r="AA49" s="4277"/>
      <c r="AB49" s="4278"/>
      <c r="AC49" s="4294"/>
    </row>
    <row r="50" spans="1:29">
      <c r="A50" s="326"/>
      <c r="B50" s="4207" t="s">
        <v>252</v>
      </c>
      <c r="C50" s="4275" t="s">
        <v>455</v>
      </c>
      <c r="D50" s="4276"/>
      <c r="E50" s="4273">
        <f>'10,00'!X70</f>
        <v>20</v>
      </c>
      <c r="G50" s="326"/>
      <c r="H50" s="4207" t="s">
        <v>252</v>
      </c>
      <c r="I50" s="4289"/>
      <c r="J50" s="4290"/>
      <c r="K50" s="4273"/>
      <c r="M50" s="326"/>
      <c r="N50" s="4207" t="s">
        <v>252</v>
      </c>
      <c r="O50" s="4289"/>
      <c r="P50" s="4290"/>
      <c r="Q50" s="4273"/>
      <c r="S50" s="326"/>
      <c r="T50" s="4207" t="s">
        <v>252</v>
      </c>
      <c r="U50" s="4275" t="s">
        <v>455</v>
      </c>
      <c r="V50" s="4276"/>
      <c r="W50" s="4273">
        <f>'19,00'!X70</f>
        <v>0</v>
      </c>
      <c r="Y50" s="326"/>
      <c r="Z50" s="4207" t="s">
        <v>252</v>
      </c>
      <c r="AA50" s="4289"/>
      <c r="AB50" s="4290"/>
      <c r="AC50" s="4273"/>
    </row>
    <row r="51" spans="1:29">
      <c r="A51" s="4267">
        <f>ст.гор.!A51</f>
        <v>44606</v>
      </c>
      <c r="B51" s="4207"/>
      <c r="C51" s="4277"/>
      <c r="D51" s="4278"/>
      <c r="E51" s="4274"/>
      <c r="G51" s="4267">
        <f>ст.гор.!G51</f>
        <v>44606</v>
      </c>
      <c r="H51" s="4207"/>
      <c r="I51" s="4291"/>
      <c r="J51" s="4292"/>
      <c r="K51" s="4274"/>
      <c r="M51" s="4267">
        <f>ст.гор.!M51</f>
        <v>44606</v>
      </c>
      <c r="N51" s="4207"/>
      <c r="O51" s="4291"/>
      <c r="P51" s="4292"/>
      <c r="Q51" s="4274"/>
      <c r="S51" s="4267">
        <f>ст.гор.!S51</f>
        <v>44606</v>
      </c>
      <c r="T51" s="4207"/>
      <c r="U51" s="4277"/>
      <c r="V51" s="4278"/>
      <c r="W51" s="4274"/>
      <c r="Y51" s="4267">
        <f>ст.гор.!Y51</f>
        <v>44606</v>
      </c>
      <c r="Z51" s="4207"/>
      <c r="AA51" s="4291"/>
      <c r="AB51" s="4292"/>
      <c r="AC51" s="4274"/>
    </row>
    <row r="52" spans="1:29">
      <c r="A52" s="4268"/>
      <c r="B52" s="4207" t="s">
        <v>253</v>
      </c>
      <c r="C52" s="4224"/>
      <c r="D52" s="4225"/>
      <c r="E52" s="4273"/>
      <c r="G52" s="4268"/>
      <c r="H52" s="4207" t="s">
        <v>253</v>
      </c>
      <c r="I52" s="4224"/>
      <c r="J52" s="4225"/>
      <c r="K52" s="4273"/>
      <c r="M52" s="4268"/>
      <c r="N52" s="4207" t="s">
        <v>253</v>
      </c>
      <c r="O52" s="4224"/>
      <c r="P52" s="4225"/>
      <c r="Q52" s="4273"/>
      <c r="S52" s="4268"/>
      <c r="T52" s="4207" t="s">
        <v>253</v>
      </c>
      <c r="U52" s="4224"/>
      <c r="V52" s="4225"/>
      <c r="W52" s="4273"/>
      <c r="Y52" s="4268"/>
      <c r="Z52" s="4207" t="s">
        <v>253</v>
      </c>
      <c r="AA52" s="4224"/>
      <c r="AB52" s="4225"/>
      <c r="AC52" s="4273"/>
    </row>
    <row r="53" spans="1:29" ht="9.75" customHeight="1">
      <c r="A53" s="319"/>
      <c r="B53" s="4207"/>
      <c r="C53" s="4226"/>
      <c r="D53" s="4227"/>
      <c r="E53" s="4274"/>
      <c r="G53" s="319"/>
      <c r="H53" s="4207"/>
      <c r="I53" s="4226"/>
      <c r="J53" s="4227"/>
      <c r="K53" s="4274"/>
      <c r="M53" s="319"/>
      <c r="N53" s="4207"/>
      <c r="O53" s="4226"/>
      <c r="P53" s="4227"/>
      <c r="Q53" s="4274"/>
      <c r="S53" s="319"/>
      <c r="T53" s="4207"/>
      <c r="U53" s="4226"/>
      <c r="V53" s="4227"/>
      <c r="W53" s="4274"/>
      <c r="Y53" s="319"/>
      <c r="Z53" s="4207"/>
      <c r="AA53" s="4226"/>
      <c r="AB53" s="4227"/>
      <c r="AC53" s="4274"/>
    </row>
    <row r="54" spans="1:29" ht="9.75" customHeight="1"/>
    <row r="55" spans="1:29" ht="9.75" customHeight="1">
      <c r="A55" s="320"/>
      <c r="B55" s="4202"/>
      <c r="C55" s="4269" t="s">
        <v>9</v>
      </c>
      <c r="D55" s="4270"/>
      <c r="E55" s="4273" t="e">
        <f>'10,00'!#REF!</f>
        <v>#REF!</v>
      </c>
      <c r="G55" s="320"/>
      <c r="H55" s="4202"/>
      <c r="I55" s="4269" t="s">
        <v>9</v>
      </c>
      <c r="J55" s="4270"/>
      <c r="K55" s="4273">
        <f>'11,30'!F128</f>
        <v>0</v>
      </c>
      <c r="M55" s="320"/>
      <c r="N55" s="4202"/>
      <c r="O55" s="4269" t="s">
        <v>9</v>
      </c>
      <c r="P55" s="4270"/>
      <c r="Q55" s="4273">
        <f>'16,00'!F128</f>
        <v>0</v>
      </c>
      <c r="S55" s="320"/>
      <c r="T55" s="4202"/>
      <c r="U55" s="4269" t="s">
        <v>9</v>
      </c>
      <c r="V55" s="4270"/>
      <c r="W55" s="4273" t="e">
        <f>'19,00'!#REF!</f>
        <v>#REF!</v>
      </c>
      <c r="Y55" s="320"/>
      <c r="Z55" s="4202"/>
      <c r="AA55" s="4269" t="s">
        <v>455</v>
      </c>
      <c r="AB55" s="4270"/>
      <c r="AC55" s="4273">
        <f>'Оз ночь'!P6</f>
        <v>0</v>
      </c>
    </row>
    <row r="56" spans="1:29" ht="15.75">
      <c r="A56" s="312">
        <f>ст.гор.!A56</f>
        <v>0.41666666666666669</v>
      </c>
      <c r="B56" s="4202"/>
      <c r="C56" s="4271"/>
      <c r="D56" s="4272"/>
      <c r="E56" s="4274"/>
      <c r="G56" s="312">
        <f>ст.гор.!G56</f>
        <v>0.5</v>
      </c>
      <c r="H56" s="4202"/>
      <c r="I56" s="4271"/>
      <c r="J56" s="4272"/>
      <c r="K56" s="4274"/>
      <c r="M56" s="312">
        <f>ст.гор.!M56</f>
        <v>0.66666666666666663</v>
      </c>
      <c r="N56" s="4202"/>
      <c r="O56" s="4271"/>
      <c r="P56" s="4272"/>
      <c r="Q56" s="4274"/>
      <c r="S56" s="312">
        <f>ст.гор.!S56</f>
        <v>0.79166666666666663</v>
      </c>
      <c r="T56" s="4202"/>
      <c r="U56" s="4271"/>
      <c r="V56" s="4272"/>
      <c r="W56" s="4274"/>
      <c r="Y56" s="312" t="str">
        <f>Y47</f>
        <v>Ночь</v>
      </c>
      <c r="Z56" s="4202"/>
      <c r="AA56" s="4271"/>
      <c r="AB56" s="4272"/>
      <c r="AC56" s="4274"/>
    </row>
    <row r="57" spans="1:29">
      <c r="A57" s="4206" t="str">
        <f>ст.гор.!A57</f>
        <v>павильон "Технопарк"</v>
      </c>
      <c r="B57" s="4207" t="s">
        <v>251</v>
      </c>
      <c r="C57" s="4275"/>
      <c r="D57" s="4276"/>
      <c r="E57" s="4273"/>
      <c r="G57" s="4206" t="str">
        <f>ст.гор.!G57</f>
        <v>павильон "Технопарк"</v>
      </c>
      <c r="H57" s="4207" t="s">
        <v>251</v>
      </c>
      <c r="I57" s="4275"/>
      <c r="J57" s="4276"/>
      <c r="K57" s="4273"/>
      <c r="M57" s="4206" t="str">
        <f>ст.гор.!M57</f>
        <v>павильон "Технопарк"</v>
      </c>
      <c r="N57" s="4207" t="s">
        <v>251</v>
      </c>
      <c r="O57" s="4275"/>
      <c r="P57" s="4276"/>
      <c r="Q57" s="4273"/>
      <c r="S57" s="4206" t="str">
        <f>ст.гор.!S57</f>
        <v>павильон "Технопарк"</v>
      </c>
      <c r="T57" s="4207" t="s">
        <v>251</v>
      </c>
      <c r="U57" s="4275"/>
      <c r="V57" s="4276"/>
      <c r="W57" s="4273"/>
      <c r="Y57" s="4206" t="str">
        <f>S184</f>
        <v xml:space="preserve">Оазис Бар </v>
      </c>
      <c r="Z57" s="4207" t="s">
        <v>251</v>
      </c>
      <c r="AA57" s="4275" t="s">
        <v>476</v>
      </c>
      <c r="AB57" s="4276"/>
      <c r="AC57" s="4293">
        <f>'Оз ночь'!P17</f>
        <v>0</v>
      </c>
    </row>
    <row r="58" spans="1:29">
      <c r="A58" s="4206"/>
      <c r="B58" s="4207"/>
      <c r="C58" s="4277"/>
      <c r="D58" s="4278"/>
      <c r="E58" s="4274"/>
      <c r="G58" s="4206"/>
      <c r="H58" s="4207"/>
      <c r="I58" s="4277"/>
      <c r="J58" s="4278"/>
      <c r="K58" s="4274"/>
      <c r="M58" s="4206"/>
      <c r="N58" s="4207"/>
      <c r="O58" s="4277"/>
      <c r="P58" s="4278"/>
      <c r="Q58" s="4274"/>
      <c r="S58" s="4206"/>
      <c r="T58" s="4207"/>
      <c r="U58" s="4277"/>
      <c r="V58" s="4278"/>
      <c r="W58" s="4274"/>
      <c r="Y58" s="4206"/>
      <c r="Z58" s="4207"/>
      <c r="AA58" s="4277"/>
      <c r="AB58" s="4278"/>
      <c r="AC58" s="4294"/>
    </row>
    <row r="59" spans="1:29">
      <c r="A59" s="326"/>
      <c r="B59" s="4207" t="s">
        <v>252</v>
      </c>
      <c r="C59" s="4275" t="s">
        <v>455</v>
      </c>
      <c r="D59" s="4276"/>
      <c r="E59" s="4273">
        <f>'10,00'!F122</f>
        <v>0</v>
      </c>
      <c r="G59" s="326"/>
      <c r="H59" s="4207" t="s">
        <v>252</v>
      </c>
      <c r="I59" s="4289"/>
      <c r="J59" s="4290"/>
      <c r="K59" s="4273"/>
      <c r="M59" s="326"/>
      <c r="N59" s="4207" t="s">
        <v>252</v>
      </c>
      <c r="O59" s="4289"/>
      <c r="P59" s="4290"/>
      <c r="Q59" s="4273"/>
      <c r="S59" s="326"/>
      <c r="T59" s="4207" t="s">
        <v>252</v>
      </c>
      <c r="U59" s="4275" t="s">
        <v>455</v>
      </c>
      <c r="V59" s="4276"/>
      <c r="W59" s="4273">
        <f>'19,00'!F122</f>
        <v>0</v>
      </c>
      <c r="Y59" s="326"/>
      <c r="Z59" s="4207" t="s">
        <v>252</v>
      </c>
      <c r="AA59" s="4289"/>
      <c r="AB59" s="4290"/>
      <c r="AC59" s="4273"/>
    </row>
    <row r="60" spans="1:29">
      <c r="A60" s="4267">
        <f>ст.гор.!A60</f>
        <v>44606</v>
      </c>
      <c r="B60" s="4207"/>
      <c r="C60" s="4277"/>
      <c r="D60" s="4278"/>
      <c r="E60" s="4274"/>
      <c r="G60" s="4267">
        <f>ст.гор.!G60</f>
        <v>44606</v>
      </c>
      <c r="H60" s="4207"/>
      <c r="I60" s="4291"/>
      <c r="J60" s="4292"/>
      <c r="K60" s="4274"/>
      <c r="M60" s="4267">
        <f>ст.гор.!M60</f>
        <v>44606</v>
      </c>
      <c r="N60" s="4207"/>
      <c r="O60" s="4291"/>
      <c r="P60" s="4292"/>
      <c r="Q60" s="4274"/>
      <c r="S60" s="4267">
        <f>ст.гор.!S60</f>
        <v>44606</v>
      </c>
      <c r="T60" s="4207"/>
      <c r="U60" s="4277"/>
      <c r="V60" s="4278"/>
      <c r="W60" s="4274"/>
      <c r="Y60" s="4267">
        <f>Y51</f>
        <v>44606</v>
      </c>
      <c r="Z60" s="4207"/>
      <c r="AA60" s="4291"/>
      <c r="AB60" s="4292"/>
      <c r="AC60" s="4274"/>
    </row>
    <row r="61" spans="1:29">
      <c r="A61" s="4268"/>
      <c r="B61" s="4207" t="s">
        <v>253</v>
      </c>
      <c r="C61" s="4224"/>
      <c r="D61" s="4225"/>
      <c r="E61" s="4273"/>
      <c r="G61" s="4268"/>
      <c r="H61" s="4207" t="s">
        <v>253</v>
      </c>
      <c r="I61" s="4224"/>
      <c r="J61" s="4225"/>
      <c r="K61" s="4273"/>
      <c r="M61" s="4268"/>
      <c r="N61" s="4207" t="s">
        <v>253</v>
      </c>
      <c r="O61" s="4224"/>
      <c r="P61" s="4225"/>
      <c r="Q61" s="4273"/>
      <c r="S61" s="4268"/>
      <c r="T61" s="4207" t="s">
        <v>253</v>
      </c>
      <c r="U61" s="4224"/>
      <c r="V61" s="4225"/>
      <c r="W61" s="4273"/>
      <c r="Y61" s="4268"/>
      <c r="Z61" s="4207" t="s">
        <v>253</v>
      </c>
      <c r="AA61" s="4224"/>
      <c r="AB61" s="4225"/>
      <c r="AC61" s="4273"/>
    </row>
    <row r="62" spans="1:29">
      <c r="A62" s="319"/>
      <c r="B62" s="4207"/>
      <c r="C62" s="4226"/>
      <c r="D62" s="4227"/>
      <c r="E62" s="4274"/>
      <c r="G62" s="319"/>
      <c r="H62" s="4207"/>
      <c r="I62" s="4226"/>
      <c r="J62" s="4227"/>
      <c r="K62" s="4274"/>
      <c r="M62" s="319"/>
      <c r="N62" s="4207"/>
      <c r="O62" s="4226"/>
      <c r="P62" s="4227"/>
      <c r="Q62" s="4274"/>
      <c r="S62" s="319"/>
      <c r="T62" s="4207"/>
      <c r="U62" s="4226"/>
      <c r="V62" s="4227"/>
      <c r="W62" s="4274"/>
      <c r="Y62" s="319"/>
      <c r="Z62" s="4207"/>
      <c r="AA62" s="4226"/>
      <c r="AB62" s="4227"/>
      <c r="AC62" s="4274"/>
    </row>
    <row r="64" spans="1:29" ht="9.75" customHeight="1">
      <c r="A64" s="320"/>
      <c r="B64" s="4202">
        <v>36</v>
      </c>
      <c r="C64" s="4269" t="s">
        <v>9</v>
      </c>
      <c r="D64" s="4270"/>
      <c r="E64" s="4273" t="e">
        <f>'10,00'!#REF!</f>
        <v>#REF!</v>
      </c>
      <c r="G64" s="320"/>
      <c r="H64" s="4202"/>
      <c r="I64" s="4269" t="s">
        <v>9</v>
      </c>
      <c r="J64" s="4270"/>
      <c r="K64" s="4273">
        <f>'11,30'!P128</f>
        <v>0</v>
      </c>
      <c r="M64" s="320"/>
      <c r="N64" s="4202"/>
      <c r="O64" s="4269" t="s">
        <v>9</v>
      </c>
      <c r="P64" s="4270"/>
      <c r="Q64" s="4273">
        <f>'16,00'!P128</f>
        <v>0</v>
      </c>
      <c r="S64" s="320"/>
      <c r="T64" s="4202"/>
      <c r="U64" s="4269" t="s">
        <v>9</v>
      </c>
      <c r="V64" s="4270"/>
      <c r="W64" s="4273" t="e">
        <f>'19,00'!#REF!</f>
        <v>#REF!</v>
      </c>
      <c r="Y64" s="2241"/>
      <c r="Z64" s="4202"/>
      <c r="AA64" s="4269" t="s">
        <v>455</v>
      </c>
      <c r="AB64" s="4270"/>
      <c r="AC64" s="4273">
        <f>'Оз ночь'!AT6</f>
        <v>0</v>
      </c>
    </row>
    <row r="65" spans="1:29" ht="15.75">
      <c r="A65" s="312">
        <f>ст.гор.!A65</f>
        <v>0.41666666666666669</v>
      </c>
      <c r="B65" s="4202"/>
      <c r="C65" s="4271"/>
      <c r="D65" s="4272"/>
      <c r="E65" s="4274"/>
      <c r="G65" s="312">
        <f>ст.гор.!G65</f>
        <v>0.5</v>
      </c>
      <c r="H65" s="4202"/>
      <c r="I65" s="4271"/>
      <c r="J65" s="4272"/>
      <c r="K65" s="4274"/>
      <c r="M65" s="312">
        <f>ст.гор.!M65</f>
        <v>0.66666666666666663</v>
      </c>
      <c r="N65" s="4202"/>
      <c r="O65" s="4271"/>
      <c r="P65" s="4272"/>
      <c r="Q65" s="4274"/>
      <c r="S65" s="312">
        <f>ст.гор.!S65</f>
        <v>0.79166666666666663</v>
      </c>
      <c r="T65" s="4202"/>
      <c r="U65" s="4271"/>
      <c r="V65" s="4272"/>
      <c r="W65" s="4274"/>
      <c r="Y65" s="312" t="str">
        <f>Y56</f>
        <v>Ночь</v>
      </c>
      <c r="Z65" s="4202"/>
      <c r="AA65" s="4271"/>
      <c r="AB65" s="4272"/>
      <c r="AC65" s="4274"/>
    </row>
    <row r="66" spans="1:29" ht="12.75" customHeight="1">
      <c r="A66" s="4206" t="str">
        <f>ст.гор.!A66</f>
        <v>павильон "Изумруд"</v>
      </c>
      <c r="B66" s="4207" t="s">
        <v>251</v>
      </c>
      <c r="C66" s="4275"/>
      <c r="D66" s="4276"/>
      <c r="E66" s="4273"/>
      <c r="G66" s="4206" t="str">
        <f>ст.гор.!G66</f>
        <v>павильон "Изумруд"</v>
      </c>
      <c r="H66" s="4207" t="s">
        <v>251</v>
      </c>
      <c r="I66" s="4275"/>
      <c r="J66" s="4276"/>
      <c r="K66" s="4273"/>
      <c r="M66" s="4206" t="str">
        <f>ст.гор.!M66</f>
        <v>павильон "Изумруд"</v>
      </c>
      <c r="N66" s="4207" t="s">
        <v>251</v>
      </c>
      <c r="O66" s="4275"/>
      <c r="P66" s="4276"/>
      <c r="Q66" s="4273"/>
      <c r="S66" s="4206" t="str">
        <f>ст.гор.!S66</f>
        <v>павильон "Изумруд"</v>
      </c>
      <c r="T66" s="4207" t="s">
        <v>251</v>
      </c>
      <c r="U66" s="4275"/>
      <c r="V66" s="4276"/>
      <c r="W66" s="4273"/>
      <c r="Y66" s="4206" t="str">
        <f>'Оз ночь'!AU1</f>
        <v>Оазис Весна</v>
      </c>
      <c r="Z66" s="4207" t="s">
        <v>251</v>
      </c>
      <c r="AA66" s="4275" t="s">
        <v>476</v>
      </c>
      <c r="AB66" s="4276"/>
      <c r="AC66" s="4293">
        <f>'Оз ночь'!AT17</f>
        <v>0</v>
      </c>
    </row>
    <row r="67" spans="1:29" ht="12.75" customHeight="1">
      <c r="A67" s="4206"/>
      <c r="B67" s="4207"/>
      <c r="C67" s="4277"/>
      <c r="D67" s="4278"/>
      <c r="E67" s="4274"/>
      <c r="G67" s="4206"/>
      <c r="H67" s="4207"/>
      <c r="I67" s="4277"/>
      <c r="J67" s="4278"/>
      <c r="K67" s="4274"/>
      <c r="M67" s="4206"/>
      <c r="N67" s="4207"/>
      <c r="O67" s="4277"/>
      <c r="P67" s="4278"/>
      <c r="Q67" s="4274"/>
      <c r="S67" s="4206"/>
      <c r="T67" s="4207"/>
      <c r="U67" s="4277"/>
      <c r="V67" s="4278"/>
      <c r="W67" s="4274"/>
      <c r="Y67" s="4206"/>
      <c r="Z67" s="4207"/>
      <c r="AA67" s="4277"/>
      <c r="AB67" s="4278"/>
      <c r="AC67" s="4294"/>
    </row>
    <row r="68" spans="1:29" ht="12.75" customHeight="1">
      <c r="A68" s="326"/>
      <c r="B68" s="4207" t="s">
        <v>252</v>
      </c>
      <c r="C68" s="4275" t="s">
        <v>455</v>
      </c>
      <c r="D68" s="4276"/>
      <c r="E68" s="4273"/>
      <c r="G68" s="326"/>
      <c r="H68" s="4207" t="s">
        <v>252</v>
      </c>
      <c r="I68" s="4289"/>
      <c r="J68" s="4290"/>
      <c r="K68" s="4273"/>
      <c r="M68" s="326"/>
      <c r="N68" s="4207" t="s">
        <v>252</v>
      </c>
      <c r="O68" s="4289"/>
      <c r="P68" s="4290"/>
      <c r="Q68" s="4273"/>
      <c r="S68" s="326"/>
      <c r="T68" s="4207" t="s">
        <v>252</v>
      </c>
      <c r="U68" s="4275" t="s">
        <v>455</v>
      </c>
      <c r="V68" s="4276"/>
      <c r="W68" s="4273"/>
      <c r="Y68" s="326"/>
      <c r="Z68" s="4207" t="s">
        <v>252</v>
      </c>
      <c r="AA68" s="4289"/>
      <c r="AB68" s="4290"/>
      <c r="AC68" s="4273"/>
    </row>
    <row r="69" spans="1:29" ht="12.75" customHeight="1">
      <c r="A69" s="4267">
        <f>ст.гор.!A69</f>
        <v>44606</v>
      </c>
      <c r="B69" s="4207"/>
      <c r="C69" s="4277"/>
      <c r="D69" s="4278"/>
      <c r="E69" s="4274"/>
      <c r="G69" s="4267">
        <f>ст.гор.!G69</f>
        <v>44606</v>
      </c>
      <c r="H69" s="4207"/>
      <c r="I69" s="4291"/>
      <c r="J69" s="4292"/>
      <c r="K69" s="4274"/>
      <c r="M69" s="4267">
        <f>ст.гор.!M69</f>
        <v>44606</v>
      </c>
      <c r="N69" s="4207"/>
      <c r="O69" s="4291"/>
      <c r="P69" s="4292"/>
      <c r="Q69" s="4274"/>
      <c r="S69" s="4267">
        <f>ст.гор.!S69</f>
        <v>44606</v>
      </c>
      <c r="T69" s="4207"/>
      <c r="U69" s="4277"/>
      <c r="V69" s="4278"/>
      <c r="W69" s="4274"/>
      <c r="Y69" s="4267">
        <f>Y60</f>
        <v>44606</v>
      </c>
      <c r="Z69" s="4207"/>
      <c r="AA69" s="4291"/>
      <c r="AB69" s="4292"/>
      <c r="AC69" s="4274"/>
    </row>
    <row r="70" spans="1:29" ht="12.75" customHeight="1">
      <c r="A70" s="4268"/>
      <c r="B70" s="4207" t="s">
        <v>253</v>
      </c>
      <c r="C70" s="4224"/>
      <c r="D70" s="4225"/>
      <c r="E70" s="4273"/>
      <c r="G70" s="4268"/>
      <c r="H70" s="4207" t="s">
        <v>253</v>
      </c>
      <c r="I70" s="4224"/>
      <c r="J70" s="4225"/>
      <c r="K70" s="4273"/>
      <c r="M70" s="4268"/>
      <c r="N70" s="4207" t="s">
        <v>253</v>
      </c>
      <c r="O70" s="4224"/>
      <c r="P70" s="4225"/>
      <c r="Q70" s="4273"/>
      <c r="S70" s="4268"/>
      <c r="T70" s="4207" t="s">
        <v>253</v>
      </c>
      <c r="U70" s="4224"/>
      <c r="V70" s="4225"/>
      <c r="W70" s="4273"/>
      <c r="Y70" s="4268"/>
      <c r="Z70" s="4207" t="s">
        <v>253</v>
      </c>
      <c r="AA70" s="4224"/>
      <c r="AB70" s="4225"/>
      <c r="AC70" s="4273"/>
    </row>
    <row r="71" spans="1:29" ht="8.25" customHeight="1">
      <c r="A71" s="319"/>
      <c r="B71" s="4207"/>
      <c r="C71" s="4226"/>
      <c r="D71" s="4227"/>
      <c r="E71" s="4274"/>
      <c r="G71" s="319"/>
      <c r="H71" s="4207"/>
      <c r="I71" s="4226"/>
      <c r="J71" s="4227"/>
      <c r="K71" s="4274"/>
      <c r="M71" s="319"/>
      <c r="N71" s="4207"/>
      <c r="O71" s="4226"/>
      <c r="P71" s="4227"/>
      <c r="Q71" s="4274"/>
      <c r="S71" s="319"/>
      <c r="T71" s="4207"/>
      <c r="U71" s="4226"/>
      <c r="V71" s="4227"/>
      <c r="W71" s="4274"/>
      <c r="Y71" s="2240"/>
      <c r="Z71" s="4207"/>
      <c r="AA71" s="4226"/>
      <c r="AB71" s="4227"/>
      <c r="AC71" s="4274"/>
    </row>
    <row r="72" spans="1:29" ht="9.75" customHeight="1">
      <c r="Y72" s="3"/>
      <c r="Z72" s="3"/>
      <c r="AA72" s="3"/>
      <c r="AB72" s="3"/>
      <c r="AC72" s="3"/>
    </row>
    <row r="73" spans="1:29" ht="9.75" customHeight="1">
      <c r="A73" s="320"/>
      <c r="B73" s="4202"/>
      <c r="C73" s="4269" t="s">
        <v>9</v>
      </c>
      <c r="D73" s="4270"/>
      <c r="E73" s="4273" t="e">
        <f>'10,00'!#REF!</f>
        <v>#REF!</v>
      </c>
      <c r="G73" s="320"/>
      <c r="H73" s="4202"/>
      <c r="I73" s="4269" t="s">
        <v>9</v>
      </c>
      <c r="J73" s="4270"/>
      <c r="K73" s="4273">
        <f>'11,30'!Z128</f>
        <v>0</v>
      </c>
      <c r="M73" s="320"/>
      <c r="N73" s="4202"/>
      <c r="O73" s="4269" t="s">
        <v>9</v>
      </c>
      <c r="P73" s="4270"/>
      <c r="Q73" s="4273">
        <f>'16,00'!Z128</f>
        <v>0</v>
      </c>
      <c r="S73" s="320"/>
      <c r="T73" s="4202"/>
      <c r="U73" s="4269" t="s">
        <v>9</v>
      </c>
      <c r="V73" s="4270"/>
      <c r="W73" s="4273" t="e">
        <f>'19,00'!#REF!</f>
        <v>#REF!</v>
      </c>
      <c r="Y73" s="2241"/>
      <c r="Z73" s="4202"/>
      <c r="AA73" s="4269" t="s">
        <v>455</v>
      </c>
      <c r="AB73" s="4270"/>
      <c r="AC73" s="4273">
        <f>'Оз ночь'!Z6</f>
        <v>0</v>
      </c>
    </row>
    <row r="74" spans="1:29" ht="15.75">
      <c r="A74" s="312">
        <f>ст.гор.!A74</f>
        <v>0.41666666666666669</v>
      </c>
      <c r="B74" s="4202"/>
      <c r="C74" s="4271"/>
      <c r="D74" s="4272"/>
      <c r="E74" s="4274"/>
      <c r="G74" s="312">
        <f>ст.гор.!G74</f>
        <v>0.5</v>
      </c>
      <c r="H74" s="4202"/>
      <c r="I74" s="4271"/>
      <c r="J74" s="4272"/>
      <c r="K74" s="4274"/>
      <c r="M74" s="312">
        <f>ст.гор.!M74</f>
        <v>0.66666666666666663</v>
      </c>
      <c r="N74" s="4202"/>
      <c r="O74" s="4271"/>
      <c r="P74" s="4272"/>
      <c r="Q74" s="4274"/>
      <c r="S74" s="312">
        <f>ст.гор.!S74</f>
        <v>0.79166666666666663</v>
      </c>
      <c r="T74" s="4202"/>
      <c r="U74" s="4271"/>
      <c r="V74" s="4272"/>
      <c r="W74" s="4274"/>
      <c r="Y74" s="312" t="str">
        <f>Y65</f>
        <v>Ночь</v>
      </c>
      <c r="Z74" s="4202"/>
      <c r="AA74" s="4271"/>
      <c r="AB74" s="4272"/>
      <c r="AC74" s="4274"/>
    </row>
    <row r="75" spans="1:29" ht="12.75" customHeight="1">
      <c r="A75" s="4206" t="str">
        <f>ст.гор.!A75</f>
        <v>павильон "Донецкая"</v>
      </c>
      <c r="B75" s="4207" t="s">
        <v>251</v>
      </c>
      <c r="C75" s="4275"/>
      <c r="D75" s="4276"/>
      <c r="E75" s="4273"/>
      <c r="G75" s="4206" t="str">
        <f>ст.гор.!G75</f>
        <v>павильон "Донецкая"</v>
      </c>
      <c r="H75" s="4207" t="s">
        <v>251</v>
      </c>
      <c r="I75" s="4275"/>
      <c r="J75" s="4276"/>
      <c r="K75" s="4273"/>
      <c r="M75" s="4206" t="str">
        <f>ст.гор.!M75</f>
        <v>павильон "Донецкая"</v>
      </c>
      <c r="N75" s="4207" t="s">
        <v>251</v>
      </c>
      <c r="O75" s="4275"/>
      <c r="P75" s="4276"/>
      <c r="Q75" s="4273"/>
      <c r="S75" s="4206" t="str">
        <f>ст.гор.!S75</f>
        <v>павильон "Донецкая"</v>
      </c>
      <c r="T75" s="4207" t="s">
        <v>251</v>
      </c>
      <c r="U75" s="4275"/>
      <c r="V75" s="4276"/>
      <c r="W75" s="4273"/>
      <c r="Y75" s="4206" t="s">
        <v>788</v>
      </c>
      <c r="Z75" s="4207" t="s">
        <v>251</v>
      </c>
      <c r="AA75" s="4275" t="s">
        <v>476</v>
      </c>
      <c r="AB75" s="4276"/>
      <c r="AC75" s="4293">
        <f>'Оз ночь'!Z17</f>
        <v>0</v>
      </c>
    </row>
    <row r="76" spans="1:29" ht="12.75" customHeight="1">
      <c r="A76" s="4206"/>
      <c r="B76" s="4207"/>
      <c r="C76" s="4277"/>
      <c r="D76" s="4278"/>
      <c r="E76" s="4274"/>
      <c r="G76" s="4206"/>
      <c r="H76" s="4207"/>
      <c r="I76" s="4277"/>
      <c r="J76" s="4278"/>
      <c r="K76" s="4274"/>
      <c r="M76" s="4206"/>
      <c r="N76" s="4207"/>
      <c r="O76" s="4277"/>
      <c r="P76" s="4278"/>
      <c r="Q76" s="4274"/>
      <c r="S76" s="4206"/>
      <c r="T76" s="4207"/>
      <c r="U76" s="4277"/>
      <c r="V76" s="4278"/>
      <c r="W76" s="4274"/>
      <c r="Y76" s="4206"/>
      <c r="Z76" s="4207"/>
      <c r="AA76" s="4277"/>
      <c r="AB76" s="4278"/>
      <c r="AC76" s="4294"/>
    </row>
    <row r="77" spans="1:29" ht="12.75" customHeight="1">
      <c r="A77" s="326"/>
      <c r="B77" s="4207" t="s">
        <v>252</v>
      </c>
      <c r="C77" s="4275" t="s">
        <v>455</v>
      </c>
      <c r="D77" s="4276"/>
      <c r="E77" s="4273">
        <f>'10,00'!X122</f>
        <v>0</v>
      </c>
      <c r="G77" s="326"/>
      <c r="H77" s="4207" t="s">
        <v>252</v>
      </c>
      <c r="I77" s="4289"/>
      <c r="J77" s="4290"/>
      <c r="K77" s="4273"/>
      <c r="M77" s="326"/>
      <c r="N77" s="4207" t="s">
        <v>252</v>
      </c>
      <c r="O77" s="4289"/>
      <c r="P77" s="4290"/>
      <c r="Q77" s="4273"/>
      <c r="S77" s="326"/>
      <c r="T77" s="4207" t="s">
        <v>252</v>
      </c>
      <c r="U77" s="4275" t="s">
        <v>455</v>
      </c>
      <c r="V77" s="4276"/>
      <c r="W77" s="4273">
        <f>'19,00'!X122</f>
        <v>20</v>
      </c>
      <c r="Y77" s="326"/>
      <c r="Z77" s="4207" t="s">
        <v>252</v>
      </c>
      <c r="AA77" s="4289"/>
      <c r="AB77" s="4290"/>
      <c r="AC77" s="4273"/>
    </row>
    <row r="78" spans="1:29" ht="12.75" customHeight="1">
      <c r="A78" s="4267">
        <f>ст.гор.!A78</f>
        <v>44606</v>
      </c>
      <c r="B78" s="4207"/>
      <c r="C78" s="4277"/>
      <c r="D78" s="4278"/>
      <c r="E78" s="4274"/>
      <c r="G78" s="4267">
        <f>ст.гор.!G78</f>
        <v>44606</v>
      </c>
      <c r="H78" s="4207"/>
      <c r="I78" s="4291"/>
      <c r="J78" s="4292"/>
      <c r="K78" s="4274"/>
      <c r="M78" s="4267">
        <f>ст.гор.!M78</f>
        <v>44606</v>
      </c>
      <c r="N78" s="4207"/>
      <c r="O78" s="4291"/>
      <c r="P78" s="4292"/>
      <c r="Q78" s="4274"/>
      <c r="S78" s="4267">
        <f>ст.гор.!S78</f>
        <v>44606</v>
      </c>
      <c r="T78" s="4207"/>
      <c r="U78" s="4277"/>
      <c r="V78" s="4278"/>
      <c r="W78" s="4274"/>
      <c r="Y78" s="4267">
        <f>Y69</f>
        <v>44606</v>
      </c>
      <c r="Z78" s="4207"/>
      <c r="AA78" s="4291"/>
      <c r="AB78" s="4292"/>
      <c r="AC78" s="4274"/>
    </row>
    <row r="79" spans="1:29" ht="12.75" customHeight="1">
      <c r="A79" s="4268"/>
      <c r="B79" s="4207" t="s">
        <v>253</v>
      </c>
      <c r="C79" s="4224"/>
      <c r="D79" s="4225"/>
      <c r="E79" s="4273"/>
      <c r="G79" s="4268"/>
      <c r="H79" s="4207" t="s">
        <v>253</v>
      </c>
      <c r="I79" s="4224"/>
      <c r="J79" s="4225"/>
      <c r="K79" s="4273"/>
      <c r="M79" s="4268"/>
      <c r="N79" s="4207" t="s">
        <v>253</v>
      </c>
      <c r="O79" s="4224"/>
      <c r="P79" s="4225"/>
      <c r="Q79" s="4273"/>
      <c r="S79" s="4268"/>
      <c r="T79" s="4207" t="s">
        <v>253</v>
      </c>
      <c r="U79" s="4224"/>
      <c r="V79" s="4225"/>
      <c r="W79" s="4273"/>
      <c r="Y79" s="4268"/>
      <c r="Z79" s="4207" t="s">
        <v>253</v>
      </c>
      <c r="AA79" s="4224"/>
      <c r="AB79" s="4225"/>
      <c r="AC79" s="4273"/>
    </row>
    <row r="80" spans="1:29" ht="9" customHeight="1">
      <c r="A80" s="319"/>
      <c r="B80" s="4207"/>
      <c r="C80" s="4226"/>
      <c r="D80" s="4227"/>
      <c r="E80" s="4274"/>
      <c r="G80" s="319"/>
      <c r="H80" s="4207"/>
      <c r="I80" s="4226"/>
      <c r="J80" s="4227"/>
      <c r="K80" s="4274"/>
      <c r="M80" s="319"/>
      <c r="N80" s="4207"/>
      <c r="O80" s="4226"/>
      <c r="P80" s="4227"/>
      <c r="Q80" s="4274"/>
      <c r="S80" s="319"/>
      <c r="T80" s="4207"/>
      <c r="U80" s="4226"/>
      <c r="V80" s="4227"/>
      <c r="W80" s="4274"/>
      <c r="Y80" s="2240"/>
      <c r="Z80" s="4207"/>
      <c r="AA80" s="4226"/>
      <c r="AB80" s="4227"/>
      <c r="AC80" s="4274"/>
    </row>
    <row r="81" spans="1:29" ht="9.75" customHeight="1">
      <c r="Y81" s="3"/>
      <c r="Z81" s="3"/>
      <c r="AA81" s="3"/>
      <c r="AB81" s="3"/>
      <c r="AC81" s="3"/>
    </row>
    <row r="82" spans="1:29" ht="9.75" customHeight="1">
      <c r="A82" s="320"/>
      <c r="B82" s="4202"/>
      <c r="C82" s="4269" t="s">
        <v>9</v>
      </c>
      <c r="D82" s="4270"/>
      <c r="E82" s="4273" t="e">
        <f>'10,00'!#REF!</f>
        <v>#REF!</v>
      </c>
      <c r="G82" s="320"/>
      <c r="H82" s="4202"/>
      <c r="I82" s="4269" t="s">
        <v>9</v>
      </c>
      <c r="J82" s="4270"/>
      <c r="K82" s="4273">
        <f>'11,30'!F183</f>
        <v>0</v>
      </c>
      <c r="M82" s="320"/>
      <c r="N82" s="4202"/>
      <c r="O82" s="4269" t="s">
        <v>9</v>
      </c>
      <c r="P82" s="4270"/>
      <c r="Q82" s="4273">
        <f>'16,00'!F183</f>
        <v>0</v>
      </c>
      <c r="S82" s="320"/>
      <c r="T82" s="4202"/>
      <c r="U82" s="4269" t="s">
        <v>9</v>
      </c>
      <c r="V82" s="4270"/>
      <c r="W82" s="4273" t="e">
        <f>'19,00'!#REF!</f>
        <v>#REF!</v>
      </c>
      <c r="Y82" s="2241"/>
      <c r="Z82" s="4202"/>
      <c r="AA82" s="4269" t="s">
        <v>455</v>
      </c>
      <c r="AB82" s="4270"/>
      <c r="AC82" s="4273">
        <f>'Оз ночь'!BD6</f>
        <v>0</v>
      </c>
    </row>
    <row r="83" spans="1:29" ht="15.75">
      <c r="A83" s="312">
        <f>ст.гор.!A83</f>
        <v>0.41666666666666669</v>
      </c>
      <c r="B83" s="4202"/>
      <c r="C83" s="4271"/>
      <c r="D83" s="4272"/>
      <c r="E83" s="4274"/>
      <c r="G83" s="312">
        <f>ст.гор.!G83</f>
        <v>0.5</v>
      </c>
      <c r="H83" s="4202"/>
      <c r="I83" s="4271"/>
      <c r="J83" s="4272"/>
      <c r="K83" s="4274"/>
      <c r="M83" s="312">
        <f>ст.гор.!M83</f>
        <v>0.66666666666666663</v>
      </c>
      <c r="N83" s="4202"/>
      <c r="O83" s="4271"/>
      <c r="P83" s="4272"/>
      <c r="Q83" s="4274"/>
      <c r="S83" s="312">
        <f>ст.гор.!S83</f>
        <v>0.79166666666666663</v>
      </c>
      <c r="T83" s="4202"/>
      <c r="U83" s="4271"/>
      <c r="V83" s="4272"/>
      <c r="W83" s="4274"/>
      <c r="Y83" s="312" t="str">
        <f>Y74</f>
        <v>Ночь</v>
      </c>
      <c r="Z83" s="4202"/>
      <c r="AA83" s="4271"/>
      <c r="AB83" s="4272"/>
      <c r="AC83" s="4274"/>
    </row>
    <row r="84" spans="1:29" ht="12.75" customHeight="1">
      <c r="A84" s="4206" t="str">
        <f>ст.гор.!A84</f>
        <v>павильон "Дзержинка"</v>
      </c>
      <c r="B84" s="4207" t="s">
        <v>251</v>
      </c>
      <c r="C84" s="4275"/>
      <c r="D84" s="4276"/>
      <c r="E84" s="4273"/>
      <c r="G84" s="4206" t="str">
        <f>ст.гор.!G84</f>
        <v>павильон "Дзержинка"</v>
      </c>
      <c r="H84" s="4207" t="s">
        <v>251</v>
      </c>
      <c r="I84" s="4275"/>
      <c r="J84" s="4276"/>
      <c r="K84" s="4273"/>
      <c r="M84" s="4206" t="str">
        <f>ст.гор.!M84</f>
        <v>павильон "Дзержинка"</v>
      </c>
      <c r="N84" s="4207" t="s">
        <v>251</v>
      </c>
      <c r="O84" s="4275"/>
      <c r="P84" s="4276"/>
      <c r="Q84" s="4273"/>
      <c r="S84" s="4206" t="str">
        <f>ст.гор.!S84</f>
        <v>павильон "Дзержинка"</v>
      </c>
      <c r="T84" s="4207" t="s">
        <v>251</v>
      </c>
      <c r="U84" s="4275"/>
      <c r="V84" s="4276"/>
      <c r="W84" s="4273"/>
      <c r="Y84" s="4206" t="s">
        <v>597</v>
      </c>
      <c r="Z84" s="4207" t="s">
        <v>251</v>
      </c>
      <c r="AA84" s="4275" t="s">
        <v>476</v>
      </c>
      <c r="AB84" s="4276"/>
      <c r="AC84" s="4293">
        <f>'Оз ночь'!BD17</f>
        <v>0</v>
      </c>
    </row>
    <row r="85" spans="1:29" ht="12.75" customHeight="1">
      <c r="A85" s="4206"/>
      <c r="B85" s="4207"/>
      <c r="C85" s="4277"/>
      <c r="D85" s="4278"/>
      <c r="E85" s="4274"/>
      <c r="G85" s="4206"/>
      <c r="H85" s="4207"/>
      <c r="I85" s="4277"/>
      <c r="J85" s="4278"/>
      <c r="K85" s="4274"/>
      <c r="M85" s="4206"/>
      <c r="N85" s="4207"/>
      <c r="O85" s="4277"/>
      <c r="P85" s="4278"/>
      <c r="Q85" s="4274"/>
      <c r="S85" s="4206"/>
      <c r="T85" s="4207"/>
      <c r="U85" s="4277"/>
      <c r="V85" s="4278"/>
      <c r="W85" s="4274"/>
      <c r="Y85" s="4206"/>
      <c r="Z85" s="4207"/>
      <c r="AA85" s="4277"/>
      <c r="AB85" s="4278"/>
      <c r="AC85" s="4294"/>
    </row>
    <row r="86" spans="1:29" ht="12.75" customHeight="1">
      <c r="A86" s="326"/>
      <c r="B86" s="4207" t="s">
        <v>252</v>
      </c>
      <c r="C86" s="4275" t="s">
        <v>455</v>
      </c>
      <c r="D86" s="4276"/>
      <c r="E86" s="4273">
        <f>'10,00'!F174</f>
        <v>0</v>
      </c>
      <c r="G86" s="326"/>
      <c r="H86" s="4207" t="s">
        <v>252</v>
      </c>
      <c r="I86" s="4289"/>
      <c r="J86" s="4290"/>
      <c r="K86" s="4273"/>
      <c r="M86" s="326"/>
      <c r="N86" s="4207" t="s">
        <v>252</v>
      </c>
      <c r="O86" s="4289"/>
      <c r="P86" s="4290"/>
      <c r="Q86" s="4273"/>
      <c r="S86" s="326"/>
      <c r="T86" s="4207" t="s">
        <v>252</v>
      </c>
      <c r="U86" s="4275" t="s">
        <v>455</v>
      </c>
      <c r="V86" s="4276"/>
      <c r="W86" s="4273">
        <f>'19,00'!F174</f>
        <v>0</v>
      </c>
      <c r="Y86" s="326"/>
      <c r="Z86" s="4207" t="s">
        <v>252</v>
      </c>
      <c r="AA86" s="4289"/>
      <c r="AB86" s="4290"/>
      <c r="AC86" s="4273"/>
    </row>
    <row r="87" spans="1:29" ht="12.75" customHeight="1">
      <c r="A87" s="4267">
        <f>ст.гор.!A87</f>
        <v>44606</v>
      </c>
      <c r="B87" s="4207"/>
      <c r="C87" s="4277"/>
      <c r="D87" s="4278"/>
      <c r="E87" s="4274"/>
      <c r="G87" s="4267">
        <f>ст.гор.!G87</f>
        <v>44606</v>
      </c>
      <c r="H87" s="4207"/>
      <c r="I87" s="4291"/>
      <c r="J87" s="4292"/>
      <c r="K87" s="4274"/>
      <c r="M87" s="4267">
        <f>ст.гор.!M87</f>
        <v>44606</v>
      </c>
      <c r="N87" s="4207"/>
      <c r="O87" s="4291"/>
      <c r="P87" s="4292"/>
      <c r="Q87" s="4274"/>
      <c r="S87" s="4267">
        <f>ст.гор.!S87</f>
        <v>44606</v>
      </c>
      <c r="T87" s="4207"/>
      <c r="U87" s="4277"/>
      <c r="V87" s="4278"/>
      <c r="W87" s="4274"/>
      <c r="Y87" s="4267">
        <f>Y78</f>
        <v>44606</v>
      </c>
      <c r="Z87" s="4207"/>
      <c r="AA87" s="4291"/>
      <c r="AB87" s="4292"/>
      <c r="AC87" s="4274"/>
    </row>
    <row r="88" spans="1:29" ht="12.75" customHeight="1">
      <c r="A88" s="4268"/>
      <c r="B88" s="4207" t="s">
        <v>253</v>
      </c>
      <c r="C88" s="4224"/>
      <c r="D88" s="4225"/>
      <c r="E88" s="4273"/>
      <c r="G88" s="4268"/>
      <c r="H88" s="4207" t="s">
        <v>253</v>
      </c>
      <c r="I88" s="4224"/>
      <c r="J88" s="4225"/>
      <c r="K88" s="4273"/>
      <c r="M88" s="4268"/>
      <c r="N88" s="4207" t="s">
        <v>253</v>
      </c>
      <c r="O88" s="4224"/>
      <c r="P88" s="4225"/>
      <c r="Q88" s="4273"/>
      <c r="S88" s="4268"/>
      <c r="T88" s="4207" t="s">
        <v>253</v>
      </c>
      <c r="U88" s="4224"/>
      <c r="V88" s="4225"/>
      <c r="W88" s="4273"/>
      <c r="Y88" s="4268"/>
      <c r="Z88" s="4207" t="s">
        <v>253</v>
      </c>
      <c r="AA88" s="4224"/>
      <c r="AB88" s="4225"/>
      <c r="AC88" s="4273"/>
    </row>
    <row r="89" spans="1:29" ht="9.75" customHeight="1">
      <c r="A89" s="319"/>
      <c r="B89" s="4207"/>
      <c r="C89" s="4226"/>
      <c r="D89" s="4227"/>
      <c r="E89" s="4274"/>
      <c r="G89" s="319"/>
      <c r="H89" s="4207"/>
      <c r="I89" s="4226"/>
      <c r="J89" s="4227"/>
      <c r="K89" s="4274"/>
      <c r="M89" s="319"/>
      <c r="N89" s="4207"/>
      <c r="O89" s="4226"/>
      <c r="P89" s="4227"/>
      <c r="Q89" s="4274"/>
      <c r="S89" s="319"/>
      <c r="T89" s="4207"/>
      <c r="U89" s="4226"/>
      <c r="V89" s="4227"/>
      <c r="W89" s="4274"/>
      <c r="Y89" s="2240"/>
      <c r="Z89" s="4207"/>
      <c r="AA89" s="4226"/>
      <c r="AB89" s="4227"/>
      <c r="AC89" s="4274"/>
    </row>
    <row r="90" spans="1:29" ht="9.75" customHeight="1">
      <c r="Y90" s="3"/>
      <c r="Z90" s="3"/>
      <c r="AA90" s="3"/>
      <c r="AB90" s="3"/>
      <c r="AC90" s="3"/>
    </row>
    <row r="91" spans="1:29" ht="8.25" customHeight="1">
      <c r="A91" s="320"/>
      <c r="B91" s="4202"/>
      <c r="C91" s="4269" t="s">
        <v>9</v>
      </c>
      <c r="D91" s="4270"/>
      <c r="E91" s="4273" t="e">
        <f>'10,00'!#REF!</f>
        <v>#REF!</v>
      </c>
      <c r="G91" s="320"/>
      <c r="H91" s="4202"/>
      <c r="I91" s="4269" t="s">
        <v>9</v>
      </c>
      <c r="J91" s="4270"/>
      <c r="K91" s="4273">
        <f>'11,30'!P183</f>
        <v>0</v>
      </c>
      <c r="M91" s="320"/>
      <c r="N91" s="4202"/>
      <c r="O91" s="4269" t="s">
        <v>9</v>
      </c>
      <c r="P91" s="4270"/>
      <c r="Q91" s="4273">
        <f>'16,00'!P183</f>
        <v>0</v>
      </c>
      <c r="S91" s="320"/>
      <c r="T91" s="4202"/>
      <c r="U91" s="4269" t="s">
        <v>9</v>
      </c>
      <c r="V91" s="4270"/>
      <c r="W91" s="4273" t="e">
        <f>'19,00'!#REF!</f>
        <v>#REF!</v>
      </c>
      <c r="Y91" s="2313"/>
      <c r="Z91" s="4202"/>
      <c r="AA91" s="4269" t="s">
        <v>455</v>
      </c>
      <c r="AB91" s="4270"/>
      <c r="AC91" s="4273">
        <f>'Оз ночь'!BN6</f>
        <v>0</v>
      </c>
    </row>
    <row r="92" spans="1:29" ht="15.75">
      <c r="A92" s="312">
        <f>ст.гор.!A92</f>
        <v>0.41666666666666669</v>
      </c>
      <c r="B92" s="4202"/>
      <c r="C92" s="4271"/>
      <c r="D92" s="4272"/>
      <c r="E92" s="4274"/>
      <c r="G92" s="312">
        <f>ст.гор.!G92</f>
        <v>0.5</v>
      </c>
      <c r="H92" s="4202"/>
      <c r="I92" s="4271"/>
      <c r="J92" s="4272"/>
      <c r="K92" s="4274"/>
      <c r="M92" s="312">
        <f>ст.гор.!M92</f>
        <v>0.66666666666666663</v>
      </c>
      <c r="N92" s="4202"/>
      <c r="O92" s="4271"/>
      <c r="P92" s="4272"/>
      <c r="Q92" s="4274"/>
      <c r="S92" s="312">
        <f>ст.гор.!S92</f>
        <v>0.79166666666666663</v>
      </c>
      <c r="T92" s="4202"/>
      <c r="U92" s="4271"/>
      <c r="V92" s="4272"/>
      <c r="W92" s="4274"/>
      <c r="Y92" s="312" t="str">
        <f>Y83</f>
        <v>Ночь</v>
      </c>
      <c r="Z92" s="4202"/>
      <c r="AA92" s="4271"/>
      <c r="AB92" s="4272"/>
      <c r="AC92" s="4274"/>
    </row>
    <row r="93" spans="1:29" ht="12.75" customHeight="1">
      <c r="A93" s="4206" t="str">
        <f>ст.гор.!A93</f>
        <v>павильон "Какаду"</v>
      </c>
      <c r="B93" s="4207" t="s">
        <v>251</v>
      </c>
      <c r="C93" s="4275"/>
      <c r="D93" s="4276"/>
      <c r="E93" s="4273"/>
      <c r="G93" s="4206" t="str">
        <f>ст.гор.!G93</f>
        <v>павильон "Какаду"</v>
      </c>
      <c r="H93" s="4207" t="s">
        <v>251</v>
      </c>
      <c r="I93" s="4275"/>
      <c r="J93" s="4276"/>
      <c r="K93" s="4273"/>
      <c r="M93" s="4206" t="str">
        <f>ст.гор.!M93</f>
        <v>павильон "Какаду"</v>
      </c>
      <c r="N93" s="4207" t="s">
        <v>251</v>
      </c>
      <c r="O93" s="4275"/>
      <c r="P93" s="4276"/>
      <c r="Q93" s="4273"/>
      <c r="S93" s="4206" t="str">
        <f>ст.гор.!S93</f>
        <v>павильон "Какаду"</v>
      </c>
      <c r="T93" s="4207" t="s">
        <v>251</v>
      </c>
      <c r="U93" s="4275"/>
      <c r="V93" s="4276"/>
      <c r="W93" s="4273"/>
      <c r="Y93" s="4206" t="str">
        <f>'Оз ночь'!BO1</f>
        <v>Оазис 12 мкр</v>
      </c>
      <c r="Z93" s="4207" t="s">
        <v>251</v>
      </c>
      <c r="AA93" s="4275" t="s">
        <v>476</v>
      </c>
      <c r="AB93" s="4276"/>
      <c r="AC93" s="4293">
        <f>'Оз ночь'!BN17</f>
        <v>0</v>
      </c>
    </row>
    <row r="94" spans="1:29" ht="12.75" customHeight="1">
      <c r="A94" s="4206"/>
      <c r="B94" s="4207"/>
      <c r="C94" s="4277"/>
      <c r="D94" s="4278"/>
      <c r="E94" s="4274"/>
      <c r="G94" s="4206"/>
      <c r="H94" s="4207"/>
      <c r="I94" s="4277"/>
      <c r="J94" s="4278"/>
      <c r="K94" s="4274"/>
      <c r="M94" s="4206"/>
      <c r="N94" s="4207"/>
      <c r="O94" s="4277"/>
      <c r="P94" s="4278"/>
      <c r="Q94" s="4274"/>
      <c r="S94" s="4206"/>
      <c r="T94" s="4207"/>
      <c r="U94" s="4277"/>
      <c r="V94" s="4278"/>
      <c r="W94" s="4274"/>
      <c r="Y94" s="4206"/>
      <c r="Z94" s="4207"/>
      <c r="AA94" s="4277"/>
      <c r="AB94" s="4278"/>
      <c r="AC94" s="4294"/>
    </row>
    <row r="95" spans="1:29" ht="12.75" customHeight="1">
      <c r="A95" s="326"/>
      <c r="B95" s="4207" t="s">
        <v>252</v>
      </c>
      <c r="C95" s="4275" t="s">
        <v>455</v>
      </c>
      <c r="D95" s="4276"/>
      <c r="E95" s="4273">
        <f>'10,00'!O174</f>
        <v>0</v>
      </c>
      <c r="G95" s="326"/>
      <c r="H95" s="4207" t="s">
        <v>252</v>
      </c>
      <c r="I95" s="4289"/>
      <c r="J95" s="4290"/>
      <c r="K95" s="4273"/>
      <c r="M95" s="326"/>
      <c r="N95" s="4207" t="s">
        <v>252</v>
      </c>
      <c r="O95" s="4289"/>
      <c r="P95" s="4290"/>
      <c r="Q95" s="4273"/>
      <c r="S95" s="326"/>
      <c r="T95" s="4207" t="s">
        <v>252</v>
      </c>
      <c r="U95" s="4275" t="s">
        <v>455</v>
      </c>
      <c r="V95" s="4276"/>
      <c r="W95" s="4273">
        <f>'19,00'!O174</f>
        <v>0</v>
      </c>
      <c r="Y95" s="326"/>
      <c r="Z95" s="4207" t="s">
        <v>252</v>
      </c>
      <c r="AA95" s="4289"/>
      <c r="AB95" s="4290"/>
      <c r="AC95" s="4273"/>
    </row>
    <row r="96" spans="1:29" ht="12.75" customHeight="1">
      <c r="A96" s="4267">
        <f>ст.гор.!A96</f>
        <v>44606</v>
      </c>
      <c r="B96" s="4207"/>
      <c r="C96" s="4277"/>
      <c r="D96" s="4278"/>
      <c r="E96" s="4274"/>
      <c r="G96" s="4267">
        <f>ст.гор.!G96</f>
        <v>44606</v>
      </c>
      <c r="H96" s="4207"/>
      <c r="I96" s="4291"/>
      <c r="J96" s="4292"/>
      <c r="K96" s="4274"/>
      <c r="M96" s="4267">
        <f>ст.гор.!M96</f>
        <v>44606</v>
      </c>
      <c r="N96" s="4207"/>
      <c r="O96" s="4291"/>
      <c r="P96" s="4292"/>
      <c r="Q96" s="4274"/>
      <c r="S96" s="4267">
        <f>ст.гор.!S96</f>
        <v>44606</v>
      </c>
      <c r="T96" s="4207"/>
      <c r="U96" s="4277"/>
      <c r="V96" s="4278"/>
      <c r="W96" s="4274"/>
      <c r="Y96" s="4267">
        <f>Y87</f>
        <v>44606</v>
      </c>
      <c r="Z96" s="4207"/>
      <c r="AA96" s="4291"/>
      <c r="AB96" s="4292"/>
      <c r="AC96" s="4274"/>
    </row>
    <row r="97" spans="1:29" ht="12.75" customHeight="1">
      <c r="A97" s="4268"/>
      <c r="B97" s="4207" t="s">
        <v>253</v>
      </c>
      <c r="C97" s="4224"/>
      <c r="D97" s="4225"/>
      <c r="E97" s="4273"/>
      <c r="G97" s="4268"/>
      <c r="H97" s="4207" t="s">
        <v>253</v>
      </c>
      <c r="I97" s="4224"/>
      <c r="J97" s="4225"/>
      <c r="K97" s="4273"/>
      <c r="M97" s="4268"/>
      <c r="N97" s="4207" t="s">
        <v>253</v>
      </c>
      <c r="O97" s="4224"/>
      <c r="P97" s="4225"/>
      <c r="Q97" s="4273"/>
      <c r="S97" s="4268"/>
      <c r="T97" s="4207" t="s">
        <v>253</v>
      </c>
      <c r="U97" s="4224"/>
      <c r="V97" s="4225"/>
      <c r="W97" s="4273"/>
      <c r="Y97" s="4268"/>
      <c r="Z97" s="4207" t="s">
        <v>253</v>
      </c>
      <c r="AA97" s="4224"/>
      <c r="AB97" s="4225"/>
      <c r="AC97" s="4273"/>
    </row>
    <row r="98" spans="1:29" ht="8.25" customHeight="1">
      <c r="A98" s="319"/>
      <c r="B98" s="4207"/>
      <c r="C98" s="4226"/>
      <c r="D98" s="4227"/>
      <c r="E98" s="4274"/>
      <c r="G98" s="319"/>
      <c r="H98" s="4207"/>
      <c r="I98" s="4226"/>
      <c r="J98" s="4227"/>
      <c r="K98" s="4274"/>
      <c r="M98" s="319"/>
      <c r="N98" s="4207"/>
      <c r="O98" s="4226"/>
      <c r="P98" s="4227"/>
      <c r="Q98" s="4274"/>
      <c r="S98" s="319"/>
      <c r="T98" s="4207"/>
      <c r="U98" s="4226"/>
      <c r="V98" s="4227"/>
      <c r="W98" s="4274"/>
      <c r="Y98" s="2312"/>
      <c r="Z98" s="4207"/>
      <c r="AA98" s="4226"/>
      <c r="AB98" s="4227"/>
      <c r="AC98" s="4274"/>
    </row>
    <row r="99" spans="1:29" ht="8.25" customHeight="1">
      <c r="Y99" s="3"/>
      <c r="Z99" s="3"/>
      <c r="AA99" s="3"/>
      <c r="AB99" s="3"/>
      <c r="AC99" s="3"/>
    </row>
    <row r="100" spans="1:29" ht="10.5" customHeight="1">
      <c r="A100" s="320"/>
      <c r="B100" s="4202"/>
      <c r="C100" s="4269" t="s">
        <v>9</v>
      </c>
      <c r="D100" s="4270"/>
      <c r="E100" s="4273" t="e">
        <f>'10,00'!#REF!</f>
        <v>#REF!</v>
      </c>
      <c r="G100" s="320"/>
      <c r="H100" s="4202"/>
      <c r="I100" s="4269" t="s">
        <v>9</v>
      </c>
      <c r="J100" s="4270"/>
      <c r="K100" s="4273">
        <f>'11,30'!Z183</f>
        <v>0</v>
      </c>
      <c r="M100" s="320"/>
      <c r="N100" s="4202"/>
      <c r="O100" s="4269" t="s">
        <v>9</v>
      </c>
      <c r="P100" s="4270"/>
      <c r="Q100" s="4273">
        <f>'16,00'!Z183</f>
        <v>0</v>
      </c>
      <c r="S100" s="320"/>
      <c r="T100" s="4202"/>
      <c r="U100" s="4269" t="s">
        <v>9</v>
      </c>
      <c r="V100" s="4270"/>
      <c r="W100" s="4273" t="e">
        <f>'19,00'!#REF!</f>
        <v>#REF!</v>
      </c>
      <c r="Y100" s="2319"/>
      <c r="Z100" s="4202"/>
      <c r="AA100" s="4269" t="s">
        <v>455</v>
      </c>
      <c r="AB100" s="4270"/>
      <c r="AC100" s="4273">
        <f>'Оз ночь'!BX6</f>
        <v>0</v>
      </c>
    </row>
    <row r="101" spans="1:29" ht="15.75">
      <c r="A101" s="312">
        <f>ст.гор.!A101</f>
        <v>0.41666666666666669</v>
      </c>
      <c r="B101" s="4202"/>
      <c r="C101" s="4271"/>
      <c r="D101" s="4272"/>
      <c r="E101" s="4274"/>
      <c r="G101" s="312">
        <f>ст.гор.!G101</f>
        <v>0.5</v>
      </c>
      <c r="H101" s="4202"/>
      <c r="I101" s="4271"/>
      <c r="J101" s="4272"/>
      <c r="K101" s="4274"/>
      <c r="M101" s="312">
        <f>ст.гор.!M101</f>
        <v>0.66666666666666663</v>
      </c>
      <c r="N101" s="4202"/>
      <c r="O101" s="4271"/>
      <c r="P101" s="4272"/>
      <c r="Q101" s="4274"/>
      <c r="S101" s="312">
        <f>ст.гор.!S101</f>
        <v>0.79166666666666663</v>
      </c>
      <c r="T101" s="4202"/>
      <c r="U101" s="4271"/>
      <c r="V101" s="4272"/>
      <c r="W101" s="4274"/>
      <c r="Y101" s="312" t="str">
        <f>Y92</f>
        <v>Ночь</v>
      </c>
      <c r="Z101" s="4202"/>
      <c r="AA101" s="4271"/>
      <c r="AB101" s="4272"/>
      <c r="AC101" s="4274"/>
    </row>
    <row r="102" spans="1:29" ht="12.75" customHeight="1">
      <c r="A102" s="4206" t="str">
        <f>ст.гор.!A102</f>
        <v>павильон "Карпинка"</v>
      </c>
      <c r="B102" s="4207" t="s">
        <v>251</v>
      </c>
      <c r="C102" s="4275"/>
      <c r="D102" s="4276"/>
      <c r="E102" s="4273"/>
      <c r="G102" s="4206" t="str">
        <f>ст.гор.!G102</f>
        <v>павильон "Карпинка"</v>
      </c>
      <c r="H102" s="4207" t="s">
        <v>251</v>
      </c>
      <c r="I102" s="4275"/>
      <c r="J102" s="4276"/>
      <c r="K102" s="4273"/>
      <c r="M102" s="4206" t="str">
        <f>ст.гор.!M102</f>
        <v>павильон "Карпинка"</v>
      </c>
      <c r="N102" s="4207" t="s">
        <v>251</v>
      </c>
      <c r="O102" s="4275"/>
      <c r="P102" s="4276"/>
      <c r="Q102" s="4273"/>
      <c r="S102" s="4206" t="str">
        <f>ст.гор.!S102</f>
        <v>павильон "Карпинка"</v>
      </c>
      <c r="T102" s="4207" t="s">
        <v>251</v>
      </c>
      <c r="U102" s="4275"/>
      <c r="V102" s="4276"/>
      <c r="W102" s="4273"/>
      <c r="Y102" s="4206" t="str">
        <f>'Оз 5;30'!BY1</f>
        <v>Оазис  Орто - Сай</v>
      </c>
      <c r="Z102" s="4207" t="s">
        <v>251</v>
      </c>
      <c r="AA102" s="4275" t="s">
        <v>476</v>
      </c>
      <c r="AB102" s="4276"/>
      <c r="AC102" s="4293">
        <f>'Оз ночь'!BX17</f>
        <v>0</v>
      </c>
    </row>
    <row r="103" spans="1:29" ht="12.75" customHeight="1">
      <c r="A103" s="4206"/>
      <c r="B103" s="4207"/>
      <c r="C103" s="4277"/>
      <c r="D103" s="4278"/>
      <c r="E103" s="4274"/>
      <c r="G103" s="4206"/>
      <c r="H103" s="4207"/>
      <c r="I103" s="4277"/>
      <c r="J103" s="4278"/>
      <c r="K103" s="4274"/>
      <c r="M103" s="4206"/>
      <c r="N103" s="4207"/>
      <c r="O103" s="4277"/>
      <c r="P103" s="4278"/>
      <c r="Q103" s="4274"/>
      <c r="S103" s="4206"/>
      <c r="T103" s="4207"/>
      <c r="U103" s="4277"/>
      <c r="V103" s="4278"/>
      <c r="W103" s="4274"/>
      <c r="Y103" s="4206"/>
      <c r="Z103" s="4207"/>
      <c r="AA103" s="4277"/>
      <c r="AB103" s="4278"/>
      <c r="AC103" s="4294"/>
    </row>
    <row r="104" spans="1:29" ht="12.75" customHeight="1">
      <c r="A104" s="326"/>
      <c r="B104" s="4207" t="s">
        <v>252</v>
      </c>
      <c r="C104" s="4275" t="s">
        <v>455</v>
      </c>
      <c r="D104" s="4276"/>
      <c r="E104" s="4273">
        <f>'10,00'!X174</f>
        <v>40</v>
      </c>
      <c r="G104" s="326"/>
      <c r="H104" s="4207" t="s">
        <v>252</v>
      </c>
      <c r="I104" s="4289"/>
      <c r="J104" s="4290"/>
      <c r="K104" s="4273"/>
      <c r="M104" s="326"/>
      <c r="N104" s="4207" t="s">
        <v>252</v>
      </c>
      <c r="O104" s="4289"/>
      <c r="P104" s="4290"/>
      <c r="Q104" s="4273"/>
      <c r="S104" s="326"/>
      <c r="T104" s="4207" t="s">
        <v>252</v>
      </c>
      <c r="U104" s="4275" t="s">
        <v>455</v>
      </c>
      <c r="V104" s="4276"/>
      <c r="W104" s="4273">
        <f>'19,00'!X174</f>
        <v>20</v>
      </c>
      <c r="Y104" s="326"/>
      <c r="Z104" s="4207" t="s">
        <v>252</v>
      </c>
      <c r="AA104" s="4289"/>
      <c r="AB104" s="4290"/>
      <c r="AC104" s="4273"/>
    </row>
    <row r="105" spans="1:29" ht="12.75" customHeight="1">
      <c r="A105" s="4267">
        <f>ст.гор.!A105</f>
        <v>44606</v>
      </c>
      <c r="B105" s="4207"/>
      <c r="C105" s="4277"/>
      <c r="D105" s="4278"/>
      <c r="E105" s="4274"/>
      <c r="G105" s="4267">
        <f>ст.гор.!G105</f>
        <v>44606</v>
      </c>
      <c r="H105" s="4207"/>
      <c r="I105" s="4291"/>
      <c r="J105" s="4292"/>
      <c r="K105" s="4274"/>
      <c r="M105" s="4267">
        <f>ст.гор.!M105</f>
        <v>44606</v>
      </c>
      <c r="N105" s="4207"/>
      <c r="O105" s="4291"/>
      <c r="P105" s="4292"/>
      <c r="Q105" s="4274"/>
      <c r="S105" s="4267">
        <f>ст.гор.!S105</f>
        <v>44606</v>
      </c>
      <c r="T105" s="4207"/>
      <c r="U105" s="4277"/>
      <c r="V105" s="4278"/>
      <c r="W105" s="4274"/>
      <c r="Y105" s="4267">
        <f>S105</f>
        <v>44606</v>
      </c>
      <c r="Z105" s="4207"/>
      <c r="AA105" s="4291"/>
      <c r="AB105" s="4292"/>
      <c r="AC105" s="4274"/>
    </row>
    <row r="106" spans="1:29" ht="12.75" customHeight="1">
      <c r="A106" s="4268"/>
      <c r="B106" s="4207" t="s">
        <v>253</v>
      </c>
      <c r="C106" s="4224"/>
      <c r="D106" s="4225"/>
      <c r="E106" s="4273"/>
      <c r="G106" s="4268"/>
      <c r="H106" s="4207" t="s">
        <v>253</v>
      </c>
      <c r="I106" s="4224"/>
      <c r="J106" s="4225"/>
      <c r="K106" s="4273"/>
      <c r="M106" s="4268"/>
      <c r="N106" s="4207" t="s">
        <v>253</v>
      </c>
      <c r="O106" s="4224"/>
      <c r="P106" s="4225"/>
      <c r="Q106" s="4273"/>
      <c r="S106" s="4268"/>
      <c r="T106" s="4207" t="s">
        <v>253</v>
      </c>
      <c r="U106" s="4224"/>
      <c r="V106" s="4225"/>
      <c r="W106" s="4273"/>
      <c r="Y106" s="4268"/>
      <c r="Z106" s="4207" t="s">
        <v>253</v>
      </c>
      <c r="AA106" s="4224"/>
      <c r="AB106" s="4225"/>
      <c r="AC106" s="4273"/>
    </row>
    <row r="107" spans="1:29" ht="9.75" customHeight="1">
      <c r="A107" s="319"/>
      <c r="B107" s="4207"/>
      <c r="C107" s="4226"/>
      <c r="D107" s="4227"/>
      <c r="E107" s="4274"/>
      <c r="G107" s="319"/>
      <c r="H107" s="4207"/>
      <c r="I107" s="4226"/>
      <c r="J107" s="4227"/>
      <c r="K107" s="4274"/>
      <c r="M107" s="319"/>
      <c r="N107" s="4207"/>
      <c r="O107" s="4226"/>
      <c r="P107" s="4227"/>
      <c r="Q107" s="4274"/>
      <c r="S107" s="319"/>
      <c r="T107" s="4207"/>
      <c r="U107" s="4226"/>
      <c r="V107" s="4227"/>
      <c r="W107" s="4274"/>
      <c r="Y107" s="2318"/>
      <c r="Z107" s="4207"/>
      <c r="AA107" s="4226"/>
      <c r="AB107" s="4227"/>
      <c r="AC107" s="4274"/>
    </row>
    <row r="108" spans="1:29" ht="9.75" customHeight="1">
      <c r="Y108" s="3"/>
      <c r="Z108" s="3"/>
      <c r="AA108" s="3"/>
      <c r="AB108" s="3"/>
      <c r="AC108" s="3"/>
    </row>
    <row r="109" spans="1:29">
      <c r="A109" s="320"/>
      <c r="B109" s="4202"/>
      <c r="C109" s="4269" t="s">
        <v>9</v>
      </c>
      <c r="D109" s="4270"/>
      <c r="E109" s="4273" t="e">
        <f>'10,00'!#REF!</f>
        <v>#REF!</v>
      </c>
      <c r="G109" s="320"/>
      <c r="H109" s="4202"/>
      <c r="I109" s="4269" t="s">
        <v>9</v>
      </c>
      <c r="J109" s="4270"/>
      <c r="K109" s="4273">
        <f>'11,30'!F238</f>
        <v>0</v>
      </c>
      <c r="M109" s="320"/>
      <c r="N109" s="4202"/>
      <c r="O109" s="4269" t="s">
        <v>9</v>
      </c>
      <c r="P109" s="4270"/>
      <c r="Q109" s="4273">
        <f>'16,00'!F238</f>
        <v>0</v>
      </c>
      <c r="S109" s="320"/>
      <c r="T109" s="4202"/>
      <c r="U109" s="4269" t="s">
        <v>9</v>
      </c>
      <c r="V109" s="4270"/>
      <c r="W109" s="4273" t="e">
        <f>'19,00'!#REF!</f>
        <v>#REF!</v>
      </c>
      <c r="Y109" s="2522"/>
      <c r="Z109" s="4202"/>
      <c r="AA109" s="4269" t="s">
        <v>455</v>
      </c>
      <c r="AB109" s="4270"/>
      <c r="AC109" s="4273">
        <f>'Оз ночь'!CH6</f>
        <v>0</v>
      </c>
    </row>
    <row r="110" spans="1:29" ht="15.75">
      <c r="A110" s="312">
        <f>ст.гор.!A110</f>
        <v>0.41666666666666669</v>
      </c>
      <c r="B110" s="4202"/>
      <c r="C110" s="4271"/>
      <c r="D110" s="4272"/>
      <c r="E110" s="4274"/>
      <c r="G110" s="312">
        <f>ст.гор.!G110</f>
        <v>0.5</v>
      </c>
      <c r="H110" s="4202"/>
      <c r="I110" s="4271"/>
      <c r="J110" s="4272"/>
      <c r="K110" s="4274"/>
      <c r="M110" s="312">
        <f>ст.гор.!M110</f>
        <v>0.66666666666666663</v>
      </c>
      <c r="N110" s="4202"/>
      <c r="O110" s="4271"/>
      <c r="P110" s="4272"/>
      <c r="Q110" s="4274"/>
      <c r="S110" s="312">
        <f>ст.гор.!S110</f>
        <v>0.79166666666666663</v>
      </c>
      <c r="T110" s="4202"/>
      <c r="U110" s="4271"/>
      <c r="V110" s="4272"/>
      <c r="W110" s="4274"/>
      <c r="Y110" s="312" t="str">
        <f>Y101</f>
        <v>Ночь</v>
      </c>
      <c r="Z110" s="4202"/>
      <c r="AA110" s="4271"/>
      <c r="AB110" s="4272"/>
      <c r="AC110" s="4274"/>
    </row>
    <row r="111" spans="1:29" ht="12.75" customHeight="1">
      <c r="A111" s="4206" t="str">
        <f>ст.гор.!A111</f>
        <v>павильон "Ак-Эмир"</v>
      </c>
      <c r="B111" s="4207" t="s">
        <v>251</v>
      </c>
      <c r="C111" s="4275"/>
      <c r="D111" s="4276"/>
      <c r="E111" s="4273"/>
      <c r="G111" s="4206" t="str">
        <f>ст.гор.!G111</f>
        <v>павильон "Ак-Эмир"</v>
      </c>
      <c r="H111" s="4207" t="s">
        <v>251</v>
      </c>
      <c r="I111" s="4275"/>
      <c r="J111" s="4276"/>
      <c r="K111" s="4273"/>
      <c r="M111" s="4206" t="str">
        <f>ст.гор.!M111</f>
        <v>павильон "Ак-Эмир"</v>
      </c>
      <c r="N111" s="4207" t="s">
        <v>251</v>
      </c>
      <c r="O111" s="4275"/>
      <c r="P111" s="4276"/>
      <c r="Q111" s="4273"/>
      <c r="S111" s="4206" t="str">
        <f>ст.гор.!S111</f>
        <v>павильон "Ак-Эмир"</v>
      </c>
      <c r="T111" s="4207" t="s">
        <v>251</v>
      </c>
      <c r="U111" s="4275"/>
      <c r="V111" s="4276"/>
      <c r="W111" s="4273"/>
      <c r="Y111" s="4206" t="str">
        <f>S247</f>
        <v>Оазис  Изумруд</v>
      </c>
      <c r="Z111" s="4207" t="s">
        <v>251</v>
      </c>
      <c r="AA111" s="4275" t="s">
        <v>476</v>
      </c>
      <c r="AB111" s="4276"/>
      <c r="AC111" s="4293">
        <f>'Оз ночь'!CH17</f>
        <v>0</v>
      </c>
    </row>
    <row r="112" spans="1:29" ht="12.75" customHeight="1">
      <c r="A112" s="4206"/>
      <c r="B112" s="4207"/>
      <c r="C112" s="4277"/>
      <c r="D112" s="4278"/>
      <c r="E112" s="4274"/>
      <c r="G112" s="4206"/>
      <c r="H112" s="4207"/>
      <c r="I112" s="4277"/>
      <c r="J112" s="4278"/>
      <c r="K112" s="4274"/>
      <c r="M112" s="4206"/>
      <c r="N112" s="4207"/>
      <c r="O112" s="4277"/>
      <c r="P112" s="4278"/>
      <c r="Q112" s="4274"/>
      <c r="S112" s="4206"/>
      <c r="T112" s="4207"/>
      <c r="U112" s="4277"/>
      <c r="V112" s="4278"/>
      <c r="W112" s="4274"/>
      <c r="Y112" s="4206"/>
      <c r="Z112" s="4207"/>
      <c r="AA112" s="4277"/>
      <c r="AB112" s="4278"/>
      <c r="AC112" s="4294"/>
    </row>
    <row r="113" spans="1:29" ht="12.75" customHeight="1">
      <c r="A113" s="326"/>
      <c r="B113" s="4207" t="s">
        <v>252</v>
      </c>
      <c r="C113" s="4275" t="s">
        <v>455</v>
      </c>
      <c r="D113" s="4276"/>
      <c r="E113" s="4273">
        <f>'10,00'!F226</f>
        <v>0</v>
      </c>
      <c r="G113" s="326"/>
      <c r="H113" s="4207" t="s">
        <v>252</v>
      </c>
      <c r="I113" s="4289"/>
      <c r="J113" s="4290"/>
      <c r="K113" s="4273"/>
      <c r="M113" s="326"/>
      <c r="N113" s="4207" t="s">
        <v>252</v>
      </c>
      <c r="O113" s="4289"/>
      <c r="P113" s="4290"/>
      <c r="Q113" s="4273"/>
      <c r="S113" s="326"/>
      <c r="T113" s="4207" t="s">
        <v>252</v>
      </c>
      <c r="U113" s="4275" t="s">
        <v>455</v>
      </c>
      <c r="V113" s="4276"/>
      <c r="W113" s="4273">
        <f>'19,00'!F226</f>
        <v>20</v>
      </c>
      <c r="Y113" s="326"/>
      <c r="Z113" s="4207" t="s">
        <v>252</v>
      </c>
      <c r="AA113" s="4289"/>
      <c r="AB113" s="4290"/>
      <c r="AC113" s="4273"/>
    </row>
    <row r="114" spans="1:29" ht="12.75" customHeight="1">
      <c r="A114" s="4267">
        <f>ст.гор.!A114</f>
        <v>44606</v>
      </c>
      <c r="B114" s="4207"/>
      <c r="C114" s="4277"/>
      <c r="D114" s="4278"/>
      <c r="E114" s="4274"/>
      <c r="G114" s="4267">
        <f>ст.гор.!G114</f>
        <v>44606</v>
      </c>
      <c r="H114" s="4207"/>
      <c r="I114" s="4291"/>
      <c r="J114" s="4292"/>
      <c r="K114" s="4274"/>
      <c r="M114" s="4267">
        <f>ст.гор.!M114</f>
        <v>44606</v>
      </c>
      <c r="N114" s="4207"/>
      <c r="O114" s="4291"/>
      <c r="P114" s="4292"/>
      <c r="Q114" s="4274"/>
      <c r="S114" s="4267">
        <f>ст.гор.!S114</f>
        <v>44606</v>
      </c>
      <c r="T114" s="4207"/>
      <c r="U114" s="4277"/>
      <c r="V114" s="4278"/>
      <c r="W114" s="4274"/>
      <c r="Y114" s="4267">
        <f>S114</f>
        <v>44606</v>
      </c>
      <c r="Z114" s="4207"/>
      <c r="AA114" s="4291"/>
      <c r="AB114" s="4292"/>
      <c r="AC114" s="4274"/>
    </row>
    <row r="115" spans="1:29" ht="12.75" customHeight="1">
      <c r="A115" s="4268"/>
      <c r="B115" s="4207" t="s">
        <v>253</v>
      </c>
      <c r="C115" s="4224"/>
      <c r="D115" s="4225"/>
      <c r="E115" s="4273"/>
      <c r="G115" s="4268"/>
      <c r="H115" s="4207" t="s">
        <v>253</v>
      </c>
      <c r="I115" s="4224"/>
      <c r="J115" s="4225"/>
      <c r="K115" s="4273"/>
      <c r="M115" s="4268"/>
      <c r="N115" s="4207" t="s">
        <v>253</v>
      </c>
      <c r="O115" s="4224"/>
      <c r="P115" s="4225"/>
      <c r="Q115" s="4273"/>
      <c r="S115" s="4268"/>
      <c r="T115" s="4207" t="s">
        <v>253</v>
      </c>
      <c r="U115" s="4224"/>
      <c r="V115" s="4225"/>
      <c r="W115" s="4273"/>
      <c r="Y115" s="4268"/>
      <c r="Z115" s="4207" t="s">
        <v>253</v>
      </c>
      <c r="AA115" s="4224"/>
      <c r="AB115" s="4225"/>
      <c r="AC115" s="4273"/>
    </row>
    <row r="116" spans="1:29" ht="8.25" customHeight="1">
      <c r="A116" s="319"/>
      <c r="B116" s="4207"/>
      <c r="C116" s="4226"/>
      <c r="D116" s="4227"/>
      <c r="E116" s="4274"/>
      <c r="G116" s="319"/>
      <c r="H116" s="4207"/>
      <c r="I116" s="4226"/>
      <c r="J116" s="4227"/>
      <c r="K116" s="4274"/>
      <c r="M116" s="319"/>
      <c r="N116" s="4207"/>
      <c r="O116" s="4226"/>
      <c r="P116" s="4227"/>
      <c r="Q116" s="4274"/>
      <c r="S116" s="319"/>
      <c r="T116" s="4207"/>
      <c r="U116" s="4226"/>
      <c r="V116" s="4227"/>
      <c r="W116" s="4274"/>
      <c r="Y116" s="2521"/>
      <c r="Z116" s="4207"/>
      <c r="AA116" s="4226"/>
      <c r="AB116" s="4227"/>
      <c r="AC116" s="4274"/>
    </row>
    <row r="117" spans="1:29" ht="9" customHeight="1">
      <c r="Y117" s="3"/>
      <c r="Z117" s="3"/>
      <c r="AA117" s="3"/>
      <c r="AB117" s="3"/>
      <c r="AC117" s="3"/>
    </row>
    <row r="118" spans="1:29" ht="9.75" customHeight="1">
      <c r="A118" s="320"/>
      <c r="B118" s="4202"/>
      <c r="C118" s="4269" t="s">
        <v>9</v>
      </c>
      <c r="D118" s="4270"/>
      <c r="E118" s="4273" t="e">
        <f>'10,00'!#REF!</f>
        <v>#REF!</v>
      </c>
      <c r="G118" s="320"/>
      <c r="H118" s="4202"/>
      <c r="I118" s="4269" t="s">
        <v>9</v>
      </c>
      <c r="J118" s="4270"/>
      <c r="K118" s="4273">
        <f>'11,30'!P238</f>
        <v>0</v>
      </c>
      <c r="M118" s="320"/>
      <c r="N118" s="4202"/>
      <c r="O118" s="4269" t="s">
        <v>9</v>
      </c>
      <c r="P118" s="4270"/>
      <c r="Q118" s="4273">
        <f>'16,00'!P238</f>
        <v>0</v>
      </c>
      <c r="S118" s="320"/>
      <c r="T118" s="4202"/>
      <c r="U118" s="4269" t="s">
        <v>9</v>
      </c>
      <c r="V118" s="4270"/>
      <c r="W118" s="4273" t="e">
        <f>'19,00'!#REF!</f>
        <v>#REF!</v>
      </c>
      <c r="Y118" s="2637"/>
      <c r="Z118" s="4202"/>
      <c r="AA118" s="4269" t="s">
        <v>455</v>
      </c>
      <c r="AB118" s="4270"/>
      <c r="AC118" s="4273">
        <f>'Оз ночь'!CR6</f>
        <v>0</v>
      </c>
    </row>
    <row r="119" spans="1:29" ht="15.75">
      <c r="A119" s="312">
        <f>ст.гор.!A119</f>
        <v>0.41666666666666669</v>
      </c>
      <c r="B119" s="4202"/>
      <c r="C119" s="4271"/>
      <c r="D119" s="4272"/>
      <c r="E119" s="4274"/>
      <c r="G119" s="312">
        <f>ст.гор.!G119</f>
        <v>0.5</v>
      </c>
      <c r="H119" s="4202"/>
      <c r="I119" s="4271"/>
      <c r="J119" s="4272"/>
      <c r="K119" s="4274"/>
      <c r="M119" s="312">
        <f>ст.гор.!M119</f>
        <v>0.66666666666666663</v>
      </c>
      <c r="N119" s="4202"/>
      <c r="O119" s="4271"/>
      <c r="P119" s="4272"/>
      <c r="Q119" s="4274"/>
      <c r="S119" s="312">
        <f>ст.гор.!S119</f>
        <v>0.79166666666666663</v>
      </c>
      <c r="T119" s="4202"/>
      <c r="U119" s="4271"/>
      <c r="V119" s="4272"/>
      <c r="W119" s="4274"/>
      <c r="Y119" s="312" t="str">
        <f>Y110</f>
        <v>Ночь</v>
      </c>
      <c r="Z119" s="4202"/>
      <c r="AA119" s="4271"/>
      <c r="AB119" s="4272"/>
      <c r="AC119" s="4274"/>
    </row>
    <row r="120" spans="1:29" ht="12.75" customHeight="1">
      <c r="A120" s="4206" t="str">
        <f>ст.гор.!A120</f>
        <v>павильон "Медакадемия"</v>
      </c>
      <c r="B120" s="4207" t="s">
        <v>251</v>
      </c>
      <c r="C120" s="4275"/>
      <c r="D120" s="4276"/>
      <c r="E120" s="4273"/>
      <c r="G120" s="4206" t="str">
        <f>ст.гор.!G120</f>
        <v>павильон "Медакадемия"</v>
      </c>
      <c r="H120" s="4207" t="s">
        <v>251</v>
      </c>
      <c r="I120" s="4275"/>
      <c r="J120" s="4276"/>
      <c r="K120" s="4273"/>
      <c r="M120" s="4206" t="str">
        <f>ст.гор.!M120</f>
        <v>павильон "Медакадемия"</v>
      </c>
      <c r="N120" s="4207" t="s">
        <v>251</v>
      </c>
      <c r="O120" s="4275"/>
      <c r="P120" s="4276"/>
      <c r="Q120" s="4273"/>
      <c r="S120" s="4206" t="str">
        <f>ст.гор.!S120</f>
        <v>павильон "Медакадемия"</v>
      </c>
      <c r="T120" s="4207" t="s">
        <v>251</v>
      </c>
      <c r="U120" s="4275"/>
      <c r="V120" s="4276"/>
      <c r="W120" s="4273"/>
      <c r="Y120" s="4206" t="str">
        <f>S256</f>
        <v>Оазис  Мото</v>
      </c>
      <c r="Z120" s="4207" t="s">
        <v>251</v>
      </c>
      <c r="AA120" s="4275" t="s">
        <v>476</v>
      </c>
      <c r="AB120" s="4276"/>
      <c r="AC120" s="4293">
        <f>'Оз ночь'!CR17</f>
        <v>0</v>
      </c>
    </row>
    <row r="121" spans="1:29" ht="12.75" customHeight="1">
      <c r="A121" s="4206"/>
      <c r="B121" s="4207"/>
      <c r="C121" s="4277"/>
      <c r="D121" s="4278"/>
      <c r="E121" s="4274"/>
      <c r="G121" s="4206"/>
      <c r="H121" s="4207"/>
      <c r="I121" s="4277"/>
      <c r="J121" s="4278"/>
      <c r="K121" s="4274"/>
      <c r="M121" s="4206"/>
      <c r="N121" s="4207"/>
      <c r="O121" s="4277"/>
      <c r="P121" s="4278"/>
      <c r="Q121" s="4274"/>
      <c r="S121" s="4206"/>
      <c r="T121" s="4207"/>
      <c r="U121" s="4277"/>
      <c r="V121" s="4278"/>
      <c r="W121" s="4274"/>
      <c r="Y121" s="4206"/>
      <c r="Z121" s="4207"/>
      <c r="AA121" s="4277"/>
      <c r="AB121" s="4278"/>
      <c r="AC121" s="4294"/>
    </row>
    <row r="122" spans="1:29" ht="12.75" customHeight="1">
      <c r="A122" s="326"/>
      <c r="B122" s="4207" t="s">
        <v>252</v>
      </c>
      <c r="C122" s="4275" t="s">
        <v>455</v>
      </c>
      <c r="D122" s="4276"/>
      <c r="E122" s="4273"/>
      <c r="G122" s="326"/>
      <c r="H122" s="4207" t="s">
        <v>252</v>
      </c>
      <c r="I122" s="4289"/>
      <c r="J122" s="4290"/>
      <c r="K122" s="4273"/>
      <c r="M122" s="326"/>
      <c r="N122" s="4207" t="s">
        <v>252</v>
      </c>
      <c r="O122" s="4289"/>
      <c r="P122" s="4290"/>
      <c r="Q122" s="4273"/>
      <c r="S122" s="326"/>
      <c r="T122" s="4207" t="s">
        <v>252</v>
      </c>
      <c r="U122" s="4275" t="s">
        <v>455</v>
      </c>
      <c r="V122" s="4276"/>
      <c r="W122" s="4273"/>
      <c r="Y122" s="326"/>
      <c r="Z122" s="4207" t="s">
        <v>252</v>
      </c>
      <c r="AA122" s="4289"/>
      <c r="AB122" s="4290"/>
      <c r="AC122" s="4273"/>
    </row>
    <row r="123" spans="1:29" ht="12.75" customHeight="1">
      <c r="A123" s="4267">
        <f>ст.гор.!A123</f>
        <v>44606</v>
      </c>
      <c r="B123" s="4207"/>
      <c r="C123" s="4277"/>
      <c r="D123" s="4278"/>
      <c r="E123" s="4274"/>
      <c r="G123" s="4267">
        <f>ст.гор.!G123</f>
        <v>44606</v>
      </c>
      <c r="H123" s="4207"/>
      <c r="I123" s="4291"/>
      <c r="J123" s="4292"/>
      <c r="K123" s="4274"/>
      <c r="M123" s="4267">
        <f>ст.гор.!M123</f>
        <v>44606</v>
      </c>
      <c r="N123" s="4207"/>
      <c r="O123" s="4291"/>
      <c r="P123" s="4292"/>
      <c r="Q123" s="4274"/>
      <c r="S123" s="4267">
        <f>ст.гор.!S123</f>
        <v>44606</v>
      </c>
      <c r="T123" s="4207"/>
      <c r="U123" s="4277"/>
      <c r="V123" s="4278"/>
      <c r="W123" s="4274"/>
      <c r="Y123" s="4267">
        <f>S123</f>
        <v>44606</v>
      </c>
      <c r="Z123" s="4207"/>
      <c r="AA123" s="4291"/>
      <c r="AB123" s="4292"/>
      <c r="AC123" s="4274"/>
    </row>
    <row r="124" spans="1:29" ht="12.75" customHeight="1">
      <c r="A124" s="4268"/>
      <c r="B124" s="4207" t="s">
        <v>253</v>
      </c>
      <c r="C124" s="4224"/>
      <c r="D124" s="4225"/>
      <c r="E124" s="4273"/>
      <c r="G124" s="4268"/>
      <c r="H124" s="4207" t="s">
        <v>253</v>
      </c>
      <c r="I124" s="4224"/>
      <c r="J124" s="4225"/>
      <c r="K124" s="4273"/>
      <c r="M124" s="4268"/>
      <c r="N124" s="4207" t="s">
        <v>253</v>
      </c>
      <c r="O124" s="4224"/>
      <c r="P124" s="4225"/>
      <c r="Q124" s="4273"/>
      <c r="S124" s="4268"/>
      <c r="T124" s="4207" t="s">
        <v>253</v>
      </c>
      <c r="U124" s="4224"/>
      <c r="V124" s="4225"/>
      <c r="W124" s="4273"/>
      <c r="Y124" s="4268"/>
      <c r="Z124" s="4207" t="s">
        <v>253</v>
      </c>
      <c r="AA124" s="4224"/>
      <c r="AB124" s="4225"/>
      <c r="AC124" s="4273"/>
    </row>
    <row r="125" spans="1:29" ht="9.75" customHeight="1">
      <c r="A125" s="319"/>
      <c r="B125" s="4207"/>
      <c r="C125" s="4226"/>
      <c r="D125" s="4227"/>
      <c r="E125" s="4274"/>
      <c r="G125" s="319"/>
      <c r="H125" s="4207"/>
      <c r="I125" s="4226"/>
      <c r="J125" s="4227"/>
      <c r="K125" s="4274"/>
      <c r="M125" s="319"/>
      <c r="N125" s="4207"/>
      <c r="O125" s="4226"/>
      <c r="P125" s="4227"/>
      <c r="Q125" s="4274"/>
      <c r="S125" s="319"/>
      <c r="T125" s="4207"/>
      <c r="U125" s="4226"/>
      <c r="V125" s="4227"/>
      <c r="W125" s="4274"/>
      <c r="Y125" s="2922"/>
      <c r="Z125" s="4207"/>
      <c r="AA125" s="4226"/>
      <c r="AB125" s="4227"/>
      <c r="AC125" s="4274"/>
    </row>
    <row r="126" spans="1:29" ht="9" customHeight="1">
      <c r="Y126" s="2448"/>
      <c r="Z126" s="3246"/>
      <c r="AA126" s="3249"/>
      <c r="AB126" s="3249"/>
      <c r="AC126" s="3251"/>
    </row>
    <row r="127" spans="1:29" ht="9.75" customHeight="1">
      <c r="A127" s="320"/>
      <c r="B127" s="4202"/>
      <c r="C127" s="4269" t="s">
        <v>9</v>
      </c>
      <c r="D127" s="4270"/>
      <c r="E127" s="4273" t="e">
        <f>'10,00'!#REF!</f>
        <v>#REF!</v>
      </c>
      <c r="G127" s="320"/>
      <c r="H127" s="4202"/>
      <c r="I127" s="4269" t="s">
        <v>9</v>
      </c>
      <c r="J127" s="4270"/>
      <c r="K127" s="4273">
        <f>'11,30'!Z238</f>
        <v>0</v>
      </c>
      <c r="M127" s="320"/>
      <c r="N127" s="4202"/>
      <c r="O127" s="4269" t="s">
        <v>9</v>
      </c>
      <c r="P127" s="4270"/>
      <c r="Q127" s="4273">
        <f>'16,00'!Z238</f>
        <v>0</v>
      </c>
      <c r="S127" s="320"/>
      <c r="T127" s="4202"/>
      <c r="U127" s="4269" t="s">
        <v>9</v>
      </c>
      <c r="V127" s="4270"/>
      <c r="W127" s="4273" t="e">
        <f>'19,00'!#REF!</f>
        <v>#REF!</v>
      </c>
      <c r="Y127" s="2637"/>
      <c r="Z127" s="4202"/>
      <c r="AA127" s="4269" t="s">
        <v>455</v>
      </c>
      <c r="AB127" s="4270"/>
      <c r="AC127" s="4273">
        <f>'Оз ночь'!AJ6</f>
        <v>0</v>
      </c>
    </row>
    <row r="128" spans="1:29" ht="15.75">
      <c r="A128" s="312">
        <f>ст.гор.!A128</f>
        <v>0.41666666666666669</v>
      </c>
      <c r="B128" s="4202"/>
      <c r="C128" s="4271"/>
      <c r="D128" s="4272"/>
      <c r="E128" s="4274"/>
      <c r="G128" s="312">
        <f>ст.гор.!G128</f>
        <v>0.5</v>
      </c>
      <c r="H128" s="4202"/>
      <c r="I128" s="4271"/>
      <c r="J128" s="4272"/>
      <c r="K128" s="4274"/>
      <c r="M128" s="312">
        <f>ст.гор.!M128</f>
        <v>0.66666666666666663</v>
      </c>
      <c r="N128" s="4202"/>
      <c r="O128" s="4271"/>
      <c r="P128" s="4272"/>
      <c r="Q128" s="4274"/>
      <c r="S128" s="312">
        <f>ст.гор.!S128</f>
        <v>0.79166666666666663</v>
      </c>
      <c r="T128" s="4202"/>
      <c r="U128" s="4271"/>
      <c r="V128" s="4272"/>
      <c r="W128" s="4274"/>
      <c r="Y128" s="312" t="str">
        <f>Y119</f>
        <v>Ночь</v>
      </c>
      <c r="Z128" s="4202"/>
      <c r="AA128" s="4271"/>
      <c r="AB128" s="4272"/>
      <c r="AC128" s="4274"/>
    </row>
    <row r="129" spans="1:29" ht="12.75" customHeight="1">
      <c r="A129" s="4206" t="str">
        <f>ст.гор.!A129</f>
        <v>павильон "Табылга"</v>
      </c>
      <c r="B129" s="4207" t="s">
        <v>251</v>
      </c>
      <c r="C129" s="4275"/>
      <c r="D129" s="4276"/>
      <c r="E129" s="4273"/>
      <c r="G129" s="4206" t="str">
        <f>ст.гор.!G129</f>
        <v>павильон "Табылга"</v>
      </c>
      <c r="H129" s="4207" t="s">
        <v>251</v>
      </c>
      <c r="I129" s="4275"/>
      <c r="J129" s="4276"/>
      <c r="K129" s="4273"/>
      <c r="M129" s="4206" t="str">
        <f>ст.гор.!M129</f>
        <v>павильон "Табылга"</v>
      </c>
      <c r="N129" s="4207" t="s">
        <v>251</v>
      </c>
      <c r="O129" s="4275"/>
      <c r="P129" s="4276"/>
      <c r="Q129" s="4273"/>
      <c r="S129" s="4206" t="str">
        <f>ст.гор.!S129</f>
        <v>павильон "Табылга"</v>
      </c>
      <c r="T129" s="4207" t="s">
        <v>251</v>
      </c>
      <c r="U129" s="4275"/>
      <c r="V129" s="4276"/>
      <c r="W129" s="4273"/>
      <c r="Y129" s="4206" t="str">
        <f>'Оз ночь'!AK1</f>
        <v>Оазис Ак-Эмир</v>
      </c>
      <c r="Z129" s="4207" t="s">
        <v>251</v>
      </c>
      <c r="AA129" s="4275" t="s">
        <v>476</v>
      </c>
      <c r="AB129" s="4276"/>
      <c r="AC129" s="4293">
        <f>'Оз ночь'!AJ17</f>
        <v>0</v>
      </c>
    </row>
    <row r="130" spans="1:29" ht="12.75" customHeight="1">
      <c r="A130" s="4206"/>
      <c r="B130" s="4207"/>
      <c r="C130" s="4277"/>
      <c r="D130" s="4278"/>
      <c r="E130" s="4274"/>
      <c r="G130" s="4206"/>
      <c r="H130" s="4207"/>
      <c r="I130" s="4277"/>
      <c r="J130" s="4278"/>
      <c r="K130" s="4274"/>
      <c r="M130" s="4206"/>
      <c r="N130" s="4207"/>
      <c r="O130" s="4277"/>
      <c r="P130" s="4278"/>
      <c r="Q130" s="4274"/>
      <c r="S130" s="4206"/>
      <c r="T130" s="4207"/>
      <c r="U130" s="4277"/>
      <c r="V130" s="4278"/>
      <c r="W130" s="4274"/>
      <c r="Y130" s="4206"/>
      <c r="Z130" s="4207"/>
      <c r="AA130" s="4277"/>
      <c r="AB130" s="4278"/>
      <c r="AC130" s="4294"/>
    </row>
    <row r="131" spans="1:29" ht="12.75" customHeight="1">
      <c r="A131" s="326"/>
      <c r="B131" s="4207" t="s">
        <v>252</v>
      </c>
      <c r="C131" s="4275" t="s">
        <v>455</v>
      </c>
      <c r="D131" s="4276"/>
      <c r="E131" s="4273">
        <f>'10,00'!X226</f>
        <v>0</v>
      </c>
      <c r="G131" s="326"/>
      <c r="H131" s="4207" t="s">
        <v>252</v>
      </c>
      <c r="I131" s="4289"/>
      <c r="J131" s="4290"/>
      <c r="K131" s="4273"/>
      <c r="M131" s="326"/>
      <c r="N131" s="4207" t="s">
        <v>252</v>
      </c>
      <c r="O131" s="4289"/>
      <c r="P131" s="4290"/>
      <c r="Q131" s="4273"/>
      <c r="S131" s="326"/>
      <c r="T131" s="4207" t="s">
        <v>252</v>
      </c>
      <c r="U131" s="4275" t="s">
        <v>455</v>
      </c>
      <c r="V131" s="4276"/>
      <c r="W131" s="4273">
        <f>'19,00'!X226</f>
        <v>0</v>
      </c>
      <c r="Y131" s="326"/>
      <c r="Z131" s="4207" t="s">
        <v>252</v>
      </c>
      <c r="AA131" s="4289"/>
      <c r="AB131" s="4290"/>
      <c r="AC131" s="4273"/>
    </row>
    <row r="132" spans="1:29" ht="12.75" customHeight="1">
      <c r="A132" s="4267">
        <f>ст.гор.!A132</f>
        <v>44606</v>
      </c>
      <c r="B132" s="4207"/>
      <c r="C132" s="4277"/>
      <c r="D132" s="4278"/>
      <c r="E132" s="4274"/>
      <c r="G132" s="4267">
        <f>ст.гор.!G132</f>
        <v>44606</v>
      </c>
      <c r="H132" s="4207"/>
      <c r="I132" s="4291"/>
      <c r="J132" s="4292"/>
      <c r="K132" s="4274"/>
      <c r="M132" s="4267">
        <f>ст.гор.!M132</f>
        <v>44606</v>
      </c>
      <c r="N132" s="4207"/>
      <c r="O132" s="4291"/>
      <c r="P132" s="4292"/>
      <c r="Q132" s="4274"/>
      <c r="S132" s="4267">
        <f>ст.гор.!S132</f>
        <v>44606</v>
      </c>
      <c r="T132" s="4207"/>
      <c r="U132" s="4277"/>
      <c r="V132" s="4278"/>
      <c r="W132" s="4274"/>
      <c r="Y132" s="4267">
        <f>S132</f>
        <v>44606</v>
      </c>
      <c r="Z132" s="4207"/>
      <c r="AA132" s="4291"/>
      <c r="AB132" s="4292"/>
      <c r="AC132" s="4274"/>
    </row>
    <row r="133" spans="1:29" ht="12.75" customHeight="1">
      <c r="A133" s="4268"/>
      <c r="B133" s="4207" t="s">
        <v>253</v>
      </c>
      <c r="C133" s="4224"/>
      <c r="D133" s="4225"/>
      <c r="E133" s="4273"/>
      <c r="G133" s="4268"/>
      <c r="H133" s="4207" t="s">
        <v>253</v>
      </c>
      <c r="I133" s="4224"/>
      <c r="J133" s="4225"/>
      <c r="K133" s="4273"/>
      <c r="M133" s="4268"/>
      <c r="N133" s="4207" t="s">
        <v>253</v>
      </c>
      <c r="O133" s="4224"/>
      <c r="P133" s="4225"/>
      <c r="Q133" s="4273"/>
      <c r="S133" s="4268"/>
      <c r="T133" s="4207" t="s">
        <v>253</v>
      </c>
      <c r="U133" s="4224"/>
      <c r="V133" s="4225"/>
      <c r="W133" s="4273"/>
      <c r="Y133" s="4268"/>
      <c r="Z133" s="4207" t="s">
        <v>253</v>
      </c>
      <c r="AA133" s="4224"/>
      <c r="AB133" s="4225"/>
      <c r="AC133" s="4273"/>
    </row>
    <row r="134" spans="1:29" ht="9.75" customHeight="1">
      <c r="A134" s="319"/>
      <c r="B134" s="4207"/>
      <c r="C134" s="4226"/>
      <c r="D134" s="4227"/>
      <c r="E134" s="4274"/>
      <c r="G134" s="319"/>
      <c r="H134" s="4207"/>
      <c r="I134" s="4226"/>
      <c r="J134" s="4227"/>
      <c r="K134" s="4274"/>
      <c r="M134" s="319"/>
      <c r="N134" s="4207"/>
      <c r="O134" s="4226"/>
      <c r="P134" s="4227"/>
      <c r="Q134" s="4274"/>
      <c r="S134" s="319"/>
      <c r="T134" s="4207"/>
      <c r="U134" s="4226"/>
      <c r="V134" s="4227"/>
      <c r="W134" s="4274"/>
      <c r="Y134" s="3252"/>
      <c r="Z134" s="4207"/>
      <c r="AA134" s="4226"/>
      <c r="AB134" s="4227"/>
      <c r="AC134" s="4274"/>
    </row>
    <row r="135" spans="1:29" ht="8.25" customHeight="1">
      <c r="Y135" s="2448"/>
      <c r="Z135" s="3246"/>
      <c r="AA135" s="3249"/>
      <c r="AB135" s="3249"/>
      <c r="AC135" s="3251"/>
    </row>
    <row r="136" spans="1:29" ht="10.5" customHeight="1">
      <c r="A136" s="320"/>
      <c r="B136" s="4202"/>
      <c r="C136" s="4269" t="s">
        <v>9</v>
      </c>
      <c r="D136" s="4270"/>
      <c r="E136" s="4273" t="e">
        <f>'10,00'!#REF!</f>
        <v>#REF!</v>
      </c>
      <c r="G136" s="320"/>
      <c r="H136" s="4202"/>
      <c r="I136" s="4269" t="s">
        <v>9</v>
      </c>
      <c r="J136" s="4270"/>
      <c r="K136" s="4273">
        <f>'11,30'!F293</f>
        <v>0</v>
      </c>
      <c r="M136" s="320"/>
      <c r="N136" s="4202"/>
      <c r="O136" s="4269" t="s">
        <v>9</v>
      </c>
      <c r="P136" s="4270"/>
      <c r="Q136" s="4273">
        <f>'16,00'!F293</f>
        <v>0</v>
      </c>
      <c r="S136" s="320"/>
      <c r="T136" s="4202"/>
      <c r="U136" s="4269" t="s">
        <v>9</v>
      </c>
      <c r="V136" s="4270"/>
      <c r="W136" s="4273" t="e">
        <f>'19,00'!#REF!</f>
        <v>#REF!</v>
      </c>
      <c r="Y136" s="1660"/>
      <c r="Z136" s="3246"/>
      <c r="AA136" s="3249"/>
      <c r="AB136" s="3249"/>
      <c r="AC136" s="3251"/>
    </row>
    <row r="137" spans="1:29" ht="15.75">
      <c r="A137" s="312">
        <f>ст.гор.!A137</f>
        <v>0.41666666666666669</v>
      </c>
      <c r="B137" s="4202"/>
      <c r="C137" s="4271"/>
      <c r="D137" s="4272"/>
      <c r="E137" s="4274"/>
      <c r="G137" s="312">
        <f>ст.гор.!G137</f>
        <v>0.5</v>
      </c>
      <c r="H137" s="4202"/>
      <c r="I137" s="4271"/>
      <c r="J137" s="4272"/>
      <c r="K137" s="4274"/>
      <c r="M137" s="312">
        <f>ст.гор.!M137</f>
        <v>0.66666666666666663</v>
      </c>
      <c r="N137" s="4202"/>
      <c r="O137" s="4271"/>
      <c r="P137" s="4272"/>
      <c r="Q137" s="4274"/>
      <c r="S137" s="312">
        <f>ст.гор.!S137</f>
        <v>0.79166666666666663</v>
      </c>
      <c r="T137" s="4202"/>
      <c r="U137" s="4271"/>
      <c r="V137" s="4272"/>
      <c r="W137" s="4274"/>
      <c r="Y137" s="3250"/>
      <c r="Z137" s="3247"/>
      <c r="AA137" s="3248"/>
      <c r="AB137" s="3248"/>
      <c r="AC137" s="3251"/>
    </row>
    <row r="138" spans="1:29" ht="12.75" customHeight="1">
      <c r="A138" s="4206" t="str">
        <f>ст.гор.!A138</f>
        <v>павильон "Сухомлинова"</v>
      </c>
      <c r="B138" s="4207" t="s">
        <v>251</v>
      </c>
      <c r="C138" s="4275"/>
      <c r="D138" s="4276"/>
      <c r="E138" s="4273"/>
      <c r="G138" s="4206" t="str">
        <f>ст.гор.!G138</f>
        <v>павильон "Сухомлинова"</v>
      </c>
      <c r="H138" s="4207" t="s">
        <v>251</v>
      </c>
      <c r="I138" s="4275"/>
      <c r="J138" s="4276"/>
      <c r="K138" s="4273"/>
      <c r="M138" s="4206" t="str">
        <f>ст.гор.!M138</f>
        <v>павильон "Сухомлинова"</v>
      </c>
      <c r="N138" s="4207" t="s">
        <v>251</v>
      </c>
      <c r="O138" s="4275"/>
      <c r="P138" s="4276"/>
      <c r="Q138" s="4273"/>
      <c r="S138" s="4206" t="str">
        <f>ст.гор.!S138</f>
        <v>павильон "Сухомлинова"</v>
      </c>
      <c r="T138" s="4207" t="s">
        <v>251</v>
      </c>
      <c r="U138" s="4275"/>
      <c r="V138" s="4276"/>
      <c r="W138" s="4273"/>
      <c r="Y138" s="3250"/>
      <c r="Z138" s="3247"/>
      <c r="AA138" s="3248"/>
      <c r="AB138" s="3248"/>
      <c r="AC138" s="3251"/>
    </row>
    <row r="139" spans="1:29">
      <c r="A139" s="4206"/>
      <c r="B139" s="4207"/>
      <c r="C139" s="4277"/>
      <c r="D139" s="4278"/>
      <c r="E139" s="4274"/>
      <c r="G139" s="4206"/>
      <c r="H139" s="4207"/>
      <c r="I139" s="4277"/>
      <c r="J139" s="4278"/>
      <c r="K139" s="4274"/>
      <c r="M139" s="4206"/>
      <c r="N139" s="4207"/>
      <c r="O139" s="4277"/>
      <c r="P139" s="4278"/>
      <c r="Q139" s="4274"/>
      <c r="S139" s="4206"/>
      <c r="T139" s="4207"/>
      <c r="U139" s="4277"/>
      <c r="V139" s="4278"/>
      <c r="W139" s="4274"/>
      <c r="Y139" s="1661"/>
      <c r="Z139" s="4260"/>
      <c r="AA139" s="4263"/>
      <c r="AB139" s="4263"/>
      <c r="AC139" s="4279"/>
    </row>
    <row r="140" spans="1:29">
      <c r="A140" s="326"/>
      <c r="B140" s="4207" t="s">
        <v>252</v>
      </c>
      <c r="C140" s="4275" t="s">
        <v>455</v>
      </c>
      <c r="D140" s="4276"/>
      <c r="E140" s="4273">
        <f>'10,00'!F278</f>
        <v>0</v>
      </c>
      <c r="G140" s="326"/>
      <c r="H140" s="4207" t="s">
        <v>252</v>
      </c>
      <c r="I140" s="4289"/>
      <c r="J140" s="4290"/>
      <c r="K140" s="4273"/>
      <c r="M140" s="326"/>
      <c r="N140" s="4207" t="s">
        <v>252</v>
      </c>
      <c r="O140" s="4289"/>
      <c r="P140" s="4290"/>
      <c r="Q140" s="4273"/>
      <c r="S140" s="326"/>
      <c r="T140" s="4207" t="s">
        <v>252</v>
      </c>
      <c r="U140" s="4275" t="s">
        <v>455</v>
      </c>
      <c r="V140" s="4276"/>
      <c r="W140" s="4273">
        <f>'19,00'!F278</f>
        <v>0</v>
      </c>
      <c r="Y140" s="4280"/>
      <c r="Z140" s="4260"/>
      <c r="AA140" s="4263"/>
      <c r="AB140" s="4263"/>
      <c r="AC140" s="4279"/>
    </row>
    <row r="141" spans="1:29">
      <c r="A141" s="4267">
        <f>ст.гор.!A141</f>
        <v>44606</v>
      </c>
      <c r="B141" s="4207"/>
      <c r="C141" s="4277"/>
      <c r="D141" s="4278"/>
      <c r="E141" s="4274"/>
      <c r="G141" s="4267">
        <f>ст.гор.!G141</f>
        <v>44606</v>
      </c>
      <c r="H141" s="4207"/>
      <c r="I141" s="4291"/>
      <c r="J141" s="4292"/>
      <c r="K141" s="4274"/>
      <c r="M141" s="4267">
        <f>ст.гор.!M141</f>
        <v>44606</v>
      </c>
      <c r="N141" s="4207"/>
      <c r="O141" s="4291"/>
      <c r="P141" s="4292"/>
      <c r="Q141" s="4274"/>
      <c r="S141" s="4267">
        <f>ст.гор.!S141</f>
        <v>44606</v>
      </c>
      <c r="T141" s="4207"/>
      <c r="U141" s="4277"/>
      <c r="V141" s="4278"/>
      <c r="W141" s="4274"/>
      <c r="Y141" s="4280"/>
      <c r="Z141" s="4260"/>
      <c r="AA141" s="3996"/>
      <c r="AB141" s="3996"/>
      <c r="AC141" s="4279"/>
    </row>
    <row r="142" spans="1:29">
      <c r="A142" s="4268"/>
      <c r="B142" s="4207" t="s">
        <v>253</v>
      </c>
      <c r="C142" s="4224"/>
      <c r="D142" s="4225"/>
      <c r="E142" s="4273"/>
      <c r="G142" s="4268"/>
      <c r="H142" s="4207" t="s">
        <v>253</v>
      </c>
      <c r="I142" s="4224"/>
      <c r="J142" s="4225"/>
      <c r="K142" s="4273"/>
      <c r="M142" s="4268"/>
      <c r="N142" s="4207" t="s">
        <v>253</v>
      </c>
      <c r="O142" s="4224"/>
      <c r="P142" s="4225"/>
      <c r="Q142" s="4273"/>
      <c r="S142" s="4268"/>
      <c r="T142" s="4207" t="s">
        <v>253</v>
      </c>
      <c r="U142" s="4224"/>
      <c r="V142" s="4225"/>
      <c r="W142" s="4273"/>
      <c r="Y142" s="3"/>
      <c r="Z142" s="4260"/>
      <c r="AA142" s="3996"/>
      <c r="AB142" s="3996"/>
      <c r="AC142" s="4279"/>
    </row>
    <row r="143" spans="1:29" ht="9.75" customHeight="1">
      <c r="A143" s="319"/>
      <c r="B143" s="4207"/>
      <c r="C143" s="4226"/>
      <c r="D143" s="4227"/>
      <c r="E143" s="4274"/>
      <c r="G143" s="319"/>
      <c r="H143" s="4207"/>
      <c r="I143" s="4226"/>
      <c r="J143" s="4227"/>
      <c r="K143" s="4274"/>
      <c r="M143" s="319"/>
      <c r="N143" s="4207"/>
      <c r="O143" s="4226"/>
      <c r="P143" s="4227"/>
      <c r="Q143" s="4274"/>
      <c r="S143" s="319"/>
      <c r="T143" s="4207"/>
      <c r="U143" s="4226"/>
      <c r="V143" s="4227"/>
      <c r="W143" s="4274"/>
      <c r="Y143" s="3"/>
      <c r="Z143" s="3"/>
      <c r="AA143" s="3"/>
      <c r="AB143" s="3"/>
      <c r="AC143" s="3"/>
    </row>
    <row r="144" spans="1:29" ht="9.75" customHeight="1">
      <c r="Y144" s="3"/>
      <c r="Z144" s="3996"/>
      <c r="AA144" s="4262"/>
      <c r="AB144" s="4262"/>
      <c r="AC144" s="4279"/>
    </row>
    <row r="145" spans="1:29" ht="9.75" customHeight="1">
      <c r="A145" s="320"/>
      <c r="B145" s="4202"/>
      <c r="C145" s="4269" t="s">
        <v>9</v>
      </c>
      <c r="D145" s="4270"/>
      <c r="E145" s="4273" t="e">
        <f>'10,00'!#REF!</f>
        <v>#REF!</v>
      </c>
      <c r="G145" s="320"/>
      <c r="H145" s="4202"/>
      <c r="I145" s="4269" t="s">
        <v>9</v>
      </c>
      <c r="J145" s="4270"/>
      <c r="K145" s="4273">
        <f>'11,30'!P293</f>
        <v>0</v>
      </c>
      <c r="M145" s="320"/>
      <c r="N145" s="4202"/>
      <c r="O145" s="4269" t="s">
        <v>9</v>
      </c>
      <c r="P145" s="4270"/>
      <c r="Q145" s="4273">
        <f>'16,00'!P293</f>
        <v>0</v>
      </c>
      <c r="S145" s="320"/>
      <c r="T145" s="4202"/>
      <c r="U145" s="4269" t="s">
        <v>9</v>
      </c>
      <c r="V145" s="4270"/>
      <c r="W145" s="4273" t="e">
        <f>'19,00'!#REF!</f>
        <v>#REF!</v>
      </c>
      <c r="Y145" s="1660"/>
      <c r="Z145" s="3996"/>
      <c r="AA145" s="4262"/>
      <c r="AB145" s="4262"/>
      <c r="AC145" s="4279"/>
    </row>
    <row r="146" spans="1:29" ht="15.75">
      <c r="A146" s="312">
        <f>ст.гор.!A146</f>
        <v>0.41666666666666669</v>
      </c>
      <c r="B146" s="4202"/>
      <c r="C146" s="4271"/>
      <c r="D146" s="4272"/>
      <c r="E146" s="4274"/>
      <c r="G146" s="312">
        <f>ст.гор.!G146</f>
        <v>0.5</v>
      </c>
      <c r="H146" s="4202"/>
      <c r="I146" s="4271"/>
      <c r="J146" s="4272"/>
      <c r="K146" s="4274"/>
      <c r="M146" s="312">
        <f>ст.гор.!M146</f>
        <v>0.66666666666666663</v>
      </c>
      <c r="N146" s="4202"/>
      <c r="O146" s="4271"/>
      <c r="P146" s="4272"/>
      <c r="Q146" s="4274"/>
      <c r="S146" s="312">
        <f>ст.гор.!S146</f>
        <v>0.79166666666666663</v>
      </c>
      <c r="T146" s="4202"/>
      <c r="U146" s="4271"/>
      <c r="V146" s="4272"/>
      <c r="W146" s="4274"/>
      <c r="Y146" s="4266"/>
      <c r="Z146" s="4260"/>
      <c r="AA146" s="4261"/>
      <c r="AB146" s="4261"/>
      <c r="AC146" s="4279"/>
    </row>
    <row r="147" spans="1:29">
      <c r="A147" s="4206" t="str">
        <f>ст.гор.!A147</f>
        <v>Весна</v>
      </c>
      <c r="B147" s="4207" t="s">
        <v>251</v>
      </c>
      <c r="C147" s="4275"/>
      <c r="D147" s="4276"/>
      <c r="E147" s="4273"/>
      <c r="G147" s="4206" t="str">
        <f>ст.гор.!G147</f>
        <v>Весна</v>
      </c>
      <c r="H147" s="4207" t="s">
        <v>251</v>
      </c>
      <c r="I147" s="4275"/>
      <c r="J147" s="4276"/>
      <c r="K147" s="4273"/>
      <c r="M147" s="4206" t="str">
        <f>'ст мяс'!O147:O148</f>
        <v>Весна</v>
      </c>
      <c r="N147" s="4207" t="s">
        <v>251</v>
      </c>
      <c r="O147" s="4275"/>
      <c r="P147" s="4276"/>
      <c r="Q147" s="4273"/>
      <c r="S147" s="4206" t="str">
        <f>ст.гор.!S147</f>
        <v>Весна</v>
      </c>
      <c r="T147" s="4207" t="s">
        <v>251</v>
      </c>
      <c r="U147" s="4275"/>
      <c r="V147" s="4276"/>
      <c r="W147" s="4273"/>
      <c r="Y147" s="4266"/>
      <c r="Z147" s="4260"/>
      <c r="AA147" s="4261"/>
      <c r="AB147" s="4261"/>
      <c r="AC147" s="4279"/>
    </row>
    <row r="148" spans="1:29">
      <c r="A148" s="4206"/>
      <c r="B148" s="4207"/>
      <c r="C148" s="4277"/>
      <c r="D148" s="4278"/>
      <c r="E148" s="4274"/>
      <c r="G148" s="4206"/>
      <c r="H148" s="4207"/>
      <c r="I148" s="4277"/>
      <c r="J148" s="4278"/>
      <c r="K148" s="4274"/>
      <c r="M148" s="4206"/>
      <c r="N148" s="4207"/>
      <c r="O148" s="4277"/>
      <c r="P148" s="4278"/>
      <c r="Q148" s="4274"/>
      <c r="S148" s="4206"/>
      <c r="T148" s="4207"/>
      <c r="U148" s="4277"/>
      <c r="V148" s="4278"/>
      <c r="W148" s="4274"/>
      <c r="Y148" s="1661"/>
      <c r="Z148" s="4260"/>
      <c r="AA148" s="4263"/>
      <c r="AB148" s="4263"/>
      <c r="AC148" s="4279"/>
    </row>
    <row r="149" spans="1:29">
      <c r="A149" s="326"/>
      <c r="B149" s="4207" t="s">
        <v>252</v>
      </c>
      <c r="C149" s="4275" t="s">
        <v>455</v>
      </c>
      <c r="D149" s="4276"/>
      <c r="E149" s="4273">
        <f>'10,00'!O278</f>
        <v>60</v>
      </c>
      <c r="G149" s="326"/>
      <c r="H149" s="4207" t="s">
        <v>252</v>
      </c>
      <c r="I149" s="4289"/>
      <c r="J149" s="4290"/>
      <c r="K149" s="4273"/>
      <c r="M149" s="326"/>
      <c r="N149" s="4207" t="s">
        <v>252</v>
      </c>
      <c r="O149" s="4289"/>
      <c r="P149" s="4290"/>
      <c r="Q149" s="4273"/>
      <c r="S149" s="326"/>
      <c r="T149" s="4207" t="s">
        <v>252</v>
      </c>
      <c r="U149" s="4275" t="s">
        <v>455</v>
      </c>
      <c r="V149" s="4276"/>
      <c r="W149" s="4273">
        <f>'19,00'!O278</f>
        <v>0</v>
      </c>
      <c r="Y149" s="4280"/>
      <c r="Z149" s="4260"/>
      <c r="AA149" s="4263"/>
      <c r="AB149" s="4263"/>
      <c r="AC149" s="4279"/>
    </row>
    <row r="150" spans="1:29">
      <c r="A150" s="4267">
        <f>ст.гор.!A150</f>
        <v>44606</v>
      </c>
      <c r="B150" s="4207"/>
      <c r="C150" s="4277"/>
      <c r="D150" s="4278"/>
      <c r="E150" s="4274"/>
      <c r="G150" s="4267">
        <f>ст.гор.!G150</f>
        <v>44606</v>
      </c>
      <c r="H150" s="4207"/>
      <c r="I150" s="4291"/>
      <c r="J150" s="4292"/>
      <c r="K150" s="4274"/>
      <c r="M150" s="4267">
        <f>ст.гор.!M150</f>
        <v>44606</v>
      </c>
      <c r="N150" s="4207"/>
      <c r="O150" s="4291"/>
      <c r="P150" s="4292"/>
      <c r="Q150" s="4274"/>
      <c r="S150" s="4267">
        <f>ст.гор.!S150</f>
        <v>44606</v>
      </c>
      <c r="T150" s="4207"/>
      <c r="U150" s="4277"/>
      <c r="V150" s="4278"/>
      <c r="W150" s="4274"/>
      <c r="Y150" s="4281"/>
      <c r="Z150" s="4260"/>
      <c r="AA150" s="3996"/>
      <c r="AB150" s="3996"/>
      <c r="AC150" s="4279"/>
    </row>
    <row r="151" spans="1:29">
      <c r="A151" s="4268"/>
      <c r="B151" s="4207" t="s">
        <v>253</v>
      </c>
      <c r="C151" s="4224"/>
      <c r="D151" s="4225"/>
      <c r="E151" s="4273"/>
      <c r="G151" s="4268"/>
      <c r="H151" s="4207" t="s">
        <v>253</v>
      </c>
      <c r="I151" s="4224"/>
      <c r="J151" s="4225"/>
      <c r="K151" s="4273"/>
      <c r="M151" s="4268"/>
      <c r="N151" s="4207" t="s">
        <v>253</v>
      </c>
      <c r="O151" s="4224"/>
      <c r="P151" s="4225"/>
      <c r="Q151" s="4273"/>
      <c r="S151" s="4268"/>
      <c r="T151" s="4207" t="s">
        <v>253</v>
      </c>
      <c r="U151" s="4224"/>
      <c r="V151" s="4225"/>
      <c r="W151" s="4273"/>
      <c r="Y151" s="3"/>
      <c r="Z151" s="4260"/>
      <c r="AA151" s="3996"/>
      <c r="AB151" s="3996"/>
      <c r="AC151" s="4279"/>
    </row>
    <row r="152" spans="1:29" ht="9" customHeight="1">
      <c r="A152" s="319"/>
      <c r="B152" s="4207"/>
      <c r="C152" s="4226"/>
      <c r="D152" s="4227"/>
      <c r="E152" s="4274"/>
      <c r="G152" s="319"/>
      <c r="H152" s="4207"/>
      <c r="I152" s="4226"/>
      <c r="J152" s="4227"/>
      <c r="K152" s="4274"/>
      <c r="M152" s="319"/>
      <c r="N152" s="4207"/>
      <c r="O152" s="4226"/>
      <c r="P152" s="4227"/>
      <c r="Q152" s="4274"/>
      <c r="S152" s="319"/>
      <c r="T152" s="4207"/>
      <c r="U152" s="4226"/>
      <c r="V152" s="4227"/>
      <c r="W152" s="4274"/>
      <c r="Y152" s="3"/>
      <c r="Z152" s="3"/>
      <c r="AA152" s="3"/>
      <c r="AB152" s="3"/>
      <c r="AC152" s="3"/>
    </row>
    <row r="153" spans="1:29" ht="9.75" customHeight="1">
      <c r="Y153" s="3"/>
      <c r="Z153" s="3996"/>
      <c r="AA153" s="4262"/>
      <c r="AB153" s="4262"/>
      <c r="AC153" s="4279"/>
    </row>
    <row r="154" spans="1:29" ht="15.75">
      <c r="Y154" s="1660"/>
      <c r="Z154" s="3996"/>
      <c r="AA154" s="4262"/>
      <c r="AB154" s="4262"/>
      <c r="AC154" s="4279"/>
    </row>
    <row r="155" spans="1:29">
      <c r="A155" s="375"/>
      <c r="B155" s="4202"/>
      <c r="C155" s="4269" t="s">
        <v>9</v>
      </c>
      <c r="D155" s="4270"/>
      <c r="E155" s="4273" t="e">
        <f>'10,00'!#REF!</f>
        <v>#REF!</v>
      </c>
      <c r="G155" s="375"/>
      <c r="H155" s="4202"/>
      <c r="I155" s="4269" t="s">
        <v>9</v>
      </c>
      <c r="J155" s="4270"/>
      <c r="K155" s="4273">
        <f>'11,30'!F401</f>
        <v>0</v>
      </c>
      <c r="M155" s="375"/>
      <c r="N155" s="4202"/>
      <c r="O155" s="4269" t="s">
        <v>9</v>
      </c>
      <c r="P155" s="4270"/>
      <c r="Q155" s="4273">
        <f>'16,00'!F400</f>
        <v>0</v>
      </c>
      <c r="S155" s="375"/>
      <c r="T155" s="4202"/>
      <c r="U155" s="4269" t="s">
        <v>9</v>
      </c>
      <c r="V155" s="4270"/>
      <c r="W155" s="4273" t="e">
        <f>'19,00'!#REF!</f>
        <v>#REF!</v>
      </c>
      <c r="Y155" s="4266"/>
      <c r="Z155" s="4260"/>
      <c r="AA155" s="4261"/>
      <c r="AB155" s="4261"/>
      <c r="AC155" s="4279"/>
    </row>
    <row r="156" spans="1:29" ht="15.75">
      <c r="A156" s="312">
        <f>ст.гор.!A191</f>
        <v>0.41666666666666669</v>
      </c>
      <c r="B156" s="4202"/>
      <c r="C156" s="4271"/>
      <c r="D156" s="4272"/>
      <c r="E156" s="4274"/>
      <c r="G156" s="312">
        <f>ст.гор.!G191</f>
        <v>0.5</v>
      </c>
      <c r="H156" s="4202"/>
      <c r="I156" s="4271"/>
      <c r="J156" s="4272"/>
      <c r="K156" s="4274"/>
      <c r="M156" s="312">
        <f>ст.гор.!M191</f>
        <v>0.66666666666666663</v>
      </c>
      <c r="N156" s="4202"/>
      <c r="O156" s="4271"/>
      <c r="P156" s="4272"/>
      <c r="Q156" s="4274"/>
      <c r="S156" s="312">
        <f>ст.гор.!S191</f>
        <v>0.79166666666666663</v>
      </c>
      <c r="T156" s="4202"/>
      <c r="U156" s="4271"/>
      <c r="V156" s="4272"/>
      <c r="W156" s="4274"/>
      <c r="Y156" s="4266"/>
      <c r="Z156" s="4260"/>
      <c r="AA156" s="4261"/>
      <c r="AB156" s="4261"/>
      <c r="AC156" s="4279"/>
    </row>
    <row r="157" spans="1:29">
      <c r="A157" s="4206" t="str">
        <f>ст.гор.!A192</f>
        <v>Павильон "12 мкр"</v>
      </c>
      <c r="B157" s="4207" t="s">
        <v>251</v>
      </c>
      <c r="C157" s="4275"/>
      <c r="D157" s="4276"/>
      <c r="E157" s="4273"/>
      <c r="G157" s="4206" t="str">
        <f>ст.гор.!G192</f>
        <v>Павильон "12 мкр"</v>
      </c>
      <c r="H157" s="4207" t="s">
        <v>251</v>
      </c>
      <c r="I157" s="4275"/>
      <c r="J157" s="4276"/>
      <c r="K157" s="4273"/>
      <c r="M157" s="4206" t="str">
        <f>ст.гор.!M192</f>
        <v>Павильон "12 мкр"</v>
      </c>
      <c r="N157" s="4207" t="s">
        <v>251</v>
      </c>
      <c r="O157" s="4275"/>
      <c r="P157" s="4276"/>
      <c r="Q157" s="4273"/>
      <c r="S157" s="4206" t="str">
        <f>ст.гор.!S192</f>
        <v>Павильон "12 мкр"</v>
      </c>
      <c r="T157" s="4207" t="s">
        <v>251</v>
      </c>
      <c r="U157" s="4275"/>
      <c r="V157" s="4276"/>
      <c r="W157" s="4273"/>
      <c r="Y157" s="1661"/>
      <c r="Z157" s="4260"/>
      <c r="AA157" s="4263"/>
      <c r="AB157" s="4263"/>
      <c r="AC157" s="4279"/>
    </row>
    <row r="158" spans="1:29">
      <c r="A158" s="4206"/>
      <c r="B158" s="4207"/>
      <c r="C158" s="4277"/>
      <c r="D158" s="4278"/>
      <c r="E158" s="4274"/>
      <c r="G158" s="4206"/>
      <c r="H158" s="4207"/>
      <c r="I158" s="4277"/>
      <c r="J158" s="4278"/>
      <c r="K158" s="4274"/>
      <c r="M158" s="4206"/>
      <c r="N158" s="4207"/>
      <c r="O158" s="4277"/>
      <c r="P158" s="4278"/>
      <c r="Q158" s="4274"/>
      <c r="S158" s="4206"/>
      <c r="T158" s="4207"/>
      <c r="U158" s="4277"/>
      <c r="V158" s="4278"/>
      <c r="W158" s="4274"/>
      <c r="Y158" s="4280"/>
      <c r="Z158" s="4260"/>
      <c r="AA158" s="4263"/>
      <c r="AB158" s="4263"/>
      <c r="AC158" s="4279"/>
    </row>
    <row r="159" spans="1:29">
      <c r="A159" s="326"/>
      <c r="B159" s="4207" t="s">
        <v>252</v>
      </c>
      <c r="C159" s="4275" t="s">
        <v>455</v>
      </c>
      <c r="D159" s="4276"/>
      <c r="E159" s="4273">
        <f>'10,00'!F330</f>
        <v>0</v>
      </c>
      <c r="G159" s="326"/>
      <c r="H159" s="4207" t="s">
        <v>252</v>
      </c>
      <c r="I159" s="4289"/>
      <c r="J159" s="4290"/>
      <c r="K159" s="4273"/>
      <c r="M159" s="326"/>
      <c r="N159" s="4207" t="s">
        <v>252</v>
      </c>
      <c r="O159" s="4289"/>
      <c r="P159" s="4290"/>
      <c r="Q159" s="4273"/>
      <c r="S159" s="326"/>
      <c r="T159" s="4207" t="s">
        <v>252</v>
      </c>
      <c r="U159" s="4275" t="s">
        <v>455</v>
      </c>
      <c r="V159" s="4276"/>
      <c r="W159" s="4273">
        <f>'19,00'!F331</f>
        <v>0</v>
      </c>
      <c r="Y159" s="4281"/>
      <c r="Z159" s="4260"/>
      <c r="AA159" s="3996"/>
      <c r="AB159" s="3996"/>
      <c r="AC159" s="4279"/>
    </row>
    <row r="160" spans="1:29">
      <c r="A160" s="4267" t="e">
        <f>ст.гор.!A195</f>
        <v>#VALUE!</v>
      </c>
      <c r="B160" s="4207"/>
      <c r="C160" s="4277"/>
      <c r="D160" s="4278"/>
      <c r="E160" s="4274"/>
      <c r="G160" s="4267">
        <f>ст.гор.!G195</f>
        <v>44606</v>
      </c>
      <c r="H160" s="4207"/>
      <c r="I160" s="4291"/>
      <c r="J160" s="4292"/>
      <c r="K160" s="4274"/>
      <c r="M160" s="4267">
        <f>ст.гор.!M195</f>
        <v>44606</v>
      </c>
      <c r="N160" s="4207"/>
      <c r="O160" s="4291"/>
      <c r="P160" s="4292"/>
      <c r="Q160" s="4274"/>
      <c r="S160" s="4267">
        <f>ст.гор.!S195</f>
        <v>44606</v>
      </c>
      <c r="T160" s="4207"/>
      <c r="U160" s="4277"/>
      <c r="V160" s="4278"/>
      <c r="W160" s="4274"/>
      <c r="Y160" s="3"/>
      <c r="Z160" s="4260"/>
      <c r="AA160" s="3996"/>
      <c r="AB160" s="3996"/>
      <c r="AC160" s="4279"/>
    </row>
    <row r="161" spans="1:29">
      <c r="A161" s="4268"/>
      <c r="B161" s="4207" t="s">
        <v>253</v>
      </c>
      <c r="C161" s="4224"/>
      <c r="D161" s="4225"/>
      <c r="E161" s="4273"/>
      <c r="G161" s="4268"/>
      <c r="H161" s="4207" t="s">
        <v>253</v>
      </c>
      <c r="I161" s="4224"/>
      <c r="J161" s="4225"/>
      <c r="K161" s="4273"/>
      <c r="M161" s="4268"/>
      <c r="N161" s="4207" t="s">
        <v>253</v>
      </c>
      <c r="O161" s="4224"/>
      <c r="P161" s="4225"/>
      <c r="Q161" s="4273"/>
      <c r="S161" s="4268"/>
      <c r="T161" s="4207" t="s">
        <v>253</v>
      </c>
      <c r="U161" s="4224"/>
      <c r="V161" s="4225"/>
      <c r="W161" s="4273"/>
      <c r="Y161" s="3"/>
      <c r="Z161" s="3"/>
      <c r="AA161" s="3"/>
      <c r="AB161" s="3"/>
      <c r="AC161" s="3"/>
    </row>
    <row r="162" spans="1:29">
      <c r="A162" s="373"/>
      <c r="B162" s="4207"/>
      <c r="C162" s="4226"/>
      <c r="D162" s="4227"/>
      <c r="E162" s="4274"/>
      <c r="G162" s="373"/>
      <c r="H162" s="4207"/>
      <c r="I162" s="4226"/>
      <c r="J162" s="4227"/>
      <c r="K162" s="4274"/>
      <c r="M162" s="373"/>
      <c r="N162" s="4207"/>
      <c r="O162" s="4226"/>
      <c r="P162" s="4227"/>
      <c r="Q162" s="4274"/>
      <c r="S162" s="373"/>
      <c r="T162" s="4207"/>
      <c r="U162" s="4226"/>
      <c r="V162" s="4227"/>
      <c r="W162" s="4274"/>
    </row>
    <row r="164" spans="1:29">
      <c r="A164" s="448"/>
      <c r="B164" s="4202"/>
      <c r="C164" s="4269" t="s">
        <v>9</v>
      </c>
      <c r="D164" s="4270"/>
      <c r="E164" s="4273" t="e">
        <f>'10,00'!#REF!</f>
        <v>#REF!</v>
      </c>
      <c r="G164" s="448"/>
      <c r="H164" s="4202"/>
      <c r="I164" s="4269" t="s">
        <v>9</v>
      </c>
      <c r="J164" s="4270"/>
      <c r="K164" s="4273" t="e">
        <f>'11,30'!P401</f>
        <v>#REF!</v>
      </c>
      <c r="M164" s="448"/>
      <c r="N164" s="4202"/>
      <c r="O164" s="4269" t="s">
        <v>9</v>
      </c>
      <c r="P164" s="4270"/>
      <c r="Q164" s="4273" t="e">
        <f>'16,00'!P400</f>
        <v>#REF!</v>
      </c>
      <c r="S164" s="448"/>
      <c r="T164" s="4202"/>
      <c r="U164" s="4269" t="s">
        <v>9</v>
      </c>
      <c r="V164" s="4270"/>
      <c r="W164" s="4273" t="e">
        <f>'19,00'!#REF!</f>
        <v>#REF!</v>
      </c>
    </row>
    <row r="165" spans="1:29" ht="15.75">
      <c r="A165" s="312">
        <f>ст.гор.!A200</f>
        <v>0.41666666666666669</v>
      </c>
      <c r="B165" s="4202"/>
      <c r="C165" s="4271"/>
      <c r="D165" s="4272"/>
      <c r="E165" s="4274"/>
      <c r="G165" s="312">
        <f>ст.гор.!G200</f>
        <v>0.5</v>
      </c>
      <c r="H165" s="4202"/>
      <c r="I165" s="4271"/>
      <c r="J165" s="4272"/>
      <c r="K165" s="4274"/>
      <c r="M165" s="312">
        <f>ст.гор.!M200</f>
        <v>0.66666666666666663</v>
      </c>
      <c r="N165" s="4202"/>
      <c r="O165" s="4271"/>
      <c r="P165" s="4272"/>
      <c r="Q165" s="4274"/>
      <c r="S165" s="312">
        <f>ст.гор.!S200</f>
        <v>0.79166666666666663</v>
      </c>
      <c r="T165" s="4202"/>
      <c r="U165" s="4271"/>
      <c r="V165" s="4272"/>
      <c r="W165" s="4274"/>
    </row>
    <row r="166" spans="1:29">
      <c r="A166" s="4206" t="str">
        <f>ст.гор.!A201</f>
        <v>Павильон "Ильбирс"</v>
      </c>
      <c r="B166" s="4207" t="s">
        <v>251</v>
      </c>
      <c r="C166" s="4275"/>
      <c r="D166" s="4276"/>
      <c r="E166" s="4273"/>
      <c r="G166" s="4206" t="str">
        <f>ст.гор.!G201</f>
        <v>Павильон "Ильбирс"</v>
      </c>
      <c r="H166" s="4207" t="s">
        <v>251</v>
      </c>
      <c r="I166" s="4275"/>
      <c r="J166" s="4276"/>
      <c r="K166" s="4273"/>
      <c r="M166" s="4206" t="str">
        <f>ст.гор.!M201</f>
        <v>Павильон "Ильбирс"</v>
      </c>
      <c r="N166" s="4207" t="s">
        <v>251</v>
      </c>
      <c r="O166" s="4275"/>
      <c r="P166" s="4276"/>
      <c r="Q166" s="4273"/>
      <c r="S166" s="4206" t="str">
        <f>ст.гор.!S201</f>
        <v>Павильон "Ильбирс"</v>
      </c>
      <c r="T166" s="4207" t="s">
        <v>251</v>
      </c>
      <c r="U166" s="4275"/>
      <c r="V166" s="4276"/>
      <c r="W166" s="4273"/>
    </row>
    <row r="167" spans="1:29">
      <c r="A167" s="4206"/>
      <c r="B167" s="4207"/>
      <c r="C167" s="4277"/>
      <c r="D167" s="4278"/>
      <c r="E167" s="4274"/>
      <c r="G167" s="4206"/>
      <c r="H167" s="4207"/>
      <c r="I167" s="4277"/>
      <c r="J167" s="4278"/>
      <c r="K167" s="4274"/>
      <c r="M167" s="4206"/>
      <c r="N167" s="4207"/>
      <c r="O167" s="4277"/>
      <c r="P167" s="4278"/>
      <c r="Q167" s="4274"/>
      <c r="S167" s="4206"/>
      <c r="T167" s="4207"/>
      <c r="U167" s="4277"/>
      <c r="V167" s="4278"/>
      <c r="W167" s="4274"/>
    </row>
    <row r="168" spans="1:29">
      <c r="A168" s="326"/>
      <c r="B168" s="4207" t="s">
        <v>252</v>
      </c>
      <c r="C168" s="4289"/>
      <c r="D168" s="4290"/>
      <c r="E168" s="4273"/>
      <c r="G168" s="326"/>
      <c r="H168" s="4207" t="s">
        <v>252</v>
      </c>
      <c r="I168" s="4289"/>
      <c r="J168" s="4290"/>
      <c r="K168" s="4273"/>
      <c r="M168" s="326"/>
      <c r="N168" s="4207" t="s">
        <v>252</v>
      </c>
      <c r="O168" s="4289"/>
      <c r="P168" s="4290"/>
      <c r="Q168" s="4273"/>
      <c r="S168" s="326"/>
      <c r="T168" s="4207" t="s">
        <v>252</v>
      </c>
      <c r="U168" s="4289"/>
      <c r="V168" s="4290"/>
      <c r="W168" s="4273"/>
    </row>
    <row r="169" spans="1:29">
      <c r="A169" s="4267" t="e">
        <f>ст.гор.!A204</f>
        <v>#VALUE!</v>
      </c>
      <c r="B169" s="4207"/>
      <c r="C169" s="4291"/>
      <c r="D169" s="4292"/>
      <c r="E169" s="4274"/>
      <c r="G169" s="4267">
        <f>ст.гор.!G204</f>
        <v>44606</v>
      </c>
      <c r="H169" s="4207"/>
      <c r="I169" s="4291"/>
      <c r="J169" s="4292"/>
      <c r="K169" s="4274"/>
      <c r="M169" s="4267">
        <f>ст.гор.!M204</f>
        <v>44606</v>
      </c>
      <c r="N169" s="4207"/>
      <c r="O169" s="4291"/>
      <c r="P169" s="4292"/>
      <c r="Q169" s="4274"/>
      <c r="S169" s="4267">
        <f>ст.гор.!S204</f>
        <v>44606</v>
      </c>
      <c r="T169" s="4207"/>
      <c r="U169" s="4291"/>
      <c r="V169" s="4292"/>
      <c r="W169" s="4274"/>
    </row>
    <row r="170" spans="1:29">
      <c r="A170" s="4268"/>
      <c r="B170" s="4207" t="s">
        <v>253</v>
      </c>
      <c r="C170" s="4224"/>
      <c r="D170" s="4225"/>
      <c r="E170" s="4273"/>
      <c r="G170" s="4268"/>
      <c r="H170" s="4207" t="s">
        <v>253</v>
      </c>
      <c r="I170" s="4224"/>
      <c r="J170" s="4225"/>
      <c r="K170" s="4273"/>
      <c r="M170" s="4268"/>
      <c r="N170" s="4207" t="s">
        <v>253</v>
      </c>
      <c r="O170" s="4224"/>
      <c r="P170" s="4225"/>
      <c r="Q170" s="4273"/>
      <c r="S170" s="4268"/>
      <c r="T170" s="4207" t="s">
        <v>253</v>
      </c>
      <c r="U170" s="4224"/>
      <c r="V170" s="4225"/>
      <c r="W170" s="4273"/>
    </row>
    <row r="171" spans="1:29">
      <c r="A171" s="447"/>
      <c r="B171" s="4207"/>
      <c r="C171" s="4226"/>
      <c r="D171" s="4227"/>
      <c r="E171" s="4274"/>
      <c r="G171" s="447"/>
      <c r="H171" s="4207"/>
      <c r="I171" s="4226"/>
      <c r="J171" s="4227"/>
      <c r="K171" s="4274"/>
      <c r="M171" s="447"/>
      <c r="N171" s="4207"/>
      <c r="O171" s="4226"/>
      <c r="P171" s="4227"/>
      <c r="Q171" s="4274"/>
      <c r="S171" s="447"/>
      <c r="T171" s="4207"/>
      <c r="U171" s="4226"/>
      <c r="V171" s="4227"/>
      <c r="W171" s="4274"/>
    </row>
    <row r="173" spans="1:29">
      <c r="A173" s="1529"/>
      <c r="B173" s="4202"/>
      <c r="C173" s="4275" t="s">
        <v>455</v>
      </c>
      <c r="D173" s="4276"/>
      <c r="E173" s="4273">
        <f>'Оз 5;30'!F6</f>
        <v>300</v>
      </c>
      <c r="G173" s="1529"/>
      <c r="H173" s="4202"/>
      <c r="I173" s="4275" t="s">
        <v>455</v>
      </c>
      <c r="J173" s="4276"/>
      <c r="K173" s="4273">
        <f>'Оз 13;00'!F6</f>
        <v>320</v>
      </c>
      <c r="M173" s="1529"/>
      <c r="N173" s="4202"/>
      <c r="O173" s="4269" t="s">
        <v>9</v>
      </c>
      <c r="P173" s="4270"/>
      <c r="Q173" s="4273">
        <f>'Оз 16,00'!F5</f>
        <v>0</v>
      </c>
      <c r="S173" s="1529"/>
      <c r="T173" s="4202"/>
      <c r="U173" s="4275" t="s">
        <v>455</v>
      </c>
      <c r="V173" s="4276"/>
      <c r="W173" s="4273">
        <f>'Оз 19;00'!F6</f>
        <v>300</v>
      </c>
    </row>
    <row r="174" spans="1:29" ht="15.75">
      <c r="A174" s="312">
        <f>A165</f>
        <v>0.41666666666666669</v>
      </c>
      <c r="B174" s="4202"/>
      <c r="C174" s="4277"/>
      <c r="D174" s="4278"/>
      <c r="E174" s="4274"/>
      <c r="G174" s="312">
        <f>G165</f>
        <v>0.5</v>
      </c>
      <c r="H174" s="4202"/>
      <c r="I174" s="4277"/>
      <c r="J174" s="4278"/>
      <c r="K174" s="4274"/>
      <c r="M174" s="312">
        <f>M165</f>
        <v>0.66666666666666663</v>
      </c>
      <c r="N174" s="4202"/>
      <c r="O174" s="4271"/>
      <c r="P174" s="4272"/>
      <c r="Q174" s="4274"/>
      <c r="S174" s="312">
        <f>S165</f>
        <v>0.79166666666666663</v>
      </c>
      <c r="T174" s="4202"/>
      <c r="U174" s="4277"/>
      <c r="V174" s="4278"/>
      <c r="W174" s="4274"/>
    </row>
    <row r="175" spans="1:29">
      <c r="A175" s="4206" t="str">
        <f>'Оз 5;30'!G1</f>
        <v>Оазис  Ай - Пери</v>
      </c>
      <c r="B175" s="4207" t="s">
        <v>251</v>
      </c>
      <c r="C175" s="4275" t="s">
        <v>476</v>
      </c>
      <c r="D175" s="4276"/>
      <c r="E175" s="4293">
        <f>'Оз 5;30'!F17</f>
        <v>1</v>
      </c>
      <c r="G175" s="4206" t="str">
        <f>A175</f>
        <v>Оазис  Ай - Пери</v>
      </c>
      <c r="H175" s="4207" t="s">
        <v>251</v>
      </c>
      <c r="I175" s="4275" t="s">
        <v>476</v>
      </c>
      <c r="J175" s="4276"/>
      <c r="K175" s="4293">
        <f>'Оз 13;00'!F17</f>
        <v>0</v>
      </c>
      <c r="M175" s="4206" t="str">
        <f>G175</f>
        <v>Оазис  Ай - Пери</v>
      </c>
      <c r="N175" s="4207" t="s">
        <v>251</v>
      </c>
      <c r="O175" s="4275" t="s">
        <v>476</v>
      </c>
      <c r="P175" s="4276"/>
      <c r="Q175" s="4293">
        <f>'Оз 16,00'!F14</f>
        <v>0</v>
      </c>
      <c r="S175" s="4206" t="str">
        <f>M175</f>
        <v>Оазис  Ай - Пери</v>
      </c>
      <c r="T175" s="4207" t="s">
        <v>251</v>
      </c>
      <c r="U175" s="4275" t="s">
        <v>476</v>
      </c>
      <c r="V175" s="4276"/>
      <c r="W175" s="4293">
        <f>'Оз 19;00'!F17</f>
        <v>1</v>
      </c>
    </row>
    <row r="176" spans="1:29">
      <c r="A176" s="4206"/>
      <c r="B176" s="4207"/>
      <c r="C176" s="4277"/>
      <c r="D176" s="4278"/>
      <c r="E176" s="4294"/>
      <c r="G176" s="4206"/>
      <c r="H176" s="4207"/>
      <c r="I176" s="4277"/>
      <c r="J176" s="4278"/>
      <c r="K176" s="4294"/>
      <c r="M176" s="4206"/>
      <c r="N176" s="4207"/>
      <c r="O176" s="4277"/>
      <c r="P176" s="4278"/>
      <c r="Q176" s="4294"/>
      <c r="S176" s="4206"/>
      <c r="T176" s="4207"/>
      <c r="U176" s="4277"/>
      <c r="V176" s="4278"/>
      <c r="W176" s="4294"/>
    </row>
    <row r="177" spans="1:23">
      <c r="A177" s="326"/>
      <c r="B177" s="4207" t="s">
        <v>252</v>
      </c>
      <c r="C177" s="4289"/>
      <c r="D177" s="4290"/>
      <c r="E177" s="4273"/>
      <c r="G177" s="326"/>
      <c r="H177" s="4207" t="s">
        <v>252</v>
      </c>
      <c r="I177" s="4289"/>
      <c r="J177" s="4290"/>
      <c r="K177" s="4273"/>
      <c r="M177" s="326"/>
      <c r="N177" s="4207" t="s">
        <v>252</v>
      </c>
      <c r="O177" s="4289"/>
      <c r="P177" s="4290"/>
      <c r="Q177" s="4273"/>
      <c r="S177" s="326"/>
      <c r="T177" s="4207" t="s">
        <v>252</v>
      </c>
      <c r="U177" s="4289"/>
      <c r="V177" s="4290"/>
      <c r="W177" s="4273"/>
    </row>
    <row r="178" spans="1:23">
      <c r="A178" s="4267">
        <f>'Оз Основная продукция'!B1</f>
        <v>44606</v>
      </c>
      <c r="B178" s="4207"/>
      <c r="C178" s="4291"/>
      <c r="D178" s="4292"/>
      <c r="E178" s="4274"/>
      <c r="G178" s="4267">
        <f>A178</f>
        <v>44606</v>
      </c>
      <c r="H178" s="4207"/>
      <c r="I178" s="4291"/>
      <c r="J178" s="4292"/>
      <c r="K178" s="4274"/>
      <c r="M178" s="4267">
        <f>G178</f>
        <v>44606</v>
      </c>
      <c r="N178" s="4207"/>
      <c r="O178" s="4291"/>
      <c r="P178" s="4292"/>
      <c r="Q178" s="4274"/>
      <c r="S178" s="4267">
        <f>M178</f>
        <v>44606</v>
      </c>
      <c r="T178" s="4207"/>
      <c r="U178" s="4291"/>
      <c r="V178" s="4292"/>
      <c r="W178" s="4274"/>
    </row>
    <row r="179" spans="1:23">
      <c r="A179" s="4268"/>
      <c r="B179" s="4207" t="s">
        <v>253</v>
      </c>
      <c r="C179" s="4224"/>
      <c r="D179" s="4225"/>
      <c r="E179" s="4273"/>
      <c r="G179" s="4268"/>
      <c r="H179" s="4207" t="s">
        <v>253</v>
      </c>
      <c r="I179" s="4224"/>
      <c r="J179" s="4225"/>
      <c r="K179" s="4273"/>
      <c r="M179" s="4268"/>
      <c r="N179" s="4207" t="s">
        <v>253</v>
      </c>
      <c r="O179" s="4224"/>
      <c r="P179" s="4225"/>
      <c r="Q179" s="4273"/>
      <c r="S179" s="4268"/>
      <c r="T179" s="4207" t="s">
        <v>253</v>
      </c>
      <c r="U179" s="4224"/>
      <c r="V179" s="4225"/>
      <c r="W179" s="4273"/>
    </row>
    <row r="180" spans="1:23">
      <c r="A180" s="1528"/>
      <c r="B180" s="4207"/>
      <c r="C180" s="4226"/>
      <c r="D180" s="4227"/>
      <c r="E180" s="4274"/>
      <c r="G180" s="1528"/>
      <c r="H180" s="4207"/>
      <c r="I180" s="4226"/>
      <c r="J180" s="4227"/>
      <c r="K180" s="4274"/>
      <c r="M180" s="1528"/>
      <c r="N180" s="4207"/>
      <c r="O180" s="4226"/>
      <c r="P180" s="4227"/>
      <c r="Q180" s="4274"/>
      <c r="S180" s="1528"/>
      <c r="T180" s="4207"/>
      <c r="U180" s="4226"/>
      <c r="V180" s="4227"/>
      <c r="W180" s="4274"/>
    </row>
    <row r="182" spans="1:23">
      <c r="A182" s="1582"/>
      <c r="B182" s="4202"/>
      <c r="C182" s="4275" t="s">
        <v>455</v>
      </c>
      <c r="D182" s="4276"/>
      <c r="E182" s="4273">
        <f>'Оз 5;30'!P6</f>
        <v>180</v>
      </c>
      <c r="G182" s="1582"/>
      <c r="H182" s="4202"/>
      <c r="I182" s="4275" t="s">
        <v>455</v>
      </c>
      <c r="J182" s="4276"/>
      <c r="K182" s="4273">
        <f>'Оз 13;00'!P6</f>
        <v>280</v>
      </c>
      <c r="M182" s="1582"/>
      <c r="N182" s="4202"/>
      <c r="O182" s="4269" t="s">
        <v>9</v>
      </c>
      <c r="P182" s="4270"/>
      <c r="Q182" s="4273">
        <f>'Оз 16,00'!P5</f>
        <v>0</v>
      </c>
      <c r="S182" s="1582"/>
      <c r="T182" s="4202"/>
      <c r="U182" s="4275" t="s">
        <v>455</v>
      </c>
      <c r="V182" s="4276"/>
      <c r="W182" s="4273">
        <f>'Оз 19;00'!P6</f>
        <v>460</v>
      </c>
    </row>
    <row r="183" spans="1:23" ht="15.75">
      <c r="A183" s="312">
        <f>A174</f>
        <v>0.41666666666666669</v>
      </c>
      <c r="B183" s="4202"/>
      <c r="C183" s="4277"/>
      <c r="D183" s="4278"/>
      <c r="E183" s="4274"/>
      <c r="G183" s="312">
        <f>G174</f>
        <v>0.5</v>
      </c>
      <c r="H183" s="4202"/>
      <c r="I183" s="4277"/>
      <c r="J183" s="4278"/>
      <c r="K183" s="4274"/>
      <c r="M183" s="312">
        <f>M174</f>
        <v>0.66666666666666663</v>
      </c>
      <c r="N183" s="4202"/>
      <c r="O183" s="4271"/>
      <c r="P183" s="4272"/>
      <c r="Q183" s="4274"/>
      <c r="S183" s="312">
        <f>S174</f>
        <v>0.79166666666666663</v>
      </c>
      <c r="T183" s="4202"/>
      <c r="U183" s="4277"/>
      <c r="V183" s="4278"/>
      <c r="W183" s="4274"/>
    </row>
    <row r="184" spans="1:23">
      <c r="A184" s="4206" t="str">
        <f>'Оз 5;30'!Q1</f>
        <v xml:space="preserve">Оазис Бар </v>
      </c>
      <c r="B184" s="4207" t="s">
        <v>251</v>
      </c>
      <c r="C184" s="4275" t="s">
        <v>476</v>
      </c>
      <c r="D184" s="4276"/>
      <c r="E184" s="4293">
        <f>'Оз 5;30'!P17</f>
        <v>0.5</v>
      </c>
      <c r="G184" s="4206" t="str">
        <f>A184</f>
        <v xml:space="preserve">Оазис Бар </v>
      </c>
      <c r="H184" s="4207" t="s">
        <v>251</v>
      </c>
      <c r="I184" s="4275" t="s">
        <v>476</v>
      </c>
      <c r="J184" s="4276"/>
      <c r="K184" s="4293">
        <f>'Оз 13;00'!P17</f>
        <v>1</v>
      </c>
      <c r="M184" s="4206" t="str">
        <f>G184</f>
        <v xml:space="preserve">Оазис Бар </v>
      </c>
      <c r="N184" s="4207" t="s">
        <v>251</v>
      </c>
      <c r="O184" s="4275" t="s">
        <v>476</v>
      </c>
      <c r="P184" s="4276"/>
      <c r="Q184" s="4293">
        <f>'Оз 16,00'!P14</f>
        <v>0</v>
      </c>
      <c r="S184" s="4206" t="str">
        <f>M184</f>
        <v xml:space="preserve">Оазис Бар </v>
      </c>
      <c r="T184" s="4207" t="s">
        <v>251</v>
      </c>
      <c r="U184" s="4275" t="s">
        <v>476</v>
      </c>
      <c r="V184" s="4276"/>
      <c r="W184" s="4293">
        <f>'Оз 19;00'!P17</f>
        <v>1.5</v>
      </c>
    </row>
    <row r="185" spans="1:23">
      <c r="A185" s="4206"/>
      <c r="B185" s="4207"/>
      <c r="C185" s="4277"/>
      <c r="D185" s="4278"/>
      <c r="E185" s="4294"/>
      <c r="G185" s="4206"/>
      <c r="H185" s="4207"/>
      <c r="I185" s="4277"/>
      <c r="J185" s="4278"/>
      <c r="K185" s="4294"/>
      <c r="M185" s="4206"/>
      <c r="N185" s="4207"/>
      <c r="O185" s="4277"/>
      <c r="P185" s="4278"/>
      <c r="Q185" s="4294"/>
      <c r="S185" s="4206"/>
      <c r="T185" s="4207"/>
      <c r="U185" s="4277"/>
      <c r="V185" s="4278"/>
      <c r="W185" s="4294"/>
    </row>
    <row r="186" spans="1:23">
      <c r="A186" s="326"/>
      <c r="B186" s="4207" t="s">
        <v>252</v>
      </c>
      <c r="C186" s="4289"/>
      <c r="D186" s="4290"/>
      <c r="E186" s="4273"/>
      <c r="G186" s="326"/>
      <c r="H186" s="4207" t="s">
        <v>252</v>
      </c>
      <c r="I186" s="4289"/>
      <c r="J186" s="4290"/>
      <c r="K186" s="4273"/>
      <c r="M186" s="326"/>
      <c r="N186" s="4207" t="s">
        <v>252</v>
      </c>
      <c r="O186" s="4289"/>
      <c r="P186" s="4290"/>
      <c r="Q186" s="4273"/>
      <c r="S186" s="326"/>
      <c r="T186" s="4207" t="s">
        <v>252</v>
      </c>
      <c r="U186" s="4289"/>
      <c r="V186" s="4290"/>
      <c r="W186" s="4273"/>
    </row>
    <row r="187" spans="1:23">
      <c r="A187" s="4267">
        <f>A178</f>
        <v>44606</v>
      </c>
      <c r="B187" s="4207"/>
      <c r="C187" s="4291"/>
      <c r="D187" s="4292"/>
      <c r="E187" s="4274"/>
      <c r="G187" s="4267">
        <f>A187</f>
        <v>44606</v>
      </c>
      <c r="H187" s="4207"/>
      <c r="I187" s="4291"/>
      <c r="J187" s="4292"/>
      <c r="K187" s="4274"/>
      <c r="M187" s="4267">
        <f>G187</f>
        <v>44606</v>
      </c>
      <c r="N187" s="4207"/>
      <c r="O187" s="4291"/>
      <c r="P187" s="4292"/>
      <c r="Q187" s="4274"/>
      <c r="S187" s="4267">
        <f>M187</f>
        <v>44606</v>
      </c>
      <c r="T187" s="4207"/>
      <c r="U187" s="4291"/>
      <c r="V187" s="4292"/>
      <c r="W187" s="4274"/>
    </row>
    <row r="188" spans="1:23">
      <c r="A188" s="4268"/>
      <c r="B188" s="4207" t="s">
        <v>253</v>
      </c>
      <c r="C188" s="4224"/>
      <c r="D188" s="4225"/>
      <c r="E188" s="4273"/>
      <c r="G188" s="4268"/>
      <c r="H188" s="4207" t="s">
        <v>253</v>
      </c>
      <c r="I188" s="4224"/>
      <c r="J188" s="4225"/>
      <c r="K188" s="4273"/>
      <c r="M188" s="4268"/>
      <c r="N188" s="4207" t="s">
        <v>253</v>
      </c>
      <c r="O188" s="4224"/>
      <c r="P188" s="4225"/>
      <c r="Q188" s="4273"/>
      <c r="S188" s="4268"/>
      <c r="T188" s="4207" t="s">
        <v>253</v>
      </c>
      <c r="U188" s="4224"/>
      <c r="V188" s="4225"/>
      <c r="W188" s="4273"/>
    </row>
    <row r="189" spans="1:23">
      <c r="A189" s="1581"/>
      <c r="B189" s="4207"/>
      <c r="C189" s="4226"/>
      <c r="D189" s="4227"/>
      <c r="E189" s="4274"/>
      <c r="G189" s="1581"/>
      <c r="H189" s="4207"/>
      <c r="I189" s="4226"/>
      <c r="J189" s="4227"/>
      <c r="K189" s="4274"/>
      <c r="M189" s="1581"/>
      <c r="N189" s="4207"/>
      <c r="O189" s="4226"/>
      <c r="P189" s="4227"/>
      <c r="Q189" s="4274"/>
      <c r="S189" s="1581"/>
      <c r="T189" s="4207"/>
      <c r="U189" s="4226"/>
      <c r="V189" s="4227"/>
      <c r="W189" s="4274"/>
    </row>
    <row r="191" spans="1:23">
      <c r="A191" s="1671"/>
      <c r="B191" s="4202"/>
      <c r="C191" s="4275" t="s">
        <v>455</v>
      </c>
      <c r="D191" s="4276"/>
      <c r="E191" s="4273">
        <f>'Оз 5;30'!Z6</f>
        <v>140</v>
      </c>
      <c r="G191" s="1671"/>
      <c r="H191" s="4202"/>
      <c r="I191" s="4275" t="s">
        <v>455</v>
      </c>
      <c r="J191" s="4276"/>
      <c r="K191" s="4273">
        <f>'Оз 13;00'!Z6</f>
        <v>180</v>
      </c>
      <c r="M191" s="1671"/>
      <c r="N191" s="4202"/>
      <c r="O191" s="4269" t="s">
        <v>9</v>
      </c>
      <c r="P191" s="4270"/>
      <c r="Q191" s="4273">
        <f>'Оз 16,00'!Z5</f>
        <v>0</v>
      </c>
      <c r="S191" s="1671"/>
      <c r="T191" s="4202"/>
      <c r="U191" s="4275" t="s">
        <v>455</v>
      </c>
      <c r="V191" s="4276"/>
      <c r="W191" s="4273">
        <f>'Оз 19;00'!Z6</f>
        <v>220</v>
      </c>
    </row>
    <row r="192" spans="1:23" ht="15.75">
      <c r="A192" s="312">
        <f>A183</f>
        <v>0.41666666666666669</v>
      </c>
      <c r="B192" s="4202"/>
      <c r="C192" s="4277"/>
      <c r="D192" s="4278"/>
      <c r="E192" s="4274"/>
      <c r="G192" s="312">
        <f>G183</f>
        <v>0.5</v>
      </c>
      <c r="H192" s="4202"/>
      <c r="I192" s="4277"/>
      <c r="J192" s="4278"/>
      <c r="K192" s="4274"/>
      <c r="M192" s="312">
        <f>M183</f>
        <v>0.66666666666666663</v>
      </c>
      <c r="N192" s="4202"/>
      <c r="O192" s="4271"/>
      <c r="P192" s="4272"/>
      <c r="Q192" s="4274"/>
      <c r="S192" s="312">
        <f>S183</f>
        <v>0.79166666666666663</v>
      </c>
      <c r="T192" s="4202"/>
      <c r="U192" s="4277"/>
      <c r="V192" s="4278"/>
      <c r="W192" s="4274"/>
    </row>
    <row r="193" spans="1:23">
      <c r="A193" s="4206" t="s">
        <v>788</v>
      </c>
      <c r="B193" s="4207" t="s">
        <v>251</v>
      </c>
      <c r="C193" s="4275" t="s">
        <v>476</v>
      </c>
      <c r="D193" s="4276"/>
      <c r="E193" s="4293">
        <f>'Оз 5;30'!Z17</f>
        <v>1</v>
      </c>
      <c r="G193" s="4206" t="str">
        <f>A193</f>
        <v>Оазис Фрунзе</v>
      </c>
      <c r="H193" s="4207" t="s">
        <v>251</v>
      </c>
      <c r="I193" s="4275" t="s">
        <v>476</v>
      </c>
      <c r="J193" s="4276"/>
      <c r="K193" s="4293">
        <f>'Оз 13;00'!Z17</f>
        <v>0</v>
      </c>
      <c r="M193" s="4206" t="str">
        <f>G193</f>
        <v>Оазис Фрунзе</v>
      </c>
      <c r="N193" s="4207" t="s">
        <v>251</v>
      </c>
      <c r="O193" s="4275" t="s">
        <v>476</v>
      </c>
      <c r="P193" s="4276"/>
      <c r="Q193" s="4293">
        <f>'Оз 16,00'!Z14</f>
        <v>0</v>
      </c>
      <c r="S193" s="4206" t="str">
        <f>M193</f>
        <v>Оазис Фрунзе</v>
      </c>
      <c r="T193" s="4207" t="s">
        <v>251</v>
      </c>
      <c r="U193" s="4275" t="s">
        <v>476</v>
      </c>
      <c r="V193" s="4276"/>
      <c r="W193" s="4293">
        <f>'Оз 19;00'!Z17</f>
        <v>0.5</v>
      </c>
    </row>
    <row r="194" spans="1:23">
      <c r="A194" s="4206"/>
      <c r="B194" s="4207"/>
      <c r="C194" s="4277"/>
      <c r="D194" s="4278"/>
      <c r="E194" s="4294"/>
      <c r="G194" s="4206"/>
      <c r="H194" s="4207"/>
      <c r="I194" s="4277"/>
      <c r="J194" s="4278"/>
      <c r="K194" s="4294"/>
      <c r="M194" s="4206"/>
      <c r="N194" s="4207"/>
      <c r="O194" s="4277"/>
      <c r="P194" s="4278"/>
      <c r="Q194" s="4294"/>
      <c r="S194" s="4206"/>
      <c r="T194" s="4207"/>
      <c r="U194" s="4277"/>
      <c r="V194" s="4278"/>
      <c r="W194" s="4294"/>
    </row>
    <row r="195" spans="1:23">
      <c r="A195" s="326"/>
      <c r="B195" s="4207" t="s">
        <v>252</v>
      </c>
      <c r="C195" s="4289"/>
      <c r="D195" s="4290"/>
      <c r="E195" s="4273"/>
      <c r="G195" s="326"/>
      <c r="H195" s="4207" t="s">
        <v>252</v>
      </c>
      <c r="I195" s="4289"/>
      <c r="J195" s="4290"/>
      <c r="K195" s="4273"/>
      <c r="M195" s="326"/>
      <c r="N195" s="4207" t="s">
        <v>252</v>
      </c>
      <c r="O195" s="4289"/>
      <c r="P195" s="4290"/>
      <c r="Q195" s="4273"/>
      <c r="S195" s="326"/>
      <c r="T195" s="4207" t="s">
        <v>252</v>
      </c>
      <c r="U195" s="4289"/>
      <c r="V195" s="4290"/>
      <c r="W195" s="4273"/>
    </row>
    <row r="196" spans="1:23">
      <c r="A196" s="4267">
        <f>A187</f>
        <v>44606</v>
      </c>
      <c r="B196" s="4207"/>
      <c r="C196" s="4291"/>
      <c r="D196" s="4292"/>
      <c r="E196" s="4274"/>
      <c r="G196" s="4267">
        <f>A196</f>
        <v>44606</v>
      </c>
      <c r="H196" s="4207"/>
      <c r="I196" s="4291"/>
      <c r="J196" s="4292"/>
      <c r="K196" s="4274"/>
      <c r="M196" s="4267">
        <f>G196</f>
        <v>44606</v>
      </c>
      <c r="N196" s="4207"/>
      <c r="O196" s="4291"/>
      <c r="P196" s="4292"/>
      <c r="Q196" s="4274"/>
      <c r="S196" s="4267">
        <f>M196</f>
        <v>44606</v>
      </c>
      <c r="T196" s="4207"/>
      <c r="U196" s="4291"/>
      <c r="V196" s="4292"/>
      <c r="W196" s="4274"/>
    </row>
    <row r="197" spans="1:23">
      <c r="A197" s="4268"/>
      <c r="B197" s="4207" t="s">
        <v>253</v>
      </c>
      <c r="C197" s="4224"/>
      <c r="D197" s="4225"/>
      <c r="E197" s="4273"/>
      <c r="G197" s="4268"/>
      <c r="H197" s="4207" t="s">
        <v>253</v>
      </c>
      <c r="I197" s="4224"/>
      <c r="J197" s="4225"/>
      <c r="K197" s="4273"/>
      <c r="M197" s="4268"/>
      <c r="N197" s="4207" t="s">
        <v>253</v>
      </c>
      <c r="O197" s="4224"/>
      <c r="P197" s="4225"/>
      <c r="Q197" s="4273"/>
      <c r="S197" s="4268"/>
      <c r="T197" s="4207" t="s">
        <v>253</v>
      </c>
      <c r="U197" s="4224"/>
      <c r="V197" s="4225"/>
      <c r="W197" s="4273"/>
    </row>
    <row r="198" spans="1:23">
      <c r="A198" s="1670"/>
      <c r="B198" s="4207"/>
      <c r="C198" s="4226"/>
      <c r="D198" s="4227"/>
      <c r="E198" s="4274"/>
      <c r="G198" s="1670"/>
      <c r="H198" s="4207"/>
      <c r="I198" s="4226"/>
      <c r="J198" s="4227"/>
      <c r="K198" s="4274"/>
      <c r="M198" s="1670"/>
      <c r="N198" s="4207"/>
      <c r="O198" s="4226"/>
      <c r="P198" s="4227"/>
      <c r="Q198" s="4274"/>
      <c r="S198" s="1670"/>
      <c r="T198" s="4207"/>
      <c r="U198" s="4226"/>
      <c r="V198" s="4227"/>
      <c r="W198" s="4274"/>
    </row>
    <row r="200" spans="1:23">
      <c r="A200" s="1671"/>
      <c r="B200" s="4202"/>
      <c r="C200" s="4275" t="s">
        <v>455</v>
      </c>
      <c r="D200" s="4276"/>
      <c r="E200" s="4273">
        <f>'Оз 5;30'!AJ6</f>
        <v>220</v>
      </c>
      <c r="G200" s="1671"/>
      <c r="H200" s="4202"/>
      <c r="I200" s="4275" t="s">
        <v>455</v>
      </c>
      <c r="J200" s="4276"/>
      <c r="K200" s="4273">
        <f>'Оз 13;00'!AJ6</f>
        <v>40</v>
      </c>
      <c r="M200" s="1671"/>
      <c r="N200" s="4202"/>
      <c r="O200" s="4269" t="s">
        <v>9</v>
      </c>
      <c r="P200" s="4270"/>
      <c r="Q200" s="4273">
        <f>'Оз 16,00'!AJ5</f>
        <v>0</v>
      </c>
      <c r="S200" s="1671"/>
      <c r="T200" s="4202"/>
      <c r="U200" s="4275" t="s">
        <v>455</v>
      </c>
      <c r="V200" s="4276"/>
      <c r="W200" s="4273">
        <f>'Оз 19;00'!AJ6</f>
        <v>100</v>
      </c>
    </row>
    <row r="201" spans="1:23" ht="15.75">
      <c r="A201" s="312">
        <f>A192</f>
        <v>0.41666666666666669</v>
      </c>
      <c r="B201" s="4202"/>
      <c r="C201" s="4277"/>
      <c r="D201" s="4278"/>
      <c r="E201" s="4274"/>
      <c r="G201" s="312">
        <f>G192</f>
        <v>0.5</v>
      </c>
      <c r="H201" s="4202"/>
      <c r="I201" s="4277"/>
      <c r="J201" s="4278"/>
      <c r="K201" s="4274"/>
      <c r="M201" s="312">
        <f>M192</f>
        <v>0.66666666666666663</v>
      </c>
      <c r="N201" s="4202"/>
      <c r="O201" s="4271"/>
      <c r="P201" s="4272"/>
      <c r="Q201" s="4274"/>
      <c r="S201" s="312">
        <f>S192</f>
        <v>0.79166666666666663</v>
      </c>
      <c r="T201" s="4202"/>
      <c r="U201" s="4277"/>
      <c r="V201" s="4278"/>
      <c r="W201" s="4274"/>
    </row>
    <row r="202" spans="1:23">
      <c r="A202" s="4206" t="s">
        <v>803</v>
      </c>
      <c r="B202" s="4207" t="s">
        <v>251</v>
      </c>
      <c r="C202" s="4275" t="s">
        <v>476</v>
      </c>
      <c r="D202" s="4276"/>
      <c r="E202" s="4293">
        <f>'Оз 5;30'!AJ17</f>
        <v>0.5</v>
      </c>
      <c r="G202" s="4206" t="str">
        <f>A202</f>
        <v>Оазис Ак - Эмир</v>
      </c>
      <c r="H202" s="4207" t="s">
        <v>251</v>
      </c>
      <c r="I202" s="4275" t="s">
        <v>476</v>
      </c>
      <c r="J202" s="4276"/>
      <c r="K202" s="4293">
        <f>'Оз 13;00'!AJ17</f>
        <v>0.5</v>
      </c>
      <c r="M202" s="4206" t="str">
        <f>G202</f>
        <v>Оазис Ак - Эмир</v>
      </c>
      <c r="N202" s="4207" t="s">
        <v>251</v>
      </c>
      <c r="O202" s="4275" t="s">
        <v>476</v>
      </c>
      <c r="P202" s="4276"/>
      <c r="Q202" s="4293">
        <f>'Оз 16,00'!AJ14</f>
        <v>0</v>
      </c>
      <c r="S202" s="4206" t="str">
        <f>M202</f>
        <v>Оазис Ак - Эмир</v>
      </c>
      <c r="T202" s="4207" t="s">
        <v>251</v>
      </c>
      <c r="U202" s="4275" t="s">
        <v>476</v>
      </c>
      <c r="V202" s="4276"/>
      <c r="W202" s="4293">
        <f>'Оз 19;00'!P38</f>
        <v>0</v>
      </c>
    </row>
    <row r="203" spans="1:23">
      <c r="A203" s="4206"/>
      <c r="B203" s="4207"/>
      <c r="C203" s="4277"/>
      <c r="D203" s="4278"/>
      <c r="E203" s="4294"/>
      <c r="G203" s="4206"/>
      <c r="H203" s="4207"/>
      <c r="I203" s="4277"/>
      <c r="J203" s="4278"/>
      <c r="K203" s="4294"/>
      <c r="M203" s="4206"/>
      <c r="N203" s="4207"/>
      <c r="O203" s="4277"/>
      <c r="P203" s="4278"/>
      <c r="Q203" s="4294"/>
      <c r="S203" s="4206"/>
      <c r="T203" s="4207"/>
      <c r="U203" s="4277"/>
      <c r="V203" s="4278"/>
      <c r="W203" s="4294"/>
    </row>
    <row r="204" spans="1:23">
      <c r="A204" s="326"/>
      <c r="B204" s="4207" t="s">
        <v>252</v>
      </c>
      <c r="C204" s="4289"/>
      <c r="D204" s="4290"/>
      <c r="E204" s="4273"/>
      <c r="G204" s="326"/>
      <c r="H204" s="4207" t="s">
        <v>252</v>
      </c>
      <c r="I204" s="4289"/>
      <c r="J204" s="4290"/>
      <c r="K204" s="4273"/>
      <c r="M204" s="326"/>
      <c r="N204" s="4207" t="s">
        <v>252</v>
      </c>
      <c r="O204" s="4289"/>
      <c r="P204" s="4290"/>
      <c r="Q204" s="4273"/>
      <c r="S204" s="326"/>
      <c r="T204" s="4207" t="s">
        <v>252</v>
      </c>
      <c r="U204" s="4289"/>
      <c r="V204" s="4290"/>
      <c r="W204" s="4273"/>
    </row>
    <row r="205" spans="1:23">
      <c r="A205" s="4267">
        <f>A196</f>
        <v>44606</v>
      </c>
      <c r="B205" s="4207"/>
      <c r="C205" s="4291"/>
      <c r="D205" s="4292"/>
      <c r="E205" s="4274"/>
      <c r="G205" s="4267">
        <f>A205</f>
        <v>44606</v>
      </c>
      <c r="H205" s="4207"/>
      <c r="I205" s="4291"/>
      <c r="J205" s="4292"/>
      <c r="K205" s="4274"/>
      <c r="M205" s="4267">
        <f>G205</f>
        <v>44606</v>
      </c>
      <c r="N205" s="4207"/>
      <c r="O205" s="4291"/>
      <c r="P205" s="4292"/>
      <c r="Q205" s="4274"/>
      <c r="S205" s="4267">
        <f>M205</f>
        <v>44606</v>
      </c>
      <c r="T205" s="4207"/>
      <c r="U205" s="4291"/>
      <c r="V205" s="4292"/>
      <c r="W205" s="4274"/>
    </row>
    <row r="206" spans="1:23">
      <c r="A206" s="4268"/>
      <c r="B206" s="4207" t="s">
        <v>253</v>
      </c>
      <c r="C206" s="4224"/>
      <c r="D206" s="4225"/>
      <c r="E206" s="4273"/>
      <c r="G206" s="4268"/>
      <c r="H206" s="4207" t="s">
        <v>253</v>
      </c>
      <c r="I206" s="4224"/>
      <c r="J206" s="4225"/>
      <c r="K206" s="4273"/>
      <c r="M206" s="4268"/>
      <c r="N206" s="4207" t="s">
        <v>253</v>
      </c>
      <c r="O206" s="4224"/>
      <c r="P206" s="4225"/>
      <c r="Q206" s="4273"/>
      <c r="S206" s="4268"/>
      <c r="T206" s="4207" t="s">
        <v>253</v>
      </c>
      <c r="U206" s="4224"/>
      <c r="V206" s="4225"/>
      <c r="W206" s="4273"/>
    </row>
    <row r="207" spans="1:23">
      <c r="A207" s="1670"/>
      <c r="B207" s="4207"/>
      <c r="C207" s="4226"/>
      <c r="D207" s="4227"/>
      <c r="E207" s="4274"/>
      <c r="G207" s="1670"/>
      <c r="H207" s="4207"/>
      <c r="I207" s="4226"/>
      <c r="J207" s="4227"/>
      <c r="K207" s="4274"/>
      <c r="M207" s="1670"/>
      <c r="N207" s="4207"/>
      <c r="O207" s="4226"/>
      <c r="P207" s="4227"/>
      <c r="Q207" s="4274"/>
      <c r="S207" s="1670"/>
      <c r="T207" s="4207"/>
      <c r="U207" s="4226"/>
      <c r="V207" s="4227"/>
      <c r="W207" s="4274"/>
    </row>
    <row r="209" spans="1:23">
      <c r="A209" s="2136"/>
      <c r="B209" s="4202"/>
      <c r="C209" s="4275" t="s">
        <v>455</v>
      </c>
      <c r="D209" s="4276"/>
      <c r="E209" s="4273">
        <f>'Оз 5;30'!AT6</f>
        <v>240</v>
      </c>
      <c r="G209" s="2136"/>
      <c r="H209" s="4202"/>
      <c r="I209" s="4275" t="s">
        <v>455</v>
      </c>
      <c r="J209" s="4276"/>
      <c r="K209" s="4273">
        <f>'Оз 13;00'!AT6</f>
        <v>280</v>
      </c>
      <c r="M209" s="2136"/>
      <c r="N209" s="4202"/>
      <c r="O209" s="4269" t="s">
        <v>9</v>
      </c>
      <c r="P209" s="4270"/>
      <c r="Q209" s="4273">
        <f>'Оз 16,00'!AT5</f>
        <v>0</v>
      </c>
      <c r="S209" s="2136"/>
      <c r="T209" s="4202"/>
      <c r="U209" s="4275" t="s">
        <v>455</v>
      </c>
      <c r="V209" s="4276"/>
      <c r="W209" s="4273">
        <f>'Оз 19;00'!AT6</f>
        <v>260</v>
      </c>
    </row>
    <row r="210" spans="1:23" ht="15.75">
      <c r="A210" s="312">
        <f>A201</f>
        <v>0.41666666666666669</v>
      </c>
      <c r="B210" s="4202"/>
      <c r="C210" s="4277"/>
      <c r="D210" s="4278"/>
      <c r="E210" s="4274"/>
      <c r="G210" s="312">
        <f>G201</f>
        <v>0.5</v>
      </c>
      <c r="H210" s="4202"/>
      <c r="I210" s="4277"/>
      <c r="J210" s="4278"/>
      <c r="K210" s="4274"/>
      <c r="M210" s="312">
        <f>M201</f>
        <v>0.66666666666666663</v>
      </c>
      <c r="N210" s="4202"/>
      <c r="O210" s="4271"/>
      <c r="P210" s="4272"/>
      <c r="Q210" s="4274"/>
      <c r="S210" s="312">
        <f>S201</f>
        <v>0.79166666666666663</v>
      </c>
      <c r="T210" s="4202"/>
      <c r="U210" s="4277"/>
      <c r="V210" s="4278"/>
      <c r="W210" s="4274"/>
    </row>
    <row r="211" spans="1:23">
      <c r="A211" s="4206" t="s">
        <v>598</v>
      </c>
      <c r="B211" s="4207" t="s">
        <v>251</v>
      </c>
      <c r="C211" s="4275" t="s">
        <v>476</v>
      </c>
      <c r="D211" s="4276"/>
      <c r="E211" s="4293">
        <f>'Оз 5;30'!AT17</f>
        <v>1</v>
      </c>
      <c r="G211" s="4206" t="str">
        <f>A211</f>
        <v>Оазис Весна</v>
      </c>
      <c r="H211" s="4207" t="s">
        <v>251</v>
      </c>
      <c r="I211" s="4275" t="s">
        <v>476</v>
      </c>
      <c r="J211" s="4276"/>
      <c r="K211" s="4293">
        <f>'Оз 13;00'!AT17</f>
        <v>1</v>
      </c>
      <c r="M211" s="4206" t="str">
        <f>G211</f>
        <v>Оазис Весна</v>
      </c>
      <c r="N211" s="4207" t="s">
        <v>251</v>
      </c>
      <c r="O211" s="4275" t="s">
        <v>476</v>
      </c>
      <c r="P211" s="4276"/>
      <c r="Q211" s="4293">
        <f>'Оз 16,00'!AT14</f>
        <v>0</v>
      </c>
      <c r="S211" s="4206" t="str">
        <f>M211</f>
        <v>Оазис Весна</v>
      </c>
      <c r="T211" s="4207" t="s">
        <v>251</v>
      </c>
      <c r="U211" s="4275" t="s">
        <v>476</v>
      </c>
      <c r="V211" s="4276"/>
      <c r="W211" s="4293">
        <f>'Оз 19;00'!AT17</f>
        <v>1</v>
      </c>
    </row>
    <row r="212" spans="1:23">
      <c r="A212" s="4206"/>
      <c r="B212" s="4207"/>
      <c r="C212" s="4277"/>
      <c r="D212" s="4278"/>
      <c r="E212" s="4294"/>
      <c r="G212" s="4206"/>
      <c r="H212" s="4207"/>
      <c r="I212" s="4277"/>
      <c r="J212" s="4278"/>
      <c r="K212" s="4294"/>
      <c r="M212" s="4206"/>
      <c r="N212" s="4207"/>
      <c r="O212" s="4277"/>
      <c r="P212" s="4278"/>
      <c r="Q212" s="4294"/>
      <c r="S212" s="4206"/>
      <c r="T212" s="4207"/>
      <c r="U212" s="4277"/>
      <c r="V212" s="4278"/>
      <c r="W212" s="4294"/>
    </row>
    <row r="213" spans="1:23">
      <c r="A213" s="326"/>
      <c r="B213" s="4207" t="s">
        <v>252</v>
      </c>
      <c r="C213" s="4289"/>
      <c r="D213" s="4290"/>
      <c r="E213" s="4273"/>
      <c r="G213" s="326"/>
      <c r="H213" s="4207" t="s">
        <v>252</v>
      </c>
      <c r="I213" s="4289"/>
      <c r="J213" s="4290"/>
      <c r="K213" s="4273"/>
      <c r="M213" s="326"/>
      <c r="N213" s="4207" t="s">
        <v>252</v>
      </c>
      <c r="O213" s="4289"/>
      <c r="P213" s="4290"/>
      <c r="Q213" s="4273"/>
      <c r="S213" s="326"/>
      <c r="T213" s="4207" t="s">
        <v>252</v>
      </c>
      <c r="U213" s="4289"/>
      <c r="V213" s="4290"/>
      <c r="W213" s="4273"/>
    </row>
    <row r="214" spans="1:23">
      <c r="A214" s="4267">
        <f>A205</f>
        <v>44606</v>
      </c>
      <c r="B214" s="4207"/>
      <c r="C214" s="4291"/>
      <c r="D214" s="4292"/>
      <c r="E214" s="4274"/>
      <c r="G214" s="4267">
        <f>A214</f>
        <v>44606</v>
      </c>
      <c r="H214" s="4207"/>
      <c r="I214" s="4291"/>
      <c r="J214" s="4292"/>
      <c r="K214" s="4274"/>
      <c r="M214" s="4267">
        <f>G214</f>
        <v>44606</v>
      </c>
      <c r="N214" s="4207"/>
      <c r="O214" s="4291"/>
      <c r="P214" s="4292"/>
      <c r="Q214" s="4274"/>
      <c r="S214" s="4267">
        <f>M214</f>
        <v>44606</v>
      </c>
      <c r="T214" s="4207"/>
      <c r="U214" s="4291"/>
      <c r="V214" s="4292"/>
      <c r="W214" s="4274"/>
    </row>
    <row r="215" spans="1:23">
      <c r="A215" s="4268"/>
      <c r="B215" s="4207" t="s">
        <v>253</v>
      </c>
      <c r="C215" s="4224"/>
      <c r="D215" s="4225"/>
      <c r="E215" s="4273"/>
      <c r="G215" s="4268"/>
      <c r="H215" s="4207" t="s">
        <v>253</v>
      </c>
      <c r="I215" s="4224"/>
      <c r="J215" s="4225"/>
      <c r="K215" s="4273"/>
      <c r="M215" s="4268"/>
      <c r="N215" s="4207" t="s">
        <v>253</v>
      </c>
      <c r="O215" s="4224"/>
      <c r="P215" s="4225"/>
      <c r="Q215" s="4273"/>
      <c r="S215" s="4268"/>
      <c r="T215" s="4207" t="s">
        <v>253</v>
      </c>
      <c r="U215" s="4224"/>
      <c r="V215" s="4225"/>
      <c r="W215" s="4273"/>
    </row>
    <row r="216" spans="1:23">
      <c r="A216" s="2135"/>
      <c r="B216" s="4207"/>
      <c r="C216" s="4226"/>
      <c r="D216" s="4227"/>
      <c r="E216" s="4274"/>
      <c r="G216" s="2135"/>
      <c r="H216" s="4207"/>
      <c r="I216" s="4226"/>
      <c r="J216" s="4227"/>
      <c r="K216" s="4274"/>
      <c r="M216" s="2135"/>
      <c r="N216" s="4207"/>
      <c r="O216" s="4226"/>
      <c r="P216" s="4227"/>
      <c r="Q216" s="4274"/>
      <c r="S216" s="2135"/>
      <c r="T216" s="4207"/>
      <c r="U216" s="4226"/>
      <c r="V216" s="4227"/>
      <c r="W216" s="4274"/>
    </row>
    <row r="218" spans="1:23">
      <c r="A218" s="2136"/>
      <c r="B218" s="4202"/>
      <c r="C218" s="4275" t="s">
        <v>455</v>
      </c>
      <c r="D218" s="4276"/>
      <c r="E218" s="4273">
        <f>'Оз 5;30'!BD6</f>
        <v>220</v>
      </c>
      <c r="G218" s="2136"/>
      <c r="H218" s="4202"/>
      <c r="I218" s="4275" t="s">
        <v>455</v>
      </c>
      <c r="J218" s="4276"/>
      <c r="K218" s="4273">
        <f>'Оз 13;00'!BD6</f>
        <v>140</v>
      </c>
      <c r="M218" s="2136"/>
      <c r="N218" s="4202"/>
      <c r="O218" s="4269" t="s">
        <v>9</v>
      </c>
      <c r="P218" s="4270"/>
      <c r="Q218" s="4273">
        <f>'Оз 16,00'!BD5</f>
        <v>0</v>
      </c>
      <c r="S218" s="2136"/>
      <c r="T218" s="4202"/>
      <c r="U218" s="4275" t="s">
        <v>455</v>
      </c>
      <c r="V218" s="4276"/>
      <c r="W218" s="4273">
        <f>'Оз 19;00'!BD6</f>
        <v>460</v>
      </c>
    </row>
    <row r="219" spans="1:23" ht="15.75">
      <c r="A219" s="312">
        <f>A210</f>
        <v>0.41666666666666669</v>
      </c>
      <c r="B219" s="4202"/>
      <c r="C219" s="4277"/>
      <c r="D219" s="4278"/>
      <c r="E219" s="4274"/>
      <c r="G219" s="312">
        <f>G210</f>
        <v>0.5</v>
      </c>
      <c r="H219" s="4202"/>
      <c r="I219" s="4277"/>
      <c r="J219" s="4278"/>
      <c r="K219" s="4274"/>
      <c r="M219" s="312">
        <f>M210</f>
        <v>0.66666666666666663</v>
      </c>
      <c r="N219" s="4202"/>
      <c r="O219" s="4271"/>
      <c r="P219" s="4272"/>
      <c r="Q219" s="4274"/>
      <c r="S219" s="312">
        <f>S210</f>
        <v>0.79166666666666663</v>
      </c>
      <c r="T219" s="4202"/>
      <c r="U219" s="4277"/>
      <c r="V219" s="4278"/>
      <c r="W219" s="4274"/>
    </row>
    <row r="220" spans="1:23">
      <c r="A220" s="4206" t="s">
        <v>597</v>
      </c>
      <c r="B220" s="4207" t="s">
        <v>251</v>
      </c>
      <c r="C220" s="4275" t="s">
        <v>476</v>
      </c>
      <c r="D220" s="4276"/>
      <c r="E220" s="4293">
        <f>'Оз 5;30'!BD17</f>
        <v>1</v>
      </c>
      <c r="G220" s="4206" t="str">
        <f>A220</f>
        <v>Оазис Карпинка</v>
      </c>
      <c r="H220" s="4207" t="s">
        <v>251</v>
      </c>
      <c r="I220" s="4275" t="s">
        <v>476</v>
      </c>
      <c r="J220" s="4276"/>
      <c r="K220" s="4293">
        <f>'Оз 13;00'!BD17</f>
        <v>1.5</v>
      </c>
      <c r="M220" s="4206" t="str">
        <f>G220</f>
        <v>Оазис Карпинка</v>
      </c>
      <c r="N220" s="4207" t="s">
        <v>251</v>
      </c>
      <c r="O220" s="4275" t="s">
        <v>476</v>
      </c>
      <c r="P220" s="4276"/>
      <c r="Q220" s="4293">
        <f>'Оз 16,00'!BD14</f>
        <v>0</v>
      </c>
      <c r="S220" s="4206" t="str">
        <f>M220</f>
        <v>Оазис Карпинка</v>
      </c>
      <c r="T220" s="4207" t="s">
        <v>251</v>
      </c>
      <c r="U220" s="4275" t="s">
        <v>476</v>
      </c>
      <c r="V220" s="4276"/>
      <c r="W220" s="4293">
        <f>'Оз 19;00'!BD17</f>
        <v>1</v>
      </c>
    </row>
    <row r="221" spans="1:23">
      <c r="A221" s="4206"/>
      <c r="B221" s="4207"/>
      <c r="C221" s="4277"/>
      <c r="D221" s="4278"/>
      <c r="E221" s="4294"/>
      <c r="G221" s="4206"/>
      <c r="H221" s="4207"/>
      <c r="I221" s="4277"/>
      <c r="J221" s="4278"/>
      <c r="K221" s="4294"/>
      <c r="M221" s="4206"/>
      <c r="N221" s="4207"/>
      <c r="O221" s="4277"/>
      <c r="P221" s="4278"/>
      <c r="Q221" s="4294"/>
      <c r="S221" s="4206"/>
      <c r="T221" s="4207"/>
      <c r="U221" s="4277"/>
      <c r="V221" s="4278"/>
      <c r="W221" s="4294"/>
    </row>
    <row r="222" spans="1:23">
      <c r="A222" s="326"/>
      <c r="B222" s="4207" t="s">
        <v>252</v>
      </c>
      <c r="C222" s="4289"/>
      <c r="D222" s="4290"/>
      <c r="E222" s="4273"/>
      <c r="G222" s="326"/>
      <c r="H222" s="4207" t="s">
        <v>252</v>
      </c>
      <c r="I222" s="4289"/>
      <c r="J222" s="4290"/>
      <c r="K222" s="4273"/>
      <c r="M222" s="326"/>
      <c r="N222" s="4207" t="s">
        <v>252</v>
      </c>
      <c r="O222" s="4289"/>
      <c r="P222" s="4290"/>
      <c r="Q222" s="4273"/>
      <c r="S222" s="326"/>
      <c r="T222" s="4207" t="s">
        <v>252</v>
      </c>
      <c r="U222" s="4289"/>
      <c r="V222" s="4290"/>
      <c r="W222" s="4273"/>
    </row>
    <row r="223" spans="1:23">
      <c r="A223" s="4267">
        <f>A214</f>
        <v>44606</v>
      </c>
      <c r="B223" s="4207"/>
      <c r="C223" s="4291"/>
      <c r="D223" s="4292"/>
      <c r="E223" s="4274"/>
      <c r="G223" s="4267">
        <f>A223</f>
        <v>44606</v>
      </c>
      <c r="H223" s="4207"/>
      <c r="I223" s="4291"/>
      <c r="J223" s="4292"/>
      <c r="K223" s="4274"/>
      <c r="M223" s="4267">
        <f>G223</f>
        <v>44606</v>
      </c>
      <c r="N223" s="4207"/>
      <c r="O223" s="4291"/>
      <c r="P223" s="4292"/>
      <c r="Q223" s="4274"/>
      <c r="S223" s="4267">
        <f>M223</f>
        <v>44606</v>
      </c>
      <c r="T223" s="4207"/>
      <c r="U223" s="4291"/>
      <c r="V223" s="4292"/>
      <c r="W223" s="4274"/>
    </row>
    <row r="224" spans="1:23">
      <c r="A224" s="4268"/>
      <c r="B224" s="4207" t="s">
        <v>253</v>
      </c>
      <c r="C224" s="4224"/>
      <c r="D224" s="4225"/>
      <c r="E224" s="4273"/>
      <c r="G224" s="4268"/>
      <c r="H224" s="4207" t="s">
        <v>253</v>
      </c>
      <c r="I224" s="4224"/>
      <c r="J224" s="4225"/>
      <c r="K224" s="4273"/>
      <c r="M224" s="4268"/>
      <c r="N224" s="4207" t="s">
        <v>253</v>
      </c>
      <c r="O224" s="4224"/>
      <c r="P224" s="4225"/>
      <c r="Q224" s="4273"/>
      <c r="S224" s="4268"/>
      <c r="T224" s="4207" t="s">
        <v>253</v>
      </c>
      <c r="U224" s="4224"/>
      <c r="V224" s="4225"/>
      <c r="W224" s="4273"/>
    </row>
    <row r="225" spans="1:23">
      <c r="A225" s="2135"/>
      <c r="B225" s="4207"/>
      <c r="C225" s="4226"/>
      <c r="D225" s="4227"/>
      <c r="E225" s="4274"/>
      <c r="G225" s="2135"/>
      <c r="H225" s="4207"/>
      <c r="I225" s="4226"/>
      <c r="J225" s="4227"/>
      <c r="K225" s="4274"/>
      <c r="M225" s="2135"/>
      <c r="N225" s="4207"/>
      <c r="O225" s="4226"/>
      <c r="P225" s="4227"/>
      <c r="Q225" s="4274"/>
      <c r="S225" s="2135"/>
      <c r="T225" s="4207"/>
      <c r="U225" s="4226"/>
      <c r="V225" s="4227"/>
      <c r="W225" s="4274"/>
    </row>
    <row r="227" spans="1:23">
      <c r="A227" s="2213"/>
      <c r="B227" s="4202"/>
      <c r="C227" s="4275" t="s">
        <v>455</v>
      </c>
      <c r="D227" s="4276"/>
      <c r="E227" s="4273">
        <f>'Оз 5;30'!BN6</f>
        <v>0</v>
      </c>
      <c r="G227" s="2213"/>
      <c r="H227" s="4202"/>
      <c r="I227" s="4275" t="s">
        <v>455</v>
      </c>
      <c r="J227" s="4276"/>
      <c r="K227" s="4273">
        <f>'Оз 13;00'!BN6</f>
        <v>0</v>
      </c>
      <c r="M227" s="2213"/>
      <c r="N227" s="4202"/>
      <c r="O227" s="4269" t="s">
        <v>9</v>
      </c>
      <c r="P227" s="4270"/>
      <c r="Q227" s="4273">
        <f>'Оз 16,00'!BM5</f>
        <v>0</v>
      </c>
      <c r="S227" s="2213"/>
      <c r="T227" s="4202"/>
      <c r="U227" s="4275" t="s">
        <v>455</v>
      </c>
      <c r="V227" s="4276"/>
      <c r="W227" s="4273">
        <f>'Оз 19;00'!BN6</f>
        <v>0</v>
      </c>
    </row>
    <row r="228" spans="1:23" ht="15.75">
      <c r="A228" s="312">
        <f>A219</f>
        <v>0.41666666666666669</v>
      </c>
      <c r="B228" s="4202"/>
      <c r="C228" s="4277"/>
      <c r="D228" s="4278"/>
      <c r="E228" s="4274"/>
      <c r="G228" s="312">
        <f>G219</f>
        <v>0.5</v>
      </c>
      <c r="H228" s="4202"/>
      <c r="I228" s="4277"/>
      <c r="J228" s="4278"/>
      <c r="K228" s="4274"/>
      <c r="M228" s="312">
        <f>M219</f>
        <v>0.66666666666666663</v>
      </c>
      <c r="N228" s="4202"/>
      <c r="O228" s="4271"/>
      <c r="P228" s="4272"/>
      <c r="Q228" s="4274"/>
      <c r="S228" s="312">
        <f>S219</f>
        <v>0.79166666666666663</v>
      </c>
      <c r="T228" s="4202"/>
      <c r="U228" s="4277"/>
      <c r="V228" s="4278"/>
      <c r="W228" s="4274"/>
    </row>
    <row r="229" spans="1:23">
      <c r="A229" s="4206" t="s">
        <v>949</v>
      </c>
      <c r="B229" s="4207" t="s">
        <v>251</v>
      </c>
      <c r="C229" s="4275" t="s">
        <v>476</v>
      </c>
      <c r="D229" s="4276"/>
      <c r="E229" s="4293">
        <f>'Оз 5;30'!BN17</f>
        <v>0</v>
      </c>
      <c r="G229" s="4206" t="str">
        <f>A229</f>
        <v>Оазис Восток 5</v>
      </c>
      <c r="H229" s="4207" t="s">
        <v>251</v>
      </c>
      <c r="I229" s="4275" t="s">
        <v>476</v>
      </c>
      <c r="J229" s="4276"/>
      <c r="K229" s="4293">
        <f>'Оз 13;00'!BN17</f>
        <v>0</v>
      </c>
      <c r="M229" s="4206" t="str">
        <f>G229</f>
        <v>Оазис Восток 5</v>
      </c>
      <c r="N229" s="4207" t="s">
        <v>251</v>
      </c>
      <c r="O229" s="4275" t="s">
        <v>476</v>
      </c>
      <c r="P229" s="4276"/>
      <c r="Q229" s="4293">
        <f>'Оз 16,00'!BM14</f>
        <v>0</v>
      </c>
      <c r="S229" s="4206" t="str">
        <f>M229</f>
        <v>Оазис Восток 5</v>
      </c>
      <c r="T229" s="4207" t="s">
        <v>251</v>
      </c>
      <c r="U229" s="4275" t="s">
        <v>476</v>
      </c>
      <c r="V229" s="4276"/>
      <c r="W229" s="4293">
        <f>'Оз 19;00'!BN17</f>
        <v>0</v>
      </c>
    </row>
    <row r="230" spans="1:23">
      <c r="A230" s="4206"/>
      <c r="B230" s="4207"/>
      <c r="C230" s="4277"/>
      <c r="D230" s="4278"/>
      <c r="E230" s="4294"/>
      <c r="G230" s="4206"/>
      <c r="H230" s="4207"/>
      <c r="I230" s="4277"/>
      <c r="J230" s="4278"/>
      <c r="K230" s="4294"/>
      <c r="M230" s="4206"/>
      <c r="N230" s="4207"/>
      <c r="O230" s="4277"/>
      <c r="P230" s="4278"/>
      <c r="Q230" s="4294"/>
      <c r="S230" s="4206"/>
      <c r="T230" s="4207"/>
      <c r="U230" s="4277"/>
      <c r="V230" s="4278"/>
      <c r="W230" s="4294"/>
    </row>
    <row r="231" spans="1:23">
      <c r="A231" s="326"/>
      <c r="B231" s="4207" t="s">
        <v>252</v>
      </c>
      <c r="C231" s="4289"/>
      <c r="D231" s="4290"/>
      <c r="E231" s="4273"/>
      <c r="G231" s="326"/>
      <c r="H231" s="4207" t="s">
        <v>252</v>
      </c>
      <c r="I231" s="4289"/>
      <c r="J231" s="4290"/>
      <c r="K231" s="4273"/>
      <c r="M231" s="326"/>
      <c r="N231" s="4207" t="s">
        <v>252</v>
      </c>
      <c r="O231" s="4289"/>
      <c r="P231" s="4290"/>
      <c r="Q231" s="4273"/>
      <c r="S231" s="326"/>
      <c r="T231" s="4207" t="s">
        <v>252</v>
      </c>
      <c r="U231" s="4289"/>
      <c r="V231" s="4290"/>
      <c r="W231" s="4273"/>
    </row>
    <row r="232" spans="1:23">
      <c r="A232" s="4267">
        <f>A223</f>
        <v>44606</v>
      </c>
      <c r="B232" s="4207"/>
      <c r="C232" s="4291"/>
      <c r="D232" s="4292"/>
      <c r="E232" s="4274"/>
      <c r="G232" s="4267">
        <f>A232</f>
        <v>44606</v>
      </c>
      <c r="H232" s="4207"/>
      <c r="I232" s="4291"/>
      <c r="J232" s="4292"/>
      <c r="K232" s="4274"/>
      <c r="M232" s="4267">
        <f>G232</f>
        <v>44606</v>
      </c>
      <c r="N232" s="4207"/>
      <c r="O232" s="4291"/>
      <c r="P232" s="4292"/>
      <c r="Q232" s="4274"/>
      <c r="S232" s="4267">
        <f>M232</f>
        <v>44606</v>
      </c>
      <c r="T232" s="4207"/>
      <c r="U232" s="4291"/>
      <c r="V232" s="4292"/>
      <c r="W232" s="4274"/>
    </row>
    <row r="233" spans="1:23">
      <c r="A233" s="4268"/>
      <c r="B233" s="4207" t="s">
        <v>253</v>
      </c>
      <c r="C233" s="4224"/>
      <c r="D233" s="4225"/>
      <c r="E233" s="4273"/>
      <c r="G233" s="4268"/>
      <c r="H233" s="4207" t="s">
        <v>253</v>
      </c>
      <c r="I233" s="4224"/>
      <c r="J233" s="4225"/>
      <c r="K233" s="4273"/>
      <c r="M233" s="4268"/>
      <c r="N233" s="4207" t="s">
        <v>253</v>
      </c>
      <c r="O233" s="4224"/>
      <c r="P233" s="4225"/>
      <c r="Q233" s="4273"/>
      <c r="S233" s="4268"/>
      <c r="T233" s="4207" t="s">
        <v>253</v>
      </c>
      <c r="U233" s="4224"/>
      <c r="V233" s="4225"/>
      <c r="W233" s="4273"/>
    </row>
    <row r="234" spans="1:23">
      <c r="A234" s="2212"/>
      <c r="B234" s="4207"/>
      <c r="C234" s="4226"/>
      <c r="D234" s="4227"/>
      <c r="E234" s="4274"/>
      <c r="G234" s="2212"/>
      <c r="H234" s="4207"/>
      <c r="I234" s="4226"/>
      <c r="J234" s="4227"/>
      <c r="K234" s="4274"/>
      <c r="M234" s="2212"/>
      <c r="N234" s="4207"/>
      <c r="O234" s="4226"/>
      <c r="P234" s="4227"/>
      <c r="Q234" s="4274"/>
      <c r="S234" s="2212"/>
      <c r="T234" s="4207"/>
      <c r="U234" s="4226"/>
      <c r="V234" s="4227"/>
      <c r="W234" s="4274"/>
    </row>
    <row r="236" spans="1:23">
      <c r="A236" s="2319"/>
      <c r="B236" s="4202"/>
      <c r="C236" s="4275" t="s">
        <v>455</v>
      </c>
      <c r="D236" s="4276"/>
      <c r="E236" s="4273">
        <f>'Оз 5;30'!BX6</f>
        <v>0</v>
      </c>
      <c r="G236" s="2319"/>
      <c r="H236" s="4202"/>
      <c r="I236" s="4275" t="s">
        <v>455</v>
      </c>
      <c r="J236" s="4276"/>
      <c r="K236" s="4273">
        <f>'Оз 13;00'!BX6</f>
        <v>0</v>
      </c>
      <c r="M236" s="2319"/>
      <c r="N236" s="4202"/>
      <c r="O236" s="4269" t="s">
        <v>9</v>
      </c>
      <c r="P236" s="4270"/>
      <c r="Q236" s="4273">
        <f>'Оз 16,00'!BW5</f>
        <v>0</v>
      </c>
      <c r="S236" s="2319"/>
      <c r="T236" s="4202"/>
      <c r="U236" s="4275" t="s">
        <v>455</v>
      </c>
      <c r="V236" s="4276"/>
      <c r="W236" s="4273">
        <f>'Оз 19;00'!BX6</f>
        <v>0</v>
      </c>
    </row>
    <row r="237" spans="1:23" ht="15.75">
      <c r="A237" s="312">
        <f>A228</f>
        <v>0.41666666666666669</v>
      </c>
      <c r="B237" s="4202"/>
      <c r="C237" s="4277"/>
      <c r="D237" s="4278"/>
      <c r="E237" s="4274"/>
      <c r="G237" s="312">
        <f>G228</f>
        <v>0.5</v>
      </c>
      <c r="H237" s="4202"/>
      <c r="I237" s="4277"/>
      <c r="J237" s="4278"/>
      <c r="K237" s="4274"/>
      <c r="M237" s="312">
        <f>M228</f>
        <v>0.66666666666666663</v>
      </c>
      <c r="N237" s="4202"/>
      <c r="O237" s="4271"/>
      <c r="P237" s="4272"/>
      <c r="Q237" s="4274"/>
      <c r="S237" s="312">
        <f>S228</f>
        <v>0.79166666666666663</v>
      </c>
      <c r="T237" s="4202"/>
      <c r="U237" s="4277"/>
      <c r="V237" s="4278"/>
      <c r="W237" s="4274"/>
    </row>
    <row r="238" spans="1:23">
      <c r="A238" s="4206" t="str">
        <f>'Оз 5;30'!BY1</f>
        <v>Оазис  Орто - Сай</v>
      </c>
      <c r="B238" s="4207" t="s">
        <v>251</v>
      </c>
      <c r="C238" s="4275" t="s">
        <v>476</v>
      </c>
      <c r="D238" s="4276"/>
      <c r="E238" s="4293">
        <f>'Оз 5;30'!BX17</f>
        <v>0</v>
      </c>
      <c r="G238" s="4206" t="str">
        <f>A238</f>
        <v>Оазис  Орто - Сай</v>
      </c>
      <c r="H238" s="4207" t="s">
        <v>251</v>
      </c>
      <c r="I238" s="4275" t="s">
        <v>476</v>
      </c>
      <c r="J238" s="4276"/>
      <c r="K238" s="4293">
        <f>'Оз 13;00'!BX17</f>
        <v>0</v>
      </c>
      <c r="M238" s="4206" t="str">
        <f>G238</f>
        <v>Оазис  Орто - Сай</v>
      </c>
      <c r="N238" s="4207" t="s">
        <v>251</v>
      </c>
      <c r="O238" s="4275" t="s">
        <v>476</v>
      </c>
      <c r="P238" s="4276"/>
      <c r="Q238" s="4293">
        <f>'Оз 16,00'!BW14</f>
        <v>0</v>
      </c>
      <c r="S238" s="4206" t="str">
        <f>M238</f>
        <v>Оазис  Орто - Сай</v>
      </c>
      <c r="T238" s="4207" t="s">
        <v>251</v>
      </c>
      <c r="U238" s="4275" t="s">
        <v>476</v>
      </c>
      <c r="V238" s="4276"/>
      <c r="W238" s="4293">
        <f>'Оз 19;00'!BX17</f>
        <v>0</v>
      </c>
    </row>
    <row r="239" spans="1:23">
      <c r="A239" s="4206"/>
      <c r="B239" s="4207"/>
      <c r="C239" s="4277"/>
      <c r="D239" s="4278"/>
      <c r="E239" s="4294"/>
      <c r="G239" s="4206"/>
      <c r="H239" s="4207"/>
      <c r="I239" s="4277"/>
      <c r="J239" s="4278"/>
      <c r="K239" s="4294"/>
      <c r="M239" s="4206"/>
      <c r="N239" s="4207"/>
      <c r="O239" s="4277"/>
      <c r="P239" s="4278"/>
      <c r="Q239" s="4294"/>
      <c r="S239" s="4206"/>
      <c r="T239" s="4207"/>
      <c r="U239" s="4277"/>
      <c r="V239" s="4278"/>
      <c r="W239" s="4294"/>
    </row>
    <row r="240" spans="1:23">
      <c r="A240" s="326"/>
      <c r="B240" s="4207" t="s">
        <v>252</v>
      </c>
      <c r="C240" s="4289"/>
      <c r="D240" s="4290"/>
      <c r="E240" s="4273"/>
      <c r="G240" s="326"/>
      <c r="H240" s="4207" t="s">
        <v>252</v>
      </c>
      <c r="I240" s="4289"/>
      <c r="J240" s="4290"/>
      <c r="K240" s="4273"/>
      <c r="M240" s="326"/>
      <c r="N240" s="4207" t="s">
        <v>252</v>
      </c>
      <c r="O240" s="4289"/>
      <c r="P240" s="4290"/>
      <c r="Q240" s="4273"/>
      <c r="S240" s="326"/>
      <c r="T240" s="4207" t="s">
        <v>252</v>
      </c>
      <c r="U240" s="4289"/>
      <c r="V240" s="4290"/>
      <c r="W240" s="4273"/>
    </row>
    <row r="241" spans="1:23">
      <c r="A241" s="4267">
        <f>A232</f>
        <v>44606</v>
      </c>
      <c r="B241" s="4207"/>
      <c r="C241" s="4291"/>
      <c r="D241" s="4292"/>
      <c r="E241" s="4274"/>
      <c r="G241" s="4267">
        <f>A241</f>
        <v>44606</v>
      </c>
      <c r="H241" s="4207"/>
      <c r="I241" s="4291"/>
      <c r="J241" s="4292"/>
      <c r="K241" s="4274"/>
      <c r="M241" s="4267">
        <f>G241</f>
        <v>44606</v>
      </c>
      <c r="N241" s="4207"/>
      <c r="O241" s="4291"/>
      <c r="P241" s="4292"/>
      <c r="Q241" s="4274"/>
      <c r="S241" s="4267">
        <f>M241</f>
        <v>44606</v>
      </c>
      <c r="T241" s="4207"/>
      <c r="U241" s="4291"/>
      <c r="V241" s="4292"/>
      <c r="W241" s="4274"/>
    </row>
    <row r="242" spans="1:23">
      <c r="A242" s="4268"/>
      <c r="B242" s="4207" t="s">
        <v>253</v>
      </c>
      <c r="C242" s="4224"/>
      <c r="D242" s="4225"/>
      <c r="E242" s="4273"/>
      <c r="G242" s="4268"/>
      <c r="H242" s="4207" t="s">
        <v>253</v>
      </c>
      <c r="I242" s="4224"/>
      <c r="J242" s="4225"/>
      <c r="K242" s="4273"/>
      <c r="M242" s="4268"/>
      <c r="N242" s="4207" t="s">
        <v>253</v>
      </c>
      <c r="O242" s="4224"/>
      <c r="P242" s="4225"/>
      <c r="Q242" s="4273"/>
      <c r="S242" s="4268"/>
      <c r="T242" s="4207" t="s">
        <v>253</v>
      </c>
      <c r="U242" s="4224"/>
      <c r="V242" s="4225"/>
      <c r="W242" s="4273"/>
    </row>
    <row r="243" spans="1:23">
      <c r="A243" s="2318"/>
      <c r="B243" s="4207"/>
      <c r="C243" s="4226"/>
      <c r="D243" s="4227"/>
      <c r="E243" s="4274"/>
      <c r="G243" s="2318"/>
      <c r="H243" s="4207"/>
      <c r="I243" s="4226"/>
      <c r="J243" s="4227"/>
      <c r="K243" s="4274"/>
      <c r="M243" s="2318"/>
      <c r="N243" s="4207"/>
      <c r="O243" s="4226"/>
      <c r="P243" s="4227"/>
      <c r="Q243" s="4274"/>
      <c r="S243" s="2318"/>
      <c r="T243" s="4207"/>
      <c r="U243" s="4226"/>
      <c r="V243" s="4227"/>
      <c r="W243" s="4274"/>
    </row>
    <row r="245" spans="1:23">
      <c r="A245" s="2522"/>
      <c r="B245" s="4202"/>
      <c r="C245" s="4275" t="s">
        <v>455</v>
      </c>
      <c r="D245" s="4276"/>
      <c r="E245" s="4273">
        <f>'Оз 5;30'!CH6</f>
        <v>40</v>
      </c>
      <c r="G245" s="2522"/>
      <c r="H245" s="4202"/>
      <c r="I245" s="4275" t="s">
        <v>455</v>
      </c>
      <c r="J245" s="4276"/>
      <c r="K245" s="4273">
        <f>'Оз 13;00'!CH6</f>
        <v>40</v>
      </c>
      <c r="M245" s="2522"/>
      <c r="N245" s="4202"/>
      <c r="O245" s="4269" t="s">
        <v>9</v>
      </c>
      <c r="P245" s="4270"/>
      <c r="Q245" s="4273">
        <f>'Оз 16,00'!CG5</f>
        <v>0</v>
      </c>
      <c r="S245" s="2522"/>
      <c r="T245" s="4202"/>
      <c r="U245" s="4275" t="s">
        <v>455</v>
      </c>
      <c r="V245" s="4276"/>
      <c r="W245" s="4273">
        <f>'Оз 19;00'!CH6</f>
        <v>20</v>
      </c>
    </row>
    <row r="246" spans="1:23" ht="15.75">
      <c r="A246" s="312">
        <f>A237</f>
        <v>0.41666666666666669</v>
      </c>
      <c r="B246" s="4202"/>
      <c r="C246" s="4277"/>
      <c r="D246" s="4278"/>
      <c r="E246" s="4274"/>
      <c r="G246" s="312">
        <f>G237</f>
        <v>0.5</v>
      </c>
      <c r="H246" s="4202"/>
      <c r="I246" s="4277"/>
      <c r="J246" s="4278"/>
      <c r="K246" s="4274"/>
      <c r="M246" s="312">
        <f>M237</f>
        <v>0.66666666666666663</v>
      </c>
      <c r="N246" s="4202"/>
      <c r="O246" s="4271"/>
      <c r="P246" s="4272"/>
      <c r="Q246" s="4274"/>
      <c r="S246" s="312">
        <f>S237</f>
        <v>0.79166666666666663</v>
      </c>
      <c r="T246" s="4202"/>
      <c r="U246" s="4277"/>
      <c r="V246" s="4278"/>
      <c r="W246" s="4274"/>
    </row>
    <row r="247" spans="1:23">
      <c r="A247" s="4206" t="str">
        <f>'Оз 5;30'!CI1</f>
        <v>Оазис  Изумруд</v>
      </c>
      <c r="B247" s="4207" t="s">
        <v>251</v>
      </c>
      <c r="C247" s="4275" t="s">
        <v>476</v>
      </c>
      <c r="D247" s="4276"/>
      <c r="E247" s="4293">
        <f>'Оз 5;30'!CH17</f>
        <v>0</v>
      </c>
      <c r="G247" s="4206" t="str">
        <f>A247</f>
        <v>Оазис  Изумруд</v>
      </c>
      <c r="H247" s="4207" t="s">
        <v>251</v>
      </c>
      <c r="I247" s="4275" t="s">
        <v>476</v>
      </c>
      <c r="J247" s="4276"/>
      <c r="K247" s="4293">
        <f>'Оз 13;00'!CH17</f>
        <v>0</v>
      </c>
      <c r="M247" s="4206" t="str">
        <f>G247</f>
        <v>Оазис  Изумруд</v>
      </c>
      <c r="N247" s="4207" t="s">
        <v>251</v>
      </c>
      <c r="O247" s="4275" t="s">
        <v>476</v>
      </c>
      <c r="P247" s="4276"/>
      <c r="Q247" s="4293">
        <f>'Оз 16,00'!CG14</f>
        <v>0</v>
      </c>
      <c r="S247" s="4206" t="str">
        <f>M247</f>
        <v>Оазис  Изумруд</v>
      </c>
      <c r="T247" s="4207" t="s">
        <v>251</v>
      </c>
      <c r="U247" s="4275" t="s">
        <v>476</v>
      </c>
      <c r="V247" s="4276"/>
      <c r="W247" s="4293">
        <f>'Оз 19;00'!CH17</f>
        <v>0</v>
      </c>
    </row>
    <row r="248" spans="1:23">
      <c r="A248" s="4206"/>
      <c r="B248" s="4207"/>
      <c r="C248" s="4277"/>
      <c r="D248" s="4278"/>
      <c r="E248" s="4294"/>
      <c r="G248" s="4206"/>
      <c r="H248" s="4207"/>
      <c r="I248" s="4277"/>
      <c r="J248" s="4278"/>
      <c r="K248" s="4294"/>
      <c r="M248" s="4206"/>
      <c r="N248" s="4207"/>
      <c r="O248" s="4277"/>
      <c r="P248" s="4278"/>
      <c r="Q248" s="4294"/>
      <c r="S248" s="4206"/>
      <c r="T248" s="4207"/>
      <c r="U248" s="4277"/>
      <c r="V248" s="4278"/>
      <c r="W248" s="4294"/>
    </row>
    <row r="249" spans="1:23">
      <c r="A249" s="326"/>
      <c r="B249" s="4207" t="s">
        <v>252</v>
      </c>
      <c r="C249" s="4289"/>
      <c r="D249" s="4290"/>
      <c r="E249" s="4273"/>
      <c r="G249" s="326"/>
      <c r="H249" s="4207" t="s">
        <v>252</v>
      </c>
      <c r="I249" s="4289"/>
      <c r="J249" s="4290"/>
      <c r="K249" s="4273"/>
      <c r="M249" s="326"/>
      <c r="N249" s="4207" t="s">
        <v>252</v>
      </c>
      <c r="O249" s="4289"/>
      <c r="P249" s="4290"/>
      <c r="Q249" s="4273"/>
      <c r="S249" s="326"/>
      <c r="T249" s="4207" t="s">
        <v>252</v>
      </c>
      <c r="U249" s="4289"/>
      <c r="V249" s="4290"/>
      <c r="W249" s="4273"/>
    </row>
    <row r="250" spans="1:23">
      <c r="A250" s="4267">
        <f>A241</f>
        <v>44606</v>
      </c>
      <c r="B250" s="4207"/>
      <c r="C250" s="4291"/>
      <c r="D250" s="4292"/>
      <c r="E250" s="4274"/>
      <c r="G250" s="4267">
        <f>A250</f>
        <v>44606</v>
      </c>
      <c r="H250" s="4207"/>
      <c r="I250" s="4291"/>
      <c r="J250" s="4292"/>
      <c r="K250" s="4274"/>
      <c r="M250" s="4267">
        <f>G250</f>
        <v>44606</v>
      </c>
      <c r="N250" s="4207"/>
      <c r="O250" s="4291"/>
      <c r="P250" s="4292"/>
      <c r="Q250" s="4274"/>
      <c r="S250" s="4267">
        <f>M250</f>
        <v>44606</v>
      </c>
      <c r="T250" s="4207"/>
      <c r="U250" s="4291"/>
      <c r="V250" s="4292"/>
      <c r="W250" s="4274"/>
    </row>
    <row r="251" spans="1:23">
      <c r="A251" s="4268"/>
      <c r="B251" s="4207" t="s">
        <v>253</v>
      </c>
      <c r="C251" s="4224"/>
      <c r="D251" s="4225"/>
      <c r="E251" s="4273"/>
      <c r="G251" s="4268"/>
      <c r="H251" s="4207" t="s">
        <v>253</v>
      </c>
      <c r="I251" s="4224"/>
      <c r="J251" s="4225"/>
      <c r="K251" s="4273"/>
      <c r="M251" s="4268"/>
      <c r="N251" s="4207" t="s">
        <v>253</v>
      </c>
      <c r="O251" s="4224"/>
      <c r="P251" s="4225"/>
      <c r="Q251" s="4273"/>
      <c r="S251" s="4268"/>
      <c r="T251" s="4207" t="s">
        <v>253</v>
      </c>
      <c r="U251" s="4224"/>
      <c r="V251" s="4225"/>
      <c r="W251" s="4273"/>
    </row>
    <row r="252" spans="1:23">
      <c r="A252" s="2521"/>
      <c r="B252" s="4207"/>
      <c r="C252" s="4226"/>
      <c r="D252" s="4227"/>
      <c r="E252" s="4274"/>
      <c r="G252" s="2521"/>
      <c r="H252" s="4207"/>
      <c r="I252" s="4226"/>
      <c r="J252" s="4227"/>
      <c r="K252" s="4274"/>
      <c r="M252" s="2521"/>
      <c r="N252" s="4207"/>
      <c r="O252" s="4226"/>
      <c r="P252" s="4227"/>
      <c r="Q252" s="4274"/>
      <c r="S252" s="2521"/>
      <c r="T252" s="4207"/>
      <c r="U252" s="4226"/>
      <c r="V252" s="4227"/>
      <c r="W252" s="4274"/>
    </row>
    <row r="254" spans="1:23">
      <c r="A254" s="2637"/>
      <c r="B254" s="4202"/>
      <c r="C254" s="4275" t="s">
        <v>455</v>
      </c>
      <c r="D254" s="4276"/>
      <c r="E254" s="4273">
        <f>'Оз 5;30'!CR6</f>
        <v>220</v>
      </c>
      <c r="G254" s="2637"/>
      <c r="H254" s="4202"/>
      <c r="I254" s="4275" t="s">
        <v>455</v>
      </c>
      <c r="J254" s="4276"/>
      <c r="K254" s="4273">
        <f>'Оз 13;00'!CR6</f>
        <v>60</v>
      </c>
      <c r="M254" s="2637"/>
      <c r="N254" s="4202"/>
      <c r="O254" s="4269" t="s">
        <v>9</v>
      </c>
      <c r="P254" s="4270"/>
      <c r="Q254" s="4273">
        <f>'Оз 16,00'!CG14</f>
        <v>0</v>
      </c>
      <c r="S254" s="2637"/>
      <c r="T254" s="4202"/>
      <c r="U254" s="4275" t="s">
        <v>455</v>
      </c>
      <c r="V254" s="4276"/>
      <c r="W254" s="4273">
        <f>'Оз 19;00'!CR6</f>
        <v>60</v>
      </c>
    </row>
    <row r="255" spans="1:23" ht="15.75">
      <c r="A255" s="312">
        <f>A246</f>
        <v>0.41666666666666669</v>
      </c>
      <c r="B255" s="4202"/>
      <c r="C255" s="4277"/>
      <c r="D255" s="4278"/>
      <c r="E255" s="4274"/>
      <c r="G255" s="312">
        <f>G246</f>
        <v>0.5</v>
      </c>
      <c r="H255" s="4202"/>
      <c r="I255" s="4277"/>
      <c r="J255" s="4278"/>
      <c r="K255" s="4274"/>
      <c r="M255" s="312">
        <f>M246</f>
        <v>0.66666666666666663</v>
      </c>
      <c r="N255" s="4202"/>
      <c r="O255" s="4271"/>
      <c r="P255" s="4272"/>
      <c r="Q255" s="4274"/>
      <c r="S255" s="312">
        <f>S246</f>
        <v>0.79166666666666663</v>
      </c>
      <c r="T255" s="4202"/>
      <c r="U255" s="4277"/>
      <c r="V255" s="4278"/>
      <c r="W255" s="4274"/>
    </row>
    <row r="256" spans="1:23">
      <c r="A256" s="4206" t="str">
        <f>'Оз 5;30'!CS1</f>
        <v>Оазис  Мото</v>
      </c>
      <c r="B256" s="4207" t="s">
        <v>251</v>
      </c>
      <c r="C256" s="4275" t="s">
        <v>476</v>
      </c>
      <c r="D256" s="4276"/>
      <c r="E256" s="4293">
        <f>'Оз 5;30'!CR17</f>
        <v>0.5</v>
      </c>
      <c r="G256" s="4206" t="str">
        <f>A256</f>
        <v>Оазис  Мото</v>
      </c>
      <c r="H256" s="4207" t="s">
        <v>251</v>
      </c>
      <c r="I256" s="4275" t="s">
        <v>476</v>
      </c>
      <c r="J256" s="4276"/>
      <c r="K256" s="4293">
        <f>'Оз 13;00'!CR17</f>
        <v>0</v>
      </c>
      <c r="M256" s="4206" t="str">
        <f>G256</f>
        <v>Оазис  Мото</v>
      </c>
      <c r="N256" s="4207" t="s">
        <v>251</v>
      </c>
      <c r="O256" s="4275" t="s">
        <v>476</v>
      </c>
      <c r="P256" s="4276"/>
      <c r="Q256" s="4293">
        <f>'Оз 16,00'!CG23</f>
        <v>0</v>
      </c>
      <c r="S256" s="4206" t="str">
        <f>M256</f>
        <v>Оазис  Мото</v>
      </c>
      <c r="T256" s="4207" t="s">
        <v>251</v>
      </c>
      <c r="U256" s="4275" t="s">
        <v>476</v>
      </c>
      <c r="V256" s="4276"/>
      <c r="W256" s="4293">
        <f>'Оз 19;00'!CR17</f>
        <v>0.5</v>
      </c>
    </row>
    <row r="257" spans="1:23">
      <c r="A257" s="4206"/>
      <c r="B257" s="4207"/>
      <c r="C257" s="4277"/>
      <c r="D257" s="4278"/>
      <c r="E257" s="4294"/>
      <c r="G257" s="4206"/>
      <c r="H257" s="4207"/>
      <c r="I257" s="4277"/>
      <c r="J257" s="4278"/>
      <c r="K257" s="4294"/>
      <c r="M257" s="4206"/>
      <c r="N257" s="4207"/>
      <c r="O257" s="4277"/>
      <c r="P257" s="4278"/>
      <c r="Q257" s="4294"/>
      <c r="S257" s="4206"/>
      <c r="T257" s="4207"/>
      <c r="U257" s="4277"/>
      <c r="V257" s="4278"/>
      <c r="W257" s="4294"/>
    </row>
    <row r="258" spans="1:23">
      <c r="A258" s="326"/>
      <c r="B258" s="4207" t="s">
        <v>252</v>
      </c>
      <c r="C258" s="4289"/>
      <c r="D258" s="4290"/>
      <c r="E258" s="4273"/>
      <c r="G258" s="326"/>
      <c r="H258" s="4207" t="s">
        <v>252</v>
      </c>
      <c r="I258" s="4289"/>
      <c r="J258" s="4290"/>
      <c r="K258" s="4273"/>
      <c r="M258" s="326"/>
      <c r="N258" s="4207" t="s">
        <v>252</v>
      </c>
      <c r="O258" s="4289"/>
      <c r="P258" s="4290"/>
      <c r="Q258" s="4273"/>
      <c r="S258" s="326"/>
      <c r="T258" s="4207" t="s">
        <v>252</v>
      </c>
      <c r="U258" s="4289"/>
      <c r="V258" s="4290"/>
      <c r="W258" s="4273"/>
    </row>
    <row r="259" spans="1:23">
      <c r="A259" s="4267">
        <f>A250</f>
        <v>44606</v>
      </c>
      <c r="B259" s="4207"/>
      <c r="C259" s="4291"/>
      <c r="D259" s="4292"/>
      <c r="E259" s="4274"/>
      <c r="G259" s="4267">
        <f>A259</f>
        <v>44606</v>
      </c>
      <c r="H259" s="4207"/>
      <c r="I259" s="4291"/>
      <c r="J259" s="4292"/>
      <c r="K259" s="4274"/>
      <c r="M259" s="4267">
        <f>G259</f>
        <v>44606</v>
      </c>
      <c r="N259" s="4207"/>
      <c r="O259" s="4291"/>
      <c r="P259" s="4292"/>
      <c r="Q259" s="4274"/>
      <c r="S259" s="4267">
        <f>M259</f>
        <v>44606</v>
      </c>
      <c r="T259" s="4207"/>
      <c r="U259" s="4291"/>
      <c r="V259" s="4292"/>
      <c r="W259" s="4274"/>
    </row>
    <row r="260" spans="1:23">
      <c r="A260" s="4268"/>
      <c r="B260" s="4207" t="s">
        <v>253</v>
      </c>
      <c r="C260" s="4224"/>
      <c r="D260" s="4225"/>
      <c r="E260" s="4273"/>
      <c r="G260" s="4268"/>
      <c r="H260" s="4207" t="s">
        <v>253</v>
      </c>
      <c r="I260" s="4224"/>
      <c r="J260" s="4225"/>
      <c r="K260" s="4273"/>
      <c r="M260" s="4268"/>
      <c r="N260" s="4207" t="s">
        <v>253</v>
      </c>
      <c r="O260" s="4224"/>
      <c r="P260" s="4225"/>
      <c r="Q260" s="4273"/>
      <c r="S260" s="4268"/>
      <c r="T260" s="4207" t="s">
        <v>253</v>
      </c>
      <c r="U260" s="4224"/>
      <c r="V260" s="4225"/>
      <c r="W260" s="4273"/>
    </row>
    <row r="261" spans="1:23">
      <c r="A261" s="2698"/>
      <c r="B261" s="4207"/>
      <c r="C261" s="4226"/>
      <c r="D261" s="4227"/>
      <c r="E261" s="4274"/>
      <c r="G261" s="2698"/>
      <c r="H261" s="4207"/>
      <c r="I261" s="4226"/>
      <c r="J261" s="4227"/>
      <c r="K261" s="4274"/>
      <c r="M261" s="2698"/>
      <c r="N261" s="4207"/>
      <c r="O261" s="4226"/>
      <c r="P261" s="4227"/>
      <c r="Q261" s="4274"/>
      <c r="S261" s="2698"/>
      <c r="T261" s="4207"/>
      <c r="U261" s="4226"/>
      <c r="V261" s="4227"/>
      <c r="W261" s="4274"/>
    </row>
    <row r="263" spans="1:23">
      <c r="A263" s="3434"/>
      <c r="B263" s="4202"/>
      <c r="C263" s="4203" t="s">
        <v>455</v>
      </c>
      <c r="D263" s="4203"/>
      <c r="E263" s="4282">
        <f>'Оз 5;30'!DA6</f>
        <v>0</v>
      </c>
    </row>
    <row r="264" spans="1:23" ht="15.75">
      <c r="A264" s="3436">
        <f>A255</f>
        <v>0.41666666666666669</v>
      </c>
      <c r="B264" s="4202"/>
      <c r="C264" s="4203"/>
      <c r="D264" s="4203"/>
      <c r="E264" s="4282"/>
    </row>
    <row r="265" spans="1:23">
      <c r="A265" s="4283" t="str">
        <f>'Оз 5;30'!DB1</f>
        <v>Оазис  Технопарк</v>
      </c>
      <c r="B265" s="4207" t="s">
        <v>251</v>
      </c>
      <c r="C265" s="4203" t="s">
        <v>476</v>
      </c>
      <c r="D265" s="4203"/>
      <c r="E265" s="4285">
        <f>'Оз 5;30'!DA17</f>
        <v>0</v>
      </c>
    </row>
    <row r="266" spans="1:23">
      <c r="A266" s="4284"/>
      <c r="B266" s="4207"/>
      <c r="C266" s="4203"/>
      <c r="D266" s="4203"/>
      <c r="E266" s="4285"/>
    </row>
    <row r="267" spans="1:23">
      <c r="A267" s="3435"/>
      <c r="B267" s="4207" t="s">
        <v>252</v>
      </c>
      <c r="C267" s="4286"/>
      <c r="D267" s="4286"/>
      <c r="E267" s="4282"/>
    </row>
    <row r="268" spans="1:23">
      <c r="A268" s="4287">
        <f>A259</f>
        <v>44606</v>
      </c>
      <c r="B268" s="4207"/>
      <c r="C268" s="4286"/>
      <c r="D268" s="4286"/>
      <c r="E268" s="4282"/>
    </row>
    <row r="269" spans="1:23">
      <c r="A269" s="4288"/>
      <c r="B269" s="4207" t="s">
        <v>253</v>
      </c>
      <c r="C269" s="4202"/>
      <c r="D269" s="4202"/>
      <c r="E269" s="4282"/>
    </row>
    <row r="270" spans="1:23">
      <c r="A270" s="2638"/>
      <c r="B270" s="4207"/>
      <c r="C270" s="4202"/>
      <c r="D270" s="4202"/>
      <c r="E270" s="4282"/>
    </row>
    <row r="272" spans="1:23">
      <c r="A272" s="3971"/>
      <c r="B272" s="4202"/>
      <c r="C272" s="4203" t="s">
        <v>455</v>
      </c>
      <c r="D272" s="4203"/>
      <c r="E272" s="4282">
        <f>'Оз 5;30'!DJ6</f>
        <v>100</v>
      </c>
    </row>
    <row r="273" spans="1:5" ht="15.75">
      <c r="A273" s="3436">
        <f>A264</f>
        <v>0.41666666666666669</v>
      </c>
      <c r="B273" s="4202"/>
      <c r="C273" s="4203"/>
      <c r="D273" s="4203"/>
      <c r="E273" s="4282"/>
    </row>
    <row r="274" spans="1:5">
      <c r="A274" s="4283" t="s">
        <v>952</v>
      </c>
      <c r="B274" s="4207" t="s">
        <v>251</v>
      </c>
      <c r="C274" s="4203" t="s">
        <v>476</v>
      </c>
      <c r="D274" s="4203"/>
      <c r="E274" s="4285">
        <f>'Оз 5;30'!DJ17</f>
        <v>0.5</v>
      </c>
    </row>
    <row r="275" spans="1:5">
      <c r="A275" s="4284"/>
      <c r="B275" s="4207"/>
      <c r="C275" s="4203"/>
      <c r="D275" s="4203"/>
      <c r="E275" s="4285"/>
    </row>
    <row r="276" spans="1:5">
      <c r="A276" s="3435"/>
      <c r="B276" s="4207" t="s">
        <v>252</v>
      </c>
      <c r="C276" s="4286"/>
      <c r="D276" s="4286"/>
      <c r="E276" s="4282"/>
    </row>
    <row r="277" spans="1:5">
      <c r="A277" s="4287">
        <f>A268</f>
        <v>44606</v>
      </c>
      <c r="B277" s="4207"/>
      <c r="C277" s="4286"/>
      <c r="D277" s="4286"/>
      <c r="E277" s="4282"/>
    </row>
    <row r="278" spans="1:5">
      <c r="A278" s="4288"/>
      <c r="B278" s="4207" t="s">
        <v>253</v>
      </c>
      <c r="C278" s="4202"/>
      <c r="D278" s="4202"/>
      <c r="E278" s="4282"/>
    </row>
    <row r="279" spans="1:5">
      <c r="A279" s="2638"/>
      <c r="B279" s="4207"/>
      <c r="C279" s="4202"/>
      <c r="D279" s="4202"/>
      <c r="E279" s="4282"/>
    </row>
  </sheetData>
  <mergeCells count="1897">
    <mergeCell ref="Z129:Z130"/>
    <mergeCell ref="AA129:AB130"/>
    <mergeCell ref="AC129:AC130"/>
    <mergeCell ref="Z131:Z132"/>
    <mergeCell ref="AA131:AB132"/>
    <mergeCell ref="AC131:AC132"/>
    <mergeCell ref="Y132:Y133"/>
    <mergeCell ref="Z133:Z134"/>
    <mergeCell ref="AA133:AB134"/>
    <mergeCell ref="AC133:AC134"/>
    <mergeCell ref="B258:B259"/>
    <mergeCell ref="C258:D259"/>
    <mergeCell ref="E258:E259"/>
    <mergeCell ref="H258:H259"/>
    <mergeCell ref="I258:J259"/>
    <mergeCell ref="K258:K259"/>
    <mergeCell ref="N258:N259"/>
    <mergeCell ref="O258:P259"/>
    <mergeCell ref="Q258:Q259"/>
    <mergeCell ref="T258:T259"/>
    <mergeCell ref="U258:V259"/>
    <mergeCell ref="W258:W259"/>
    <mergeCell ref="G256:G257"/>
    <mergeCell ref="H256:H257"/>
    <mergeCell ref="I256:J257"/>
    <mergeCell ref="K256:K257"/>
    <mergeCell ref="M256:M257"/>
    <mergeCell ref="N256:N257"/>
    <mergeCell ref="O256:P257"/>
    <mergeCell ref="Q256:Q257"/>
    <mergeCell ref="S256:S257"/>
    <mergeCell ref="T256:T257"/>
    <mergeCell ref="S259:S260"/>
    <mergeCell ref="B260:B261"/>
    <mergeCell ref="C260:D261"/>
    <mergeCell ref="E260:E261"/>
    <mergeCell ref="H260:H261"/>
    <mergeCell ref="I260:J261"/>
    <mergeCell ref="K260:K261"/>
    <mergeCell ref="N260:N261"/>
    <mergeCell ref="O260:P261"/>
    <mergeCell ref="Q260:Q261"/>
    <mergeCell ref="T260:T261"/>
    <mergeCell ref="U260:V261"/>
    <mergeCell ref="W260:W261"/>
    <mergeCell ref="B254:B255"/>
    <mergeCell ref="C254:D255"/>
    <mergeCell ref="E254:E255"/>
    <mergeCell ref="H254:H255"/>
    <mergeCell ref="I254:J255"/>
    <mergeCell ref="K254:K255"/>
    <mergeCell ref="N254:N255"/>
    <mergeCell ref="O254:P255"/>
    <mergeCell ref="Q254:Q255"/>
    <mergeCell ref="T254:T255"/>
    <mergeCell ref="U254:V255"/>
    <mergeCell ref="W254:W255"/>
    <mergeCell ref="B256:B257"/>
    <mergeCell ref="C256:D257"/>
    <mergeCell ref="E256:E257"/>
    <mergeCell ref="U256:V257"/>
    <mergeCell ref="W256:W257"/>
    <mergeCell ref="T249:T250"/>
    <mergeCell ref="U249:V250"/>
    <mergeCell ref="W249:W250"/>
    <mergeCell ref="A250:A251"/>
    <mergeCell ref="G250:G251"/>
    <mergeCell ref="M250:M251"/>
    <mergeCell ref="S250:S251"/>
    <mergeCell ref="B251:B252"/>
    <mergeCell ref="C251:D252"/>
    <mergeCell ref="E251:E252"/>
    <mergeCell ref="H251:H252"/>
    <mergeCell ref="I251:J252"/>
    <mergeCell ref="K251:K252"/>
    <mergeCell ref="N251:N252"/>
    <mergeCell ref="O251:P252"/>
    <mergeCell ref="Q251:Q252"/>
    <mergeCell ref="T251:T252"/>
    <mergeCell ref="U251:V252"/>
    <mergeCell ref="W251:W252"/>
    <mergeCell ref="T245:T246"/>
    <mergeCell ref="U245:V246"/>
    <mergeCell ref="W245:W246"/>
    <mergeCell ref="A247:A248"/>
    <mergeCell ref="B247:B248"/>
    <mergeCell ref="C247:D248"/>
    <mergeCell ref="E247:E248"/>
    <mergeCell ref="G247:G248"/>
    <mergeCell ref="H247:H248"/>
    <mergeCell ref="I247:J248"/>
    <mergeCell ref="K247:K248"/>
    <mergeCell ref="M247:M248"/>
    <mergeCell ref="N247:N248"/>
    <mergeCell ref="O247:P248"/>
    <mergeCell ref="Q247:Q248"/>
    <mergeCell ref="S247:S248"/>
    <mergeCell ref="T247:T248"/>
    <mergeCell ref="U247:V248"/>
    <mergeCell ref="W247:W248"/>
    <mergeCell ref="B245:B246"/>
    <mergeCell ref="C245:D246"/>
    <mergeCell ref="E245:E246"/>
    <mergeCell ref="B222:B223"/>
    <mergeCell ref="C222:D223"/>
    <mergeCell ref="E222:E223"/>
    <mergeCell ref="H222:H223"/>
    <mergeCell ref="I222:J223"/>
    <mergeCell ref="K222:K223"/>
    <mergeCell ref="N222:N223"/>
    <mergeCell ref="O222:P223"/>
    <mergeCell ref="Q222:Q223"/>
    <mergeCell ref="T222:T223"/>
    <mergeCell ref="U222:V223"/>
    <mergeCell ref="W222:W223"/>
    <mergeCell ref="B227:B228"/>
    <mergeCell ref="C227:D228"/>
    <mergeCell ref="E227:E228"/>
    <mergeCell ref="H227:H228"/>
    <mergeCell ref="I227:J228"/>
    <mergeCell ref="K227:K228"/>
    <mergeCell ref="N227:N228"/>
    <mergeCell ref="O227:P228"/>
    <mergeCell ref="Q227:Q228"/>
    <mergeCell ref="T227:T228"/>
    <mergeCell ref="U227:V228"/>
    <mergeCell ref="W227:W228"/>
    <mergeCell ref="A223:A224"/>
    <mergeCell ref="G223:G224"/>
    <mergeCell ref="M223:M224"/>
    <mergeCell ref="S223:S224"/>
    <mergeCell ref="B224:B225"/>
    <mergeCell ref="C224:D225"/>
    <mergeCell ref="E224:E225"/>
    <mergeCell ref="H224:H225"/>
    <mergeCell ref="I224:J225"/>
    <mergeCell ref="K224:K225"/>
    <mergeCell ref="N224:N225"/>
    <mergeCell ref="O224:P225"/>
    <mergeCell ref="Q224:Q225"/>
    <mergeCell ref="T224:T225"/>
    <mergeCell ref="U224:V225"/>
    <mergeCell ref="W224:W225"/>
    <mergeCell ref="B218:B219"/>
    <mergeCell ref="C218:D219"/>
    <mergeCell ref="E218:E219"/>
    <mergeCell ref="H218:H219"/>
    <mergeCell ref="I218:J219"/>
    <mergeCell ref="K218:K219"/>
    <mergeCell ref="N218:N219"/>
    <mergeCell ref="O218:P219"/>
    <mergeCell ref="Q218:Q219"/>
    <mergeCell ref="T218:T219"/>
    <mergeCell ref="U218:V219"/>
    <mergeCell ref="W218:W219"/>
    <mergeCell ref="A220:A221"/>
    <mergeCell ref="B220:B221"/>
    <mergeCell ref="C220:D221"/>
    <mergeCell ref="E220:E221"/>
    <mergeCell ref="G220:G221"/>
    <mergeCell ref="H220:H221"/>
    <mergeCell ref="I220:J221"/>
    <mergeCell ref="K220:K221"/>
    <mergeCell ref="M220:M221"/>
    <mergeCell ref="N220:N221"/>
    <mergeCell ref="O220:P221"/>
    <mergeCell ref="Q220:Q221"/>
    <mergeCell ref="S220:S221"/>
    <mergeCell ref="T220:T221"/>
    <mergeCell ref="U220:V221"/>
    <mergeCell ref="W220:W221"/>
    <mergeCell ref="B213:B214"/>
    <mergeCell ref="C213:D214"/>
    <mergeCell ref="E213:E214"/>
    <mergeCell ref="H213:H214"/>
    <mergeCell ref="I213:J214"/>
    <mergeCell ref="K213:K214"/>
    <mergeCell ref="N213:N214"/>
    <mergeCell ref="O213:P214"/>
    <mergeCell ref="Q213:Q214"/>
    <mergeCell ref="T213:T214"/>
    <mergeCell ref="U213:V214"/>
    <mergeCell ref="W213:W214"/>
    <mergeCell ref="A214:A215"/>
    <mergeCell ref="G214:G215"/>
    <mergeCell ref="M214:M215"/>
    <mergeCell ref="S214:S215"/>
    <mergeCell ref="B215:B216"/>
    <mergeCell ref="C215:D216"/>
    <mergeCell ref="E215:E216"/>
    <mergeCell ref="H215:H216"/>
    <mergeCell ref="I215:J216"/>
    <mergeCell ref="K215:K216"/>
    <mergeCell ref="N215:N216"/>
    <mergeCell ref="O215:P216"/>
    <mergeCell ref="Q215:Q216"/>
    <mergeCell ref="T215:T216"/>
    <mergeCell ref="U215:V216"/>
    <mergeCell ref="W215:W216"/>
    <mergeCell ref="B209:B210"/>
    <mergeCell ref="C209:D210"/>
    <mergeCell ref="E209:E210"/>
    <mergeCell ref="H209:H210"/>
    <mergeCell ref="I209:J210"/>
    <mergeCell ref="K209:K210"/>
    <mergeCell ref="N209:N210"/>
    <mergeCell ref="O209:P210"/>
    <mergeCell ref="Q209:Q210"/>
    <mergeCell ref="T209:T210"/>
    <mergeCell ref="U209:V210"/>
    <mergeCell ref="W209:W210"/>
    <mergeCell ref="A211:A212"/>
    <mergeCell ref="B211:B212"/>
    <mergeCell ref="C211:D212"/>
    <mergeCell ref="E211:E212"/>
    <mergeCell ref="G211:G212"/>
    <mergeCell ref="H211:H212"/>
    <mergeCell ref="I211:J212"/>
    <mergeCell ref="K211:K212"/>
    <mergeCell ref="M211:M212"/>
    <mergeCell ref="N211:N212"/>
    <mergeCell ref="O211:P212"/>
    <mergeCell ref="Q211:Q212"/>
    <mergeCell ref="S211:S212"/>
    <mergeCell ref="T211:T212"/>
    <mergeCell ref="U211:V212"/>
    <mergeCell ref="W211:W212"/>
    <mergeCell ref="B177:B178"/>
    <mergeCell ref="C177:D178"/>
    <mergeCell ref="E177:E178"/>
    <mergeCell ref="H177:H178"/>
    <mergeCell ref="I177:J178"/>
    <mergeCell ref="K177:K178"/>
    <mergeCell ref="N177:N178"/>
    <mergeCell ref="O177:P178"/>
    <mergeCell ref="Q177:Q178"/>
    <mergeCell ref="T177:T178"/>
    <mergeCell ref="U177:V178"/>
    <mergeCell ref="W177:W178"/>
    <mergeCell ref="B182:B183"/>
    <mergeCell ref="C182:D183"/>
    <mergeCell ref="E182:E183"/>
    <mergeCell ref="H182:H183"/>
    <mergeCell ref="I182:J183"/>
    <mergeCell ref="K182:K183"/>
    <mergeCell ref="N182:N183"/>
    <mergeCell ref="O182:P183"/>
    <mergeCell ref="A178:A179"/>
    <mergeCell ref="G178:G179"/>
    <mergeCell ref="M178:M179"/>
    <mergeCell ref="S178:S179"/>
    <mergeCell ref="B179:B180"/>
    <mergeCell ref="C179:D180"/>
    <mergeCell ref="E179:E180"/>
    <mergeCell ref="H179:H180"/>
    <mergeCell ref="I179:J180"/>
    <mergeCell ref="K179:K180"/>
    <mergeCell ref="N179:N180"/>
    <mergeCell ref="O179:P180"/>
    <mergeCell ref="Q179:Q180"/>
    <mergeCell ref="T179:T180"/>
    <mergeCell ref="U179:V180"/>
    <mergeCell ref="W179:W180"/>
    <mergeCell ref="B173:B174"/>
    <mergeCell ref="C173:D174"/>
    <mergeCell ref="E173:E174"/>
    <mergeCell ref="H173:H174"/>
    <mergeCell ref="I173:J174"/>
    <mergeCell ref="K173:K174"/>
    <mergeCell ref="N173:N174"/>
    <mergeCell ref="O173:P174"/>
    <mergeCell ref="Q173:Q174"/>
    <mergeCell ref="T173:T174"/>
    <mergeCell ref="U173:V174"/>
    <mergeCell ref="W173:W174"/>
    <mergeCell ref="A175:A176"/>
    <mergeCell ref="B175:B176"/>
    <mergeCell ref="C175:D176"/>
    <mergeCell ref="E175:E176"/>
    <mergeCell ref="G175:G176"/>
    <mergeCell ref="H175:H176"/>
    <mergeCell ref="I175:J176"/>
    <mergeCell ref="K175:K176"/>
    <mergeCell ref="M175:M176"/>
    <mergeCell ref="N175:N176"/>
    <mergeCell ref="O175:P176"/>
    <mergeCell ref="Q175:Q176"/>
    <mergeCell ref="S175:S176"/>
    <mergeCell ref="T175:T176"/>
    <mergeCell ref="U175:V176"/>
    <mergeCell ref="W175:W176"/>
    <mergeCell ref="B168:B169"/>
    <mergeCell ref="C168:D169"/>
    <mergeCell ref="E168:E169"/>
    <mergeCell ref="H168:H169"/>
    <mergeCell ref="I168:J169"/>
    <mergeCell ref="K168:K169"/>
    <mergeCell ref="N168:N169"/>
    <mergeCell ref="O168:P169"/>
    <mergeCell ref="Q168:Q169"/>
    <mergeCell ref="T168:T169"/>
    <mergeCell ref="U168:V169"/>
    <mergeCell ref="W168:W169"/>
    <mergeCell ref="A169:A170"/>
    <mergeCell ref="G169:G170"/>
    <mergeCell ref="M169:M170"/>
    <mergeCell ref="S169:S170"/>
    <mergeCell ref="B170:B171"/>
    <mergeCell ref="C170:D171"/>
    <mergeCell ref="E170:E171"/>
    <mergeCell ref="H170:H171"/>
    <mergeCell ref="I170:J171"/>
    <mergeCell ref="K170:K171"/>
    <mergeCell ref="N170:N171"/>
    <mergeCell ref="O170:P171"/>
    <mergeCell ref="Q170:Q171"/>
    <mergeCell ref="T170:T171"/>
    <mergeCell ref="U170:V171"/>
    <mergeCell ref="W170:W171"/>
    <mergeCell ref="B164:B165"/>
    <mergeCell ref="C164:D165"/>
    <mergeCell ref="E164:E165"/>
    <mergeCell ref="H164:H165"/>
    <mergeCell ref="I164:J165"/>
    <mergeCell ref="K164:K165"/>
    <mergeCell ref="N164:N165"/>
    <mergeCell ref="O164:P165"/>
    <mergeCell ref="Q164:Q165"/>
    <mergeCell ref="T164:T165"/>
    <mergeCell ref="U164:V165"/>
    <mergeCell ref="W164:W165"/>
    <mergeCell ref="A166:A167"/>
    <mergeCell ref="B166:B167"/>
    <mergeCell ref="C166:D167"/>
    <mergeCell ref="E166:E167"/>
    <mergeCell ref="G166:G167"/>
    <mergeCell ref="H166:H167"/>
    <mergeCell ref="I166:J167"/>
    <mergeCell ref="K166:K167"/>
    <mergeCell ref="M166:M167"/>
    <mergeCell ref="N166:N167"/>
    <mergeCell ref="O166:P167"/>
    <mergeCell ref="Q166:Q167"/>
    <mergeCell ref="S166:S167"/>
    <mergeCell ref="T166:T167"/>
    <mergeCell ref="U166:V167"/>
    <mergeCell ref="W166:W167"/>
    <mergeCell ref="Z157:Z158"/>
    <mergeCell ref="AA157:AB158"/>
    <mergeCell ref="AC157:AC158"/>
    <mergeCell ref="Y158:Y159"/>
    <mergeCell ref="Z159:Z160"/>
    <mergeCell ref="AA159:AB160"/>
    <mergeCell ref="AC159:AC160"/>
    <mergeCell ref="Z153:Z154"/>
    <mergeCell ref="AA153:AB154"/>
    <mergeCell ref="AC153:AC154"/>
    <mergeCell ref="Y155:Y156"/>
    <mergeCell ref="Z155:Z156"/>
    <mergeCell ref="AA155:AB156"/>
    <mergeCell ref="AC155:AC156"/>
    <mergeCell ref="Z148:Z149"/>
    <mergeCell ref="AA148:AB149"/>
    <mergeCell ref="AC148:AC149"/>
    <mergeCell ref="Y149:Y150"/>
    <mergeCell ref="Z150:Z151"/>
    <mergeCell ref="AA150:AB151"/>
    <mergeCell ref="AC150:AC151"/>
    <mergeCell ref="Z144:Z145"/>
    <mergeCell ref="AA144:AB145"/>
    <mergeCell ref="AC144:AC145"/>
    <mergeCell ref="Y146:Y147"/>
    <mergeCell ref="Z146:Z147"/>
    <mergeCell ref="AA146:AB147"/>
    <mergeCell ref="AC146:AC147"/>
    <mergeCell ref="Z139:Z140"/>
    <mergeCell ref="AA139:AB140"/>
    <mergeCell ref="AC139:AC140"/>
    <mergeCell ref="Y140:Y141"/>
    <mergeCell ref="Z141:Z142"/>
    <mergeCell ref="AA141:AB142"/>
    <mergeCell ref="AC141:AC142"/>
    <mergeCell ref="Z113:Z114"/>
    <mergeCell ref="AA113:AB114"/>
    <mergeCell ref="AC113:AC114"/>
    <mergeCell ref="Y114:Y115"/>
    <mergeCell ref="Z115:Z116"/>
    <mergeCell ref="AA115:AB116"/>
    <mergeCell ref="AC115:AC116"/>
    <mergeCell ref="Z118:Z119"/>
    <mergeCell ref="AA118:AB119"/>
    <mergeCell ref="AC118:AC119"/>
    <mergeCell ref="Y120:Y121"/>
    <mergeCell ref="Z120:Z121"/>
    <mergeCell ref="AA120:AB121"/>
    <mergeCell ref="AC120:AC121"/>
    <mergeCell ref="Z122:Z123"/>
    <mergeCell ref="AA122:AB123"/>
    <mergeCell ref="AC122:AC123"/>
    <mergeCell ref="Y123:Y124"/>
    <mergeCell ref="Z124:Z125"/>
    <mergeCell ref="AA124:AB125"/>
    <mergeCell ref="AC124:AC125"/>
    <mergeCell ref="Z127:Z128"/>
    <mergeCell ref="AA127:AB128"/>
    <mergeCell ref="AC127:AC128"/>
    <mergeCell ref="Y129:Y130"/>
    <mergeCell ref="Z109:Z110"/>
    <mergeCell ref="AA109:AB110"/>
    <mergeCell ref="AC109:AC110"/>
    <mergeCell ref="Y111:Y112"/>
    <mergeCell ref="Z111:Z112"/>
    <mergeCell ref="AA111:AB112"/>
    <mergeCell ref="AC111:AC112"/>
    <mergeCell ref="Z104:Z105"/>
    <mergeCell ref="AA104:AB105"/>
    <mergeCell ref="AC104:AC105"/>
    <mergeCell ref="Y105:Y106"/>
    <mergeCell ref="Z106:Z107"/>
    <mergeCell ref="AA106:AB107"/>
    <mergeCell ref="AC106:AC107"/>
    <mergeCell ref="Z100:Z101"/>
    <mergeCell ref="AA100:AB101"/>
    <mergeCell ref="AC100:AC101"/>
    <mergeCell ref="Y102:Y103"/>
    <mergeCell ref="Z102:Z103"/>
    <mergeCell ref="AA102:AB103"/>
    <mergeCell ref="AC102:AC103"/>
    <mergeCell ref="Z95:Z96"/>
    <mergeCell ref="AA95:AB96"/>
    <mergeCell ref="AC95:AC96"/>
    <mergeCell ref="Y96:Y97"/>
    <mergeCell ref="Z97:Z98"/>
    <mergeCell ref="AA97:AB98"/>
    <mergeCell ref="AC97:AC98"/>
    <mergeCell ref="Z91:Z92"/>
    <mergeCell ref="AA91:AB92"/>
    <mergeCell ref="AC91:AC92"/>
    <mergeCell ref="Y93:Y94"/>
    <mergeCell ref="Z93:Z94"/>
    <mergeCell ref="AA93:AB94"/>
    <mergeCell ref="AC93:AC94"/>
    <mergeCell ref="Z86:Z87"/>
    <mergeCell ref="AA86:AB87"/>
    <mergeCell ref="AC86:AC87"/>
    <mergeCell ref="Y87:Y88"/>
    <mergeCell ref="Z88:Z89"/>
    <mergeCell ref="AA88:AB89"/>
    <mergeCell ref="AC88:AC89"/>
    <mergeCell ref="Z82:Z83"/>
    <mergeCell ref="AA82:AB83"/>
    <mergeCell ref="AC82:AC83"/>
    <mergeCell ref="Y84:Y85"/>
    <mergeCell ref="Z84:Z85"/>
    <mergeCell ref="AA84:AB85"/>
    <mergeCell ref="AC84:AC85"/>
    <mergeCell ref="Z77:Z78"/>
    <mergeCell ref="AA77:AB78"/>
    <mergeCell ref="AC77:AC78"/>
    <mergeCell ref="Y78:Y79"/>
    <mergeCell ref="Z79:Z80"/>
    <mergeCell ref="AA79:AB80"/>
    <mergeCell ref="AC79:AC80"/>
    <mergeCell ref="Z73:Z74"/>
    <mergeCell ref="AA73:AB74"/>
    <mergeCell ref="AC73:AC74"/>
    <mergeCell ref="Y75:Y76"/>
    <mergeCell ref="Z75:Z76"/>
    <mergeCell ref="AA75:AB76"/>
    <mergeCell ref="AC75:AC76"/>
    <mergeCell ref="Z68:Z69"/>
    <mergeCell ref="AA68:AB69"/>
    <mergeCell ref="AC68:AC69"/>
    <mergeCell ref="Y69:Y70"/>
    <mergeCell ref="Z70:Z71"/>
    <mergeCell ref="AA70:AB71"/>
    <mergeCell ref="AC70:AC71"/>
    <mergeCell ref="Z64:Z65"/>
    <mergeCell ref="AA64:AB65"/>
    <mergeCell ref="AC64:AC65"/>
    <mergeCell ref="Y66:Y67"/>
    <mergeCell ref="Z66:Z67"/>
    <mergeCell ref="AA66:AB67"/>
    <mergeCell ref="AC66:AC67"/>
    <mergeCell ref="Z59:Z60"/>
    <mergeCell ref="AA59:AB60"/>
    <mergeCell ref="AC59:AC60"/>
    <mergeCell ref="Y60:Y61"/>
    <mergeCell ref="Z61:Z62"/>
    <mergeCell ref="AA61:AB62"/>
    <mergeCell ref="AC61:AC62"/>
    <mergeCell ref="Z55:Z56"/>
    <mergeCell ref="AA55:AB56"/>
    <mergeCell ref="AC55:AC56"/>
    <mergeCell ref="Y57:Y58"/>
    <mergeCell ref="Z57:Z58"/>
    <mergeCell ref="AA57:AB58"/>
    <mergeCell ref="AC57:AC58"/>
    <mergeCell ref="Z50:Z51"/>
    <mergeCell ref="AA50:AB51"/>
    <mergeCell ref="AC50:AC51"/>
    <mergeCell ref="Y51:Y52"/>
    <mergeCell ref="Z52:Z53"/>
    <mergeCell ref="AA52:AB53"/>
    <mergeCell ref="AC52:AC53"/>
    <mergeCell ref="Z46:Z47"/>
    <mergeCell ref="AA46:AB47"/>
    <mergeCell ref="AC46:AC47"/>
    <mergeCell ref="Y48:Y49"/>
    <mergeCell ref="Z48:Z49"/>
    <mergeCell ref="AA48:AB49"/>
    <mergeCell ref="AC48:AC49"/>
    <mergeCell ref="Z41:Z42"/>
    <mergeCell ref="AA41:AB42"/>
    <mergeCell ref="AC41:AC42"/>
    <mergeCell ref="Y42:Y43"/>
    <mergeCell ref="Z43:Z44"/>
    <mergeCell ref="AA43:AB44"/>
    <mergeCell ref="AC43:AC44"/>
    <mergeCell ref="Z37:Z38"/>
    <mergeCell ref="AA37:AB38"/>
    <mergeCell ref="AC37:AC38"/>
    <mergeCell ref="Y39:Y40"/>
    <mergeCell ref="Z39:Z40"/>
    <mergeCell ref="AA39:AB40"/>
    <mergeCell ref="AC39:AC40"/>
    <mergeCell ref="Z32:Z33"/>
    <mergeCell ref="AA32:AB33"/>
    <mergeCell ref="AC32:AC33"/>
    <mergeCell ref="Y33:Y34"/>
    <mergeCell ref="Z34:Z35"/>
    <mergeCell ref="AA34:AB35"/>
    <mergeCell ref="AC34:AC35"/>
    <mergeCell ref="Z28:Z29"/>
    <mergeCell ref="AA28:AB29"/>
    <mergeCell ref="AC28:AC29"/>
    <mergeCell ref="Y30:Y31"/>
    <mergeCell ref="Z30:Z31"/>
    <mergeCell ref="AA30:AB31"/>
    <mergeCell ref="AC30:AC31"/>
    <mergeCell ref="Z23:Z24"/>
    <mergeCell ref="AA23:AB24"/>
    <mergeCell ref="AC23:AC24"/>
    <mergeCell ref="Y24:Y25"/>
    <mergeCell ref="Z25:Z26"/>
    <mergeCell ref="AA25:AB26"/>
    <mergeCell ref="AC25:AC26"/>
    <mergeCell ref="Z19:Z20"/>
    <mergeCell ref="AA19:AB20"/>
    <mergeCell ref="AC19:AC20"/>
    <mergeCell ref="Y21:Y22"/>
    <mergeCell ref="Z21:Z22"/>
    <mergeCell ref="AA21:AB22"/>
    <mergeCell ref="AC21:AC22"/>
    <mergeCell ref="Z14:Z15"/>
    <mergeCell ref="AA14:AB15"/>
    <mergeCell ref="AC14:AC15"/>
    <mergeCell ref="Y15:Y16"/>
    <mergeCell ref="Z16:Z17"/>
    <mergeCell ref="AA16:AB17"/>
    <mergeCell ref="AC16:AC17"/>
    <mergeCell ref="Z10:Z11"/>
    <mergeCell ref="AA10:AB11"/>
    <mergeCell ref="AC10:AC11"/>
    <mergeCell ref="Y12:Y13"/>
    <mergeCell ref="Z12:Z13"/>
    <mergeCell ref="AA12:AB13"/>
    <mergeCell ref="AC12:AC13"/>
    <mergeCell ref="Z5:Z6"/>
    <mergeCell ref="AA5:AB6"/>
    <mergeCell ref="AC5:AC6"/>
    <mergeCell ref="Y6:Y7"/>
    <mergeCell ref="Z7:Z8"/>
    <mergeCell ref="AA7:AB8"/>
    <mergeCell ref="AC7:AC8"/>
    <mergeCell ref="Z1:Z2"/>
    <mergeCell ref="AA1:AB2"/>
    <mergeCell ref="AC1:AC2"/>
    <mergeCell ref="Y3:Y4"/>
    <mergeCell ref="Z3:Z4"/>
    <mergeCell ref="AA3:AB4"/>
    <mergeCell ref="AC3:AC4"/>
    <mergeCell ref="T149:T150"/>
    <mergeCell ref="U149:V150"/>
    <mergeCell ref="W149:W150"/>
    <mergeCell ref="S150:S151"/>
    <mergeCell ref="T151:T152"/>
    <mergeCell ref="U151:V152"/>
    <mergeCell ref="W151:W152"/>
    <mergeCell ref="T145:T146"/>
    <mergeCell ref="U145:V146"/>
    <mergeCell ref="W145:W146"/>
    <mergeCell ref="S147:S148"/>
    <mergeCell ref="T147:T148"/>
    <mergeCell ref="U147:V148"/>
    <mergeCell ref="W147:W148"/>
    <mergeCell ref="T140:T141"/>
    <mergeCell ref="U140:V141"/>
    <mergeCell ref="W140:W141"/>
    <mergeCell ref="S141:S142"/>
    <mergeCell ref="T142:T143"/>
    <mergeCell ref="U142:V143"/>
    <mergeCell ref="W142:W143"/>
    <mergeCell ref="T136:T137"/>
    <mergeCell ref="U136:V137"/>
    <mergeCell ref="W136:W137"/>
    <mergeCell ref="S138:S139"/>
    <mergeCell ref="T138:T139"/>
    <mergeCell ref="U138:V139"/>
    <mergeCell ref="W138:W139"/>
    <mergeCell ref="T131:T132"/>
    <mergeCell ref="U131:V132"/>
    <mergeCell ref="W131:W132"/>
    <mergeCell ref="S132:S133"/>
    <mergeCell ref="T133:T134"/>
    <mergeCell ref="U133:V134"/>
    <mergeCell ref="W133:W134"/>
    <mergeCell ref="T127:T128"/>
    <mergeCell ref="U127:V128"/>
    <mergeCell ref="W127:W128"/>
    <mergeCell ref="S129:S130"/>
    <mergeCell ref="T129:T130"/>
    <mergeCell ref="U129:V130"/>
    <mergeCell ref="W129:W130"/>
    <mergeCell ref="T122:T123"/>
    <mergeCell ref="U122:V123"/>
    <mergeCell ref="W122:W123"/>
    <mergeCell ref="S123:S124"/>
    <mergeCell ref="T124:T125"/>
    <mergeCell ref="U124:V125"/>
    <mergeCell ref="W124:W125"/>
    <mergeCell ref="T118:T119"/>
    <mergeCell ref="U118:V119"/>
    <mergeCell ref="W118:W119"/>
    <mergeCell ref="S120:S121"/>
    <mergeCell ref="T120:T121"/>
    <mergeCell ref="U120:V121"/>
    <mergeCell ref="W120:W121"/>
    <mergeCell ref="T113:T114"/>
    <mergeCell ref="U113:V114"/>
    <mergeCell ref="W113:W114"/>
    <mergeCell ref="S114:S115"/>
    <mergeCell ref="T115:T116"/>
    <mergeCell ref="U115:V116"/>
    <mergeCell ref="W115:W116"/>
    <mergeCell ref="T109:T110"/>
    <mergeCell ref="U109:V110"/>
    <mergeCell ref="W109:W110"/>
    <mergeCell ref="S111:S112"/>
    <mergeCell ref="T111:T112"/>
    <mergeCell ref="U111:V112"/>
    <mergeCell ref="W111:W112"/>
    <mergeCell ref="T104:T105"/>
    <mergeCell ref="U104:V105"/>
    <mergeCell ref="W104:W105"/>
    <mergeCell ref="S105:S106"/>
    <mergeCell ref="T106:T107"/>
    <mergeCell ref="U106:V107"/>
    <mergeCell ref="W106:W107"/>
    <mergeCell ref="T100:T101"/>
    <mergeCell ref="U100:V101"/>
    <mergeCell ref="W100:W101"/>
    <mergeCell ref="S102:S103"/>
    <mergeCell ref="T102:T103"/>
    <mergeCell ref="U102:V103"/>
    <mergeCell ref="W102:W103"/>
    <mergeCell ref="T95:T96"/>
    <mergeCell ref="U95:V96"/>
    <mergeCell ref="W95:W96"/>
    <mergeCell ref="S96:S97"/>
    <mergeCell ref="T97:T98"/>
    <mergeCell ref="U97:V98"/>
    <mergeCell ref="W97:W98"/>
    <mergeCell ref="T91:T92"/>
    <mergeCell ref="U91:V92"/>
    <mergeCell ref="W91:W92"/>
    <mergeCell ref="S93:S94"/>
    <mergeCell ref="T93:T94"/>
    <mergeCell ref="U93:V94"/>
    <mergeCell ref="W93:W94"/>
    <mergeCell ref="T86:T87"/>
    <mergeCell ref="U86:V87"/>
    <mergeCell ref="W86:W87"/>
    <mergeCell ref="S87:S88"/>
    <mergeCell ref="T88:T89"/>
    <mergeCell ref="U88:V89"/>
    <mergeCell ref="W88:W89"/>
    <mergeCell ref="T82:T83"/>
    <mergeCell ref="U82:V83"/>
    <mergeCell ref="W82:W83"/>
    <mergeCell ref="S84:S85"/>
    <mergeCell ref="T84:T85"/>
    <mergeCell ref="U84:V85"/>
    <mergeCell ref="W84:W85"/>
    <mergeCell ref="T77:T78"/>
    <mergeCell ref="U77:V78"/>
    <mergeCell ref="W77:W78"/>
    <mergeCell ref="S78:S79"/>
    <mergeCell ref="T79:T80"/>
    <mergeCell ref="U79:V80"/>
    <mergeCell ref="W79:W80"/>
    <mergeCell ref="T73:T74"/>
    <mergeCell ref="U73:V74"/>
    <mergeCell ref="W73:W74"/>
    <mergeCell ref="S75:S76"/>
    <mergeCell ref="T75:T76"/>
    <mergeCell ref="U75:V76"/>
    <mergeCell ref="W75:W76"/>
    <mergeCell ref="T68:T69"/>
    <mergeCell ref="U68:V69"/>
    <mergeCell ref="W68:W69"/>
    <mergeCell ref="S69:S70"/>
    <mergeCell ref="T70:T71"/>
    <mergeCell ref="U70:V71"/>
    <mergeCell ref="W70:W71"/>
    <mergeCell ref="T64:T65"/>
    <mergeCell ref="U64:V65"/>
    <mergeCell ref="W64:W65"/>
    <mergeCell ref="S66:S67"/>
    <mergeCell ref="T66:T67"/>
    <mergeCell ref="U66:V67"/>
    <mergeCell ref="W66:W67"/>
    <mergeCell ref="T59:T60"/>
    <mergeCell ref="U59:V60"/>
    <mergeCell ref="W59:W60"/>
    <mergeCell ref="S60:S61"/>
    <mergeCell ref="T61:T62"/>
    <mergeCell ref="U61:V62"/>
    <mergeCell ref="W61:W62"/>
    <mergeCell ref="T55:T56"/>
    <mergeCell ref="U55:V56"/>
    <mergeCell ref="W55:W56"/>
    <mergeCell ref="S57:S58"/>
    <mergeCell ref="T57:T58"/>
    <mergeCell ref="U57:V58"/>
    <mergeCell ref="W57:W58"/>
    <mergeCell ref="T50:T51"/>
    <mergeCell ref="U50:V51"/>
    <mergeCell ref="W50:W51"/>
    <mergeCell ref="S51:S52"/>
    <mergeCell ref="T52:T53"/>
    <mergeCell ref="U52:V53"/>
    <mergeCell ref="W52:W53"/>
    <mergeCell ref="T46:T47"/>
    <mergeCell ref="U46:V47"/>
    <mergeCell ref="W46:W47"/>
    <mergeCell ref="S48:S49"/>
    <mergeCell ref="T48:T49"/>
    <mergeCell ref="U48:V49"/>
    <mergeCell ref="W48:W49"/>
    <mergeCell ref="T41:T42"/>
    <mergeCell ref="U41:V42"/>
    <mergeCell ref="W41:W42"/>
    <mergeCell ref="S42:S43"/>
    <mergeCell ref="T43:T44"/>
    <mergeCell ref="U43:V44"/>
    <mergeCell ref="W43:W44"/>
    <mergeCell ref="T37:T38"/>
    <mergeCell ref="U37:V38"/>
    <mergeCell ref="W37:W38"/>
    <mergeCell ref="S39:S40"/>
    <mergeCell ref="T39:T40"/>
    <mergeCell ref="U39:V40"/>
    <mergeCell ref="W39:W40"/>
    <mergeCell ref="T32:T33"/>
    <mergeCell ref="U32:V33"/>
    <mergeCell ref="W32:W33"/>
    <mergeCell ref="S33:S34"/>
    <mergeCell ref="T34:T35"/>
    <mergeCell ref="U34:V35"/>
    <mergeCell ref="W34:W35"/>
    <mergeCell ref="T28:T29"/>
    <mergeCell ref="U28:V29"/>
    <mergeCell ref="W28:W29"/>
    <mergeCell ref="S30:S31"/>
    <mergeCell ref="T30:T31"/>
    <mergeCell ref="U30:V31"/>
    <mergeCell ref="W30:W31"/>
    <mergeCell ref="T23:T24"/>
    <mergeCell ref="U23:V24"/>
    <mergeCell ref="W23:W24"/>
    <mergeCell ref="S24:S25"/>
    <mergeCell ref="T25:T26"/>
    <mergeCell ref="U25:V26"/>
    <mergeCell ref="W25:W26"/>
    <mergeCell ref="T19:T20"/>
    <mergeCell ref="U19:V20"/>
    <mergeCell ref="W19:W20"/>
    <mergeCell ref="S21:S22"/>
    <mergeCell ref="T21:T22"/>
    <mergeCell ref="U21:V22"/>
    <mergeCell ref="W21:W22"/>
    <mergeCell ref="T14:T15"/>
    <mergeCell ref="U14:V15"/>
    <mergeCell ref="W14:W15"/>
    <mergeCell ref="S15:S16"/>
    <mergeCell ref="T16:T17"/>
    <mergeCell ref="U16:V17"/>
    <mergeCell ref="W16:W17"/>
    <mergeCell ref="T10:T11"/>
    <mergeCell ref="U10:V11"/>
    <mergeCell ref="W10:W11"/>
    <mergeCell ref="S12:S13"/>
    <mergeCell ref="T12:T13"/>
    <mergeCell ref="U12:V13"/>
    <mergeCell ref="W12:W13"/>
    <mergeCell ref="T5:T6"/>
    <mergeCell ref="U5:V6"/>
    <mergeCell ref="W5:W6"/>
    <mergeCell ref="S6:S7"/>
    <mergeCell ref="T7:T8"/>
    <mergeCell ref="U7:V8"/>
    <mergeCell ref="W7:W8"/>
    <mergeCell ref="T1:T2"/>
    <mergeCell ref="U1:V2"/>
    <mergeCell ref="W1:W2"/>
    <mergeCell ref="S3:S4"/>
    <mergeCell ref="T3:T4"/>
    <mergeCell ref="U3:V4"/>
    <mergeCell ref="W3:W4"/>
    <mergeCell ref="N149:N150"/>
    <mergeCell ref="O149:P150"/>
    <mergeCell ref="Q149:Q150"/>
    <mergeCell ref="M150:M151"/>
    <mergeCell ref="N151:N152"/>
    <mergeCell ref="O151:P152"/>
    <mergeCell ref="Q151:Q152"/>
    <mergeCell ref="N145:N146"/>
    <mergeCell ref="O145:P146"/>
    <mergeCell ref="Q145:Q146"/>
    <mergeCell ref="M147:M148"/>
    <mergeCell ref="N147:N148"/>
    <mergeCell ref="O147:P148"/>
    <mergeCell ref="Q147:Q148"/>
    <mergeCell ref="N140:N141"/>
    <mergeCell ref="O140:P141"/>
    <mergeCell ref="Q140:Q141"/>
    <mergeCell ref="M141:M142"/>
    <mergeCell ref="N142:N143"/>
    <mergeCell ref="O142:P143"/>
    <mergeCell ref="Q142:Q143"/>
    <mergeCell ref="N136:N137"/>
    <mergeCell ref="O136:P137"/>
    <mergeCell ref="Q136:Q137"/>
    <mergeCell ref="M138:M139"/>
    <mergeCell ref="N138:N139"/>
    <mergeCell ref="O138:P139"/>
    <mergeCell ref="Q138:Q139"/>
    <mergeCell ref="N131:N132"/>
    <mergeCell ref="O131:P132"/>
    <mergeCell ref="Q131:Q132"/>
    <mergeCell ref="M132:M133"/>
    <mergeCell ref="N133:N134"/>
    <mergeCell ref="O133:P134"/>
    <mergeCell ref="Q133:Q134"/>
    <mergeCell ref="N127:N128"/>
    <mergeCell ref="O127:P128"/>
    <mergeCell ref="Q127:Q128"/>
    <mergeCell ref="M129:M130"/>
    <mergeCell ref="N129:N130"/>
    <mergeCell ref="O129:P130"/>
    <mergeCell ref="Q129:Q130"/>
    <mergeCell ref="N122:N123"/>
    <mergeCell ref="O122:P123"/>
    <mergeCell ref="Q122:Q123"/>
    <mergeCell ref="M123:M124"/>
    <mergeCell ref="N124:N125"/>
    <mergeCell ref="O124:P125"/>
    <mergeCell ref="Q124:Q125"/>
    <mergeCell ref="N118:N119"/>
    <mergeCell ref="O118:P119"/>
    <mergeCell ref="Q118:Q119"/>
    <mergeCell ref="M120:M121"/>
    <mergeCell ref="N120:N121"/>
    <mergeCell ref="O120:P121"/>
    <mergeCell ref="Q120:Q121"/>
    <mergeCell ref="N113:N114"/>
    <mergeCell ref="O113:P114"/>
    <mergeCell ref="Q113:Q114"/>
    <mergeCell ref="M114:M115"/>
    <mergeCell ref="N115:N116"/>
    <mergeCell ref="O115:P116"/>
    <mergeCell ref="Q115:Q116"/>
    <mergeCell ref="N109:N110"/>
    <mergeCell ref="O109:P110"/>
    <mergeCell ref="Q109:Q110"/>
    <mergeCell ref="M111:M112"/>
    <mergeCell ref="N111:N112"/>
    <mergeCell ref="O111:P112"/>
    <mergeCell ref="Q111:Q112"/>
    <mergeCell ref="N104:N105"/>
    <mergeCell ref="O104:P105"/>
    <mergeCell ref="Q104:Q105"/>
    <mergeCell ref="M105:M106"/>
    <mergeCell ref="N106:N107"/>
    <mergeCell ref="O106:P107"/>
    <mergeCell ref="Q106:Q107"/>
    <mergeCell ref="N100:N101"/>
    <mergeCell ref="O100:P101"/>
    <mergeCell ref="Q100:Q101"/>
    <mergeCell ref="M102:M103"/>
    <mergeCell ref="N102:N103"/>
    <mergeCell ref="O102:P103"/>
    <mergeCell ref="Q102:Q103"/>
    <mergeCell ref="N95:N96"/>
    <mergeCell ref="O95:P96"/>
    <mergeCell ref="Q95:Q96"/>
    <mergeCell ref="M96:M97"/>
    <mergeCell ref="N97:N98"/>
    <mergeCell ref="O97:P98"/>
    <mergeCell ref="Q97:Q98"/>
    <mergeCell ref="N91:N92"/>
    <mergeCell ref="O91:P92"/>
    <mergeCell ref="Q91:Q92"/>
    <mergeCell ref="M93:M94"/>
    <mergeCell ref="N93:N94"/>
    <mergeCell ref="O93:P94"/>
    <mergeCell ref="Q93:Q94"/>
    <mergeCell ref="N86:N87"/>
    <mergeCell ref="O86:P87"/>
    <mergeCell ref="Q86:Q87"/>
    <mergeCell ref="M87:M88"/>
    <mergeCell ref="N88:N89"/>
    <mergeCell ref="O88:P89"/>
    <mergeCell ref="Q88:Q89"/>
    <mergeCell ref="N82:N83"/>
    <mergeCell ref="O82:P83"/>
    <mergeCell ref="Q82:Q83"/>
    <mergeCell ref="M84:M85"/>
    <mergeCell ref="N84:N85"/>
    <mergeCell ref="O84:P85"/>
    <mergeCell ref="Q84:Q85"/>
    <mergeCell ref="N77:N78"/>
    <mergeCell ref="O77:P78"/>
    <mergeCell ref="Q77:Q78"/>
    <mergeCell ref="M78:M79"/>
    <mergeCell ref="N79:N80"/>
    <mergeCell ref="O79:P80"/>
    <mergeCell ref="Q79:Q80"/>
    <mergeCell ref="N73:N74"/>
    <mergeCell ref="O73:P74"/>
    <mergeCell ref="Q73:Q74"/>
    <mergeCell ref="M75:M76"/>
    <mergeCell ref="N75:N76"/>
    <mergeCell ref="O75:P76"/>
    <mergeCell ref="Q75:Q76"/>
    <mergeCell ref="N68:N69"/>
    <mergeCell ref="O68:P69"/>
    <mergeCell ref="Q68:Q69"/>
    <mergeCell ref="M69:M70"/>
    <mergeCell ref="N70:N71"/>
    <mergeCell ref="O70:P71"/>
    <mergeCell ref="Q70:Q71"/>
    <mergeCell ref="N64:N65"/>
    <mergeCell ref="O64:P65"/>
    <mergeCell ref="Q64:Q65"/>
    <mergeCell ref="M66:M67"/>
    <mergeCell ref="N66:N67"/>
    <mergeCell ref="O66:P67"/>
    <mergeCell ref="Q66:Q67"/>
    <mergeCell ref="N59:N60"/>
    <mergeCell ref="O59:P60"/>
    <mergeCell ref="Q59:Q60"/>
    <mergeCell ref="M60:M61"/>
    <mergeCell ref="N61:N62"/>
    <mergeCell ref="O61:P62"/>
    <mergeCell ref="Q61:Q62"/>
    <mergeCell ref="N55:N56"/>
    <mergeCell ref="O55:P56"/>
    <mergeCell ref="Q55:Q56"/>
    <mergeCell ref="M57:M58"/>
    <mergeCell ref="N57:N58"/>
    <mergeCell ref="O57:P58"/>
    <mergeCell ref="Q57:Q58"/>
    <mergeCell ref="N50:N51"/>
    <mergeCell ref="O50:P51"/>
    <mergeCell ref="Q50:Q51"/>
    <mergeCell ref="M51:M52"/>
    <mergeCell ref="N52:N53"/>
    <mergeCell ref="O52:P53"/>
    <mergeCell ref="Q52:Q53"/>
    <mergeCell ref="N46:N47"/>
    <mergeCell ref="O46:P47"/>
    <mergeCell ref="Q46:Q47"/>
    <mergeCell ref="M48:M49"/>
    <mergeCell ref="N48:N49"/>
    <mergeCell ref="O48:P49"/>
    <mergeCell ref="Q48:Q49"/>
    <mergeCell ref="N41:N42"/>
    <mergeCell ref="O41:P42"/>
    <mergeCell ref="Q41:Q42"/>
    <mergeCell ref="M42:M43"/>
    <mergeCell ref="N43:N44"/>
    <mergeCell ref="O43:P44"/>
    <mergeCell ref="Q43:Q44"/>
    <mergeCell ref="N37:N38"/>
    <mergeCell ref="O37:P38"/>
    <mergeCell ref="Q37:Q38"/>
    <mergeCell ref="M39:M40"/>
    <mergeCell ref="N39:N40"/>
    <mergeCell ref="O39:P40"/>
    <mergeCell ref="Q39:Q40"/>
    <mergeCell ref="N32:N33"/>
    <mergeCell ref="O32:P33"/>
    <mergeCell ref="Q32:Q33"/>
    <mergeCell ref="M33:M34"/>
    <mergeCell ref="N34:N35"/>
    <mergeCell ref="O34:P35"/>
    <mergeCell ref="Q34:Q35"/>
    <mergeCell ref="N28:N29"/>
    <mergeCell ref="O28:P29"/>
    <mergeCell ref="Q28:Q29"/>
    <mergeCell ref="M30:M31"/>
    <mergeCell ref="N30:N31"/>
    <mergeCell ref="O30:P31"/>
    <mergeCell ref="Q30:Q31"/>
    <mergeCell ref="N23:N24"/>
    <mergeCell ref="O23:P24"/>
    <mergeCell ref="Q23:Q24"/>
    <mergeCell ref="M24:M25"/>
    <mergeCell ref="N25:N26"/>
    <mergeCell ref="O25:P26"/>
    <mergeCell ref="Q25:Q26"/>
    <mergeCell ref="N19:N20"/>
    <mergeCell ref="O19:P20"/>
    <mergeCell ref="Q19:Q20"/>
    <mergeCell ref="M21:M22"/>
    <mergeCell ref="N21:N22"/>
    <mergeCell ref="O21:P22"/>
    <mergeCell ref="Q21:Q22"/>
    <mergeCell ref="N14:N15"/>
    <mergeCell ref="O14:P15"/>
    <mergeCell ref="Q14:Q15"/>
    <mergeCell ref="M15:M16"/>
    <mergeCell ref="N16:N17"/>
    <mergeCell ref="O16:P17"/>
    <mergeCell ref="Q16:Q17"/>
    <mergeCell ref="N10:N11"/>
    <mergeCell ref="O10:P11"/>
    <mergeCell ref="Q10:Q11"/>
    <mergeCell ref="M12:M13"/>
    <mergeCell ref="N12:N13"/>
    <mergeCell ref="O12:P13"/>
    <mergeCell ref="Q12:Q13"/>
    <mergeCell ref="N5:N6"/>
    <mergeCell ref="O5:P6"/>
    <mergeCell ref="Q5:Q6"/>
    <mergeCell ref="M6:M7"/>
    <mergeCell ref="N7:N8"/>
    <mergeCell ref="O7:P8"/>
    <mergeCell ref="Q7:Q8"/>
    <mergeCell ref="N1:N2"/>
    <mergeCell ref="O1:P2"/>
    <mergeCell ref="Q1:Q2"/>
    <mergeCell ref="M3:M4"/>
    <mergeCell ref="N3:N4"/>
    <mergeCell ref="O3:P4"/>
    <mergeCell ref="Q3:Q4"/>
    <mergeCell ref="H149:H150"/>
    <mergeCell ref="I149:J150"/>
    <mergeCell ref="K149:K150"/>
    <mergeCell ref="G150:G151"/>
    <mergeCell ref="H151:H152"/>
    <mergeCell ref="I151:J152"/>
    <mergeCell ref="K151:K152"/>
    <mergeCell ref="H145:H146"/>
    <mergeCell ref="I145:J146"/>
    <mergeCell ref="K145:K146"/>
    <mergeCell ref="G147:G148"/>
    <mergeCell ref="H147:H148"/>
    <mergeCell ref="I147:J148"/>
    <mergeCell ref="K147:K148"/>
    <mergeCell ref="H140:H141"/>
    <mergeCell ref="I140:J141"/>
    <mergeCell ref="K140:K141"/>
    <mergeCell ref="G141:G142"/>
    <mergeCell ref="H142:H143"/>
    <mergeCell ref="I142:J143"/>
    <mergeCell ref="K142:K143"/>
    <mergeCell ref="H136:H137"/>
    <mergeCell ref="I136:J137"/>
    <mergeCell ref="K136:K137"/>
    <mergeCell ref="G138:G139"/>
    <mergeCell ref="H138:H139"/>
    <mergeCell ref="I138:J139"/>
    <mergeCell ref="K138:K139"/>
    <mergeCell ref="H131:H132"/>
    <mergeCell ref="I131:J132"/>
    <mergeCell ref="K131:K132"/>
    <mergeCell ref="G132:G133"/>
    <mergeCell ref="H133:H134"/>
    <mergeCell ref="I133:J134"/>
    <mergeCell ref="K133:K134"/>
    <mergeCell ref="H127:H128"/>
    <mergeCell ref="I127:J128"/>
    <mergeCell ref="K127:K128"/>
    <mergeCell ref="G129:G130"/>
    <mergeCell ref="H129:H130"/>
    <mergeCell ref="I129:J130"/>
    <mergeCell ref="K129:K130"/>
    <mergeCell ref="H122:H123"/>
    <mergeCell ref="I122:J123"/>
    <mergeCell ref="K122:K123"/>
    <mergeCell ref="G123:G124"/>
    <mergeCell ref="H124:H125"/>
    <mergeCell ref="I124:J125"/>
    <mergeCell ref="K124:K125"/>
    <mergeCell ref="H118:H119"/>
    <mergeCell ref="I118:J119"/>
    <mergeCell ref="K118:K119"/>
    <mergeCell ref="G120:G121"/>
    <mergeCell ref="H120:H121"/>
    <mergeCell ref="I120:J121"/>
    <mergeCell ref="K120:K121"/>
    <mergeCell ref="H113:H114"/>
    <mergeCell ref="I113:J114"/>
    <mergeCell ref="K113:K114"/>
    <mergeCell ref="G114:G115"/>
    <mergeCell ref="H115:H116"/>
    <mergeCell ref="I115:J116"/>
    <mergeCell ref="K115:K116"/>
    <mergeCell ref="H109:H110"/>
    <mergeCell ref="I109:J110"/>
    <mergeCell ref="K109:K110"/>
    <mergeCell ref="G111:G112"/>
    <mergeCell ref="H111:H112"/>
    <mergeCell ref="I111:J112"/>
    <mergeCell ref="K111:K112"/>
    <mergeCell ref="H104:H105"/>
    <mergeCell ref="I104:J105"/>
    <mergeCell ref="K104:K105"/>
    <mergeCell ref="G105:G106"/>
    <mergeCell ref="H106:H107"/>
    <mergeCell ref="I106:J107"/>
    <mergeCell ref="K106:K107"/>
    <mergeCell ref="H100:H101"/>
    <mergeCell ref="I100:J101"/>
    <mergeCell ref="K100:K101"/>
    <mergeCell ref="G102:G103"/>
    <mergeCell ref="H102:H103"/>
    <mergeCell ref="I102:J103"/>
    <mergeCell ref="K102:K103"/>
    <mergeCell ref="H95:H96"/>
    <mergeCell ref="I95:J96"/>
    <mergeCell ref="K95:K96"/>
    <mergeCell ref="G96:G97"/>
    <mergeCell ref="H97:H98"/>
    <mergeCell ref="I97:J98"/>
    <mergeCell ref="K97:K98"/>
    <mergeCell ref="H91:H92"/>
    <mergeCell ref="I91:J92"/>
    <mergeCell ref="K91:K92"/>
    <mergeCell ref="G93:G94"/>
    <mergeCell ref="H93:H94"/>
    <mergeCell ref="I93:J94"/>
    <mergeCell ref="K93:K94"/>
    <mergeCell ref="H86:H87"/>
    <mergeCell ref="I86:J87"/>
    <mergeCell ref="K86:K87"/>
    <mergeCell ref="G87:G88"/>
    <mergeCell ref="H88:H89"/>
    <mergeCell ref="I88:J89"/>
    <mergeCell ref="K88:K89"/>
    <mergeCell ref="H82:H83"/>
    <mergeCell ref="I82:J83"/>
    <mergeCell ref="K82:K83"/>
    <mergeCell ref="G84:G85"/>
    <mergeCell ref="H84:H85"/>
    <mergeCell ref="I84:J85"/>
    <mergeCell ref="K84:K85"/>
    <mergeCell ref="H77:H78"/>
    <mergeCell ref="I77:J78"/>
    <mergeCell ref="K77:K78"/>
    <mergeCell ref="G78:G79"/>
    <mergeCell ref="H79:H80"/>
    <mergeCell ref="I79:J80"/>
    <mergeCell ref="K79:K80"/>
    <mergeCell ref="H73:H74"/>
    <mergeCell ref="I73:J74"/>
    <mergeCell ref="K73:K74"/>
    <mergeCell ref="G75:G76"/>
    <mergeCell ref="H75:H76"/>
    <mergeCell ref="I75:J76"/>
    <mergeCell ref="K75:K76"/>
    <mergeCell ref="H68:H69"/>
    <mergeCell ref="I68:J69"/>
    <mergeCell ref="K68:K69"/>
    <mergeCell ref="G69:G70"/>
    <mergeCell ref="H70:H71"/>
    <mergeCell ref="I70:J71"/>
    <mergeCell ref="K70:K71"/>
    <mergeCell ref="H64:H65"/>
    <mergeCell ref="I64:J65"/>
    <mergeCell ref="K64:K65"/>
    <mergeCell ref="G66:G67"/>
    <mergeCell ref="H66:H67"/>
    <mergeCell ref="I66:J67"/>
    <mergeCell ref="K66:K67"/>
    <mergeCell ref="H59:H60"/>
    <mergeCell ref="I59:J60"/>
    <mergeCell ref="K59:K60"/>
    <mergeCell ref="G60:G61"/>
    <mergeCell ref="H61:H62"/>
    <mergeCell ref="I61:J62"/>
    <mergeCell ref="K61:K62"/>
    <mergeCell ref="H55:H56"/>
    <mergeCell ref="I55:J56"/>
    <mergeCell ref="K55:K56"/>
    <mergeCell ref="G57:G58"/>
    <mergeCell ref="H57:H58"/>
    <mergeCell ref="I57:J58"/>
    <mergeCell ref="K57:K58"/>
    <mergeCell ref="H50:H51"/>
    <mergeCell ref="I50:J51"/>
    <mergeCell ref="K50:K51"/>
    <mergeCell ref="G51:G52"/>
    <mergeCell ref="H52:H53"/>
    <mergeCell ref="I52:J53"/>
    <mergeCell ref="K52:K53"/>
    <mergeCell ref="H46:H47"/>
    <mergeCell ref="I46:J47"/>
    <mergeCell ref="K46:K47"/>
    <mergeCell ref="G48:G49"/>
    <mergeCell ref="H48:H49"/>
    <mergeCell ref="I48:J49"/>
    <mergeCell ref="K48:K49"/>
    <mergeCell ref="H41:H42"/>
    <mergeCell ref="I41:J42"/>
    <mergeCell ref="K41:K42"/>
    <mergeCell ref="G42:G43"/>
    <mergeCell ref="H43:H44"/>
    <mergeCell ref="I43:J44"/>
    <mergeCell ref="K43:K44"/>
    <mergeCell ref="H37:H38"/>
    <mergeCell ref="I37:J38"/>
    <mergeCell ref="K37:K38"/>
    <mergeCell ref="G39:G40"/>
    <mergeCell ref="H39:H40"/>
    <mergeCell ref="I39:J40"/>
    <mergeCell ref="K39:K40"/>
    <mergeCell ref="H32:H33"/>
    <mergeCell ref="I32:J33"/>
    <mergeCell ref="K32:K33"/>
    <mergeCell ref="G33:G34"/>
    <mergeCell ref="H34:H35"/>
    <mergeCell ref="I34:J35"/>
    <mergeCell ref="K34:K35"/>
    <mergeCell ref="H28:H29"/>
    <mergeCell ref="I28:J29"/>
    <mergeCell ref="K28:K29"/>
    <mergeCell ref="G30:G31"/>
    <mergeCell ref="H30:H31"/>
    <mergeCell ref="I30:J31"/>
    <mergeCell ref="K30:K31"/>
    <mergeCell ref="H23:H24"/>
    <mergeCell ref="I23:J24"/>
    <mergeCell ref="K23:K24"/>
    <mergeCell ref="G24:G25"/>
    <mergeCell ref="H25:H26"/>
    <mergeCell ref="I25:J26"/>
    <mergeCell ref="K25:K26"/>
    <mergeCell ref="H19:H20"/>
    <mergeCell ref="I19:J20"/>
    <mergeCell ref="K19:K20"/>
    <mergeCell ref="G21:G22"/>
    <mergeCell ref="H21:H22"/>
    <mergeCell ref="I21:J22"/>
    <mergeCell ref="K21:K22"/>
    <mergeCell ref="H14:H15"/>
    <mergeCell ref="I14:J15"/>
    <mergeCell ref="K14:K15"/>
    <mergeCell ref="G15:G16"/>
    <mergeCell ref="H16:H17"/>
    <mergeCell ref="I16:J17"/>
    <mergeCell ref="K16:K17"/>
    <mergeCell ref="H10:H11"/>
    <mergeCell ref="I10:J11"/>
    <mergeCell ref="K10:K11"/>
    <mergeCell ref="G12:G13"/>
    <mergeCell ref="H12:H13"/>
    <mergeCell ref="I12:J13"/>
    <mergeCell ref="K12:K13"/>
    <mergeCell ref="H5:H6"/>
    <mergeCell ref="I5:J6"/>
    <mergeCell ref="K5:K6"/>
    <mergeCell ref="G6:G7"/>
    <mergeCell ref="H7:H8"/>
    <mergeCell ref="I7:J8"/>
    <mergeCell ref="K7:K8"/>
    <mergeCell ref="H1:H2"/>
    <mergeCell ref="I1:J2"/>
    <mergeCell ref="K1:K2"/>
    <mergeCell ref="G3:G4"/>
    <mergeCell ref="H3:H4"/>
    <mergeCell ref="I3:J4"/>
    <mergeCell ref="K3:K4"/>
    <mergeCell ref="B149:B150"/>
    <mergeCell ref="C149:D150"/>
    <mergeCell ref="E149:E150"/>
    <mergeCell ref="A150:A151"/>
    <mergeCell ref="B151:B152"/>
    <mergeCell ref="C151:D152"/>
    <mergeCell ref="E151:E152"/>
    <mergeCell ref="B145:B146"/>
    <mergeCell ref="C145:D146"/>
    <mergeCell ref="E145:E146"/>
    <mergeCell ref="A147:A148"/>
    <mergeCell ref="B147:B148"/>
    <mergeCell ref="C147:D148"/>
    <mergeCell ref="E147:E148"/>
    <mergeCell ref="B140:B141"/>
    <mergeCell ref="C140:D141"/>
    <mergeCell ref="E140:E141"/>
    <mergeCell ref="A141:A142"/>
    <mergeCell ref="B142:B143"/>
    <mergeCell ref="C142:D143"/>
    <mergeCell ref="E142:E143"/>
    <mergeCell ref="B136:B137"/>
    <mergeCell ref="C136:D137"/>
    <mergeCell ref="E136:E137"/>
    <mergeCell ref="A138:A139"/>
    <mergeCell ref="B138:B139"/>
    <mergeCell ref="C138:D139"/>
    <mergeCell ref="E138:E139"/>
    <mergeCell ref="B131:B132"/>
    <mergeCell ref="C131:D132"/>
    <mergeCell ref="E131:E132"/>
    <mergeCell ref="A132:A133"/>
    <mergeCell ref="B133:B134"/>
    <mergeCell ref="C133:D134"/>
    <mergeCell ref="E133:E134"/>
    <mergeCell ref="B127:B128"/>
    <mergeCell ref="C127:D128"/>
    <mergeCell ref="E127:E128"/>
    <mergeCell ref="A129:A130"/>
    <mergeCell ref="B129:B130"/>
    <mergeCell ref="C129:D130"/>
    <mergeCell ref="E129:E130"/>
    <mergeCell ref="B122:B123"/>
    <mergeCell ref="C122:D123"/>
    <mergeCell ref="E122:E123"/>
    <mergeCell ref="A123:A124"/>
    <mergeCell ref="B124:B125"/>
    <mergeCell ref="C124:D125"/>
    <mergeCell ref="E124:E125"/>
    <mergeCell ref="B118:B119"/>
    <mergeCell ref="C118:D119"/>
    <mergeCell ref="E118:E119"/>
    <mergeCell ref="A120:A121"/>
    <mergeCell ref="B120:B121"/>
    <mergeCell ref="C120:D121"/>
    <mergeCell ref="E120:E121"/>
    <mergeCell ref="B113:B114"/>
    <mergeCell ref="C113:D114"/>
    <mergeCell ref="E113:E114"/>
    <mergeCell ref="A114:A115"/>
    <mergeCell ref="B115:B116"/>
    <mergeCell ref="C115:D116"/>
    <mergeCell ref="E115:E116"/>
    <mergeCell ref="B109:B110"/>
    <mergeCell ref="C109:D110"/>
    <mergeCell ref="E109:E110"/>
    <mergeCell ref="A111:A112"/>
    <mergeCell ref="B111:B112"/>
    <mergeCell ref="C111:D112"/>
    <mergeCell ref="E111:E112"/>
    <mergeCell ref="B104:B105"/>
    <mergeCell ref="C104:D105"/>
    <mergeCell ref="E104:E105"/>
    <mergeCell ref="A105:A106"/>
    <mergeCell ref="B106:B107"/>
    <mergeCell ref="C106:D107"/>
    <mergeCell ref="E106:E107"/>
    <mergeCell ref="B100:B101"/>
    <mergeCell ref="C100:D101"/>
    <mergeCell ref="E100:E101"/>
    <mergeCell ref="A102:A103"/>
    <mergeCell ref="B102:B103"/>
    <mergeCell ref="C102:D103"/>
    <mergeCell ref="E102:E103"/>
    <mergeCell ref="B95:B96"/>
    <mergeCell ref="C95:D96"/>
    <mergeCell ref="E95:E96"/>
    <mergeCell ref="A96:A97"/>
    <mergeCell ref="B97:B98"/>
    <mergeCell ref="C97:D98"/>
    <mergeCell ref="E97:E98"/>
    <mergeCell ref="B91:B92"/>
    <mergeCell ref="C91:D92"/>
    <mergeCell ref="E91:E92"/>
    <mergeCell ref="A93:A94"/>
    <mergeCell ref="B93:B94"/>
    <mergeCell ref="C93:D94"/>
    <mergeCell ref="E93:E94"/>
    <mergeCell ref="B86:B87"/>
    <mergeCell ref="C86:D87"/>
    <mergeCell ref="E86:E87"/>
    <mergeCell ref="A87:A88"/>
    <mergeCell ref="B88:B89"/>
    <mergeCell ref="C88:D89"/>
    <mergeCell ref="E88:E89"/>
    <mergeCell ref="B82:B83"/>
    <mergeCell ref="C82:D83"/>
    <mergeCell ref="E82:E83"/>
    <mergeCell ref="A84:A85"/>
    <mergeCell ref="B84:B85"/>
    <mergeCell ref="C84:D85"/>
    <mergeCell ref="E84:E85"/>
    <mergeCell ref="B77:B78"/>
    <mergeCell ref="C77:D78"/>
    <mergeCell ref="E77:E78"/>
    <mergeCell ref="A78:A79"/>
    <mergeCell ref="B79:B80"/>
    <mergeCell ref="C79:D80"/>
    <mergeCell ref="E79:E80"/>
    <mergeCell ref="B73:B74"/>
    <mergeCell ref="C73:D74"/>
    <mergeCell ref="E73:E74"/>
    <mergeCell ref="A75:A76"/>
    <mergeCell ref="B75:B76"/>
    <mergeCell ref="C75:D76"/>
    <mergeCell ref="E75:E76"/>
    <mergeCell ref="B68:B69"/>
    <mergeCell ref="C68:D69"/>
    <mergeCell ref="E68:E69"/>
    <mergeCell ref="A69:A70"/>
    <mergeCell ref="B70:B71"/>
    <mergeCell ref="C70:D71"/>
    <mergeCell ref="E70:E71"/>
    <mergeCell ref="B64:B65"/>
    <mergeCell ref="C64:D65"/>
    <mergeCell ref="E64:E65"/>
    <mergeCell ref="A66:A67"/>
    <mergeCell ref="B66:B67"/>
    <mergeCell ref="C66:D67"/>
    <mergeCell ref="E66:E67"/>
    <mergeCell ref="B59:B60"/>
    <mergeCell ref="C59:D60"/>
    <mergeCell ref="E59:E60"/>
    <mergeCell ref="A60:A61"/>
    <mergeCell ref="B61:B62"/>
    <mergeCell ref="C61:D62"/>
    <mergeCell ref="E61:E62"/>
    <mergeCell ref="B55:B56"/>
    <mergeCell ref="C55:D56"/>
    <mergeCell ref="E55:E56"/>
    <mergeCell ref="A57:A58"/>
    <mergeCell ref="B57:B58"/>
    <mergeCell ref="C57:D58"/>
    <mergeCell ref="E57:E58"/>
    <mergeCell ref="B50:B51"/>
    <mergeCell ref="C50:D51"/>
    <mergeCell ref="E50:E51"/>
    <mergeCell ref="A51:A52"/>
    <mergeCell ref="B52:B53"/>
    <mergeCell ref="C52:D53"/>
    <mergeCell ref="E52:E53"/>
    <mergeCell ref="B46:B47"/>
    <mergeCell ref="C46:D47"/>
    <mergeCell ref="E46:E47"/>
    <mergeCell ref="A48:A49"/>
    <mergeCell ref="B48:B49"/>
    <mergeCell ref="C48:D49"/>
    <mergeCell ref="E48:E49"/>
    <mergeCell ref="B41:B42"/>
    <mergeCell ref="C41:D42"/>
    <mergeCell ref="E41:E42"/>
    <mergeCell ref="A42:A43"/>
    <mergeCell ref="B43:B44"/>
    <mergeCell ref="C43:D44"/>
    <mergeCell ref="E43:E44"/>
    <mergeCell ref="B37:B38"/>
    <mergeCell ref="C37:D38"/>
    <mergeCell ref="E37:E38"/>
    <mergeCell ref="A39:A40"/>
    <mergeCell ref="B39:B40"/>
    <mergeCell ref="C39:D40"/>
    <mergeCell ref="E39:E40"/>
    <mergeCell ref="B32:B33"/>
    <mergeCell ref="C32:D33"/>
    <mergeCell ref="E32:E33"/>
    <mergeCell ref="A33:A34"/>
    <mergeCell ref="B34:B35"/>
    <mergeCell ref="C34:D35"/>
    <mergeCell ref="E34:E35"/>
    <mergeCell ref="B28:B29"/>
    <mergeCell ref="C28:D29"/>
    <mergeCell ref="E28:E29"/>
    <mergeCell ref="A30:A31"/>
    <mergeCell ref="B30:B31"/>
    <mergeCell ref="C30:D31"/>
    <mergeCell ref="E30:E31"/>
    <mergeCell ref="B23:B24"/>
    <mergeCell ref="C23:D24"/>
    <mergeCell ref="E23:E24"/>
    <mergeCell ref="A24:A25"/>
    <mergeCell ref="B25:B26"/>
    <mergeCell ref="C25:D26"/>
    <mergeCell ref="E25:E26"/>
    <mergeCell ref="E16:E17"/>
    <mergeCell ref="B19:B20"/>
    <mergeCell ref="C19:D20"/>
    <mergeCell ref="E19:E20"/>
    <mergeCell ref="A21:A22"/>
    <mergeCell ref="B21:B22"/>
    <mergeCell ref="C21:D22"/>
    <mergeCell ref="E21:E22"/>
    <mergeCell ref="A12:A13"/>
    <mergeCell ref="B12:B13"/>
    <mergeCell ref="C12:D13"/>
    <mergeCell ref="E12:E13"/>
    <mergeCell ref="B14:B15"/>
    <mergeCell ref="C14:D15"/>
    <mergeCell ref="E14:E15"/>
    <mergeCell ref="A15:A16"/>
    <mergeCell ref="B16:B17"/>
    <mergeCell ref="C16:D17"/>
    <mergeCell ref="E1:E2"/>
    <mergeCell ref="E3:E4"/>
    <mergeCell ref="E5:E6"/>
    <mergeCell ref="E7:E8"/>
    <mergeCell ref="B10:B11"/>
    <mergeCell ref="C10:D11"/>
    <mergeCell ref="E10:E11"/>
    <mergeCell ref="B1:B2"/>
    <mergeCell ref="C1:D2"/>
    <mergeCell ref="A3:A4"/>
    <mergeCell ref="B3:B4"/>
    <mergeCell ref="C3:D4"/>
    <mergeCell ref="B5:B6"/>
    <mergeCell ref="C5:D6"/>
    <mergeCell ref="A6:A7"/>
    <mergeCell ref="B7:B8"/>
    <mergeCell ref="C7:D8"/>
    <mergeCell ref="B155:B156"/>
    <mergeCell ref="C155:D156"/>
    <mergeCell ref="E155:E156"/>
    <mergeCell ref="A157:A158"/>
    <mergeCell ref="B157:B158"/>
    <mergeCell ref="C157:D158"/>
    <mergeCell ref="E157:E158"/>
    <mergeCell ref="B159:B160"/>
    <mergeCell ref="C159:D160"/>
    <mergeCell ref="E159:E160"/>
    <mergeCell ref="A160:A161"/>
    <mergeCell ref="B161:B162"/>
    <mergeCell ref="C161:D162"/>
    <mergeCell ref="E161:E162"/>
    <mergeCell ref="H155:H156"/>
    <mergeCell ref="I155:J156"/>
    <mergeCell ref="K155:K156"/>
    <mergeCell ref="G157:G158"/>
    <mergeCell ref="H157:H158"/>
    <mergeCell ref="I157:J158"/>
    <mergeCell ref="K157:K158"/>
    <mergeCell ref="H159:H160"/>
    <mergeCell ref="I159:J160"/>
    <mergeCell ref="K159:K160"/>
    <mergeCell ref="G160:G161"/>
    <mergeCell ref="H161:H162"/>
    <mergeCell ref="I161:J162"/>
    <mergeCell ref="K161:K162"/>
    <mergeCell ref="N155:N156"/>
    <mergeCell ref="O155:P156"/>
    <mergeCell ref="Q155:Q156"/>
    <mergeCell ref="M157:M158"/>
    <mergeCell ref="N157:N158"/>
    <mergeCell ref="O157:P158"/>
    <mergeCell ref="Q157:Q158"/>
    <mergeCell ref="N159:N160"/>
    <mergeCell ref="O159:P160"/>
    <mergeCell ref="Q159:Q160"/>
    <mergeCell ref="M160:M161"/>
    <mergeCell ref="N161:N162"/>
    <mergeCell ref="O161:P162"/>
    <mergeCell ref="Q161:Q162"/>
    <mergeCell ref="T155:T156"/>
    <mergeCell ref="U155:V156"/>
    <mergeCell ref="W155:W156"/>
    <mergeCell ref="S157:S158"/>
    <mergeCell ref="T157:T158"/>
    <mergeCell ref="U157:V158"/>
    <mergeCell ref="W157:W158"/>
    <mergeCell ref="T159:T160"/>
    <mergeCell ref="U159:V160"/>
    <mergeCell ref="W159:W160"/>
    <mergeCell ref="S160:S161"/>
    <mergeCell ref="T161:T162"/>
    <mergeCell ref="U161:V162"/>
    <mergeCell ref="W161:W162"/>
    <mergeCell ref="Q182:Q183"/>
    <mergeCell ref="T182:T183"/>
    <mergeCell ref="U182:V183"/>
    <mergeCell ref="W182:W183"/>
    <mergeCell ref="A184:A185"/>
    <mergeCell ref="B184:B185"/>
    <mergeCell ref="C184:D185"/>
    <mergeCell ref="E184:E185"/>
    <mergeCell ref="G184:G185"/>
    <mergeCell ref="H184:H185"/>
    <mergeCell ref="I184:J185"/>
    <mergeCell ref="K184:K185"/>
    <mergeCell ref="M184:M185"/>
    <mergeCell ref="N184:N185"/>
    <mergeCell ref="O184:P185"/>
    <mergeCell ref="Q184:Q185"/>
    <mergeCell ref="S184:S185"/>
    <mergeCell ref="T184:T185"/>
    <mergeCell ref="U184:V185"/>
    <mergeCell ref="W184:W185"/>
    <mergeCell ref="B186:B187"/>
    <mergeCell ref="C186:D187"/>
    <mergeCell ref="E186:E187"/>
    <mergeCell ref="H186:H187"/>
    <mergeCell ref="I186:J187"/>
    <mergeCell ref="K186:K187"/>
    <mergeCell ref="N186:N187"/>
    <mergeCell ref="O186:P187"/>
    <mergeCell ref="Q186:Q187"/>
    <mergeCell ref="T186:T187"/>
    <mergeCell ref="U186:V187"/>
    <mergeCell ref="W186:W187"/>
    <mergeCell ref="A187:A188"/>
    <mergeCell ref="G187:G188"/>
    <mergeCell ref="M187:M188"/>
    <mergeCell ref="S187:S188"/>
    <mergeCell ref="B188:B189"/>
    <mergeCell ref="C188:D189"/>
    <mergeCell ref="E188:E189"/>
    <mergeCell ref="H188:H189"/>
    <mergeCell ref="I188:J189"/>
    <mergeCell ref="K188:K189"/>
    <mergeCell ref="N188:N189"/>
    <mergeCell ref="O188:P189"/>
    <mergeCell ref="Q188:Q189"/>
    <mergeCell ref="T188:T189"/>
    <mergeCell ref="U188:V189"/>
    <mergeCell ref="W188:W189"/>
    <mergeCell ref="B191:B192"/>
    <mergeCell ref="C191:D192"/>
    <mergeCell ref="E191:E192"/>
    <mergeCell ref="H191:H192"/>
    <mergeCell ref="I191:J192"/>
    <mergeCell ref="K191:K192"/>
    <mergeCell ref="N191:N192"/>
    <mergeCell ref="O191:P192"/>
    <mergeCell ref="Q191:Q192"/>
    <mergeCell ref="T191:T192"/>
    <mergeCell ref="U191:V192"/>
    <mergeCell ref="W191:W192"/>
    <mergeCell ref="A193:A194"/>
    <mergeCell ref="B193:B194"/>
    <mergeCell ref="C193:D194"/>
    <mergeCell ref="E193:E194"/>
    <mergeCell ref="G193:G194"/>
    <mergeCell ref="H193:H194"/>
    <mergeCell ref="I193:J194"/>
    <mergeCell ref="K193:K194"/>
    <mergeCell ref="M193:M194"/>
    <mergeCell ref="N193:N194"/>
    <mergeCell ref="O193:P194"/>
    <mergeCell ref="Q193:Q194"/>
    <mergeCell ref="S193:S194"/>
    <mergeCell ref="T193:T194"/>
    <mergeCell ref="U193:V194"/>
    <mergeCell ref="W193:W194"/>
    <mergeCell ref="B195:B196"/>
    <mergeCell ref="C195:D196"/>
    <mergeCell ref="E195:E196"/>
    <mergeCell ref="H195:H196"/>
    <mergeCell ref="I195:J196"/>
    <mergeCell ref="K195:K196"/>
    <mergeCell ref="N195:N196"/>
    <mergeCell ref="O195:P196"/>
    <mergeCell ref="Q195:Q196"/>
    <mergeCell ref="T195:T196"/>
    <mergeCell ref="U195:V196"/>
    <mergeCell ref="W195:W196"/>
    <mergeCell ref="A196:A197"/>
    <mergeCell ref="G196:G197"/>
    <mergeCell ref="M196:M197"/>
    <mergeCell ref="S196:S197"/>
    <mergeCell ref="B197:B198"/>
    <mergeCell ref="C197:D198"/>
    <mergeCell ref="E197:E198"/>
    <mergeCell ref="H197:H198"/>
    <mergeCell ref="I197:J198"/>
    <mergeCell ref="K197:K198"/>
    <mergeCell ref="N197:N198"/>
    <mergeCell ref="O197:P198"/>
    <mergeCell ref="Q197:Q198"/>
    <mergeCell ref="T197:T198"/>
    <mergeCell ref="U197:V198"/>
    <mergeCell ref="W197:W198"/>
    <mergeCell ref="B200:B201"/>
    <mergeCell ref="C200:D201"/>
    <mergeCell ref="E200:E201"/>
    <mergeCell ref="H200:H201"/>
    <mergeCell ref="I200:J201"/>
    <mergeCell ref="K200:K201"/>
    <mergeCell ref="N200:N201"/>
    <mergeCell ref="O200:P201"/>
    <mergeCell ref="Q200:Q201"/>
    <mergeCell ref="T200:T201"/>
    <mergeCell ref="U200:V201"/>
    <mergeCell ref="W200:W201"/>
    <mergeCell ref="A202:A203"/>
    <mergeCell ref="B202:B203"/>
    <mergeCell ref="C202:D203"/>
    <mergeCell ref="E202:E203"/>
    <mergeCell ref="G202:G203"/>
    <mergeCell ref="H202:H203"/>
    <mergeCell ref="I202:J203"/>
    <mergeCell ref="K202:K203"/>
    <mergeCell ref="M202:M203"/>
    <mergeCell ref="N202:N203"/>
    <mergeCell ref="O202:P203"/>
    <mergeCell ref="Q202:Q203"/>
    <mergeCell ref="S202:S203"/>
    <mergeCell ref="T202:T203"/>
    <mergeCell ref="U202:V203"/>
    <mergeCell ref="W202:W203"/>
    <mergeCell ref="B204:B205"/>
    <mergeCell ref="C204:D205"/>
    <mergeCell ref="E204:E205"/>
    <mergeCell ref="H204:H205"/>
    <mergeCell ref="I204:J205"/>
    <mergeCell ref="K204:K205"/>
    <mergeCell ref="N204:N205"/>
    <mergeCell ref="O204:P205"/>
    <mergeCell ref="Q204:Q205"/>
    <mergeCell ref="T204:T205"/>
    <mergeCell ref="U204:V205"/>
    <mergeCell ref="W204:W205"/>
    <mergeCell ref="A205:A206"/>
    <mergeCell ref="G205:G206"/>
    <mergeCell ref="M205:M206"/>
    <mergeCell ref="S205:S206"/>
    <mergeCell ref="B206:B207"/>
    <mergeCell ref="C206:D207"/>
    <mergeCell ref="E206:E207"/>
    <mergeCell ref="H206:H207"/>
    <mergeCell ref="I206:J207"/>
    <mergeCell ref="K206:K207"/>
    <mergeCell ref="N206:N207"/>
    <mergeCell ref="O206:P207"/>
    <mergeCell ref="Q206:Q207"/>
    <mergeCell ref="T206:T207"/>
    <mergeCell ref="U206:V207"/>
    <mergeCell ref="W206:W207"/>
    <mergeCell ref="A229:A230"/>
    <mergeCell ref="B229:B230"/>
    <mergeCell ref="C229:D230"/>
    <mergeCell ref="E229:E230"/>
    <mergeCell ref="G229:G230"/>
    <mergeCell ref="H229:H230"/>
    <mergeCell ref="I229:J230"/>
    <mergeCell ref="K229:K230"/>
    <mergeCell ref="M229:M230"/>
    <mergeCell ref="N229:N230"/>
    <mergeCell ref="O229:P230"/>
    <mergeCell ref="Q229:Q230"/>
    <mergeCell ref="S229:S230"/>
    <mergeCell ref="T229:T230"/>
    <mergeCell ref="U229:V230"/>
    <mergeCell ref="W229:W230"/>
    <mergeCell ref="B231:B232"/>
    <mergeCell ref="C231:D232"/>
    <mergeCell ref="E231:E232"/>
    <mergeCell ref="H231:H232"/>
    <mergeCell ref="I231:J232"/>
    <mergeCell ref="K231:K232"/>
    <mergeCell ref="N231:N232"/>
    <mergeCell ref="O231:P232"/>
    <mergeCell ref="Q231:Q232"/>
    <mergeCell ref="T231:T232"/>
    <mergeCell ref="U231:V232"/>
    <mergeCell ref="W231:W232"/>
    <mergeCell ref="A232:A233"/>
    <mergeCell ref="G232:G233"/>
    <mergeCell ref="M232:M233"/>
    <mergeCell ref="S232:S233"/>
    <mergeCell ref="B233:B234"/>
    <mergeCell ref="C233:D234"/>
    <mergeCell ref="E233:E234"/>
    <mergeCell ref="H233:H234"/>
    <mergeCell ref="I233:J234"/>
    <mergeCell ref="K233:K234"/>
    <mergeCell ref="N233:N234"/>
    <mergeCell ref="O233:P234"/>
    <mergeCell ref="Q233:Q234"/>
    <mergeCell ref="T233:T234"/>
    <mergeCell ref="U233:V234"/>
    <mergeCell ref="W233:W234"/>
    <mergeCell ref="C236:D237"/>
    <mergeCell ref="E236:E237"/>
    <mergeCell ref="H236:H237"/>
    <mergeCell ref="I236:J237"/>
    <mergeCell ref="K236:K237"/>
    <mergeCell ref="N236:N237"/>
    <mergeCell ref="O236:P237"/>
    <mergeCell ref="Q236:Q237"/>
    <mergeCell ref="T236:T237"/>
    <mergeCell ref="U236:V237"/>
    <mergeCell ref="W236:W237"/>
    <mergeCell ref="A238:A239"/>
    <mergeCell ref="B238:B239"/>
    <mergeCell ref="C238:D239"/>
    <mergeCell ref="E238:E239"/>
    <mergeCell ref="G238:G239"/>
    <mergeCell ref="H238:H239"/>
    <mergeCell ref="I238:J239"/>
    <mergeCell ref="K238:K239"/>
    <mergeCell ref="M238:M239"/>
    <mergeCell ref="N238:N239"/>
    <mergeCell ref="O238:P239"/>
    <mergeCell ref="Q238:Q239"/>
    <mergeCell ref="S238:S239"/>
    <mergeCell ref="T238:T239"/>
    <mergeCell ref="U238:V239"/>
    <mergeCell ref="W238:W239"/>
    <mergeCell ref="B236:B237"/>
    <mergeCell ref="T240:T241"/>
    <mergeCell ref="U240:V241"/>
    <mergeCell ref="W240:W241"/>
    <mergeCell ref="A241:A242"/>
    <mergeCell ref="G241:G242"/>
    <mergeCell ref="M241:M242"/>
    <mergeCell ref="S241:S242"/>
    <mergeCell ref="B242:B243"/>
    <mergeCell ref="C242:D243"/>
    <mergeCell ref="E242:E243"/>
    <mergeCell ref="H242:H243"/>
    <mergeCell ref="I242:J243"/>
    <mergeCell ref="K242:K243"/>
    <mergeCell ref="N242:N243"/>
    <mergeCell ref="O242:P243"/>
    <mergeCell ref="Q242:Q243"/>
    <mergeCell ref="T242:T243"/>
    <mergeCell ref="U242:V243"/>
    <mergeCell ref="W242:W243"/>
    <mergeCell ref="B240:B241"/>
    <mergeCell ref="C240:D241"/>
    <mergeCell ref="E240:E241"/>
    <mergeCell ref="A259:A260"/>
    <mergeCell ref="A256:A257"/>
    <mergeCell ref="B249:B250"/>
    <mergeCell ref="C249:D250"/>
    <mergeCell ref="E249:E250"/>
    <mergeCell ref="H240:H241"/>
    <mergeCell ref="I240:J241"/>
    <mergeCell ref="K240:K241"/>
    <mergeCell ref="N240:N241"/>
    <mergeCell ref="O240:P241"/>
    <mergeCell ref="Q240:Q241"/>
    <mergeCell ref="H245:H246"/>
    <mergeCell ref="I245:J246"/>
    <mergeCell ref="K245:K246"/>
    <mergeCell ref="N245:N246"/>
    <mergeCell ref="O245:P246"/>
    <mergeCell ref="Q245:Q246"/>
    <mergeCell ref="H249:H250"/>
    <mergeCell ref="I249:J250"/>
    <mergeCell ref="K249:K250"/>
    <mergeCell ref="N249:N250"/>
    <mergeCell ref="O249:P250"/>
    <mergeCell ref="Q249:Q250"/>
    <mergeCell ref="G259:G260"/>
    <mergeCell ref="M259:M260"/>
    <mergeCell ref="B272:B273"/>
    <mergeCell ref="C272:D273"/>
    <mergeCell ref="E272:E273"/>
    <mergeCell ref="A274:A275"/>
    <mergeCell ref="B274:B275"/>
    <mergeCell ref="C274:D275"/>
    <mergeCell ref="E274:E275"/>
    <mergeCell ref="B276:B277"/>
    <mergeCell ref="C276:D277"/>
    <mergeCell ref="E276:E277"/>
    <mergeCell ref="A277:A278"/>
    <mergeCell ref="B278:B279"/>
    <mergeCell ref="C278:D279"/>
    <mergeCell ref="E278:E279"/>
    <mergeCell ref="B263:B264"/>
    <mergeCell ref="C263:D264"/>
    <mergeCell ref="E263:E264"/>
    <mergeCell ref="A265:A266"/>
    <mergeCell ref="B265:B266"/>
    <mergeCell ref="C265:D266"/>
    <mergeCell ref="E265:E266"/>
    <mergeCell ref="B267:B268"/>
    <mergeCell ref="C267:D268"/>
    <mergeCell ref="E267:E268"/>
    <mergeCell ref="A268:A269"/>
    <mergeCell ref="B269:B270"/>
    <mergeCell ref="C269:D270"/>
    <mergeCell ref="E269:E270"/>
  </mergeCells>
  <pageMargins left="0.70866141732283472" right="0.70866141732283472" top="0.47244094488188981" bottom="0.51181102362204722" header="0.19685039370078741" footer="0.51181102362204722"/>
  <pageSetup paperSize="9" scale="95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0"/>
  <dimension ref="A1:AC172"/>
  <sheetViews>
    <sheetView topLeftCell="A137" workbookViewId="0">
      <selection activeCell="E151" sqref="A1:E152"/>
    </sheetView>
  </sheetViews>
  <sheetFormatPr defaultRowHeight="12.75"/>
  <cols>
    <col min="1" max="1" width="26.42578125" customWidth="1"/>
    <col min="2" max="2" width="16.85546875" customWidth="1"/>
    <col min="4" max="4" width="5.140625" customWidth="1"/>
    <col min="5" max="5" width="10.28515625" bestFit="1" customWidth="1"/>
    <col min="6" max="6" width="2.5703125" customWidth="1"/>
    <col min="7" max="7" width="22.5703125" hidden="1" customWidth="1"/>
    <col min="8" max="8" width="19.42578125" hidden="1" customWidth="1"/>
    <col min="9" max="9" width="9.140625" hidden="1" customWidth="1"/>
    <col min="10" max="10" width="0.85546875" hidden="1" customWidth="1"/>
    <col min="11" max="11" width="9.140625" hidden="1" customWidth="1"/>
    <col min="12" max="12" width="3.5703125" customWidth="1"/>
    <col min="13" max="13" width="21.28515625" hidden="1" customWidth="1"/>
    <col min="14" max="14" width="19" hidden="1" customWidth="1"/>
    <col min="15" max="15" width="0" hidden="1" customWidth="1"/>
    <col min="16" max="16" width="1" hidden="1" customWidth="1"/>
    <col min="17" max="17" width="0" hidden="1" customWidth="1"/>
    <col min="19" max="19" width="24.7109375" customWidth="1"/>
    <col min="20" max="20" width="19.7109375" customWidth="1"/>
    <col min="22" max="22" width="1.140625" customWidth="1"/>
    <col min="24" max="24" width="4" customWidth="1"/>
    <col min="25" max="25" width="22.5703125" customWidth="1"/>
    <col min="26" max="26" width="22.42578125" customWidth="1"/>
    <col min="28" max="28" width="1.28515625" customWidth="1"/>
    <col min="29" max="29" width="7.42578125" customWidth="1"/>
  </cols>
  <sheetData>
    <row r="1" spans="1:29" ht="9.75" customHeight="1">
      <c r="A1" s="320"/>
      <c r="B1" s="4202"/>
      <c r="C1" s="4269" t="s">
        <v>289</v>
      </c>
      <c r="D1" s="4270"/>
      <c r="E1" s="4273" t="e">
        <f>'10,00'!#REF!</f>
        <v>#REF!</v>
      </c>
      <c r="G1" s="320"/>
      <c r="H1" s="4202"/>
      <c r="I1" s="4269" t="s">
        <v>289</v>
      </c>
      <c r="J1" s="4270"/>
      <c r="K1" s="4273">
        <f>'11,30'!F23</f>
        <v>0</v>
      </c>
      <c r="M1" s="320"/>
      <c r="N1" s="4202"/>
      <c r="O1" s="4269" t="s">
        <v>289</v>
      </c>
      <c r="P1" s="4270"/>
      <c r="Q1" s="4273">
        <f>'16,00'!F23</f>
        <v>0</v>
      </c>
      <c r="S1" s="320"/>
      <c r="T1" s="4202"/>
      <c r="U1" s="4269" t="s">
        <v>289</v>
      </c>
      <c r="V1" s="4270"/>
      <c r="W1" s="4273" t="e">
        <f>'19,00'!#REF!</f>
        <v>#REF!</v>
      </c>
      <c r="Y1" s="320"/>
      <c r="Z1" s="4202"/>
      <c r="AA1" s="4269" t="s">
        <v>289</v>
      </c>
      <c r="AB1" s="4270"/>
      <c r="AC1" s="4273">
        <f>ночь!D23</f>
        <v>0</v>
      </c>
    </row>
    <row r="2" spans="1:29">
      <c r="A2" s="325">
        <f>ст.лав.!A2</f>
        <v>0.41666666666666669</v>
      </c>
      <c r="B2" s="4202"/>
      <c r="C2" s="4271"/>
      <c r="D2" s="4272"/>
      <c r="E2" s="4274"/>
      <c r="G2" s="325">
        <f>ст.лав.!G2</f>
        <v>0.5</v>
      </c>
      <c r="H2" s="4202"/>
      <c r="I2" s="4271"/>
      <c r="J2" s="4272"/>
      <c r="K2" s="4274"/>
      <c r="M2" s="325">
        <f>ст.лав.!M2</f>
        <v>0.66666666666666663</v>
      </c>
      <c r="N2" s="4202"/>
      <c r="O2" s="4271"/>
      <c r="P2" s="4272"/>
      <c r="Q2" s="4274"/>
      <c r="S2" s="325">
        <f>ст.лав.!S2</f>
        <v>0.79166666666666663</v>
      </c>
      <c r="T2" s="4202"/>
      <c r="U2" s="4271"/>
      <c r="V2" s="4272"/>
      <c r="W2" s="4274"/>
      <c r="Y2" s="325" t="str">
        <f>ст.лав.!Y2</f>
        <v>Ночь</v>
      </c>
      <c r="Z2" s="4202"/>
      <c r="AA2" s="4271"/>
      <c r="AB2" s="4272"/>
      <c r="AC2" s="4274"/>
    </row>
    <row r="3" spans="1:29">
      <c r="A3" s="4206" t="str">
        <f>ст.лав.!A3</f>
        <v>павильон "Орто-Сай"</v>
      </c>
      <c r="B3" s="4207" t="s">
        <v>251</v>
      </c>
      <c r="C3" s="4275"/>
      <c r="D3" s="4276"/>
      <c r="E3" s="4273"/>
      <c r="G3" s="4206" t="str">
        <f>ст.лав.!G3</f>
        <v>павильон "Орто-Сай"</v>
      </c>
      <c r="H3" s="4207" t="s">
        <v>251</v>
      </c>
      <c r="I3" s="4275"/>
      <c r="J3" s="4276"/>
      <c r="K3" s="4273"/>
      <c r="M3" s="4206" t="str">
        <f>ст.лав.!M3</f>
        <v>павильон "Орто-Сай"</v>
      </c>
      <c r="N3" s="4207" t="s">
        <v>251</v>
      </c>
      <c r="O3" s="4275"/>
      <c r="P3" s="4276"/>
      <c r="Q3" s="4273"/>
      <c r="S3" s="4206" t="str">
        <f>ст.лав.!S3</f>
        <v>павильон "Орто-Сай"</v>
      </c>
      <c r="T3" s="4207" t="s">
        <v>251</v>
      </c>
      <c r="U3" s="4275"/>
      <c r="V3" s="4276"/>
      <c r="W3" s="4273"/>
      <c r="Y3" s="4206" t="str">
        <f>ст.лав.!Y3</f>
        <v>павильон "Орто-Сай"</v>
      </c>
      <c r="Z3" s="4207" t="s">
        <v>251</v>
      </c>
      <c r="AA3" s="4275"/>
      <c r="AB3" s="4276"/>
      <c r="AC3" s="4273"/>
    </row>
    <row r="4" spans="1:29">
      <c r="A4" s="4206"/>
      <c r="B4" s="4207"/>
      <c r="C4" s="4277"/>
      <c r="D4" s="4278"/>
      <c r="E4" s="4274"/>
      <c r="G4" s="4206"/>
      <c r="H4" s="4207"/>
      <c r="I4" s="4277"/>
      <c r="J4" s="4278"/>
      <c r="K4" s="4274"/>
      <c r="M4" s="4206"/>
      <c r="N4" s="4207"/>
      <c r="O4" s="4277"/>
      <c r="P4" s="4278"/>
      <c r="Q4" s="4274"/>
      <c r="S4" s="4206"/>
      <c r="T4" s="4207"/>
      <c r="U4" s="4277"/>
      <c r="V4" s="4278"/>
      <c r="W4" s="4274"/>
      <c r="Y4" s="4206"/>
      <c r="Z4" s="4207"/>
      <c r="AA4" s="4277"/>
      <c r="AB4" s="4278"/>
      <c r="AC4" s="4274"/>
    </row>
    <row r="5" spans="1:29">
      <c r="A5" s="326"/>
      <c r="B5" s="4207" t="s">
        <v>252</v>
      </c>
      <c r="C5" s="4289"/>
      <c r="D5" s="4290"/>
      <c r="E5" s="4273"/>
      <c r="G5" s="326"/>
      <c r="H5" s="4207" t="s">
        <v>252</v>
      </c>
      <c r="I5" s="4289"/>
      <c r="J5" s="4290"/>
      <c r="K5" s="4273"/>
      <c r="M5" s="326"/>
      <c r="N5" s="4207" t="s">
        <v>252</v>
      </c>
      <c r="O5" s="4289"/>
      <c r="P5" s="4290"/>
      <c r="Q5" s="4273"/>
      <c r="S5" s="326"/>
      <c r="T5" s="4207" t="s">
        <v>252</v>
      </c>
      <c r="U5" s="4289"/>
      <c r="V5" s="4290"/>
      <c r="W5" s="4273"/>
      <c r="Y5" s="326"/>
      <c r="Z5" s="4207" t="s">
        <v>252</v>
      </c>
      <c r="AA5" s="4289"/>
      <c r="AB5" s="4290"/>
      <c r="AC5" s="4273"/>
    </row>
    <row r="6" spans="1:29">
      <c r="A6" s="4267">
        <f>ст.лав.!A6</f>
        <v>44606</v>
      </c>
      <c r="B6" s="4207"/>
      <c r="C6" s="4291"/>
      <c r="D6" s="4292"/>
      <c r="E6" s="4274"/>
      <c r="G6" s="4267">
        <f>ст.лав.!G6</f>
        <v>44606</v>
      </c>
      <c r="H6" s="4207"/>
      <c r="I6" s="4291"/>
      <c r="J6" s="4292"/>
      <c r="K6" s="4274"/>
      <c r="M6" s="4267">
        <f>ст.лав.!M6</f>
        <v>44606</v>
      </c>
      <c r="N6" s="4207"/>
      <c r="O6" s="4291"/>
      <c r="P6" s="4292"/>
      <c r="Q6" s="4274"/>
      <c r="S6" s="4267">
        <f>ст.лав.!S6</f>
        <v>44606</v>
      </c>
      <c r="T6" s="4207"/>
      <c r="U6" s="4291"/>
      <c r="V6" s="4292"/>
      <c r="W6" s="4274"/>
      <c r="Y6" s="4267">
        <f>ст.лав.!Y6</f>
        <v>44606</v>
      </c>
      <c r="Z6" s="4207"/>
      <c r="AA6" s="4291"/>
      <c r="AB6" s="4292"/>
      <c r="AC6" s="4274"/>
    </row>
    <row r="7" spans="1:29">
      <c r="A7" s="4268"/>
      <c r="B7" s="4207" t="s">
        <v>253</v>
      </c>
      <c r="C7" s="4224"/>
      <c r="D7" s="4225"/>
      <c r="E7" s="4273"/>
      <c r="G7" s="4268"/>
      <c r="H7" s="4207" t="s">
        <v>253</v>
      </c>
      <c r="I7" s="4224"/>
      <c r="J7" s="4225"/>
      <c r="K7" s="4273"/>
      <c r="M7" s="4268"/>
      <c r="N7" s="4207" t="s">
        <v>253</v>
      </c>
      <c r="O7" s="4224"/>
      <c r="P7" s="4225"/>
      <c r="Q7" s="4273"/>
      <c r="S7" s="4268"/>
      <c r="T7" s="4207" t="s">
        <v>253</v>
      </c>
      <c r="U7" s="4224"/>
      <c r="V7" s="4225"/>
      <c r="W7" s="4273"/>
      <c r="Y7" s="4268"/>
      <c r="Z7" s="4207" t="s">
        <v>253</v>
      </c>
      <c r="AA7" s="4224"/>
      <c r="AB7" s="4225"/>
      <c r="AC7" s="4273"/>
    </row>
    <row r="8" spans="1:29" ht="9" customHeight="1">
      <c r="A8" s="319"/>
      <c r="B8" s="4207"/>
      <c r="C8" s="4226"/>
      <c r="D8" s="4227"/>
      <c r="E8" s="4274"/>
      <c r="G8" s="319"/>
      <c r="H8" s="4207"/>
      <c r="I8" s="4226"/>
      <c r="J8" s="4227"/>
      <c r="K8" s="4274"/>
      <c r="M8" s="319"/>
      <c r="N8" s="4207"/>
      <c r="O8" s="4226"/>
      <c r="P8" s="4227"/>
      <c r="Q8" s="4274"/>
      <c r="S8" s="319"/>
      <c r="T8" s="4207"/>
      <c r="U8" s="4226"/>
      <c r="V8" s="4227"/>
      <c r="W8" s="4274"/>
      <c r="Y8" s="319"/>
      <c r="Z8" s="4207"/>
      <c r="AA8" s="4226"/>
      <c r="AB8" s="4227"/>
      <c r="AC8" s="4274"/>
    </row>
    <row r="9" spans="1:29" ht="9.75" customHeight="1"/>
    <row r="10" spans="1:29">
      <c r="A10" s="320"/>
      <c r="B10" s="4202"/>
      <c r="C10" s="4269" t="s">
        <v>289</v>
      </c>
      <c r="D10" s="4270"/>
      <c r="E10" s="4273" t="e">
        <f>'10,00'!#REF!</f>
        <v>#REF!</v>
      </c>
      <c r="G10" s="320"/>
      <c r="H10" s="4202"/>
      <c r="I10" s="4269" t="s">
        <v>289</v>
      </c>
      <c r="J10" s="4270"/>
      <c r="K10" s="4273">
        <f>'11,30'!P23</f>
        <v>0</v>
      </c>
      <c r="M10" s="320"/>
      <c r="N10" s="4202"/>
      <c r="O10" s="4269" t="s">
        <v>289</v>
      </c>
      <c r="P10" s="4270"/>
      <c r="Q10" s="4273">
        <f>'16,00'!P23</f>
        <v>0</v>
      </c>
      <c r="S10" s="320"/>
      <c r="T10" s="4202"/>
      <c r="U10" s="4269" t="s">
        <v>289</v>
      </c>
      <c r="V10" s="4270"/>
      <c r="W10" s="4273" t="e">
        <f>'19,00'!#REF!</f>
        <v>#REF!</v>
      </c>
      <c r="Y10" s="320"/>
      <c r="Z10" s="4202"/>
      <c r="AA10" s="4269" t="s">
        <v>289</v>
      </c>
      <c r="AB10" s="4270"/>
      <c r="AC10" s="4273">
        <f>ночь!L23</f>
        <v>0</v>
      </c>
    </row>
    <row r="11" spans="1:29">
      <c r="A11" s="325">
        <f>ст.лав.!A11</f>
        <v>0.41666666666666669</v>
      </c>
      <c r="B11" s="4202"/>
      <c r="C11" s="4271"/>
      <c r="D11" s="4272"/>
      <c r="E11" s="4274"/>
      <c r="G11" s="325">
        <f>ст.лав.!G11</f>
        <v>0.5</v>
      </c>
      <c r="H11" s="4202"/>
      <c r="I11" s="4271"/>
      <c r="J11" s="4272"/>
      <c r="K11" s="4274"/>
      <c r="M11" s="325">
        <f>ст.лав.!M11</f>
        <v>0.66666666666666663</v>
      </c>
      <c r="N11" s="4202"/>
      <c r="O11" s="4271"/>
      <c r="P11" s="4272"/>
      <c r="Q11" s="4274"/>
      <c r="S11" s="325">
        <f>ст.лав.!S11</f>
        <v>0.79166666666666663</v>
      </c>
      <c r="T11" s="4202"/>
      <c r="U11" s="4271"/>
      <c r="V11" s="4272"/>
      <c r="W11" s="4274"/>
      <c r="Y11" s="325" t="str">
        <f>ст.лав.!Y11</f>
        <v>Ночь</v>
      </c>
      <c r="Z11" s="4202"/>
      <c r="AA11" s="4271"/>
      <c r="AB11" s="4272"/>
      <c r="AC11" s="4274"/>
    </row>
    <row r="12" spans="1:29">
      <c r="A12" s="4206" t="str">
        <f>ст.лав.!A12</f>
        <v>павильон "Восток 5"</v>
      </c>
      <c r="B12" s="4207" t="s">
        <v>251</v>
      </c>
      <c r="C12" s="4275"/>
      <c r="D12" s="4276"/>
      <c r="E12" s="4273"/>
      <c r="G12" s="4206" t="str">
        <f>ст.лав.!G12</f>
        <v>павильон "Восток 5"</v>
      </c>
      <c r="H12" s="4207" t="s">
        <v>251</v>
      </c>
      <c r="I12" s="4275"/>
      <c r="J12" s="4276"/>
      <c r="K12" s="4273"/>
      <c r="M12" s="4206" t="str">
        <f>ст.лав.!M12</f>
        <v>павильон "Восток 5"</v>
      </c>
      <c r="N12" s="4207" t="s">
        <v>251</v>
      </c>
      <c r="O12" s="4275"/>
      <c r="P12" s="4276"/>
      <c r="Q12" s="4273"/>
      <c r="S12" s="4206" t="str">
        <f>ст.лав.!S12</f>
        <v>павильон "Восток 5"</v>
      </c>
      <c r="T12" s="4207" t="s">
        <v>251</v>
      </c>
      <c r="U12" s="4275"/>
      <c r="V12" s="4276"/>
      <c r="W12" s="4273"/>
      <c r="Y12" s="4206" t="str">
        <f>ст.лав.!Y12</f>
        <v>павильон "Бар"</v>
      </c>
      <c r="Z12" s="4207" t="s">
        <v>251</v>
      </c>
      <c r="AA12" s="4275"/>
      <c r="AB12" s="4276"/>
      <c r="AC12" s="4273"/>
    </row>
    <row r="13" spans="1:29">
      <c r="A13" s="4206"/>
      <c r="B13" s="4207"/>
      <c r="C13" s="4277"/>
      <c r="D13" s="4278"/>
      <c r="E13" s="4274"/>
      <c r="G13" s="4206"/>
      <c r="H13" s="4207"/>
      <c r="I13" s="4277"/>
      <c r="J13" s="4278"/>
      <c r="K13" s="4274"/>
      <c r="M13" s="4206"/>
      <c r="N13" s="4207"/>
      <c r="O13" s="4277"/>
      <c r="P13" s="4278"/>
      <c r="Q13" s="4274"/>
      <c r="S13" s="4206"/>
      <c r="T13" s="4207"/>
      <c r="U13" s="4277"/>
      <c r="V13" s="4278"/>
      <c r="W13" s="4274"/>
      <c r="Y13" s="4206"/>
      <c r="Z13" s="4207"/>
      <c r="AA13" s="4277"/>
      <c r="AB13" s="4278"/>
      <c r="AC13" s="4274"/>
    </row>
    <row r="14" spans="1:29">
      <c r="A14" s="326"/>
      <c r="B14" s="4207" t="s">
        <v>252</v>
      </c>
      <c r="C14" s="4289"/>
      <c r="D14" s="4290"/>
      <c r="E14" s="4273"/>
      <c r="G14" s="326"/>
      <c r="H14" s="4207" t="s">
        <v>252</v>
      </c>
      <c r="I14" s="4289"/>
      <c r="J14" s="4290"/>
      <c r="K14" s="4273"/>
      <c r="M14" s="326"/>
      <c r="N14" s="4207" t="s">
        <v>252</v>
      </c>
      <c r="O14" s="4289"/>
      <c r="P14" s="4290"/>
      <c r="Q14" s="4273"/>
      <c r="S14" s="326"/>
      <c r="T14" s="4207" t="s">
        <v>252</v>
      </c>
      <c r="U14" s="4289"/>
      <c r="V14" s="4290"/>
      <c r="W14" s="4273"/>
      <c r="Y14" s="326"/>
      <c r="Z14" s="4207" t="s">
        <v>252</v>
      </c>
      <c r="AA14" s="4289"/>
      <c r="AB14" s="4290"/>
      <c r="AC14" s="4273"/>
    </row>
    <row r="15" spans="1:29">
      <c r="A15" s="4267">
        <f>ст.лав.!A15</f>
        <v>44606</v>
      </c>
      <c r="B15" s="4207"/>
      <c r="C15" s="4291"/>
      <c r="D15" s="4292"/>
      <c r="E15" s="4274"/>
      <c r="G15" s="4267">
        <f>ст.лав.!G15</f>
        <v>44606</v>
      </c>
      <c r="H15" s="4207"/>
      <c r="I15" s="4291"/>
      <c r="J15" s="4292"/>
      <c r="K15" s="4274"/>
      <c r="M15" s="4267">
        <f>ст.лав.!M15</f>
        <v>44606</v>
      </c>
      <c r="N15" s="4207"/>
      <c r="O15" s="4291"/>
      <c r="P15" s="4292"/>
      <c r="Q15" s="4274"/>
      <c r="S15" s="4267">
        <f>ст.лав.!S15</f>
        <v>44606</v>
      </c>
      <c r="T15" s="4207"/>
      <c r="U15" s="4291"/>
      <c r="V15" s="4292"/>
      <c r="W15" s="4274"/>
      <c r="Y15" s="4267">
        <f>ст.лав.!Y15</f>
        <v>44606</v>
      </c>
      <c r="Z15" s="4207"/>
      <c r="AA15" s="4291"/>
      <c r="AB15" s="4292"/>
      <c r="AC15" s="4274"/>
    </row>
    <row r="16" spans="1:29">
      <c r="A16" s="4268"/>
      <c r="B16" s="4207" t="s">
        <v>253</v>
      </c>
      <c r="C16" s="4224"/>
      <c r="D16" s="4225"/>
      <c r="E16" s="4273"/>
      <c r="G16" s="4268"/>
      <c r="H16" s="4207" t="s">
        <v>253</v>
      </c>
      <c r="I16" s="4224"/>
      <c r="J16" s="4225"/>
      <c r="K16" s="4273"/>
      <c r="M16" s="4268"/>
      <c r="N16" s="4207" t="s">
        <v>253</v>
      </c>
      <c r="O16" s="4224"/>
      <c r="P16" s="4225"/>
      <c r="Q16" s="4273"/>
      <c r="S16" s="4268"/>
      <c r="T16" s="4207" t="s">
        <v>253</v>
      </c>
      <c r="U16" s="4224"/>
      <c r="V16" s="4225"/>
      <c r="W16" s="4273"/>
      <c r="Y16" s="4268"/>
      <c r="Z16" s="4207" t="s">
        <v>253</v>
      </c>
      <c r="AA16" s="4224"/>
      <c r="AB16" s="4225"/>
      <c r="AC16" s="4273"/>
    </row>
    <row r="17" spans="1:29" ht="9.75" customHeight="1">
      <c r="A17" s="319"/>
      <c r="B17" s="4207"/>
      <c r="C17" s="4226"/>
      <c r="D17" s="4227"/>
      <c r="E17" s="4274"/>
      <c r="G17" s="319"/>
      <c r="H17" s="4207"/>
      <c r="I17" s="4226"/>
      <c r="J17" s="4227"/>
      <c r="K17" s="4274"/>
      <c r="M17" s="319"/>
      <c r="N17" s="4207"/>
      <c r="O17" s="4226"/>
      <c r="P17" s="4227"/>
      <c r="Q17" s="4274"/>
      <c r="S17" s="319"/>
      <c r="T17" s="4207"/>
      <c r="U17" s="4226"/>
      <c r="V17" s="4227"/>
      <c r="W17" s="4274"/>
      <c r="Y17" s="319"/>
      <c r="Z17" s="4207"/>
      <c r="AA17" s="4226"/>
      <c r="AB17" s="4227"/>
      <c r="AC17" s="4274"/>
    </row>
    <row r="18" spans="1:29" ht="9.75" customHeight="1"/>
    <row r="19" spans="1:29" ht="9.75" customHeight="1">
      <c r="A19" s="320"/>
      <c r="B19" s="4202"/>
      <c r="C19" s="4269" t="s">
        <v>289</v>
      </c>
      <c r="D19" s="4270"/>
      <c r="E19" s="4273" t="e">
        <f>'10,00'!#REF!</f>
        <v>#REF!</v>
      </c>
      <c r="G19" s="320"/>
      <c r="H19" s="4202"/>
      <c r="I19" s="4269" t="s">
        <v>289</v>
      </c>
      <c r="J19" s="4270"/>
      <c r="K19" s="4273">
        <f>'11,30'!Z23</f>
        <v>0</v>
      </c>
      <c r="M19" s="320"/>
      <c r="N19" s="4202"/>
      <c r="O19" s="4269" t="s">
        <v>289</v>
      </c>
      <c r="P19" s="4270"/>
      <c r="Q19" s="4273">
        <f>'16,00'!Z23</f>
        <v>0</v>
      </c>
      <c r="S19" s="320"/>
      <c r="T19" s="4202"/>
      <c r="U19" s="4269" t="s">
        <v>289</v>
      </c>
      <c r="V19" s="4270"/>
      <c r="W19" s="4273" t="e">
        <f>'19,00'!#REF!</f>
        <v>#REF!</v>
      </c>
      <c r="Y19" s="320"/>
      <c r="Z19" s="4202"/>
      <c r="AA19" s="4269" t="s">
        <v>289</v>
      </c>
      <c r="AB19" s="4270"/>
      <c r="AC19" s="4273">
        <f>ночь!T23</f>
        <v>0</v>
      </c>
    </row>
    <row r="20" spans="1:29">
      <c r="A20" s="325">
        <f>ст.лав.!A20</f>
        <v>0.41666666666666669</v>
      </c>
      <c r="B20" s="4202"/>
      <c r="C20" s="4271"/>
      <c r="D20" s="4272"/>
      <c r="E20" s="4274"/>
      <c r="G20" s="325">
        <f>ст.лав.!G20</f>
        <v>0.5</v>
      </c>
      <c r="H20" s="4202"/>
      <c r="I20" s="4271"/>
      <c r="J20" s="4272"/>
      <c r="K20" s="4274"/>
      <c r="M20" s="325">
        <f>ст.лав.!M20</f>
        <v>0.66666666666666663</v>
      </c>
      <c r="N20" s="4202"/>
      <c r="O20" s="4271"/>
      <c r="P20" s="4272"/>
      <c r="Q20" s="4274"/>
      <c r="S20" s="325">
        <f>ст.лав.!S20</f>
        <v>0.79166666666666663</v>
      </c>
      <c r="T20" s="4202"/>
      <c r="U20" s="4271"/>
      <c r="V20" s="4272"/>
      <c r="W20" s="4274"/>
      <c r="Y20" s="325" t="str">
        <f>ст.лав.!Y20</f>
        <v>Ночь</v>
      </c>
      <c r="Z20" s="4202"/>
      <c r="AA20" s="4271"/>
      <c r="AB20" s="4272"/>
      <c r="AC20" s="4274"/>
    </row>
    <row r="21" spans="1:29">
      <c r="A21" s="4206" t="str">
        <f>ст.лав.!A21</f>
        <v>павильон "Аламедин-1"</v>
      </c>
      <c r="B21" s="4207" t="s">
        <v>251</v>
      </c>
      <c r="C21" s="4275"/>
      <c r="D21" s="4276"/>
      <c r="E21" s="4273"/>
      <c r="G21" s="4206" t="str">
        <f>ст.лав.!G21</f>
        <v>павильон "Аламедин-1"</v>
      </c>
      <c r="H21" s="4207" t="s">
        <v>251</v>
      </c>
      <c r="I21" s="4275"/>
      <c r="J21" s="4276"/>
      <c r="K21" s="4273"/>
      <c r="M21" s="4206" t="str">
        <f>ст.лав.!M21</f>
        <v>павильон "Аламедин-1"</v>
      </c>
      <c r="N21" s="4207" t="s">
        <v>251</v>
      </c>
      <c r="O21" s="4275"/>
      <c r="P21" s="4276"/>
      <c r="Q21" s="4273"/>
      <c r="S21" s="4206" t="str">
        <f>ст.лав.!S21</f>
        <v>павильон "Аламедин-1"</v>
      </c>
      <c r="T21" s="4207" t="s">
        <v>251</v>
      </c>
      <c r="U21" s="4275"/>
      <c r="V21" s="4276"/>
      <c r="W21" s="4273"/>
      <c r="Y21" s="4206" t="str">
        <f>ст.лав.!Y21</f>
        <v>павильон "Ай-Пери"</v>
      </c>
      <c r="Z21" s="4207" t="s">
        <v>251</v>
      </c>
      <c r="AA21" s="4275"/>
      <c r="AB21" s="4276"/>
      <c r="AC21" s="4273"/>
    </row>
    <row r="22" spans="1:29">
      <c r="A22" s="4206"/>
      <c r="B22" s="4207"/>
      <c r="C22" s="4277"/>
      <c r="D22" s="4278"/>
      <c r="E22" s="4274"/>
      <c r="G22" s="4206"/>
      <c r="H22" s="4207"/>
      <c r="I22" s="4277"/>
      <c r="J22" s="4278"/>
      <c r="K22" s="4274"/>
      <c r="M22" s="4206"/>
      <c r="N22" s="4207"/>
      <c r="O22" s="4277"/>
      <c r="P22" s="4278"/>
      <c r="Q22" s="4274"/>
      <c r="S22" s="4206"/>
      <c r="T22" s="4207"/>
      <c r="U22" s="4277"/>
      <c r="V22" s="4278"/>
      <c r="W22" s="4274"/>
      <c r="Y22" s="4206"/>
      <c r="Z22" s="4207"/>
      <c r="AA22" s="4277"/>
      <c r="AB22" s="4278"/>
      <c r="AC22" s="4274"/>
    </row>
    <row r="23" spans="1:29">
      <c r="A23" s="326"/>
      <c r="B23" s="4207" t="s">
        <v>252</v>
      </c>
      <c r="C23" s="4289"/>
      <c r="D23" s="4290"/>
      <c r="E23" s="4273"/>
      <c r="G23" s="326"/>
      <c r="H23" s="4207" t="s">
        <v>252</v>
      </c>
      <c r="I23" s="4289"/>
      <c r="J23" s="4290"/>
      <c r="K23" s="4273"/>
      <c r="M23" s="326"/>
      <c r="N23" s="4207" t="s">
        <v>252</v>
      </c>
      <c r="O23" s="4289"/>
      <c r="P23" s="4290"/>
      <c r="Q23" s="4273"/>
      <c r="S23" s="326"/>
      <c r="T23" s="4207" t="s">
        <v>252</v>
      </c>
      <c r="U23" s="4289"/>
      <c r="V23" s="4290"/>
      <c r="W23" s="4273"/>
      <c r="Y23" s="326"/>
      <c r="Z23" s="4207" t="s">
        <v>252</v>
      </c>
      <c r="AA23" s="4289"/>
      <c r="AB23" s="4290"/>
      <c r="AC23" s="4273"/>
    </row>
    <row r="24" spans="1:29">
      <c r="A24" s="4267">
        <f>ст.лав.!A24</f>
        <v>44606</v>
      </c>
      <c r="B24" s="4207"/>
      <c r="C24" s="4291"/>
      <c r="D24" s="4292"/>
      <c r="E24" s="4274"/>
      <c r="G24" s="4267">
        <f>ст.лав.!G24</f>
        <v>44606</v>
      </c>
      <c r="H24" s="4207"/>
      <c r="I24" s="4291"/>
      <c r="J24" s="4292"/>
      <c r="K24" s="4274"/>
      <c r="M24" s="4267">
        <f>ст.лав.!M24</f>
        <v>44606</v>
      </c>
      <c r="N24" s="4207"/>
      <c r="O24" s="4291"/>
      <c r="P24" s="4292"/>
      <c r="Q24" s="4274"/>
      <c r="S24" s="4267">
        <f>ст.лав.!S24</f>
        <v>44606</v>
      </c>
      <c r="T24" s="4207"/>
      <c r="U24" s="4291"/>
      <c r="V24" s="4292"/>
      <c r="W24" s="4274"/>
      <c r="Y24" s="4267">
        <f>ст.лав.!Y24</f>
        <v>44606</v>
      </c>
      <c r="Z24" s="4207"/>
      <c r="AA24" s="4291"/>
      <c r="AB24" s="4292"/>
      <c r="AC24" s="4274"/>
    </row>
    <row r="25" spans="1:29">
      <c r="A25" s="4268"/>
      <c r="B25" s="4207" t="s">
        <v>253</v>
      </c>
      <c r="C25" s="4224"/>
      <c r="D25" s="4225"/>
      <c r="E25" s="4273"/>
      <c r="G25" s="4268"/>
      <c r="H25" s="4207" t="s">
        <v>253</v>
      </c>
      <c r="I25" s="4224"/>
      <c r="J25" s="4225"/>
      <c r="K25" s="4273"/>
      <c r="M25" s="4268"/>
      <c r="N25" s="4207" t="s">
        <v>253</v>
      </c>
      <c r="O25" s="4224"/>
      <c r="P25" s="4225"/>
      <c r="Q25" s="4273"/>
      <c r="S25" s="4268"/>
      <c r="T25" s="4207" t="s">
        <v>253</v>
      </c>
      <c r="U25" s="4224"/>
      <c r="V25" s="4225"/>
      <c r="W25" s="4273"/>
      <c r="Y25" s="4268"/>
      <c r="Z25" s="4207" t="s">
        <v>253</v>
      </c>
      <c r="AA25" s="4224"/>
      <c r="AB25" s="4225"/>
      <c r="AC25" s="4273"/>
    </row>
    <row r="26" spans="1:29" ht="9" customHeight="1">
      <c r="A26" s="319"/>
      <c r="B26" s="4207"/>
      <c r="C26" s="4226"/>
      <c r="D26" s="4227"/>
      <c r="E26" s="4274"/>
      <c r="G26" s="319"/>
      <c r="H26" s="4207"/>
      <c r="I26" s="4226"/>
      <c r="J26" s="4227"/>
      <c r="K26" s="4274"/>
      <c r="M26" s="319"/>
      <c r="N26" s="4207"/>
      <c r="O26" s="4226"/>
      <c r="P26" s="4227"/>
      <c r="Q26" s="4274"/>
      <c r="S26" s="319"/>
      <c r="T26" s="4207"/>
      <c r="U26" s="4226"/>
      <c r="V26" s="4227"/>
      <c r="W26" s="4274"/>
      <c r="Y26" s="319"/>
      <c r="Z26" s="4207"/>
      <c r="AA26" s="4226"/>
      <c r="AB26" s="4227"/>
      <c r="AC26" s="4274"/>
    </row>
    <row r="27" spans="1:29" ht="8.25" customHeight="1"/>
    <row r="28" spans="1:29" ht="9" customHeight="1">
      <c r="A28" s="320"/>
      <c r="B28" s="4202"/>
      <c r="C28" s="4269" t="s">
        <v>289</v>
      </c>
      <c r="D28" s="4270"/>
      <c r="E28" s="4273" t="e">
        <f>'10,00'!#REF!</f>
        <v>#REF!</v>
      </c>
      <c r="G28" s="320"/>
      <c r="H28" s="4202"/>
      <c r="I28" s="4269" t="s">
        <v>289</v>
      </c>
      <c r="J28" s="4270"/>
      <c r="K28" s="4273">
        <f>'11,30'!F78</f>
        <v>0</v>
      </c>
      <c r="M28" s="320"/>
      <c r="N28" s="4202"/>
      <c r="O28" s="4269" t="s">
        <v>289</v>
      </c>
      <c r="P28" s="4270"/>
      <c r="Q28" s="4273">
        <f>'16,00'!F78</f>
        <v>0</v>
      </c>
      <c r="S28" s="320"/>
      <c r="T28" s="4202"/>
      <c r="U28" s="4269" t="s">
        <v>289</v>
      </c>
      <c r="V28" s="4270"/>
      <c r="W28" s="4273" t="e">
        <f>'19,00'!#REF!</f>
        <v>#REF!</v>
      </c>
      <c r="Y28" s="320"/>
      <c r="Z28" s="4202"/>
      <c r="AA28" s="4269" t="s">
        <v>289</v>
      </c>
      <c r="AB28" s="4270"/>
      <c r="AC28" s="4273">
        <f>ночь!D78</f>
        <v>0</v>
      </c>
    </row>
    <row r="29" spans="1:29">
      <c r="A29" s="325">
        <f>ст.лав.!A29</f>
        <v>0.41666666666666669</v>
      </c>
      <c r="B29" s="4202"/>
      <c r="C29" s="4271"/>
      <c r="D29" s="4272"/>
      <c r="E29" s="4274"/>
      <c r="G29" s="325">
        <f>ст.лав.!G29</f>
        <v>0.5</v>
      </c>
      <c r="H29" s="4202"/>
      <c r="I29" s="4271"/>
      <c r="J29" s="4272"/>
      <c r="K29" s="4274"/>
      <c r="M29" s="325">
        <f>ст.лав.!M29</f>
        <v>0.66666666666666663</v>
      </c>
      <c r="N29" s="4202"/>
      <c r="O29" s="4271"/>
      <c r="P29" s="4272"/>
      <c r="Q29" s="4274"/>
      <c r="S29" s="325">
        <f>ст.лав.!S29</f>
        <v>0.79166666666666663</v>
      </c>
      <c r="T29" s="4202"/>
      <c r="U29" s="4271"/>
      <c r="V29" s="4272"/>
      <c r="W29" s="4274"/>
      <c r="Y29" s="325" t="str">
        <f>ст.лав.!Y29</f>
        <v>Ночь</v>
      </c>
      <c r="Z29" s="4202"/>
      <c r="AA29" s="4271"/>
      <c r="AB29" s="4272"/>
      <c r="AC29" s="4274"/>
    </row>
    <row r="30" spans="1:29">
      <c r="A30" s="4206" t="str">
        <f>ст.лав.!A30</f>
        <v>павильон "Вефа"</v>
      </c>
      <c r="B30" s="4207" t="s">
        <v>251</v>
      </c>
      <c r="C30" s="4275"/>
      <c r="D30" s="4276"/>
      <c r="E30" s="4273"/>
      <c r="G30" s="4206" t="str">
        <f>ст.лав.!G30</f>
        <v>павильон "Вефа"</v>
      </c>
      <c r="H30" s="4207" t="s">
        <v>251</v>
      </c>
      <c r="I30" s="4275"/>
      <c r="J30" s="4276"/>
      <c r="K30" s="4273"/>
      <c r="M30" s="4206" t="str">
        <f>ст.лав.!M30</f>
        <v>павильон "Вефа"</v>
      </c>
      <c r="N30" s="4207" t="s">
        <v>251</v>
      </c>
      <c r="O30" s="4275"/>
      <c r="P30" s="4276"/>
      <c r="Q30" s="4273"/>
      <c r="S30" s="4206" t="str">
        <f>ст.лав.!S30</f>
        <v>павильон "Вефа"</v>
      </c>
      <c r="T30" s="4207" t="s">
        <v>251</v>
      </c>
      <c r="U30" s="4275"/>
      <c r="V30" s="4276"/>
      <c r="W30" s="4273"/>
      <c r="Y30" s="4206" t="str">
        <f>ст.лав.!Y30</f>
        <v>павильон "Донецкая"</v>
      </c>
      <c r="Z30" s="4207" t="s">
        <v>251</v>
      </c>
      <c r="AA30" s="4275"/>
      <c r="AB30" s="4276"/>
      <c r="AC30" s="4273"/>
    </row>
    <row r="31" spans="1:29">
      <c r="A31" s="4206"/>
      <c r="B31" s="4207"/>
      <c r="C31" s="4277"/>
      <c r="D31" s="4278"/>
      <c r="E31" s="4274"/>
      <c r="G31" s="4206"/>
      <c r="H31" s="4207"/>
      <c r="I31" s="4277"/>
      <c r="J31" s="4278"/>
      <c r="K31" s="4274"/>
      <c r="M31" s="4206"/>
      <c r="N31" s="4207"/>
      <c r="O31" s="4277"/>
      <c r="P31" s="4278"/>
      <c r="Q31" s="4274"/>
      <c r="S31" s="4206"/>
      <c r="T31" s="4207"/>
      <c r="U31" s="4277"/>
      <c r="V31" s="4278"/>
      <c r="W31" s="4274"/>
      <c r="Y31" s="4206"/>
      <c r="Z31" s="4207"/>
      <c r="AA31" s="4277"/>
      <c r="AB31" s="4278"/>
      <c r="AC31" s="4274"/>
    </row>
    <row r="32" spans="1:29">
      <c r="A32" s="326"/>
      <c r="B32" s="4207" t="s">
        <v>252</v>
      </c>
      <c r="C32" s="4289"/>
      <c r="D32" s="4290"/>
      <c r="E32" s="4273"/>
      <c r="G32" s="326"/>
      <c r="H32" s="4207" t="s">
        <v>252</v>
      </c>
      <c r="I32" s="4289"/>
      <c r="J32" s="4290"/>
      <c r="K32" s="4273"/>
      <c r="M32" s="326"/>
      <c r="N32" s="4207" t="s">
        <v>252</v>
      </c>
      <c r="O32" s="4289"/>
      <c r="P32" s="4290"/>
      <c r="Q32" s="4273"/>
      <c r="S32" s="326"/>
      <c r="T32" s="4207" t="s">
        <v>252</v>
      </c>
      <c r="U32" s="4289"/>
      <c r="V32" s="4290"/>
      <c r="W32" s="4273"/>
      <c r="Y32" s="326"/>
      <c r="Z32" s="4207" t="s">
        <v>252</v>
      </c>
      <c r="AA32" s="4289"/>
      <c r="AB32" s="4290"/>
      <c r="AC32" s="4273"/>
    </row>
    <row r="33" spans="1:29">
      <c r="A33" s="4267">
        <f>ст.лав.!A33</f>
        <v>44606</v>
      </c>
      <c r="B33" s="4207"/>
      <c r="C33" s="4291"/>
      <c r="D33" s="4292"/>
      <c r="E33" s="4274"/>
      <c r="G33" s="4267">
        <f>ст.лав.!G33</f>
        <v>44606</v>
      </c>
      <c r="H33" s="4207"/>
      <c r="I33" s="4291"/>
      <c r="J33" s="4292"/>
      <c r="K33" s="4274"/>
      <c r="M33" s="4267">
        <f>ст.лав.!M33</f>
        <v>44606</v>
      </c>
      <c r="N33" s="4207"/>
      <c r="O33" s="4291"/>
      <c r="P33" s="4292"/>
      <c r="Q33" s="4274"/>
      <c r="S33" s="4267">
        <f>ст.лав.!S33</f>
        <v>44606</v>
      </c>
      <c r="T33" s="4207"/>
      <c r="U33" s="4291"/>
      <c r="V33" s="4292"/>
      <c r="W33" s="4274"/>
      <c r="Y33" s="4267">
        <f>ст.лав.!Y33</f>
        <v>44606</v>
      </c>
      <c r="Z33" s="4207"/>
      <c r="AA33" s="4291"/>
      <c r="AB33" s="4292"/>
      <c r="AC33" s="4274"/>
    </row>
    <row r="34" spans="1:29" ht="8.25" customHeight="1">
      <c r="A34" s="4268"/>
      <c r="B34" s="4207" t="s">
        <v>253</v>
      </c>
      <c r="C34" s="4224"/>
      <c r="D34" s="4225"/>
      <c r="E34" s="4273"/>
      <c r="G34" s="4268"/>
      <c r="H34" s="4207" t="s">
        <v>253</v>
      </c>
      <c r="I34" s="4224"/>
      <c r="J34" s="4225"/>
      <c r="K34" s="4273"/>
      <c r="M34" s="4268"/>
      <c r="N34" s="4207" t="s">
        <v>253</v>
      </c>
      <c r="O34" s="4224"/>
      <c r="P34" s="4225"/>
      <c r="Q34" s="4273"/>
      <c r="S34" s="4268"/>
      <c r="T34" s="4207" t="s">
        <v>253</v>
      </c>
      <c r="U34" s="4224"/>
      <c r="V34" s="4225"/>
      <c r="W34" s="4273"/>
      <c r="Y34" s="4268"/>
      <c r="Z34" s="4207" t="s">
        <v>253</v>
      </c>
      <c r="AA34" s="4224"/>
      <c r="AB34" s="4225"/>
      <c r="AC34" s="4273"/>
    </row>
    <row r="35" spans="1:29" ht="9.75" customHeight="1">
      <c r="A35" s="319"/>
      <c r="B35" s="4207"/>
      <c r="C35" s="4226"/>
      <c r="D35" s="4227"/>
      <c r="E35" s="4274"/>
      <c r="G35" s="319"/>
      <c r="H35" s="4207"/>
      <c r="I35" s="4226"/>
      <c r="J35" s="4227"/>
      <c r="K35" s="4274"/>
      <c r="M35" s="319"/>
      <c r="N35" s="4207"/>
      <c r="O35" s="4226"/>
      <c r="P35" s="4227"/>
      <c r="Q35" s="4274"/>
      <c r="S35" s="319"/>
      <c r="T35" s="4207"/>
      <c r="U35" s="4226"/>
      <c r="V35" s="4227"/>
      <c r="W35" s="4274"/>
      <c r="Y35" s="319"/>
      <c r="Z35" s="4207"/>
      <c r="AA35" s="4226"/>
      <c r="AB35" s="4227"/>
      <c r="AC35" s="4274"/>
    </row>
    <row r="36" spans="1:29" ht="9" customHeight="1"/>
    <row r="37" spans="1:29" ht="9" customHeight="1">
      <c r="A37" s="320"/>
      <c r="B37" s="4202"/>
      <c r="C37" s="4269" t="s">
        <v>289</v>
      </c>
      <c r="D37" s="4270"/>
      <c r="E37" s="4273" t="e">
        <f>'10,00'!#REF!</f>
        <v>#REF!</v>
      </c>
      <c r="G37" s="320"/>
      <c r="H37" s="4202"/>
      <c r="I37" s="4269" t="s">
        <v>289</v>
      </c>
      <c r="J37" s="4270"/>
      <c r="K37" s="4273">
        <f>'11,30'!P78</f>
        <v>0</v>
      </c>
      <c r="M37" s="320"/>
      <c r="N37" s="4202"/>
      <c r="O37" s="4269" t="s">
        <v>289</v>
      </c>
      <c r="P37" s="4270"/>
      <c r="Q37" s="4273">
        <f>'16,00'!P78</f>
        <v>0</v>
      </c>
      <c r="S37" s="320"/>
      <c r="T37" s="4202"/>
      <c r="U37" s="4269" t="s">
        <v>289</v>
      </c>
      <c r="V37" s="4270"/>
      <c r="W37" s="4273" t="e">
        <f>'19,00'!#REF!</f>
        <v>#REF!</v>
      </c>
      <c r="Y37" s="320"/>
      <c r="Z37" s="4202"/>
      <c r="AA37" s="4269" t="s">
        <v>289</v>
      </c>
      <c r="AB37" s="4270"/>
      <c r="AC37" s="4273">
        <f>ночь!L78</f>
        <v>0</v>
      </c>
    </row>
    <row r="38" spans="1:29">
      <c r="A38" s="325">
        <f>ст.лав.!A38</f>
        <v>0.41666666666666669</v>
      </c>
      <c r="B38" s="4202"/>
      <c r="C38" s="4271"/>
      <c r="D38" s="4272"/>
      <c r="E38" s="4274"/>
      <c r="G38" s="325">
        <f>ст.лав.!G38</f>
        <v>0.5</v>
      </c>
      <c r="H38" s="4202"/>
      <c r="I38" s="4271"/>
      <c r="J38" s="4272"/>
      <c r="K38" s="4274"/>
      <c r="M38" s="325">
        <f>ст.лав.!M38</f>
        <v>0.66666666666666663</v>
      </c>
      <c r="N38" s="4202"/>
      <c r="O38" s="4271"/>
      <c r="P38" s="4272"/>
      <c r="Q38" s="4274"/>
      <c r="S38" s="325">
        <f>ст.лав.!S38</f>
        <v>0.79166666666666663</v>
      </c>
      <c r="T38" s="4202"/>
      <c r="U38" s="4271"/>
      <c r="V38" s="4272"/>
      <c r="W38" s="4274"/>
      <c r="Y38" s="325" t="str">
        <f>ст.лав.!Y38</f>
        <v>Ночь</v>
      </c>
      <c r="Z38" s="4202"/>
      <c r="AA38" s="4271"/>
      <c r="AB38" s="4272"/>
      <c r="AC38" s="4274"/>
    </row>
    <row r="39" spans="1:29">
      <c r="A39" s="4206" t="str">
        <f>ст.лав.!A39</f>
        <v>павильон "Бар"</v>
      </c>
      <c r="B39" s="4207" t="s">
        <v>251</v>
      </c>
      <c r="C39" s="4275"/>
      <c r="D39" s="4276"/>
      <c r="E39" s="4273"/>
      <c r="G39" s="4206" t="str">
        <f>ст.лав.!G39</f>
        <v>павильон "Бар"</v>
      </c>
      <c r="H39" s="4207" t="s">
        <v>251</v>
      </c>
      <c r="I39" s="4275"/>
      <c r="J39" s="4276"/>
      <c r="K39" s="4273"/>
      <c r="M39" s="4206" t="str">
        <f>ст.лав.!M39</f>
        <v>павильон "Бар"</v>
      </c>
      <c r="N39" s="4207" t="s">
        <v>251</v>
      </c>
      <c r="O39" s="4275"/>
      <c r="P39" s="4276"/>
      <c r="Q39" s="4273"/>
      <c r="S39" s="4206" t="str">
        <f>ст.лав.!S39</f>
        <v>павильон "Бар"</v>
      </c>
      <c r="T39" s="4207" t="s">
        <v>251</v>
      </c>
      <c r="U39" s="4275"/>
      <c r="V39" s="4276"/>
      <c r="W39" s="4273"/>
      <c r="Y39" s="4206" t="str">
        <f>ст.лав.!Y39</f>
        <v>павильон "Карпинка"</v>
      </c>
      <c r="Z39" s="4207" t="s">
        <v>251</v>
      </c>
      <c r="AA39" s="4275"/>
      <c r="AB39" s="4276"/>
      <c r="AC39" s="4273"/>
    </row>
    <row r="40" spans="1:29">
      <c r="A40" s="4206"/>
      <c r="B40" s="4207"/>
      <c r="C40" s="4277"/>
      <c r="D40" s="4278"/>
      <c r="E40" s="4274"/>
      <c r="G40" s="4206"/>
      <c r="H40" s="4207"/>
      <c r="I40" s="4277"/>
      <c r="J40" s="4278"/>
      <c r="K40" s="4274"/>
      <c r="M40" s="4206"/>
      <c r="N40" s="4207"/>
      <c r="O40" s="4277"/>
      <c r="P40" s="4278"/>
      <c r="Q40" s="4274"/>
      <c r="S40" s="4206"/>
      <c r="T40" s="4207"/>
      <c r="U40" s="4277"/>
      <c r="V40" s="4278"/>
      <c r="W40" s="4274"/>
      <c r="Y40" s="4206"/>
      <c r="Z40" s="4207"/>
      <c r="AA40" s="4277"/>
      <c r="AB40" s="4278"/>
      <c r="AC40" s="4274"/>
    </row>
    <row r="41" spans="1:29">
      <c r="A41" s="326"/>
      <c r="B41" s="4207" t="s">
        <v>252</v>
      </c>
      <c r="C41" s="4289"/>
      <c r="D41" s="4290"/>
      <c r="E41" s="4273"/>
      <c r="G41" s="326"/>
      <c r="H41" s="4207" t="s">
        <v>252</v>
      </c>
      <c r="I41" s="4289"/>
      <c r="J41" s="4290"/>
      <c r="K41" s="4273"/>
      <c r="M41" s="326"/>
      <c r="N41" s="4207" t="s">
        <v>252</v>
      </c>
      <c r="O41" s="4289"/>
      <c r="P41" s="4290"/>
      <c r="Q41" s="4273"/>
      <c r="S41" s="326"/>
      <c r="T41" s="4207" t="s">
        <v>252</v>
      </c>
      <c r="U41" s="4289"/>
      <c r="V41" s="4290"/>
      <c r="W41" s="4273"/>
      <c r="Y41" s="326"/>
      <c r="Z41" s="4207" t="s">
        <v>252</v>
      </c>
      <c r="AA41" s="4289"/>
      <c r="AB41" s="4290"/>
      <c r="AC41" s="4273"/>
    </row>
    <row r="42" spans="1:29">
      <c r="A42" s="4267">
        <f>ст.лав.!A42</f>
        <v>44606</v>
      </c>
      <c r="B42" s="4207"/>
      <c r="C42" s="4291"/>
      <c r="D42" s="4292"/>
      <c r="E42" s="4274"/>
      <c r="G42" s="4267">
        <f>ст.лав.!G42</f>
        <v>44606</v>
      </c>
      <c r="H42" s="4207"/>
      <c r="I42" s="4291"/>
      <c r="J42" s="4292"/>
      <c r="K42" s="4274"/>
      <c r="M42" s="4267">
        <f>ст.лав.!M42</f>
        <v>44606</v>
      </c>
      <c r="N42" s="4207"/>
      <c r="O42" s="4291"/>
      <c r="P42" s="4292"/>
      <c r="Q42" s="4274"/>
      <c r="S42" s="4267">
        <f>ст.лав.!S42</f>
        <v>44606</v>
      </c>
      <c r="T42" s="4207"/>
      <c r="U42" s="4291"/>
      <c r="V42" s="4292"/>
      <c r="W42" s="4274"/>
      <c r="Y42" s="4267">
        <f>ст.лав.!Y42</f>
        <v>44606</v>
      </c>
      <c r="Z42" s="4207"/>
      <c r="AA42" s="4291"/>
      <c r="AB42" s="4292"/>
      <c r="AC42" s="4274"/>
    </row>
    <row r="43" spans="1:29">
      <c r="A43" s="4268"/>
      <c r="B43" s="4207" t="s">
        <v>253</v>
      </c>
      <c r="C43" s="4224"/>
      <c r="D43" s="4225"/>
      <c r="E43" s="4273"/>
      <c r="G43" s="4268"/>
      <c r="H43" s="4207" t="s">
        <v>253</v>
      </c>
      <c r="I43" s="4224"/>
      <c r="J43" s="4225"/>
      <c r="K43" s="4273"/>
      <c r="M43" s="4268"/>
      <c r="N43" s="4207" t="s">
        <v>253</v>
      </c>
      <c r="O43" s="4224"/>
      <c r="P43" s="4225"/>
      <c r="Q43" s="4273"/>
      <c r="S43" s="4268"/>
      <c r="T43" s="4207" t="s">
        <v>253</v>
      </c>
      <c r="U43" s="4224"/>
      <c r="V43" s="4225"/>
      <c r="W43" s="4273"/>
      <c r="Y43" s="4268"/>
      <c r="Z43" s="4207" t="s">
        <v>253</v>
      </c>
      <c r="AA43" s="4224"/>
      <c r="AB43" s="4225"/>
      <c r="AC43" s="4273"/>
    </row>
    <row r="44" spans="1:29" ht="9.75" customHeight="1">
      <c r="A44" s="319"/>
      <c r="B44" s="4207"/>
      <c r="C44" s="4226"/>
      <c r="D44" s="4227"/>
      <c r="E44" s="4274"/>
      <c r="G44" s="319"/>
      <c r="H44" s="4207"/>
      <c r="I44" s="4226"/>
      <c r="J44" s="4227"/>
      <c r="K44" s="4274"/>
      <c r="M44" s="319"/>
      <c r="N44" s="4207"/>
      <c r="O44" s="4226"/>
      <c r="P44" s="4227"/>
      <c r="Q44" s="4274"/>
      <c r="S44" s="319"/>
      <c r="T44" s="4207"/>
      <c r="U44" s="4226"/>
      <c r="V44" s="4227"/>
      <c r="W44" s="4274"/>
      <c r="Y44" s="319"/>
      <c r="Z44" s="4207"/>
      <c r="AA44" s="4226"/>
      <c r="AB44" s="4227"/>
      <c r="AC44" s="4274"/>
    </row>
    <row r="45" spans="1:29" ht="8.25" customHeight="1"/>
    <row r="46" spans="1:29" ht="8.25" customHeight="1">
      <c r="A46" s="320"/>
      <c r="B46" s="4202"/>
      <c r="C46" s="4269" t="s">
        <v>289</v>
      </c>
      <c r="D46" s="4270"/>
      <c r="E46" s="4273" t="e">
        <f>'10,00'!#REF!</f>
        <v>#REF!</v>
      </c>
      <c r="G46" s="320"/>
      <c r="H46" s="4202"/>
      <c r="I46" s="4269" t="s">
        <v>289</v>
      </c>
      <c r="J46" s="4270"/>
      <c r="K46" s="4273">
        <f>'11,30'!Z78</f>
        <v>0</v>
      </c>
      <c r="M46" s="320"/>
      <c r="N46" s="4202"/>
      <c r="O46" s="4269" t="s">
        <v>289</v>
      </c>
      <c r="P46" s="4270"/>
      <c r="Q46" s="4273">
        <f>'16,00'!Z78</f>
        <v>0</v>
      </c>
      <c r="S46" s="320"/>
      <c r="T46" s="4202"/>
      <c r="U46" s="4269" t="s">
        <v>289</v>
      </c>
      <c r="V46" s="4270"/>
      <c r="W46" s="4273" t="e">
        <f>'19,00'!#REF!</f>
        <v>#REF!</v>
      </c>
      <c r="Y46" s="320"/>
      <c r="Z46" s="4202"/>
      <c r="AA46" s="4269" t="s">
        <v>289</v>
      </c>
      <c r="AB46" s="4270"/>
      <c r="AC46" s="4273">
        <f>ночь!T78</f>
        <v>0</v>
      </c>
    </row>
    <row r="47" spans="1:29">
      <c r="A47" s="325">
        <f>ст.лав.!A47</f>
        <v>0.41666666666666669</v>
      </c>
      <c r="B47" s="4202"/>
      <c r="C47" s="4271"/>
      <c r="D47" s="4272"/>
      <c r="E47" s="4274"/>
      <c r="G47" s="325">
        <f>ст.лав.!G47</f>
        <v>0.5</v>
      </c>
      <c r="H47" s="4202"/>
      <c r="I47" s="4271"/>
      <c r="J47" s="4272"/>
      <c r="K47" s="4274"/>
      <c r="M47" s="325">
        <f>ст.лав.!M47</f>
        <v>0.66666666666666663</v>
      </c>
      <c r="N47" s="4202"/>
      <c r="O47" s="4271"/>
      <c r="P47" s="4272"/>
      <c r="Q47" s="4274"/>
      <c r="S47" s="325">
        <f>ст.лав.!S47</f>
        <v>0.79166666666666663</v>
      </c>
      <c r="T47" s="4202"/>
      <c r="U47" s="4271"/>
      <c r="V47" s="4272"/>
      <c r="W47" s="4274"/>
      <c r="Y47" s="325" t="str">
        <f>ст.лав.!Y47</f>
        <v>Ночь</v>
      </c>
      <c r="Z47" s="4202"/>
      <c r="AA47" s="4271"/>
      <c r="AB47" s="4272"/>
      <c r="AC47" s="4274"/>
    </row>
    <row r="48" spans="1:29">
      <c r="A48" s="4206" t="str">
        <f>ст.лав.!A48</f>
        <v>павильон "Ай-Пери"</v>
      </c>
      <c r="B48" s="4207" t="s">
        <v>251</v>
      </c>
      <c r="C48" s="4275"/>
      <c r="D48" s="4276"/>
      <c r="E48" s="4273"/>
      <c r="G48" s="4206" t="str">
        <f>ст.лав.!G48</f>
        <v>павильон "Ай-Пери"</v>
      </c>
      <c r="H48" s="4207" t="s">
        <v>251</v>
      </c>
      <c r="I48" s="4275"/>
      <c r="J48" s="4276"/>
      <c r="K48" s="4273"/>
      <c r="M48" s="4206" t="str">
        <f>ст.лав.!M48</f>
        <v>павильон "Ай-Пери"</v>
      </c>
      <c r="N48" s="4207" t="s">
        <v>251</v>
      </c>
      <c r="O48" s="4275"/>
      <c r="P48" s="4276"/>
      <c r="Q48" s="4273"/>
      <c r="S48" s="4206" t="str">
        <f>ст.лав.!S48</f>
        <v>павильон "Ай-Пери"</v>
      </c>
      <c r="T48" s="4207" t="s">
        <v>251</v>
      </c>
      <c r="U48" s="4275"/>
      <c r="V48" s="4276"/>
      <c r="W48" s="4273"/>
      <c r="Y48" s="4206" t="str">
        <f>ночь!U56</f>
        <v>12 мкр</v>
      </c>
      <c r="Z48" s="4207" t="s">
        <v>251</v>
      </c>
      <c r="AA48" s="4275"/>
      <c r="AB48" s="4276"/>
      <c r="AC48" s="4273"/>
    </row>
    <row r="49" spans="1:29">
      <c r="A49" s="4206"/>
      <c r="B49" s="4207"/>
      <c r="C49" s="4277"/>
      <c r="D49" s="4278"/>
      <c r="E49" s="4274"/>
      <c r="G49" s="4206"/>
      <c r="H49" s="4207"/>
      <c r="I49" s="4277"/>
      <c r="J49" s="4278"/>
      <c r="K49" s="4274"/>
      <c r="M49" s="4206"/>
      <c r="N49" s="4207"/>
      <c r="O49" s="4277"/>
      <c r="P49" s="4278"/>
      <c r="Q49" s="4274"/>
      <c r="S49" s="4206"/>
      <c r="T49" s="4207"/>
      <c r="U49" s="4277"/>
      <c r="V49" s="4278"/>
      <c r="W49" s="4274"/>
      <c r="Y49" s="4206"/>
      <c r="Z49" s="4207"/>
      <c r="AA49" s="4277"/>
      <c r="AB49" s="4278"/>
      <c r="AC49" s="4274"/>
    </row>
    <row r="50" spans="1:29">
      <c r="A50" s="326"/>
      <c r="B50" s="4207" t="s">
        <v>252</v>
      </c>
      <c r="C50" s="4289"/>
      <c r="D50" s="4290"/>
      <c r="E50" s="4273"/>
      <c r="G50" s="326"/>
      <c r="H50" s="4207" t="s">
        <v>252</v>
      </c>
      <c r="I50" s="4289"/>
      <c r="J50" s="4290"/>
      <c r="K50" s="4273"/>
      <c r="M50" s="326"/>
      <c r="N50" s="4207" t="s">
        <v>252</v>
      </c>
      <c r="O50" s="4289"/>
      <c r="P50" s="4290"/>
      <c r="Q50" s="4273"/>
      <c r="S50" s="326"/>
      <c r="T50" s="4207" t="s">
        <v>252</v>
      </c>
      <c r="U50" s="4289"/>
      <c r="V50" s="4290"/>
      <c r="W50" s="4273"/>
      <c r="Y50" s="326"/>
      <c r="Z50" s="4207" t="s">
        <v>252</v>
      </c>
      <c r="AA50" s="4289"/>
      <c r="AB50" s="4290"/>
      <c r="AC50" s="4273"/>
    </row>
    <row r="51" spans="1:29">
      <c r="A51" s="4267">
        <f>ст.лав.!A51</f>
        <v>44606</v>
      </c>
      <c r="B51" s="4207"/>
      <c r="C51" s="4291"/>
      <c r="D51" s="4292"/>
      <c r="E51" s="4274"/>
      <c r="G51" s="4267">
        <f>ст.лав.!G51</f>
        <v>44606</v>
      </c>
      <c r="H51" s="4207"/>
      <c r="I51" s="4291"/>
      <c r="J51" s="4292"/>
      <c r="K51" s="4274"/>
      <c r="M51" s="4267">
        <f>ст.лав.!M51</f>
        <v>44606</v>
      </c>
      <c r="N51" s="4207"/>
      <c r="O51" s="4291"/>
      <c r="P51" s="4292"/>
      <c r="Q51" s="4274"/>
      <c r="S51" s="4267">
        <f>ст.лав.!S51</f>
        <v>44606</v>
      </c>
      <c r="T51" s="4207"/>
      <c r="U51" s="4291"/>
      <c r="V51" s="4292"/>
      <c r="W51" s="4274"/>
      <c r="Y51" s="4267">
        <f>ст.лав.!Y51</f>
        <v>44606</v>
      </c>
      <c r="Z51" s="4207"/>
      <c r="AA51" s="4291"/>
      <c r="AB51" s="4292"/>
      <c r="AC51" s="4274"/>
    </row>
    <row r="52" spans="1:29">
      <c r="A52" s="4268"/>
      <c r="B52" s="4207" t="s">
        <v>253</v>
      </c>
      <c r="C52" s="4224"/>
      <c r="D52" s="4225"/>
      <c r="E52" s="4273"/>
      <c r="G52" s="4268"/>
      <c r="H52" s="4207" t="s">
        <v>253</v>
      </c>
      <c r="I52" s="4224"/>
      <c r="J52" s="4225"/>
      <c r="K52" s="4273"/>
      <c r="M52" s="4268"/>
      <c r="N52" s="4207" t="s">
        <v>253</v>
      </c>
      <c r="O52" s="4224"/>
      <c r="P52" s="4225"/>
      <c r="Q52" s="4273"/>
      <c r="S52" s="4268"/>
      <c r="T52" s="4207" t="s">
        <v>253</v>
      </c>
      <c r="U52" s="4224"/>
      <c r="V52" s="4225"/>
      <c r="W52" s="4273"/>
      <c r="Y52" s="4268"/>
      <c r="Z52" s="4207" t="s">
        <v>253</v>
      </c>
      <c r="AA52" s="4224"/>
      <c r="AB52" s="4225"/>
      <c r="AC52" s="4273"/>
    </row>
    <row r="53" spans="1:29">
      <c r="A53" s="319"/>
      <c r="B53" s="4207"/>
      <c r="C53" s="4226"/>
      <c r="D53" s="4227"/>
      <c r="E53" s="4274"/>
      <c r="G53" s="319"/>
      <c r="H53" s="4207"/>
      <c r="I53" s="4226"/>
      <c r="J53" s="4227"/>
      <c r="K53" s="4274"/>
      <c r="M53" s="319"/>
      <c r="N53" s="4207"/>
      <c r="O53" s="4226"/>
      <c r="P53" s="4227"/>
      <c r="Q53" s="4274"/>
      <c r="S53" s="319"/>
      <c r="T53" s="4207"/>
      <c r="U53" s="4226"/>
      <c r="V53" s="4227"/>
      <c r="W53" s="4274"/>
      <c r="Y53" s="319"/>
      <c r="Z53" s="4207"/>
      <c r="AA53" s="4226"/>
      <c r="AB53" s="4227"/>
      <c r="AC53" s="4274"/>
    </row>
    <row r="55" spans="1:29">
      <c r="A55" s="320"/>
      <c r="B55" s="4202"/>
      <c r="C55" s="4269" t="s">
        <v>289</v>
      </c>
      <c r="D55" s="4270"/>
      <c r="E55" s="4273" t="e">
        <f>'10,00'!#REF!</f>
        <v>#REF!</v>
      </c>
      <c r="G55" s="320"/>
      <c r="H55" s="4202"/>
      <c r="I55" s="4269" t="s">
        <v>289</v>
      </c>
      <c r="J55" s="4270"/>
      <c r="K55" s="4273">
        <f>'11,30'!F133</f>
        <v>0</v>
      </c>
      <c r="M55" s="320"/>
      <c r="N55" s="4202"/>
      <c r="O55" s="4269" t="s">
        <v>289</v>
      </c>
      <c r="P55" s="4270"/>
      <c r="Q55" s="4273">
        <f>'16,00'!F133</f>
        <v>0</v>
      </c>
      <c r="S55" s="320"/>
      <c r="T55" s="4202"/>
      <c r="U55" s="4269" t="s">
        <v>289</v>
      </c>
      <c r="V55" s="4270"/>
      <c r="W55" s="4273" t="e">
        <f>'19,00'!#REF!</f>
        <v>#REF!</v>
      </c>
      <c r="Y55" s="320"/>
      <c r="Z55" s="4202"/>
      <c r="AA55" s="4269" t="s">
        <v>289</v>
      </c>
      <c r="AB55" s="4270"/>
      <c r="AC55" s="4273"/>
    </row>
    <row r="56" spans="1:29">
      <c r="A56" s="325">
        <f>ст.лав.!A56</f>
        <v>0.41666666666666669</v>
      </c>
      <c r="B56" s="4202"/>
      <c r="C56" s="4271"/>
      <c r="D56" s="4272"/>
      <c r="E56" s="4274"/>
      <c r="G56" s="325">
        <f>ст.лав.!G56</f>
        <v>0.5</v>
      </c>
      <c r="H56" s="4202"/>
      <c r="I56" s="4271"/>
      <c r="J56" s="4272"/>
      <c r="K56" s="4274"/>
      <c r="M56" s="325">
        <f>ст.лав.!M56</f>
        <v>0.66666666666666663</v>
      </c>
      <c r="N56" s="4202"/>
      <c r="O56" s="4271"/>
      <c r="P56" s="4272"/>
      <c r="Q56" s="4274"/>
      <c r="S56" s="325">
        <f>ст.лав.!S56</f>
        <v>0.79166666666666663</v>
      </c>
      <c r="T56" s="4202"/>
      <c r="U56" s="4271"/>
      <c r="V56" s="4272"/>
      <c r="W56" s="4274"/>
      <c r="Y56" s="325" t="str">
        <f>ст.лав.!Y56</f>
        <v>Ночь</v>
      </c>
      <c r="Z56" s="4202"/>
      <c r="AA56" s="4271"/>
      <c r="AB56" s="4272"/>
      <c r="AC56" s="4274"/>
    </row>
    <row r="57" spans="1:29">
      <c r="A57" s="4206" t="str">
        <f>ст.лав.!A57</f>
        <v>павильон "Технопарк"</v>
      </c>
      <c r="B57" s="4207" t="s">
        <v>251</v>
      </c>
      <c r="C57" s="4275"/>
      <c r="D57" s="4276"/>
      <c r="E57" s="4273"/>
      <c r="G57" s="4206" t="str">
        <f>ст.лав.!G57</f>
        <v>павильон "Технопарк"</v>
      </c>
      <c r="H57" s="4207" t="s">
        <v>251</v>
      </c>
      <c r="I57" s="4275"/>
      <c r="J57" s="4276"/>
      <c r="K57" s="4273"/>
      <c r="M57" s="4206" t="str">
        <f>ст.лав.!M57</f>
        <v>павильон "Технопарк"</v>
      </c>
      <c r="N57" s="4207" t="s">
        <v>251</v>
      </c>
      <c r="O57" s="4275"/>
      <c r="P57" s="4276"/>
      <c r="Q57" s="4273"/>
      <c r="S57" s="4206" t="str">
        <f>ст.лав.!S57</f>
        <v>павильон "Технопарк"</v>
      </c>
      <c r="T57" s="4207" t="s">
        <v>251</v>
      </c>
      <c r="U57" s="4275"/>
      <c r="V57" s="4276"/>
      <c r="W57" s="4273"/>
      <c r="Y57" s="4206"/>
      <c r="Z57" s="4207" t="s">
        <v>251</v>
      </c>
      <c r="AA57" s="4275"/>
      <c r="AB57" s="4276"/>
      <c r="AC57" s="4273"/>
    </row>
    <row r="58" spans="1:29">
      <c r="A58" s="4206"/>
      <c r="B58" s="4207"/>
      <c r="C58" s="4277"/>
      <c r="D58" s="4278"/>
      <c r="E58" s="4274"/>
      <c r="G58" s="4206"/>
      <c r="H58" s="4207"/>
      <c r="I58" s="4277"/>
      <c r="J58" s="4278"/>
      <c r="K58" s="4274"/>
      <c r="M58" s="4206"/>
      <c r="N58" s="4207"/>
      <c r="O58" s="4277"/>
      <c r="P58" s="4278"/>
      <c r="Q58" s="4274"/>
      <c r="S58" s="4206"/>
      <c r="T58" s="4207"/>
      <c r="U58" s="4277"/>
      <c r="V58" s="4278"/>
      <c r="W58" s="4274"/>
      <c r="Y58" s="4206"/>
      <c r="Z58" s="4207"/>
      <c r="AA58" s="4277"/>
      <c r="AB58" s="4278"/>
      <c r="AC58" s="4274"/>
    </row>
    <row r="59" spans="1:29">
      <c r="A59" s="326"/>
      <c r="B59" s="4207" t="s">
        <v>252</v>
      </c>
      <c r="C59" s="4289"/>
      <c r="D59" s="4290"/>
      <c r="E59" s="4273"/>
      <c r="G59" s="326"/>
      <c r="H59" s="4207" t="s">
        <v>252</v>
      </c>
      <c r="I59" s="4289"/>
      <c r="J59" s="4290"/>
      <c r="K59" s="4273"/>
      <c r="M59" s="326"/>
      <c r="N59" s="4207" t="s">
        <v>252</v>
      </c>
      <c r="O59" s="4289"/>
      <c r="P59" s="4290"/>
      <c r="Q59" s="4273"/>
      <c r="S59" s="326"/>
      <c r="T59" s="4207" t="s">
        <v>252</v>
      </c>
      <c r="U59" s="4289"/>
      <c r="V59" s="4290"/>
      <c r="W59" s="4273"/>
      <c r="Y59" s="326"/>
      <c r="Z59" s="4207" t="s">
        <v>252</v>
      </c>
      <c r="AA59" s="4289"/>
      <c r="AB59" s="4290"/>
      <c r="AC59" s="4273"/>
    </row>
    <row r="60" spans="1:29">
      <c r="A60" s="4267">
        <f>ст.лав.!A60</f>
        <v>44606</v>
      </c>
      <c r="B60" s="4207"/>
      <c r="C60" s="4291"/>
      <c r="D60" s="4292"/>
      <c r="E60" s="4274"/>
      <c r="G60" s="4267">
        <f>ст.лав.!G60</f>
        <v>44606</v>
      </c>
      <c r="H60" s="4207"/>
      <c r="I60" s="4291"/>
      <c r="J60" s="4292"/>
      <c r="K60" s="4274"/>
      <c r="M60" s="4267">
        <f>ст.лав.!M60</f>
        <v>44606</v>
      </c>
      <c r="N60" s="4207"/>
      <c r="O60" s="4291"/>
      <c r="P60" s="4292"/>
      <c r="Q60" s="4274"/>
      <c r="S60" s="4267">
        <f>ст.лав.!S60</f>
        <v>44606</v>
      </c>
      <c r="T60" s="4207"/>
      <c r="U60" s="4291"/>
      <c r="V60" s="4292"/>
      <c r="W60" s="4274"/>
      <c r="Y60" s="4267">
        <f>ст.лав.!Y60</f>
        <v>44606</v>
      </c>
      <c r="Z60" s="4207"/>
      <c r="AA60" s="4291"/>
      <c r="AB60" s="4292"/>
      <c r="AC60" s="4274"/>
    </row>
    <row r="61" spans="1:29">
      <c r="A61" s="4268"/>
      <c r="B61" s="4207" t="s">
        <v>253</v>
      </c>
      <c r="C61" s="4224"/>
      <c r="D61" s="4225"/>
      <c r="E61" s="4273"/>
      <c r="G61" s="4268"/>
      <c r="H61" s="4207" t="s">
        <v>253</v>
      </c>
      <c r="I61" s="4224"/>
      <c r="J61" s="4225"/>
      <c r="K61" s="4273"/>
      <c r="M61" s="4268"/>
      <c r="N61" s="4207" t="s">
        <v>253</v>
      </c>
      <c r="O61" s="4224"/>
      <c r="P61" s="4225"/>
      <c r="Q61" s="4273"/>
      <c r="S61" s="4268"/>
      <c r="T61" s="4207" t="s">
        <v>253</v>
      </c>
      <c r="U61" s="4224"/>
      <c r="V61" s="4225"/>
      <c r="W61" s="4273"/>
      <c r="Y61" s="4268"/>
      <c r="Z61" s="4207" t="s">
        <v>253</v>
      </c>
      <c r="AA61" s="4224"/>
      <c r="AB61" s="4225"/>
      <c r="AC61" s="4273"/>
    </row>
    <row r="62" spans="1:29" ht="15.75" customHeight="1">
      <c r="A62" s="319"/>
      <c r="B62" s="4207"/>
      <c r="C62" s="4226"/>
      <c r="D62" s="4227"/>
      <c r="E62" s="4274"/>
      <c r="G62" s="319"/>
      <c r="H62" s="4207"/>
      <c r="I62" s="4226"/>
      <c r="J62" s="4227"/>
      <c r="K62" s="4274"/>
      <c r="M62" s="319"/>
      <c r="N62" s="4207"/>
      <c r="O62" s="4226"/>
      <c r="P62" s="4227"/>
      <c r="Q62" s="4274"/>
      <c r="S62" s="319"/>
      <c r="T62" s="4207"/>
      <c r="U62" s="4226"/>
      <c r="V62" s="4227"/>
      <c r="W62" s="4274"/>
      <c r="Y62" s="319"/>
      <c r="Z62" s="4207"/>
      <c r="AA62" s="4226"/>
      <c r="AB62" s="4227"/>
      <c r="AC62" s="4274"/>
    </row>
    <row r="64" spans="1:29" ht="9.75" customHeight="1">
      <c r="A64" s="320"/>
      <c r="B64" s="4202"/>
      <c r="C64" s="4269" t="s">
        <v>289</v>
      </c>
      <c r="D64" s="4270"/>
      <c r="E64" s="4273" t="e">
        <f>'10,00'!#REF!</f>
        <v>#REF!</v>
      </c>
      <c r="G64" s="320"/>
      <c r="H64" s="4202"/>
      <c r="I64" s="4269" t="s">
        <v>289</v>
      </c>
      <c r="J64" s="4270"/>
      <c r="K64" s="4273">
        <f>'11,30'!P133</f>
        <v>0</v>
      </c>
      <c r="M64" s="320"/>
      <c r="N64" s="4202"/>
      <c r="O64" s="4269" t="s">
        <v>289</v>
      </c>
      <c r="P64" s="4270"/>
      <c r="Q64" s="4273">
        <f>'16,00'!P133</f>
        <v>0</v>
      </c>
      <c r="S64" s="320"/>
      <c r="T64" s="4202"/>
      <c r="U64" s="4269" t="s">
        <v>289</v>
      </c>
      <c r="V64" s="4270"/>
      <c r="W64" s="4273" t="e">
        <f>'19,00'!#REF!</f>
        <v>#REF!</v>
      </c>
      <c r="Y64" s="3"/>
      <c r="Z64" s="3996"/>
      <c r="AA64" s="4262"/>
      <c r="AB64" s="4262"/>
      <c r="AC64" s="4279"/>
    </row>
    <row r="65" spans="1:29">
      <c r="A65" s="325">
        <f>ст.лав.!A65</f>
        <v>0.41666666666666669</v>
      </c>
      <c r="B65" s="4202"/>
      <c r="C65" s="4271"/>
      <c r="D65" s="4272"/>
      <c r="E65" s="4274"/>
      <c r="G65" s="325">
        <f>ст.лав.!G65</f>
        <v>0.5</v>
      </c>
      <c r="H65" s="4202"/>
      <c r="I65" s="4271"/>
      <c r="J65" s="4272"/>
      <c r="K65" s="4274"/>
      <c r="M65" s="325">
        <f>ст.лав.!M65</f>
        <v>0.66666666666666663</v>
      </c>
      <c r="N65" s="4202"/>
      <c r="O65" s="4271"/>
      <c r="P65" s="4272"/>
      <c r="Q65" s="4274"/>
      <c r="S65" s="325">
        <f>ст.лав.!S65</f>
        <v>0.79166666666666663</v>
      </c>
      <c r="T65" s="4202"/>
      <c r="U65" s="4271"/>
      <c r="V65" s="4272"/>
      <c r="W65" s="4274"/>
      <c r="Y65" s="1662"/>
      <c r="Z65" s="3996"/>
      <c r="AA65" s="4262"/>
      <c r="AB65" s="4262"/>
      <c r="AC65" s="4279"/>
    </row>
    <row r="66" spans="1:29">
      <c r="A66" s="4206" t="str">
        <f>ст.лав.!A66</f>
        <v>павильон "Изумруд"</v>
      </c>
      <c r="B66" s="4207" t="s">
        <v>251</v>
      </c>
      <c r="C66" s="4275"/>
      <c r="D66" s="4276"/>
      <c r="E66" s="4273"/>
      <c r="G66" s="4206" t="str">
        <f>ст.лав.!G66</f>
        <v>павильон "Изумруд"</v>
      </c>
      <c r="H66" s="4207" t="s">
        <v>251</v>
      </c>
      <c r="I66" s="4275"/>
      <c r="J66" s="4276"/>
      <c r="K66" s="4273"/>
      <c r="M66" s="4206" t="str">
        <f>ст.лав.!M66</f>
        <v>павильон "Изумруд"</v>
      </c>
      <c r="N66" s="4207" t="s">
        <v>251</v>
      </c>
      <c r="O66" s="4275"/>
      <c r="P66" s="4276"/>
      <c r="Q66" s="4273"/>
      <c r="S66" s="4206" t="str">
        <f>ст.лав.!S66</f>
        <v>павильон "Изумруд"</v>
      </c>
      <c r="T66" s="4207" t="s">
        <v>251</v>
      </c>
      <c r="U66" s="4275"/>
      <c r="V66" s="4276"/>
      <c r="W66" s="4273"/>
      <c r="Y66" s="4266"/>
      <c r="Z66" s="4260"/>
      <c r="AA66" s="4261"/>
      <c r="AB66" s="4261"/>
      <c r="AC66" s="4279"/>
    </row>
    <row r="67" spans="1:29">
      <c r="A67" s="4206"/>
      <c r="B67" s="4207"/>
      <c r="C67" s="4277"/>
      <c r="D67" s="4278"/>
      <c r="E67" s="4274"/>
      <c r="G67" s="4206"/>
      <c r="H67" s="4207"/>
      <c r="I67" s="4277"/>
      <c r="J67" s="4278"/>
      <c r="K67" s="4274"/>
      <c r="M67" s="4206"/>
      <c r="N67" s="4207"/>
      <c r="O67" s="4277"/>
      <c r="P67" s="4278"/>
      <c r="Q67" s="4274"/>
      <c r="S67" s="4206"/>
      <c r="T67" s="4207"/>
      <c r="U67" s="4277"/>
      <c r="V67" s="4278"/>
      <c r="W67" s="4274"/>
      <c r="Y67" s="4266"/>
      <c r="Z67" s="4260"/>
      <c r="AA67" s="4261"/>
      <c r="AB67" s="4261"/>
      <c r="AC67" s="4279"/>
    </row>
    <row r="68" spans="1:29">
      <c r="A68" s="326"/>
      <c r="B68" s="4207" t="s">
        <v>252</v>
      </c>
      <c r="C68" s="4289"/>
      <c r="D68" s="4290"/>
      <c r="E68" s="4273"/>
      <c r="G68" s="326"/>
      <c r="H68" s="4207" t="s">
        <v>252</v>
      </c>
      <c r="I68" s="4289"/>
      <c r="J68" s="4290"/>
      <c r="K68" s="4273"/>
      <c r="M68" s="326"/>
      <c r="N68" s="4207" t="s">
        <v>252</v>
      </c>
      <c r="O68" s="4289"/>
      <c r="P68" s="4290"/>
      <c r="Q68" s="4273"/>
      <c r="S68" s="326"/>
      <c r="T68" s="4207" t="s">
        <v>252</v>
      </c>
      <c r="U68" s="4289"/>
      <c r="V68" s="4290"/>
      <c r="W68" s="4273"/>
      <c r="Y68" s="1661"/>
      <c r="Z68" s="4260"/>
      <c r="AA68" s="4263"/>
      <c r="AB68" s="4263"/>
      <c r="AC68" s="4279"/>
    </row>
    <row r="69" spans="1:29">
      <c r="A69" s="4267">
        <f>ст.лав.!A69</f>
        <v>44606</v>
      </c>
      <c r="B69" s="4207"/>
      <c r="C69" s="4291"/>
      <c r="D69" s="4292"/>
      <c r="E69" s="4274"/>
      <c r="G69" s="4267">
        <f>ст.лав.!G69</f>
        <v>44606</v>
      </c>
      <c r="H69" s="4207"/>
      <c r="I69" s="4291"/>
      <c r="J69" s="4292"/>
      <c r="K69" s="4274"/>
      <c r="M69" s="4267">
        <f>ст.лав.!M69</f>
        <v>44606</v>
      </c>
      <c r="N69" s="4207"/>
      <c r="O69" s="4291"/>
      <c r="P69" s="4292"/>
      <c r="Q69" s="4274"/>
      <c r="S69" s="4267">
        <f>ст.лав.!S69</f>
        <v>44606</v>
      </c>
      <c r="T69" s="4207"/>
      <c r="U69" s="4291"/>
      <c r="V69" s="4292"/>
      <c r="W69" s="4274"/>
      <c r="Y69" s="4280"/>
      <c r="Z69" s="4260"/>
      <c r="AA69" s="4263"/>
      <c r="AB69" s="4263"/>
      <c r="AC69" s="4279"/>
    </row>
    <row r="70" spans="1:29">
      <c r="A70" s="4268"/>
      <c r="B70" s="4207" t="s">
        <v>253</v>
      </c>
      <c r="C70" s="4224"/>
      <c r="D70" s="4225"/>
      <c r="E70" s="4273"/>
      <c r="G70" s="4268"/>
      <c r="H70" s="4207" t="s">
        <v>253</v>
      </c>
      <c r="I70" s="4224"/>
      <c r="J70" s="4225"/>
      <c r="K70" s="4273"/>
      <c r="M70" s="4268"/>
      <c r="N70" s="4207" t="s">
        <v>253</v>
      </c>
      <c r="O70" s="4224"/>
      <c r="P70" s="4225"/>
      <c r="Q70" s="4273"/>
      <c r="S70" s="4268"/>
      <c r="T70" s="4207" t="s">
        <v>253</v>
      </c>
      <c r="U70" s="4224"/>
      <c r="V70" s="4225"/>
      <c r="W70" s="4273"/>
      <c r="Y70" s="4281"/>
      <c r="Z70" s="4260"/>
      <c r="AA70" s="3996"/>
      <c r="AB70" s="3996"/>
      <c r="AC70" s="4279"/>
    </row>
    <row r="71" spans="1:29" ht="9" customHeight="1">
      <c r="A71" s="319"/>
      <c r="B71" s="4207"/>
      <c r="C71" s="4226"/>
      <c r="D71" s="4227"/>
      <c r="E71" s="4274"/>
      <c r="G71" s="319"/>
      <c r="H71" s="4207"/>
      <c r="I71" s="4226"/>
      <c r="J71" s="4227"/>
      <c r="K71" s="4274"/>
      <c r="M71" s="319"/>
      <c r="N71" s="4207"/>
      <c r="O71" s="4226"/>
      <c r="P71" s="4227"/>
      <c r="Q71" s="4274"/>
      <c r="S71" s="319"/>
      <c r="T71" s="4207"/>
      <c r="U71" s="4226"/>
      <c r="V71" s="4227"/>
      <c r="W71" s="4274"/>
      <c r="Y71" s="3"/>
      <c r="Z71" s="4260"/>
      <c r="AA71" s="3996"/>
      <c r="AB71" s="3996"/>
      <c r="AC71" s="4279"/>
    </row>
    <row r="72" spans="1:29" ht="9.75" customHeight="1">
      <c r="Y72" s="3"/>
      <c r="Z72" s="3"/>
      <c r="AA72" s="3"/>
      <c r="AB72" s="3"/>
      <c r="AC72" s="3"/>
    </row>
    <row r="73" spans="1:29" ht="9" customHeight="1">
      <c r="A73" s="320"/>
      <c r="B73" s="4202"/>
      <c r="C73" s="4269" t="s">
        <v>289</v>
      </c>
      <c r="D73" s="4270"/>
      <c r="E73" s="4273" t="e">
        <f>'10,00'!#REF!</f>
        <v>#REF!</v>
      </c>
      <c r="G73" s="320"/>
      <c r="H73" s="4202"/>
      <c r="I73" s="4269" t="s">
        <v>289</v>
      </c>
      <c r="J73" s="4270"/>
      <c r="K73" s="4273">
        <f>'11,30'!Z133</f>
        <v>0</v>
      </c>
      <c r="M73" s="320"/>
      <c r="N73" s="4202"/>
      <c r="O73" s="4269" t="s">
        <v>289</v>
      </c>
      <c r="P73" s="4270"/>
      <c r="Q73" s="4273">
        <f>'16,00'!Z133</f>
        <v>0</v>
      </c>
      <c r="S73" s="320"/>
      <c r="T73" s="4202"/>
      <c r="U73" s="4269" t="s">
        <v>289</v>
      </c>
      <c r="V73" s="4270"/>
      <c r="W73" s="4273" t="e">
        <f>'19,00'!#REF!</f>
        <v>#REF!</v>
      </c>
      <c r="Y73" s="3"/>
      <c r="Z73" s="3996"/>
      <c r="AA73" s="4262"/>
      <c r="AB73" s="4262"/>
      <c r="AC73" s="4279"/>
    </row>
    <row r="74" spans="1:29">
      <c r="A74" s="325">
        <f>ст.лав.!A74</f>
        <v>0.41666666666666669</v>
      </c>
      <c r="B74" s="4202"/>
      <c r="C74" s="4271"/>
      <c r="D74" s="4272"/>
      <c r="E74" s="4274"/>
      <c r="G74" s="325">
        <f>ст.лав.!G74</f>
        <v>0.5</v>
      </c>
      <c r="H74" s="4202"/>
      <c r="I74" s="4271"/>
      <c r="J74" s="4272"/>
      <c r="K74" s="4274"/>
      <c r="M74" s="325">
        <f>ст.лав.!M74</f>
        <v>0.66666666666666663</v>
      </c>
      <c r="N74" s="4202"/>
      <c r="O74" s="4271"/>
      <c r="P74" s="4272"/>
      <c r="Q74" s="4274"/>
      <c r="S74" s="325">
        <f>ст.лав.!S74</f>
        <v>0.79166666666666663</v>
      </c>
      <c r="T74" s="4202"/>
      <c r="U74" s="4271"/>
      <c r="V74" s="4272"/>
      <c r="W74" s="4274"/>
      <c r="Y74" s="1662"/>
      <c r="Z74" s="3996"/>
      <c r="AA74" s="4262"/>
      <c r="AB74" s="4262"/>
      <c r="AC74" s="4279"/>
    </row>
    <row r="75" spans="1:29">
      <c r="A75" s="4206" t="str">
        <f>ст.лав.!A75</f>
        <v>павильон "Донецкая"</v>
      </c>
      <c r="B75" s="4207" t="s">
        <v>251</v>
      </c>
      <c r="C75" s="4275"/>
      <c r="D75" s="4276"/>
      <c r="E75" s="4273"/>
      <c r="G75" s="4206" t="str">
        <f>ст.лав.!G75</f>
        <v>павильон "Донецкая"</v>
      </c>
      <c r="H75" s="4207" t="s">
        <v>251</v>
      </c>
      <c r="I75" s="4275"/>
      <c r="J75" s="4276"/>
      <c r="K75" s="4273"/>
      <c r="M75" s="4206" t="str">
        <f>ст.лав.!M75</f>
        <v>павильон "Донецкая"</v>
      </c>
      <c r="N75" s="4207" t="s">
        <v>251</v>
      </c>
      <c r="O75" s="4275"/>
      <c r="P75" s="4276"/>
      <c r="Q75" s="4273"/>
      <c r="S75" s="4206" t="str">
        <f>ст.лав.!S75</f>
        <v>павильон "Донецкая"</v>
      </c>
      <c r="T75" s="4207" t="s">
        <v>251</v>
      </c>
      <c r="U75" s="4275"/>
      <c r="V75" s="4276"/>
      <c r="W75" s="4273"/>
      <c r="Y75" s="4266"/>
      <c r="Z75" s="4260"/>
      <c r="AA75" s="4261"/>
      <c r="AB75" s="4261"/>
      <c r="AC75" s="4279"/>
    </row>
    <row r="76" spans="1:29">
      <c r="A76" s="4206"/>
      <c r="B76" s="4207"/>
      <c r="C76" s="4277"/>
      <c r="D76" s="4278"/>
      <c r="E76" s="4274"/>
      <c r="G76" s="4206"/>
      <c r="H76" s="4207"/>
      <c r="I76" s="4277"/>
      <c r="J76" s="4278"/>
      <c r="K76" s="4274"/>
      <c r="M76" s="4206"/>
      <c r="N76" s="4207"/>
      <c r="O76" s="4277"/>
      <c r="P76" s="4278"/>
      <c r="Q76" s="4274"/>
      <c r="S76" s="4206"/>
      <c r="T76" s="4207"/>
      <c r="U76" s="4277"/>
      <c r="V76" s="4278"/>
      <c r="W76" s="4274"/>
      <c r="Y76" s="4266"/>
      <c r="Z76" s="4260"/>
      <c r="AA76" s="4261"/>
      <c r="AB76" s="4261"/>
      <c r="AC76" s="4279"/>
    </row>
    <row r="77" spans="1:29">
      <c r="A77" s="326"/>
      <c r="B77" s="4207" t="s">
        <v>252</v>
      </c>
      <c r="C77" s="4289"/>
      <c r="D77" s="4290"/>
      <c r="E77" s="4273"/>
      <c r="G77" s="326"/>
      <c r="H77" s="4207" t="s">
        <v>252</v>
      </c>
      <c r="I77" s="4289"/>
      <c r="J77" s="4290"/>
      <c r="K77" s="4273"/>
      <c r="M77" s="326"/>
      <c r="N77" s="4207" t="s">
        <v>252</v>
      </c>
      <c r="O77" s="4289"/>
      <c r="P77" s="4290"/>
      <c r="Q77" s="4273"/>
      <c r="S77" s="326"/>
      <c r="T77" s="4207" t="s">
        <v>252</v>
      </c>
      <c r="U77" s="4289"/>
      <c r="V77" s="4290"/>
      <c r="W77" s="4273"/>
      <c r="Y77" s="1661"/>
      <c r="Z77" s="4260"/>
      <c r="AA77" s="4263"/>
      <c r="AB77" s="4263"/>
      <c r="AC77" s="4279"/>
    </row>
    <row r="78" spans="1:29">
      <c r="A78" s="4267">
        <f>ст.лав.!A78</f>
        <v>44606</v>
      </c>
      <c r="B78" s="4207"/>
      <c r="C78" s="4291"/>
      <c r="D78" s="4292"/>
      <c r="E78" s="4274"/>
      <c r="G78" s="4267">
        <f>ст.лав.!G78</f>
        <v>44606</v>
      </c>
      <c r="H78" s="4207"/>
      <c r="I78" s="4291"/>
      <c r="J78" s="4292"/>
      <c r="K78" s="4274"/>
      <c r="M78" s="4267">
        <f>ст.лав.!M78</f>
        <v>44606</v>
      </c>
      <c r="N78" s="4207"/>
      <c r="O78" s="4291"/>
      <c r="P78" s="4292"/>
      <c r="Q78" s="4274"/>
      <c r="S78" s="4267">
        <f>ст.лав.!S78</f>
        <v>44606</v>
      </c>
      <c r="T78" s="4207"/>
      <c r="U78" s="4291"/>
      <c r="V78" s="4292"/>
      <c r="W78" s="4274"/>
      <c r="Y78" s="4280"/>
      <c r="Z78" s="4260"/>
      <c r="AA78" s="4263"/>
      <c r="AB78" s="4263"/>
      <c r="AC78" s="4279"/>
    </row>
    <row r="79" spans="1:29">
      <c r="A79" s="4268"/>
      <c r="B79" s="4207" t="s">
        <v>253</v>
      </c>
      <c r="C79" s="4224"/>
      <c r="D79" s="4225"/>
      <c r="E79" s="4273"/>
      <c r="G79" s="4268"/>
      <c r="H79" s="4207" t="s">
        <v>253</v>
      </c>
      <c r="I79" s="4224"/>
      <c r="J79" s="4225"/>
      <c r="K79" s="4273"/>
      <c r="M79" s="4268"/>
      <c r="N79" s="4207" t="s">
        <v>253</v>
      </c>
      <c r="O79" s="4224"/>
      <c r="P79" s="4225"/>
      <c r="Q79" s="4273"/>
      <c r="S79" s="4268"/>
      <c r="T79" s="4207" t="s">
        <v>253</v>
      </c>
      <c r="U79" s="4224"/>
      <c r="V79" s="4225"/>
      <c r="W79" s="4273"/>
      <c r="Y79" s="4281"/>
      <c r="Z79" s="4260"/>
      <c r="AA79" s="3996"/>
      <c r="AB79" s="3996"/>
      <c r="AC79" s="4279"/>
    </row>
    <row r="80" spans="1:29" ht="9" customHeight="1">
      <c r="A80" s="319"/>
      <c r="B80" s="4207"/>
      <c r="C80" s="4226"/>
      <c r="D80" s="4227"/>
      <c r="E80" s="4274"/>
      <c r="G80" s="319"/>
      <c r="H80" s="4207"/>
      <c r="I80" s="4226"/>
      <c r="J80" s="4227"/>
      <c r="K80" s="4274"/>
      <c r="M80" s="319"/>
      <c r="N80" s="4207"/>
      <c r="O80" s="4226"/>
      <c r="P80" s="4227"/>
      <c r="Q80" s="4274"/>
      <c r="S80" s="319"/>
      <c r="T80" s="4207"/>
      <c r="U80" s="4226"/>
      <c r="V80" s="4227"/>
      <c r="W80" s="4274"/>
      <c r="Y80" s="3"/>
      <c r="Z80" s="4260"/>
      <c r="AA80" s="3996"/>
      <c r="AB80" s="3996"/>
      <c r="AC80" s="4279"/>
    </row>
    <row r="81" spans="1:29" ht="8.25" customHeight="1">
      <c r="Y81" s="3"/>
      <c r="Z81" s="3"/>
      <c r="AA81" s="3"/>
      <c r="AB81" s="3"/>
      <c r="AC81" s="3"/>
    </row>
    <row r="82" spans="1:29" ht="9.75" customHeight="1">
      <c r="A82" s="320"/>
      <c r="B82" s="4202"/>
      <c r="C82" s="4269" t="s">
        <v>289</v>
      </c>
      <c r="D82" s="4270"/>
      <c r="E82" s="4273" t="e">
        <f>'10,00'!#REF!</f>
        <v>#REF!</v>
      </c>
      <c r="G82" s="320"/>
      <c r="H82" s="4202"/>
      <c r="I82" s="4269" t="s">
        <v>289</v>
      </c>
      <c r="J82" s="4270"/>
      <c r="K82" s="4273">
        <f>'11,30'!F188</f>
        <v>0</v>
      </c>
      <c r="M82" s="320"/>
      <c r="N82" s="4202"/>
      <c r="O82" s="4269" t="s">
        <v>289</v>
      </c>
      <c r="P82" s="4270"/>
      <c r="Q82" s="4273">
        <f>'16,00'!F188</f>
        <v>0</v>
      </c>
      <c r="S82" s="320"/>
      <c r="T82" s="4202"/>
      <c r="U82" s="4269" t="s">
        <v>289</v>
      </c>
      <c r="V82" s="4270"/>
      <c r="W82" s="4273" t="e">
        <f>'19,00'!#REF!</f>
        <v>#REF!</v>
      </c>
      <c r="Y82" s="3"/>
      <c r="Z82" s="3996"/>
      <c r="AA82" s="4262"/>
      <c r="AB82" s="4262"/>
      <c r="AC82" s="4279"/>
    </row>
    <row r="83" spans="1:29">
      <c r="A83" s="325">
        <f>ст.лав.!A83</f>
        <v>0.41666666666666669</v>
      </c>
      <c r="B83" s="4202"/>
      <c r="C83" s="4271"/>
      <c r="D83" s="4272"/>
      <c r="E83" s="4274"/>
      <c r="G83" s="325">
        <f>ст.лав.!G83</f>
        <v>0.5</v>
      </c>
      <c r="H83" s="4202"/>
      <c r="I83" s="4271"/>
      <c r="J83" s="4272"/>
      <c r="K83" s="4274"/>
      <c r="M83" s="325">
        <f>ст.лав.!M83</f>
        <v>0.66666666666666663</v>
      </c>
      <c r="N83" s="4202"/>
      <c r="O83" s="4271"/>
      <c r="P83" s="4272"/>
      <c r="Q83" s="4274"/>
      <c r="S83" s="325">
        <f>ст.лав.!S83</f>
        <v>0.79166666666666663</v>
      </c>
      <c r="T83" s="4202"/>
      <c r="U83" s="4271"/>
      <c r="V83" s="4272"/>
      <c r="W83" s="4274"/>
      <c r="Y83" s="1662"/>
      <c r="Z83" s="3996"/>
      <c r="AA83" s="4262"/>
      <c r="AB83" s="4262"/>
      <c r="AC83" s="4279"/>
    </row>
    <row r="84" spans="1:29">
      <c r="A84" s="4206" t="str">
        <f>ст.лав.!A84</f>
        <v>павильон "Дзержинка"</v>
      </c>
      <c r="B84" s="4207" t="s">
        <v>251</v>
      </c>
      <c r="C84" s="4275"/>
      <c r="D84" s="4276"/>
      <c r="E84" s="4273"/>
      <c r="G84" s="4206" t="str">
        <f>ст.лав.!G84</f>
        <v>павильон "Дзержинка"</v>
      </c>
      <c r="H84" s="4207" t="s">
        <v>251</v>
      </c>
      <c r="I84" s="4275"/>
      <c r="J84" s="4276"/>
      <c r="K84" s="4273"/>
      <c r="M84" s="4206" t="str">
        <f>ст.лав.!M84</f>
        <v>павильон "Дзержинка"</v>
      </c>
      <c r="N84" s="4207" t="s">
        <v>251</v>
      </c>
      <c r="O84" s="4275"/>
      <c r="P84" s="4276"/>
      <c r="Q84" s="4273"/>
      <c r="S84" s="4206" t="str">
        <f>ст.лав.!S84</f>
        <v>павильон "Дзержинка"</v>
      </c>
      <c r="T84" s="4207" t="s">
        <v>251</v>
      </c>
      <c r="U84" s="4275"/>
      <c r="V84" s="4276"/>
      <c r="W84" s="4273"/>
      <c r="Y84" s="4266"/>
      <c r="Z84" s="4260"/>
      <c r="AA84" s="4261"/>
      <c r="AB84" s="4261"/>
      <c r="AC84" s="4279"/>
    </row>
    <row r="85" spans="1:29">
      <c r="A85" s="4206"/>
      <c r="B85" s="4207"/>
      <c r="C85" s="4277"/>
      <c r="D85" s="4278"/>
      <c r="E85" s="4274"/>
      <c r="G85" s="4206"/>
      <c r="H85" s="4207"/>
      <c r="I85" s="4277"/>
      <c r="J85" s="4278"/>
      <c r="K85" s="4274"/>
      <c r="M85" s="4206"/>
      <c r="N85" s="4207"/>
      <c r="O85" s="4277"/>
      <c r="P85" s="4278"/>
      <c r="Q85" s="4274"/>
      <c r="S85" s="4206"/>
      <c r="T85" s="4207"/>
      <c r="U85" s="4277"/>
      <c r="V85" s="4278"/>
      <c r="W85" s="4274"/>
      <c r="Y85" s="4266"/>
      <c r="Z85" s="4260"/>
      <c r="AA85" s="4261"/>
      <c r="AB85" s="4261"/>
      <c r="AC85" s="4279"/>
    </row>
    <row r="86" spans="1:29">
      <c r="A86" s="326"/>
      <c r="B86" s="4207" t="s">
        <v>252</v>
      </c>
      <c r="C86" s="4289"/>
      <c r="D86" s="4290"/>
      <c r="E86" s="4273"/>
      <c r="G86" s="326"/>
      <c r="H86" s="4207" t="s">
        <v>252</v>
      </c>
      <c r="I86" s="4289"/>
      <c r="J86" s="4290"/>
      <c r="K86" s="4273"/>
      <c r="M86" s="326"/>
      <c r="N86" s="4207" t="s">
        <v>252</v>
      </c>
      <c r="O86" s="4289"/>
      <c r="P86" s="4290"/>
      <c r="Q86" s="4273"/>
      <c r="S86" s="326"/>
      <c r="T86" s="4207" t="s">
        <v>252</v>
      </c>
      <c r="U86" s="4289"/>
      <c r="V86" s="4290"/>
      <c r="W86" s="4273"/>
      <c r="Y86" s="1661"/>
      <c r="Z86" s="4260"/>
      <c r="AA86" s="4263"/>
      <c r="AB86" s="4263"/>
      <c r="AC86" s="4279"/>
    </row>
    <row r="87" spans="1:29">
      <c r="A87" s="4267">
        <f>ст.лав.!A87</f>
        <v>44606</v>
      </c>
      <c r="B87" s="4207"/>
      <c r="C87" s="4291"/>
      <c r="D87" s="4292"/>
      <c r="E87" s="4274"/>
      <c r="G87" s="4267">
        <f>ст.лав.!G87</f>
        <v>44606</v>
      </c>
      <c r="H87" s="4207"/>
      <c r="I87" s="4291"/>
      <c r="J87" s="4292"/>
      <c r="K87" s="4274"/>
      <c r="M87" s="4267">
        <f>ст.лав.!M87</f>
        <v>44606</v>
      </c>
      <c r="N87" s="4207"/>
      <c r="O87" s="4291"/>
      <c r="P87" s="4292"/>
      <c r="Q87" s="4274"/>
      <c r="S87" s="4267">
        <f>ст.лав.!S87</f>
        <v>44606</v>
      </c>
      <c r="T87" s="4207"/>
      <c r="U87" s="4291"/>
      <c r="V87" s="4292"/>
      <c r="W87" s="4274"/>
      <c r="Y87" s="4280"/>
      <c r="Z87" s="4260"/>
      <c r="AA87" s="4263"/>
      <c r="AB87" s="4263"/>
      <c r="AC87" s="4279"/>
    </row>
    <row r="88" spans="1:29">
      <c r="A88" s="4268"/>
      <c r="B88" s="4207" t="s">
        <v>253</v>
      </c>
      <c r="C88" s="4224"/>
      <c r="D88" s="4225"/>
      <c r="E88" s="4273"/>
      <c r="G88" s="4268"/>
      <c r="H88" s="4207" t="s">
        <v>253</v>
      </c>
      <c r="I88" s="4224"/>
      <c r="J88" s="4225"/>
      <c r="K88" s="4273"/>
      <c r="M88" s="4268"/>
      <c r="N88" s="4207" t="s">
        <v>253</v>
      </c>
      <c r="O88" s="4224"/>
      <c r="P88" s="4225"/>
      <c r="Q88" s="4273"/>
      <c r="S88" s="4268"/>
      <c r="T88" s="4207" t="s">
        <v>253</v>
      </c>
      <c r="U88" s="4224"/>
      <c r="V88" s="4225"/>
      <c r="W88" s="4273"/>
      <c r="Y88" s="4281"/>
      <c r="Z88" s="4260"/>
      <c r="AA88" s="3996"/>
      <c r="AB88" s="3996"/>
      <c r="AC88" s="4279"/>
    </row>
    <row r="89" spans="1:29" ht="9.75" customHeight="1">
      <c r="A89" s="319"/>
      <c r="B89" s="4207"/>
      <c r="C89" s="4226"/>
      <c r="D89" s="4227"/>
      <c r="E89" s="4274"/>
      <c r="G89" s="319"/>
      <c r="H89" s="4207"/>
      <c r="I89" s="4226"/>
      <c r="J89" s="4227"/>
      <c r="K89" s="4274"/>
      <c r="M89" s="319"/>
      <c r="N89" s="4207"/>
      <c r="O89" s="4226"/>
      <c r="P89" s="4227"/>
      <c r="Q89" s="4274"/>
      <c r="S89" s="319"/>
      <c r="T89" s="4207"/>
      <c r="U89" s="4226"/>
      <c r="V89" s="4227"/>
      <c r="W89" s="4274"/>
      <c r="Y89" s="3"/>
      <c r="Z89" s="4260"/>
      <c r="AA89" s="3996"/>
      <c r="AB89" s="3996"/>
      <c r="AC89" s="4279"/>
    </row>
    <row r="90" spans="1:29" ht="9.75" customHeight="1">
      <c r="Y90" s="3"/>
      <c r="Z90" s="3"/>
      <c r="AA90" s="3"/>
      <c r="AB90" s="3"/>
      <c r="AC90" s="3"/>
    </row>
    <row r="91" spans="1:29" ht="8.25" customHeight="1">
      <c r="A91" s="320"/>
      <c r="B91" s="4202"/>
      <c r="C91" s="4269" t="s">
        <v>289</v>
      </c>
      <c r="D91" s="4270"/>
      <c r="E91" s="4273" t="e">
        <f>'10,00'!#REF!</f>
        <v>#REF!</v>
      </c>
      <c r="G91" s="320"/>
      <c r="H91" s="4202"/>
      <c r="I91" s="4269" t="s">
        <v>289</v>
      </c>
      <c r="J91" s="4270"/>
      <c r="K91" s="4273">
        <f>'11,30'!P188</f>
        <v>0</v>
      </c>
      <c r="M91" s="320"/>
      <c r="N91" s="4202"/>
      <c r="O91" s="4269" t="s">
        <v>289</v>
      </c>
      <c r="P91" s="4270"/>
      <c r="Q91" s="4273">
        <f>'16,00'!P188</f>
        <v>0</v>
      </c>
      <c r="S91" s="320"/>
      <c r="T91" s="4202"/>
      <c r="U91" s="4269" t="s">
        <v>289</v>
      </c>
      <c r="V91" s="4270"/>
      <c r="W91" s="4273" t="e">
        <f>'19,00'!#REF!</f>
        <v>#REF!</v>
      </c>
      <c r="Y91" s="3"/>
      <c r="Z91" s="3996"/>
      <c r="AA91" s="4262"/>
      <c r="AB91" s="4262"/>
      <c r="AC91" s="4279"/>
    </row>
    <row r="92" spans="1:29">
      <c r="A92" s="325">
        <f>ст.лав.!A92</f>
        <v>0.41666666666666669</v>
      </c>
      <c r="B92" s="4202"/>
      <c r="C92" s="4271"/>
      <c r="D92" s="4272"/>
      <c r="E92" s="4274"/>
      <c r="G92" s="325">
        <f>ст.лав.!G92</f>
        <v>0.5</v>
      </c>
      <c r="H92" s="4202"/>
      <c r="I92" s="4271"/>
      <c r="J92" s="4272"/>
      <c r="K92" s="4274"/>
      <c r="M92" s="325">
        <f>ст.лав.!M92</f>
        <v>0.66666666666666663</v>
      </c>
      <c r="N92" s="4202"/>
      <c r="O92" s="4271"/>
      <c r="P92" s="4272"/>
      <c r="Q92" s="4274"/>
      <c r="S92" s="325">
        <f>ст.лав.!S92</f>
        <v>0.79166666666666663</v>
      </c>
      <c r="T92" s="4202"/>
      <c r="U92" s="4271"/>
      <c r="V92" s="4272"/>
      <c r="W92" s="4274"/>
      <c r="Y92" s="1662"/>
      <c r="Z92" s="3996"/>
      <c r="AA92" s="4262"/>
      <c r="AB92" s="4262"/>
      <c r="AC92" s="4279"/>
    </row>
    <row r="93" spans="1:29">
      <c r="A93" s="4206" t="str">
        <f>ст.лав.!A93</f>
        <v>павильон "Какаду"</v>
      </c>
      <c r="B93" s="4207" t="s">
        <v>251</v>
      </c>
      <c r="C93" s="4275"/>
      <c r="D93" s="4276"/>
      <c r="E93" s="4273"/>
      <c r="G93" s="4206" t="str">
        <f>ст.лав.!G93</f>
        <v>павильон "Какаду"</v>
      </c>
      <c r="H93" s="4207" t="s">
        <v>251</v>
      </c>
      <c r="I93" s="4275"/>
      <c r="J93" s="4276"/>
      <c r="K93" s="4273"/>
      <c r="M93" s="4206" t="str">
        <f>ст.лав.!M93</f>
        <v>павильон "Какаду"</v>
      </c>
      <c r="N93" s="4207" t="s">
        <v>251</v>
      </c>
      <c r="O93" s="4275"/>
      <c r="P93" s="4276"/>
      <c r="Q93" s="4273"/>
      <c r="S93" s="4206" t="str">
        <f>ст.лав.!S93</f>
        <v>павильон "Какаду"</v>
      </c>
      <c r="T93" s="4207" t="s">
        <v>251</v>
      </c>
      <c r="U93" s="4275"/>
      <c r="V93" s="4276"/>
      <c r="W93" s="4273"/>
      <c r="Y93" s="4266"/>
      <c r="Z93" s="4260"/>
      <c r="AA93" s="4261"/>
      <c r="AB93" s="4261"/>
      <c r="AC93" s="4279"/>
    </row>
    <row r="94" spans="1:29">
      <c r="A94" s="4206"/>
      <c r="B94" s="4207"/>
      <c r="C94" s="4277"/>
      <c r="D94" s="4278"/>
      <c r="E94" s="4274"/>
      <c r="G94" s="4206"/>
      <c r="H94" s="4207"/>
      <c r="I94" s="4277"/>
      <c r="J94" s="4278"/>
      <c r="K94" s="4274"/>
      <c r="M94" s="4206"/>
      <c r="N94" s="4207"/>
      <c r="O94" s="4277"/>
      <c r="P94" s="4278"/>
      <c r="Q94" s="4274"/>
      <c r="S94" s="4206"/>
      <c r="T94" s="4207"/>
      <c r="U94" s="4277"/>
      <c r="V94" s="4278"/>
      <c r="W94" s="4274"/>
      <c r="Y94" s="4266"/>
      <c r="Z94" s="4260"/>
      <c r="AA94" s="4261"/>
      <c r="AB94" s="4261"/>
      <c r="AC94" s="4279"/>
    </row>
    <row r="95" spans="1:29">
      <c r="A95" s="326"/>
      <c r="B95" s="4207" t="s">
        <v>252</v>
      </c>
      <c r="C95" s="4289"/>
      <c r="D95" s="4290"/>
      <c r="E95" s="4273"/>
      <c r="G95" s="326"/>
      <c r="H95" s="4207" t="s">
        <v>252</v>
      </c>
      <c r="I95" s="4289"/>
      <c r="J95" s="4290"/>
      <c r="K95" s="4273"/>
      <c r="M95" s="326"/>
      <c r="N95" s="4207" t="s">
        <v>252</v>
      </c>
      <c r="O95" s="4289"/>
      <c r="P95" s="4290"/>
      <c r="Q95" s="4273"/>
      <c r="S95" s="326"/>
      <c r="T95" s="4207" t="s">
        <v>252</v>
      </c>
      <c r="U95" s="4289"/>
      <c r="V95" s="4290"/>
      <c r="W95" s="4273"/>
      <c r="Y95" s="1661"/>
      <c r="Z95" s="4260"/>
      <c r="AA95" s="4263"/>
      <c r="AB95" s="4263"/>
      <c r="AC95" s="4279"/>
    </row>
    <row r="96" spans="1:29">
      <c r="A96" s="4267">
        <f>ст.лав.!A96</f>
        <v>44606</v>
      </c>
      <c r="B96" s="4207"/>
      <c r="C96" s="4291"/>
      <c r="D96" s="4292"/>
      <c r="E96" s="4274"/>
      <c r="G96" s="4267">
        <f>ст.лав.!G96</f>
        <v>44606</v>
      </c>
      <c r="H96" s="4207"/>
      <c r="I96" s="4291"/>
      <c r="J96" s="4292"/>
      <c r="K96" s="4274"/>
      <c r="M96" s="4267">
        <f>ст.лав.!M96</f>
        <v>44606</v>
      </c>
      <c r="N96" s="4207"/>
      <c r="O96" s="4291"/>
      <c r="P96" s="4292"/>
      <c r="Q96" s="4274"/>
      <c r="S96" s="4267">
        <f>ст.лав.!S96</f>
        <v>44606</v>
      </c>
      <c r="T96" s="4207"/>
      <c r="U96" s="4291"/>
      <c r="V96" s="4292"/>
      <c r="W96" s="4274"/>
      <c r="Y96" s="4280"/>
      <c r="Z96" s="4260"/>
      <c r="AA96" s="4263"/>
      <c r="AB96" s="4263"/>
      <c r="AC96" s="4279"/>
    </row>
    <row r="97" spans="1:29">
      <c r="A97" s="4268"/>
      <c r="B97" s="4207" t="s">
        <v>253</v>
      </c>
      <c r="C97" s="4224"/>
      <c r="D97" s="4225"/>
      <c r="E97" s="4273"/>
      <c r="G97" s="4268"/>
      <c r="H97" s="4207" t="s">
        <v>253</v>
      </c>
      <c r="I97" s="4224"/>
      <c r="J97" s="4225"/>
      <c r="K97" s="4273"/>
      <c r="M97" s="4268"/>
      <c r="N97" s="4207" t="s">
        <v>253</v>
      </c>
      <c r="O97" s="4224"/>
      <c r="P97" s="4225"/>
      <c r="Q97" s="4273"/>
      <c r="S97" s="4268"/>
      <c r="T97" s="4207" t="s">
        <v>253</v>
      </c>
      <c r="U97" s="4224"/>
      <c r="V97" s="4225"/>
      <c r="W97" s="4273"/>
      <c r="Y97" s="4281"/>
      <c r="Z97" s="4260"/>
      <c r="AA97" s="3996"/>
      <c r="AB97" s="3996"/>
      <c r="AC97" s="4279"/>
    </row>
    <row r="98" spans="1:29" ht="9" customHeight="1">
      <c r="A98" s="319"/>
      <c r="B98" s="4207"/>
      <c r="C98" s="4226"/>
      <c r="D98" s="4227"/>
      <c r="E98" s="4274"/>
      <c r="G98" s="319"/>
      <c r="H98" s="4207"/>
      <c r="I98" s="4226"/>
      <c r="J98" s="4227"/>
      <c r="K98" s="4274"/>
      <c r="M98" s="319"/>
      <c r="N98" s="4207"/>
      <c r="O98" s="4226"/>
      <c r="P98" s="4227"/>
      <c r="Q98" s="4274"/>
      <c r="S98" s="319"/>
      <c r="T98" s="4207"/>
      <c r="U98" s="4226"/>
      <c r="V98" s="4227"/>
      <c r="W98" s="4274"/>
      <c r="Y98" s="3"/>
      <c r="Z98" s="4260"/>
      <c r="AA98" s="3996"/>
      <c r="AB98" s="3996"/>
      <c r="AC98" s="4279"/>
    </row>
    <row r="99" spans="1:29" ht="9" customHeight="1">
      <c r="Y99" s="3"/>
      <c r="Z99" s="3"/>
      <c r="AA99" s="3"/>
      <c r="AB99" s="3"/>
      <c r="AC99" s="3"/>
    </row>
    <row r="100" spans="1:29" ht="8.25" customHeight="1">
      <c r="A100" s="320"/>
      <c r="B100" s="4202"/>
      <c r="C100" s="4269" t="s">
        <v>289</v>
      </c>
      <c r="D100" s="4270"/>
      <c r="E100" s="4273" t="e">
        <f>'10,00'!#REF!</f>
        <v>#REF!</v>
      </c>
      <c r="G100" s="320"/>
      <c r="H100" s="4202"/>
      <c r="I100" s="4269" t="s">
        <v>289</v>
      </c>
      <c r="J100" s="4270"/>
      <c r="K100" s="4273">
        <f>'11,30'!Z188</f>
        <v>0</v>
      </c>
      <c r="M100" s="320"/>
      <c r="N100" s="4202"/>
      <c r="O100" s="4269" t="s">
        <v>289</v>
      </c>
      <c r="P100" s="4270"/>
      <c r="Q100" s="4273">
        <f>'16,00'!Z188</f>
        <v>0</v>
      </c>
      <c r="S100" s="320"/>
      <c r="T100" s="4202"/>
      <c r="U100" s="4269" t="s">
        <v>289</v>
      </c>
      <c r="V100" s="4270"/>
      <c r="W100" s="4273" t="e">
        <f>'19,00'!#REF!</f>
        <v>#REF!</v>
      </c>
      <c r="Y100" s="3"/>
      <c r="Z100" s="3996"/>
      <c r="AA100" s="4262"/>
      <c r="AB100" s="4262"/>
      <c r="AC100" s="4279"/>
    </row>
    <row r="101" spans="1:29">
      <c r="A101" s="325">
        <f>ст.лав.!A101</f>
        <v>0.41666666666666669</v>
      </c>
      <c r="B101" s="4202"/>
      <c r="C101" s="4271"/>
      <c r="D101" s="4272"/>
      <c r="E101" s="4274"/>
      <c r="G101" s="325">
        <f>ст.лав.!G101</f>
        <v>0.5</v>
      </c>
      <c r="H101" s="4202"/>
      <c r="I101" s="4271"/>
      <c r="J101" s="4272"/>
      <c r="K101" s="4274"/>
      <c r="M101" s="325">
        <f>ст.лав.!M101</f>
        <v>0.66666666666666663</v>
      </c>
      <c r="N101" s="4202"/>
      <c r="O101" s="4271"/>
      <c r="P101" s="4272"/>
      <c r="Q101" s="4274"/>
      <c r="S101" s="325">
        <f>ст.лав.!S101</f>
        <v>0.79166666666666663</v>
      </c>
      <c r="T101" s="4202"/>
      <c r="U101" s="4271"/>
      <c r="V101" s="4272"/>
      <c r="W101" s="4274"/>
      <c r="Y101" s="1662"/>
      <c r="Z101" s="3996"/>
      <c r="AA101" s="4262"/>
      <c r="AB101" s="4262"/>
      <c r="AC101" s="4279"/>
    </row>
    <row r="102" spans="1:29">
      <c r="A102" s="4206" t="str">
        <f>ст.лав.!A102</f>
        <v>павильон "Карпинка"</v>
      </c>
      <c r="B102" s="4207" t="s">
        <v>251</v>
      </c>
      <c r="C102" s="4275"/>
      <c r="D102" s="4276"/>
      <c r="E102" s="4273"/>
      <c r="G102" s="4206" t="str">
        <f>ст.лав.!G102</f>
        <v>павильон "Карпинка"</v>
      </c>
      <c r="H102" s="4207" t="s">
        <v>251</v>
      </c>
      <c r="I102" s="4275"/>
      <c r="J102" s="4276"/>
      <c r="K102" s="4273"/>
      <c r="M102" s="4206" t="str">
        <f>ст.лав.!M102</f>
        <v>павильон "Карпинка"</v>
      </c>
      <c r="N102" s="4207" t="s">
        <v>251</v>
      </c>
      <c r="O102" s="4275"/>
      <c r="P102" s="4276"/>
      <c r="Q102" s="4273"/>
      <c r="S102" s="4206" t="str">
        <f>ст.лав.!S102</f>
        <v>павильон "Карпинка"</v>
      </c>
      <c r="T102" s="4207" t="s">
        <v>251</v>
      </c>
      <c r="U102" s="4275"/>
      <c r="V102" s="4276"/>
      <c r="W102" s="4273"/>
      <c r="Y102" s="4266"/>
      <c r="Z102" s="4260"/>
      <c r="AA102" s="4261"/>
      <c r="AB102" s="4261"/>
      <c r="AC102" s="4279"/>
    </row>
    <row r="103" spans="1:29">
      <c r="A103" s="4206"/>
      <c r="B103" s="4207"/>
      <c r="C103" s="4277"/>
      <c r="D103" s="4278"/>
      <c r="E103" s="4274"/>
      <c r="G103" s="4206"/>
      <c r="H103" s="4207"/>
      <c r="I103" s="4277"/>
      <c r="J103" s="4278"/>
      <c r="K103" s="4274"/>
      <c r="M103" s="4206"/>
      <c r="N103" s="4207"/>
      <c r="O103" s="4277"/>
      <c r="P103" s="4278"/>
      <c r="Q103" s="4274"/>
      <c r="S103" s="4206"/>
      <c r="T103" s="4207"/>
      <c r="U103" s="4277"/>
      <c r="V103" s="4278"/>
      <c r="W103" s="4274"/>
      <c r="Y103" s="4266"/>
      <c r="Z103" s="4260"/>
      <c r="AA103" s="4261"/>
      <c r="AB103" s="4261"/>
      <c r="AC103" s="4279"/>
    </row>
    <row r="104" spans="1:29">
      <c r="A104" s="326"/>
      <c r="B104" s="4207" t="s">
        <v>252</v>
      </c>
      <c r="C104" s="4289"/>
      <c r="D104" s="4290"/>
      <c r="E104" s="4273"/>
      <c r="G104" s="326"/>
      <c r="H104" s="4207" t="s">
        <v>252</v>
      </c>
      <c r="I104" s="4289"/>
      <c r="J104" s="4290"/>
      <c r="K104" s="4273"/>
      <c r="M104" s="326"/>
      <c r="N104" s="4207" t="s">
        <v>252</v>
      </c>
      <c r="O104" s="4289"/>
      <c r="P104" s="4290"/>
      <c r="Q104" s="4273"/>
      <c r="S104" s="326"/>
      <c r="T104" s="4207" t="s">
        <v>252</v>
      </c>
      <c r="U104" s="4289"/>
      <c r="V104" s="4290"/>
      <c r="W104" s="4273"/>
      <c r="Y104" s="1661"/>
      <c r="Z104" s="4260"/>
      <c r="AA104" s="4263"/>
      <c r="AB104" s="4263"/>
      <c r="AC104" s="4279"/>
    </row>
    <row r="105" spans="1:29">
      <c r="A105" s="4267">
        <f>ст.лав.!A105</f>
        <v>44606</v>
      </c>
      <c r="B105" s="4207"/>
      <c r="C105" s="4291"/>
      <c r="D105" s="4292"/>
      <c r="E105" s="4274"/>
      <c r="G105" s="4267">
        <f>ст.лав.!G105</f>
        <v>44606</v>
      </c>
      <c r="H105" s="4207"/>
      <c r="I105" s="4291"/>
      <c r="J105" s="4292"/>
      <c r="K105" s="4274"/>
      <c r="M105" s="4267">
        <f>ст.лав.!M105</f>
        <v>44606</v>
      </c>
      <c r="N105" s="4207"/>
      <c r="O105" s="4291"/>
      <c r="P105" s="4292"/>
      <c r="Q105" s="4274"/>
      <c r="S105" s="4267">
        <f>ст.лав.!S105</f>
        <v>44606</v>
      </c>
      <c r="T105" s="4207"/>
      <c r="U105" s="4291"/>
      <c r="V105" s="4292"/>
      <c r="W105" s="4274"/>
      <c r="Y105" s="4280"/>
      <c r="Z105" s="4260"/>
      <c r="AA105" s="4263"/>
      <c r="AB105" s="4263"/>
      <c r="AC105" s="4279"/>
    </row>
    <row r="106" spans="1:29">
      <c r="A106" s="4268"/>
      <c r="B106" s="4207" t="s">
        <v>253</v>
      </c>
      <c r="C106" s="4224"/>
      <c r="D106" s="4225"/>
      <c r="E106" s="4273"/>
      <c r="G106" s="4268"/>
      <c r="H106" s="4207" t="s">
        <v>253</v>
      </c>
      <c r="I106" s="4224"/>
      <c r="J106" s="4225"/>
      <c r="K106" s="4273"/>
      <c r="M106" s="4268"/>
      <c r="N106" s="4207" t="s">
        <v>253</v>
      </c>
      <c r="O106" s="4224"/>
      <c r="P106" s="4225"/>
      <c r="Q106" s="4273"/>
      <c r="S106" s="4268"/>
      <c r="T106" s="4207" t="s">
        <v>253</v>
      </c>
      <c r="U106" s="4224"/>
      <c r="V106" s="4225"/>
      <c r="W106" s="4273"/>
      <c r="Y106" s="4281"/>
      <c r="Z106" s="4260"/>
      <c r="AA106" s="3996"/>
      <c r="AB106" s="3996"/>
      <c r="AC106" s="4279"/>
    </row>
    <row r="107" spans="1:29" ht="9.75" customHeight="1">
      <c r="A107" s="319"/>
      <c r="B107" s="4207"/>
      <c r="C107" s="4226"/>
      <c r="D107" s="4227"/>
      <c r="E107" s="4274"/>
      <c r="G107" s="319"/>
      <c r="H107" s="4207"/>
      <c r="I107" s="4226"/>
      <c r="J107" s="4227"/>
      <c r="K107" s="4274"/>
      <c r="M107" s="319"/>
      <c r="N107" s="4207"/>
      <c r="O107" s="4226"/>
      <c r="P107" s="4227"/>
      <c r="Q107" s="4274"/>
      <c r="S107" s="319"/>
      <c r="T107" s="4207"/>
      <c r="U107" s="4226"/>
      <c r="V107" s="4227"/>
      <c r="W107" s="4274"/>
      <c r="Y107" s="3"/>
      <c r="Z107" s="4260"/>
      <c r="AA107" s="3996"/>
      <c r="AB107" s="3996"/>
      <c r="AC107" s="4279"/>
    </row>
    <row r="108" spans="1:29" ht="9.75" customHeight="1">
      <c r="Y108" s="3"/>
      <c r="Z108" s="3"/>
      <c r="AA108" s="3"/>
      <c r="AB108" s="3"/>
      <c r="AC108" s="3"/>
    </row>
    <row r="109" spans="1:29" ht="10.5" customHeight="1">
      <c r="A109" s="320"/>
      <c r="B109" s="4202"/>
      <c r="C109" s="4269" t="s">
        <v>289</v>
      </c>
      <c r="D109" s="4270"/>
      <c r="E109" s="4273" t="e">
        <f>'10,00'!#REF!</f>
        <v>#REF!</v>
      </c>
      <c r="G109" s="320"/>
      <c r="H109" s="4202"/>
      <c r="I109" s="4269" t="s">
        <v>289</v>
      </c>
      <c r="J109" s="4270"/>
      <c r="K109" s="4273">
        <f>'11,30'!F243</f>
        <v>0</v>
      </c>
      <c r="M109" s="320"/>
      <c r="N109" s="4202"/>
      <c r="O109" s="4269" t="s">
        <v>289</v>
      </c>
      <c r="P109" s="4270"/>
      <c r="Q109" s="4273">
        <f>'16,00'!F243</f>
        <v>0</v>
      </c>
      <c r="S109" s="320"/>
      <c r="T109" s="4202"/>
      <c r="U109" s="4269" t="s">
        <v>289</v>
      </c>
      <c r="V109" s="4270"/>
      <c r="W109" s="4273" t="e">
        <f>'19,00'!#REF!</f>
        <v>#REF!</v>
      </c>
      <c r="Y109" s="3"/>
      <c r="Z109" s="3996"/>
      <c r="AA109" s="4262"/>
      <c r="AB109" s="4262"/>
      <c r="AC109" s="4279"/>
    </row>
    <row r="110" spans="1:29">
      <c r="A110" s="325">
        <f>ст.лав.!A110</f>
        <v>0.41666666666666669</v>
      </c>
      <c r="B110" s="4202"/>
      <c r="C110" s="4271"/>
      <c r="D110" s="4272"/>
      <c r="E110" s="4274"/>
      <c r="G110" s="325">
        <f>ст.лав.!G110</f>
        <v>0.5</v>
      </c>
      <c r="H110" s="4202"/>
      <c r="I110" s="4271"/>
      <c r="J110" s="4272"/>
      <c r="K110" s="4274"/>
      <c r="M110" s="325">
        <f>ст.лав.!M110</f>
        <v>0.66666666666666663</v>
      </c>
      <c r="N110" s="4202"/>
      <c r="O110" s="4271"/>
      <c r="P110" s="4272"/>
      <c r="Q110" s="4274"/>
      <c r="S110" s="325">
        <f>ст.лав.!S110</f>
        <v>0.79166666666666663</v>
      </c>
      <c r="T110" s="4202"/>
      <c r="U110" s="4271"/>
      <c r="V110" s="4272"/>
      <c r="W110" s="4274"/>
      <c r="Y110" s="1662"/>
      <c r="Z110" s="3996"/>
      <c r="AA110" s="4262"/>
      <c r="AB110" s="4262"/>
      <c r="AC110" s="4279"/>
    </row>
    <row r="111" spans="1:29">
      <c r="A111" s="4206" t="str">
        <f>ст.лав.!A111</f>
        <v>павильон "Ак-Эмир"</v>
      </c>
      <c r="B111" s="4207" t="s">
        <v>251</v>
      </c>
      <c r="C111" s="4275"/>
      <c r="D111" s="4276"/>
      <c r="E111" s="4273"/>
      <c r="G111" s="4206" t="str">
        <f>ст.лав.!G111</f>
        <v>павильон "Ак-Эмир"</v>
      </c>
      <c r="H111" s="4207" t="s">
        <v>251</v>
      </c>
      <c r="I111" s="4275"/>
      <c r="J111" s="4276"/>
      <c r="K111" s="4273"/>
      <c r="M111" s="4206" t="str">
        <f>ст.лав.!M111</f>
        <v>павильон "Ак-Эмир"</v>
      </c>
      <c r="N111" s="4207" t="s">
        <v>251</v>
      </c>
      <c r="O111" s="4275"/>
      <c r="P111" s="4276"/>
      <c r="Q111" s="4273"/>
      <c r="S111" s="4206" t="str">
        <f>ст.лав.!S111</f>
        <v>павильон "Ак-Эмир"</v>
      </c>
      <c r="T111" s="4207" t="s">
        <v>251</v>
      </c>
      <c r="U111" s="4275"/>
      <c r="V111" s="4276"/>
      <c r="W111" s="4273"/>
      <c r="Y111" s="4266"/>
      <c r="Z111" s="4260"/>
      <c r="AA111" s="4261"/>
      <c r="AB111" s="4261"/>
      <c r="AC111" s="4279"/>
    </row>
    <row r="112" spans="1:29">
      <c r="A112" s="4206"/>
      <c r="B112" s="4207"/>
      <c r="C112" s="4277"/>
      <c r="D112" s="4278"/>
      <c r="E112" s="4274"/>
      <c r="G112" s="4206"/>
      <c r="H112" s="4207"/>
      <c r="I112" s="4277"/>
      <c r="J112" s="4278"/>
      <c r="K112" s="4274"/>
      <c r="M112" s="4206"/>
      <c r="N112" s="4207"/>
      <c r="O112" s="4277"/>
      <c r="P112" s="4278"/>
      <c r="Q112" s="4274"/>
      <c r="S112" s="4206"/>
      <c r="T112" s="4207"/>
      <c r="U112" s="4277"/>
      <c r="V112" s="4278"/>
      <c r="W112" s="4274"/>
      <c r="Y112" s="4266"/>
      <c r="Z112" s="4260"/>
      <c r="AA112" s="4261"/>
      <c r="AB112" s="4261"/>
      <c r="AC112" s="4279"/>
    </row>
    <row r="113" spans="1:29">
      <c r="A113" s="326"/>
      <c r="B113" s="4207" t="s">
        <v>252</v>
      </c>
      <c r="C113" s="4289"/>
      <c r="D113" s="4290"/>
      <c r="E113" s="4273"/>
      <c r="G113" s="326"/>
      <c r="H113" s="4207" t="s">
        <v>252</v>
      </c>
      <c r="I113" s="4289"/>
      <c r="J113" s="4290"/>
      <c r="K113" s="4273"/>
      <c r="M113" s="326"/>
      <c r="N113" s="4207" t="s">
        <v>252</v>
      </c>
      <c r="O113" s="4289"/>
      <c r="P113" s="4290"/>
      <c r="Q113" s="4273"/>
      <c r="S113" s="326"/>
      <c r="T113" s="4207" t="s">
        <v>252</v>
      </c>
      <c r="U113" s="4289"/>
      <c r="V113" s="4290"/>
      <c r="W113" s="4273"/>
      <c r="Y113" s="1661"/>
      <c r="Z113" s="4260"/>
      <c r="AA113" s="4263"/>
      <c r="AB113" s="4263"/>
      <c r="AC113" s="4279"/>
    </row>
    <row r="114" spans="1:29">
      <c r="A114" s="4267">
        <f>ст.лав.!A114</f>
        <v>44606</v>
      </c>
      <c r="B114" s="4207"/>
      <c r="C114" s="4291"/>
      <c r="D114" s="4292"/>
      <c r="E114" s="4274"/>
      <c r="G114" s="4267">
        <f>ст.лав.!G114</f>
        <v>44606</v>
      </c>
      <c r="H114" s="4207"/>
      <c r="I114" s="4291"/>
      <c r="J114" s="4292"/>
      <c r="K114" s="4274"/>
      <c r="M114" s="4267">
        <f>ст.лав.!M114</f>
        <v>44606</v>
      </c>
      <c r="N114" s="4207"/>
      <c r="O114" s="4291"/>
      <c r="P114" s="4292"/>
      <c r="Q114" s="4274"/>
      <c r="S114" s="4267">
        <f>ст.лав.!S114</f>
        <v>44606</v>
      </c>
      <c r="T114" s="4207"/>
      <c r="U114" s="4291"/>
      <c r="V114" s="4292"/>
      <c r="W114" s="4274"/>
      <c r="Y114" s="4280"/>
      <c r="Z114" s="4260"/>
      <c r="AA114" s="4263"/>
      <c r="AB114" s="4263"/>
      <c r="AC114" s="4279"/>
    </row>
    <row r="115" spans="1:29">
      <c r="A115" s="4268"/>
      <c r="B115" s="4207" t="s">
        <v>253</v>
      </c>
      <c r="C115" s="4224"/>
      <c r="D115" s="4225"/>
      <c r="E115" s="4273"/>
      <c r="G115" s="4268"/>
      <c r="H115" s="4207" t="s">
        <v>253</v>
      </c>
      <c r="I115" s="4224"/>
      <c r="J115" s="4225"/>
      <c r="K115" s="4273"/>
      <c r="M115" s="4268"/>
      <c r="N115" s="4207" t="s">
        <v>253</v>
      </c>
      <c r="O115" s="4224"/>
      <c r="P115" s="4225"/>
      <c r="Q115" s="4273"/>
      <c r="S115" s="4268"/>
      <c r="T115" s="4207" t="s">
        <v>253</v>
      </c>
      <c r="U115" s="4224"/>
      <c r="V115" s="4225"/>
      <c r="W115" s="4273"/>
      <c r="Y115" s="4281"/>
      <c r="Z115" s="4260"/>
      <c r="AA115" s="3996"/>
      <c r="AB115" s="3996"/>
      <c r="AC115" s="4279"/>
    </row>
    <row r="116" spans="1:29" ht="8.25" customHeight="1">
      <c r="A116" s="319"/>
      <c r="B116" s="4207"/>
      <c r="C116" s="4226"/>
      <c r="D116" s="4227"/>
      <c r="E116" s="4274"/>
      <c r="G116" s="319"/>
      <c r="H116" s="4207"/>
      <c r="I116" s="4226"/>
      <c r="J116" s="4227"/>
      <c r="K116" s="4274"/>
      <c r="M116" s="319"/>
      <c r="N116" s="4207"/>
      <c r="O116" s="4226"/>
      <c r="P116" s="4227"/>
      <c r="Q116" s="4274"/>
      <c r="S116" s="319"/>
      <c r="T116" s="4207"/>
      <c r="U116" s="4226"/>
      <c r="V116" s="4227"/>
      <c r="W116" s="4274"/>
      <c r="Y116" s="3"/>
      <c r="Z116" s="4260"/>
      <c r="AA116" s="3996"/>
      <c r="AB116" s="3996"/>
      <c r="AC116" s="4279"/>
    </row>
    <row r="117" spans="1:29" ht="14.25" customHeight="1">
      <c r="Y117" s="3"/>
      <c r="Z117" s="3"/>
      <c r="AA117" s="3"/>
      <c r="AB117" s="3"/>
      <c r="AC117" s="3"/>
    </row>
    <row r="118" spans="1:29" ht="9" customHeight="1">
      <c r="A118" s="320"/>
      <c r="B118" s="4202"/>
      <c r="C118" s="4269" t="s">
        <v>289</v>
      </c>
      <c r="D118" s="4270"/>
      <c r="E118" s="4273" t="e">
        <f>'10,00'!#REF!</f>
        <v>#REF!</v>
      </c>
      <c r="G118" s="320"/>
      <c r="H118" s="4202"/>
      <c r="I118" s="4269" t="s">
        <v>289</v>
      </c>
      <c r="J118" s="4270"/>
      <c r="K118" s="4273">
        <f>'11,30'!P243</f>
        <v>0</v>
      </c>
      <c r="M118" s="320"/>
      <c r="N118" s="4202"/>
      <c r="O118" s="4269" t="s">
        <v>289</v>
      </c>
      <c r="P118" s="4270"/>
      <c r="Q118" s="4273">
        <f>'16,00'!P243</f>
        <v>0</v>
      </c>
      <c r="S118" s="320"/>
      <c r="T118" s="4202"/>
      <c r="U118" s="4269" t="s">
        <v>289</v>
      </c>
      <c r="V118" s="4270"/>
      <c r="W118" s="4273" t="e">
        <f>'19,00'!#REF!</f>
        <v>#REF!</v>
      </c>
      <c r="Y118" s="3"/>
      <c r="Z118" s="3996"/>
      <c r="AA118" s="4262"/>
      <c r="AB118" s="4262"/>
      <c r="AC118" s="4279"/>
    </row>
    <row r="119" spans="1:29">
      <c r="A119" s="325">
        <f>ст.лав.!A119</f>
        <v>0.41666666666666669</v>
      </c>
      <c r="B119" s="4202"/>
      <c r="C119" s="4271"/>
      <c r="D119" s="4272"/>
      <c r="E119" s="4274"/>
      <c r="G119" s="325">
        <f>ст.лав.!G119</f>
        <v>0.5</v>
      </c>
      <c r="H119" s="4202"/>
      <c r="I119" s="4271"/>
      <c r="J119" s="4272"/>
      <c r="K119" s="4274"/>
      <c r="M119" s="325">
        <f>ст.лав.!M119</f>
        <v>0.66666666666666663</v>
      </c>
      <c r="N119" s="4202"/>
      <c r="O119" s="4271"/>
      <c r="P119" s="4272"/>
      <c r="Q119" s="4274"/>
      <c r="S119" s="325">
        <f>ст.лав.!S119</f>
        <v>0.79166666666666663</v>
      </c>
      <c r="T119" s="4202"/>
      <c r="U119" s="4271"/>
      <c r="V119" s="4272"/>
      <c r="W119" s="4274"/>
      <c r="Y119" s="1662"/>
      <c r="Z119" s="3996"/>
      <c r="AA119" s="4262"/>
      <c r="AB119" s="4262"/>
      <c r="AC119" s="4279"/>
    </row>
    <row r="120" spans="1:29">
      <c r="A120" s="4206" t="str">
        <f>ст.лав.!A120</f>
        <v>павильон "Медакадемия"</v>
      </c>
      <c r="B120" s="4207" t="s">
        <v>251</v>
      </c>
      <c r="C120" s="4275"/>
      <c r="D120" s="4276"/>
      <c r="E120" s="4273"/>
      <c r="G120" s="4206" t="str">
        <f>ст.лав.!G120</f>
        <v>павильон "Медакадемия"</v>
      </c>
      <c r="H120" s="4207" t="s">
        <v>251</v>
      </c>
      <c r="I120" s="4275"/>
      <c r="J120" s="4276"/>
      <c r="K120" s="4273"/>
      <c r="M120" s="4206" t="str">
        <f>ст.лав.!M120</f>
        <v>павильон "Медакадемия"</v>
      </c>
      <c r="N120" s="4207" t="s">
        <v>251</v>
      </c>
      <c r="O120" s="4275"/>
      <c r="P120" s="4276"/>
      <c r="Q120" s="4273"/>
      <c r="S120" s="4206" t="str">
        <f>ст.лав.!S120</f>
        <v>павильон "Медакадемия"</v>
      </c>
      <c r="T120" s="4207" t="s">
        <v>251</v>
      </c>
      <c r="U120" s="4275"/>
      <c r="V120" s="4276"/>
      <c r="W120" s="4273"/>
      <c r="Y120" s="4266"/>
      <c r="Z120" s="4260"/>
      <c r="AA120" s="4261"/>
      <c r="AB120" s="4261"/>
      <c r="AC120" s="4279"/>
    </row>
    <row r="121" spans="1:29">
      <c r="A121" s="4206"/>
      <c r="B121" s="4207"/>
      <c r="C121" s="4277"/>
      <c r="D121" s="4278"/>
      <c r="E121" s="4274"/>
      <c r="G121" s="4206"/>
      <c r="H121" s="4207"/>
      <c r="I121" s="4277"/>
      <c r="J121" s="4278"/>
      <c r="K121" s="4274"/>
      <c r="M121" s="4206"/>
      <c r="N121" s="4207"/>
      <c r="O121" s="4277"/>
      <c r="P121" s="4278"/>
      <c r="Q121" s="4274"/>
      <c r="S121" s="4206"/>
      <c r="T121" s="4207"/>
      <c r="U121" s="4277"/>
      <c r="V121" s="4278"/>
      <c r="W121" s="4274"/>
      <c r="Y121" s="4266"/>
      <c r="Z121" s="4260"/>
      <c r="AA121" s="4261"/>
      <c r="AB121" s="4261"/>
      <c r="AC121" s="4279"/>
    </row>
    <row r="122" spans="1:29">
      <c r="A122" s="326"/>
      <c r="B122" s="4207" t="s">
        <v>252</v>
      </c>
      <c r="C122" s="4289"/>
      <c r="D122" s="4290"/>
      <c r="E122" s="4273"/>
      <c r="G122" s="326"/>
      <c r="H122" s="4207" t="s">
        <v>252</v>
      </c>
      <c r="I122" s="4289"/>
      <c r="J122" s="4290"/>
      <c r="K122" s="4273"/>
      <c r="M122" s="326"/>
      <c r="N122" s="4207" t="s">
        <v>252</v>
      </c>
      <c r="O122" s="4289"/>
      <c r="P122" s="4290"/>
      <c r="Q122" s="4273"/>
      <c r="S122" s="326"/>
      <c r="T122" s="4207" t="s">
        <v>252</v>
      </c>
      <c r="U122" s="4289"/>
      <c r="V122" s="4290"/>
      <c r="W122" s="4273"/>
      <c r="Y122" s="1661"/>
      <c r="Z122" s="4260"/>
      <c r="AA122" s="4263"/>
      <c r="AB122" s="4263"/>
      <c r="AC122" s="4279"/>
    </row>
    <row r="123" spans="1:29">
      <c r="A123" s="4267">
        <f>ст.лав.!A123</f>
        <v>44606</v>
      </c>
      <c r="B123" s="4207"/>
      <c r="C123" s="4291"/>
      <c r="D123" s="4292"/>
      <c r="E123" s="4274"/>
      <c r="G123" s="4267">
        <f>ст.лав.!G123</f>
        <v>44606</v>
      </c>
      <c r="H123" s="4207"/>
      <c r="I123" s="4291"/>
      <c r="J123" s="4292"/>
      <c r="K123" s="4274"/>
      <c r="M123" s="4267">
        <f>ст.лав.!M123</f>
        <v>44606</v>
      </c>
      <c r="N123" s="4207"/>
      <c r="O123" s="4291"/>
      <c r="P123" s="4292"/>
      <c r="Q123" s="4274"/>
      <c r="S123" s="4267">
        <f>ст.лав.!S123</f>
        <v>44606</v>
      </c>
      <c r="T123" s="4207"/>
      <c r="U123" s="4291"/>
      <c r="V123" s="4292"/>
      <c r="W123" s="4274"/>
      <c r="Y123" s="4280"/>
      <c r="Z123" s="4260"/>
      <c r="AA123" s="4263"/>
      <c r="AB123" s="4263"/>
      <c r="AC123" s="4279"/>
    </row>
    <row r="124" spans="1:29">
      <c r="A124" s="4268"/>
      <c r="B124" s="4207" t="s">
        <v>253</v>
      </c>
      <c r="C124" s="4224"/>
      <c r="D124" s="4225"/>
      <c r="E124" s="4273"/>
      <c r="G124" s="4268"/>
      <c r="H124" s="4207" t="s">
        <v>253</v>
      </c>
      <c r="I124" s="4224"/>
      <c r="J124" s="4225"/>
      <c r="K124" s="4273"/>
      <c r="M124" s="4268"/>
      <c r="N124" s="4207" t="s">
        <v>253</v>
      </c>
      <c r="O124" s="4224"/>
      <c r="P124" s="4225"/>
      <c r="Q124" s="4273"/>
      <c r="S124" s="4268"/>
      <c r="T124" s="4207" t="s">
        <v>253</v>
      </c>
      <c r="U124" s="4224"/>
      <c r="V124" s="4225"/>
      <c r="W124" s="4273"/>
      <c r="Y124" s="4281"/>
      <c r="Z124" s="4260"/>
      <c r="AA124" s="3996"/>
      <c r="AB124" s="3996"/>
      <c r="AC124" s="4279"/>
    </row>
    <row r="125" spans="1:29" ht="17.25" customHeight="1">
      <c r="A125" s="319"/>
      <c r="B125" s="4207"/>
      <c r="C125" s="4226"/>
      <c r="D125" s="4227"/>
      <c r="E125" s="4274"/>
      <c r="G125" s="319"/>
      <c r="H125" s="4207"/>
      <c r="I125" s="4226"/>
      <c r="J125" s="4227"/>
      <c r="K125" s="4274"/>
      <c r="M125" s="319"/>
      <c r="N125" s="4207"/>
      <c r="O125" s="4226"/>
      <c r="P125" s="4227"/>
      <c r="Q125" s="4274"/>
      <c r="S125" s="319"/>
      <c r="T125" s="4207"/>
      <c r="U125" s="4226"/>
      <c r="V125" s="4227"/>
      <c r="W125" s="4274"/>
      <c r="Y125" s="3"/>
      <c r="Z125" s="4260"/>
      <c r="AA125" s="3996"/>
      <c r="AB125" s="3996"/>
      <c r="AC125" s="4279"/>
    </row>
    <row r="126" spans="1:29">
      <c r="Y126" s="3"/>
      <c r="Z126" s="3"/>
      <c r="AA126" s="3"/>
      <c r="AB126" s="3"/>
      <c r="AC126" s="3"/>
    </row>
    <row r="127" spans="1:29">
      <c r="A127" s="320"/>
      <c r="B127" s="4202"/>
      <c r="C127" s="4269" t="s">
        <v>289</v>
      </c>
      <c r="D127" s="4270"/>
      <c r="E127" s="4273" t="e">
        <f>'10,00'!#REF!</f>
        <v>#REF!</v>
      </c>
      <c r="G127" s="320"/>
      <c r="H127" s="4202"/>
      <c r="I127" s="4269" t="s">
        <v>289</v>
      </c>
      <c r="J127" s="4270"/>
      <c r="K127" s="4273">
        <f>'11,30'!Z243</f>
        <v>0</v>
      </c>
      <c r="M127" s="320"/>
      <c r="N127" s="4202"/>
      <c r="O127" s="4269" t="s">
        <v>289</v>
      </c>
      <c r="P127" s="4270"/>
      <c r="Q127" s="4273">
        <f>'16,00'!Z243</f>
        <v>0</v>
      </c>
      <c r="S127" s="320"/>
      <c r="T127" s="4202"/>
      <c r="U127" s="4269" t="s">
        <v>289</v>
      </c>
      <c r="V127" s="4270"/>
      <c r="W127" s="4273" t="e">
        <f>'19,00'!#REF!</f>
        <v>#REF!</v>
      </c>
      <c r="Y127" s="3"/>
      <c r="Z127" s="3996"/>
      <c r="AA127" s="4262"/>
      <c r="AB127" s="4262"/>
      <c r="AC127" s="4279"/>
    </row>
    <row r="128" spans="1:29">
      <c r="A128" s="325">
        <f>ст.лав.!A128</f>
        <v>0.41666666666666669</v>
      </c>
      <c r="B128" s="4202"/>
      <c r="C128" s="4271"/>
      <c r="D128" s="4272"/>
      <c r="E128" s="4274"/>
      <c r="G128" s="325">
        <f>ст.лав.!G128</f>
        <v>0.5</v>
      </c>
      <c r="H128" s="4202"/>
      <c r="I128" s="4271"/>
      <c r="J128" s="4272"/>
      <c r="K128" s="4274"/>
      <c r="M128" s="325">
        <f>ст.лав.!M128</f>
        <v>0.66666666666666663</v>
      </c>
      <c r="N128" s="4202"/>
      <c r="O128" s="4271"/>
      <c r="P128" s="4272"/>
      <c r="Q128" s="4274"/>
      <c r="S128" s="325">
        <f>ст.лав.!S128</f>
        <v>0.79166666666666663</v>
      </c>
      <c r="T128" s="4202"/>
      <c r="U128" s="4271"/>
      <c r="V128" s="4272"/>
      <c r="W128" s="4274"/>
      <c r="Y128" s="1662"/>
      <c r="Z128" s="3996"/>
      <c r="AA128" s="4262"/>
      <c r="AB128" s="4262"/>
      <c r="AC128" s="4279"/>
    </row>
    <row r="129" spans="1:29">
      <c r="A129" s="4206" t="str">
        <f>ст.лав.!A129</f>
        <v>павильон "Табылга"</v>
      </c>
      <c r="B129" s="4207" t="s">
        <v>251</v>
      </c>
      <c r="C129" s="4275"/>
      <c r="D129" s="4276"/>
      <c r="E129" s="4273"/>
      <c r="G129" s="4206" t="str">
        <f>ст.лав.!G129</f>
        <v>павильон "Табылга"</v>
      </c>
      <c r="H129" s="4207" t="s">
        <v>251</v>
      </c>
      <c r="I129" s="4275"/>
      <c r="J129" s="4276"/>
      <c r="K129" s="4273"/>
      <c r="M129" s="4206" t="str">
        <f>ст.лав.!M129</f>
        <v>павильон "Табылга"</v>
      </c>
      <c r="N129" s="4207" t="s">
        <v>251</v>
      </c>
      <c r="O129" s="4275"/>
      <c r="P129" s="4276"/>
      <c r="Q129" s="4273"/>
      <c r="S129" s="4206" t="str">
        <f>ст.лав.!S129</f>
        <v>павильон "Табылга"</v>
      </c>
      <c r="T129" s="4207" t="s">
        <v>251</v>
      </c>
      <c r="U129" s="4275"/>
      <c r="V129" s="4276"/>
      <c r="W129" s="4273"/>
      <c r="Y129" s="4266"/>
      <c r="Z129" s="4260"/>
      <c r="AA129" s="4261"/>
      <c r="AB129" s="4261"/>
      <c r="AC129" s="4279"/>
    </row>
    <row r="130" spans="1:29">
      <c r="A130" s="4206"/>
      <c r="B130" s="4207"/>
      <c r="C130" s="4277"/>
      <c r="D130" s="4278"/>
      <c r="E130" s="4274"/>
      <c r="G130" s="4206"/>
      <c r="H130" s="4207"/>
      <c r="I130" s="4277"/>
      <c r="J130" s="4278"/>
      <c r="K130" s="4274"/>
      <c r="M130" s="4206"/>
      <c r="N130" s="4207"/>
      <c r="O130" s="4277"/>
      <c r="P130" s="4278"/>
      <c r="Q130" s="4274"/>
      <c r="S130" s="4206"/>
      <c r="T130" s="4207"/>
      <c r="U130" s="4277"/>
      <c r="V130" s="4278"/>
      <c r="W130" s="4274"/>
      <c r="Y130" s="4266"/>
      <c r="Z130" s="4260"/>
      <c r="AA130" s="4261"/>
      <c r="AB130" s="4261"/>
      <c r="AC130" s="4279"/>
    </row>
    <row r="131" spans="1:29">
      <c r="A131" s="326"/>
      <c r="B131" s="4207" t="s">
        <v>252</v>
      </c>
      <c r="C131" s="4289"/>
      <c r="D131" s="4290"/>
      <c r="E131" s="4273"/>
      <c r="G131" s="326"/>
      <c r="H131" s="4207" t="s">
        <v>252</v>
      </c>
      <c r="I131" s="4289"/>
      <c r="J131" s="4290"/>
      <c r="K131" s="4273"/>
      <c r="M131" s="326"/>
      <c r="N131" s="4207" t="s">
        <v>252</v>
      </c>
      <c r="O131" s="4289"/>
      <c r="P131" s="4290"/>
      <c r="Q131" s="4273"/>
      <c r="S131" s="326"/>
      <c r="T131" s="4207" t="s">
        <v>252</v>
      </c>
      <c r="U131" s="4289"/>
      <c r="V131" s="4290"/>
      <c r="W131" s="4273"/>
      <c r="Y131" s="1661"/>
      <c r="Z131" s="4260"/>
      <c r="AA131" s="4263"/>
      <c r="AB131" s="4263"/>
      <c r="AC131" s="4279"/>
    </row>
    <row r="132" spans="1:29">
      <c r="A132" s="4267">
        <f>ст.лав.!A132</f>
        <v>44606</v>
      </c>
      <c r="B132" s="4207"/>
      <c r="C132" s="4291"/>
      <c r="D132" s="4292"/>
      <c r="E132" s="4274"/>
      <c r="G132" s="4267">
        <f>ст.лав.!G132</f>
        <v>44606</v>
      </c>
      <c r="H132" s="4207"/>
      <c r="I132" s="4291"/>
      <c r="J132" s="4292"/>
      <c r="K132" s="4274"/>
      <c r="M132" s="4267">
        <f>ст.лав.!M132</f>
        <v>44606</v>
      </c>
      <c r="N132" s="4207"/>
      <c r="O132" s="4291"/>
      <c r="P132" s="4292"/>
      <c r="Q132" s="4274"/>
      <c r="S132" s="4267">
        <f>ст.лав.!S132</f>
        <v>44606</v>
      </c>
      <c r="T132" s="4207"/>
      <c r="U132" s="4291"/>
      <c r="V132" s="4292"/>
      <c r="W132" s="4274"/>
      <c r="Y132" s="4280"/>
      <c r="Z132" s="4260"/>
      <c r="AA132" s="4263"/>
      <c r="AB132" s="4263"/>
      <c r="AC132" s="4279"/>
    </row>
    <row r="133" spans="1:29">
      <c r="A133" s="4268"/>
      <c r="B133" s="4207" t="s">
        <v>253</v>
      </c>
      <c r="C133" s="4224"/>
      <c r="D133" s="4225"/>
      <c r="E133" s="4273"/>
      <c r="G133" s="4268"/>
      <c r="H133" s="4207" t="s">
        <v>253</v>
      </c>
      <c r="I133" s="4224"/>
      <c r="J133" s="4225"/>
      <c r="K133" s="4273"/>
      <c r="M133" s="4268"/>
      <c r="N133" s="4207" t="s">
        <v>253</v>
      </c>
      <c r="O133" s="4224"/>
      <c r="P133" s="4225"/>
      <c r="Q133" s="4273"/>
      <c r="S133" s="4268"/>
      <c r="T133" s="4207" t="s">
        <v>253</v>
      </c>
      <c r="U133" s="4224"/>
      <c r="V133" s="4225"/>
      <c r="W133" s="4273"/>
      <c r="Y133" s="4281"/>
      <c r="Z133" s="4260"/>
      <c r="AA133" s="3996"/>
      <c r="AB133" s="3996"/>
      <c r="AC133" s="4279"/>
    </row>
    <row r="134" spans="1:29" ht="10.5" customHeight="1">
      <c r="A134" s="319"/>
      <c r="B134" s="4207"/>
      <c r="C134" s="4226"/>
      <c r="D134" s="4227"/>
      <c r="E134" s="4274"/>
      <c r="G134" s="319"/>
      <c r="H134" s="4207"/>
      <c r="I134" s="4226"/>
      <c r="J134" s="4227"/>
      <c r="K134" s="4274"/>
      <c r="M134" s="319"/>
      <c r="N134" s="4207"/>
      <c r="O134" s="4226"/>
      <c r="P134" s="4227"/>
      <c r="Q134" s="4274"/>
      <c r="S134" s="319"/>
      <c r="T134" s="4207"/>
      <c r="U134" s="4226"/>
      <c r="V134" s="4227"/>
      <c r="W134" s="4274"/>
      <c r="Y134" s="3"/>
      <c r="Z134" s="4260"/>
      <c r="AA134" s="3996"/>
      <c r="AB134" s="3996"/>
      <c r="AC134" s="4279"/>
    </row>
    <row r="135" spans="1:29" ht="9" customHeight="1">
      <c r="Y135" s="3"/>
      <c r="Z135" s="3"/>
      <c r="AA135" s="3"/>
      <c r="AB135" s="3"/>
      <c r="AC135" s="3"/>
    </row>
    <row r="136" spans="1:29" ht="9.75" customHeight="1">
      <c r="A136" s="320"/>
      <c r="B136" s="4202"/>
      <c r="C136" s="4269" t="s">
        <v>289</v>
      </c>
      <c r="D136" s="4270"/>
      <c r="E136" s="4273" t="e">
        <f>'10,00'!#REF!</f>
        <v>#REF!</v>
      </c>
      <c r="G136" s="320"/>
      <c r="H136" s="4202"/>
      <c r="I136" s="4269" t="s">
        <v>289</v>
      </c>
      <c r="J136" s="4270"/>
      <c r="K136" s="4273">
        <f>'11,30'!F298</f>
        <v>0</v>
      </c>
      <c r="M136" s="320"/>
      <c r="N136" s="4202"/>
      <c r="O136" s="4269" t="s">
        <v>289</v>
      </c>
      <c r="P136" s="4270"/>
      <c r="Q136" s="4273">
        <f>'16,00'!F298</f>
        <v>0</v>
      </c>
      <c r="S136" s="320"/>
      <c r="T136" s="4202"/>
      <c r="U136" s="4269" t="s">
        <v>289</v>
      </c>
      <c r="V136" s="4270"/>
      <c r="W136" s="4273" t="e">
        <f>'19,00'!#REF!</f>
        <v>#REF!</v>
      </c>
      <c r="Y136" s="3"/>
      <c r="Z136" s="3996"/>
      <c r="AA136" s="4262"/>
      <c r="AB136" s="4262"/>
      <c r="AC136" s="4279"/>
    </row>
    <row r="137" spans="1:29">
      <c r="A137" s="325">
        <f>ст.лав.!A137</f>
        <v>0.41666666666666669</v>
      </c>
      <c r="B137" s="4202"/>
      <c r="C137" s="4271"/>
      <c r="D137" s="4272"/>
      <c r="E137" s="4274"/>
      <c r="G137" s="325">
        <f>ст.лав.!G137</f>
        <v>0.5</v>
      </c>
      <c r="H137" s="4202"/>
      <c r="I137" s="4271"/>
      <c r="J137" s="4272"/>
      <c r="K137" s="4274"/>
      <c r="M137" s="325">
        <f>ст.лав.!M137</f>
        <v>0.66666666666666663</v>
      </c>
      <c r="N137" s="4202"/>
      <c r="O137" s="4271"/>
      <c r="P137" s="4272"/>
      <c r="Q137" s="4274"/>
      <c r="S137" s="325">
        <f>ст.лав.!S137</f>
        <v>0.79166666666666663</v>
      </c>
      <c r="T137" s="4202"/>
      <c r="U137" s="4271"/>
      <c r="V137" s="4272"/>
      <c r="W137" s="4274"/>
      <c r="Y137" s="1662"/>
      <c r="Z137" s="3996"/>
      <c r="AA137" s="4262"/>
      <c r="AB137" s="4262"/>
      <c r="AC137" s="4279"/>
    </row>
    <row r="138" spans="1:29">
      <c r="A138" s="4206" t="str">
        <f>ст.лав.!A138</f>
        <v>павильон "Сухомлинова"</v>
      </c>
      <c r="B138" s="4207" t="s">
        <v>251</v>
      </c>
      <c r="C138" s="4275"/>
      <c r="D138" s="4276"/>
      <c r="E138" s="4273"/>
      <c r="G138" s="4206" t="str">
        <f>ст.лав.!G138</f>
        <v>павильон "Сухомлинова"</v>
      </c>
      <c r="H138" s="4207" t="s">
        <v>251</v>
      </c>
      <c r="I138" s="4275"/>
      <c r="J138" s="4276"/>
      <c r="K138" s="4273"/>
      <c r="M138" s="4206" t="str">
        <f>ст.лав.!M138</f>
        <v>павильон "Сухомлинова"</v>
      </c>
      <c r="N138" s="4207" t="s">
        <v>251</v>
      </c>
      <c r="O138" s="4275"/>
      <c r="P138" s="4276"/>
      <c r="Q138" s="4273"/>
      <c r="S138" s="4206" t="str">
        <f>ст.лав.!S138</f>
        <v>павильон "Сухомлинова"</v>
      </c>
      <c r="T138" s="4207" t="s">
        <v>251</v>
      </c>
      <c r="U138" s="4275"/>
      <c r="V138" s="4276"/>
      <c r="W138" s="4273"/>
      <c r="Y138" s="4266"/>
      <c r="Z138" s="4260"/>
      <c r="AA138" s="4261"/>
      <c r="AB138" s="4261"/>
      <c r="AC138" s="4279"/>
    </row>
    <row r="139" spans="1:29">
      <c r="A139" s="4206"/>
      <c r="B139" s="4207"/>
      <c r="C139" s="4277"/>
      <c r="D139" s="4278"/>
      <c r="E139" s="4274"/>
      <c r="G139" s="4206"/>
      <c r="H139" s="4207"/>
      <c r="I139" s="4277"/>
      <c r="J139" s="4278"/>
      <c r="K139" s="4274"/>
      <c r="M139" s="4206"/>
      <c r="N139" s="4207"/>
      <c r="O139" s="4277"/>
      <c r="P139" s="4278"/>
      <c r="Q139" s="4274"/>
      <c r="S139" s="4206"/>
      <c r="T139" s="4207"/>
      <c r="U139" s="4277"/>
      <c r="V139" s="4278"/>
      <c r="W139" s="4274"/>
      <c r="Y139" s="4266"/>
      <c r="Z139" s="4260"/>
      <c r="AA139" s="4261"/>
      <c r="AB139" s="4261"/>
      <c r="AC139" s="4279"/>
    </row>
    <row r="140" spans="1:29">
      <c r="A140" s="326"/>
      <c r="B140" s="4207" t="s">
        <v>252</v>
      </c>
      <c r="C140" s="4289"/>
      <c r="D140" s="4290"/>
      <c r="E140" s="4273"/>
      <c r="G140" s="326"/>
      <c r="H140" s="4207" t="s">
        <v>252</v>
      </c>
      <c r="I140" s="4289"/>
      <c r="J140" s="4290"/>
      <c r="K140" s="4273"/>
      <c r="M140" s="326"/>
      <c r="N140" s="4207" t="s">
        <v>252</v>
      </c>
      <c r="O140" s="4289"/>
      <c r="P140" s="4290"/>
      <c r="Q140" s="4273"/>
      <c r="S140" s="326"/>
      <c r="T140" s="4207" t="s">
        <v>252</v>
      </c>
      <c r="U140" s="4289"/>
      <c r="V140" s="4290"/>
      <c r="W140" s="4273"/>
      <c r="Y140" s="1661"/>
      <c r="Z140" s="4260"/>
      <c r="AA140" s="4263"/>
      <c r="AB140" s="4263"/>
      <c r="AC140" s="4279"/>
    </row>
    <row r="141" spans="1:29">
      <c r="A141" s="4267">
        <f>ст.лав.!A141</f>
        <v>44606</v>
      </c>
      <c r="B141" s="4207"/>
      <c r="C141" s="4291"/>
      <c r="D141" s="4292"/>
      <c r="E141" s="4274"/>
      <c r="G141" s="4267">
        <f>ст.лав.!G141</f>
        <v>44606</v>
      </c>
      <c r="H141" s="4207"/>
      <c r="I141" s="4291"/>
      <c r="J141" s="4292"/>
      <c r="K141" s="4274"/>
      <c r="M141" s="4267">
        <f>ст.лав.!M141</f>
        <v>44606</v>
      </c>
      <c r="N141" s="4207"/>
      <c r="O141" s="4291"/>
      <c r="P141" s="4292"/>
      <c r="Q141" s="4274"/>
      <c r="S141" s="4267">
        <f>ст.лав.!S141</f>
        <v>44606</v>
      </c>
      <c r="T141" s="4207"/>
      <c r="U141" s="4291"/>
      <c r="V141" s="4292"/>
      <c r="W141" s="4274"/>
      <c r="Y141" s="4280"/>
      <c r="Z141" s="4260"/>
      <c r="AA141" s="4263"/>
      <c r="AB141" s="4263"/>
      <c r="AC141" s="4279"/>
    </row>
    <row r="142" spans="1:29">
      <c r="A142" s="4268"/>
      <c r="B142" s="4207" t="s">
        <v>253</v>
      </c>
      <c r="C142" s="4224"/>
      <c r="D142" s="4225"/>
      <c r="E142" s="4273"/>
      <c r="G142" s="4268"/>
      <c r="H142" s="4207" t="s">
        <v>253</v>
      </c>
      <c r="I142" s="4224"/>
      <c r="J142" s="4225"/>
      <c r="K142" s="4273"/>
      <c r="M142" s="4268"/>
      <c r="N142" s="4207" t="s">
        <v>253</v>
      </c>
      <c r="O142" s="4224"/>
      <c r="P142" s="4225"/>
      <c r="Q142" s="4273"/>
      <c r="S142" s="4268"/>
      <c r="T142" s="4207" t="s">
        <v>253</v>
      </c>
      <c r="U142" s="4224"/>
      <c r="V142" s="4225"/>
      <c r="W142" s="4273"/>
      <c r="Y142" s="4281"/>
      <c r="Z142" s="4260"/>
      <c r="AA142" s="3996"/>
      <c r="AB142" s="3996"/>
      <c r="AC142" s="4279"/>
    </row>
    <row r="143" spans="1:29" ht="8.25" customHeight="1">
      <c r="A143" s="319"/>
      <c r="B143" s="4207"/>
      <c r="C143" s="4226"/>
      <c r="D143" s="4227"/>
      <c r="E143" s="4274"/>
      <c r="G143" s="319"/>
      <c r="H143" s="4207"/>
      <c r="I143" s="4226"/>
      <c r="J143" s="4227"/>
      <c r="K143" s="4274"/>
      <c r="M143" s="319"/>
      <c r="N143" s="4207"/>
      <c r="O143" s="4226"/>
      <c r="P143" s="4227"/>
      <c r="Q143" s="4274"/>
      <c r="S143" s="319"/>
      <c r="T143" s="4207"/>
      <c r="U143" s="4226"/>
      <c r="V143" s="4227"/>
      <c r="W143" s="4274"/>
      <c r="Y143" s="3"/>
      <c r="Z143" s="4260"/>
      <c r="AA143" s="3996"/>
      <c r="AB143" s="3996"/>
      <c r="AC143" s="4279"/>
    </row>
    <row r="144" spans="1:29" ht="9.75" customHeight="1">
      <c r="Y144" s="3"/>
      <c r="Z144" s="3"/>
      <c r="AA144" s="3"/>
      <c r="AB144" s="3"/>
      <c r="AC144" s="3"/>
    </row>
    <row r="145" spans="1:29" ht="8.25" customHeight="1">
      <c r="A145" s="320"/>
      <c r="B145" s="4202"/>
      <c r="C145" s="4269" t="s">
        <v>289</v>
      </c>
      <c r="D145" s="4270"/>
      <c r="E145" s="4273" t="e">
        <f>'10,00'!#REF!</f>
        <v>#REF!</v>
      </c>
      <c r="G145" s="320"/>
      <c r="H145" s="4202"/>
      <c r="I145" s="4269" t="s">
        <v>289</v>
      </c>
      <c r="J145" s="4270"/>
      <c r="K145" s="4273">
        <f>'11,30'!P298</f>
        <v>0</v>
      </c>
      <c r="M145" s="320"/>
      <c r="N145" s="4202"/>
      <c r="O145" s="4269" t="s">
        <v>289</v>
      </c>
      <c r="P145" s="4270"/>
      <c r="Q145" s="4273">
        <f>'16,00'!P298</f>
        <v>0</v>
      </c>
      <c r="S145" s="320"/>
      <c r="T145" s="4202"/>
      <c r="U145" s="4269" t="s">
        <v>289</v>
      </c>
      <c r="V145" s="4270"/>
      <c r="W145" s="4273" t="e">
        <f>'19,00'!#REF!</f>
        <v>#REF!</v>
      </c>
      <c r="Y145" s="3"/>
      <c r="Z145" s="3996"/>
      <c r="AA145" s="4262"/>
      <c r="AB145" s="4262"/>
      <c r="AC145" s="4279"/>
    </row>
    <row r="146" spans="1:29">
      <c r="A146" s="325">
        <f>ст.лав.!A146</f>
        <v>0.41666666666666669</v>
      </c>
      <c r="B146" s="4202"/>
      <c r="C146" s="4271"/>
      <c r="D146" s="4272"/>
      <c r="E146" s="4274"/>
      <c r="G146" s="325">
        <f>ст.лав.!G146</f>
        <v>0.5</v>
      </c>
      <c r="H146" s="4202"/>
      <c r="I146" s="4271"/>
      <c r="J146" s="4272"/>
      <c r="K146" s="4274"/>
      <c r="M146" s="325">
        <f>ст.лав.!M146</f>
        <v>0.66666666666666663</v>
      </c>
      <c r="N146" s="4202"/>
      <c r="O146" s="4271"/>
      <c r="P146" s="4272"/>
      <c r="Q146" s="4274"/>
      <c r="S146" s="325">
        <f>ст.лав.!S146</f>
        <v>0.79166666666666663</v>
      </c>
      <c r="T146" s="4202"/>
      <c r="U146" s="4271"/>
      <c r="V146" s="4272"/>
      <c r="W146" s="4274"/>
      <c r="Y146" s="1662"/>
      <c r="Z146" s="3996"/>
      <c r="AA146" s="4262"/>
      <c r="AB146" s="4262"/>
      <c r="AC146" s="4279"/>
    </row>
    <row r="147" spans="1:29">
      <c r="A147" s="4206" t="str">
        <f>ст.лав.!A147</f>
        <v>Весна</v>
      </c>
      <c r="B147" s="4207" t="s">
        <v>251</v>
      </c>
      <c r="C147" s="4275"/>
      <c r="D147" s="4276"/>
      <c r="E147" s="4273"/>
      <c r="G147" s="4206" t="str">
        <f>ст.лав.!G147</f>
        <v>Весна</v>
      </c>
      <c r="H147" s="4207" t="s">
        <v>251</v>
      </c>
      <c r="I147" s="4275"/>
      <c r="J147" s="4276"/>
      <c r="K147" s="4273"/>
      <c r="M147" s="4206" t="str">
        <f>ст.лав.!M147</f>
        <v>Весна</v>
      </c>
      <c r="N147" s="4207" t="s">
        <v>251</v>
      </c>
      <c r="O147" s="4275"/>
      <c r="P147" s="4276"/>
      <c r="Q147" s="4273"/>
      <c r="S147" s="4206" t="str">
        <f>ст.лав.!S147</f>
        <v>Весна</v>
      </c>
      <c r="T147" s="4207" t="s">
        <v>251</v>
      </c>
      <c r="U147" s="4275"/>
      <c r="V147" s="4276"/>
      <c r="W147" s="4273"/>
      <c r="Y147" s="4266"/>
      <c r="Z147" s="4260"/>
      <c r="AA147" s="4261"/>
      <c r="AB147" s="4261"/>
      <c r="AC147" s="4279"/>
    </row>
    <row r="148" spans="1:29">
      <c r="A148" s="4206"/>
      <c r="B148" s="4207"/>
      <c r="C148" s="4277"/>
      <c r="D148" s="4278"/>
      <c r="E148" s="4274"/>
      <c r="G148" s="4206"/>
      <c r="H148" s="4207"/>
      <c r="I148" s="4277"/>
      <c r="J148" s="4278"/>
      <c r="K148" s="4274"/>
      <c r="M148" s="4206"/>
      <c r="N148" s="4207"/>
      <c r="O148" s="4277"/>
      <c r="P148" s="4278"/>
      <c r="Q148" s="4274"/>
      <c r="S148" s="4206"/>
      <c r="T148" s="4207"/>
      <c r="U148" s="4277"/>
      <c r="V148" s="4278"/>
      <c r="W148" s="4274"/>
      <c r="Y148" s="4266"/>
      <c r="Z148" s="4260"/>
      <c r="AA148" s="4261"/>
      <c r="AB148" s="4261"/>
      <c r="AC148" s="4279"/>
    </row>
    <row r="149" spans="1:29">
      <c r="A149" s="326"/>
      <c r="B149" s="4207" t="s">
        <v>252</v>
      </c>
      <c r="C149" s="4289"/>
      <c r="D149" s="4290"/>
      <c r="E149" s="4273"/>
      <c r="G149" s="326"/>
      <c r="H149" s="4207" t="s">
        <v>252</v>
      </c>
      <c r="I149" s="4289"/>
      <c r="J149" s="4290"/>
      <c r="K149" s="4273"/>
      <c r="M149" s="326"/>
      <c r="N149" s="4207" t="s">
        <v>252</v>
      </c>
      <c r="O149" s="4289"/>
      <c r="P149" s="4290"/>
      <c r="Q149" s="4273"/>
      <c r="S149" s="326"/>
      <c r="T149" s="4207" t="s">
        <v>252</v>
      </c>
      <c r="U149" s="4289"/>
      <c r="V149" s="4290"/>
      <c r="W149" s="4273"/>
      <c r="Y149" s="1661"/>
      <c r="Z149" s="4260"/>
      <c r="AA149" s="4263"/>
      <c r="AB149" s="4263"/>
      <c r="AC149" s="4279"/>
    </row>
    <row r="150" spans="1:29">
      <c r="A150" s="4267">
        <f>ст.лав.!A150</f>
        <v>44606</v>
      </c>
      <c r="B150" s="4207"/>
      <c r="C150" s="4291"/>
      <c r="D150" s="4292"/>
      <c r="E150" s="4274"/>
      <c r="G150" s="4267">
        <f>ст.лав.!G150</f>
        <v>44606</v>
      </c>
      <c r="H150" s="4207"/>
      <c r="I150" s="4291"/>
      <c r="J150" s="4292"/>
      <c r="K150" s="4274"/>
      <c r="M150" s="4267">
        <f>ст.лав.!M150</f>
        <v>44606</v>
      </c>
      <c r="N150" s="4207"/>
      <c r="O150" s="4291"/>
      <c r="P150" s="4292"/>
      <c r="Q150" s="4274"/>
      <c r="S150" s="4267">
        <f>ст.лав.!S150</f>
        <v>44606</v>
      </c>
      <c r="T150" s="4207"/>
      <c r="U150" s="4291"/>
      <c r="V150" s="4292"/>
      <c r="W150" s="4274"/>
      <c r="Y150" s="4280"/>
      <c r="Z150" s="4260"/>
      <c r="AA150" s="4263"/>
      <c r="AB150" s="4263"/>
      <c r="AC150" s="4279"/>
    </row>
    <row r="151" spans="1:29">
      <c r="A151" s="4268"/>
      <c r="B151" s="4207" t="s">
        <v>253</v>
      </c>
      <c r="C151" s="4224"/>
      <c r="D151" s="4225"/>
      <c r="E151" s="4273" t="s">
        <v>955</v>
      </c>
      <c r="G151" s="4268"/>
      <c r="H151" s="4207" t="s">
        <v>253</v>
      </c>
      <c r="I151" s="4224"/>
      <c r="J151" s="4225"/>
      <c r="K151" s="4273"/>
      <c r="M151" s="4268"/>
      <c r="N151" s="4207" t="s">
        <v>253</v>
      </c>
      <c r="O151" s="4224"/>
      <c r="P151" s="4225"/>
      <c r="Q151" s="4273"/>
      <c r="S151" s="4268"/>
      <c r="T151" s="4207" t="s">
        <v>253</v>
      </c>
      <c r="U151" s="4224"/>
      <c r="V151" s="4225"/>
      <c r="W151" s="4273"/>
      <c r="Y151" s="4281"/>
      <c r="Z151" s="4260"/>
      <c r="AA151" s="3996"/>
      <c r="AB151" s="3996"/>
      <c r="AC151" s="4279"/>
    </row>
    <row r="152" spans="1:29" ht="8.25" customHeight="1">
      <c r="A152" s="319"/>
      <c r="B152" s="4207"/>
      <c r="C152" s="4226"/>
      <c r="D152" s="4227"/>
      <c r="E152" s="4274"/>
      <c r="G152" s="319"/>
      <c r="H152" s="4207"/>
      <c r="I152" s="4226"/>
      <c r="J152" s="4227"/>
      <c r="K152" s="4274"/>
      <c r="M152" s="319"/>
      <c r="N152" s="4207"/>
      <c r="O152" s="4226"/>
      <c r="P152" s="4227"/>
      <c r="Q152" s="4274"/>
      <c r="S152" s="319"/>
      <c r="T152" s="4207"/>
      <c r="U152" s="4226"/>
      <c r="V152" s="4227"/>
      <c r="W152" s="4274"/>
      <c r="Y152" s="3"/>
      <c r="Z152" s="4260"/>
      <c r="AA152" s="3996"/>
      <c r="AB152" s="3996"/>
      <c r="AC152" s="4279"/>
    </row>
    <row r="153" spans="1:29" ht="9.75" customHeight="1">
      <c r="Y153" s="3"/>
      <c r="Z153" s="3"/>
      <c r="AA153" s="3"/>
      <c r="AB153" s="3"/>
      <c r="AC153" s="3"/>
    </row>
    <row r="154" spans="1:29" ht="9" customHeight="1">
      <c r="A154" s="319"/>
      <c r="B154" s="2632"/>
      <c r="C154" s="4226"/>
      <c r="D154" s="4227"/>
      <c r="E154" s="2634"/>
      <c r="G154" s="319"/>
      <c r="H154" s="2632"/>
      <c r="I154" s="4226"/>
      <c r="J154" s="4227"/>
      <c r="K154" s="2634"/>
      <c r="M154" s="319"/>
      <c r="N154" s="2632"/>
      <c r="O154" s="4226"/>
      <c r="P154" s="4227"/>
      <c r="Q154" s="2634"/>
      <c r="S154" s="319"/>
      <c r="T154" s="2632"/>
      <c r="U154" s="4226"/>
      <c r="V154" s="4227"/>
      <c r="W154" s="2634"/>
      <c r="Y154" s="3"/>
      <c r="Z154" s="2633"/>
      <c r="AA154" s="3996"/>
      <c r="AB154" s="3996"/>
      <c r="AC154" s="2635"/>
    </row>
    <row r="156" spans="1:29">
      <c r="A156" s="375"/>
      <c r="B156" s="4202"/>
      <c r="C156" s="4269" t="s">
        <v>289</v>
      </c>
      <c r="D156" s="4270"/>
      <c r="E156" s="4273" t="e">
        <f>'10,00'!#REF!</f>
        <v>#REF!</v>
      </c>
      <c r="G156" s="375"/>
      <c r="H156" s="4202"/>
      <c r="I156" s="4269" t="s">
        <v>289</v>
      </c>
      <c r="J156" s="4270"/>
      <c r="K156" s="4273">
        <f>'11,30'!F406</f>
        <v>0</v>
      </c>
      <c r="M156" s="375"/>
      <c r="N156" s="4202"/>
      <c r="O156" s="4269" t="s">
        <v>289</v>
      </c>
      <c r="P156" s="4270"/>
      <c r="Q156" s="4273">
        <f>'16,00'!F405</f>
        <v>0</v>
      </c>
      <c r="S156" s="375"/>
      <c r="T156" s="4202"/>
      <c r="U156" s="4269" t="s">
        <v>289</v>
      </c>
      <c r="V156" s="4270"/>
      <c r="W156" s="4273" t="e">
        <f>'19,00'!#REF!</f>
        <v>#REF!</v>
      </c>
    </row>
    <row r="157" spans="1:29">
      <c r="A157" s="325">
        <f>ст.лав.!A156</f>
        <v>0.41666666666666669</v>
      </c>
      <c r="B157" s="4202"/>
      <c r="C157" s="4271"/>
      <c r="D157" s="4272"/>
      <c r="E157" s="4274"/>
      <c r="G157" s="325">
        <f>ст.лав.!G156</f>
        <v>0.5</v>
      </c>
      <c r="H157" s="4202"/>
      <c r="I157" s="4271"/>
      <c r="J157" s="4272"/>
      <c r="K157" s="4274"/>
      <c r="M157" s="325">
        <f>ст.лав.!M156</f>
        <v>0.66666666666666663</v>
      </c>
      <c r="N157" s="4202"/>
      <c r="O157" s="4271"/>
      <c r="P157" s="4272"/>
      <c r="Q157" s="4274"/>
      <c r="S157" s="325">
        <f>ст.лав.!S156</f>
        <v>0.79166666666666663</v>
      </c>
      <c r="T157" s="4202"/>
      <c r="U157" s="4271"/>
      <c r="V157" s="4272"/>
      <c r="W157" s="4274"/>
    </row>
    <row r="158" spans="1:29">
      <c r="A158" s="4206" t="str">
        <f>ст.лав.!A157</f>
        <v>Павильон "12 мкр"</v>
      </c>
      <c r="B158" s="4207" t="s">
        <v>251</v>
      </c>
      <c r="C158" s="4275"/>
      <c r="D158" s="4276"/>
      <c r="E158" s="4273"/>
      <c r="G158" s="4206" t="str">
        <f>ст.лав.!G157</f>
        <v>Павильон "12 мкр"</v>
      </c>
      <c r="H158" s="4207" t="s">
        <v>251</v>
      </c>
      <c r="I158" s="4275"/>
      <c r="J158" s="4276"/>
      <c r="K158" s="4273"/>
      <c r="M158" s="4206" t="str">
        <f>ст.лав.!M157</f>
        <v>Павильон "12 мкр"</v>
      </c>
      <c r="N158" s="4207" t="s">
        <v>251</v>
      </c>
      <c r="O158" s="4275"/>
      <c r="P158" s="4276"/>
      <c r="Q158" s="4273"/>
      <c r="S158" s="4206" t="str">
        <f>ст.лав.!S157</f>
        <v>Павильон "12 мкр"</v>
      </c>
      <c r="T158" s="4207" t="s">
        <v>251</v>
      </c>
      <c r="U158" s="4275"/>
      <c r="V158" s="4276"/>
      <c r="W158" s="4273"/>
    </row>
    <row r="159" spans="1:29">
      <c r="A159" s="4206"/>
      <c r="B159" s="4207"/>
      <c r="C159" s="4277"/>
      <c r="D159" s="4278"/>
      <c r="E159" s="4274"/>
      <c r="G159" s="4206"/>
      <c r="H159" s="4207"/>
      <c r="I159" s="4277"/>
      <c r="J159" s="4278"/>
      <c r="K159" s="4274"/>
      <c r="M159" s="4206"/>
      <c r="N159" s="4207"/>
      <c r="O159" s="4277"/>
      <c r="P159" s="4278"/>
      <c r="Q159" s="4274"/>
      <c r="S159" s="4206"/>
      <c r="T159" s="4207"/>
      <c r="U159" s="4277"/>
      <c r="V159" s="4278"/>
      <c r="W159" s="4274"/>
    </row>
    <row r="160" spans="1:29">
      <c r="A160" s="326"/>
      <c r="B160" s="4207" t="s">
        <v>252</v>
      </c>
      <c r="C160" s="4289"/>
      <c r="D160" s="4290"/>
      <c r="E160" s="4273"/>
      <c r="G160" s="326"/>
      <c r="H160" s="4207" t="s">
        <v>252</v>
      </c>
      <c r="I160" s="4289"/>
      <c r="J160" s="4290"/>
      <c r="K160" s="4273"/>
      <c r="M160" s="326"/>
      <c r="N160" s="4207" t="s">
        <v>252</v>
      </c>
      <c r="O160" s="4289"/>
      <c r="P160" s="4290"/>
      <c r="Q160" s="4273"/>
      <c r="S160" s="326"/>
      <c r="T160" s="4207" t="s">
        <v>252</v>
      </c>
      <c r="U160" s="4289"/>
      <c r="V160" s="4290"/>
      <c r="W160" s="4273"/>
    </row>
    <row r="161" spans="1:23">
      <c r="A161" s="4267" t="e">
        <f>ст.лав.!A160</f>
        <v>#VALUE!</v>
      </c>
      <c r="B161" s="4207"/>
      <c r="C161" s="4291"/>
      <c r="D161" s="4292"/>
      <c r="E161" s="4274"/>
      <c r="G161" s="4267">
        <f>ст.лав.!G160</f>
        <v>44606</v>
      </c>
      <c r="H161" s="4207"/>
      <c r="I161" s="4291"/>
      <c r="J161" s="4292"/>
      <c r="K161" s="4274"/>
      <c r="M161" s="4267">
        <f>ст.лав.!M160</f>
        <v>44606</v>
      </c>
      <c r="N161" s="4207"/>
      <c r="O161" s="4291"/>
      <c r="P161" s="4292"/>
      <c r="Q161" s="4274"/>
      <c r="S161" s="4267">
        <f>ст.лав.!S160</f>
        <v>44606</v>
      </c>
      <c r="T161" s="4207"/>
      <c r="U161" s="4291"/>
      <c r="V161" s="4292"/>
      <c r="W161" s="4274"/>
    </row>
    <row r="162" spans="1:23">
      <c r="A162" s="4268"/>
      <c r="B162" s="4207" t="s">
        <v>253</v>
      </c>
      <c r="C162" s="4224"/>
      <c r="D162" s="4225"/>
      <c r="E162" s="4273"/>
      <c r="G162" s="4268"/>
      <c r="H162" s="4207" t="s">
        <v>253</v>
      </c>
      <c r="I162" s="4224"/>
      <c r="J162" s="4225"/>
      <c r="K162" s="4273"/>
      <c r="M162" s="4268"/>
      <c r="N162" s="4207" t="s">
        <v>253</v>
      </c>
      <c r="O162" s="4224"/>
      <c r="P162" s="4225"/>
      <c r="Q162" s="4273"/>
      <c r="S162" s="4268"/>
      <c r="T162" s="4207" t="s">
        <v>253</v>
      </c>
      <c r="U162" s="4224"/>
      <c r="V162" s="4225"/>
      <c r="W162" s="4273"/>
    </row>
    <row r="163" spans="1:23">
      <c r="A163" s="373"/>
      <c r="B163" s="4207"/>
      <c r="C163" s="4226"/>
      <c r="D163" s="4227"/>
      <c r="E163" s="4274"/>
      <c r="G163" s="373"/>
      <c r="H163" s="4207"/>
      <c r="I163" s="4226"/>
      <c r="J163" s="4227"/>
      <c r="K163" s="4274"/>
      <c r="M163" s="373"/>
      <c r="N163" s="4207"/>
      <c r="O163" s="4226"/>
      <c r="P163" s="4227"/>
      <c r="Q163" s="4274"/>
      <c r="S163" s="373"/>
      <c r="T163" s="4207"/>
      <c r="U163" s="4226"/>
      <c r="V163" s="4227"/>
      <c r="W163" s="4274"/>
    </row>
    <row r="165" spans="1:23">
      <c r="A165" s="448"/>
      <c r="B165" s="4202"/>
      <c r="C165" s="4269" t="s">
        <v>289</v>
      </c>
      <c r="D165" s="4270"/>
      <c r="E165" s="4273" t="e">
        <f>'10,00'!#REF!</f>
        <v>#REF!</v>
      </c>
      <c r="G165" s="448"/>
      <c r="H165" s="4202"/>
      <c r="I165" s="4269" t="s">
        <v>289</v>
      </c>
      <c r="J165" s="4270"/>
      <c r="K165" s="4273" t="e">
        <f>'11,30'!P406</f>
        <v>#REF!</v>
      </c>
      <c r="M165" s="448"/>
      <c r="N165" s="4202"/>
      <c r="O165" s="4269" t="s">
        <v>289</v>
      </c>
      <c r="P165" s="4270"/>
      <c r="Q165" s="4273" t="e">
        <f>'16,00'!P405</f>
        <v>#REF!</v>
      </c>
      <c r="S165" s="448"/>
      <c r="T165" s="4202"/>
      <c r="U165" s="4269" t="s">
        <v>289</v>
      </c>
      <c r="V165" s="4270"/>
      <c r="W165" s="4273" t="e">
        <f>'19,00'!#REF!</f>
        <v>#REF!</v>
      </c>
    </row>
    <row r="166" spans="1:23">
      <c r="A166" s="325">
        <f>ст.лав.!A165</f>
        <v>0.41666666666666669</v>
      </c>
      <c r="B166" s="4202"/>
      <c r="C166" s="4271"/>
      <c r="D166" s="4272"/>
      <c r="E166" s="4274"/>
      <c r="G166" s="325">
        <f>ст.лав.!G165</f>
        <v>0.5</v>
      </c>
      <c r="H166" s="4202"/>
      <c r="I166" s="4271"/>
      <c r="J166" s="4272"/>
      <c r="K166" s="4274"/>
      <c r="M166" s="325">
        <f>ст.лав.!M165</f>
        <v>0.66666666666666663</v>
      </c>
      <c r="N166" s="4202"/>
      <c r="O166" s="4271"/>
      <c r="P166" s="4272"/>
      <c r="Q166" s="4274"/>
      <c r="S166" s="325">
        <f>ст.лав.!S165</f>
        <v>0.79166666666666663</v>
      </c>
      <c r="T166" s="4202"/>
      <c r="U166" s="4271"/>
      <c r="V166" s="4272"/>
      <c r="W166" s="4274"/>
    </row>
    <row r="167" spans="1:23">
      <c r="A167" s="4206" t="str">
        <f>ст.лав.!A166</f>
        <v>Павильон "Ильбирс"</v>
      </c>
      <c r="B167" s="4207" t="s">
        <v>251</v>
      </c>
      <c r="C167" s="4275"/>
      <c r="D167" s="4276"/>
      <c r="E167" s="4273"/>
      <c r="G167" s="4206" t="str">
        <f>ст.лав.!G166</f>
        <v>Павильон "Ильбирс"</v>
      </c>
      <c r="H167" s="4207" t="s">
        <v>251</v>
      </c>
      <c r="I167" s="4275"/>
      <c r="J167" s="4276"/>
      <c r="K167" s="4273"/>
      <c r="M167" s="4206" t="str">
        <f>ст.лав.!M166</f>
        <v>Павильон "Ильбирс"</v>
      </c>
      <c r="N167" s="4207" t="s">
        <v>251</v>
      </c>
      <c r="O167" s="4275"/>
      <c r="P167" s="4276"/>
      <c r="Q167" s="4273"/>
      <c r="S167" s="4206" t="str">
        <f>ст.лав.!S166</f>
        <v>Павильон "Ильбирс"</v>
      </c>
      <c r="T167" s="4207" t="s">
        <v>251</v>
      </c>
      <c r="U167" s="4275"/>
      <c r="V167" s="4276"/>
      <c r="W167" s="4273"/>
    </row>
    <row r="168" spans="1:23">
      <c r="A168" s="4206"/>
      <c r="B168" s="4207"/>
      <c r="C168" s="4277"/>
      <c r="D168" s="4278"/>
      <c r="E168" s="4274"/>
      <c r="G168" s="4206"/>
      <c r="H168" s="4207"/>
      <c r="I168" s="4277"/>
      <c r="J168" s="4278"/>
      <c r="K168" s="4274"/>
      <c r="M168" s="4206"/>
      <c r="N168" s="4207"/>
      <c r="O168" s="4277"/>
      <c r="P168" s="4278"/>
      <c r="Q168" s="4274"/>
      <c r="S168" s="4206"/>
      <c r="T168" s="4207"/>
      <c r="U168" s="4277"/>
      <c r="V168" s="4278"/>
      <c r="W168" s="4274"/>
    </row>
    <row r="169" spans="1:23">
      <c r="A169" s="326"/>
      <c r="B169" s="4207" t="s">
        <v>252</v>
      </c>
      <c r="C169" s="4289"/>
      <c r="D169" s="4290"/>
      <c r="E169" s="4273"/>
      <c r="G169" s="326"/>
      <c r="H169" s="4207" t="s">
        <v>252</v>
      </c>
      <c r="I169" s="4289"/>
      <c r="J169" s="4290"/>
      <c r="K169" s="4273"/>
      <c r="M169" s="326"/>
      <c r="N169" s="4207" t="s">
        <v>252</v>
      </c>
      <c r="O169" s="4289"/>
      <c r="P169" s="4290"/>
      <c r="Q169" s="4273"/>
      <c r="S169" s="326"/>
      <c r="T169" s="4207" t="s">
        <v>252</v>
      </c>
      <c r="U169" s="4289"/>
      <c r="V169" s="4290"/>
      <c r="W169" s="4273"/>
    </row>
    <row r="170" spans="1:23">
      <c r="A170" s="4267" t="e">
        <f>ст.лав.!A169</f>
        <v>#VALUE!</v>
      </c>
      <c r="B170" s="4207"/>
      <c r="C170" s="4291"/>
      <c r="D170" s="4292"/>
      <c r="E170" s="4274"/>
      <c r="G170" s="4267">
        <f>ст.лав.!G169</f>
        <v>44606</v>
      </c>
      <c r="H170" s="4207"/>
      <c r="I170" s="4291"/>
      <c r="J170" s="4292"/>
      <c r="K170" s="4274"/>
      <c r="M170" s="4267">
        <f>ст.лав.!M169</f>
        <v>44606</v>
      </c>
      <c r="N170" s="4207"/>
      <c r="O170" s="4291"/>
      <c r="P170" s="4292"/>
      <c r="Q170" s="4274"/>
      <c r="S170" s="4267">
        <f>ст.лав.!S169</f>
        <v>44606</v>
      </c>
      <c r="T170" s="4207"/>
      <c r="U170" s="4291"/>
      <c r="V170" s="4292"/>
      <c r="W170" s="4274"/>
    </row>
    <row r="171" spans="1:23">
      <c r="A171" s="4268"/>
      <c r="B171" s="4207" t="s">
        <v>253</v>
      </c>
      <c r="C171" s="4224"/>
      <c r="D171" s="4225"/>
      <c r="E171" s="4273"/>
      <c r="G171" s="4268"/>
      <c r="H171" s="4207" t="s">
        <v>253</v>
      </c>
      <c r="I171" s="4224"/>
      <c r="J171" s="4225"/>
      <c r="K171" s="4273"/>
      <c r="M171" s="4268"/>
      <c r="N171" s="4207" t="s">
        <v>253</v>
      </c>
      <c r="O171" s="4224"/>
      <c r="P171" s="4225"/>
      <c r="Q171" s="4273"/>
      <c r="S171" s="4268"/>
      <c r="T171" s="4207" t="s">
        <v>253</v>
      </c>
      <c r="U171" s="4224"/>
      <c r="V171" s="4225"/>
      <c r="W171" s="4273"/>
    </row>
    <row r="172" spans="1:23">
      <c r="A172" s="447"/>
      <c r="B172" s="4207"/>
      <c r="C172" s="4226"/>
      <c r="D172" s="4227"/>
      <c r="E172" s="4274"/>
      <c r="G172" s="447"/>
      <c r="H172" s="4207"/>
      <c r="I172" s="4226"/>
      <c r="J172" s="4227"/>
      <c r="K172" s="4274"/>
      <c r="M172" s="447"/>
      <c r="N172" s="4207"/>
      <c r="O172" s="4226"/>
      <c r="P172" s="4227"/>
      <c r="Q172" s="4274"/>
      <c r="S172" s="447"/>
      <c r="T172" s="4207"/>
      <c r="U172" s="4226"/>
      <c r="V172" s="4227"/>
      <c r="W172" s="4274"/>
    </row>
  </sheetData>
  <mergeCells count="1307">
    <mergeCell ref="B169:B170"/>
    <mergeCell ref="C169:D170"/>
    <mergeCell ref="E169:E170"/>
    <mergeCell ref="H169:H170"/>
    <mergeCell ref="I169:J170"/>
    <mergeCell ref="K169:K170"/>
    <mergeCell ref="N169:N170"/>
    <mergeCell ref="O169:P170"/>
    <mergeCell ref="Q169:Q170"/>
    <mergeCell ref="T169:T170"/>
    <mergeCell ref="U169:V170"/>
    <mergeCell ref="W169:W170"/>
    <mergeCell ref="A170:A171"/>
    <mergeCell ref="G170:G171"/>
    <mergeCell ref="M170:M171"/>
    <mergeCell ref="S170:S171"/>
    <mergeCell ref="B171:B172"/>
    <mergeCell ref="C171:D172"/>
    <mergeCell ref="E171:E172"/>
    <mergeCell ref="H171:H172"/>
    <mergeCell ref="I171:J172"/>
    <mergeCell ref="K171:K172"/>
    <mergeCell ref="N171:N172"/>
    <mergeCell ref="O171:P172"/>
    <mergeCell ref="Q171:Q172"/>
    <mergeCell ref="T171:T172"/>
    <mergeCell ref="U171:V172"/>
    <mergeCell ref="W171:W172"/>
    <mergeCell ref="B165:B166"/>
    <mergeCell ref="C165:D166"/>
    <mergeCell ref="E165:E166"/>
    <mergeCell ref="H165:H166"/>
    <mergeCell ref="I165:J166"/>
    <mergeCell ref="K165:K166"/>
    <mergeCell ref="N165:N166"/>
    <mergeCell ref="O165:P166"/>
    <mergeCell ref="Q165:Q166"/>
    <mergeCell ref="T165:T166"/>
    <mergeCell ref="U165:V166"/>
    <mergeCell ref="W165:W166"/>
    <mergeCell ref="A167:A168"/>
    <mergeCell ref="B167:B168"/>
    <mergeCell ref="C167:D168"/>
    <mergeCell ref="E167:E168"/>
    <mergeCell ref="G167:G168"/>
    <mergeCell ref="H167:H168"/>
    <mergeCell ref="I167:J168"/>
    <mergeCell ref="K167:K168"/>
    <mergeCell ref="M167:M168"/>
    <mergeCell ref="N167:N168"/>
    <mergeCell ref="O167:P168"/>
    <mergeCell ref="Q167:Q168"/>
    <mergeCell ref="S167:S168"/>
    <mergeCell ref="T167:T168"/>
    <mergeCell ref="U167:V168"/>
    <mergeCell ref="W167:W168"/>
    <mergeCell ref="AA154:AB154"/>
    <mergeCell ref="Z149:Z150"/>
    <mergeCell ref="AA149:AB150"/>
    <mergeCell ref="AC149:AC150"/>
    <mergeCell ref="Y150:Y151"/>
    <mergeCell ref="Z151:Z152"/>
    <mergeCell ref="AA151:AB152"/>
    <mergeCell ref="AC151:AC152"/>
    <mergeCell ref="Z145:Z146"/>
    <mergeCell ref="AA145:AB146"/>
    <mergeCell ref="AC145:AC146"/>
    <mergeCell ref="Y147:Y148"/>
    <mergeCell ref="Z147:Z148"/>
    <mergeCell ref="AA147:AB148"/>
    <mergeCell ref="AC147:AC148"/>
    <mergeCell ref="Z140:Z141"/>
    <mergeCell ref="AA140:AB141"/>
    <mergeCell ref="AC140:AC141"/>
    <mergeCell ref="Y141:Y142"/>
    <mergeCell ref="Z142:Z143"/>
    <mergeCell ref="AA142:AB143"/>
    <mergeCell ref="AC142:AC143"/>
    <mergeCell ref="Z136:Z137"/>
    <mergeCell ref="AA136:AB137"/>
    <mergeCell ref="AC136:AC137"/>
    <mergeCell ref="Y138:Y139"/>
    <mergeCell ref="Z138:Z139"/>
    <mergeCell ref="AA138:AB139"/>
    <mergeCell ref="AC138:AC139"/>
    <mergeCell ref="Z131:Z132"/>
    <mergeCell ref="AA131:AB132"/>
    <mergeCell ref="AC131:AC132"/>
    <mergeCell ref="Y132:Y133"/>
    <mergeCell ref="Z133:Z134"/>
    <mergeCell ref="AA133:AB134"/>
    <mergeCell ref="AC133:AC134"/>
    <mergeCell ref="Z127:Z128"/>
    <mergeCell ref="AA127:AB128"/>
    <mergeCell ref="AC127:AC128"/>
    <mergeCell ref="Y129:Y130"/>
    <mergeCell ref="Z129:Z130"/>
    <mergeCell ref="AA129:AB130"/>
    <mergeCell ref="AC129:AC130"/>
    <mergeCell ref="Z122:Z123"/>
    <mergeCell ref="AA122:AB123"/>
    <mergeCell ref="AC122:AC123"/>
    <mergeCell ref="Y123:Y124"/>
    <mergeCell ref="Z124:Z125"/>
    <mergeCell ref="AA124:AB125"/>
    <mergeCell ref="AC124:AC125"/>
    <mergeCell ref="Z118:Z119"/>
    <mergeCell ref="AA118:AB119"/>
    <mergeCell ref="AC118:AC119"/>
    <mergeCell ref="Y120:Y121"/>
    <mergeCell ref="Z120:Z121"/>
    <mergeCell ref="AA120:AB121"/>
    <mergeCell ref="AC120:AC121"/>
    <mergeCell ref="Z113:Z114"/>
    <mergeCell ref="AA113:AB114"/>
    <mergeCell ref="AC113:AC114"/>
    <mergeCell ref="Y114:Y115"/>
    <mergeCell ref="Z115:Z116"/>
    <mergeCell ref="AA115:AB116"/>
    <mergeCell ref="AC115:AC116"/>
    <mergeCell ref="Z109:Z110"/>
    <mergeCell ref="AA109:AB110"/>
    <mergeCell ref="AC109:AC110"/>
    <mergeCell ref="Y111:Y112"/>
    <mergeCell ref="Z111:Z112"/>
    <mergeCell ref="AA111:AB112"/>
    <mergeCell ref="AC111:AC112"/>
    <mergeCell ref="Z104:Z105"/>
    <mergeCell ref="AA104:AB105"/>
    <mergeCell ref="AC104:AC105"/>
    <mergeCell ref="Y105:Y106"/>
    <mergeCell ref="Z106:Z107"/>
    <mergeCell ref="AA106:AB107"/>
    <mergeCell ref="AC106:AC107"/>
    <mergeCell ref="Z100:Z101"/>
    <mergeCell ref="AA100:AB101"/>
    <mergeCell ref="AC100:AC101"/>
    <mergeCell ref="Y102:Y103"/>
    <mergeCell ref="Z102:Z103"/>
    <mergeCell ref="AA102:AB103"/>
    <mergeCell ref="AC102:AC103"/>
    <mergeCell ref="Z95:Z96"/>
    <mergeCell ref="AA95:AB96"/>
    <mergeCell ref="AC95:AC96"/>
    <mergeCell ref="Y96:Y97"/>
    <mergeCell ref="Z97:Z98"/>
    <mergeCell ref="AA97:AB98"/>
    <mergeCell ref="AC97:AC98"/>
    <mergeCell ref="Z91:Z92"/>
    <mergeCell ref="AA91:AB92"/>
    <mergeCell ref="AC91:AC92"/>
    <mergeCell ref="Y93:Y94"/>
    <mergeCell ref="Z93:Z94"/>
    <mergeCell ref="AA93:AB94"/>
    <mergeCell ref="AC93:AC94"/>
    <mergeCell ref="Z86:Z87"/>
    <mergeCell ref="AA86:AB87"/>
    <mergeCell ref="AC86:AC87"/>
    <mergeCell ref="Y87:Y88"/>
    <mergeCell ref="Z88:Z89"/>
    <mergeCell ref="AA88:AB89"/>
    <mergeCell ref="AC88:AC89"/>
    <mergeCell ref="Z82:Z83"/>
    <mergeCell ref="AA82:AB83"/>
    <mergeCell ref="AC82:AC83"/>
    <mergeCell ref="Y84:Y85"/>
    <mergeCell ref="Z84:Z85"/>
    <mergeCell ref="AA84:AB85"/>
    <mergeCell ref="AC84:AC85"/>
    <mergeCell ref="Z77:Z78"/>
    <mergeCell ref="AA77:AB78"/>
    <mergeCell ref="AC77:AC78"/>
    <mergeCell ref="Y78:Y79"/>
    <mergeCell ref="Z79:Z80"/>
    <mergeCell ref="AA79:AB80"/>
    <mergeCell ref="AC79:AC80"/>
    <mergeCell ref="Z73:Z74"/>
    <mergeCell ref="AA73:AB74"/>
    <mergeCell ref="AC73:AC74"/>
    <mergeCell ref="Y75:Y76"/>
    <mergeCell ref="Z75:Z76"/>
    <mergeCell ref="AA75:AB76"/>
    <mergeCell ref="AC75:AC76"/>
    <mergeCell ref="Z68:Z69"/>
    <mergeCell ref="AA68:AB69"/>
    <mergeCell ref="AC68:AC69"/>
    <mergeCell ref="Y69:Y70"/>
    <mergeCell ref="Z70:Z71"/>
    <mergeCell ref="AA70:AB71"/>
    <mergeCell ref="AC70:AC71"/>
    <mergeCell ref="Z64:Z65"/>
    <mergeCell ref="AA64:AB65"/>
    <mergeCell ref="AC64:AC65"/>
    <mergeCell ref="Y66:Y67"/>
    <mergeCell ref="Z66:Z67"/>
    <mergeCell ref="AA66:AB67"/>
    <mergeCell ref="AC66:AC67"/>
    <mergeCell ref="Z59:Z60"/>
    <mergeCell ref="AA59:AB60"/>
    <mergeCell ref="AC59:AC60"/>
    <mergeCell ref="Y60:Y61"/>
    <mergeCell ref="Z61:Z62"/>
    <mergeCell ref="AA61:AB62"/>
    <mergeCell ref="AC61:AC62"/>
    <mergeCell ref="Z55:Z56"/>
    <mergeCell ref="AA55:AB56"/>
    <mergeCell ref="AC55:AC56"/>
    <mergeCell ref="Y57:Y58"/>
    <mergeCell ref="Z57:Z58"/>
    <mergeCell ref="AA57:AB58"/>
    <mergeCell ref="AC57:AC58"/>
    <mergeCell ref="Z50:Z51"/>
    <mergeCell ref="AA50:AB51"/>
    <mergeCell ref="AC50:AC51"/>
    <mergeCell ref="Y51:Y52"/>
    <mergeCell ref="Z52:Z53"/>
    <mergeCell ref="AA52:AB53"/>
    <mergeCell ref="AC52:AC53"/>
    <mergeCell ref="Z46:Z47"/>
    <mergeCell ref="AA46:AB47"/>
    <mergeCell ref="AC46:AC47"/>
    <mergeCell ref="Y48:Y49"/>
    <mergeCell ref="Z48:Z49"/>
    <mergeCell ref="AA48:AB49"/>
    <mergeCell ref="AC48:AC49"/>
    <mergeCell ref="Z41:Z42"/>
    <mergeCell ref="AA41:AB42"/>
    <mergeCell ref="AC41:AC42"/>
    <mergeCell ref="Y42:Y43"/>
    <mergeCell ref="Z43:Z44"/>
    <mergeCell ref="AA43:AB44"/>
    <mergeCell ref="AC43:AC44"/>
    <mergeCell ref="Z37:Z38"/>
    <mergeCell ref="AA37:AB38"/>
    <mergeCell ref="AC37:AC38"/>
    <mergeCell ref="Y39:Y40"/>
    <mergeCell ref="Z39:Z40"/>
    <mergeCell ref="AA39:AB40"/>
    <mergeCell ref="AC39:AC40"/>
    <mergeCell ref="Z32:Z33"/>
    <mergeCell ref="AA32:AB33"/>
    <mergeCell ref="AC32:AC33"/>
    <mergeCell ref="Y33:Y34"/>
    <mergeCell ref="Z34:Z35"/>
    <mergeCell ref="AA34:AB35"/>
    <mergeCell ref="AC34:AC35"/>
    <mergeCell ref="Z28:Z29"/>
    <mergeCell ref="AA28:AB29"/>
    <mergeCell ref="AC28:AC29"/>
    <mergeCell ref="Y30:Y31"/>
    <mergeCell ref="Z30:Z31"/>
    <mergeCell ref="AA30:AB31"/>
    <mergeCell ref="AC30:AC31"/>
    <mergeCell ref="Z23:Z24"/>
    <mergeCell ref="AA23:AB24"/>
    <mergeCell ref="AC23:AC24"/>
    <mergeCell ref="Y24:Y25"/>
    <mergeCell ref="Z25:Z26"/>
    <mergeCell ref="AA25:AB26"/>
    <mergeCell ref="AC25:AC26"/>
    <mergeCell ref="Z19:Z20"/>
    <mergeCell ref="AA19:AB20"/>
    <mergeCell ref="AC19:AC20"/>
    <mergeCell ref="Y21:Y22"/>
    <mergeCell ref="Z21:Z22"/>
    <mergeCell ref="AA21:AB22"/>
    <mergeCell ref="AC21:AC22"/>
    <mergeCell ref="Z14:Z15"/>
    <mergeCell ref="AA14:AB15"/>
    <mergeCell ref="AC14:AC15"/>
    <mergeCell ref="Y15:Y16"/>
    <mergeCell ref="Z16:Z17"/>
    <mergeCell ref="AA16:AB17"/>
    <mergeCell ref="AC16:AC17"/>
    <mergeCell ref="Z10:Z11"/>
    <mergeCell ref="AA10:AB11"/>
    <mergeCell ref="AC10:AC11"/>
    <mergeCell ref="Y12:Y13"/>
    <mergeCell ref="Z12:Z13"/>
    <mergeCell ref="AA12:AB13"/>
    <mergeCell ref="AC12:AC13"/>
    <mergeCell ref="Z5:Z6"/>
    <mergeCell ref="AA5:AB6"/>
    <mergeCell ref="AC5:AC6"/>
    <mergeCell ref="Y6:Y7"/>
    <mergeCell ref="Z7:Z8"/>
    <mergeCell ref="AA7:AB8"/>
    <mergeCell ref="AC7:AC8"/>
    <mergeCell ref="Z1:Z2"/>
    <mergeCell ref="AA1:AB2"/>
    <mergeCell ref="AC1:AC2"/>
    <mergeCell ref="Y3:Y4"/>
    <mergeCell ref="Z3:Z4"/>
    <mergeCell ref="AA3:AB4"/>
    <mergeCell ref="AC3:AC4"/>
    <mergeCell ref="U154:V154"/>
    <mergeCell ref="T149:T150"/>
    <mergeCell ref="U149:V150"/>
    <mergeCell ref="W149:W150"/>
    <mergeCell ref="S150:S151"/>
    <mergeCell ref="T151:T152"/>
    <mergeCell ref="U151:V152"/>
    <mergeCell ref="W151:W152"/>
    <mergeCell ref="T145:T146"/>
    <mergeCell ref="U145:V146"/>
    <mergeCell ref="W145:W146"/>
    <mergeCell ref="S147:S148"/>
    <mergeCell ref="T147:T148"/>
    <mergeCell ref="U147:V148"/>
    <mergeCell ref="W147:W148"/>
    <mergeCell ref="T140:T141"/>
    <mergeCell ref="U140:V141"/>
    <mergeCell ref="W140:W141"/>
    <mergeCell ref="S141:S142"/>
    <mergeCell ref="T142:T143"/>
    <mergeCell ref="U142:V143"/>
    <mergeCell ref="W142:W143"/>
    <mergeCell ref="T136:T137"/>
    <mergeCell ref="U136:V137"/>
    <mergeCell ref="W136:W137"/>
    <mergeCell ref="S138:S139"/>
    <mergeCell ref="T138:T139"/>
    <mergeCell ref="U138:V139"/>
    <mergeCell ref="W138:W139"/>
    <mergeCell ref="T131:T132"/>
    <mergeCell ref="U131:V132"/>
    <mergeCell ref="W131:W132"/>
    <mergeCell ref="S132:S133"/>
    <mergeCell ref="T133:T134"/>
    <mergeCell ref="U133:V134"/>
    <mergeCell ref="W133:W134"/>
    <mergeCell ref="T127:T128"/>
    <mergeCell ref="U127:V128"/>
    <mergeCell ref="W127:W128"/>
    <mergeCell ref="S129:S130"/>
    <mergeCell ref="T129:T130"/>
    <mergeCell ref="U129:V130"/>
    <mergeCell ref="W129:W130"/>
    <mergeCell ref="T122:T123"/>
    <mergeCell ref="U122:V123"/>
    <mergeCell ref="W122:W123"/>
    <mergeCell ref="S123:S124"/>
    <mergeCell ref="T124:T125"/>
    <mergeCell ref="U124:V125"/>
    <mergeCell ref="W124:W125"/>
    <mergeCell ref="T118:T119"/>
    <mergeCell ref="U118:V119"/>
    <mergeCell ref="W118:W119"/>
    <mergeCell ref="S120:S121"/>
    <mergeCell ref="T120:T121"/>
    <mergeCell ref="U120:V121"/>
    <mergeCell ref="W120:W121"/>
    <mergeCell ref="T113:T114"/>
    <mergeCell ref="U113:V114"/>
    <mergeCell ref="W113:W114"/>
    <mergeCell ref="S114:S115"/>
    <mergeCell ref="T115:T116"/>
    <mergeCell ref="U115:V116"/>
    <mergeCell ref="W115:W116"/>
    <mergeCell ref="T109:T110"/>
    <mergeCell ref="U109:V110"/>
    <mergeCell ref="W109:W110"/>
    <mergeCell ref="S111:S112"/>
    <mergeCell ref="T111:T112"/>
    <mergeCell ref="U111:V112"/>
    <mergeCell ref="W111:W112"/>
    <mergeCell ref="T104:T105"/>
    <mergeCell ref="U104:V105"/>
    <mergeCell ref="W104:W105"/>
    <mergeCell ref="S105:S106"/>
    <mergeCell ref="T106:T107"/>
    <mergeCell ref="U106:V107"/>
    <mergeCell ref="W106:W107"/>
    <mergeCell ref="T100:T101"/>
    <mergeCell ref="U100:V101"/>
    <mergeCell ref="W100:W101"/>
    <mergeCell ref="S102:S103"/>
    <mergeCell ref="T102:T103"/>
    <mergeCell ref="U102:V103"/>
    <mergeCell ref="W102:W103"/>
    <mergeCell ref="T95:T96"/>
    <mergeCell ref="U95:V96"/>
    <mergeCell ref="W95:W96"/>
    <mergeCell ref="S96:S97"/>
    <mergeCell ref="T97:T98"/>
    <mergeCell ref="U97:V98"/>
    <mergeCell ref="W97:W98"/>
    <mergeCell ref="T91:T92"/>
    <mergeCell ref="U91:V92"/>
    <mergeCell ref="W91:W92"/>
    <mergeCell ref="S93:S94"/>
    <mergeCell ref="T93:T94"/>
    <mergeCell ref="U93:V94"/>
    <mergeCell ref="W93:W94"/>
    <mergeCell ref="T86:T87"/>
    <mergeCell ref="U86:V87"/>
    <mergeCell ref="W86:W87"/>
    <mergeCell ref="S87:S88"/>
    <mergeCell ref="T88:T89"/>
    <mergeCell ref="U88:V89"/>
    <mergeCell ref="W88:W89"/>
    <mergeCell ref="T82:T83"/>
    <mergeCell ref="U82:V83"/>
    <mergeCell ref="W82:W83"/>
    <mergeCell ref="S84:S85"/>
    <mergeCell ref="T84:T85"/>
    <mergeCell ref="U84:V85"/>
    <mergeCell ref="W84:W85"/>
    <mergeCell ref="T77:T78"/>
    <mergeCell ref="U77:V78"/>
    <mergeCell ref="W77:W78"/>
    <mergeCell ref="S78:S79"/>
    <mergeCell ref="T79:T80"/>
    <mergeCell ref="U79:V80"/>
    <mergeCell ref="W79:W80"/>
    <mergeCell ref="T73:T74"/>
    <mergeCell ref="U73:V74"/>
    <mergeCell ref="W73:W74"/>
    <mergeCell ref="S75:S76"/>
    <mergeCell ref="T75:T76"/>
    <mergeCell ref="U75:V76"/>
    <mergeCell ref="W75:W76"/>
    <mergeCell ref="T68:T69"/>
    <mergeCell ref="U68:V69"/>
    <mergeCell ref="W68:W69"/>
    <mergeCell ref="S69:S70"/>
    <mergeCell ref="T70:T71"/>
    <mergeCell ref="U70:V71"/>
    <mergeCell ref="W70:W71"/>
    <mergeCell ref="T64:T65"/>
    <mergeCell ref="U64:V65"/>
    <mergeCell ref="W64:W65"/>
    <mergeCell ref="S66:S67"/>
    <mergeCell ref="T66:T67"/>
    <mergeCell ref="U66:V67"/>
    <mergeCell ref="W66:W67"/>
    <mergeCell ref="T59:T60"/>
    <mergeCell ref="U59:V60"/>
    <mergeCell ref="W59:W60"/>
    <mergeCell ref="S60:S61"/>
    <mergeCell ref="T61:T62"/>
    <mergeCell ref="U61:V62"/>
    <mergeCell ref="W61:W62"/>
    <mergeCell ref="T55:T56"/>
    <mergeCell ref="U55:V56"/>
    <mergeCell ref="W55:W56"/>
    <mergeCell ref="S57:S58"/>
    <mergeCell ref="T57:T58"/>
    <mergeCell ref="U57:V58"/>
    <mergeCell ref="W57:W58"/>
    <mergeCell ref="T50:T51"/>
    <mergeCell ref="U50:V51"/>
    <mergeCell ref="W50:W51"/>
    <mergeCell ref="S51:S52"/>
    <mergeCell ref="T52:T53"/>
    <mergeCell ref="U52:V53"/>
    <mergeCell ref="W52:W53"/>
    <mergeCell ref="T46:T47"/>
    <mergeCell ref="U46:V47"/>
    <mergeCell ref="W46:W47"/>
    <mergeCell ref="S48:S49"/>
    <mergeCell ref="T48:T49"/>
    <mergeCell ref="U48:V49"/>
    <mergeCell ref="W48:W49"/>
    <mergeCell ref="T41:T42"/>
    <mergeCell ref="U41:V42"/>
    <mergeCell ref="W41:W42"/>
    <mergeCell ref="S42:S43"/>
    <mergeCell ref="T43:T44"/>
    <mergeCell ref="U43:V44"/>
    <mergeCell ref="W43:W44"/>
    <mergeCell ref="T37:T38"/>
    <mergeCell ref="U37:V38"/>
    <mergeCell ref="W37:W38"/>
    <mergeCell ref="S39:S40"/>
    <mergeCell ref="T39:T40"/>
    <mergeCell ref="U39:V40"/>
    <mergeCell ref="W39:W40"/>
    <mergeCell ref="T32:T33"/>
    <mergeCell ref="U32:V33"/>
    <mergeCell ref="W32:W33"/>
    <mergeCell ref="S33:S34"/>
    <mergeCell ref="T34:T35"/>
    <mergeCell ref="U34:V35"/>
    <mergeCell ref="W34:W35"/>
    <mergeCell ref="T28:T29"/>
    <mergeCell ref="U28:V29"/>
    <mergeCell ref="W28:W29"/>
    <mergeCell ref="S30:S31"/>
    <mergeCell ref="T30:T31"/>
    <mergeCell ref="U30:V31"/>
    <mergeCell ref="W30:W31"/>
    <mergeCell ref="T23:T24"/>
    <mergeCell ref="U23:V24"/>
    <mergeCell ref="W23:W24"/>
    <mergeCell ref="S24:S25"/>
    <mergeCell ref="T25:T26"/>
    <mergeCell ref="U25:V26"/>
    <mergeCell ref="W25:W26"/>
    <mergeCell ref="T19:T20"/>
    <mergeCell ref="U19:V20"/>
    <mergeCell ref="W19:W20"/>
    <mergeCell ref="S21:S22"/>
    <mergeCell ref="T21:T22"/>
    <mergeCell ref="U21:V22"/>
    <mergeCell ref="W21:W22"/>
    <mergeCell ref="T14:T15"/>
    <mergeCell ref="U14:V15"/>
    <mergeCell ref="W14:W15"/>
    <mergeCell ref="S15:S16"/>
    <mergeCell ref="T16:T17"/>
    <mergeCell ref="U16:V17"/>
    <mergeCell ref="W16:W17"/>
    <mergeCell ref="T10:T11"/>
    <mergeCell ref="U10:V11"/>
    <mergeCell ref="W10:W11"/>
    <mergeCell ref="S12:S13"/>
    <mergeCell ref="T12:T13"/>
    <mergeCell ref="U12:V13"/>
    <mergeCell ref="W12:W13"/>
    <mergeCell ref="T5:T6"/>
    <mergeCell ref="U5:V6"/>
    <mergeCell ref="W5:W6"/>
    <mergeCell ref="S6:S7"/>
    <mergeCell ref="T7:T8"/>
    <mergeCell ref="U7:V8"/>
    <mergeCell ref="W7:W8"/>
    <mergeCell ref="T1:T2"/>
    <mergeCell ref="U1:V2"/>
    <mergeCell ref="W1:W2"/>
    <mergeCell ref="S3:S4"/>
    <mergeCell ref="T3:T4"/>
    <mergeCell ref="U3:V4"/>
    <mergeCell ref="W3:W4"/>
    <mergeCell ref="O154:P154"/>
    <mergeCell ref="N149:N150"/>
    <mergeCell ref="O149:P150"/>
    <mergeCell ref="Q149:Q150"/>
    <mergeCell ref="M150:M151"/>
    <mergeCell ref="N151:N152"/>
    <mergeCell ref="O151:P152"/>
    <mergeCell ref="Q151:Q152"/>
    <mergeCell ref="N145:N146"/>
    <mergeCell ref="O145:P146"/>
    <mergeCell ref="Q145:Q146"/>
    <mergeCell ref="M147:M148"/>
    <mergeCell ref="N147:N148"/>
    <mergeCell ref="O147:P148"/>
    <mergeCell ref="Q147:Q148"/>
    <mergeCell ref="N140:N141"/>
    <mergeCell ref="O140:P141"/>
    <mergeCell ref="Q140:Q141"/>
    <mergeCell ref="M141:M142"/>
    <mergeCell ref="N142:N143"/>
    <mergeCell ref="O142:P143"/>
    <mergeCell ref="Q142:Q143"/>
    <mergeCell ref="N136:N137"/>
    <mergeCell ref="O136:P137"/>
    <mergeCell ref="Q136:Q137"/>
    <mergeCell ref="M138:M139"/>
    <mergeCell ref="N138:N139"/>
    <mergeCell ref="O138:P139"/>
    <mergeCell ref="Q138:Q139"/>
    <mergeCell ref="N131:N132"/>
    <mergeCell ref="O131:P132"/>
    <mergeCell ref="Q131:Q132"/>
    <mergeCell ref="M132:M133"/>
    <mergeCell ref="N133:N134"/>
    <mergeCell ref="O133:P134"/>
    <mergeCell ref="Q133:Q134"/>
    <mergeCell ref="N127:N128"/>
    <mergeCell ref="O127:P128"/>
    <mergeCell ref="Q127:Q128"/>
    <mergeCell ref="M129:M130"/>
    <mergeCell ref="N129:N130"/>
    <mergeCell ref="O129:P130"/>
    <mergeCell ref="Q129:Q130"/>
    <mergeCell ref="N122:N123"/>
    <mergeCell ref="O122:P123"/>
    <mergeCell ref="Q122:Q123"/>
    <mergeCell ref="M123:M124"/>
    <mergeCell ref="N124:N125"/>
    <mergeCell ref="O124:P125"/>
    <mergeCell ref="Q124:Q125"/>
    <mergeCell ref="N118:N119"/>
    <mergeCell ref="O118:P119"/>
    <mergeCell ref="Q118:Q119"/>
    <mergeCell ref="M120:M121"/>
    <mergeCell ref="N120:N121"/>
    <mergeCell ref="O120:P121"/>
    <mergeCell ref="Q120:Q121"/>
    <mergeCell ref="N113:N114"/>
    <mergeCell ref="O113:P114"/>
    <mergeCell ref="Q113:Q114"/>
    <mergeCell ref="M114:M115"/>
    <mergeCell ref="N115:N116"/>
    <mergeCell ref="O115:P116"/>
    <mergeCell ref="Q115:Q116"/>
    <mergeCell ref="N109:N110"/>
    <mergeCell ref="O109:P110"/>
    <mergeCell ref="Q109:Q110"/>
    <mergeCell ref="M111:M112"/>
    <mergeCell ref="N111:N112"/>
    <mergeCell ref="O111:P112"/>
    <mergeCell ref="Q111:Q112"/>
    <mergeCell ref="N104:N105"/>
    <mergeCell ref="O104:P105"/>
    <mergeCell ref="Q104:Q105"/>
    <mergeCell ref="M105:M106"/>
    <mergeCell ref="N106:N107"/>
    <mergeCell ref="O106:P107"/>
    <mergeCell ref="Q106:Q107"/>
    <mergeCell ref="N100:N101"/>
    <mergeCell ref="O100:P101"/>
    <mergeCell ref="Q100:Q101"/>
    <mergeCell ref="M102:M103"/>
    <mergeCell ref="N102:N103"/>
    <mergeCell ref="O102:P103"/>
    <mergeCell ref="Q102:Q103"/>
    <mergeCell ref="N95:N96"/>
    <mergeCell ref="O95:P96"/>
    <mergeCell ref="Q95:Q96"/>
    <mergeCell ref="M96:M97"/>
    <mergeCell ref="N97:N98"/>
    <mergeCell ref="O97:P98"/>
    <mergeCell ref="Q97:Q98"/>
    <mergeCell ref="N91:N92"/>
    <mergeCell ref="O91:P92"/>
    <mergeCell ref="Q91:Q92"/>
    <mergeCell ref="M93:M94"/>
    <mergeCell ref="N93:N94"/>
    <mergeCell ref="O93:P94"/>
    <mergeCell ref="Q93:Q94"/>
    <mergeCell ref="N86:N87"/>
    <mergeCell ref="O86:P87"/>
    <mergeCell ref="Q86:Q87"/>
    <mergeCell ref="M87:M88"/>
    <mergeCell ref="N88:N89"/>
    <mergeCell ref="O88:P89"/>
    <mergeCell ref="Q88:Q89"/>
    <mergeCell ref="N82:N83"/>
    <mergeCell ref="O82:P83"/>
    <mergeCell ref="Q82:Q83"/>
    <mergeCell ref="M84:M85"/>
    <mergeCell ref="N84:N85"/>
    <mergeCell ref="O84:P85"/>
    <mergeCell ref="Q84:Q85"/>
    <mergeCell ref="N77:N78"/>
    <mergeCell ref="O77:P78"/>
    <mergeCell ref="Q77:Q78"/>
    <mergeCell ref="M78:M79"/>
    <mergeCell ref="N79:N80"/>
    <mergeCell ref="O79:P80"/>
    <mergeCell ref="Q79:Q80"/>
    <mergeCell ref="N73:N74"/>
    <mergeCell ref="O73:P74"/>
    <mergeCell ref="Q73:Q74"/>
    <mergeCell ref="M75:M76"/>
    <mergeCell ref="N75:N76"/>
    <mergeCell ref="O75:P76"/>
    <mergeCell ref="Q75:Q76"/>
    <mergeCell ref="N68:N69"/>
    <mergeCell ref="O68:P69"/>
    <mergeCell ref="Q68:Q69"/>
    <mergeCell ref="M69:M70"/>
    <mergeCell ref="N70:N71"/>
    <mergeCell ref="O70:P71"/>
    <mergeCell ref="Q70:Q71"/>
    <mergeCell ref="N64:N65"/>
    <mergeCell ref="O64:P65"/>
    <mergeCell ref="Q64:Q65"/>
    <mergeCell ref="M66:M67"/>
    <mergeCell ref="N66:N67"/>
    <mergeCell ref="O66:P67"/>
    <mergeCell ref="Q66:Q67"/>
    <mergeCell ref="N59:N60"/>
    <mergeCell ref="O59:P60"/>
    <mergeCell ref="Q59:Q60"/>
    <mergeCell ref="M60:M61"/>
    <mergeCell ref="N61:N62"/>
    <mergeCell ref="O61:P62"/>
    <mergeCell ref="Q61:Q62"/>
    <mergeCell ref="N55:N56"/>
    <mergeCell ref="O55:P56"/>
    <mergeCell ref="Q55:Q56"/>
    <mergeCell ref="M57:M58"/>
    <mergeCell ref="N57:N58"/>
    <mergeCell ref="O57:P58"/>
    <mergeCell ref="Q57:Q58"/>
    <mergeCell ref="N50:N51"/>
    <mergeCell ref="O50:P51"/>
    <mergeCell ref="Q50:Q51"/>
    <mergeCell ref="M51:M52"/>
    <mergeCell ref="N52:N53"/>
    <mergeCell ref="O52:P53"/>
    <mergeCell ref="Q52:Q53"/>
    <mergeCell ref="N46:N47"/>
    <mergeCell ref="O46:P47"/>
    <mergeCell ref="Q46:Q47"/>
    <mergeCell ref="M48:M49"/>
    <mergeCell ref="N48:N49"/>
    <mergeCell ref="O48:P49"/>
    <mergeCell ref="Q48:Q49"/>
    <mergeCell ref="N41:N42"/>
    <mergeCell ref="O41:P42"/>
    <mergeCell ref="Q41:Q42"/>
    <mergeCell ref="M42:M43"/>
    <mergeCell ref="N43:N44"/>
    <mergeCell ref="O43:P44"/>
    <mergeCell ref="Q43:Q44"/>
    <mergeCell ref="N37:N38"/>
    <mergeCell ref="O37:P38"/>
    <mergeCell ref="Q37:Q38"/>
    <mergeCell ref="M39:M40"/>
    <mergeCell ref="N39:N40"/>
    <mergeCell ref="O39:P40"/>
    <mergeCell ref="Q39:Q40"/>
    <mergeCell ref="N32:N33"/>
    <mergeCell ref="O32:P33"/>
    <mergeCell ref="Q32:Q33"/>
    <mergeCell ref="M33:M34"/>
    <mergeCell ref="N34:N35"/>
    <mergeCell ref="O34:P35"/>
    <mergeCell ref="Q34:Q35"/>
    <mergeCell ref="N28:N29"/>
    <mergeCell ref="O28:P29"/>
    <mergeCell ref="Q28:Q29"/>
    <mergeCell ref="M30:M31"/>
    <mergeCell ref="N30:N31"/>
    <mergeCell ref="O30:P31"/>
    <mergeCell ref="Q30:Q31"/>
    <mergeCell ref="N23:N24"/>
    <mergeCell ref="O23:P24"/>
    <mergeCell ref="Q23:Q24"/>
    <mergeCell ref="M24:M25"/>
    <mergeCell ref="N25:N26"/>
    <mergeCell ref="O25:P26"/>
    <mergeCell ref="Q25:Q26"/>
    <mergeCell ref="N19:N20"/>
    <mergeCell ref="O19:P20"/>
    <mergeCell ref="Q19:Q20"/>
    <mergeCell ref="M21:M22"/>
    <mergeCell ref="N21:N22"/>
    <mergeCell ref="O21:P22"/>
    <mergeCell ref="Q21:Q22"/>
    <mergeCell ref="N14:N15"/>
    <mergeCell ref="O14:P15"/>
    <mergeCell ref="Q14:Q15"/>
    <mergeCell ref="M15:M16"/>
    <mergeCell ref="N16:N17"/>
    <mergeCell ref="O16:P17"/>
    <mergeCell ref="Q16:Q17"/>
    <mergeCell ref="N10:N11"/>
    <mergeCell ref="O10:P11"/>
    <mergeCell ref="Q10:Q11"/>
    <mergeCell ref="M12:M13"/>
    <mergeCell ref="N12:N13"/>
    <mergeCell ref="O12:P13"/>
    <mergeCell ref="Q12:Q13"/>
    <mergeCell ref="N5:N6"/>
    <mergeCell ref="O5:P6"/>
    <mergeCell ref="Q5:Q6"/>
    <mergeCell ref="M6:M7"/>
    <mergeCell ref="N7:N8"/>
    <mergeCell ref="O7:P8"/>
    <mergeCell ref="Q7:Q8"/>
    <mergeCell ref="N1:N2"/>
    <mergeCell ref="O1:P2"/>
    <mergeCell ref="Q1:Q2"/>
    <mergeCell ref="M3:M4"/>
    <mergeCell ref="N3:N4"/>
    <mergeCell ref="O3:P4"/>
    <mergeCell ref="Q3:Q4"/>
    <mergeCell ref="I154:J154"/>
    <mergeCell ref="H149:H150"/>
    <mergeCell ref="I149:J150"/>
    <mergeCell ref="K149:K150"/>
    <mergeCell ref="G150:G151"/>
    <mergeCell ref="H151:H152"/>
    <mergeCell ref="I151:J152"/>
    <mergeCell ref="K151:K152"/>
    <mergeCell ref="H145:H146"/>
    <mergeCell ref="I145:J146"/>
    <mergeCell ref="K145:K146"/>
    <mergeCell ref="G147:G148"/>
    <mergeCell ref="H147:H148"/>
    <mergeCell ref="I147:J148"/>
    <mergeCell ref="K147:K148"/>
    <mergeCell ref="H140:H141"/>
    <mergeCell ref="I140:J141"/>
    <mergeCell ref="K140:K141"/>
    <mergeCell ref="G141:G142"/>
    <mergeCell ref="H142:H143"/>
    <mergeCell ref="I142:J143"/>
    <mergeCell ref="K142:K143"/>
    <mergeCell ref="H136:H137"/>
    <mergeCell ref="I136:J137"/>
    <mergeCell ref="K136:K137"/>
    <mergeCell ref="G138:G139"/>
    <mergeCell ref="H138:H139"/>
    <mergeCell ref="I138:J139"/>
    <mergeCell ref="K138:K139"/>
    <mergeCell ref="H131:H132"/>
    <mergeCell ref="I131:J132"/>
    <mergeCell ref="K131:K132"/>
    <mergeCell ref="G132:G133"/>
    <mergeCell ref="H133:H134"/>
    <mergeCell ref="I133:J134"/>
    <mergeCell ref="K133:K134"/>
    <mergeCell ref="H127:H128"/>
    <mergeCell ref="I127:J128"/>
    <mergeCell ref="K127:K128"/>
    <mergeCell ref="G129:G130"/>
    <mergeCell ref="H129:H130"/>
    <mergeCell ref="I129:J130"/>
    <mergeCell ref="K129:K130"/>
    <mergeCell ref="H122:H123"/>
    <mergeCell ref="I122:J123"/>
    <mergeCell ref="K122:K123"/>
    <mergeCell ref="G123:G124"/>
    <mergeCell ref="H124:H125"/>
    <mergeCell ref="I124:J125"/>
    <mergeCell ref="K124:K125"/>
    <mergeCell ref="H118:H119"/>
    <mergeCell ref="I118:J119"/>
    <mergeCell ref="K118:K119"/>
    <mergeCell ref="G120:G121"/>
    <mergeCell ref="H120:H121"/>
    <mergeCell ref="I120:J121"/>
    <mergeCell ref="K120:K121"/>
    <mergeCell ref="H113:H114"/>
    <mergeCell ref="I113:J114"/>
    <mergeCell ref="K113:K114"/>
    <mergeCell ref="G114:G115"/>
    <mergeCell ref="H115:H116"/>
    <mergeCell ref="I115:J116"/>
    <mergeCell ref="K115:K116"/>
    <mergeCell ref="H109:H110"/>
    <mergeCell ref="I109:J110"/>
    <mergeCell ref="K109:K110"/>
    <mergeCell ref="G111:G112"/>
    <mergeCell ref="H111:H112"/>
    <mergeCell ref="I111:J112"/>
    <mergeCell ref="K111:K112"/>
    <mergeCell ref="H104:H105"/>
    <mergeCell ref="I104:J105"/>
    <mergeCell ref="K104:K105"/>
    <mergeCell ref="G105:G106"/>
    <mergeCell ref="H106:H107"/>
    <mergeCell ref="I106:J107"/>
    <mergeCell ref="K106:K107"/>
    <mergeCell ref="H100:H101"/>
    <mergeCell ref="I100:J101"/>
    <mergeCell ref="K100:K101"/>
    <mergeCell ref="G102:G103"/>
    <mergeCell ref="H102:H103"/>
    <mergeCell ref="I102:J103"/>
    <mergeCell ref="K102:K103"/>
    <mergeCell ref="H95:H96"/>
    <mergeCell ref="I95:J96"/>
    <mergeCell ref="K95:K96"/>
    <mergeCell ref="G96:G97"/>
    <mergeCell ref="H97:H98"/>
    <mergeCell ref="I97:J98"/>
    <mergeCell ref="K97:K98"/>
    <mergeCell ref="H91:H92"/>
    <mergeCell ref="I91:J92"/>
    <mergeCell ref="K91:K92"/>
    <mergeCell ref="G93:G94"/>
    <mergeCell ref="H93:H94"/>
    <mergeCell ref="I93:J94"/>
    <mergeCell ref="K93:K94"/>
    <mergeCell ref="H86:H87"/>
    <mergeCell ref="I86:J87"/>
    <mergeCell ref="K86:K87"/>
    <mergeCell ref="G87:G88"/>
    <mergeCell ref="H88:H89"/>
    <mergeCell ref="I88:J89"/>
    <mergeCell ref="K88:K89"/>
    <mergeCell ref="H82:H83"/>
    <mergeCell ref="I82:J83"/>
    <mergeCell ref="K82:K83"/>
    <mergeCell ref="G84:G85"/>
    <mergeCell ref="H84:H85"/>
    <mergeCell ref="I84:J85"/>
    <mergeCell ref="K84:K85"/>
    <mergeCell ref="H77:H78"/>
    <mergeCell ref="I77:J78"/>
    <mergeCell ref="K77:K78"/>
    <mergeCell ref="G78:G79"/>
    <mergeCell ref="H79:H80"/>
    <mergeCell ref="I79:J80"/>
    <mergeCell ref="K79:K80"/>
    <mergeCell ref="H73:H74"/>
    <mergeCell ref="I73:J74"/>
    <mergeCell ref="K73:K74"/>
    <mergeCell ref="G75:G76"/>
    <mergeCell ref="H75:H76"/>
    <mergeCell ref="I75:J76"/>
    <mergeCell ref="K75:K76"/>
    <mergeCell ref="H68:H69"/>
    <mergeCell ref="I68:J69"/>
    <mergeCell ref="K68:K69"/>
    <mergeCell ref="G69:G70"/>
    <mergeCell ref="H70:H71"/>
    <mergeCell ref="I70:J71"/>
    <mergeCell ref="K70:K71"/>
    <mergeCell ref="H64:H65"/>
    <mergeCell ref="I64:J65"/>
    <mergeCell ref="K64:K65"/>
    <mergeCell ref="G66:G67"/>
    <mergeCell ref="H66:H67"/>
    <mergeCell ref="I66:J67"/>
    <mergeCell ref="K66:K67"/>
    <mergeCell ref="H59:H60"/>
    <mergeCell ref="I59:J60"/>
    <mergeCell ref="K59:K60"/>
    <mergeCell ref="G60:G61"/>
    <mergeCell ref="H61:H62"/>
    <mergeCell ref="I61:J62"/>
    <mergeCell ref="K61:K62"/>
    <mergeCell ref="H55:H56"/>
    <mergeCell ref="I55:J56"/>
    <mergeCell ref="K55:K56"/>
    <mergeCell ref="G57:G58"/>
    <mergeCell ref="H57:H58"/>
    <mergeCell ref="I57:J58"/>
    <mergeCell ref="K57:K58"/>
    <mergeCell ref="H50:H51"/>
    <mergeCell ref="I50:J51"/>
    <mergeCell ref="K50:K51"/>
    <mergeCell ref="G51:G52"/>
    <mergeCell ref="H52:H53"/>
    <mergeCell ref="I52:J53"/>
    <mergeCell ref="K52:K53"/>
    <mergeCell ref="H46:H47"/>
    <mergeCell ref="I46:J47"/>
    <mergeCell ref="K46:K47"/>
    <mergeCell ref="G48:G49"/>
    <mergeCell ref="H48:H49"/>
    <mergeCell ref="I48:J49"/>
    <mergeCell ref="K48:K49"/>
    <mergeCell ref="H41:H42"/>
    <mergeCell ref="I41:J42"/>
    <mergeCell ref="K41:K42"/>
    <mergeCell ref="G42:G43"/>
    <mergeCell ref="H43:H44"/>
    <mergeCell ref="I43:J44"/>
    <mergeCell ref="K43:K44"/>
    <mergeCell ref="H37:H38"/>
    <mergeCell ref="I37:J38"/>
    <mergeCell ref="K37:K38"/>
    <mergeCell ref="G39:G40"/>
    <mergeCell ref="H39:H40"/>
    <mergeCell ref="I39:J40"/>
    <mergeCell ref="K39:K40"/>
    <mergeCell ref="H32:H33"/>
    <mergeCell ref="I32:J33"/>
    <mergeCell ref="K32:K33"/>
    <mergeCell ref="G33:G34"/>
    <mergeCell ref="H34:H35"/>
    <mergeCell ref="I34:J35"/>
    <mergeCell ref="K34:K35"/>
    <mergeCell ref="H28:H29"/>
    <mergeCell ref="I28:J29"/>
    <mergeCell ref="K28:K29"/>
    <mergeCell ref="G30:G31"/>
    <mergeCell ref="H30:H31"/>
    <mergeCell ref="I30:J31"/>
    <mergeCell ref="K30:K31"/>
    <mergeCell ref="H23:H24"/>
    <mergeCell ref="I23:J24"/>
    <mergeCell ref="K23:K24"/>
    <mergeCell ref="G24:G25"/>
    <mergeCell ref="H25:H26"/>
    <mergeCell ref="I25:J26"/>
    <mergeCell ref="K25:K26"/>
    <mergeCell ref="H19:H20"/>
    <mergeCell ref="I19:J20"/>
    <mergeCell ref="K19:K20"/>
    <mergeCell ref="G21:G22"/>
    <mergeCell ref="H21:H22"/>
    <mergeCell ref="I21:J22"/>
    <mergeCell ref="K21:K22"/>
    <mergeCell ref="H14:H15"/>
    <mergeCell ref="I14:J15"/>
    <mergeCell ref="K14:K15"/>
    <mergeCell ref="G15:G16"/>
    <mergeCell ref="H16:H17"/>
    <mergeCell ref="I16:J17"/>
    <mergeCell ref="K16:K17"/>
    <mergeCell ref="H10:H11"/>
    <mergeCell ref="I10:J11"/>
    <mergeCell ref="K10:K11"/>
    <mergeCell ref="G12:G13"/>
    <mergeCell ref="H12:H13"/>
    <mergeCell ref="I12:J13"/>
    <mergeCell ref="K12:K13"/>
    <mergeCell ref="H5:H6"/>
    <mergeCell ref="I5:J6"/>
    <mergeCell ref="K5:K6"/>
    <mergeCell ref="G6:G7"/>
    <mergeCell ref="H7:H8"/>
    <mergeCell ref="I7:J8"/>
    <mergeCell ref="K7:K8"/>
    <mergeCell ref="H1:H2"/>
    <mergeCell ref="I1:J2"/>
    <mergeCell ref="K1:K2"/>
    <mergeCell ref="G3:G4"/>
    <mergeCell ref="H3:H4"/>
    <mergeCell ref="I3:J4"/>
    <mergeCell ref="K3:K4"/>
    <mergeCell ref="C154:D154"/>
    <mergeCell ref="B149:B150"/>
    <mergeCell ref="C149:D150"/>
    <mergeCell ref="E149:E150"/>
    <mergeCell ref="A150:A151"/>
    <mergeCell ref="B151:B152"/>
    <mergeCell ref="C151:D152"/>
    <mergeCell ref="E151:E152"/>
    <mergeCell ref="B145:B146"/>
    <mergeCell ref="C145:D146"/>
    <mergeCell ref="E145:E146"/>
    <mergeCell ref="A147:A148"/>
    <mergeCell ref="B147:B148"/>
    <mergeCell ref="C147:D148"/>
    <mergeCell ref="E147:E148"/>
    <mergeCell ref="B140:B141"/>
    <mergeCell ref="C140:D141"/>
    <mergeCell ref="E140:E141"/>
    <mergeCell ref="A141:A142"/>
    <mergeCell ref="B142:B143"/>
    <mergeCell ref="C142:D143"/>
    <mergeCell ref="E142:E143"/>
    <mergeCell ref="B136:B137"/>
    <mergeCell ref="C136:D137"/>
    <mergeCell ref="E136:E137"/>
    <mergeCell ref="A138:A139"/>
    <mergeCell ref="B138:B139"/>
    <mergeCell ref="C138:D139"/>
    <mergeCell ref="E138:E139"/>
    <mergeCell ref="B131:B132"/>
    <mergeCell ref="C131:D132"/>
    <mergeCell ref="E131:E132"/>
    <mergeCell ref="A132:A133"/>
    <mergeCell ref="B133:B134"/>
    <mergeCell ref="C133:D134"/>
    <mergeCell ref="E133:E134"/>
    <mergeCell ref="B127:B128"/>
    <mergeCell ref="C127:D128"/>
    <mergeCell ref="E127:E128"/>
    <mergeCell ref="A129:A130"/>
    <mergeCell ref="B129:B130"/>
    <mergeCell ref="C129:D130"/>
    <mergeCell ref="E129:E130"/>
    <mergeCell ref="B122:B123"/>
    <mergeCell ref="C122:D123"/>
    <mergeCell ref="E122:E123"/>
    <mergeCell ref="A123:A124"/>
    <mergeCell ref="B124:B125"/>
    <mergeCell ref="C124:D125"/>
    <mergeCell ref="E124:E125"/>
    <mergeCell ref="B118:B119"/>
    <mergeCell ref="C118:D119"/>
    <mergeCell ref="E118:E119"/>
    <mergeCell ref="A120:A121"/>
    <mergeCell ref="B120:B121"/>
    <mergeCell ref="C120:D121"/>
    <mergeCell ref="E120:E121"/>
    <mergeCell ref="B113:B114"/>
    <mergeCell ref="C113:D114"/>
    <mergeCell ref="E113:E114"/>
    <mergeCell ref="A114:A115"/>
    <mergeCell ref="B115:B116"/>
    <mergeCell ref="C115:D116"/>
    <mergeCell ref="E115:E116"/>
    <mergeCell ref="B109:B110"/>
    <mergeCell ref="C109:D110"/>
    <mergeCell ref="E109:E110"/>
    <mergeCell ref="A111:A112"/>
    <mergeCell ref="B111:B112"/>
    <mergeCell ref="C111:D112"/>
    <mergeCell ref="E111:E112"/>
    <mergeCell ref="B104:B105"/>
    <mergeCell ref="C104:D105"/>
    <mergeCell ref="E104:E105"/>
    <mergeCell ref="A105:A106"/>
    <mergeCell ref="B106:B107"/>
    <mergeCell ref="C106:D107"/>
    <mergeCell ref="E106:E107"/>
    <mergeCell ref="B100:B101"/>
    <mergeCell ref="C100:D101"/>
    <mergeCell ref="E100:E101"/>
    <mergeCell ref="A102:A103"/>
    <mergeCell ref="B102:B103"/>
    <mergeCell ref="C102:D103"/>
    <mergeCell ref="E102:E103"/>
    <mergeCell ref="B95:B96"/>
    <mergeCell ref="C95:D96"/>
    <mergeCell ref="E95:E96"/>
    <mergeCell ref="A96:A97"/>
    <mergeCell ref="B97:B98"/>
    <mergeCell ref="C97:D98"/>
    <mergeCell ref="E97:E98"/>
    <mergeCell ref="B91:B92"/>
    <mergeCell ref="C91:D92"/>
    <mergeCell ref="E91:E92"/>
    <mergeCell ref="A93:A94"/>
    <mergeCell ref="B93:B94"/>
    <mergeCell ref="C93:D94"/>
    <mergeCell ref="E93:E94"/>
    <mergeCell ref="B86:B87"/>
    <mergeCell ref="C86:D87"/>
    <mergeCell ref="E86:E87"/>
    <mergeCell ref="A87:A88"/>
    <mergeCell ref="B88:B89"/>
    <mergeCell ref="C88:D89"/>
    <mergeCell ref="E88:E89"/>
    <mergeCell ref="B82:B83"/>
    <mergeCell ref="C82:D83"/>
    <mergeCell ref="E82:E83"/>
    <mergeCell ref="A84:A85"/>
    <mergeCell ref="B84:B85"/>
    <mergeCell ref="C84:D85"/>
    <mergeCell ref="E84:E85"/>
    <mergeCell ref="B77:B78"/>
    <mergeCell ref="C77:D78"/>
    <mergeCell ref="E77:E78"/>
    <mergeCell ref="A78:A79"/>
    <mergeCell ref="B79:B80"/>
    <mergeCell ref="C79:D80"/>
    <mergeCell ref="E79:E80"/>
    <mergeCell ref="B73:B74"/>
    <mergeCell ref="C73:D74"/>
    <mergeCell ref="E73:E74"/>
    <mergeCell ref="A75:A76"/>
    <mergeCell ref="B75:B76"/>
    <mergeCell ref="C75:D76"/>
    <mergeCell ref="E75:E76"/>
    <mergeCell ref="B68:B69"/>
    <mergeCell ref="C68:D69"/>
    <mergeCell ref="E68:E69"/>
    <mergeCell ref="A69:A70"/>
    <mergeCell ref="B70:B71"/>
    <mergeCell ref="C70:D71"/>
    <mergeCell ref="E70:E71"/>
    <mergeCell ref="B64:B65"/>
    <mergeCell ref="C64:D65"/>
    <mergeCell ref="E64:E65"/>
    <mergeCell ref="A66:A67"/>
    <mergeCell ref="B66:B67"/>
    <mergeCell ref="C66:D67"/>
    <mergeCell ref="E66:E67"/>
    <mergeCell ref="B59:B60"/>
    <mergeCell ref="C59:D60"/>
    <mergeCell ref="E59:E60"/>
    <mergeCell ref="A60:A61"/>
    <mergeCell ref="B61:B62"/>
    <mergeCell ref="C61:D62"/>
    <mergeCell ref="E61:E62"/>
    <mergeCell ref="B55:B56"/>
    <mergeCell ref="C55:D56"/>
    <mergeCell ref="E55:E56"/>
    <mergeCell ref="A57:A58"/>
    <mergeCell ref="B57:B58"/>
    <mergeCell ref="C57:D58"/>
    <mergeCell ref="E57:E58"/>
    <mergeCell ref="B50:B51"/>
    <mergeCell ref="C50:D51"/>
    <mergeCell ref="E50:E51"/>
    <mergeCell ref="A51:A52"/>
    <mergeCell ref="B52:B53"/>
    <mergeCell ref="C52:D53"/>
    <mergeCell ref="E52:E53"/>
    <mergeCell ref="B46:B47"/>
    <mergeCell ref="C46:D47"/>
    <mergeCell ref="E46:E47"/>
    <mergeCell ref="A48:A49"/>
    <mergeCell ref="B48:B49"/>
    <mergeCell ref="C48:D49"/>
    <mergeCell ref="E48:E49"/>
    <mergeCell ref="B41:B42"/>
    <mergeCell ref="C41:D42"/>
    <mergeCell ref="E41:E42"/>
    <mergeCell ref="A42:A43"/>
    <mergeCell ref="B43:B44"/>
    <mergeCell ref="C43:D44"/>
    <mergeCell ref="E43:E44"/>
    <mergeCell ref="B37:B38"/>
    <mergeCell ref="C37:D38"/>
    <mergeCell ref="E37:E38"/>
    <mergeCell ref="A39:A40"/>
    <mergeCell ref="B39:B40"/>
    <mergeCell ref="C39:D40"/>
    <mergeCell ref="E39:E40"/>
    <mergeCell ref="B32:B33"/>
    <mergeCell ref="C32:D33"/>
    <mergeCell ref="E32:E33"/>
    <mergeCell ref="A33:A34"/>
    <mergeCell ref="B34:B35"/>
    <mergeCell ref="C34:D35"/>
    <mergeCell ref="E34:E35"/>
    <mergeCell ref="B28:B29"/>
    <mergeCell ref="C28:D29"/>
    <mergeCell ref="E28:E29"/>
    <mergeCell ref="A30:A31"/>
    <mergeCell ref="B30:B31"/>
    <mergeCell ref="C30:D31"/>
    <mergeCell ref="E30:E31"/>
    <mergeCell ref="B23:B24"/>
    <mergeCell ref="C23:D24"/>
    <mergeCell ref="E23:E24"/>
    <mergeCell ref="A24:A25"/>
    <mergeCell ref="B25:B26"/>
    <mergeCell ref="C25:D26"/>
    <mergeCell ref="E25:E26"/>
    <mergeCell ref="E16:E17"/>
    <mergeCell ref="B19:B20"/>
    <mergeCell ref="C19:D20"/>
    <mergeCell ref="E19:E20"/>
    <mergeCell ref="A21:A22"/>
    <mergeCell ref="B21:B22"/>
    <mergeCell ref="C21:D22"/>
    <mergeCell ref="E21:E22"/>
    <mergeCell ref="A12:A13"/>
    <mergeCell ref="B12:B13"/>
    <mergeCell ref="C12:D13"/>
    <mergeCell ref="E12:E13"/>
    <mergeCell ref="B14:B15"/>
    <mergeCell ref="C14:D15"/>
    <mergeCell ref="E14:E15"/>
    <mergeCell ref="A15:A16"/>
    <mergeCell ref="B16:B17"/>
    <mergeCell ref="C16:D17"/>
    <mergeCell ref="E1:E2"/>
    <mergeCell ref="E3:E4"/>
    <mergeCell ref="E5:E6"/>
    <mergeCell ref="E7:E8"/>
    <mergeCell ref="B10:B11"/>
    <mergeCell ref="C10:D11"/>
    <mergeCell ref="E10:E11"/>
    <mergeCell ref="B1:B2"/>
    <mergeCell ref="C1:D2"/>
    <mergeCell ref="A3:A4"/>
    <mergeCell ref="B3:B4"/>
    <mergeCell ref="C3:D4"/>
    <mergeCell ref="B5:B6"/>
    <mergeCell ref="C5:D6"/>
    <mergeCell ref="A6:A7"/>
    <mergeCell ref="B7:B8"/>
    <mergeCell ref="C7:D8"/>
    <mergeCell ref="B156:B157"/>
    <mergeCell ref="C156:D157"/>
    <mergeCell ref="E156:E157"/>
    <mergeCell ref="A158:A159"/>
    <mergeCell ref="B158:B159"/>
    <mergeCell ref="C158:D159"/>
    <mergeCell ref="E158:E159"/>
    <mergeCell ref="B160:B161"/>
    <mergeCell ref="C160:D161"/>
    <mergeCell ref="E160:E161"/>
    <mergeCell ref="A161:A162"/>
    <mergeCell ref="B162:B163"/>
    <mergeCell ref="C162:D163"/>
    <mergeCell ref="E162:E163"/>
    <mergeCell ref="H156:H157"/>
    <mergeCell ref="I156:J157"/>
    <mergeCell ref="K156:K157"/>
    <mergeCell ref="G158:G159"/>
    <mergeCell ref="H158:H159"/>
    <mergeCell ref="I158:J159"/>
    <mergeCell ref="K158:K159"/>
    <mergeCell ref="H160:H161"/>
    <mergeCell ref="I160:J161"/>
    <mergeCell ref="K160:K161"/>
    <mergeCell ref="G161:G162"/>
    <mergeCell ref="H162:H163"/>
    <mergeCell ref="I162:J163"/>
    <mergeCell ref="K162:K163"/>
    <mergeCell ref="N156:N157"/>
    <mergeCell ref="O156:P157"/>
    <mergeCell ref="Q156:Q157"/>
    <mergeCell ref="M158:M159"/>
    <mergeCell ref="N158:N159"/>
    <mergeCell ref="O158:P159"/>
    <mergeCell ref="Q158:Q159"/>
    <mergeCell ref="N160:N161"/>
    <mergeCell ref="O160:P161"/>
    <mergeCell ref="Q160:Q161"/>
    <mergeCell ref="M161:M162"/>
    <mergeCell ref="N162:N163"/>
    <mergeCell ref="O162:P163"/>
    <mergeCell ref="Q162:Q163"/>
    <mergeCell ref="T156:T157"/>
    <mergeCell ref="U156:V157"/>
    <mergeCell ref="W156:W157"/>
    <mergeCell ref="S158:S159"/>
    <mergeCell ref="T158:T159"/>
    <mergeCell ref="U158:V159"/>
    <mergeCell ref="W158:W159"/>
    <mergeCell ref="T160:T161"/>
    <mergeCell ref="U160:V161"/>
    <mergeCell ref="W160:W161"/>
    <mergeCell ref="S161:S162"/>
    <mergeCell ref="T162:T163"/>
    <mergeCell ref="U162:V163"/>
    <mergeCell ref="W162:W163"/>
  </mergeCells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1"/>
  <dimension ref="A1:AC208"/>
  <sheetViews>
    <sheetView showWhiteSpace="0" view="pageLayout" topLeftCell="E139" workbookViewId="0">
      <selection activeCell="W151" sqref="S19:W152"/>
    </sheetView>
  </sheetViews>
  <sheetFormatPr defaultRowHeight="12.75"/>
  <cols>
    <col min="1" max="1" width="28" customWidth="1"/>
    <col min="2" max="2" width="34.140625" customWidth="1"/>
    <col min="5" max="5" width="13.85546875" customWidth="1"/>
    <col min="6" max="6" width="2.85546875" customWidth="1"/>
    <col min="7" max="7" width="22.7109375" hidden="1" customWidth="1"/>
    <col min="8" max="8" width="32" hidden="1" customWidth="1"/>
    <col min="9" max="9" width="9.140625" hidden="1" customWidth="1"/>
    <col min="10" max="10" width="4.140625" hidden="1" customWidth="1"/>
    <col min="11" max="11" width="9.140625" hidden="1" customWidth="1"/>
    <col min="12" max="12" width="4.140625" customWidth="1"/>
    <col min="13" max="13" width="22.85546875" hidden="1" customWidth="1"/>
    <col min="14" max="14" width="25.42578125" hidden="1" customWidth="1"/>
    <col min="15" max="15" width="0" hidden="1" customWidth="1"/>
    <col min="16" max="16" width="2.42578125" hidden="1" customWidth="1"/>
    <col min="17" max="17" width="15.5703125" hidden="1" customWidth="1"/>
    <col min="18" max="18" width="3" customWidth="1"/>
    <col min="19" max="19" width="25.140625" customWidth="1"/>
    <col min="20" max="20" width="27.85546875" customWidth="1"/>
    <col min="22" max="22" width="7.28515625" customWidth="1"/>
    <col min="23" max="23" width="9.7109375" customWidth="1"/>
    <col min="24" max="24" width="3.42578125" customWidth="1"/>
    <col min="25" max="25" width="25.42578125" customWidth="1"/>
    <col min="26" max="26" width="33.42578125" customWidth="1"/>
    <col min="28" max="28" width="8" customWidth="1"/>
    <col min="29" max="29" width="18" customWidth="1"/>
  </cols>
  <sheetData>
    <row r="1" spans="1:29" ht="8.25" customHeight="1">
      <c r="A1" s="320"/>
      <c r="B1" s="4202"/>
      <c r="C1" s="4269" t="s">
        <v>290</v>
      </c>
      <c r="D1" s="4270"/>
      <c r="E1" s="4273">
        <f>'10,00'!F21</f>
        <v>0</v>
      </c>
      <c r="G1" s="320"/>
      <c r="H1" s="4202"/>
      <c r="I1" s="4269" t="s">
        <v>290</v>
      </c>
      <c r="J1" s="4270"/>
      <c r="K1" s="4273">
        <f>'11,30'!F27</f>
        <v>0</v>
      </c>
      <c r="M1" s="320"/>
      <c r="N1" s="4202"/>
      <c r="O1" s="4269" t="s">
        <v>290</v>
      </c>
      <c r="P1" s="4270"/>
      <c r="Q1" s="4273">
        <f>'16,00'!F27</f>
        <v>0</v>
      </c>
      <c r="S1" s="320"/>
      <c r="T1" s="4202"/>
      <c r="U1" s="4269" t="s">
        <v>290</v>
      </c>
      <c r="V1" s="4270"/>
      <c r="W1" s="4273">
        <f>'19,00'!F21</f>
        <v>0</v>
      </c>
      <c r="Y1" s="320"/>
      <c r="Z1" s="4202"/>
      <c r="AA1" s="4269" t="s">
        <v>290</v>
      </c>
      <c r="AB1" s="4270"/>
      <c r="AC1" s="4273">
        <f>ночь!D27</f>
        <v>0</v>
      </c>
    </row>
    <row r="2" spans="1:29" ht="15.75">
      <c r="A2" s="312">
        <f>ст.леп.!A2</f>
        <v>0.41666666666666669</v>
      </c>
      <c r="B2" s="4202"/>
      <c r="C2" s="4271"/>
      <c r="D2" s="4272"/>
      <c r="E2" s="4274"/>
      <c r="G2" s="312">
        <f>ст.леп.!G2</f>
        <v>0.5</v>
      </c>
      <c r="H2" s="4202"/>
      <c r="I2" s="4271"/>
      <c r="J2" s="4272"/>
      <c r="K2" s="4274"/>
      <c r="M2" s="312">
        <f>ст.леп.!M2</f>
        <v>0.66666666666666663</v>
      </c>
      <c r="N2" s="4202"/>
      <c r="O2" s="4271"/>
      <c r="P2" s="4272"/>
      <c r="Q2" s="4274"/>
      <c r="S2" s="312">
        <f>ст.леп.!S2</f>
        <v>0.79166666666666663</v>
      </c>
      <c r="T2" s="4202"/>
      <c r="U2" s="4271"/>
      <c r="V2" s="4272"/>
      <c r="W2" s="4274"/>
      <c r="Y2" s="312" t="str">
        <f>ст.леп.!Y2</f>
        <v>Ночь</v>
      </c>
      <c r="Z2" s="4202"/>
      <c r="AA2" s="4271"/>
      <c r="AB2" s="4272"/>
      <c r="AC2" s="4274"/>
    </row>
    <row r="3" spans="1:29">
      <c r="A3" s="4206" t="str">
        <f>ст.леп.!A3</f>
        <v>павильон "Орто-Сай"</v>
      </c>
      <c r="B3" s="4207" t="s">
        <v>251</v>
      </c>
      <c r="C3" s="4275" t="s">
        <v>291</v>
      </c>
      <c r="D3" s="4276"/>
      <c r="E3" s="4273">
        <f>'10,00'!F22</f>
        <v>0</v>
      </c>
      <c r="G3" s="4206" t="str">
        <f>ст.леп.!G3</f>
        <v>павильон "Орто-Сай"</v>
      </c>
      <c r="H3" s="4207" t="s">
        <v>251</v>
      </c>
      <c r="I3" s="4275" t="s">
        <v>291</v>
      </c>
      <c r="J3" s="4276"/>
      <c r="K3" s="4273">
        <f>'11,30'!F28</f>
        <v>0</v>
      </c>
      <c r="M3" s="4206" t="str">
        <f>ст.леп.!M3</f>
        <v>павильон "Орто-Сай"</v>
      </c>
      <c r="N3" s="4207" t="s">
        <v>251</v>
      </c>
      <c r="O3" s="4275" t="s">
        <v>291</v>
      </c>
      <c r="P3" s="4276"/>
      <c r="Q3" s="4273">
        <f>'16,00'!F28</f>
        <v>0</v>
      </c>
      <c r="S3" s="4206" t="str">
        <f>ст.леп.!S3</f>
        <v>павильон "Орто-Сай"</v>
      </c>
      <c r="T3" s="4207" t="s">
        <v>251</v>
      </c>
      <c r="U3" s="4275" t="s">
        <v>291</v>
      </c>
      <c r="V3" s="4276"/>
      <c r="W3" s="4273">
        <f>'19,00'!F22</f>
        <v>0</v>
      </c>
      <c r="Y3" s="4206" t="str">
        <f>ст.леп.!Y3</f>
        <v>павильон "Орто-Сай"</v>
      </c>
      <c r="Z3" s="4207" t="s">
        <v>251</v>
      </c>
      <c r="AA3" s="4275" t="s">
        <v>291</v>
      </c>
      <c r="AB3" s="4276"/>
      <c r="AC3" s="4273">
        <f>ночь!D28</f>
        <v>0</v>
      </c>
    </row>
    <row r="4" spans="1:29">
      <c r="A4" s="4206"/>
      <c r="B4" s="4207"/>
      <c r="C4" s="4277"/>
      <c r="D4" s="4278"/>
      <c r="E4" s="4274"/>
      <c r="G4" s="4206"/>
      <c r="H4" s="4207"/>
      <c r="I4" s="4277"/>
      <c r="J4" s="4278"/>
      <c r="K4" s="4274"/>
      <c r="M4" s="4206"/>
      <c r="N4" s="4207"/>
      <c r="O4" s="4277"/>
      <c r="P4" s="4278"/>
      <c r="Q4" s="4274"/>
      <c r="S4" s="4206"/>
      <c r="T4" s="4207"/>
      <c r="U4" s="4277"/>
      <c r="V4" s="4278"/>
      <c r="W4" s="4274"/>
      <c r="Y4" s="4206"/>
      <c r="Z4" s="4207"/>
      <c r="AA4" s="4277"/>
      <c r="AB4" s="4278"/>
      <c r="AC4" s="4274"/>
    </row>
    <row r="5" spans="1:29">
      <c r="A5" s="326"/>
      <c r="B5" s="4207" t="s">
        <v>252</v>
      </c>
      <c r="C5" s="4289"/>
      <c r="D5" s="4290"/>
      <c r="E5" s="4273"/>
      <c r="G5" s="326"/>
      <c r="H5" s="4207" t="s">
        <v>252</v>
      </c>
      <c r="I5" s="4289"/>
      <c r="J5" s="4290"/>
      <c r="K5" s="4273"/>
      <c r="M5" s="326"/>
      <c r="N5" s="4207" t="s">
        <v>252</v>
      </c>
      <c r="O5" s="4289"/>
      <c r="P5" s="4290"/>
      <c r="Q5" s="4273"/>
      <c r="S5" s="326"/>
      <c r="T5" s="4207" t="s">
        <v>252</v>
      </c>
      <c r="U5" s="4289"/>
      <c r="V5" s="4290"/>
      <c r="W5" s="4273"/>
      <c r="Y5" s="326"/>
      <c r="Z5" s="4207" t="s">
        <v>252</v>
      </c>
      <c r="AA5" s="4289"/>
      <c r="AB5" s="4290"/>
      <c r="AC5" s="4273"/>
    </row>
    <row r="6" spans="1:29">
      <c r="A6" s="4267">
        <f>ст.леп.!A6</f>
        <v>44606</v>
      </c>
      <c r="B6" s="4207"/>
      <c r="C6" s="4291"/>
      <c r="D6" s="4292"/>
      <c r="E6" s="4274"/>
      <c r="G6" s="4267">
        <f>ст.леп.!G6</f>
        <v>44606</v>
      </c>
      <c r="H6" s="4207"/>
      <c r="I6" s="4291"/>
      <c r="J6" s="4292"/>
      <c r="K6" s="4274"/>
      <c r="M6" s="4267">
        <f>ст.леп.!M6</f>
        <v>44606</v>
      </c>
      <c r="N6" s="4207"/>
      <c r="O6" s="4291"/>
      <c r="P6" s="4292"/>
      <c r="Q6" s="4274"/>
      <c r="S6" s="4267">
        <f>ст.леп.!S6</f>
        <v>44606</v>
      </c>
      <c r="T6" s="4207"/>
      <c r="U6" s="4291"/>
      <c r="V6" s="4292"/>
      <c r="W6" s="4274"/>
      <c r="Y6" s="4267">
        <f>ст.леп.!Y6</f>
        <v>44606</v>
      </c>
      <c r="Z6" s="4207"/>
      <c r="AA6" s="4291"/>
      <c r="AB6" s="4292"/>
      <c r="AC6" s="4274"/>
    </row>
    <row r="7" spans="1:29" ht="8.25" customHeight="1">
      <c r="A7" s="4268"/>
      <c r="B7" s="4207" t="s">
        <v>253</v>
      </c>
      <c r="C7" s="4224"/>
      <c r="D7" s="4225"/>
      <c r="E7" s="4273"/>
      <c r="G7" s="4268"/>
      <c r="H7" s="4207" t="s">
        <v>253</v>
      </c>
      <c r="I7" s="4224"/>
      <c r="J7" s="4225"/>
      <c r="K7" s="4273"/>
      <c r="M7" s="4268"/>
      <c r="N7" s="4207" t="s">
        <v>253</v>
      </c>
      <c r="O7" s="4224"/>
      <c r="P7" s="4225"/>
      <c r="Q7" s="4273"/>
      <c r="S7" s="4268"/>
      <c r="T7" s="4207" t="s">
        <v>253</v>
      </c>
      <c r="U7" s="4224"/>
      <c r="V7" s="4225"/>
      <c r="W7" s="4273"/>
      <c r="Y7" s="4268"/>
      <c r="Z7" s="4207" t="s">
        <v>253</v>
      </c>
      <c r="AA7" s="4224"/>
      <c r="AB7" s="4225"/>
      <c r="AC7" s="4273"/>
    </row>
    <row r="8" spans="1:29" ht="9.75" customHeight="1">
      <c r="A8" s="319"/>
      <c r="B8" s="4207"/>
      <c r="C8" s="4226"/>
      <c r="D8" s="4227"/>
      <c r="E8" s="4274"/>
      <c r="G8" s="319"/>
      <c r="H8" s="4207"/>
      <c r="I8" s="4226"/>
      <c r="J8" s="4227"/>
      <c r="K8" s="4274"/>
      <c r="M8" s="319"/>
      <c r="N8" s="4207"/>
      <c r="O8" s="4226"/>
      <c r="P8" s="4227"/>
      <c r="Q8" s="4274"/>
      <c r="S8" s="319"/>
      <c r="T8" s="4207"/>
      <c r="U8" s="4226"/>
      <c r="V8" s="4227"/>
      <c r="W8" s="4274"/>
      <c r="Y8" s="319"/>
      <c r="Z8" s="4207"/>
      <c r="AA8" s="4226"/>
      <c r="AB8" s="4227"/>
      <c r="AC8" s="4274"/>
    </row>
    <row r="10" spans="1:29">
      <c r="A10" s="320"/>
      <c r="B10" s="4202"/>
      <c r="C10" s="4269" t="s">
        <v>290</v>
      </c>
      <c r="D10" s="4270"/>
      <c r="E10" s="4273">
        <f>'10,00'!O21</f>
        <v>0</v>
      </c>
      <c r="G10" s="320"/>
      <c r="H10" s="4202"/>
      <c r="I10" s="4269" t="s">
        <v>290</v>
      </c>
      <c r="J10" s="4270"/>
      <c r="K10" s="4273">
        <f>'11,30'!P27</f>
        <v>0</v>
      </c>
      <c r="M10" s="320"/>
      <c r="N10" s="4202"/>
      <c r="O10" s="4269" t="s">
        <v>290</v>
      </c>
      <c r="P10" s="4270"/>
      <c r="Q10" s="4273">
        <f>'16,00'!P27</f>
        <v>0</v>
      </c>
      <c r="S10" s="320"/>
      <c r="T10" s="4202"/>
      <c r="U10" s="4269" t="s">
        <v>290</v>
      </c>
      <c r="V10" s="4270"/>
      <c r="W10" s="4273">
        <f>'19,00'!O21</f>
        <v>0</v>
      </c>
      <c r="Y10" s="320"/>
      <c r="Z10" s="4202"/>
      <c r="AA10" s="4269" t="s">
        <v>290</v>
      </c>
      <c r="AB10" s="4270"/>
      <c r="AC10" s="4273">
        <f>ночь!L27</f>
        <v>0</v>
      </c>
    </row>
    <row r="11" spans="1:29" ht="15.75">
      <c r="A11" s="312">
        <f>ст.леп.!A11</f>
        <v>0.41666666666666669</v>
      </c>
      <c r="B11" s="4202"/>
      <c r="C11" s="4271"/>
      <c r="D11" s="4272"/>
      <c r="E11" s="4274"/>
      <c r="G11" s="312">
        <f>ст.леп.!G11</f>
        <v>0.5</v>
      </c>
      <c r="H11" s="4202"/>
      <c r="I11" s="4271"/>
      <c r="J11" s="4272"/>
      <c r="K11" s="4274"/>
      <c r="M11" s="312">
        <f>ст.леп.!M11</f>
        <v>0.66666666666666663</v>
      </c>
      <c r="N11" s="4202"/>
      <c r="O11" s="4271"/>
      <c r="P11" s="4272"/>
      <c r="Q11" s="4274"/>
      <c r="S11" s="312">
        <f>ст.леп.!S11</f>
        <v>0.79166666666666663</v>
      </c>
      <c r="T11" s="4202"/>
      <c r="U11" s="4271"/>
      <c r="V11" s="4272"/>
      <c r="W11" s="4274"/>
      <c r="Y11" s="312" t="str">
        <f>ст.леп.!Y11</f>
        <v>Ночь</v>
      </c>
      <c r="Z11" s="4202"/>
      <c r="AA11" s="4271"/>
      <c r="AB11" s="4272"/>
      <c r="AC11" s="4274"/>
    </row>
    <row r="12" spans="1:29">
      <c r="A12" s="4206" t="str">
        <f>ст.леп.!A12</f>
        <v>павильон "Восток 5"</v>
      </c>
      <c r="B12" s="4207" t="s">
        <v>251</v>
      </c>
      <c r="C12" s="4275" t="s">
        <v>291</v>
      </c>
      <c r="D12" s="4276"/>
      <c r="E12" s="4273">
        <f>'10,00'!O22</f>
        <v>0</v>
      </c>
      <c r="G12" s="4206" t="str">
        <f>ст.леп.!G12</f>
        <v>павильон "Восток 5"</v>
      </c>
      <c r="H12" s="4207" t="s">
        <v>251</v>
      </c>
      <c r="I12" s="4275" t="s">
        <v>291</v>
      </c>
      <c r="J12" s="4276"/>
      <c r="K12" s="4273">
        <f>'11,30'!P28</f>
        <v>0</v>
      </c>
      <c r="M12" s="4206" t="str">
        <f>ст.леп.!M12</f>
        <v>павильон "Восток 5"</v>
      </c>
      <c r="N12" s="4207" t="s">
        <v>251</v>
      </c>
      <c r="O12" s="4275" t="s">
        <v>291</v>
      </c>
      <c r="P12" s="4276"/>
      <c r="Q12" s="4273">
        <f>'16,00'!P28</f>
        <v>0</v>
      </c>
      <c r="S12" s="4206" t="str">
        <f>ст.леп.!S12</f>
        <v>павильон "Восток 5"</v>
      </c>
      <c r="T12" s="4207" t="s">
        <v>251</v>
      </c>
      <c r="U12" s="4275" t="s">
        <v>291</v>
      </c>
      <c r="V12" s="4276"/>
      <c r="W12" s="4273">
        <f>'19,00'!O22</f>
        <v>0</v>
      </c>
      <c r="Y12" s="4206" t="str">
        <f>ст.леп.!Y12</f>
        <v>павильон "Бар"</v>
      </c>
      <c r="Z12" s="4207" t="s">
        <v>251</v>
      </c>
      <c r="AA12" s="4275" t="s">
        <v>291</v>
      </c>
      <c r="AB12" s="4276"/>
      <c r="AC12" s="4273">
        <f>ночь!L28</f>
        <v>0</v>
      </c>
    </row>
    <row r="13" spans="1:29">
      <c r="A13" s="4206"/>
      <c r="B13" s="4207"/>
      <c r="C13" s="4277"/>
      <c r="D13" s="4278"/>
      <c r="E13" s="4274"/>
      <c r="G13" s="4206"/>
      <c r="H13" s="4207"/>
      <c r="I13" s="4277"/>
      <c r="J13" s="4278"/>
      <c r="K13" s="4274"/>
      <c r="M13" s="4206"/>
      <c r="N13" s="4207"/>
      <c r="O13" s="4277"/>
      <c r="P13" s="4278"/>
      <c r="Q13" s="4274"/>
      <c r="S13" s="4206"/>
      <c r="T13" s="4207"/>
      <c r="U13" s="4277"/>
      <c r="V13" s="4278"/>
      <c r="W13" s="4274"/>
      <c r="Y13" s="4206"/>
      <c r="Z13" s="4207"/>
      <c r="AA13" s="4277"/>
      <c r="AB13" s="4278"/>
      <c r="AC13" s="4274"/>
    </row>
    <row r="14" spans="1:29">
      <c r="A14" s="326"/>
      <c r="B14" s="4207" t="s">
        <v>252</v>
      </c>
      <c r="C14" s="4289"/>
      <c r="D14" s="4290"/>
      <c r="E14" s="4273"/>
      <c r="G14" s="326"/>
      <c r="H14" s="4207" t="s">
        <v>252</v>
      </c>
      <c r="I14" s="4289"/>
      <c r="J14" s="4290"/>
      <c r="K14" s="4273"/>
      <c r="M14" s="326"/>
      <c r="N14" s="4207" t="s">
        <v>252</v>
      </c>
      <c r="O14" s="4289"/>
      <c r="P14" s="4290"/>
      <c r="Q14" s="4273"/>
      <c r="S14" s="326"/>
      <c r="T14" s="4207" t="s">
        <v>252</v>
      </c>
      <c r="U14" s="4289"/>
      <c r="V14" s="4290"/>
      <c r="W14" s="4273"/>
      <c r="Y14" s="326"/>
      <c r="Z14" s="4207" t="s">
        <v>252</v>
      </c>
      <c r="AA14" s="4289"/>
      <c r="AB14" s="4290"/>
      <c r="AC14" s="4273"/>
    </row>
    <row r="15" spans="1:29">
      <c r="A15" s="4267">
        <f>ст.леп.!A15</f>
        <v>44606</v>
      </c>
      <c r="B15" s="4207"/>
      <c r="C15" s="4291"/>
      <c r="D15" s="4292"/>
      <c r="E15" s="4274"/>
      <c r="G15" s="4267">
        <f>ст.леп.!G15</f>
        <v>44606</v>
      </c>
      <c r="H15" s="4207"/>
      <c r="I15" s="4291"/>
      <c r="J15" s="4292"/>
      <c r="K15" s="4274"/>
      <c r="M15" s="4267">
        <f>ст.леп.!M15</f>
        <v>44606</v>
      </c>
      <c r="N15" s="4207"/>
      <c r="O15" s="4291"/>
      <c r="P15" s="4292"/>
      <c r="Q15" s="4274"/>
      <c r="S15" s="4267">
        <f>ст.леп.!S15</f>
        <v>44606</v>
      </c>
      <c r="T15" s="4207"/>
      <c r="U15" s="4291"/>
      <c r="V15" s="4292"/>
      <c r="W15" s="4274"/>
      <c r="Y15" s="4267">
        <f>ст.леп.!Y15</f>
        <v>44606</v>
      </c>
      <c r="Z15" s="4207"/>
      <c r="AA15" s="4291"/>
      <c r="AB15" s="4292"/>
      <c r="AC15" s="4274"/>
    </row>
    <row r="16" spans="1:29">
      <c r="A16" s="4268"/>
      <c r="B16" s="4207" t="s">
        <v>253</v>
      </c>
      <c r="C16" s="4224"/>
      <c r="D16" s="4225"/>
      <c r="E16" s="4273"/>
      <c r="G16" s="4268"/>
      <c r="H16" s="4207" t="s">
        <v>253</v>
      </c>
      <c r="I16" s="4224"/>
      <c r="J16" s="4225"/>
      <c r="K16" s="4273"/>
      <c r="M16" s="4268"/>
      <c r="N16" s="4207" t="s">
        <v>253</v>
      </c>
      <c r="O16" s="4224"/>
      <c r="P16" s="4225"/>
      <c r="Q16" s="4273"/>
      <c r="S16" s="4268"/>
      <c r="T16" s="4207" t="s">
        <v>253</v>
      </c>
      <c r="U16" s="4224"/>
      <c r="V16" s="4225"/>
      <c r="W16" s="4273"/>
      <c r="Y16" s="4268"/>
      <c r="Z16" s="4207" t="s">
        <v>253</v>
      </c>
      <c r="AA16" s="4224"/>
      <c r="AB16" s="4225"/>
      <c r="AC16" s="4273"/>
    </row>
    <row r="17" spans="1:29">
      <c r="A17" s="319"/>
      <c r="B17" s="4207"/>
      <c r="C17" s="4226"/>
      <c r="D17" s="4227"/>
      <c r="E17" s="4274"/>
      <c r="G17" s="319"/>
      <c r="H17" s="4207"/>
      <c r="I17" s="4226"/>
      <c r="J17" s="4227"/>
      <c r="K17" s="4274"/>
      <c r="M17" s="319"/>
      <c r="N17" s="4207"/>
      <c r="O17" s="4226"/>
      <c r="P17" s="4227"/>
      <c r="Q17" s="4274"/>
      <c r="S17" s="319"/>
      <c r="T17" s="4207"/>
      <c r="U17" s="4226"/>
      <c r="V17" s="4227"/>
      <c r="W17" s="4274"/>
      <c r="Y17" s="319"/>
      <c r="Z17" s="4207"/>
      <c r="AA17" s="4226"/>
      <c r="AB17" s="4227"/>
      <c r="AC17" s="4274"/>
    </row>
    <row r="19" spans="1:29">
      <c r="A19" s="320"/>
      <c r="B19" s="4202"/>
      <c r="C19" s="4269" t="s">
        <v>290</v>
      </c>
      <c r="D19" s="4270"/>
      <c r="E19" s="4273">
        <f>'10,00'!X21</f>
        <v>44</v>
      </c>
      <c r="G19" s="320"/>
      <c r="H19" s="4202"/>
      <c r="I19" s="4269" t="s">
        <v>290</v>
      </c>
      <c r="J19" s="4270"/>
      <c r="K19" s="4273">
        <f>'11,30'!Z27</f>
        <v>0</v>
      </c>
      <c r="M19" s="320"/>
      <c r="N19" s="4202"/>
      <c r="O19" s="4269" t="s">
        <v>290</v>
      </c>
      <c r="P19" s="4270"/>
      <c r="Q19" s="4273">
        <f>'16,00'!Z27</f>
        <v>0</v>
      </c>
      <c r="S19" s="320"/>
      <c r="T19" s="4202"/>
      <c r="U19" s="4269" t="s">
        <v>290</v>
      </c>
      <c r="V19" s="4270"/>
      <c r="W19" s="4273">
        <f>'19,00'!X21</f>
        <v>12</v>
      </c>
      <c r="Y19" s="320"/>
      <c r="Z19" s="4202"/>
      <c r="AA19" s="4269" t="s">
        <v>290</v>
      </c>
      <c r="AB19" s="4270"/>
      <c r="AC19" s="4273">
        <f>ночь!T27</f>
        <v>0</v>
      </c>
    </row>
    <row r="20" spans="1:29" ht="15.75">
      <c r="A20" s="312">
        <f>ст.леп.!A20</f>
        <v>0.41666666666666669</v>
      </c>
      <c r="B20" s="4202"/>
      <c r="C20" s="4271"/>
      <c r="D20" s="4272"/>
      <c r="E20" s="4274"/>
      <c r="G20" s="312">
        <f>ст.леп.!G20</f>
        <v>0.5</v>
      </c>
      <c r="H20" s="4202"/>
      <c r="I20" s="4271"/>
      <c r="J20" s="4272"/>
      <c r="K20" s="4274"/>
      <c r="M20" s="312">
        <f>ст.леп.!M20</f>
        <v>0.66666666666666663</v>
      </c>
      <c r="N20" s="4202"/>
      <c r="O20" s="4271"/>
      <c r="P20" s="4272"/>
      <c r="Q20" s="4274"/>
      <c r="S20" s="312">
        <f>ст.леп.!S20</f>
        <v>0.79166666666666663</v>
      </c>
      <c r="T20" s="4202"/>
      <c r="U20" s="4271"/>
      <c r="V20" s="4272"/>
      <c r="W20" s="4274"/>
      <c r="Y20" s="312" t="str">
        <f>ст.леп.!Y20</f>
        <v>Ночь</v>
      </c>
      <c r="Z20" s="4202"/>
      <c r="AA20" s="4271"/>
      <c r="AB20" s="4272"/>
      <c r="AC20" s="4274"/>
    </row>
    <row r="21" spans="1:29">
      <c r="A21" s="4206" t="str">
        <f>ст.леп.!A21</f>
        <v>павильон "Аламедин-1"</v>
      </c>
      <c r="B21" s="4207" t="s">
        <v>251</v>
      </c>
      <c r="C21" s="4275" t="s">
        <v>291</v>
      </c>
      <c r="D21" s="4276"/>
      <c r="E21" s="4273">
        <f>'10,00'!X22</f>
        <v>8</v>
      </c>
      <c r="G21" s="4206" t="str">
        <f>ст.леп.!G21</f>
        <v>павильон "Аламедин-1"</v>
      </c>
      <c r="H21" s="4207" t="s">
        <v>251</v>
      </c>
      <c r="I21" s="4275" t="s">
        <v>291</v>
      </c>
      <c r="J21" s="4276"/>
      <c r="K21" s="4273">
        <f>'11,30'!Z28</f>
        <v>0</v>
      </c>
      <c r="M21" s="4206" t="str">
        <f>ст.леп.!M21</f>
        <v>павильон "Аламедин-1"</v>
      </c>
      <c r="N21" s="4207" t="s">
        <v>251</v>
      </c>
      <c r="O21" s="4275" t="s">
        <v>291</v>
      </c>
      <c r="P21" s="4276"/>
      <c r="Q21" s="4273">
        <f>'16,00'!Z28</f>
        <v>0</v>
      </c>
      <c r="S21" s="4206" t="str">
        <f>ст.леп.!S21</f>
        <v>павильон "Аламедин-1"</v>
      </c>
      <c r="T21" s="4207" t="s">
        <v>251</v>
      </c>
      <c r="U21" s="4275" t="s">
        <v>291</v>
      </c>
      <c r="V21" s="4276"/>
      <c r="W21" s="4273">
        <f>'19,00'!X22</f>
        <v>32</v>
      </c>
      <c r="Y21" s="4206" t="str">
        <f>ст.леп.!Y21</f>
        <v>павильон "Ай-Пери"</v>
      </c>
      <c r="Z21" s="4207" t="s">
        <v>251</v>
      </c>
      <c r="AA21" s="4275" t="s">
        <v>291</v>
      </c>
      <c r="AB21" s="4276"/>
      <c r="AC21" s="4273">
        <f>ночь!T28</f>
        <v>0</v>
      </c>
    </row>
    <row r="22" spans="1:29">
      <c r="A22" s="4206"/>
      <c r="B22" s="4207"/>
      <c r="C22" s="4277"/>
      <c r="D22" s="4278"/>
      <c r="E22" s="4274"/>
      <c r="G22" s="4206"/>
      <c r="H22" s="4207"/>
      <c r="I22" s="4277"/>
      <c r="J22" s="4278"/>
      <c r="K22" s="4274"/>
      <c r="M22" s="4206"/>
      <c r="N22" s="4207"/>
      <c r="O22" s="4277"/>
      <c r="P22" s="4278"/>
      <c r="Q22" s="4274"/>
      <c r="S22" s="4206"/>
      <c r="T22" s="4207"/>
      <c r="U22" s="4277"/>
      <c r="V22" s="4278"/>
      <c r="W22" s="4274"/>
      <c r="Y22" s="4206"/>
      <c r="Z22" s="4207"/>
      <c r="AA22" s="4277"/>
      <c r="AB22" s="4278"/>
      <c r="AC22" s="4274"/>
    </row>
    <row r="23" spans="1:29">
      <c r="A23" s="326"/>
      <c r="B23" s="4207" t="s">
        <v>252</v>
      </c>
      <c r="C23" s="4289"/>
      <c r="D23" s="4290"/>
      <c r="E23" s="4273"/>
      <c r="G23" s="326"/>
      <c r="H23" s="4207" t="s">
        <v>252</v>
      </c>
      <c r="I23" s="4289"/>
      <c r="J23" s="4290"/>
      <c r="K23" s="4273"/>
      <c r="M23" s="326"/>
      <c r="N23" s="4207" t="s">
        <v>252</v>
      </c>
      <c r="O23" s="4289"/>
      <c r="P23" s="4290"/>
      <c r="Q23" s="4273"/>
      <c r="S23" s="326"/>
      <c r="T23" s="4207" t="s">
        <v>252</v>
      </c>
      <c r="U23" s="4289"/>
      <c r="V23" s="4290"/>
      <c r="W23" s="4273"/>
      <c r="Y23" s="326"/>
      <c r="Z23" s="4207" t="s">
        <v>252</v>
      </c>
      <c r="AA23" s="4289"/>
      <c r="AB23" s="4290"/>
      <c r="AC23" s="4273"/>
    </row>
    <row r="24" spans="1:29">
      <c r="A24" s="4267">
        <f>ст.леп.!A24</f>
        <v>44606</v>
      </c>
      <c r="B24" s="4207"/>
      <c r="C24" s="4291"/>
      <c r="D24" s="4292"/>
      <c r="E24" s="4274"/>
      <c r="G24" s="4267">
        <f>ст.леп.!G24</f>
        <v>44606</v>
      </c>
      <c r="H24" s="4207"/>
      <c r="I24" s="4291"/>
      <c r="J24" s="4292"/>
      <c r="K24" s="4274"/>
      <c r="M24" s="4267">
        <f>ст.леп.!M24</f>
        <v>44606</v>
      </c>
      <c r="N24" s="4207"/>
      <c r="O24" s="4291"/>
      <c r="P24" s="4292"/>
      <c r="Q24" s="4274"/>
      <c r="S24" s="4267">
        <f>ст.леп.!S24</f>
        <v>44606</v>
      </c>
      <c r="T24" s="4207"/>
      <c r="U24" s="4291"/>
      <c r="V24" s="4292"/>
      <c r="W24" s="4274"/>
      <c r="Y24" s="4267">
        <f>ст.леп.!Y24</f>
        <v>44606</v>
      </c>
      <c r="Z24" s="4207"/>
      <c r="AA24" s="4291"/>
      <c r="AB24" s="4292"/>
      <c r="AC24" s="4274"/>
    </row>
    <row r="25" spans="1:29">
      <c r="A25" s="4268"/>
      <c r="B25" s="4207" t="s">
        <v>253</v>
      </c>
      <c r="C25" s="4224"/>
      <c r="D25" s="4225"/>
      <c r="E25" s="4273"/>
      <c r="G25" s="4268"/>
      <c r="H25" s="4207" t="s">
        <v>253</v>
      </c>
      <c r="I25" s="4224"/>
      <c r="J25" s="4225"/>
      <c r="K25" s="4273"/>
      <c r="M25" s="4268"/>
      <c r="N25" s="4207" t="s">
        <v>253</v>
      </c>
      <c r="O25" s="4224"/>
      <c r="P25" s="4225"/>
      <c r="Q25" s="4273"/>
      <c r="S25" s="4268"/>
      <c r="T25" s="4207" t="s">
        <v>253</v>
      </c>
      <c r="U25" s="4224"/>
      <c r="V25" s="4225"/>
      <c r="W25" s="4273"/>
      <c r="Y25" s="4268"/>
      <c r="Z25" s="4207" t="s">
        <v>253</v>
      </c>
      <c r="AA25" s="4224"/>
      <c r="AB25" s="4225"/>
      <c r="AC25" s="4273"/>
    </row>
    <row r="26" spans="1:29">
      <c r="A26" s="319"/>
      <c r="B26" s="4207"/>
      <c r="C26" s="4226"/>
      <c r="D26" s="4227"/>
      <c r="E26" s="4274"/>
      <c r="G26" s="319"/>
      <c r="H26" s="4207"/>
      <c r="I26" s="4226"/>
      <c r="J26" s="4227"/>
      <c r="K26" s="4274"/>
      <c r="M26" s="319"/>
      <c r="N26" s="4207"/>
      <c r="O26" s="4226"/>
      <c r="P26" s="4227"/>
      <c r="Q26" s="4274"/>
      <c r="S26" s="319"/>
      <c r="T26" s="4207"/>
      <c r="U26" s="4226"/>
      <c r="V26" s="4227"/>
      <c r="W26" s="4274"/>
      <c r="Y26" s="319"/>
      <c r="Z26" s="4207"/>
      <c r="AA26" s="4226"/>
      <c r="AB26" s="4227"/>
      <c r="AC26" s="4274"/>
    </row>
    <row r="28" spans="1:29">
      <c r="A28" s="320"/>
      <c r="B28" s="4202"/>
      <c r="C28" s="4269" t="s">
        <v>290</v>
      </c>
      <c r="D28" s="4270"/>
      <c r="E28" s="4273">
        <f>'10,00'!F73</f>
        <v>0</v>
      </c>
      <c r="G28" s="320"/>
      <c r="H28" s="4202"/>
      <c r="I28" s="4269" t="s">
        <v>290</v>
      </c>
      <c r="J28" s="4270"/>
      <c r="K28" s="4273">
        <f>'11,30'!F82</f>
        <v>0</v>
      </c>
      <c r="M28" s="320"/>
      <c r="N28" s="4202"/>
      <c r="O28" s="4269" t="s">
        <v>290</v>
      </c>
      <c r="P28" s="4270"/>
      <c r="Q28" s="4273">
        <f>'16,00'!F82</f>
        <v>0</v>
      </c>
      <c r="S28" s="320"/>
      <c r="T28" s="4202"/>
      <c r="U28" s="4269" t="s">
        <v>290</v>
      </c>
      <c r="V28" s="4270"/>
      <c r="W28" s="4273">
        <f>'19,00'!F73</f>
        <v>4</v>
      </c>
      <c r="Y28" s="320"/>
      <c r="Z28" s="4202"/>
      <c r="AA28" s="4269" t="s">
        <v>290</v>
      </c>
      <c r="AB28" s="4270"/>
      <c r="AC28" s="4273">
        <f>ночь!D82</f>
        <v>0</v>
      </c>
    </row>
    <row r="29" spans="1:29" ht="15.75">
      <c r="A29" s="312">
        <f>ст.леп.!A29</f>
        <v>0.41666666666666669</v>
      </c>
      <c r="B29" s="4202"/>
      <c r="C29" s="4271"/>
      <c r="D29" s="4272"/>
      <c r="E29" s="4274"/>
      <c r="G29" s="312">
        <f>ст.леп.!G29</f>
        <v>0.5</v>
      </c>
      <c r="H29" s="4202"/>
      <c r="I29" s="4271"/>
      <c r="J29" s="4272"/>
      <c r="K29" s="4274"/>
      <c r="M29" s="312">
        <f>ст.леп.!M29</f>
        <v>0.66666666666666663</v>
      </c>
      <c r="N29" s="4202"/>
      <c r="O29" s="4271"/>
      <c r="P29" s="4272"/>
      <c r="Q29" s="4274"/>
      <c r="S29" s="312">
        <f>ст.леп.!S29</f>
        <v>0.79166666666666663</v>
      </c>
      <c r="T29" s="4202"/>
      <c r="U29" s="4271"/>
      <c r="V29" s="4272"/>
      <c r="W29" s="4274"/>
      <c r="Y29" s="312" t="str">
        <f>ст.леп.!Y29</f>
        <v>Ночь</v>
      </c>
      <c r="Z29" s="4202"/>
      <c r="AA29" s="4271"/>
      <c r="AB29" s="4272"/>
      <c r="AC29" s="4274"/>
    </row>
    <row r="30" spans="1:29">
      <c r="A30" s="4206" t="str">
        <f>ст.леп.!A30</f>
        <v>павильон "Вефа"</v>
      </c>
      <c r="B30" s="4207" t="s">
        <v>251</v>
      </c>
      <c r="C30" s="4275" t="s">
        <v>291</v>
      </c>
      <c r="D30" s="4276"/>
      <c r="E30" s="4273">
        <f>'10,00'!F74</f>
        <v>24</v>
      </c>
      <c r="G30" s="4206" t="str">
        <f>ст.леп.!G30</f>
        <v>павильон "Вефа"</v>
      </c>
      <c r="H30" s="4207" t="s">
        <v>251</v>
      </c>
      <c r="I30" s="4275" t="s">
        <v>291</v>
      </c>
      <c r="J30" s="4276"/>
      <c r="K30" s="4273">
        <f>'11,30'!F83</f>
        <v>0</v>
      </c>
      <c r="M30" s="4206" t="str">
        <f>ст.леп.!M30</f>
        <v>павильон "Вефа"</v>
      </c>
      <c r="N30" s="4207" t="s">
        <v>251</v>
      </c>
      <c r="O30" s="4275" t="s">
        <v>291</v>
      </c>
      <c r="P30" s="4276"/>
      <c r="Q30" s="4273">
        <f>'16,00'!F83</f>
        <v>0</v>
      </c>
      <c r="S30" s="4206" t="str">
        <f>ст.леп.!S30</f>
        <v>павильон "Вефа"</v>
      </c>
      <c r="T30" s="4207" t="s">
        <v>251</v>
      </c>
      <c r="U30" s="4275" t="s">
        <v>291</v>
      </c>
      <c r="V30" s="4276"/>
      <c r="W30" s="4273">
        <f>'19,00'!F74</f>
        <v>20</v>
      </c>
      <c r="Y30" s="4206" t="str">
        <f>ст.леп.!Y30</f>
        <v>павильон "Донецкая"</v>
      </c>
      <c r="Z30" s="4207" t="s">
        <v>251</v>
      </c>
      <c r="AA30" s="4275" t="s">
        <v>291</v>
      </c>
      <c r="AB30" s="4276"/>
      <c r="AC30" s="4273">
        <f>ночь!D83</f>
        <v>0</v>
      </c>
    </row>
    <row r="31" spans="1:29">
      <c r="A31" s="4206"/>
      <c r="B31" s="4207"/>
      <c r="C31" s="4277"/>
      <c r="D31" s="4278"/>
      <c r="E31" s="4274"/>
      <c r="G31" s="4206"/>
      <c r="H31" s="4207"/>
      <c r="I31" s="4277"/>
      <c r="J31" s="4278"/>
      <c r="K31" s="4274"/>
      <c r="M31" s="4206"/>
      <c r="N31" s="4207"/>
      <c r="O31" s="4277"/>
      <c r="P31" s="4278"/>
      <c r="Q31" s="4274"/>
      <c r="S31" s="4206"/>
      <c r="T31" s="4207"/>
      <c r="U31" s="4277"/>
      <c r="V31" s="4278"/>
      <c r="W31" s="4274"/>
      <c r="Y31" s="4206"/>
      <c r="Z31" s="4207"/>
      <c r="AA31" s="4277"/>
      <c r="AB31" s="4278"/>
      <c r="AC31" s="4274"/>
    </row>
    <row r="32" spans="1:29">
      <c r="A32" s="326"/>
      <c r="B32" s="4207" t="s">
        <v>252</v>
      </c>
      <c r="C32" s="4289"/>
      <c r="D32" s="4290"/>
      <c r="E32" s="4273"/>
      <c r="G32" s="326"/>
      <c r="H32" s="4207" t="s">
        <v>252</v>
      </c>
      <c r="I32" s="4289"/>
      <c r="J32" s="4290"/>
      <c r="K32" s="4273"/>
      <c r="M32" s="326"/>
      <c r="N32" s="4207" t="s">
        <v>252</v>
      </c>
      <c r="O32" s="4289"/>
      <c r="P32" s="4290"/>
      <c r="Q32" s="4273"/>
      <c r="S32" s="326"/>
      <c r="T32" s="4207" t="s">
        <v>252</v>
      </c>
      <c r="U32" s="4289"/>
      <c r="V32" s="4290"/>
      <c r="W32" s="4273"/>
      <c r="Y32" s="326"/>
      <c r="Z32" s="4207" t="s">
        <v>252</v>
      </c>
      <c r="AA32" s="4289"/>
      <c r="AB32" s="4290"/>
      <c r="AC32" s="4273"/>
    </row>
    <row r="33" spans="1:29">
      <c r="A33" s="4267">
        <f>ст.леп.!A33</f>
        <v>44606</v>
      </c>
      <c r="B33" s="4207"/>
      <c r="C33" s="4291"/>
      <c r="D33" s="4292"/>
      <c r="E33" s="4274"/>
      <c r="G33" s="4267">
        <f>ст.леп.!G33</f>
        <v>44606</v>
      </c>
      <c r="H33" s="4207"/>
      <c r="I33" s="4291"/>
      <c r="J33" s="4292"/>
      <c r="K33" s="4274"/>
      <c r="M33" s="4267">
        <f>ст.леп.!M33</f>
        <v>44606</v>
      </c>
      <c r="N33" s="4207"/>
      <c r="O33" s="4291"/>
      <c r="P33" s="4292"/>
      <c r="Q33" s="4274"/>
      <c r="S33" s="4267">
        <f>ст.леп.!S33</f>
        <v>44606</v>
      </c>
      <c r="T33" s="4207"/>
      <c r="U33" s="4291"/>
      <c r="V33" s="4292"/>
      <c r="W33" s="4274"/>
      <c r="Y33" s="4267">
        <f>ст.леп.!Y33</f>
        <v>44606</v>
      </c>
      <c r="Z33" s="4207"/>
      <c r="AA33" s="4291"/>
      <c r="AB33" s="4292"/>
      <c r="AC33" s="4274"/>
    </row>
    <row r="34" spans="1:29">
      <c r="A34" s="4268"/>
      <c r="B34" s="4207" t="s">
        <v>253</v>
      </c>
      <c r="C34" s="4224"/>
      <c r="D34" s="4225"/>
      <c r="E34" s="4273"/>
      <c r="G34" s="4268"/>
      <c r="H34" s="4207" t="s">
        <v>253</v>
      </c>
      <c r="I34" s="4224"/>
      <c r="J34" s="4225"/>
      <c r="K34" s="4273"/>
      <c r="M34" s="4268"/>
      <c r="N34" s="4207" t="s">
        <v>253</v>
      </c>
      <c r="O34" s="4224"/>
      <c r="P34" s="4225"/>
      <c r="Q34" s="4273"/>
      <c r="S34" s="4268"/>
      <c r="T34" s="4207" t="s">
        <v>253</v>
      </c>
      <c r="U34" s="4224"/>
      <c r="V34" s="4225"/>
      <c r="W34" s="4273"/>
      <c r="Y34" s="4268"/>
      <c r="Z34" s="4207" t="s">
        <v>253</v>
      </c>
      <c r="AA34" s="4224"/>
      <c r="AB34" s="4225"/>
      <c r="AC34" s="4273"/>
    </row>
    <row r="35" spans="1:29">
      <c r="A35" s="319"/>
      <c r="B35" s="4207"/>
      <c r="C35" s="4226"/>
      <c r="D35" s="4227"/>
      <c r="E35" s="4274"/>
      <c r="G35" s="319"/>
      <c r="H35" s="4207"/>
      <c r="I35" s="4226"/>
      <c r="J35" s="4227"/>
      <c r="K35" s="4274"/>
      <c r="M35" s="319"/>
      <c r="N35" s="4207"/>
      <c r="O35" s="4226"/>
      <c r="P35" s="4227"/>
      <c r="Q35" s="4274"/>
      <c r="S35" s="319"/>
      <c r="T35" s="4207"/>
      <c r="U35" s="4226"/>
      <c r="V35" s="4227"/>
      <c r="W35" s="4274"/>
      <c r="Y35" s="319"/>
      <c r="Z35" s="4207"/>
      <c r="AA35" s="4226"/>
      <c r="AB35" s="4227"/>
      <c r="AC35" s="4274"/>
    </row>
    <row r="36" spans="1:29" ht="18" customHeight="1"/>
    <row r="37" spans="1:29">
      <c r="A37" s="320"/>
      <c r="B37" s="4202"/>
      <c r="C37" s="4269" t="s">
        <v>290</v>
      </c>
      <c r="D37" s="4270"/>
      <c r="E37" s="4273">
        <f>'10,00'!O73</f>
        <v>11</v>
      </c>
      <c r="G37" s="320"/>
      <c r="H37" s="4202"/>
      <c r="I37" s="4269" t="s">
        <v>290</v>
      </c>
      <c r="J37" s="4270"/>
      <c r="K37" s="4273">
        <f>'11,30'!P82</f>
        <v>0</v>
      </c>
      <c r="M37" s="320"/>
      <c r="N37" s="4202"/>
      <c r="O37" s="4269" t="s">
        <v>290</v>
      </c>
      <c r="P37" s="4270"/>
      <c r="Q37" s="4273">
        <f>'16,00'!P82</f>
        <v>0</v>
      </c>
      <c r="S37" s="320"/>
      <c r="T37" s="4202"/>
      <c r="U37" s="4269" t="s">
        <v>290</v>
      </c>
      <c r="V37" s="4270"/>
      <c r="W37" s="4273">
        <f>'19,00'!O73</f>
        <v>72</v>
      </c>
      <c r="Y37" s="320"/>
      <c r="Z37" s="4202"/>
      <c r="AA37" s="4269" t="s">
        <v>290</v>
      </c>
      <c r="AB37" s="4270"/>
      <c r="AC37" s="4273">
        <f>ночь!L82</f>
        <v>0</v>
      </c>
    </row>
    <row r="38" spans="1:29" ht="15.75">
      <c r="A38" s="312">
        <f>ст.леп.!A38</f>
        <v>0.41666666666666669</v>
      </c>
      <c r="B38" s="4202"/>
      <c r="C38" s="4271"/>
      <c r="D38" s="4272"/>
      <c r="E38" s="4274"/>
      <c r="G38" s="312">
        <f>ст.леп.!G38</f>
        <v>0.5</v>
      </c>
      <c r="H38" s="4202"/>
      <c r="I38" s="4271"/>
      <c r="J38" s="4272"/>
      <c r="K38" s="4274"/>
      <c r="M38" s="312">
        <f>ст.леп.!M38</f>
        <v>0.66666666666666663</v>
      </c>
      <c r="N38" s="4202"/>
      <c r="O38" s="4271"/>
      <c r="P38" s="4272"/>
      <c r="Q38" s="4274"/>
      <c r="S38" s="312">
        <f>ст.леп.!S38</f>
        <v>0.79166666666666663</v>
      </c>
      <c r="T38" s="4202"/>
      <c r="U38" s="4271"/>
      <c r="V38" s="4272"/>
      <c r="W38" s="4274"/>
      <c r="Y38" s="312" t="str">
        <f>ст.леп.!Y38</f>
        <v>Ночь</v>
      </c>
      <c r="Z38" s="4202"/>
      <c r="AA38" s="4271"/>
      <c r="AB38" s="4272"/>
      <c r="AC38" s="4274"/>
    </row>
    <row r="39" spans="1:29">
      <c r="A39" s="4206" t="str">
        <f>ст.леп.!A39</f>
        <v>павильон "Бар"</v>
      </c>
      <c r="B39" s="4207" t="s">
        <v>251</v>
      </c>
      <c r="C39" s="4275" t="s">
        <v>291</v>
      </c>
      <c r="D39" s="4276"/>
      <c r="E39" s="4273">
        <f>'10,00'!O74</f>
        <v>36</v>
      </c>
      <c r="G39" s="4206" t="str">
        <f>ст.леп.!G39</f>
        <v>павильон "Бар"</v>
      </c>
      <c r="H39" s="4207" t="s">
        <v>251</v>
      </c>
      <c r="I39" s="4275" t="s">
        <v>291</v>
      </c>
      <c r="J39" s="4276"/>
      <c r="K39" s="4273">
        <f>'11,30'!P83</f>
        <v>0</v>
      </c>
      <c r="M39" s="4206" t="str">
        <f>ст.леп.!M39</f>
        <v>павильон "Бар"</v>
      </c>
      <c r="N39" s="4207" t="s">
        <v>251</v>
      </c>
      <c r="O39" s="4275" t="s">
        <v>291</v>
      </c>
      <c r="P39" s="4276"/>
      <c r="Q39" s="4273">
        <f>'16,00'!P83</f>
        <v>0</v>
      </c>
      <c r="S39" s="4206" t="str">
        <f>ст.леп.!S39</f>
        <v>павильон "Бар"</v>
      </c>
      <c r="T39" s="4207" t="s">
        <v>251</v>
      </c>
      <c r="U39" s="4275" t="s">
        <v>291</v>
      </c>
      <c r="V39" s="4276"/>
      <c r="W39" s="4273">
        <f>'19,00'!O74</f>
        <v>48</v>
      </c>
      <c r="Y39" s="4206" t="str">
        <f>ст.леп.!Y39</f>
        <v>павильон "Карпинка"</v>
      </c>
      <c r="Z39" s="4207" t="s">
        <v>251</v>
      </c>
      <c r="AA39" s="4275" t="s">
        <v>291</v>
      </c>
      <c r="AB39" s="4276"/>
      <c r="AC39" s="4273">
        <f>ночь!L83</f>
        <v>0</v>
      </c>
    </row>
    <row r="40" spans="1:29">
      <c r="A40" s="4206"/>
      <c r="B40" s="4207"/>
      <c r="C40" s="4277"/>
      <c r="D40" s="4278"/>
      <c r="E40" s="4274"/>
      <c r="G40" s="4206"/>
      <c r="H40" s="4207"/>
      <c r="I40" s="4277"/>
      <c r="J40" s="4278"/>
      <c r="K40" s="4274"/>
      <c r="M40" s="4206"/>
      <c r="N40" s="4207"/>
      <c r="O40" s="4277"/>
      <c r="P40" s="4278"/>
      <c r="Q40" s="4274"/>
      <c r="S40" s="4206"/>
      <c r="T40" s="4207"/>
      <c r="U40" s="4277"/>
      <c r="V40" s="4278"/>
      <c r="W40" s="4274"/>
      <c r="Y40" s="4206"/>
      <c r="Z40" s="4207"/>
      <c r="AA40" s="4277"/>
      <c r="AB40" s="4278"/>
      <c r="AC40" s="4274"/>
    </row>
    <row r="41" spans="1:29">
      <c r="A41" s="326"/>
      <c r="B41" s="4207" t="s">
        <v>252</v>
      </c>
      <c r="C41" s="4289"/>
      <c r="D41" s="4290"/>
      <c r="E41" s="4273"/>
      <c r="G41" s="326"/>
      <c r="H41" s="4207" t="s">
        <v>252</v>
      </c>
      <c r="I41" s="4289"/>
      <c r="J41" s="4290"/>
      <c r="K41" s="4273"/>
      <c r="M41" s="326"/>
      <c r="N41" s="4207" t="s">
        <v>252</v>
      </c>
      <c r="O41" s="4289"/>
      <c r="P41" s="4290"/>
      <c r="Q41" s="4273"/>
      <c r="S41" s="326"/>
      <c r="T41" s="4207" t="s">
        <v>252</v>
      </c>
      <c r="U41" s="4289"/>
      <c r="V41" s="4290"/>
      <c r="W41" s="4273"/>
      <c r="Y41" s="326"/>
      <c r="Z41" s="4207" t="s">
        <v>252</v>
      </c>
      <c r="AA41" s="4289"/>
      <c r="AB41" s="4290"/>
      <c r="AC41" s="4273"/>
    </row>
    <row r="42" spans="1:29">
      <c r="A42" s="4267">
        <f>ст.леп.!A42</f>
        <v>44606</v>
      </c>
      <c r="B42" s="4207"/>
      <c r="C42" s="4291"/>
      <c r="D42" s="4292"/>
      <c r="E42" s="4274"/>
      <c r="G42" s="4267">
        <f>ст.леп.!G42</f>
        <v>44606</v>
      </c>
      <c r="H42" s="4207"/>
      <c r="I42" s="4291"/>
      <c r="J42" s="4292"/>
      <c r="K42" s="4274"/>
      <c r="M42" s="4267">
        <f>ст.леп.!M42</f>
        <v>44606</v>
      </c>
      <c r="N42" s="4207"/>
      <c r="O42" s="4291"/>
      <c r="P42" s="4292"/>
      <c r="Q42" s="4274"/>
      <c r="S42" s="4267">
        <f>ст.леп.!S42</f>
        <v>44606</v>
      </c>
      <c r="T42" s="4207"/>
      <c r="U42" s="4291"/>
      <c r="V42" s="4292"/>
      <c r="W42" s="4274"/>
      <c r="Y42" s="4267">
        <f>ст.леп.!Y42</f>
        <v>44606</v>
      </c>
      <c r="Z42" s="4207"/>
      <c r="AA42" s="4291"/>
      <c r="AB42" s="4292"/>
      <c r="AC42" s="4274"/>
    </row>
    <row r="43" spans="1:29">
      <c r="A43" s="4268"/>
      <c r="B43" s="4207" t="s">
        <v>253</v>
      </c>
      <c r="C43" s="4224"/>
      <c r="D43" s="4225"/>
      <c r="E43" s="4273"/>
      <c r="G43" s="4268"/>
      <c r="H43" s="4207" t="s">
        <v>253</v>
      </c>
      <c r="I43" s="4224"/>
      <c r="J43" s="4225"/>
      <c r="K43" s="4273"/>
      <c r="M43" s="4268"/>
      <c r="N43" s="4207" t="s">
        <v>253</v>
      </c>
      <c r="O43" s="4224"/>
      <c r="P43" s="4225"/>
      <c r="Q43" s="4273"/>
      <c r="S43" s="4268"/>
      <c r="T43" s="4207" t="s">
        <v>253</v>
      </c>
      <c r="U43" s="4224"/>
      <c r="V43" s="4225"/>
      <c r="W43" s="4273"/>
      <c r="Y43" s="4268"/>
      <c r="Z43" s="4207" t="s">
        <v>253</v>
      </c>
      <c r="AA43" s="4224"/>
      <c r="AB43" s="4225"/>
      <c r="AC43" s="4273"/>
    </row>
    <row r="44" spans="1:29">
      <c r="A44" s="319"/>
      <c r="B44" s="4207"/>
      <c r="C44" s="4226"/>
      <c r="D44" s="4227"/>
      <c r="E44" s="4274"/>
      <c r="G44" s="319"/>
      <c r="H44" s="4207"/>
      <c r="I44" s="4226"/>
      <c r="J44" s="4227"/>
      <c r="K44" s="4274"/>
      <c r="M44" s="319"/>
      <c r="N44" s="4207"/>
      <c r="O44" s="4226"/>
      <c r="P44" s="4227"/>
      <c r="Q44" s="4274"/>
      <c r="S44" s="319"/>
      <c r="T44" s="4207"/>
      <c r="U44" s="4226"/>
      <c r="V44" s="4227"/>
      <c r="W44" s="4274"/>
      <c r="Y44" s="319"/>
      <c r="Z44" s="4207"/>
      <c r="AA44" s="4226"/>
      <c r="AB44" s="4227"/>
      <c r="AC44" s="4274"/>
    </row>
    <row r="45" spans="1:29" ht="18" customHeight="1"/>
    <row r="46" spans="1:29">
      <c r="A46" s="320"/>
      <c r="B46" s="4202"/>
      <c r="C46" s="4269" t="s">
        <v>290</v>
      </c>
      <c r="D46" s="4270"/>
      <c r="E46" s="4273">
        <f>'10,00'!X73</f>
        <v>52</v>
      </c>
      <c r="G46" s="320"/>
      <c r="H46" s="4202"/>
      <c r="I46" s="4269" t="s">
        <v>290</v>
      </c>
      <c r="J46" s="4270"/>
      <c r="K46" s="4273">
        <f>'11,30'!Z82</f>
        <v>0</v>
      </c>
      <c r="M46" s="320"/>
      <c r="N46" s="4202"/>
      <c r="O46" s="4269" t="s">
        <v>290</v>
      </c>
      <c r="P46" s="4270"/>
      <c r="Q46" s="4273">
        <f>'16,00'!Z82</f>
        <v>0</v>
      </c>
      <c r="S46" s="320"/>
      <c r="T46" s="4202"/>
      <c r="U46" s="4269" t="s">
        <v>290</v>
      </c>
      <c r="V46" s="4270"/>
      <c r="W46" s="4273">
        <f>'19,00'!X73</f>
        <v>12</v>
      </c>
      <c r="Y46" s="320"/>
      <c r="Z46" s="4202"/>
      <c r="AA46" s="4269" t="s">
        <v>290</v>
      </c>
      <c r="AB46" s="4270"/>
      <c r="AC46" s="4273">
        <f>ночь!T82</f>
        <v>0</v>
      </c>
    </row>
    <row r="47" spans="1:29" ht="15.75">
      <c r="A47" s="312">
        <f>ст.леп.!A47</f>
        <v>0.41666666666666669</v>
      </c>
      <c r="B47" s="4202"/>
      <c r="C47" s="4271"/>
      <c r="D47" s="4272"/>
      <c r="E47" s="4274"/>
      <c r="G47" s="312">
        <f>ст.леп.!G47</f>
        <v>0.5</v>
      </c>
      <c r="H47" s="4202"/>
      <c r="I47" s="4271"/>
      <c r="J47" s="4272"/>
      <c r="K47" s="4274"/>
      <c r="M47" s="312">
        <f>ст.леп.!M47</f>
        <v>0.66666666666666663</v>
      </c>
      <c r="N47" s="4202"/>
      <c r="O47" s="4271"/>
      <c r="P47" s="4272"/>
      <c r="Q47" s="4274"/>
      <c r="S47" s="312">
        <f>ст.леп.!S47</f>
        <v>0.79166666666666663</v>
      </c>
      <c r="T47" s="4202"/>
      <c r="U47" s="4271"/>
      <c r="V47" s="4272"/>
      <c r="W47" s="4274"/>
      <c r="Y47" s="312" t="str">
        <f>ст.леп.!Y47</f>
        <v>Ночь</v>
      </c>
      <c r="Z47" s="4202"/>
      <c r="AA47" s="4271"/>
      <c r="AB47" s="4272"/>
      <c r="AC47" s="4274"/>
    </row>
    <row r="48" spans="1:29">
      <c r="A48" s="4206" t="str">
        <f>ст.леп.!A48</f>
        <v>павильон "Ай-Пери"</v>
      </c>
      <c r="B48" s="4207" t="s">
        <v>251</v>
      </c>
      <c r="C48" s="4275" t="s">
        <v>291</v>
      </c>
      <c r="D48" s="4276"/>
      <c r="E48" s="4273">
        <f>'10,00'!X74</f>
        <v>68</v>
      </c>
      <c r="G48" s="4206" t="str">
        <f>ст.леп.!G48</f>
        <v>павильон "Ай-Пери"</v>
      </c>
      <c r="H48" s="4207" t="s">
        <v>251</v>
      </c>
      <c r="I48" s="4275" t="s">
        <v>291</v>
      </c>
      <c r="J48" s="4276"/>
      <c r="K48" s="4273">
        <f>'11,30'!Z83</f>
        <v>0</v>
      </c>
      <c r="M48" s="4206" t="str">
        <f>ст.леп.!M48</f>
        <v>павильон "Ай-Пери"</v>
      </c>
      <c r="N48" s="4207" t="s">
        <v>251</v>
      </c>
      <c r="O48" s="4275" t="s">
        <v>291</v>
      </c>
      <c r="P48" s="4276"/>
      <c r="Q48" s="4273">
        <f>'16,00'!Z83</f>
        <v>0</v>
      </c>
      <c r="S48" s="4206" t="str">
        <f>ст.леп.!S48</f>
        <v>павильон "Ай-Пери"</v>
      </c>
      <c r="T48" s="4207" t="s">
        <v>251</v>
      </c>
      <c r="U48" s="4275" t="s">
        <v>291</v>
      </c>
      <c r="V48" s="4276"/>
      <c r="W48" s="4273">
        <f>'19,00'!X74</f>
        <v>52</v>
      </c>
      <c r="Y48" s="4206" t="str">
        <f>ст.леп.!Y48</f>
        <v>12 мкр</v>
      </c>
      <c r="Z48" s="4207" t="s">
        <v>251</v>
      </c>
      <c r="AA48" s="4275" t="s">
        <v>291</v>
      </c>
      <c r="AB48" s="4276"/>
      <c r="AC48" s="4273">
        <f>ночь!T83</f>
        <v>0</v>
      </c>
    </row>
    <row r="49" spans="1:29">
      <c r="A49" s="4206"/>
      <c r="B49" s="4207"/>
      <c r="C49" s="4277"/>
      <c r="D49" s="4278"/>
      <c r="E49" s="4274"/>
      <c r="G49" s="4206"/>
      <c r="H49" s="4207"/>
      <c r="I49" s="4277"/>
      <c r="J49" s="4278"/>
      <c r="K49" s="4274"/>
      <c r="M49" s="4206"/>
      <c r="N49" s="4207"/>
      <c r="O49" s="4277"/>
      <c r="P49" s="4278"/>
      <c r="Q49" s="4274"/>
      <c r="S49" s="4206"/>
      <c r="T49" s="4207"/>
      <c r="U49" s="4277"/>
      <c r="V49" s="4278"/>
      <c r="W49" s="4274"/>
      <c r="Y49" s="4206"/>
      <c r="Z49" s="4207"/>
      <c r="AA49" s="4277"/>
      <c r="AB49" s="4278"/>
      <c r="AC49" s="4274"/>
    </row>
    <row r="50" spans="1:29">
      <c r="A50" s="326"/>
      <c r="B50" s="4207" t="s">
        <v>252</v>
      </c>
      <c r="C50" s="4289"/>
      <c r="D50" s="4290"/>
      <c r="E50" s="4273"/>
      <c r="G50" s="326"/>
      <c r="H50" s="4207" t="s">
        <v>252</v>
      </c>
      <c r="I50" s="4289"/>
      <c r="J50" s="4290"/>
      <c r="K50" s="4273"/>
      <c r="M50" s="326"/>
      <c r="N50" s="4207" t="s">
        <v>252</v>
      </c>
      <c r="O50" s="4289"/>
      <c r="P50" s="4290"/>
      <c r="Q50" s="4273"/>
      <c r="S50" s="326"/>
      <c r="T50" s="4207" t="s">
        <v>252</v>
      </c>
      <c r="U50" s="4289"/>
      <c r="V50" s="4290"/>
      <c r="W50" s="4273"/>
      <c r="Y50" s="326"/>
      <c r="Z50" s="4207" t="s">
        <v>252</v>
      </c>
      <c r="AA50" s="4289"/>
      <c r="AB50" s="4290"/>
      <c r="AC50" s="4273"/>
    </row>
    <row r="51" spans="1:29">
      <c r="A51" s="4267">
        <f>ст.леп.!A51</f>
        <v>44606</v>
      </c>
      <c r="B51" s="4207"/>
      <c r="C51" s="4291"/>
      <c r="D51" s="4292"/>
      <c r="E51" s="4274"/>
      <c r="G51" s="4267">
        <f>ст.леп.!G51</f>
        <v>44606</v>
      </c>
      <c r="H51" s="4207"/>
      <c r="I51" s="4291"/>
      <c r="J51" s="4292"/>
      <c r="K51" s="4274"/>
      <c r="M51" s="4267">
        <f>ст.леп.!M51</f>
        <v>44606</v>
      </c>
      <c r="N51" s="4207"/>
      <c r="O51" s="4291"/>
      <c r="P51" s="4292"/>
      <c r="Q51" s="4274"/>
      <c r="S51" s="4267">
        <f>ст.леп.!S51</f>
        <v>44606</v>
      </c>
      <c r="T51" s="4207"/>
      <c r="U51" s="4291"/>
      <c r="V51" s="4292"/>
      <c r="W51" s="4274"/>
      <c r="Y51" s="4267">
        <f>ст.леп.!Y51</f>
        <v>44606</v>
      </c>
      <c r="Z51" s="4207"/>
      <c r="AA51" s="4291"/>
      <c r="AB51" s="4292"/>
      <c r="AC51" s="4274"/>
    </row>
    <row r="52" spans="1:29">
      <c r="A52" s="4268"/>
      <c r="B52" s="4207" t="s">
        <v>253</v>
      </c>
      <c r="C52" s="4224"/>
      <c r="D52" s="4225"/>
      <c r="E52" s="4273"/>
      <c r="G52" s="4268"/>
      <c r="H52" s="4207" t="s">
        <v>253</v>
      </c>
      <c r="I52" s="4224"/>
      <c r="J52" s="4225"/>
      <c r="K52" s="4273"/>
      <c r="M52" s="4268"/>
      <c r="N52" s="4207" t="s">
        <v>253</v>
      </c>
      <c r="O52" s="4224"/>
      <c r="P52" s="4225"/>
      <c r="Q52" s="4273"/>
      <c r="S52" s="4268"/>
      <c r="T52" s="4207" t="s">
        <v>253</v>
      </c>
      <c r="U52" s="4224"/>
      <c r="V52" s="4225"/>
      <c r="W52" s="4273"/>
      <c r="Y52" s="4268"/>
      <c r="Z52" s="4207" t="s">
        <v>253</v>
      </c>
      <c r="AA52" s="4224"/>
      <c r="AB52" s="4225"/>
      <c r="AC52" s="4273"/>
    </row>
    <row r="53" spans="1:29">
      <c r="A53" s="319"/>
      <c r="B53" s="4207"/>
      <c r="C53" s="4226"/>
      <c r="D53" s="4227"/>
      <c r="E53" s="4274"/>
      <c r="G53" s="319"/>
      <c r="H53" s="4207"/>
      <c r="I53" s="4226"/>
      <c r="J53" s="4227"/>
      <c r="K53" s="4274"/>
      <c r="M53" s="319"/>
      <c r="N53" s="4207"/>
      <c r="O53" s="4226"/>
      <c r="P53" s="4227"/>
      <c r="Q53" s="4274"/>
      <c r="S53" s="319"/>
      <c r="T53" s="4207"/>
      <c r="U53" s="4226"/>
      <c r="V53" s="4227"/>
      <c r="W53" s="4274"/>
      <c r="Y53" s="319"/>
      <c r="Z53" s="4207"/>
      <c r="AA53" s="4226"/>
      <c r="AB53" s="4227"/>
      <c r="AC53" s="4274"/>
    </row>
    <row r="54" spans="1:29" ht="18.75" customHeight="1"/>
    <row r="55" spans="1:29">
      <c r="A55" s="320"/>
      <c r="B55" s="4202"/>
      <c r="C55" s="4269" t="s">
        <v>290</v>
      </c>
      <c r="D55" s="4270"/>
      <c r="E55" s="4273">
        <f>'10,00'!F125</f>
        <v>0</v>
      </c>
      <c r="G55" s="320"/>
      <c r="H55" s="4202"/>
      <c r="I55" s="4269" t="s">
        <v>290</v>
      </c>
      <c r="J55" s="4270"/>
      <c r="K55" s="4273">
        <f>'11,30'!F137</f>
        <v>0</v>
      </c>
      <c r="M55" s="320"/>
      <c r="N55" s="4202"/>
      <c r="O55" s="4269" t="s">
        <v>290</v>
      </c>
      <c r="P55" s="4270"/>
      <c r="Q55" s="4273">
        <f>'16,00'!F137</f>
        <v>0</v>
      </c>
      <c r="S55" s="320"/>
      <c r="T55" s="4202"/>
      <c r="U55" s="4269" t="s">
        <v>290</v>
      </c>
      <c r="V55" s="4270"/>
      <c r="W55" s="4273">
        <f>'19,00'!F125</f>
        <v>0</v>
      </c>
      <c r="Y55" s="320"/>
      <c r="Z55" s="4202"/>
      <c r="AA55" s="4269" t="s">
        <v>290</v>
      </c>
      <c r="AB55" s="4270"/>
      <c r="AC55" s="4273"/>
    </row>
    <row r="56" spans="1:29" ht="15.75">
      <c r="A56" s="312">
        <f>ст.леп.!A56</f>
        <v>0.41666666666666669</v>
      </c>
      <c r="B56" s="4202"/>
      <c r="C56" s="4271"/>
      <c r="D56" s="4272"/>
      <c r="E56" s="4274"/>
      <c r="G56" s="312">
        <f>ст.леп.!G56</f>
        <v>0.5</v>
      </c>
      <c r="H56" s="4202"/>
      <c r="I56" s="4271"/>
      <c r="J56" s="4272"/>
      <c r="K56" s="4274"/>
      <c r="M56" s="312">
        <f>ст.леп.!M56</f>
        <v>0.66666666666666663</v>
      </c>
      <c r="N56" s="4202"/>
      <c r="O56" s="4271"/>
      <c r="P56" s="4272"/>
      <c r="Q56" s="4274"/>
      <c r="S56" s="312">
        <f>ст.леп.!S56</f>
        <v>0.79166666666666663</v>
      </c>
      <c r="T56" s="4202"/>
      <c r="U56" s="4271"/>
      <c r="V56" s="4272"/>
      <c r="W56" s="4274"/>
      <c r="Y56" s="312" t="str">
        <f>ст.леп.!Y56</f>
        <v>Ночь</v>
      </c>
      <c r="Z56" s="4202"/>
      <c r="AA56" s="4271"/>
      <c r="AB56" s="4272"/>
      <c r="AC56" s="4274"/>
    </row>
    <row r="57" spans="1:29">
      <c r="A57" s="4206" t="str">
        <f>ст.леп.!A57</f>
        <v>павильон "Технопарк"</v>
      </c>
      <c r="B57" s="4207" t="s">
        <v>251</v>
      </c>
      <c r="C57" s="4275" t="s">
        <v>291</v>
      </c>
      <c r="D57" s="4276"/>
      <c r="E57" s="4273">
        <f>'10,00'!F126</f>
        <v>0</v>
      </c>
      <c r="G57" s="4206" t="str">
        <f>ст.леп.!G57</f>
        <v>павильон "Технопарк"</v>
      </c>
      <c r="H57" s="4207" t="s">
        <v>251</v>
      </c>
      <c r="I57" s="4275" t="s">
        <v>291</v>
      </c>
      <c r="J57" s="4276"/>
      <c r="K57" s="4273">
        <f>'11,30'!F138</f>
        <v>0</v>
      </c>
      <c r="M57" s="4206" t="str">
        <f>ст.леп.!M57</f>
        <v>павильон "Технопарк"</v>
      </c>
      <c r="N57" s="4207" t="s">
        <v>251</v>
      </c>
      <c r="O57" s="4275" t="s">
        <v>291</v>
      </c>
      <c r="P57" s="4276"/>
      <c r="Q57" s="4273">
        <f>'16,00'!F138</f>
        <v>0</v>
      </c>
      <c r="S57" s="4206" t="str">
        <f>ст.леп.!S57</f>
        <v>павильон "Технопарк"</v>
      </c>
      <c r="T57" s="4207" t="s">
        <v>251</v>
      </c>
      <c r="U57" s="4275" t="s">
        <v>291</v>
      </c>
      <c r="V57" s="4276"/>
      <c r="W57" s="4273">
        <f>'19,00'!F126</f>
        <v>0</v>
      </c>
      <c r="Y57" s="4206">
        <f>ст.леп.!Y57</f>
        <v>0</v>
      </c>
      <c r="Z57" s="4207" t="s">
        <v>251</v>
      </c>
      <c r="AA57" s="4275" t="s">
        <v>291</v>
      </c>
      <c r="AB57" s="4276"/>
      <c r="AC57" s="4273"/>
    </row>
    <row r="58" spans="1:29">
      <c r="A58" s="4206"/>
      <c r="B58" s="4207"/>
      <c r="C58" s="4277"/>
      <c r="D58" s="4278"/>
      <c r="E58" s="4274"/>
      <c r="G58" s="4206"/>
      <c r="H58" s="4207"/>
      <c r="I58" s="4277"/>
      <c r="J58" s="4278"/>
      <c r="K58" s="4274"/>
      <c r="M58" s="4206"/>
      <c r="N58" s="4207"/>
      <c r="O58" s="4277"/>
      <c r="P58" s="4278"/>
      <c r="Q58" s="4274"/>
      <c r="S58" s="4206"/>
      <c r="T58" s="4207"/>
      <c r="U58" s="4277"/>
      <c r="V58" s="4278"/>
      <c r="W58" s="4274"/>
      <c r="Y58" s="4206"/>
      <c r="Z58" s="4207"/>
      <c r="AA58" s="4277"/>
      <c r="AB58" s="4278"/>
      <c r="AC58" s="4274"/>
    </row>
    <row r="59" spans="1:29">
      <c r="A59" s="326"/>
      <c r="B59" s="4207" t="s">
        <v>252</v>
      </c>
      <c r="C59" s="4289"/>
      <c r="D59" s="4290"/>
      <c r="E59" s="4273"/>
      <c r="G59" s="326"/>
      <c r="H59" s="4207" t="s">
        <v>252</v>
      </c>
      <c r="I59" s="4289"/>
      <c r="J59" s="4290"/>
      <c r="K59" s="4273"/>
      <c r="M59" s="326"/>
      <c r="N59" s="4207" t="s">
        <v>252</v>
      </c>
      <c r="O59" s="4289"/>
      <c r="P59" s="4290"/>
      <c r="Q59" s="4273"/>
      <c r="S59" s="326"/>
      <c r="T59" s="4207" t="s">
        <v>252</v>
      </c>
      <c r="U59" s="4289"/>
      <c r="V59" s="4290"/>
      <c r="W59" s="4273"/>
      <c r="Y59" s="326"/>
      <c r="Z59" s="4207" t="s">
        <v>252</v>
      </c>
      <c r="AA59" s="4289"/>
      <c r="AB59" s="4290"/>
      <c r="AC59" s="4273"/>
    </row>
    <row r="60" spans="1:29">
      <c r="A60" s="4267">
        <f>ст.леп.!A60</f>
        <v>44606</v>
      </c>
      <c r="B60" s="4207"/>
      <c r="C60" s="4291"/>
      <c r="D60" s="4292"/>
      <c r="E60" s="4274"/>
      <c r="G60" s="4267">
        <f>ст.леп.!G60</f>
        <v>44606</v>
      </c>
      <c r="H60" s="4207"/>
      <c r="I60" s="4291"/>
      <c r="J60" s="4292"/>
      <c r="K60" s="4274"/>
      <c r="M60" s="4267">
        <f>ст.леп.!M60</f>
        <v>44606</v>
      </c>
      <c r="N60" s="4207"/>
      <c r="O60" s="4291"/>
      <c r="P60" s="4292"/>
      <c r="Q60" s="4274"/>
      <c r="S60" s="4267">
        <f>ст.леп.!S60</f>
        <v>44606</v>
      </c>
      <c r="T60" s="4207"/>
      <c r="U60" s="4291"/>
      <c r="V60" s="4292"/>
      <c r="W60" s="4274"/>
      <c r="Y60" s="4267">
        <f>ст.леп.!Y60</f>
        <v>44606</v>
      </c>
      <c r="Z60" s="4207"/>
      <c r="AA60" s="4291"/>
      <c r="AB60" s="4292"/>
      <c r="AC60" s="4274"/>
    </row>
    <row r="61" spans="1:29">
      <c r="A61" s="4268"/>
      <c r="B61" s="4207" t="s">
        <v>253</v>
      </c>
      <c r="C61" s="4224"/>
      <c r="D61" s="4225"/>
      <c r="E61" s="4273"/>
      <c r="G61" s="4268"/>
      <c r="H61" s="4207" t="s">
        <v>253</v>
      </c>
      <c r="I61" s="4224"/>
      <c r="J61" s="4225"/>
      <c r="K61" s="4273"/>
      <c r="M61" s="4268"/>
      <c r="N61" s="4207" t="s">
        <v>253</v>
      </c>
      <c r="O61" s="4224"/>
      <c r="P61" s="4225"/>
      <c r="Q61" s="4273"/>
      <c r="S61" s="4268"/>
      <c r="T61" s="4207" t="s">
        <v>253</v>
      </c>
      <c r="U61" s="4224"/>
      <c r="V61" s="4225"/>
      <c r="W61" s="4273"/>
      <c r="Y61" s="4268"/>
      <c r="Z61" s="4207" t="s">
        <v>253</v>
      </c>
      <c r="AA61" s="4224"/>
      <c r="AB61" s="4225"/>
      <c r="AC61" s="4273"/>
    </row>
    <row r="62" spans="1:29">
      <c r="A62" s="319"/>
      <c r="B62" s="4207"/>
      <c r="C62" s="4226"/>
      <c r="D62" s="4227"/>
      <c r="E62" s="4274"/>
      <c r="G62" s="319"/>
      <c r="H62" s="4207"/>
      <c r="I62" s="4226"/>
      <c r="J62" s="4227"/>
      <c r="K62" s="4274"/>
      <c r="M62" s="319"/>
      <c r="N62" s="4207"/>
      <c r="O62" s="4226"/>
      <c r="P62" s="4227"/>
      <c r="Q62" s="4274"/>
      <c r="S62" s="319"/>
      <c r="T62" s="4207"/>
      <c r="U62" s="4226"/>
      <c r="V62" s="4227"/>
      <c r="W62" s="4274"/>
      <c r="Y62" s="319"/>
      <c r="Z62" s="4207"/>
      <c r="AA62" s="4226"/>
      <c r="AB62" s="4227"/>
      <c r="AC62" s="4274"/>
    </row>
    <row r="64" spans="1:29">
      <c r="A64" s="320"/>
      <c r="B64" s="4202"/>
      <c r="C64" s="4269" t="s">
        <v>290</v>
      </c>
      <c r="D64" s="4270"/>
      <c r="E64" s="4273">
        <f>'10,00'!O125</f>
        <v>0</v>
      </c>
      <c r="G64" s="320"/>
      <c r="H64" s="4202"/>
      <c r="I64" s="4269" t="s">
        <v>290</v>
      </c>
      <c r="J64" s="4270"/>
      <c r="K64" s="4273">
        <f>'11,30'!P137</f>
        <v>0</v>
      </c>
      <c r="M64" s="320"/>
      <c r="N64" s="4202"/>
      <c r="O64" s="4269" t="s">
        <v>290</v>
      </c>
      <c r="P64" s="4270"/>
      <c r="Q64" s="4273">
        <f>'16,00'!P137</f>
        <v>0</v>
      </c>
      <c r="S64" s="320"/>
      <c r="T64" s="4202"/>
      <c r="U64" s="4269" t="s">
        <v>290</v>
      </c>
      <c r="V64" s="4270"/>
      <c r="W64" s="4273">
        <f>'19,00'!O125</f>
        <v>0</v>
      </c>
      <c r="Y64" s="3"/>
      <c r="Z64" s="3996"/>
      <c r="AA64" s="4262"/>
      <c r="AB64" s="4262"/>
      <c r="AC64" s="4279"/>
    </row>
    <row r="65" spans="1:29" ht="15.75">
      <c r="A65" s="312">
        <f>ст.леп.!A65</f>
        <v>0.41666666666666669</v>
      </c>
      <c r="B65" s="4202"/>
      <c r="C65" s="4271"/>
      <c r="D65" s="4272"/>
      <c r="E65" s="4274"/>
      <c r="G65" s="312">
        <f>ст.леп.!G65</f>
        <v>0.5</v>
      </c>
      <c r="H65" s="4202"/>
      <c r="I65" s="4271"/>
      <c r="J65" s="4272"/>
      <c r="K65" s="4274"/>
      <c r="M65" s="312">
        <f>ст.леп.!M65</f>
        <v>0.66666666666666663</v>
      </c>
      <c r="N65" s="4202"/>
      <c r="O65" s="4271"/>
      <c r="P65" s="4272"/>
      <c r="Q65" s="4274"/>
      <c r="S65" s="312">
        <f>ст.леп.!S65</f>
        <v>0.79166666666666663</v>
      </c>
      <c r="T65" s="4202"/>
      <c r="U65" s="4271"/>
      <c r="V65" s="4272"/>
      <c r="W65" s="4274"/>
      <c r="Y65" s="1660"/>
      <c r="Z65" s="3996"/>
      <c r="AA65" s="4262"/>
      <c r="AB65" s="4262"/>
      <c r="AC65" s="4279"/>
    </row>
    <row r="66" spans="1:29">
      <c r="A66" s="4206" t="str">
        <f>ст.леп.!A66</f>
        <v>павильон "Изумруд"</v>
      </c>
      <c r="B66" s="4207" t="s">
        <v>251</v>
      </c>
      <c r="C66" s="4275" t="s">
        <v>291</v>
      </c>
      <c r="D66" s="4276"/>
      <c r="E66" s="4273">
        <f>'10,00'!O126</f>
        <v>0</v>
      </c>
      <c r="G66" s="4206" t="str">
        <f>ст.леп.!G66</f>
        <v>павильон "Изумруд"</v>
      </c>
      <c r="H66" s="4207" t="s">
        <v>251</v>
      </c>
      <c r="I66" s="4275" t="s">
        <v>291</v>
      </c>
      <c r="J66" s="4276"/>
      <c r="K66" s="4273">
        <f>'11,30'!P138</f>
        <v>0</v>
      </c>
      <c r="M66" s="4206" t="str">
        <f>ст.леп.!M66</f>
        <v>павильон "Изумруд"</v>
      </c>
      <c r="N66" s="4207" t="s">
        <v>251</v>
      </c>
      <c r="O66" s="4275" t="s">
        <v>291</v>
      </c>
      <c r="P66" s="4276"/>
      <c r="Q66" s="4273">
        <f>'16,00'!P138</f>
        <v>0</v>
      </c>
      <c r="S66" s="4206" t="str">
        <f>ст.леп.!S66</f>
        <v>павильон "Изумруд"</v>
      </c>
      <c r="T66" s="4207" t="s">
        <v>251</v>
      </c>
      <c r="U66" s="4275" t="s">
        <v>291</v>
      </c>
      <c r="V66" s="4276"/>
      <c r="W66" s="4273">
        <f>'19,00'!O126</f>
        <v>0</v>
      </c>
      <c r="Y66" s="4266"/>
      <c r="Z66" s="4260"/>
      <c r="AA66" s="4261"/>
      <c r="AB66" s="4261"/>
      <c r="AC66" s="4279"/>
    </row>
    <row r="67" spans="1:29">
      <c r="A67" s="4206"/>
      <c r="B67" s="4207"/>
      <c r="C67" s="4277"/>
      <c r="D67" s="4278"/>
      <c r="E67" s="4274"/>
      <c r="G67" s="4206"/>
      <c r="H67" s="4207"/>
      <c r="I67" s="4277"/>
      <c r="J67" s="4278"/>
      <c r="K67" s="4274"/>
      <c r="M67" s="4206"/>
      <c r="N67" s="4207"/>
      <c r="O67" s="4277"/>
      <c r="P67" s="4278"/>
      <c r="Q67" s="4274"/>
      <c r="S67" s="4206"/>
      <c r="T67" s="4207"/>
      <c r="U67" s="4277"/>
      <c r="V67" s="4278"/>
      <c r="W67" s="4274"/>
      <c r="Y67" s="4266"/>
      <c r="Z67" s="4260"/>
      <c r="AA67" s="4261"/>
      <c r="AB67" s="4261"/>
      <c r="AC67" s="4279"/>
    </row>
    <row r="68" spans="1:29">
      <c r="A68" s="326"/>
      <c r="B68" s="4207" t="s">
        <v>252</v>
      </c>
      <c r="C68" s="4289"/>
      <c r="D68" s="4290"/>
      <c r="E68" s="4273"/>
      <c r="G68" s="326"/>
      <c r="H68" s="4207" t="s">
        <v>252</v>
      </c>
      <c r="I68" s="4289"/>
      <c r="J68" s="4290"/>
      <c r="K68" s="4273"/>
      <c r="M68" s="326"/>
      <c r="N68" s="4207" t="s">
        <v>252</v>
      </c>
      <c r="O68" s="4289"/>
      <c r="P68" s="4290"/>
      <c r="Q68" s="4273"/>
      <c r="S68" s="326"/>
      <c r="T68" s="4207" t="s">
        <v>252</v>
      </c>
      <c r="U68" s="4289"/>
      <c r="V68" s="4290"/>
      <c r="W68" s="4273"/>
      <c r="Y68" s="1661"/>
      <c r="Z68" s="4260"/>
      <c r="AA68" s="4263"/>
      <c r="AB68" s="4263"/>
      <c r="AC68" s="4279"/>
    </row>
    <row r="69" spans="1:29">
      <c r="A69" s="4267">
        <f>ст.леп.!A69</f>
        <v>44606</v>
      </c>
      <c r="B69" s="4207"/>
      <c r="C69" s="4291"/>
      <c r="D69" s="4292"/>
      <c r="E69" s="4274"/>
      <c r="G69" s="4267">
        <f>ст.леп.!G69</f>
        <v>44606</v>
      </c>
      <c r="H69" s="4207"/>
      <c r="I69" s="4291"/>
      <c r="J69" s="4292"/>
      <c r="K69" s="4274"/>
      <c r="M69" s="4267">
        <f>ст.леп.!M69</f>
        <v>44606</v>
      </c>
      <c r="N69" s="4207"/>
      <c r="O69" s="4291"/>
      <c r="P69" s="4292"/>
      <c r="Q69" s="4274"/>
      <c r="S69" s="4267">
        <f>ст.леп.!S69</f>
        <v>44606</v>
      </c>
      <c r="T69" s="4207"/>
      <c r="U69" s="4291"/>
      <c r="V69" s="4292"/>
      <c r="W69" s="4274"/>
      <c r="Y69" s="4280"/>
      <c r="Z69" s="4260"/>
      <c r="AA69" s="4263"/>
      <c r="AB69" s="4263"/>
      <c r="AC69" s="4279"/>
    </row>
    <row r="70" spans="1:29">
      <c r="A70" s="4268"/>
      <c r="B70" s="4207" t="s">
        <v>253</v>
      </c>
      <c r="C70" s="4224"/>
      <c r="D70" s="4225"/>
      <c r="E70" s="4273"/>
      <c r="G70" s="4268"/>
      <c r="H70" s="4207" t="s">
        <v>253</v>
      </c>
      <c r="I70" s="4224"/>
      <c r="J70" s="4225"/>
      <c r="K70" s="4273"/>
      <c r="M70" s="4268"/>
      <c r="N70" s="4207" t="s">
        <v>253</v>
      </c>
      <c r="O70" s="4224"/>
      <c r="P70" s="4225"/>
      <c r="Q70" s="4273"/>
      <c r="S70" s="4268"/>
      <c r="T70" s="4207" t="s">
        <v>253</v>
      </c>
      <c r="U70" s="4224"/>
      <c r="V70" s="4225"/>
      <c r="W70" s="4273"/>
      <c r="Y70" s="4281"/>
      <c r="Z70" s="4260"/>
      <c r="AA70" s="3996"/>
      <c r="AB70" s="3996"/>
      <c r="AC70" s="4279"/>
    </row>
    <row r="71" spans="1:29">
      <c r="A71" s="319"/>
      <c r="B71" s="4207"/>
      <c r="C71" s="4226"/>
      <c r="D71" s="4227"/>
      <c r="E71" s="4274"/>
      <c r="G71" s="319"/>
      <c r="H71" s="4207"/>
      <c r="I71" s="4226"/>
      <c r="J71" s="4227"/>
      <c r="K71" s="4274"/>
      <c r="M71" s="319"/>
      <c r="N71" s="4207"/>
      <c r="O71" s="4226"/>
      <c r="P71" s="4227"/>
      <c r="Q71" s="4274"/>
      <c r="S71" s="319"/>
      <c r="T71" s="4207"/>
      <c r="U71" s="4226"/>
      <c r="V71" s="4227"/>
      <c r="W71" s="4274"/>
      <c r="Y71" s="3"/>
      <c r="Z71" s="4260"/>
      <c r="AA71" s="3996"/>
      <c r="AB71" s="3996"/>
      <c r="AC71" s="4279"/>
    </row>
    <row r="72" spans="1:29">
      <c r="Y72" s="3"/>
      <c r="Z72" s="3"/>
      <c r="AA72" s="3"/>
      <c r="AB72" s="3"/>
      <c r="AC72" s="3"/>
    </row>
    <row r="73" spans="1:29">
      <c r="A73" s="320"/>
      <c r="B73" s="4202"/>
      <c r="C73" s="4269" t="s">
        <v>290</v>
      </c>
      <c r="D73" s="4270"/>
      <c r="E73" s="4273">
        <f>'10,00'!X125</f>
        <v>20</v>
      </c>
      <c r="G73" s="320"/>
      <c r="H73" s="4202"/>
      <c r="I73" s="4269" t="s">
        <v>290</v>
      </c>
      <c r="J73" s="4270"/>
      <c r="K73" s="4273">
        <f>'11,30'!Z137</f>
        <v>0</v>
      </c>
      <c r="M73" s="320"/>
      <c r="N73" s="4202"/>
      <c r="O73" s="4269" t="s">
        <v>290</v>
      </c>
      <c r="P73" s="4270"/>
      <c r="Q73" s="4273">
        <f>'16,00'!Z137</f>
        <v>0</v>
      </c>
      <c r="S73" s="320"/>
      <c r="T73" s="4202"/>
      <c r="U73" s="4269" t="s">
        <v>290</v>
      </c>
      <c r="V73" s="4270"/>
      <c r="W73" s="4273">
        <f>'19,00'!X125</f>
        <v>28</v>
      </c>
      <c r="Y73" s="3"/>
      <c r="Z73" s="3996"/>
      <c r="AA73" s="4262"/>
      <c r="AB73" s="4262"/>
      <c r="AC73" s="4279"/>
    </row>
    <row r="74" spans="1:29" ht="15.75">
      <c r="A74" s="312">
        <f>ст.леп.!A74</f>
        <v>0.41666666666666669</v>
      </c>
      <c r="B74" s="4202"/>
      <c r="C74" s="4271"/>
      <c r="D74" s="4272"/>
      <c r="E74" s="4274"/>
      <c r="G74" s="312">
        <f>ст.леп.!G74</f>
        <v>0.5</v>
      </c>
      <c r="H74" s="4202"/>
      <c r="I74" s="4271"/>
      <c r="J74" s="4272"/>
      <c r="K74" s="4274"/>
      <c r="M74" s="312">
        <f>ст.леп.!M74</f>
        <v>0.66666666666666663</v>
      </c>
      <c r="N74" s="4202"/>
      <c r="O74" s="4271"/>
      <c r="P74" s="4272"/>
      <c r="Q74" s="4274"/>
      <c r="S74" s="312">
        <f>ст.леп.!S74</f>
        <v>0.79166666666666663</v>
      </c>
      <c r="T74" s="4202"/>
      <c r="U74" s="4271"/>
      <c r="V74" s="4272"/>
      <c r="W74" s="4274"/>
      <c r="Y74" s="1660"/>
      <c r="Z74" s="3996"/>
      <c r="AA74" s="4262"/>
      <c r="AB74" s="4262"/>
      <c r="AC74" s="4279"/>
    </row>
    <row r="75" spans="1:29">
      <c r="A75" s="4206" t="str">
        <f>ст.леп.!A75</f>
        <v>павильон "Донецкая"</v>
      </c>
      <c r="B75" s="4207" t="s">
        <v>251</v>
      </c>
      <c r="C75" s="4275" t="s">
        <v>291</v>
      </c>
      <c r="D75" s="4276"/>
      <c r="E75" s="4273">
        <f>'10,00'!X126</f>
        <v>48</v>
      </c>
      <c r="G75" s="4206" t="str">
        <f>ст.леп.!G75</f>
        <v>павильон "Донецкая"</v>
      </c>
      <c r="H75" s="4207" t="s">
        <v>251</v>
      </c>
      <c r="I75" s="4275" t="s">
        <v>291</v>
      </c>
      <c r="J75" s="4276"/>
      <c r="K75" s="4273">
        <f>'11,30'!Z138</f>
        <v>0</v>
      </c>
      <c r="M75" s="4206" t="str">
        <f>ст.леп.!M75</f>
        <v>павильон "Донецкая"</v>
      </c>
      <c r="N75" s="4207" t="s">
        <v>251</v>
      </c>
      <c r="O75" s="4275" t="s">
        <v>291</v>
      </c>
      <c r="P75" s="4276"/>
      <c r="Q75" s="4273">
        <f>'16,00'!Z138</f>
        <v>0</v>
      </c>
      <c r="S75" s="4206" t="str">
        <f>ст.леп.!S75</f>
        <v>павильон "Донецкая"</v>
      </c>
      <c r="T75" s="4207" t="s">
        <v>251</v>
      </c>
      <c r="U75" s="4275" t="s">
        <v>291</v>
      </c>
      <c r="V75" s="4276"/>
      <c r="W75" s="4273">
        <f>'19,00'!X126</f>
        <v>20</v>
      </c>
      <c r="Y75" s="4266"/>
      <c r="Z75" s="4260"/>
      <c r="AA75" s="4261"/>
      <c r="AB75" s="4261"/>
      <c r="AC75" s="4279"/>
    </row>
    <row r="76" spans="1:29">
      <c r="A76" s="4206"/>
      <c r="B76" s="4207"/>
      <c r="C76" s="4277"/>
      <c r="D76" s="4278"/>
      <c r="E76" s="4274"/>
      <c r="G76" s="4206"/>
      <c r="H76" s="4207"/>
      <c r="I76" s="4277"/>
      <c r="J76" s="4278"/>
      <c r="K76" s="4274"/>
      <c r="M76" s="4206"/>
      <c r="N76" s="4207"/>
      <c r="O76" s="4277"/>
      <c r="P76" s="4278"/>
      <c r="Q76" s="4274"/>
      <c r="S76" s="4206"/>
      <c r="T76" s="4207"/>
      <c r="U76" s="4277"/>
      <c r="V76" s="4278"/>
      <c r="W76" s="4274"/>
      <c r="Y76" s="4266"/>
      <c r="Z76" s="4260"/>
      <c r="AA76" s="4261"/>
      <c r="AB76" s="4261"/>
      <c r="AC76" s="4279"/>
    </row>
    <row r="77" spans="1:29">
      <c r="A77" s="326"/>
      <c r="B77" s="4207" t="s">
        <v>252</v>
      </c>
      <c r="C77" s="4289"/>
      <c r="D77" s="4290"/>
      <c r="E77" s="4273"/>
      <c r="G77" s="326"/>
      <c r="H77" s="4207" t="s">
        <v>252</v>
      </c>
      <c r="I77" s="4289"/>
      <c r="J77" s="4290"/>
      <c r="K77" s="4273"/>
      <c r="M77" s="326"/>
      <c r="N77" s="4207" t="s">
        <v>252</v>
      </c>
      <c r="O77" s="4289"/>
      <c r="P77" s="4290"/>
      <c r="Q77" s="4273"/>
      <c r="S77" s="326"/>
      <c r="T77" s="4207" t="s">
        <v>252</v>
      </c>
      <c r="U77" s="4289"/>
      <c r="V77" s="4290"/>
      <c r="W77" s="4273"/>
      <c r="Y77" s="1661"/>
      <c r="Z77" s="4260"/>
      <c r="AA77" s="4263"/>
      <c r="AB77" s="4263"/>
      <c r="AC77" s="4279"/>
    </row>
    <row r="78" spans="1:29">
      <c r="A78" s="4267">
        <f>ст.леп.!A78</f>
        <v>44606</v>
      </c>
      <c r="B78" s="4207"/>
      <c r="C78" s="4291"/>
      <c r="D78" s="4292"/>
      <c r="E78" s="4274"/>
      <c r="G78" s="4267">
        <f>ст.леп.!G78</f>
        <v>44606</v>
      </c>
      <c r="H78" s="4207"/>
      <c r="I78" s="4291"/>
      <c r="J78" s="4292"/>
      <c r="K78" s="4274"/>
      <c r="M78" s="4267">
        <f>ст.леп.!M78</f>
        <v>44606</v>
      </c>
      <c r="N78" s="4207"/>
      <c r="O78" s="4291"/>
      <c r="P78" s="4292"/>
      <c r="Q78" s="4274"/>
      <c r="S78" s="4267">
        <f>ст.леп.!S78</f>
        <v>44606</v>
      </c>
      <c r="T78" s="4207"/>
      <c r="U78" s="4291"/>
      <c r="V78" s="4292"/>
      <c r="W78" s="4274"/>
      <c r="Y78" s="4280"/>
      <c r="Z78" s="4260"/>
      <c r="AA78" s="4263"/>
      <c r="AB78" s="4263"/>
      <c r="AC78" s="4279"/>
    </row>
    <row r="79" spans="1:29">
      <c r="A79" s="4268"/>
      <c r="B79" s="4207" t="s">
        <v>253</v>
      </c>
      <c r="C79" s="4224"/>
      <c r="D79" s="4225"/>
      <c r="E79" s="4273"/>
      <c r="G79" s="4268"/>
      <c r="H79" s="4207" t="s">
        <v>253</v>
      </c>
      <c r="I79" s="4224"/>
      <c r="J79" s="4225"/>
      <c r="K79" s="4273"/>
      <c r="M79" s="4268"/>
      <c r="N79" s="4207" t="s">
        <v>253</v>
      </c>
      <c r="O79" s="4224"/>
      <c r="P79" s="4225"/>
      <c r="Q79" s="4273"/>
      <c r="S79" s="4268"/>
      <c r="T79" s="4207" t="s">
        <v>253</v>
      </c>
      <c r="U79" s="4224"/>
      <c r="V79" s="4225"/>
      <c r="W79" s="4273"/>
      <c r="Y79" s="4281"/>
      <c r="Z79" s="4260"/>
      <c r="AA79" s="3996"/>
      <c r="AB79" s="3996"/>
      <c r="AC79" s="4279"/>
    </row>
    <row r="80" spans="1:29">
      <c r="A80" s="319"/>
      <c r="B80" s="4207"/>
      <c r="C80" s="4226"/>
      <c r="D80" s="4227"/>
      <c r="E80" s="4274"/>
      <c r="G80" s="319"/>
      <c r="H80" s="4207"/>
      <c r="I80" s="4226"/>
      <c r="J80" s="4227"/>
      <c r="K80" s="4274"/>
      <c r="M80" s="319"/>
      <c r="N80" s="4207"/>
      <c r="O80" s="4226"/>
      <c r="P80" s="4227"/>
      <c r="Q80" s="4274"/>
      <c r="S80" s="319"/>
      <c r="T80" s="4207"/>
      <c r="U80" s="4226"/>
      <c r="V80" s="4227"/>
      <c r="W80" s="4274"/>
      <c r="Y80" s="3"/>
      <c r="Z80" s="4260"/>
      <c r="AA80" s="3996"/>
      <c r="AB80" s="3996"/>
      <c r="AC80" s="4279"/>
    </row>
    <row r="81" spans="1:29">
      <c r="Y81" s="3"/>
      <c r="Z81" s="3"/>
      <c r="AA81" s="3"/>
      <c r="AB81" s="3"/>
      <c r="AC81" s="3"/>
    </row>
    <row r="82" spans="1:29">
      <c r="A82" s="320"/>
      <c r="B82" s="4202"/>
      <c r="C82" s="4269" t="s">
        <v>290</v>
      </c>
      <c r="D82" s="4270"/>
      <c r="E82" s="4273">
        <f>'10,00'!F177</f>
        <v>0</v>
      </c>
      <c r="G82" s="320"/>
      <c r="H82" s="4202"/>
      <c r="I82" s="4269" t="s">
        <v>290</v>
      </c>
      <c r="J82" s="4270"/>
      <c r="K82" s="4273">
        <f>'11,30'!F192</f>
        <v>0</v>
      </c>
      <c r="M82" s="320"/>
      <c r="N82" s="4202"/>
      <c r="O82" s="4269" t="s">
        <v>290</v>
      </c>
      <c r="P82" s="4270"/>
      <c r="Q82" s="4273">
        <f>'16,00'!F192</f>
        <v>0</v>
      </c>
      <c r="S82" s="320"/>
      <c r="T82" s="4202"/>
      <c r="U82" s="4269" t="s">
        <v>290</v>
      </c>
      <c r="V82" s="4270"/>
      <c r="W82" s="4273">
        <f>'19,00'!F177</f>
        <v>0</v>
      </c>
      <c r="Y82" s="3"/>
      <c r="Z82" s="3996"/>
      <c r="AA82" s="4262"/>
      <c r="AB82" s="4262"/>
      <c r="AC82" s="4279"/>
    </row>
    <row r="83" spans="1:29" ht="15.75">
      <c r="A83" s="312">
        <f>ст.леп.!A83</f>
        <v>0.41666666666666669</v>
      </c>
      <c r="B83" s="4202"/>
      <c r="C83" s="4271"/>
      <c r="D83" s="4272"/>
      <c r="E83" s="4274"/>
      <c r="G83" s="312">
        <f>ст.леп.!G83</f>
        <v>0.5</v>
      </c>
      <c r="H83" s="4202"/>
      <c r="I83" s="4271"/>
      <c r="J83" s="4272"/>
      <c r="K83" s="4274"/>
      <c r="M83" s="312">
        <f>ст.леп.!M83</f>
        <v>0.66666666666666663</v>
      </c>
      <c r="N83" s="4202"/>
      <c r="O83" s="4271"/>
      <c r="P83" s="4272"/>
      <c r="Q83" s="4274"/>
      <c r="S83" s="312">
        <f>ст.леп.!S83</f>
        <v>0.79166666666666663</v>
      </c>
      <c r="T83" s="4202"/>
      <c r="U83" s="4271"/>
      <c r="V83" s="4272"/>
      <c r="W83" s="4274"/>
      <c r="Y83" s="1660"/>
      <c r="Z83" s="3996"/>
      <c r="AA83" s="4262"/>
      <c r="AB83" s="4262"/>
      <c r="AC83" s="4279"/>
    </row>
    <row r="84" spans="1:29">
      <c r="A84" s="4206" t="str">
        <f>ст.леп.!A84</f>
        <v>павильон "Дзержинка"</v>
      </c>
      <c r="B84" s="4207" t="s">
        <v>251</v>
      </c>
      <c r="C84" s="4275" t="s">
        <v>291</v>
      </c>
      <c r="D84" s="4276"/>
      <c r="E84" s="4273">
        <f>'10,00'!F178</f>
        <v>0</v>
      </c>
      <c r="G84" s="4206" t="str">
        <f>ст.леп.!G84</f>
        <v>павильон "Дзержинка"</v>
      </c>
      <c r="H84" s="4207" t="s">
        <v>251</v>
      </c>
      <c r="I84" s="4275" t="s">
        <v>291</v>
      </c>
      <c r="J84" s="4276"/>
      <c r="K84" s="4273">
        <f>'11,30'!F193</f>
        <v>0</v>
      </c>
      <c r="M84" s="4206" t="str">
        <f>ст.леп.!M84</f>
        <v>павильон "Дзержинка"</v>
      </c>
      <c r="N84" s="4207" t="s">
        <v>251</v>
      </c>
      <c r="O84" s="4275" t="s">
        <v>291</v>
      </c>
      <c r="P84" s="4276"/>
      <c r="Q84" s="4273">
        <f>'16,00'!F193</f>
        <v>0</v>
      </c>
      <c r="S84" s="4206" t="str">
        <f>ст.леп.!S84</f>
        <v>павильон "Дзержинка"</v>
      </c>
      <c r="T84" s="4207" t="s">
        <v>251</v>
      </c>
      <c r="U84" s="4275" t="s">
        <v>291</v>
      </c>
      <c r="V84" s="4276"/>
      <c r="W84" s="4273">
        <f>'19,00'!F178</f>
        <v>0</v>
      </c>
      <c r="Y84" s="4266"/>
      <c r="Z84" s="4260"/>
      <c r="AA84" s="4261"/>
      <c r="AB84" s="4261"/>
      <c r="AC84" s="4279"/>
    </row>
    <row r="85" spans="1:29">
      <c r="A85" s="4206"/>
      <c r="B85" s="4207"/>
      <c r="C85" s="4277"/>
      <c r="D85" s="4278"/>
      <c r="E85" s="4274"/>
      <c r="G85" s="4206"/>
      <c r="H85" s="4207"/>
      <c r="I85" s="4277"/>
      <c r="J85" s="4278"/>
      <c r="K85" s="4274"/>
      <c r="M85" s="4206"/>
      <c r="N85" s="4207"/>
      <c r="O85" s="4277"/>
      <c r="P85" s="4278"/>
      <c r="Q85" s="4274"/>
      <c r="S85" s="4206"/>
      <c r="T85" s="4207"/>
      <c r="U85" s="4277"/>
      <c r="V85" s="4278"/>
      <c r="W85" s="4274"/>
      <c r="Y85" s="4266"/>
      <c r="Z85" s="4260"/>
      <c r="AA85" s="4261"/>
      <c r="AB85" s="4261"/>
      <c r="AC85" s="4279"/>
    </row>
    <row r="86" spans="1:29">
      <c r="A86" s="326"/>
      <c r="B86" s="4207" t="s">
        <v>252</v>
      </c>
      <c r="C86" s="4289"/>
      <c r="D86" s="4290"/>
      <c r="E86" s="4273"/>
      <c r="G86" s="326"/>
      <c r="H86" s="4207" t="s">
        <v>252</v>
      </c>
      <c r="I86" s="4289"/>
      <c r="J86" s="4290"/>
      <c r="K86" s="4273"/>
      <c r="M86" s="326"/>
      <c r="N86" s="4207" t="s">
        <v>252</v>
      </c>
      <c r="O86" s="4289"/>
      <c r="P86" s="4290"/>
      <c r="Q86" s="4273"/>
      <c r="S86" s="326"/>
      <c r="T86" s="4207" t="s">
        <v>252</v>
      </c>
      <c r="U86" s="4289"/>
      <c r="V86" s="4290"/>
      <c r="W86" s="4273"/>
      <c r="Y86" s="1661"/>
      <c r="Z86" s="4260"/>
      <c r="AA86" s="4263"/>
      <c r="AB86" s="4263"/>
      <c r="AC86" s="4279"/>
    </row>
    <row r="87" spans="1:29">
      <c r="A87" s="4267">
        <f>ст.леп.!A87</f>
        <v>44606</v>
      </c>
      <c r="B87" s="4207"/>
      <c r="C87" s="4291"/>
      <c r="D87" s="4292"/>
      <c r="E87" s="4274"/>
      <c r="G87" s="4267">
        <f>ст.леп.!G87</f>
        <v>44606</v>
      </c>
      <c r="H87" s="4207"/>
      <c r="I87" s="4291"/>
      <c r="J87" s="4292"/>
      <c r="K87" s="4274"/>
      <c r="M87" s="4267">
        <f>ст.леп.!M87</f>
        <v>44606</v>
      </c>
      <c r="N87" s="4207"/>
      <c r="O87" s="4291"/>
      <c r="P87" s="4292"/>
      <c r="Q87" s="4274"/>
      <c r="S87" s="4267">
        <f>ст.леп.!S87</f>
        <v>44606</v>
      </c>
      <c r="T87" s="4207"/>
      <c r="U87" s="4291"/>
      <c r="V87" s="4292"/>
      <c r="W87" s="4274"/>
      <c r="Y87" s="4280"/>
      <c r="Z87" s="4260"/>
      <c r="AA87" s="4263"/>
      <c r="AB87" s="4263"/>
      <c r="AC87" s="4279"/>
    </row>
    <row r="88" spans="1:29">
      <c r="A88" s="4268"/>
      <c r="B88" s="4207" t="s">
        <v>253</v>
      </c>
      <c r="C88" s="4224"/>
      <c r="D88" s="4225"/>
      <c r="E88" s="4273"/>
      <c r="G88" s="4268"/>
      <c r="H88" s="4207" t="s">
        <v>253</v>
      </c>
      <c r="I88" s="4224"/>
      <c r="J88" s="4225"/>
      <c r="K88" s="4273"/>
      <c r="M88" s="4268"/>
      <c r="N88" s="4207" t="s">
        <v>253</v>
      </c>
      <c r="O88" s="4224"/>
      <c r="P88" s="4225"/>
      <c r="Q88" s="4273"/>
      <c r="S88" s="4268"/>
      <c r="T88" s="4207" t="s">
        <v>253</v>
      </c>
      <c r="U88" s="4224"/>
      <c r="V88" s="4225"/>
      <c r="W88" s="4273"/>
      <c r="Y88" s="4281"/>
      <c r="Z88" s="4260"/>
      <c r="AA88" s="3996"/>
      <c r="AB88" s="3996"/>
      <c r="AC88" s="4279"/>
    </row>
    <row r="89" spans="1:29">
      <c r="A89" s="319"/>
      <c r="B89" s="4207"/>
      <c r="C89" s="4226"/>
      <c r="D89" s="4227"/>
      <c r="E89" s="4274"/>
      <c r="G89" s="319"/>
      <c r="H89" s="4207"/>
      <c r="I89" s="4226"/>
      <c r="J89" s="4227"/>
      <c r="K89" s="4274"/>
      <c r="M89" s="319"/>
      <c r="N89" s="4207"/>
      <c r="O89" s="4226"/>
      <c r="P89" s="4227"/>
      <c r="Q89" s="4274"/>
      <c r="S89" s="319"/>
      <c r="T89" s="4207"/>
      <c r="U89" s="4226"/>
      <c r="V89" s="4227"/>
      <c r="W89" s="4274"/>
      <c r="Y89" s="3"/>
      <c r="Z89" s="4260"/>
      <c r="AA89" s="3996"/>
      <c r="AB89" s="3996"/>
      <c r="AC89" s="4279"/>
    </row>
    <row r="90" spans="1:29">
      <c r="Y90" s="3"/>
      <c r="Z90" s="3"/>
      <c r="AA90" s="3"/>
      <c r="AB90" s="3"/>
      <c r="AC90" s="3"/>
    </row>
    <row r="91" spans="1:29">
      <c r="A91" s="320"/>
      <c r="B91" s="4202"/>
      <c r="C91" s="4269" t="s">
        <v>290</v>
      </c>
      <c r="D91" s="4270"/>
      <c r="E91" s="4273">
        <f>'10,00'!O177</f>
        <v>0</v>
      </c>
      <c r="G91" s="320"/>
      <c r="H91" s="4202"/>
      <c r="I91" s="4269" t="s">
        <v>290</v>
      </c>
      <c r="J91" s="4270"/>
      <c r="K91" s="4273">
        <f>'11,30'!P192</f>
        <v>0</v>
      </c>
      <c r="M91" s="320"/>
      <c r="N91" s="4202"/>
      <c r="O91" s="4269" t="s">
        <v>290</v>
      </c>
      <c r="P91" s="4270"/>
      <c r="Q91" s="4273">
        <f>'16,00'!P192</f>
        <v>0</v>
      </c>
      <c r="S91" s="320"/>
      <c r="T91" s="4202"/>
      <c r="U91" s="4269" t="s">
        <v>290</v>
      </c>
      <c r="V91" s="4270"/>
      <c r="W91" s="4273">
        <f>'19,00'!O177</f>
        <v>0</v>
      </c>
      <c r="Y91" s="3"/>
      <c r="Z91" s="3996"/>
      <c r="AA91" s="4262"/>
      <c r="AB91" s="4262"/>
      <c r="AC91" s="4279"/>
    </row>
    <row r="92" spans="1:29" ht="15.75">
      <c r="A92" s="312">
        <f>ст.леп.!A92</f>
        <v>0.41666666666666669</v>
      </c>
      <c r="B92" s="4202"/>
      <c r="C92" s="4271"/>
      <c r="D92" s="4272"/>
      <c r="E92" s="4274"/>
      <c r="G92" s="312">
        <f>ст.леп.!G92</f>
        <v>0.5</v>
      </c>
      <c r="H92" s="4202"/>
      <c r="I92" s="4271"/>
      <c r="J92" s="4272"/>
      <c r="K92" s="4274"/>
      <c r="M92" s="312">
        <f>ст.леп.!M92</f>
        <v>0.66666666666666663</v>
      </c>
      <c r="N92" s="4202"/>
      <c r="O92" s="4271"/>
      <c r="P92" s="4272"/>
      <c r="Q92" s="4274"/>
      <c r="S92" s="312">
        <f>ст.леп.!S92</f>
        <v>0.79166666666666663</v>
      </c>
      <c r="T92" s="4202"/>
      <c r="U92" s="4271"/>
      <c r="V92" s="4272"/>
      <c r="W92" s="4274"/>
      <c r="Y92" s="1660"/>
      <c r="Z92" s="3996"/>
      <c r="AA92" s="4262"/>
      <c r="AB92" s="4262"/>
      <c r="AC92" s="4279"/>
    </row>
    <row r="93" spans="1:29">
      <c r="A93" s="4206" t="str">
        <f>ст.леп.!A93</f>
        <v>павильон "Какаду"</v>
      </c>
      <c r="B93" s="4207" t="s">
        <v>251</v>
      </c>
      <c r="C93" s="4275" t="s">
        <v>291</v>
      </c>
      <c r="D93" s="4276"/>
      <c r="E93" s="4273">
        <f>'10,00'!O178</f>
        <v>0</v>
      </c>
      <c r="G93" s="4206" t="str">
        <f>ст.леп.!G93</f>
        <v>павильон "Какаду"</v>
      </c>
      <c r="H93" s="4207" t="s">
        <v>251</v>
      </c>
      <c r="I93" s="4275" t="s">
        <v>291</v>
      </c>
      <c r="J93" s="4276"/>
      <c r="K93" s="4273">
        <f>'11,30'!P193</f>
        <v>0</v>
      </c>
      <c r="M93" s="4206" t="str">
        <f>ст.леп.!M93</f>
        <v>павильон "Какаду"</v>
      </c>
      <c r="N93" s="4207" t="s">
        <v>251</v>
      </c>
      <c r="O93" s="4275" t="s">
        <v>291</v>
      </c>
      <c r="P93" s="4276"/>
      <c r="Q93" s="4273">
        <f>'16,00'!P193</f>
        <v>0</v>
      </c>
      <c r="S93" s="4206" t="str">
        <f>ст.леп.!S93</f>
        <v>павильон "Какаду"</v>
      </c>
      <c r="T93" s="4207" t="s">
        <v>251</v>
      </c>
      <c r="U93" s="4275" t="s">
        <v>291</v>
      </c>
      <c r="V93" s="4276"/>
      <c r="W93" s="4273">
        <f>'19,00'!O178</f>
        <v>0</v>
      </c>
      <c r="Y93" s="4266"/>
      <c r="Z93" s="4260"/>
      <c r="AA93" s="4261"/>
      <c r="AB93" s="4261"/>
      <c r="AC93" s="4279"/>
    </row>
    <row r="94" spans="1:29">
      <c r="A94" s="4206"/>
      <c r="B94" s="4207"/>
      <c r="C94" s="4277"/>
      <c r="D94" s="4278"/>
      <c r="E94" s="4274"/>
      <c r="G94" s="4206"/>
      <c r="H94" s="4207"/>
      <c r="I94" s="4277"/>
      <c r="J94" s="4278"/>
      <c r="K94" s="4274"/>
      <c r="M94" s="4206"/>
      <c r="N94" s="4207"/>
      <c r="O94" s="4277"/>
      <c r="P94" s="4278"/>
      <c r="Q94" s="4274"/>
      <c r="S94" s="4206"/>
      <c r="T94" s="4207"/>
      <c r="U94" s="4277"/>
      <c r="V94" s="4278"/>
      <c r="W94" s="4274"/>
      <c r="Y94" s="4266"/>
      <c r="Z94" s="4260"/>
      <c r="AA94" s="4261"/>
      <c r="AB94" s="4261"/>
      <c r="AC94" s="4279"/>
    </row>
    <row r="95" spans="1:29">
      <c r="A95" s="326"/>
      <c r="B95" s="4207" t="s">
        <v>252</v>
      </c>
      <c r="C95" s="4289"/>
      <c r="D95" s="4290"/>
      <c r="E95" s="4273"/>
      <c r="G95" s="326"/>
      <c r="H95" s="4207" t="s">
        <v>252</v>
      </c>
      <c r="I95" s="4289"/>
      <c r="J95" s="4290"/>
      <c r="K95" s="4273"/>
      <c r="M95" s="326"/>
      <c r="N95" s="4207" t="s">
        <v>252</v>
      </c>
      <c r="O95" s="4289"/>
      <c r="P95" s="4290"/>
      <c r="Q95" s="4273"/>
      <c r="S95" s="326"/>
      <c r="T95" s="4207" t="s">
        <v>252</v>
      </c>
      <c r="U95" s="4289"/>
      <c r="V95" s="4290"/>
      <c r="W95" s="4273"/>
      <c r="Y95" s="1661"/>
      <c r="Z95" s="4260"/>
      <c r="AA95" s="4263"/>
      <c r="AB95" s="4263"/>
      <c r="AC95" s="4279"/>
    </row>
    <row r="96" spans="1:29">
      <c r="A96" s="4267">
        <f>ст.леп.!A96</f>
        <v>44606</v>
      </c>
      <c r="B96" s="4207"/>
      <c r="C96" s="4291"/>
      <c r="D96" s="4292"/>
      <c r="E96" s="4274"/>
      <c r="G96" s="4267">
        <f>ст.леп.!G96</f>
        <v>44606</v>
      </c>
      <c r="H96" s="4207"/>
      <c r="I96" s="4291"/>
      <c r="J96" s="4292"/>
      <c r="K96" s="4274"/>
      <c r="M96" s="4267">
        <f>ст.леп.!M96</f>
        <v>44606</v>
      </c>
      <c r="N96" s="4207"/>
      <c r="O96" s="4291"/>
      <c r="P96" s="4292"/>
      <c r="Q96" s="4274"/>
      <c r="S96" s="4267">
        <f>ст.леп.!S96</f>
        <v>44606</v>
      </c>
      <c r="T96" s="4207"/>
      <c r="U96" s="4291"/>
      <c r="V96" s="4292"/>
      <c r="W96" s="4274"/>
      <c r="Y96" s="4280"/>
      <c r="Z96" s="4260"/>
      <c r="AA96" s="4263"/>
      <c r="AB96" s="4263"/>
      <c r="AC96" s="4279"/>
    </row>
    <row r="97" spans="1:29">
      <c r="A97" s="4268"/>
      <c r="B97" s="4207" t="s">
        <v>253</v>
      </c>
      <c r="C97" s="4224"/>
      <c r="D97" s="4225"/>
      <c r="E97" s="4273"/>
      <c r="G97" s="4268"/>
      <c r="H97" s="4207" t="s">
        <v>253</v>
      </c>
      <c r="I97" s="4224"/>
      <c r="J97" s="4225"/>
      <c r="K97" s="4273"/>
      <c r="M97" s="4268"/>
      <c r="N97" s="4207" t="s">
        <v>253</v>
      </c>
      <c r="O97" s="4224"/>
      <c r="P97" s="4225"/>
      <c r="Q97" s="4273"/>
      <c r="S97" s="4268"/>
      <c r="T97" s="4207" t="s">
        <v>253</v>
      </c>
      <c r="U97" s="4224"/>
      <c r="V97" s="4225"/>
      <c r="W97" s="4273"/>
      <c r="Y97" s="4281"/>
      <c r="Z97" s="4260"/>
      <c r="AA97" s="3996"/>
      <c r="AB97" s="3996"/>
      <c r="AC97" s="4279"/>
    </row>
    <row r="98" spans="1:29">
      <c r="A98" s="319"/>
      <c r="B98" s="4207"/>
      <c r="C98" s="4226"/>
      <c r="D98" s="4227"/>
      <c r="E98" s="4274"/>
      <c r="G98" s="319"/>
      <c r="H98" s="4207"/>
      <c r="I98" s="4226"/>
      <c r="J98" s="4227"/>
      <c r="K98" s="4274"/>
      <c r="M98" s="319"/>
      <c r="N98" s="4207"/>
      <c r="O98" s="4226"/>
      <c r="P98" s="4227"/>
      <c r="Q98" s="4274"/>
      <c r="S98" s="319"/>
      <c r="T98" s="4207"/>
      <c r="U98" s="4226"/>
      <c r="V98" s="4227"/>
      <c r="W98" s="4274"/>
      <c r="Y98" s="3"/>
      <c r="Z98" s="4260"/>
      <c r="AA98" s="3996"/>
      <c r="AB98" s="3996"/>
      <c r="AC98" s="4279"/>
    </row>
    <row r="99" spans="1:29">
      <c r="Y99" s="3"/>
      <c r="Z99" s="3"/>
      <c r="AA99" s="3"/>
      <c r="AB99" s="3"/>
      <c r="AC99" s="3"/>
    </row>
    <row r="100" spans="1:29">
      <c r="A100" s="320"/>
      <c r="B100" s="4202"/>
      <c r="C100" s="4269" t="s">
        <v>290</v>
      </c>
      <c r="D100" s="4270"/>
      <c r="E100" s="4273">
        <f>'10,00'!X177</f>
        <v>16</v>
      </c>
      <c r="G100" s="320"/>
      <c r="H100" s="4202"/>
      <c r="I100" s="4269" t="s">
        <v>290</v>
      </c>
      <c r="J100" s="4270"/>
      <c r="K100" s="4273">
        <f>'11,30'!Z192</f>
        <v>0</v>
      </c>
      <c r="M100" s="320"/>
      <c r="N100" s="4202"/>
      <c r="O100" s="4269" t="s">
        <v>290</v>
      </c>
      <c r="P100" s="4270"/>
      <c r="Q100" s="4273">
        <f>'16,00'!Z192</f>
        <v>0</v>
      </c>
      <c r="S100" s="320"/>
      <c r="T100" s="4202"/>
      <c r="U100" s="4269" t="s">
        <v>290</v>
      </c>
      <c r="V100" s="4270"/>
      <c r="W100" s="4273">
        <f>'19,00'!X177</f>
        <v>20</v>
      </c>
      <c r="Y100" s="3"/>
      <c r="Z100" s="3996"/>
      <c r="AA100" s="4262"/>
      <c r="AB100" s="4262"/>
      <c r="AC100" s="4279"/>
    </row>
    <row r="101" spans="1:29" ht="15.75">
      <c r="A101" s="312">
        <f>ст.леп.!A101</f>
        <v>0.41666666666666669</v>
      </c>
      <c r="B101" s="4202"/>
      <c r="C101" s="4271"/>
      <c r="D101" s="4272"/>
      <c r="E101" s="4274"/>
      <c r="G101" s="312">
        <f>ст.леп.!G101</f>
        <v>0.5</v>
      </c>
      <c r="H101" s="4202"/>
      <c r="I101" s="4271"/>
      <c r="J101" s="4272"/>
      <c r="K101" s="4274"/>
      <c r="M101" s="312">
        <f>ст.леп.!M101</f>
        <v>0.66666666666666663</v>
      </c>
      <c r="N101" s="4202"/>
      <c r="O101" s="4271"/>
      <c r="P101" s="4272"/>
      <c r="Q101" s="4274"/>
      <c r="S101" s="312">
        <f>ст.леп.!S101</f>
        <v>0.79166666666666663</v>
      </c>
      <c r="T101" s="4202"/>
      <c r="U101" s="4271"/>
      <c r="V101" s="4272"/>
      <c r="W101" s="4274"/>
      <c r="Y101" s="1660"/>
      <c r="Z101" s="3996"/>
      <c r="AA101" s="4262"/>
      <c r="AB101" s="4262"/>
      <c r="AC101" s="4279"/>
    </row>
    <row r="102" spans="1:29">
      <c r="A102" s="4206" t="str">
        <f>ст.леп.!A102</f>
        <v>павильон "Карпинка"</v>
      </c>
      <c r="B102" s="4207" t="s">
        <v>251</v>
      </c>
      <c r="C102" s="4275" t="s">
        <v>291</v>
      </c>
      <c r="D102" s="4276"/>
      <c r="E102" s="4273">
        <f>'10,00'!X178</f>
        <v>28</v>
      </c>
      <c r="G102" s="4206" t="str">
        <f>ст.леп.!G102</f>
        <v>павильон "Карпинка"</v>
      </c>
      <c r="H102" s="4207" t="s">
        <v>251</v>
      </c>
      <c r="I102" s="4275" t="s">
        <v>291</v>
      </c>
      <c r="J102" s="4276"/>
      <c r="K102" s="4273">
        <f>'11,30'!Z193</f>
        <v>0</v>
      </c>
      <c r="M102" s="4206" t="str">
        <f>ст.леп.!M102</f>
        <v>павильон "Карпинка"</v>
      </c>
      <c r="N102" s="4207" t="s">
        <v>251</v>
      </c>
      <c r="O102" s="4275" t="s">
        <v>291</v>
      </c>
      <c r="P102" s="4276"/>
      <c r="Q102" s="4273">
        <f>'16,00'!Z193</f>
        <v>0</v>
      </c>
      <c r="S102" s="4206" t="str">
        <f>ст.леп.!S102</f>
        <v>павильон "Карпинка"</v>
      </c>
      <c r="T102" s="4207" t="s">
        <v>251</v>
      </c>
      <c r="U102" s="4275" t="s">
        <v>291</v>
      </c>
      <c r="V102" s="4276"/>
      <c r="W102" s="4273">
        <f>'19,00'!X178</f>
        <v>57</v>
      </c>
      <c r="Y102" s="4266"/>
      <c r="Z102" s="4260"/>
      <c r="AA102" s="4261"/>
      <c r="AB102" s="4261"/>
      <c r="AC102" s="4279"/>
    </row>
    <row r="103" spans="1:29">
      <c r="A103" s="4206"/>
      <c r="B103" s="4207"/>
      <c r="C103" s="4277"/>
      <c r="D103" s="4278"/>
      <c r="E103" s="4274"/>
      <c r="G103" s="4206"/>
      <c r="H103" s="4207"/>
      <c r="I103" s="4277"/>
      <c r="J103" s="4278"/>
      <c r="K103" s="4274"/>
      <c r="M103" s="4206"/>
      <c r="N103" s="4207"/>
      <c r="O103" s="4277"/>
      <c r="P103" s="4278"/>
      <c r="Q103" s="4274"/>
      <c r="S103" s="4206"/>
      <c r="T103" s="4207"/>
      <c r="U103" s="4277"/>
      <c r="V103" s="4278"/>
      <c r="W103" s="4274"/>
      <c r="Y103" s="4266"/>
      <c r="Z103" s="4260"/>
      <c r="AA103" s="4261"/>
      <c r="AB103" s="4261"/>
      <c r="AC103" s="4279"/>
    </row>
    <row r="104" spans="1:29">
      <c r="A104" s="326"/>
      <c r="B104" s="4207" t="s">
        <v>252</v>
      </c>
      <c r="C104" s="4289"/>
      <c r="D104" s="4290"/>
      <c r="E104" s="4273"/>
      <c r="G104" s="326"/>
      <c r="H104" s="4207" t="s">
        <v>252</v>
      </c>
      <c r="I104" s="4289"/>
      <c r="J104" s="4290"/>
      <c r="K104" s="4273"/>
      <c r="M104" s="326"/>
      <c r="N104" s="4207" t="s">
        <v>252</v>
      </c>
      <c r="O104" s="4289"/>
      <c r="P104" s="4290"/>
      <c r="Q104" s="4273"/>
      <c r="S104" s="326"/>
      <c r="T104" s="4207" t="s">
        <v>252</v>
      </c>
      <c r="U104" s="4289"/>
      <c r="V104" s="4290"/>
      <c r="W104" s="4273"/>
      <c r="Y104" s="1661"/>
      <c r="Z104" s="4260"/>
      <c r="AA104" s="4263"/>
      <c r="AB104" s="4263"/>
      <c r="AC104" s="4279"/>
    </row>
    <row r="105" spans="1:29">
      <c r="A105" s="4267">
        <f>ст.леп.!A105</f>
        <v>44606</v>
      </c>
      <c r="B105" s="4207"/>
      <c r="C105" s="4291"/>
      <c r="D105" s="4292"/>
      <c r="E105" s="4274"/>
      <c r="G105" s="4267">
        <f>ст.леп.!G105</f>
        <v>44606</v>
      </c>
      <c r="H105" s="4207"/>
      <c r="I105" s="4291"/>
      <c r="J105" s="4292"/>
      <c r="K105" s="4274"/>
      <c r="M105" s="4267">
        <f>ст.леп.!M105</f>
        <v>44606</v>
      </c>
      <c r="N105" s="4207"/>
      <c r="O105" s="4291"/>
      <c r="P105" s="4292"/>
      <c r="Q105" s="4274"/>
      <c r="S105" s="4267">
        <f>ст.леп.!S105</f>
        <v>44606</v>
      </c>
      <c r="T105" s="4207"/>
      <c r="U105" s="4291"/>
      <c r="V105" s="4292"/>
      <c r="W105" s="4274"/>
      <c r="Y105" s="4280"/>
      <c r="Z105" s="4260"/>
      <c r="AA105" s="4263"/>
      <c r="AB105" s="4263"/>
      <c r="AC105" s="4279"/>
    </row>
    <row r="106" spans="1:29">
      <c r="A106" s="4268"/>
      <c r="B106" s="4207" t="s">
        <v>253</v>
      </c>
      <c r="C106" s="4224"/>
      <c r="D106" s="4225"/>
      <c r="E106" s="4273"/>
      <c r="G106" s="4268"/>
      <c r="H106" s="4207" t="s">
        <v>253</v>
      </c>
      <c r="I106" s="4224"/>
      <c r="J106" s="4225"/>
      <c r="K106" s="4273"/>
      <c r="M106" s="4268"/>
      <c r="N106" s="4207" t="s">
        <v>253</v>
      </c>
      <c r="O106" s="4224"/>
      <c r="P106" s="4225"/>
      <c r="Q106" s="4273"/>
      <c r="S106" s="4268"/>
      <c r="T106" s="4207" t="s">
        <v>253</v>
      </c>
      <c r="U106" s="4224"/>
      <c r="V106" s="4225"/>
      <c r="W106" s="4273"/>
      <c r="Y106" s="4281"/>
      <c r="Z106" s="4260"/>
      <c r="AA106" s="3996"/>
      <c r="AB106" s="3996"/>
      <c r="AC106" s="4279"/>
    </row>
    <row r="107" spans="1:29">
      <c r="A107" s="319"/>
      <c r="B107" s="4207"/>
      <c r="C107" s="4226"/>
      <c r="D107" s="4227"/>
      <c r="E107" s="4274"/>
      <c r="G107" s="319"/>
      <c r="H107" s="4207"/>
      <c r="I107" s="4226"/>
      <c r="J107" s="4227"/>
      <c r="K107" s="4274"/>
      <c r="M107" s="319"/>
      <c r="N107" s="4207"/>
      <c r="O107" s="4226"/>
      <c r="P107" s="4227"/>
      <c r="Q107" s="4274"/>
      <c r="S107" s="319"/>
      <c r="T107" s="4207"/>
      <c r="U107" s="4226"/>
      <c r="V107" s="4227"/>
      <c r="W107" s="4274"/>
      <c r="Y107" s="3"/>
      <c r="Z107" s="4260"/>
      <c r="AA107" s="3996"/>
      <c r="AB107" s="3996"/>
      <c r="AC107" s="4279"/>
    </row>
    <row r="108" spans="1:29">
      <c r="Y108" s="3"/>
      <c r="Z108" s="3"/>
      <c r="AA108" s="3"/>
      <c r="AB108" s="3"/>
      <c r="AC108" s="3"/>
    </row>
    <row r="109" spans="1:29">
      <c r="A109" s="320"/>
      <c r="B109" s="4202"/>
      <c r="C109" s="4269" t="s">
        <v>290</v>
      </c>
      <c r="D109" s="4270"/>
      <c r="E109" s="4273">
        <f>'10,00'!F229</f>
        <v>0</v>
      </c>
      <c r="G109" s="320"/>
      <c r="H109" s="4202"/>
      <c r="I109" s="4269" t="s">
        <v>290</v>
      </c>
      <c r="J109" s="4270"/>
      <c r="K109" s="4273">
        <f>'11,30'!F247</f>
        <v>0</v>
      </c>
      <c r="M109" s="320"/>
      <c r="N109" s="4202"/>
      <c r="O109" s="4269" t="s">
        <v>290</v>
      </c>
      <c r="P109" s="4270"/>
      <c r="Q109" s="4273">
        <f>'16,00'!F247</f>
        <v>0</v>
      </c>
      <c r="S109" s="320"/>
      <c r="T109" s="4202"/>
      <c r="U109" s="4269" t="s">
        <v>290</v>
      </c>
      <c r="V109" s="4270"/>
      <c r="W109" s="4273">
        <f>'19,00'!F229</f>
        <v>4</v>
      </c>
      <c r="Y109" s="3"/>
      <c r="Z109" s="3996"/>
      <c r="AA109" s="4262"/>
      <c r="AB109" s="4262"/>
      <c r="AC109" s="4279"/>
    </row>
    <row r="110" spans="1:29" ht="18.75" customHeight="1">
      <c r="A110" s="312">
        <f>ст.леп.!A110</f>
        <v>0.41666666666666669</v>
      </c>
      <c r="B110" s="4202"/>
      <c r="C110" s="4271"/>
      <c r="D110" s="4272"/>
      <c r="E110" s="4274"/>
      <c r="G110" s="312">
        <f>ст.леп.!G110</f>
        <v>0.5</v>
      </c>
      <c r="H110" s="4202"/>
      <c r="I110" s="4271"/>
      <c r="J110" s="4272"/>
      <c r="K110" s="4274"/>
      <c r="M110" s="312">
        <f>ст.леп.!M110</f>
        <v>0.66666666666666663</v>
      </c>
      <c r="N110" s="4202"/>
      <c r="O110" s="4271"/>
      <c r="P110" s="4272"/>
      <c r="Q110" s="4274"/>
      <c r="S110" s="312">
        <f>ст.леп.!S110</f>
        <v>0.79166666666666663</v>
      </c>
      <c r="T110" s="4202"/>
      <c r="U110" s="4271"/>
      <c r="V110" s="4272"/>
      <c r="W110" s="4274"/>
      <c r="Y110" s="1660"/>
      <c r="Z110" s="3996"/>
      <c r="AA110" s="4262"/>
      <c r="AB110" s="4262"/>
      <c r="AC110" s="4279"/>
    </row>
    <row r="111" spans="1:29">
      <c r="A111" s="4206" t="str">
        <f>ст.леп.!A111</f>
        <v>павильон "Ак-Эмир"</v>
      </c>
      <c r="B111" s="4207" t="s">
        <v>251</v>
      </c>
      <c r="C111" s="4275" t="s">
        <v>291</v>
      </c>
      <c r="D111" s="4276"/>
      <c r="E111" s="4273">
        <f>'10,00'!F230</f>
        <v>4</v>
      </c>
      <c r="G111" s="4206" t="str">
        <f>ст.леп.!G111</f>
        <v>павильон "Ак-Эмир"</v>
      </c>
      <c r="H111" s="4207" t="s">
        <v>251</v>
      </c>
      <c r="I111" s="4275" t="s">
        <v>291</v>
      </c>
      <c r="J111" s="4276"/>
      <c r="K111" s="4273">
        <f>'11,30'!F248</f>
        <v>0</v>
      </c>
      <c r="M111" s="4206" t="str">
        <f>ст.леп.!M111</f>
        <v>павильон "Ак-Эмир"</v>
      </c>
      <c r="N111" s="4207" t="s">
        <v>251</v>
      </c>
      <c r="O111" s="4275" t="s">
        <v>291</v>
      </c>
      <c r="P111" s="4276"/>
      <c r="Q111" s="4273">
        <f>'16,00'!F248</f>
        <v>0</v>
      </c>
      <c r="S111" s="4206" t="str">
        <f>ст.леп.!S111</f>
        <v>павильон "Ак-Эмир"</v>
      </c>
      <c r="T111" s="4207" t="s">
        <v>251</v>
      </c>
      <c r="U111" s="4275" t="s">
        <v>291</v>
      </c>
      <c r="V111" s="4276"/>
      <c r="W111" s="4273">
        <f>'19,00'!F230</f>
        <v>16</v>
      </c>
      <c r="Y111" s="4266"/>
      <c r="Z111" s="4260"/>
      <c r="AA111" s="4261"/>
      <c r="AB111" s="4261"/>
      <c r="AC111" s="4279"/>
    </row>
    <row r="112" spans="1:29">
      <c r="A112" s="4206"/>
      <c r="B112" s="4207"/>
      <c r="C112" s="4277"/>
      <c r="D112" s="4278"/>
      <c r="E112" s="4274"/>
      <c r="G112" s="4206"/>
      <c r="H112" s="4207"/>
      <c r="I112" s="4277"/>
      <c r="J112" s="4278"/>
      <c r="K112" s="4274"/>
      <c r="M112" s="4206"/>
      <c r="N112" s="4207"/>
      <c r="O112" s="4277"/>
      <c r="P112" s="4278"/>
      <c r="Q112" s="4274"/>
      <c r="S112" s="4206"/>
      <c r="T112" s="4207"/>
      <c r="U112" s="4277"/>
      <c r="V112" s="4278"/>
      <c r="W112" s="4274"/>
      <c r="Y112" s="4266"/>
      <c r="Z112" s="4260"/>
      <c r="AA112" s="4261"/>
      <c r="AB112" s="4261"/>
      <c r="AC112" s="4279"/>
    </row>
    <row r="113" spans="1:29">
      <c r="A113" s="326"/>
      <c r="B113" s="4207" t="s">
        <v>252</v>
      </c>
      <c r="C113" s="4289"/>
      <c r="D113" s="4290"/>
      <c r="E113" s="4273"/>
      <c r="G113" s="326"/>
      <c r="H113" s="4207" t="s">
        <v>252</v>
      </c>
      <c r="I113" s="4289"/>
      <c r="J113" s="4290"/>
      <c r="K113" s="4273"/>
      <c r="M113" s="326"/>
      <c r="N113" s="4207" t="s">
        <v>252</v>
      </c>
      <c r="O113" s="4289"/>
      <c r="P113" s="4290"/>
      <c r="Q113" s="4273"/>
      <c r="S113" s="326"/>
      <c r="T113" s="4207" t="s">
        <v>252</v>
      </c>
      <c r="U113" s="4289"/>
      <c r="V113" s="4290"/>
      <c r="W113" s="4273"/>
      <c r="Y113" s="1661"/>
      <c r="Z113" s="4260"/>
      <c r="AA113" s="4263"/>
      <c r="AB113" s="4263"/>
      <c r="AC113" s="4279"/>
    </row>
    <row r="114" spans="1:29">
      <c r="A114" s="4267">
        <f>ст.леп.!A114</f>
        <v>44606</v>
      </c>
      <c r="B114" s="4207"/>
      <c r="C114" s="4291"/>
      <c r="D114" s="4292"/>
      <c r="E114" s="4274"/>
      <c r="G114" s="4267">
        <f>ст.леп.!G114</f>
        <v>44606</v>
      </c>
      <c r="H114" s="4207"/>
      <c r="I114" s="4291"/>
      <c r="J114" s="4292"/>
      <c r="K114" s="4274"/>
      <c r="M114" s="4267">
        <f>ст.леп.!M114</f>
        <v>44606</v>
      </c>
      <c r="N114" s="4207"/>
      <c r="O114" s="4291"/>
      <c r="P114" s="4292"/>
      <c r="Q114" s="4274"/>
      <c r="S114" s="4267">
        <f>ст.леп.!S114</f>
        <v>44606</v>
      </c>
      <c r="T114" s="4207"/>
      <c r="U114" s="4291"/>
      <c r="V114" s="4292"/>
      <c r="W114" s="4274"/>
      <c r="Y114" s="4280"/>
      <c r="Z114" s="4260"/>
      <c r="AA114" s="4263"/>
      <c r="AB114" s="4263"/>
      <c r="AC114" s="4279"/>
    </row>
    <row r="115" spans="1:29">
      <c r="A115" s="4268"/>
      <c r="B115" s="4207" t="s">
        <v>253</v>
      </c>
      <c r="C115" s="4224"/>
      <c r="D115" s="4225"/>
      <c r="E115" s="4273"/>
      <c r="G115" s="4268"/>
      <c r="H115" s="4207" t="s">
        <v>253</v>
      </c>
      <c r="I115" s="4224"/>
      <c r="J115" s="4225"/>
      <c r="K115" s="4273"/>
      <c r="M115" s="4268"/>
      <c r="N115" s="4207" t="s">
        <v>253</v>
      </c>
      <c r="O115" s="4224"/>
      <c r="P115" s="4225"/>
      <c r="Q115" s="4273"/>
      <c r="S115" s="4268"/>
      <c r="T115" s="4207" t="s">
        <v>253</v>
      </c>
      <c r="U115" s="4224"/>
      <c r="V115" s="4225"/>
      <c r="W115" s="4273"/>
      <c r="Y115" s="4281"/>
      <c r="Z115" s="4260"/>
      <c r="AA115" s="3996"/>
      <c r="AB115" s="3996"/>
      <c r="AC115" s="4279"/>
    </row>
    <row r="116" spans="1:29">
      <c r="A116" s="319"/>
      <c r="B116" s="4207"/>
      <c r="C116" s="4226"/>
      <c r="D116" s="4227"/>
      <c r="E116" s="4274"/>
      <c r="G116" s="319"/>
      <c r="H116" s="4207"/>
      <c r="I116" s="4226"/>
      <c r="J116" s="4227"/>
      <c r="K116" s="4274"/>
      <c r="M116" s="319"/>
      <c r="N116" s="4207"/>
      <c r="O116" s="4226"/>
      <c r="P116" s="4227"/>
      <c r="Q116" s="4274"/>
      <c r="S116" s="319"/>
      <c r="T116" s="4207"/>
      <c r="U116" s="4226"/>
      <c r="V116" s="4227"/>
      <c r="W116" s="4274"/>
      <c r="Y116" s="3"/>
      <c r="Z116" s="4260"/>
      <c r="AA116" s="3996"/>
      <c r="AB116" s="3996"/>
      <c r="AC116" s="4279"/>
    </row>
    <row r="117" spans="1:29">
      <c r="Y117" s="3"/>
      <c r="Z117" s="3"/>
      <c r="AA117" s="3"/>
      <c r="AB117" s="3"/>
      <c r="AC117" s="3"/>
    </row>
    <row r="118" spans="1:29">
      <c r="A118" s="320"/>
      <c r="B118" s="4202"/>
      <c r="C118" s="4269" t="s">
        <v>290</v>
      </c>
      <c r="D118" s="4270"/>
      <c r="E118" s="4273">
        <f>'10,00'!O229</f>
        <v>0</v>
      </c>
      <c r="G118" s="320"/>
      <c r="H118" s="4202"/>
      <c r="I118" s="4269" t="s">
        <v>290</v>
      </c>
      <c r="J118" s="4270"/>
      <c r="K118" s="4273">
        <f>'11,30'!P247</f>
        <v>0</v>
      </c>
      <c r="M118" s="320"/>
      <c r="N118" s="4202"/>
      <c r="O118" s="4269" t="s">
        <v>290</v>
      </c>
      <c r="P118" s="4270"/>
      <c r="Q118" s="4273">
        <f>'16,00'!P247</f>
        <v>0</v>
      </c>
      <c r="S118" s="320"/>
      <c r="T118" s="4202"/>
      <c r="U118" s="4269" t="s">
        <v>290</v>
      </c>
      <c r="V118" s="4270"/>
      <c r="W118" s="4273">
        <f>'19,00'!O229</f>
        <v>0</v>
      </c>
      <c r="Y118" s="3"/>
      <c r="Z118" s="3996"/>
      <c r="AA118" s="4262"/>
      <c r="AB118" s="4262"/>
      <c r="AC118" s="4279"/>
    </row>
    <row r="119" spans="1:29" ht="18.75" customHeight="1">
      <c r="A119" s="312">
        <f>ст.леп.!A119</f>
        <v>0.41666666666666669</v>
      </c>
      <c r="B119" s="4202"/>
      <c r="C119" s="4271"/>
      <c r="D119" s="4272"/>
      <c r="E119" s="4274"/>
      <c r="G119" s="312">
        <f>ст.леп.!G119</f>
        <v>0.5</v>
      </c>
      <c r="H119" s="4202"/>
      <c r="I119" s="4271"/>
      <c r="J119" s="4272"/>
      <c r="K119" s="4274"/>
      <c r="M119" s="312">
        <f>ст.леп.!M119</f>
        <v>0.66666666666666663</v>
      </c>
      <c r="N119" s="4202"/>
      <c r="O119" s="4271"/>
      <c r="P119" s="4272"/>
      <c r="Q119" s="4274"/>
      <c r="S119" s="312">
        <f>ст.леп.!S119</f>
        <v>0.79166666666666663</v>
      </c>
      <c r="T119" s="4202"/>
      <c r="U119" s="4271"/>
      <c r="V119" s="4272"/>
      <c r="W119" s="4274"/>
      <c r="Y119" s="1660"/>
      <c r="Z119" s="3996"/>
      <c r="AA119" s="4262"/>
      <c r="AB119" s="4262"/>
      <c r="AC119" s="4279"/>
    </row>
    <row r="120" spans="1:29">
      <c r="A120" s="4206" t="str">
        <f>ст.леп.!A120</f>
        <v>павильон "Медакадемия"</v>
      </c>
      <c r="B120" s="4207" t="s">
        <v>251</v>
      </c>
      <c r="C120" s="4275" t="s">
        <v>291</v>
      </c>
      <c r="D120" s="4276"/>
      <c r="E120" s="4273">
        <f>'10,00'!O230</f>
        <v>0</v>
      </c>
      <c r="G120" s="4206" t="str">
        <f>ст.леп.!G120</f>
        <v>павильон "Медакадемия"</v>
      </c>
      <c r="H120" s="4207" t="s">
        <v>251</v>
      </c>
      <c r="I120" s="4275" t="s">
        <v>291</v>
      </c>
      <c r="J120" s="4276"/>
      <c r="K120" s="4273">
        <f>'11,30'!P248</f>
        <v>0</v>
      </c>
      <c r="M120" s="4206" t="str">
        <f>ст.леп.!M120</f>
        <v>павильон "Медакадемия"</v>
      </c>
      <c r="N120" s="4207" t="s">
        <v>251</v>
      </c>
      <c r="O120" s="4275" t="s">
        <v>291</v>
      </c>
      <c r="P120" s="4276"/>
      <c r="Q120" s="4273">
        <f>'16,00'!P248</f>
        <v>0</v>
      </c>
      <c r="S120" s="4206" t="str">
        <f>ст.леп.!S120</f>
        <v>павильон "Медакадемия"</v>
      </c>
      <c r="T120" s="4207" t="s">
        <v>251</v>
      </c>
      <c r="U120" s="4275" t="s">
        <v>291</v>
      </c>
      <c r="V120" s="4276"/>
      <c r="W120" s="4273">
        <f>'19,00'!O230</f>
        <v>0</v>
      </c>
      <c r="Y120" s="4266"/>
      <c r="Z120" s="4260"/>
      <c r="AA120" s="4261"/>
      <c r="AB120" s="4261"/>
      <c r="AC120" s="4279"/>
    </row>
    <row r="121" spans="1:29">
      <c r="A121" s="4206"/>
      <c r="B121" s="4207"/>
      <c r="C121" s="4277"/>
      <c r="D121" s="4278"/>
      <c r="E121" s="4274"/>
      <c r="G121" s="4206"/>
      <c r="H121" s="4207"/>
      <c r="I121" s="4277"/>
      <c r="J121" s="4278"/>
      <c r="K121" s="4274"/>
      <c r="M121" s="4206"/>
      <c r="N121" s="4207"/>
      <c r="O121" s="4277"/>
      <c r="P121" s="4278"/>
      <c r="Q121" s="4274"/>
      <c r="S121" s="4206"/>
      <c r="T121" s="4207"/>
      <c r="U121" s="4277"/>
      <c r="V121" s="4278"/>
      <c r="W121" s="4274"/>
      <c r="Y121" s="4266"/>
      <c r="Z121" s="4260"/>
      <c r="AA121" s="4261"/>
      <c r="AB121" s="4261"/>
      <c r="AC121" s="4279"/>
    </row>
    <row r="122" spans="1:29">
      <c r="A122" s="326"/>
      <c r="B122" s="4207" t="s">
        <v>252</v>
      </c>
      <c r="C122" s="4289"/>
      <c r="D122" s="4290"/>
      <c r="E122" s="4273"/>
      <c r="G122" s="326"/>
      <c r="H122" s="4207" t="s">
        <v>252</v>
      </c>
      <c r="I122" s="4289"/>
      <c r="J122" s="4290"/>
      <c r="K122" s="4273"/>
      <c r="M122" s="326"/>
      <c r="N122" s="4207" t="s">
        <v>252</v>
      </c>
      <c r="O122" s="4289"/>
      <c r="P122" s="4290"/>
      <c r="Q122" s="4273"/>
      <c r="S122" s="326"/>
      <c r="T122" s="4207" t="s">
        <v>252</v>
      </c>
      <c r="U122" s="4289"/>
      <c r="V122" s="4290"/>
      <c r="W122" s="4273"/>
      <c r="Y122" s="1661"/>
      <c r="Z122" s="4260"/>
      <c r="AA122" s="4263"/>
      <c r="AB122" s="4263"/>
      <c r="AC122" s="4279"/>
    </row>
    <row r="123" spans="1:29">
      <c r="A123" s="4267">
        <f>ст.леп.!A123</f>
        <v>44606</v>
      </c>
      <c r="B123" s="4207"/>
      <c r="C123" s="4291"/>
      <c r="D123" s="4292"/>
      <c r="E123" s="4274"/>
      <c r="G123" s="4267">
        <f>ст.леп.!G123</f>
        <v>44606</v>
      </c>
      <c r="H123" s="4207"/>
      <c r="I123" s="4291"/>
      <c r="J123" s="4292"/>
      <c r="K123" s="4274"/>
      <c r="M123" s="4267">
        <f>ст.леп.!M123</f>
        <v>44606</v>
      </c>
      <c r="N123" s="4207"/>
      <c r="O123" s="4291"/>
      <c r="P123" s="4292"/>
      <c r="Q123" s="4274"/>
      <c r="S123" s="4267">
        <f>ст.леп.!S123</f>
        <v>44606</v>
      </c>
      <c r="T123" s="4207"/>
      <c r="U123" s="4291"/>
      <c r="V123" s="4292"/>
      <c r="W123" s="4274"/>
      <c r="Y123" s="4280"/>
      <c r="Z123" s="4260"/>
      <c r="AA123" s="4263"/>
      <c r="AB123" s="4263"/>
      <c r="AC123" s="4279"/>
    </row>
    <row r="124" spans="1:29">
      <c r="A124" s="4268"/>
      <c r="B124" s="4207" t="s">
        <v>253</v>
      </c>
      <c r="C124" s="4224"/>
      <c r="D124" s="4225"/>
      <c r="E124" s="4273"/>
      <c r="G124" s="4268"/>
      <c r="H124" s="4207" t="s">
        <v>253</v>
      </c>
      <c r="I124" s="4224"/>
      <c r="J124" s="4225"/>
      <c r="K124" s="4273"/>
      <c r="M124" s="4268"/>
      <c r="N124" s="4207" t="s">
        <v>253</v>
      </c>
      <c r="O124" s="4224"/>
      <c r="P124" s="4225"/>
      <c r="Q124" s="4273"/>
      <c r="S124" s="4268"/>
      <c r="T124" s="4207" t="s">
        <v>253</v>
      </c>
      <c r="U124" s="4224"/>
      <c r="V124" s="4225"/>
      <c r="W124" s="4273"/>
      <c r="Y124" s="4281"/>
      <c r="Z124" s="4260"/>
      <c r="AA124" s="3996"/>
      <c r="AB124" s="3996"/>
      <c r="AC124" s="4279"/>
    </row>
    <row r="125" spans="1:29">
      <c r="A125" s="319"/>
      <c r="B125" s="4207"/>
      <c r="C125" s="4226"/>
      <c r="D125" s="4227"/>
      <c r="E125" s="4274"/>
      <c r="G125" s="319"/>
      <c r="H125" s="4207"/>
      <c r="I125" s="4226"/>
      <c r="J125" s="4227"/>
      <c r="K125" s="4274"/>
      <c r="M125" s="319"/>
      <c r="N125" s="4207"/>
      <c r="O125" s="4226"/>
      <c r="P125" s="4227"/>
      <c r="Q125" s="4274"/>
      <c r="S125" s="319"/>
      <c r="T125" s="4207"/>
      <c r="U125" s="4226"/>
      <c r="V125" s="4227"/>
      <c r="W125" s="4274"/>
      <c r="Y125" s="3"/>
      <c r="Z125" s="4260"/>
      <c r="AA125" s="3996"/>
      <c r="AB125" s="3996"/>
      <c r="AC125" s="4279"/>
    </row>
    <row r="126" spans="1:29">
      <c r="Y126" s="3"/>
      <c r="Z126" s="3"/>
      <c r="AA126" s="3"/>
      <c r="AB126" s="3"/>
      <c r="AC126" s="3"/>
    </row>
    <row r="127" spans="1:29">
      <c r="A127" s="320"/>
      <c r="B127" s="4202"/>
      <c r="C127" s="4269" t="s">
        <v>290</v>
      </c>
      <c r="D127" s="4270"/>
      <c r="E127" s="4273">
        <f>'10,00'!X229</f>
        <v>0</v>
      </c>
      <c r="G127" s="320"/>
      <c r="H127" s="4202"/>
      <c r="I127" s="4269" t="s">
        <v>290</v>
      </c>
      <c r="J127" s="4270"/>
      <c r="K127" s="4273">
        <f>'11,30'!Z247</f>
        <v>0</v>
      </c>
      <c r="M127" s="320"/>
      <c r="N127" s="4202"/>
      <c r="O127" s="4269" t="s">
        <v>290</v>
      </c>
      <c r="P127" s="4270"/>
      <c r="Q127" s="4273">
        <f>'16,00'!Z247</f>
        <v>0</v>
      </c>
      <c r="S127" s="320"/>
      <c r="T127" s="4202"/>
      <c r="U127" s="4269" t="s">
        <v>290</v>
      </c>
      <c r="V127" s="4270"/>
      <c r="W127" s="4273">
        <f>'19,00'!X229</f>
        <v>0</v>
      </c>
      <c r="Y127" s="3"/>
      <c r="Z127" s="3996"/>
      <c r="AA127" s="4262"/>
      <c r="AB127" s="4262"/>
      <c r="AC127" s="4279"/>
    </row>
    <row r="128" spans="1:29" ht="15.75">
      <c r="A128" s="312">
        <f>ст.леп.!A128</f>
        <v>0.41666666666666669</v>
      </c>
      <c r="B128" s="4202"/>
      <c r="C128" s="4271"/>
      <c r="D128" s="4272"/>
      <c r="E128" s="4274"/>
      <c r="G128" s="312">
        <f>ст.леп.!G128</f>
        <v>0.5</v>
      </c>
      <c r="H128" s="4202"/>
      <c r="I128" s="4271"/>
      <c r="J128" s="4272"/>
      <c r="K128" s="4274"/>
      <c r="M128" s="312">
        <f>ст.леп.!M128</f>
        <v>0.66666666666666663</v>
      </c>
      <c r="N128" s="4202"/>
      <c r="O128" s="4271"/>
      <c r="P128" s="4272"/>
      <c r="Q128" s="4274"/>
      <c r="S128" s="312">
        <f>ст.леп.!S128</f>
        <v>0.79166666666666663</v>
      </c>
      <c r="T128" s="4202"/>
      <c r="U128" s="4271"/>
      <c r="V128" s="4272"/>
      <c r="W128" s="4274"/>
      <c r="Y128" s="1660"/>
      <c r="Z128" s="3996"/>
      <c r="AA128" s="4262"/>
      <c r="AB128" s="4262"/>
      <c r="AC128" s="4279"/>
    </row>
    <row r="129" spans="1:29">
      <c r="A129" s="4206" t="str">
        <f>ст.леп.!A129</f>
        <v>павильон "Табылга"</v>
      </c>
      <c r="B129" s="4207" t="s">
        <v>251</v>
      </c>
      <c r="C129" s="4275" t="s">
        <v>291</v>
      </c>
      <c r="D129" s="4276"/>
      <c r="E129" s="4273">
        <f>'10,00'!X230</f>
        <v>0</v>
      </c>
      <c r="G129" s="4206" t="str">
        <f>ст.леп.!G129</f>
        <v>павильон "Табылга"</v>
      </c>
      <c r="H129" s="4207" t="s">
        <v>251</v>
      </c>
      <c r="I129" s="4275" t="s">
        <v>291</v>
      </c>
      <c r="J129" s="4276"/>
      <c r="K129" s="4273">
        <f>'11,30'!Z248</f>
        <v>0</v>
      </c>
      <c r="M129" s="4206" t="str">
        <f>ст.леп.!M129</f>
        <v>павильон "Табылга"</v>
      </c>
      <c r="N129" s="4207" t="s">
        <v>251</v>
      </c>
      <c r="O129" s="4275" t="s">
        <v>291</v>
      </c>
      <c r="P129" s="4276"/>
      <c r="Q129" s="4273">
        <f>'16,00'!Z248</f>
        <v>0</v>
      </c>
      <c r="S129" s="4206" t="str">
        <f>ст.леп.!S129</f>
        <v>павильон "Табылга"</v>
      </c>
      <c r="T129" s="4207" t="s">
        <v>251</v>
      </c>
      <c r="U129" s="4275" t="s">
        <v>291</v>
      </c>
      <c r="V129" s="4276"/>
      <c r="W129" s="4273">
        <f>'19,00'!X230</f>
        <v>0</v>
      </c>
      <c r="Y129" s="4266"/>
      <c r="Z129" s="4260"/>
      <c r="AA129" s="4261"/>
      <c r="AB129" s="4261"/>
      <c r="AC129" s="4279"/>
    </row>
    <row r="130" spans="1:29">
      <c r="A130" s="4206"/>
      <c r="B130" s="4207"/>
      <c r="C130" s="4277"/>
      <c r="D130" s="4278"/>
      <c r="E130" s="4274"/>
      <c r="G130" s="4206"/>
      <c r="H130" s="4207"/>
      <c r="I130" s="4277"/>
      <c r="J130" s="4278"/>
      <c r="K130" s="4274"/>
      <c r="M130" s="4206"/>
      <c r="N130" s="4207"/>
      <c r="O130" s="4277"/>
      <c r="P130" s="4278"/>
      <c r="Q130" s="4274"/>
      <c r="S130" s="4206"/>
      <c r="T130" s="4207"/>
      <c r="U130" s="4277"/>
      <c r="V130" s="4278"/>
      <c r="W130" s="4274"/>
      <c r="Y130" s="4266"/>
      <c r="Z130" s="4260"/>
      <c r="AA130" s="4261"/>
      <c r="AB130" s="4261"/>
      <c r="AC130" s="4279"/>
    </row>
    <row r="131" spans="1:29">
      <c r="A131" s="326"/>
      <c r="B131" s="4207" t="s">
        <v>252</v>
      </c>
      <c r="C131" s="4289"/>
      <c r="D131" s="4290"/>
      <c r="E131" s="4273"/>
      <c r="G131" s="326"/>
      <c r="H131" s="4207" t="s">
        <v>252</v>
      </c>
      <c r="I131" s="4289"/>
      <c r="J131" s="4290"/>
      <c r="K131" s="4273"/>
      <c r="M131" s="326"/>
      <c r="N131" s="4207" t="s">
        <v>252</v>
      </c>
      <c r="O131" s="4289"/>
      <c r="P131" s="4290"/>
      <c r="Q131" s="4273"/>
      <c r="S131" s="326"/>
      <c r="T131" s="4207" t="s">
        <v>252</v>
      </c>
      <c r="U131" s="4289"/>
      <c r="V131" s="4290"/>
      <c r="W131" s="4273"/>
      <c r="Y131" s="1661"/>
      <c r="Z131" s="4260"/>
      <c r="AA131" s="4263"/>
      <c r="AB131" s="4263"/>
      <c r="AC131" s="4279"/>
    </row>
    <row r="132" spans="1:29">
      <c r="A132" s="4267">
        <f>ст.леп.!A132</f>
        <v>44606</v>
      </c>
      <c r="B132" s="4207"/>
      <c r="C132" s="4291"/>
      <c r="D132" s="4292"/>
      <c r="E132" s="4274"/>
      <c r="G132" s="4267">
        <f>ст.леп.!G132</f>
        <v>44606</v>
      </c>
      <c r="H132" s="4207"/>
      <c r="I132" s="4291"/>
      <c r="J132" s="4292"/>
      <c r="K132" s="4274"/>
      <c r="M132" s="4267">
        <f>ст.леп.!M132</f>
        <v>44606</v>
      </c>
      <c r="N132" s="4207"/>
      <c r="O132" s="4291"/>
      <c r="P132" s="4292"/>
      <c r="Q132" s="4274"/>
      <c r="S132" s="4267">
        <f>ст.леп.!S132</f>
        <v>44606</v>
      </c>
      <c r="T132" s="4207"/>
      <c r="U132" s="4291"/>
      <c r="V132" s="4292"/>
      <c r="W132" s="4274"/>
      <c r="Y132" s="4280"/>
      <c r="Z132" s="4260"/>
      <c r="AA132" s="4263"/>
      <c r="AB132" s="4263"/>
      <c r="AC132" s="4279"/>
    </row>
    <row r="133" spans="1:29">
      <c r="A133" s="4268"/>
      <c r="B133" s="4207" t="s">
        <v>253</v>
      </c>
      <c r="C133" s="4224"/>
      <c r="D133" s="4225"/>
      <c r="E133" s="4273"/>
      <c r="G133" s="4268"/>
      <c r="H133" s="4207" t="s">
        <v>253</v>
      </c>
      <c r="I133" s="4224"/>
      <c r="J133" s="4225"/>
      <c r="K133" s="4273"/>
      <c r="M133" s="4268"/>
      <c r="N133" s="4207" t="s">
        <v>253</v>
      </c>
      <c r="O133" s="4224"/>
      <c r="P133" s="4225"/>
      <c r="Q133" s="4273"/>
      <c r="S133" s="4268"/>
      <c r="T133" s="4207" t="s">
        <v>253</v>
      </c>
      <c r="U133" s="4224"/>
      <c r="V133" s="4225"/>
      <c r="W133" s="4273"/>
      <c r="Y133" s="4281"/>
      <c r="Z133" s="4260"/>
      <c r="AA133" s="3996"/>
      <c r="AB133" s="3996"/>
      <c r="AC133" s="4279"/>
    </row>
    <row r="134" spans="1:29">
      <c r="A134" s="319"/>
      <c r="B134" s="4207"/>
      <c r="C134" s="4226"/>
      <c r="D134" s="4227"/>
      <c r="E134" s="4274"/>
      <c r="G134" s="319"/>
      <c r="H134" s="4207"/>
      <c r="I134" s="4226"/>
      <c r="J134" s="4227"/>
      <c r="K134" s="4274"/>
      <c r="M134" s="319"/>
      <c r="N134" s="4207"/>
      <c r="O134" s="4226"/>
      <c r="P134" s="4227"/>
      <c r="Q134" s="4274"/>
      <c r="S134" s="319"/>
      <c r="T134" s="4207"/>
      <c r="U134" s="4226"/>
      <c r="V134" s="4227"/>
      <c r="W134" s="4274"/>
      <c r="Y134" s="3"/>
      <c r="Z134" s="4260"/>
      <c r="AA134" s="3996"/>
      <c r="AB134" s="3996"/>
      <c r="AC134" s="4279"/>
    </row>
    <row r="135" spans="1:29">
      <c r="Y135" s="3"/>
      <c r="Z135" s="3"/>
      <c r="AA135" s="3"/>
      <c r="AB135" s="3"/>
      <c r="AC135" s="3"/>
    </row>
    <row r="136" spans="1:29">
      <c r="A136" s="320"/>
      <c r="B136" s="4202"/>
      <c r="C136" s="4269" t="s">
        <v>290</v>
      </c>
      <c r="D136" s="4270"/>
      <c r="E136" s="4273">
        <f>'10,00'!F281</f>
        <v>0</v>
      </c>
      <c r="G136" s="320"/>
      <c r="H136" s="4202"/>
      <c r="I136" s="4269" t="s">
        <v>290</v>
      </c>
      <c r="J136" s="4270"/>
      <c r="K136" s="4273">
        <f>'11,30'!F302</f>
        <v>0</v>
      </c>
      <c r="M136" s="320"/>
      <c r="N136" s="4202"/>
      <c r="O136" s="4269" t="s">
        <v>290</v>
      </c>
      <c r="P136" s="4270"/>
      <c r="Q136" s="4273">
        <f>'16,00'!F302</f>
        <v>0</v>
      </c>
      <c r="S136" s="320"/>
      <c r="T136" s="4202"/>
      <c r="U136" s="4269" t="s">
        <v>290</v>
      </c>
      <c r="V136" s="4270"/>
      <c r="W136" s="4273">
        <f>'19,00'!F281</f>
        <v>0</v>
      </c>
      <c r="Y136" s="3"/>
      <c r="Z136" s="3996"/>
      <c r="AA136" s="4262"/>
      <c r="AB136" s="4262"/>
      <c r="AC136" s="4279"/>
    </row>
    <row r="137" spans="1:29" ht="15.75">
      <c r="A137" s="312">
        <f>ст.леп.!A137</f>
        <v>0.41666666666666669</v>
      </c>
      <c r="B137" s="4202"/>
      <c r="C137" s="4271"/>
      <c r="D137" s="4272"/>
      <c r="E137" s="4274"/>
      <c r="G137" s="312">
        <f>ст.леп.!G137</f>
        <v>0.5</v>
      </c>
      <c r="H137" s="4202"/>
      <c r="I137" s="4271"/>
      <c r="J137" s="4272"/>
      <c r="K137" s="4274"/>
      <c r="M137" s="312">
        <f>ст.леп.!M137</f>
        <v>0.66666666666666663</v>
      </c>
      <c r="N137" s="4202"/>
      <c r="O137" s="4271"/>
      <c r="P137" s="4272"/>
      <c r="Q137" s="4274"/>
      <c r="S137" s="312">
        <f>ст.леп.!S137</f>
        <v>0.79166666666666663</v>
      </c>
      <c r="T137" s="4202"/>
      <c r="U137" s="4271"/>
      <c r="V137" s="4272"/>
      <c r="W137" s="4274"/>
      <c r="Y137" s="1660"/>
      <c r="Z137" s="3996"/>
      <c r="AA137" s="4262"/>
      <c r="AB137" s="4262"/>
      <c r="AC137" s="4279"/>
    </row>
    <row r="138" spans="1:29">
      <c r="A138" s="4206" t="str">
        <f>ст.леп.!A138</f>
        <v>павильон "Сухомлинова"</v>
      </c>
      <c r="B138" s="4207" t="s">
        <v>251</v>
      </c>
      <c r="C138" s="4275" t="s">
        <v>291</v>
      </c>
      <c r="D138" s="4276"/>
      <c r="E138" s="4273">
        <f>'10,00'!F282</f>
        <v>0</v>
      </c>
      <c r="G138" s="4206" t="str">
        <f>ст.леп.!G138</f>
        <v>павильон "Сухомлинова"</v>
      </c>
      <c r="H138" s="4207" t="s">
        <v>251</v>
      </c>
      <c r="I138" s="4275" t="s">
        <v>291</v>
      </c>
      <c r="J138" s="4276"/>
      <c r="K138" s="4273">
        <f>'11,30'!F303</f>
        <v>0</v>
      </c>
      <c r="M138" s="4206" t="str">
        <f>ст.леп.!M138</f>
        <v>павильон "Сухомлинова"</v>
      </c>
      <c r="N138" s="4207" t="s">
        <v>251</v>
      </c>
      <c r="O138" s="4275" t="s">
        <v>291</v>
      </c>
      <c r="P138" s="4276"/>
      <c r="Q138" s="4273">
        <f>'16,00'!F303</f>
        <v>0</v>
      </c>
      <c r="S138" s="4206" t="str">
        <f>ст.леп.!S138</f>
        <v>павильон "Сухомлинова"</v>
      </c>
      <c r="T138" s="4207" t="s">
        <v>251</v>
      </c>
      <c r="U138" s="4275" t="s">
        <v>291</v>
      </c>
      <c r="V138" s="4276"/>
      <c r="W138" s="4273">
        <f>'19,00'!F282</f>
        <v>0</v>
      </c>
      <c r="Y138" s="4266"/>
      <c r="Z138" s="4260"/>
      <c r="AA138" s="4261"/>
      <c r="AB138" s="4261"/>
      <c r="AC138" s="4279"/>
    </row>
    <row r="139" spans="1:29">
      <c r="A139" s="4206"/>
      <c r="B139" s="4207"/>
      <c r="C139" s="4277"/>
      <c r="D139" s="4278"/>
      <c r="E139" s="4274"/>
      <c r="G139" s="4206"/>
      <c r="H139" s="4207"/>
      <c r="I139" s="4277"/>
      <c r="J139" s="4278"/>
      <c r="K139" s="4274"/>
      <c r="M139" s="4206"/>
      <c r="N139" s="4207"/>
      <c r="O139" s="4277"/>
      <c r="P139" s="4278"/>
      <c r="Q139" s="4274"/>
      <c r="S139" s="4206"/>
      <c r="T139" s="4207"/>
      <c r="U139" s="4277"/>
      <c r="V139" s="4278"/>
      <c r="W139" s="4274"/>
      <c r="Y139" s="4266"/>
      <c r="Z139" s="4260"/>
      <c r="AA139" s="4261"/>
      <c r="AB139" s="4261"/>
      <c r="AC139" s="4279"/>
    </row>
    <row r="140" spans="1:29">
      <c r="A140" s="326"/>
      <c r="B140" s="4207" t="s">
        <v>252</v>
      </c>
      <c r="C140" s="4289"/>
      <c r="D140" s="4290"/>
      <c r="E140" s="4273"/>
      <c r="G140" s="326"/>
      <c r="H140" s="4207" t="s">
        <v>252</v>
      </c>
      <c r="I140" s="4289"/>
      <c r="J140" s="4290"/>
      <c r="K140" s="4273"/>
      <c r="M140" s="326"/>
      <c r="N140" s="4207" t="s">
        <v>252</v>
      </c>
      <c r="O140" s="4289"/>
      <c r="P140" s="4290"/>
      <c r="Q140" s="4273"/>
      <c r="S140" s="326"/>
      <c r="T140" s="4207" t="s">
        <v>252</v>
      </c>
      <c r="U140" s="4289"/>
      <c r="V140" s="4290"/>
      <c r="W140" s="4273"/>
      <c r="Y140" s="1661"/>
      <c r="Z140" s="4260"/>
      <c r="AA140" s="4263"/>
      <c r="AB140" s="4263"/>
      <c r="AC140" s="4279"/>
    </row>
    <row r="141" spans="1:29">
      <c r="A141" s="4267">
        <f>ст.леп.!A141</f>
        <v>44606</v>
      </c>
      <c r="B141" s="4207"/>
      <c r="C141" s="4291"/>
      <c r="D141" s="4292"/>
      <c r="E141" s="4274"/>
      <c r="G141" s="4267">
        <f>ст.леп.!G141</f>
        <v>44606</v>
      </c>
      <c r="H141" s="4207"/>
      <c r="I141" s="4291"/>
      <c r="J141" s="4292"/>
      <c r="K141" s="4274"/>
      <c r="M141" s="4267">
        <f>ст.леп.!M141</f>
        <v>44606</v>
      </c>
      <c r="N141" s="4207"/>
      <c r="O141" s="4291"/>
      <c r="P141" s="4292"/>
      <c r="Q141" s="4274"/>
      <c r="S141" s="4267">
        <f>ст.леп.!S141</f>
        <v>44606</v>
      </c>
      <c r="T141" s="4207"/>
      <c r="U141" s="4291"/>
      <c r="V141" s="4292"/>
      <c r="W141" s="4274"/>
      <c r="Y141" s="4280"/>
      <c r="Z141" s="4260"/>
      <c r="AA141" s="4263"/>
      <c r="AB141" s="4263"/>
      <c r="AC141" s="4279"/>
    </row>
    <row r="142" spans="1:29">
      <c r="A142" s="4268"/>
      <c r="B142" s="4207" t="s">
        <v>253</v>
      </c>
      <c r="C142" s="4224"/>
      <c r="D142" s="4225"/>
      <c r="E142" s="4273"/>
      <c r="G142" s="4268"/>
      <c r="H142" s="4207" t="s">
        <v>253</v>
      </c>
      <c r="I142" s="4224"/>
      <c r="J142" s="4225"/>
      <c r="K142" s="4273"/>
      <c r="M142" s="4268"/>
      <c r="N142" s="4207" t="s">
        <v>253</v>
      </c>
      <c r="O142" s="4224"/>
      <c r="P142" s="4225"/>
      <c r="Q142" s="4273"/>
      <c r="S142" s="4268"/>
      <c r="T142" s="4207" t="s">
        <v>253</v>
      </c>
      <c r="U142" s="4224"/>
      <c r="V142" s="4225"/>
      <c r="W142" s="4273"/>
      <c r="Y142" s="4281"/>
      <c r="Z142" s="4260"/>
      <c r="AA142" s="3996"/>
      <c r="AB142" s="3996"/>
      <c r="AC142" s="4279"/>
    </row>
    <row r="143" spans="1:29">
      <c r="A143" s="319"/>
      <c r="B143" s="4207"/>
      <c r="C143" s="4226"/>
      <c r="D143" s="4227"/>
      <c r="E143" s="4274"/>
      <c r="G143" s="319"/>
      <c r="H143" s="4207"/>
      <c r="I143" s="4226"/>
      <c r="J143" s="4227"/>
      <c r="K143" s="4274"/>
      <c r="M143" s="319"/>
      <c r="N143" s="4207"/>
      <c r="O143" s="4226"/>
      <c r="P143" s="4227"/>
      <c r="Q143" s="4274"/>
      <c r="S143" s="319"/>
      <c r="T143" s="4207"/>
      <c r="U143" s="4226"/>
      <c r="V143" s="4227"/>
      <c r="W143" s="4274"/>
      <c r="Y143" s="3"/>
      <c r="Z143" s="4260"/>
      <c r="AA143" s="3996"/>
      <c r="AB143" s="3996"/>
      <c r="AC143" s="4279"/>
    </row>
    <row r="144" spans="1:29">
      <c r="Y144" s="3"/>
      <c r="Z144" s="3"/>
      <c r="AA144" s="3"/>
      <c r="AB144" s="3"/>
      <c r="AC144" s="3"/>
    </row>
    <row r="145" spans="1:29">
      <c r="A145" s="320"/>
      <c r="B145" s="4202"/>
      <c r="C145" s="4269" t="s">
        <v>290</v>
      </c>
      <c r="D145" s="4270"/>
      <c r="E145" s="4273">
        <f>'10,00'!O281</f>
        <v>36</v>
      </c>
      <c r="G145" s="320"/>
      <c r="H145" s="4202"/>
      <c r="I145" s="4269" t="s">
        <v>290</v>
      </c>
      <c r="J145" s="4270"/>
      <c r="K145" s="4273">
        <f>'11,30'!P302</f>
        <v>0</v>
      </c>
      <c r="M145" s="320"/>
      <c r="N145" s="4202"/>
      <c r="O145" s="4269" t="s">
        <v>290</v>
      </c>
      <c r="P145" s="4270"/>
      <c r="Q145" s="4273">
        <f>'16,00'!P302</f>
        <v>0</v>
      </c>
      <c r="S145" s="320"/>
      <c r="T145" s="4202"/>
      <c r="U145" s="4269" t="s">
        <v>290</v>
      </c>
      <c r="V145" s="4270"/>
      <c r="W145" s="4273">
        <f>'19,00'!O281</f>
        <v>24</v>
      </c>
      <c r="Y145" s="3"/>
      <c r="Z145" s="3996"/>
      <c r="AA145" s="4262"/>
      <c r="AB145" s="4262"/>
      <c r="AC145" s="4279"/>
    </row>
    <row r="146" spans="1:29" ht="15.75">
      <c r="A146" s="312">
        <f>ст.леп.!A146</f>
        <v>0.41666666666666669</v>
      </c>
      <c r="B146" s="4202"/>
      <c r="C146" s="4271"/>
      <c r="D146" s="4272"/>
      <c r="E146" s="4274"/>
      <c r="G146" s="312">
        <f>ст.леп.!G146</f>
        <v>0.5</v>
      </c>
      <c r="H146" s="4202"/>
      <c r="I146" s="4271"/>
      <c r="J146" s="4272"/>
      <c r="K146" s="4274"/>
      <c r="M146" s="312">
        <f>ст.леп.!M146</f>
        <v>0.66666666666666663</v>
      </c>
      <c r="N146" s="4202"/>
      <c r="O146" s="4271"/>
      <c r="P146" s="4272"/>
      <c r="Q146" s="4274"/>
      <c r="S146" s="312">
        <f>ст.леп.!S146</f>
        <v>0.79166666666666663</v>
      </c>
      <c r="T146" s="4202"/>
      <c r="U146" s="4271"/>
      <c r="V146" s="4272"/>
      <c r="W146" s="4274"/>
      <c r="Y146" s="1660"/>
      <c r="Z146" s="3996"/>
      <c r="AA146" s="4262"/>
      <c r="AB146" s="4262"/>
      <c r="AC146" s="4279"/>
    </row>
    <row r="147" spans="1:29">
      <c r="A147" s="4206" t="str">
        <f>ст.леп.!A147</f>
        <v>Весна</v>
      </c>
      <c r="B147" s="4207" t="s">
        <v>251</v>
      </c>
      <c r="C147" s="4275" t="s">
        <v>291</v>
      </c>
      <c r="D147" s="4276"/>
      <c r="E147" s="4273">
        <f>'10,00'!O282</f>
        <v>12</v>
      </c>
      <c r="G147" s="4206" t="str">
        <f>ст.леп.!G147</f>
        <v>Весна</v>
      </c>
      <c r="H147" s="4207" t="s">
        <v>251</v>
      </c>
      <c r="I147" s="4275" t="s">
        <v>291</v>
      </c>
      <c r="J147" s="4276"/>
      <c r="K147" s="4273">
        <f>'11,30'!P303</f>
        <v>0</v>
      </c>
      <c r="M147" s="4206" t="str">
        <f>ст.леп.!M147</f>
        <v>Весна</v>
      </c>
      <c r="N147" s="4207" t="s">
        <v>251</v>
      </c>
      <c r="O147" s="4275" t="s">
        <v>291</v>
      </c>
      <c r="P147" s="4276"/>
      <c r="Q147" s="4273">
        <f>'16,00'!P303</f>
        <v>0</v>
      </c>
      <c r="S147" s="4206" t="str">
        <f>ст.леп.!S147</f>
        <v>Весна</v>
      </c>
      <c r="T147" s="4207" t="s">
        <v>251</v>
      </c>
      <c r="U147" s="4275" t="s">
        <v>291</v>
      </c>
      <c r="V147" s="4276"/>
      <c r="W147" s="4273">
        <f>'19,00'!O282</f>
        <v>24</v>
      </c>
      <c r="Y147" s="4266"/>
      <c r="Z147" s="4260"/>
      <c r="AA147" s="4261"/>
      <c r="AB147" s="4261"/>
      <c r="AC147" s="4279"/>
    </row>
    <row r="148" spans="1:29">
      <c r="A148" s="4206"/>
      <c r="B148" s="4207"/>
      <c r="C148" s="4277"/>
      <c r="D148" s="4278"/>
      <c r="E148" s="4274"/>
      <c r="G148" s="4206"/>
      <c r="H148" s="4207"/>
      <c r="I148" s="4277"/>
      <c r="J148" s="4278"/>
      <c r="K148" s="4274"/>
      <c r="M148" s="4206"/>
      <c r="N148" s="4207"/>
      <c r="O148" s="4277"/>
      <c r="P148" s="4278"/>
      <c r="Q148" s="4274"/>
      <c r="S148" s="4206"/>
      <c r="T148" s="4207"/>
      <c r="U148" s="4277"/>
      <c r="V148" s="4278"/>
      <c r="W148" s="4274"/>
      <c r="Y148" s="4266"/>
      <c r="Z148" s="4260"/>
      <c r="AA148" s="4261"/>
      <c r="AB148" s="4261"/>
      <c r="AC148" s="4279"/>
    </row>
    <row r="149" spans="1:29">
      <c r="A149" s="326"/>
      <c r="B149" s="4207" t="s">
        <v>252</v>
      </c>
      <c r="C149" s="4289"/>
      <c r="D149" s="4290"/>
      <c r="E149" s="4273"/>
      <c r="G149" s="326"/>
      <c r="H149" s="4207" t="s">
        <v>252</v>
      </c>
      <c r="I149" s="4289"/>
      <c r="J149" s="4290"/>
      <c r="K149" s="4273"/>
      <c r="M149" s="326"/>
      <c r="N149" s="4207" t="s">
        <v>252</v>
      </c>
      <c r="O149" s="4289"/>
      <c r="P149" s="4290"/>
      <c r="Q149" s="4273"/>
      <c r="S149" s="326"/>
      <c r="T149" s="4207" t="s">
        <v>252</v>
      </c>
      <c r="U149" s="4289"/>
      <c r="V149" s="4290"/>
      <c r="W149" s="4273"/>
      <c r="Y149" s="1661"/>
      <c r="Z149" s="4260"/>
      <c r="AA149" s="4263"/>
      <c r="AB149" s="4263"/>
      <c r="AC149" s="4279"/>
    </row>
    <row r="150" spans="1:29">
      <c r="A150" s="4267">
        <f>ст.леп.!A150</f>
        <v>44606</v>
      </c>
      <c r="B150" s="4207"/>
      <c r="C150" s="4291"/>
      <c r="D150" s="4292"/>
      <c r="E150" s="4274"/>
      <c r="G150" s="4267">
        <f>ст.леп.!G150</f>
        <v>44606</v>
      </c>
      <c r="H150" s="4207"/>
      <c r="I150" s="4291"/>
      <c r="J150" s="4292"/>
      <c r="K150" s="4274"/>
      <c r="M150" s="4267">
        <f>ст.леп.!M150</f>
        <v>44606</v>
      </c>
      <c r="N150" s="4207"/>
      <c r="O150" s="4291"/>
      <c r="P150" s="4292"/>
      <c r="Q150" s="4274"/>
      <c r="S150" s="4267">
        <f>ст.леп.!S150</f>
        <v>44606</v>
      </c>
      <c r="T150" s="4207"/>
      <c r="U150" s="4291"/>
      <c r="V150" s="4292"/>
      <c r="W150" s="4274"/>
      <c r="Y150" s="4280"/>
      <c r="Z150" s="4260"/>
      <c r="AA150" s="4263"/>
      <c r="AB150" s="4263"/>
      <c r="AC150" s="4279"/>
    </row>
    <row r="151" spans="1:29">
      <c r="A151" s="4268"/>
      <c r="B151" s="4207" t="s">
        <v>253</v>
      </c>
      <c r="C151" s="4224"/>
      <c r="D151" s="4225"/>
      <c r="E151" s="4273"/>
      <c r="G151" s="4268"/>
      <c r="H151" s="4207" t="s">
        <v>253</v>
      </c>
      <c r="I151" s="4224"/>
      <c r="J151" s="4225"/>
      <c r="K151" s="4273"/>
      <c r="M151" s="4268"/>
      <c r="N151" s="4207" t="s">
        <v>253</v>
      </c>
      <c r="O151" s="4224"/>
      <c r="P151" s="4225"/>
      <c r="Q151" s="4273"/>
      <c r="S151" s="4268"/>
      <c r="T151" s="4207" t="s">
        <v>253</v>
      </c>
      <c r="U151" s="4224"/>
      <c r="V151" s="4225"/>
      <c r="W151" s="4273"/>
      <c r="Y151" s="4281"/>
      <c r="Z151" s="4260"/>
      <c r="AA151" s="3996"/>
      <c r="AB151" s="3996"/>
      <c r="AC151" s="4279"/>
    </row>
    <row r="152" spans="1:29">
      <c r="A152" s="319"/>
      <c r="B152" s="4207"/>
      <c r="C152" s="4226"/>
      <c r="D152" s="4227"/>
      <c r="E152" s="4274"/>
      <c r="G152" s="319"/>
      <c r="H152" s="4207"/>
      <c r="I152" s="4226"/>
      <c r="J152" s="4227"/>
      <c r="K152" s="4274"/>
      <c r="M152" s="319"/>
      <c r="N152" s="4207"/>
      <c r="O152" s="4226"/>
      <c r="P152" s="4227"/>
      <c r="Q152" s="4274"/>
      <c r="S152" s="319"/>
      <c r="T152" s="4207"/>
      <c r="U152" s="4226"/>
      <c r="V152" s="4227"/>
      <c r="W152" s="4274"/>
      <c r="Y152" s="3"/>
      <c r="Z152" s="4260"/>
      <c r="AA152" s="3996"/>
      <c r="AB152" s="3996"/>
      <c r="AC152" s="4279"/>
    </row>
    <row r="153" spans="1:29">
      <c r="Y153" s="3"/>
      <c r="Z153" s="3"/>
      <c r="AA153" s="3"/>
      <c r="AB153" s="3"/>
      <c r="AC153" s="3"/>
    </row>
    <row r="154" spans="1:29">
      <c r="A154" s="320"/>
      <c r="B154" s="4202"/>
      <c r="C154" s="4269" t="s">
        <v>290</v>
      </c>
      <c r="D154" s="4270"/>
      <c r="E154" s="4273">
        <f>'10,00'!X281</f>
        <v>0</v>
      </c>
      <c r="G154" s="320"/>
      <c r="H154" s="4202"/>
      <c r="I154" s="4269" t="s">
        <v>290</v>
      </c>
      <c r="J154" s="4270"/>
      <c r="K154" s="4273" t="e">
        <f>'11,30'!Z302</f>
        <v>#REF!</v>
      </c>
      <c r="M154" s="320"/>
      <c r="N154" s="4202"/>
      <c r="O154" s="4269" t="s">
        <v>290</v>
      </c>
      <c r="P154" s="4270"/>
      <c r="Q154" s="4273">
        <f>'16,00'!F409</f>
        <v>0</v>
      </c>
      <c r="S154" s="320"/>
      <c r="T154" s="4202"/>
      <c r="U154" s="4269" t="s">
        <v>290</v>
      </c>
      <c r="V154" s="4270"/>
      <c r="W154" s="4273"/>
      <c r="Y154" s="3"/>
      <c r="Z154" s="3996"/>
      <c r="AA154" s="4262"/>
      <c r="AB154" s="4262"/>
      <c r="AC154" s="4279"/>
    </row>
    <row r="155" spans="1:29" ht="15.75">
      <c r="A155" s="312" t="e">
        <f>ст.леп.!#REF!</f>
        <v>#REF!</v>
      </c>
      <c r="B155" s="4202"/>
      <c r="C155" s="4271"/>
      <c r="D155" s="4272"/>
      <c r="E155" s="4274"/>
      <c r="G155" s="312" t="e">
        <f>ст.леп.!#REF!</f>
        <v>#REF!</v>
      </c>
      <c r="H155" s="4202"/>
      <c r="I155" s="4271"/>
      <c r="J155" s="4272"/>
      <c r="K155" s="4274"/>
      <c r="M155" s="312" t="e">
        <f>ст.леп.!#REF!</f>
        <v>#REF!</v>
      </c>
      <c r="N155" s="4202"/>
      <c r="O155" s="4271"/>
      <c r="P155" s="4272"/>
      <c r="Q155" s="4274"/>
      <c r="S155" s="312" t="e">
        <f>ст.леп.!#REF!</f>
        <v>#REF!</v>
      </c>
      <c r="T155" s="4202"/>
      <c r="U155" s="4271"/>
      <c r="V155" s="4272"/>
      <c r="W155" s="4274"/>
      <c r="Y155" s="1660"/>
      <c r="Z155" s="3996"/>
      <c r="AA155" s="4262"/>
      <c r="AB155" s="4262"/>
      <c r="AC155" s="4279"/>
    </row>
    <row r="156" spans="1:29">
      <c r="A156" s="4206" t="e">
        <f>ст.леп.!#REF!</f>
        <v>#REF!</v>
      </c>
      <c r="B156" s="4207" t="s">
        <v>251</v>
      </c>
      <c r="C156" s="4275" t="s">
        <v>291</v>
      </c>
      <c r="D156" s="4276"/>
      <c r="E156" s="4273">
        <f>'10,00'!X282</f>
        <v>0</v>
      </c>
      <c r="G156" s="4206" t="e">
        <f>ст.леп.!#REF!</f>
        <v>#REF!</v>
      </c>
      <c r="H156" s="4207" t="s">
        <v>251</v>
      </c>
      <c r="I156" s="4275" t="s">
        <v>291</v>
      </c>
      <c r="J156" s="4276"/>
      <c r="K156" s="4273" t="e">
        <f>'11,30'!Z303</f>
        <v>#REF!</v>
      </c>
      <c r="M156" s="4206" t="e">
        <f>ст.леп.!#REF!</f>
        <v>#REF!</v>
      </c>
      <c r="N156" s="4207" t="s">
        <v>251</v>
      </c>
      <c r="O156" s="4275" t="s">
        <v>291</v>
      </c>
      <c r="P156" s="4276"/>
      <c r="Q156" s="4273">
        <f>'16,00'!F410</f>
        <v>0</v>
      </c>
      <c r="S156" s="4206"/>
      <c r="T156" s="4207" t="s">
        <v>251</v>
      </c>
      <c r="U156" s="4275" t="s">
        <v>291</v>
      </c>
      <c r="V156" s="4276"/>
      <c r="W156" s="4273"/>
      <c r="Y156" s="4266"/>
      <c r="Z156" s="4260"/>
      <c r="AA156" s="4261"/>
      <c r="AB156" s="4261"/>
      <c r="AC156" s="4279"/>
    </row>
    <row r="157" spans="1:29">
      <c r="A157" s="4206"/>
      <c r="B157" s="4207"/>
      <c r="C157" s="4277"/>
      <c r="D157" s="4278"/>
      <c r="E157" s="4274"/>
      <c r="G157" s="4206"/>
      <c r="H157" s="4207"/>
      <c r="I157" s="4277"/>
      <c r="J157" s="4278"/>
      <c r="K157" s="4274"/>
      <c r="M157" s="4206"/>
      <c r="N157" s="4207"/>
      <c r="O157" s="4277"/>
      <c r="P157" s="4278"/>
      <c r="Q157" s="4274"/>
      <c r="S157" s="4206"/>
      <c r="T157" s="4207"/>
      <c r="U157" s="4277"/>
      <c r="V157" s="4278"/>
      <c r="W157" s="4274"/>
      <c r="Y157" s="4266"/>
      <c r="Z157" s="4260"/>
      <c r="AA157" s="4261"/>
      <c r="AB157" s="4261"/>
      <c r="AC157" s="4279"/>
    </row>
    <row r="158" spans="1:29">
      <c r="A158" s="326"/>
      <c r="B158" s="4207" t="s">
        <v>252</v>
      </c>
      <c r="C158" s="4289"/>
      <c r="D158" s="4290"/>
      <c r="E158" s="4273"/>
      <c r="G158" s="326"/>
      <c r="H158" s="4207" t="s">
        <v>252</v>
      </c>
      <c r="I158" s="4289"/>
      <c r="J158" s="4290"/>
      <c r="K158" s="4273"/>
      <c r="M158" s="326"/>
      <c r="N158" s="4207" t="s">
        <v>252</v>
      </c>
      <c r="O158" s="4289"/>
      <c r="P158" s="4290"/>
      <c r="Q158" s="4273"/>
      <c r="S158" s="326"/>
      <c r="T158" s="4207" t="s">
        <v>252</v>
      </c>
      <c r="U158" s="4289"/>
      <c r="V158" s="4290"/>
      <c r="W158" s="4273"/>
      <c r="Y158" s="1661"/>
      <c r="Z158" s="4260"/>
      <c r="AA158" s="4263"/>
      <c r="AB158" s="4263"/>
      <c r="AC158" s="4279"/>
    </row>
    <row r="159" spans="1:29">
      <c r="A159" s="4267" t="e">
        <f>ст.леп.!#REF!</f>
        <v>#REF!</v>
      </c>
      <c r="B159" s="4207"/>
      <c r="C159" s="4291"/>
      <c r="D159" s="4292"/>
      <c r="E159" s="4274"/>
      <c r="G159" s="4267" t="e">
        <f>ст.леп.!#REF!</f>
        <v>#REF!</v>
      </c>
      <c r="H159" s="4207"/>
      <c r="I159" s="4291"/>
      <c r="J159" s="4292"/>
      <c r="K159" s="4274"/>
      <c r="M159" s="4267" t="e">
        <f>ст.леп.!#REF!</f>
        <v>#REF!</v>
      </c>
      <c r="N159" s="4207"/>
      <c r="O159" s="4291"/>
      <c r="P159" s="4292"/>
      <c r="Q159" s="4274"/>
      <c r="S159" s="4267" t="e">
        <f>ст.леп.!#REF!</f>
        <v>#REF!</v>
      </c>
      <c r="T159" s="4207"/>
      <c r="U159" s="4291"/>
      <c r="V159" s="4292"/>
      <c r="W159" s="4274"/>
      <c r="Y159" s="4280"/>
      <c r="Z159" s="4260"/>
      <c r="AA159" s="4263"/>
      <c r="AB159" s="4263"/>
      <c r="AC159" s="4279"/>
    </row>
    <row r="160" spans="1:29">
      <c r="A160" s="4268"/>
      <c r="B160" s="4207" t="s">
        <v>253</v>
      </c>
      <c r="C160" s="4224"/>
      <c r="D160" s="4225"/>
      <c r="E160" s="4273"/>
      <c r="G160" s="4268"/>
      <c r="H160" s="4207" t="s">
        <v>253</v>
      </c>
      <c r="I160" s="4224"/>
      <c r="J160" s="4225"/>
      <c r="K160" s="4273"/>
      <c r="M160" s="4268"/>
      <c r="N160" s="4207" t="s">
        <v>253</v>
      </c>
      <c r="O160" s="4224"/>
      <c r="P160" s="4225"/>
      <c r="Q160" s="4273"/>
      <c r="S160" s="4268"/>
      <c r="T160" s="4207" t="s">
        <v>253</v>
      </c>
      <c r="U160" s="4224"/>
      <c r="V160" s="4225"/>
      <c r="W160" s="4273"/>
      <c r="Y160" s="4281"/>
      <c r="Z160" s="4260"/>
      <c r="AA160" s="3996"/>
      <c r="AB160" s="3996"/>
      <c r="AC160" s="4279"/>
    </row>
    <row r="161" spans="1:29">
      <c r="A161" s="319"/>
      <c r="B161" s="4207"/>
      <c r="C161" s="4226"/>
      <c r="D161" s="4227"/>
      <c r="E161" s="4274"/>
      <c r="G161" s="319"/>
      <c r="H161" s="4207"/>
      <c r="I161" s="4226"/>
      <c r="J161" s="4227"/>
      <c r="K161" s="4274"/>
      <c r="M161" s="319"/>
      <c r="N161" s="4207"/>
      <c r="O161" s="4226"/>
      <c r="P161" s="4227"/>
      <c r="Q161" s="4274"/>
      <c r="S161" s="319"/>
      <c r="T161" s="4207"/>
      <c r="U161" s="4226"/>
      <c r="V161" s="4227"/>
      <c r="W161" s="4274"/>
      <c r="Y161" s="3"/>
      <c r="Z161" s="4260"/>
      <c r="AA161" s="3996"/>
      <c r="AB161" s="3996"/>
      <c r="AC161" s="4279"/>
    </row>
    <row r="162" spans="1:29">
      <c r="Y162" s="3"/>
      <c r="Z162" s="3"/>
      <c r="AA162" s="3"/>
      <c r="AB162" s="3"/>
      <c r="AC162" s="3"/>
    </row>
    <row r="163" spans="1:29">
      <c r="A163" s="320"/>
      <c r="B163" s="4202"/>
      <c r="C163" s="4269" t="s">
        <v>290</v>
      </c>
      <c r="D163" s="4270"/>
      <c r="E163" s="4273" t="e">
        <f>'10,00'!#REF!</f>
        <v>#REF!</v>
      </c>
      <c r="G163" s="320"/>
      <c r="H163" s="4202"/>
      <c r="I163" s="4269" t="s">
        <v>290</v>
      </c>
      <c r="J163" s="4270"/>
      <c r="K163" s="4273" t="e">
        <f>'11,30'!F356</f>
        <v>#REF!</v>
      </c>
      <c r="M163" s="320"/>
      <c r="N163" s="4202"/>
      <c r="O163" s="4269" t="s">
        <v>290</v>
      </c>
      <c r="P163" s="4270"/>
      <c r="Q163" s="4273"/>
      <c r="S163" s="320"/>
      <c r="T163" s="4202"/>
      <c r="U163" s="4269" t="s">
        <v>290</v>
      </c>
      <c r="V163" s="4270"/>
      <c r="W163" s="4273" t="e">
        <f>'19,00'!#REF!</f>
        <v>#REF!</v>
      </c>
      <c r="Y163" s="3"/>
      <c r="Z163" s="3996"/>
      <c r="AA163" s="4262"/>
      <c r="AB163" s="4262"/>
      <c r="AC163" s="4279"/>
    </row>
    <row r="164" spans="1:29" ht="15.75">
      <c r="A164" s="312" t="e">
        <f>ст.леп.!#REF!</f>
        <v>#REF!</v>
      </c>
      <c r="B164" s="4202"/>
      <c r="C164" s="4271"/>
      <c r="D164" s="4272"/>
      <c r="E164" s="4274"/>
      <c r="G164" s="312" t="e">
        <f>ст.леп.!#REF!</f>
        <v>#REF!</v>
      </c>
      <c r="H164" s="4202"/>
      <c r="I164" s="4271"/>
      <c r="J164" s="4272"/>
      <c r="K164" s="4274"/>
      <c r="M164" s="312" t="e">
        <f>ст.леп.!#REF!</f>
        <v>#REF!</v>
      </c>
      <c r="N164" s="4202"/>
      <c r="O164" s="4271"/>
      <c r="P164" s="4272"/>
      <c r="Q164" s="4274"/>
      <c r="S164" s="312" t="e">
        <f>ст.леп.!#REF!</f>
        <v>#REF!</v>
      </c>
      <c r="T164" s="4202"/>
      <c r="U164" s="4271"/>
      <c r="V164" s="4272"/>
      <c r="W164" s="4274"/>
      <c r="Y164" s="1660"/>
      <c r="Z164" s="3996"/>
      <c r="AA164" s="4262"/>
      <c r="AB164" s="4262"/>
      <c r="AC164" s="4279"/>
    </row>
    <row r="165" spans="1:29">
      <c r="A165" s="4206" t="e">
        <f>ст.леп.!#REF!</f>
        <v>#REF!</v>
      </c>
      <c r="B165" s="4207" t="s">
        <v>251</v>
      </c>
      <c r="C165" s="4275" t="s">
        <v>291</v>
      </c>
      <c r="D165" s="4276"/>
      <c r="E165" s="4273" t="e">
        <f>'10,00'!#REF!</f>
        <v>#REF!</v>
      </c>
      <c r="G165" s="4206" t="e">
        <f>ст.леп.!#REF!</f>
        <v>#REF!</v>
      </c>
      <c r="H165" s="4207" t="s">
        <v>251</v>
      </c>
      <c r="I165" s="4275" t="s">
        <v>291</v>
      </c>
      <c r="J165" s="4276"/>
      <c r="K165" s="4273" t="e">
        <f>'11,30'!F357</f>
        <v>#REF!</v>
      </c>
      <c r="M165" s="4206" t="e">
        <f>ст.леп.!#REF!</f>
        <v>#REF!</v>
      </c>
      <c r="N165" s="4207" t="s">
        <v>251</v>
      </c>
      <c r="O165" s="4275" t="s">
        <v>291</v>
      </c>
      <c r="P165" s="4276"/>
      <c r="Q165" s="4273"/>
      <c r="S165" s="4206" t="e">
        <f>ст.леп.!#REF!</f>
        <v>#REF!</v>
      </c>
      <c r="T165" s="4207" t="s">
        <v>251</v>
      </c>
      <c r="U165" s="4275" t="s">
        <v>291</v>
      </c>
      <c r="V165" s="4276"/>
      <c r="W165" s="4273" t="e">
        <f>'19,00'!#REF!</f>
        <v>#REF!</v>
      </c>
      <c r="Y165" s="4266"/>
      <c r="Z165" s="4260"/>
      <c r="AA165" s="4261"/>
      <c r="AB165" s="4261"/>
      <c r="AC165" s="4279"/>
    </row>
    <row r="166" spans="1:29">
      <c r="A166" s="4206"/>
      <c r="B166" s="4207"/>
      <c r="C166" s="4277"/>
      <c r="D166" s="4278"/>
      <c r="E166" s="4274"/>
      <c r="G166" s="4206"/>
      <c r="H166" s="4207"/>
      <c r="I166" s="4277"/>
      <c r="J166" s="4278"/>
      <c r="K166" s="4274"/>
      <c r="M166" s="4206"/>
      <c r="N166" s="4207"/>
      <c r="O166" s="4277"/>
      <c r="P166" s="4278"/>
      <c r="Q166" s="4274"/>
      <c r="S166" s="4206"/>
      <c r="T166" s="4207"/>
      <c r="U166" s="4277"/>
      <c r="V166" s="4278"/>
      <c r="W166" s="4274"/>
      <c r="Y166" s="4266"/>
      <c r="Z166" s="4260"/>
      <c r="AA166" s="4261"/>
      <c r="AB166" s="4261"/>
      <c r="AC166" s="4279"/>
    </row>
    <row r="167" spans="1:29">
      <c r="A167" s="326"/>
      <c r="B167" s="4207" t="s">
        <v>252</v>
      </c>
      <c r="C167" s="4289"/>
      <c r="D167" s="4290"/>
      <c r="E167" s="4273"/>
      <c r="G167" s="326"/>
      <c r="H167" s="4207" t="s">
        <v>252</v>
      </c>
      <c r="I167" s="4289"/>
      <c r="J167" s="4290"/>
      <c r="K167" s="4273"/>
      <c r="M167" s="326"/>
      <c r="N167" s="4207" t="s">
        <v>252</v>
      </c>
      <c r="O167" s="4289"/>
      <c r="P167" s="4290"/>
      <c r="Q167" s="4273"/>
      <c r="S167" s="326"/>
      <c r="T167" s="4207" t="s">
        <v>252</v>
      </c>
      <c r="U167" s="4289"/>
      <c r="V167" s="4290"/>
      <c r="W167" s="4273"/>
      <c r="Y167" s="1661"/>
      <c r="Z167" s="4260"/>
      <c r="AA167" s="4263"/>
      <c r="AB167" s="4263"/>
      <c r="AC167" s="4279"/>
    </row>
    <row r="168" spans="1:29">
      <c r="A168" s="4267" t="e">
        <f>ст.леп.!#REF!</f>
        <v>#REF!</v>
      </c>
      <c r="B168" s="4207"/>
      <c r="C168" s="4291"/>
      <c r="D168" s="4292"/>
      <c r="E168" s="4274"/>
      <c r="G168" s="4267" t="e">
        <f>ст.леп.!#REF!</f>
        <v>#REF!</v>
      </c>
      <c r="H168" s="4207"/>
      <c r="I168" s="4291"/>
      <c r="J168" s="4292"/>
      <c r="K168" s="4274"/>
      <c r="M168" s="4267" t="e">
        <f>ст.леп.!#REF!</f>
        <v>#REF!</v>
      </c>
      <c r="N168" s="4207"/>
      <c r="O168" s="4291"/>
      <c r="P168" s="4292"/>
      <c r="Q168" s="4274"/>
      <c r="S168" s="4267" t="e">
        <f>ст.леп.!#REF!</f>
        <v>#REF!</v>
      </c>
      <c r="T168" s="4207"/>
      <c r="U168" s="4291"/>
      <c r="V168" s="4292"/>
      <c r="W168" s="4274"/>
      <c r="Y168" s="4280"/>
      <c r="Z168" s="4260"/>
      <c r="AA168" s="4263"/>
      <c r="AB168" s="4263"/>
      <c r="AC168" s="4279"/>
    </row>
    <row r="169" spans="1:29">
      <c r="A169" s="4268"/>
      <c r="B169" s="4207" t="s">
        <v>253</v>
      </c>
      <c r="C169" s="4224"/>
      <c r="D169" s="4225"/>
      <c r="E169" s="4273"/>
      <c r="G169" s="4268"/>
      <c r="H169" s="4207" t="s">
        <v>253</v>
      </c>
      <c r="I169" s="4224"/>
      <c r="J169" s="4225"/>
      <c r="K169" s="4273"/>
      <c r="M169" s="4268"/>
      <c r="N169" s="4207" t="s">
        <v>253</v>
      </c>
      <c r="O169" s="4224"/>
      <c r="P169" s="4225"/>
      <c r="Q169" s="4273"/>
      <c r="S169" s="4268"/>
      <c r="T169" s="4207" t="s">
        <v>253</v>
      </c>
      <c r="U169" s="4224"/>
      <c r="V169" s="4225"/>
      <c r="W169" s="4273"/>
      <c r="Y169" s="4281"/>
      <c r="Z169" s="4260"/>
      <c r="AA169" s="3996"/>
      <c r="AB169" s="3996"/>
      <c r="AC169" s="4279"/>
    </row>
    <row r="170" spans="1:29">
      <c r="A170" s="319"/>
      <c r="B170" s="4207"/>
      <c r="C170" s="4226"/>
      <c r="D170" s="4227"/>
      <c r="E170" s="4274"/>
      <c r="G170" s="319"/>
      <c r="H170" s="4207"/>
      <c r="I170" s="4226"/>
      <c r="J170" s="4227"/>
      <c r="K170" s="4274"/>
      <c r="M170" s="319"/>
      <c r="N170" s="4207"/>
      <c r="O170" s="4226"/>
      <c r="P170" s="4227"/>
      <c r="Q170" s="4274"/>
      <c r="S170" s="319"/>
      <c r="T170" s="4207"/>
      <c r="U170" s="4226"/>
      <c r="V170" s="4227"/>
      <c r="W170" s="4274"/>
      <c r="Y170" s="3"/>
      <c r="Z170" s="4260"/>
      <c r="AA170" s="3996"/>
      <c r="AB170" s="3996"/>
      <c r="AC170" s="4279"/>
    </row>
    <row r="171" spans="1:29">
      <c r="Y171" s="3"/>
      <c r="Z171" s="3"/>
      <c r="AA171" s="3"/>
      <c r="AB171" s="3"/>
      <c r="AC171" s="3"/>
    </row>
    <row r="172" spans="1:29">
      <c r="A172" s="320"/>
      <c r="B172" s="4202"/>
      <c r="C172" s="4269" t="s">
        <v>290</v>
      </c>
      <c r="D172" s="4270"/>
      <c r="E172" s="4273" t="e">
        <f>'10,00'!#REF!</f>
        <v>#REF!</v>
      </c>
      <c r="G172" s="320"/>
      <c r="H172" s="4202"/>
      <c r="I172" s="4269" t="s">
        <v>290</v>
      </c>
      <c r="J172" s="4270"/>
      <c r="K172" s="4273" t="e">
        <f>'11,30'!P356</f>
        <v>#REF!</v>
      </c>
      <c r="M172" s="320"/>
      <c r="N172" s="4202"/>
      <c r="O172" s="4269" t="s">
        <v>290</v>
      </c>
      <c r="P172" s="4270"/>
      <c r="Q172" s="4273"/>
      <c r="S172" s="320"/>
      <c r="T172" s="4202"/>
      <c r="U172" s="4269" t="s">
        <v>290</v>
      </c>
      <c r="V172" s="4270"/>
      <c r="W172" s="4273" t="e">
        <f>'19,00'!#REF!</f>
        <v>#REF!</v>
      </c>
      <c r="Y172" s="3"/>
      <c r="Z172" s="3996"/>
      <c r="AA172" s="4262"/>
      <c r="AB172" s="4262"/>
      <c r="AC172" s="4279"/>
    </row>
    <row r="173" spans="1:29" ht="15.75">
      <c r="A173" s="312" t="e">
        <f>ст.леп.!#REF!</f>
        <v>#REF!</v>
      </c>
      <c r="B173" s="4202"/>
      <c r="C173" s="4271"/>
      <c r="D173" s="4272"/>
      <c r="E173" s="4274"/>
      <c r="G173" s="312" t="e">
        <f>ст.леп.!#REF!</f>
        <v>#REF!</v>
      </c>
      <c r="H173" s="4202"/>
      <c r="I173" s="4271"/>
      <c r="J173" s="4272"/>
      <c r="K173" s="4274"/>
      <c r="M173" s="312" t="e">
        <f>ст.леп.!#REF!</f>
        <v>#REF!</v>
      </c>
      <c r="N173" s="4202"/>
      <c r="O173" s="4271"/>
      <c r="P173" s="4272"/>
      <c r="Q173" s="4274"/>
      <c r="S173" s="312" t="e">
        <f>ст.леп.!#REF!</f>
        <v>#REF!</v>
      </c>
      <c r="T173" s="4202"/>
      <c r="U173" s="4271"/>
      <c r="V173" s="4272"/>
      <c r="W173" s="4274"/>
      <c r="Y173" s="1660"/>
      <c r="Z173" s="3996"/>
      <c r="AA173" s="4262"/>
      <c r="AB173" s="4262"/>
      <c r="AC173" s="4279"/>
    </row>
    <row r="174" spans="1:29">
      <c r="A174" s="4206" t="e">
        <f>ст.леп.!#REF!</f>
        <v>#REF!</v>
      </c>
      <c r="B174" s="4207" t="s">
        <v>251</v>
      </c>
      <c r="C174" s="4275" t="s">
        <v>291</v>
      </c>
      <c r="D174" s="4276"/>
      <c r="E174" s="4273" t="e">
        <f>'10,00'!#REF!</f>
        <v>#REF!</v>
      </c>
      <c r="G174" s="4206" t="e">
        <f>ст.леп.!#REF!</f>
        <v>#REF!</v>
      </c>
      <c r="H174" s="4207" t="s">
        <v>251</v>
      </c>
      <c r="I174" s="4275" t="s">
        <v>291</v>
      </c>
      <c r="J174" s="4276"/>
      <c r="K174" s="4273" t="e">
        <f>'11,30'!P357</f>
        <v>#REF!</v>
      </c>
      <c r="M174" s="4206" t="e">
        <f>ст.леп.!#REF!</f>
        <v>#REF!</v>
      </c>
      <c r="N174" s="4207" t="s">
        <v>251</v>
      </c>
      <c r="O174" s="4275" t="s">
        <v>291</v>
      </c>
      <c r="P174" s="4276"/>
      <c r="Q174" s="4273"/>
      <c r="S174" s="4206" t="e">
        <f>ст.леп.!#REF!</f>
        <v>#REF!</v>
      </c>
      <c r="T174" s="4207" t="s">
        <v>251</v>
      </c>
      <c r="U174" s="4275" t="s">
        <v>291</v>
      </c>
      <c r="V174" s="4276"/>
      <c r="W174" s="4273" t="e">
        <f>'19,00'!#REF!</f>
        <v>#REF!</v>
      </c>
      <c r="Y174" s="4266"/>
      <c r="Z174" s="4260"/>
      <c r="AA174" s="4261"/>
      <c r="AB174" s="4261"/>
      <c r="AC174" s="4279"/>
    </row>
    <row r="175" spans="1:29">
      <c r="A175" s="4206"/>
      <c r="B175" s="4207"/>
      <c r="C175" s="4277"/>
      <c r="D175" s="4278"/>
      <c r="E175" s="4274"/>
      <c r="G175" s="4206"/>
      <c r="H175" s="4207"/>
      <c r="I175" s="4277"/>
      <c r="J175" s="4278"/>
      <c r="K175" s="4274"/>
      <c r="M175" s="4206"/>
      <c r="N175" s="4207"/>
      <c r="O175" s="4277"/>
      <c r="P175" s="4278"/>
      <c r="Q175" s="4274"/>
      <c r="S175" s="4206"/>
      <c r="T175" s="4207"/>
      <c r="U175" s="4277"/>
      <c r="V175" s="4278"/>
      <c r="W175" s="4274"/>
      <c r="Y175" s="4266"/>
      <c r="Z175" s="4260"/>
      <c r="AA175" s="4261"/>
      <c r="AB175" s="4261"/>
      <c r="AC175" s="4279"/>
    </row>
    <row r="176" spans="1:29">
      <c r="A176" s="326"/>
      <c r="B176" s="4207" t="s">
        <v>252</v>
      </c>
      <c r="C176" s="4289"/>
      <c r="D176" s="4290"/>
      <c r="E176" s="4273"/>
      <c r="G176" s="326"/>
      <c r="H176" s="4207" t="s">
        <v>252</v>
      </c>
      <c r="I176" s="4289"/>
      <c r="J176" s="4290"/>
      <c r="K176" s="4273"/>
      <c r="M176" s="326"/>
      <c r="N176" s="4207" t="s">
        <v>252</v>
      </c>
      <c r="O176" s="4289"/>
      <c r="P176" s="4290"/>
      <c r="Q176" s="4273"/>
      <c r="S176" s="326"/>
      <c r="T176" s="4207" t="s">
        <v>252</v>
      </c>
      <c r="U176" s="4289"/>
      <c r="V176" s="4290"/>
      <c r="W176" s="4273"/>
      <c r="Y176" s="1661"/>
      <c r="Z176" s="4260"/>
      <c r="AA176" s="4263"/>
      <c r="AB176" s="4263"/>
      <c r="AC176" s="4279"/>
    </row>
    <row r="177" spans="1:29">
      <c r="A177" s="4267" t="e">
        <f>ст.леп.!#REF!</f>
        <v>#REF!</v>
      </c>
      <c r="B177" s="4207"/>
      <c r="C177" s="4291"/>
      <c r="D177" s="4292"/>
      <c r="E177" s="4274"/>
      <c r="G177" s="4267" t="e">
        <f>ст.леп.!#REF!</f>
        <v>#REF!</v>
      </c>
      <c r="H177" s="4207"/>
      <c r="I177" s="4291"/>
      <c r="J177" s="4292"/>
      <c r="K177" s="4274"/>
      <c r="M177" s="4267" t="e">
        <f>ст.леп.!#REF!</f>
        <v>#REF!</v>
      </c>
      <c r="N177" s="4207"/>
      <c r="O177" s="4291"/>
      <c r="P177" s="4292"/>
      <c r="Q177" s="4274"/>
      <c r="S177" s="4267" t="e">
        <f>ст.леп.!#REF!</f>
        <v>#REF!</v>
      </c>
      <c r="T177" s="4207"/>
      <c r="U177" s="4291"/>
      <c r="V177" s="4292"/>
      <c r="W177" s="4274"/>
      <c r="Y177" s="4280"/>
      <c r="Z177" s="4260"/>
      <c r="AA177" s="4263"/>
      <c r="AB177" s="4263"/>
      <c r="AC177" s="4279"/>
    </row>
    <row r="178" spans="1:29">
      <c r="A178" s="4268"/>
      <c r="B178" s="4207" t="s">
        <v>253</v>
      </c>
      <c r="C178" s="4224"/>
      <c r="D178" s="4225"/>
      <c r="E178" s="4273"/>
      <c r="G178" s="4268"/>
      <c r="H178" s="4207" t="s">
        <v>253</v>
      </c>
      <c r="I178" s="4224"/>
      <c r="J178" s="4225"/>
      <c r="K178" s="4273"/>
      <c r="M178" s="4268"/>
      <c r="N178" s="4207" t="s">
        <v>253</v>
      </c>
      <c r="O178" s="4224"/>
      <c r="P178" s="4225"/>
      <c r="Q178" s="4273"/>
      <c r="S178" s="4268"/>
      <c r="T178" s="4207" t="s">
        <v>253</v>
      </c>
      <c r="U178" s="4224"/>
      <c r="V178" s="4225"/>
      <c r="W178" s="4273"/>
      <c r="Y178" s="4281"/>
      <c r="Z178" s="4260"/>
      <c r="AA178" s="3996"/>
      <c r="AB178" s="3996"/>
      <c r="AC178" s="4279"/>
    </row>
    <row r="179" spans="1:29">
      <c r="A179" s="319"/>
      <c r="B179" s="4207"/>
      <c r="C179" s="4226"/>
      <c r="D179" s="4227"/>
      <c r="E179" s="4274"/>
      <c r="G179" s="319"/>
      <c r="H179" s="4207"/>
      <c r="I179" s="4226"/>
      <c r="J179" s="4227"/>
      <c r="K179" s="4274"/>
      <c r="M179" s="319"/>
      <c r="N179" s="4207"/>
      <c r="O179" s="4226"/>
      <c r="P179" s="4227"/>
      <c r="Q179" s="4274"/>
      <c r="S179" s="319"/>
      <c r="T179" s="4207"/>
      <c r="U179" s="4226"/>
      <c r="V179" s="4227"/>
      <c r="W179" s="4274"/>
      <c r="Y179" s="3"/>
      <c r="Z179" s="4260"/>
      <c r="AA179" s="3996"/>
      <c r="AB179" s="3996"/>
      <c r="AC179" s="4279"/>
    </row>
    <row r="180" spans="1:29">
      <c r="Y180" s="3"/>
      <c r="Z180" s="3"/>
      <c r="AA180" s="3"/>
      <c r="AB180" s="3"/>
      <c r="AC180" s="3"/>
    </row>
    <row r="181" spans="1:29">
      <c r="A181" s="320"/>
      <c r="B181" s="4202"/>
      <c r="C181" s="4269" t="s">
        <v>290</v>
      </c>
      <c r="D181" s="4270"/>
      <c r="E181" s="4273" t="e">
        <f>'10,00'!#REF!</f>
        <v>#REF!</v>
      </c>
      <c r="G181" s="320"/>
      <c r="H181" s="4202"/>
      <c r="I181" s="4269" t="s">
        <v>290</v>
      </c>
      <c r="J181" s="4270"/>
      <c r="K181" s="4273">
        <f>'11,30'!Z356</f>
        <v>0</v>
      </c>
      <c r="M181" s="320"/>
      <c r="N181" s="4202"/>
      <c r="O181" s="4269" t="s">
        <v>290</v>
      </c>
      <c r="P181" s="4270"/>
      <c r="Q181" s="4273"/>
      <c r="S181" s="320"/>
      <c r="T181" s="4202"/>
      <c r="U181" s="4269" t="s">
        <v>290</v>
      </c>
      <c r="V181" s="4270"/>
      <c r="W181" s="4273" t="e">
        <f>'19,00'!#REF!</f>
        <v>#REF!</v>
      </c>
      <c r="Y181" s="3"/>
      <c r="Z181" s="3996"/>
      <c r="AA181" s="4262"/>
      <c r="AB181" s="4262"/>
      <c r="AC181" s="4279"/>
    </row>
    <row r="182" spans="1:29" ht="15.75">
      <c r="A182" s="312" t="e">
        <f>ст.леп.!#REF!</f>
        <v>#REF!</v>
      </c>
      <c r="B182" s="4202"/>
      <c r="C182" s="4271"/>
      <c r="D182" s="4272"/>
      <c r="E182" s="4274"/>
      <c r="G182" s="312" t="e">
        <f>ст.леп.!#REF!</f>
        <v>#REF!</v>
      </c>
      <c r="H182" s="4202"/>
      <c r="I182" s="4271"/>
      <c r="J182" s="4272"/>
      <c r="K182" s="4274"/>
      <c r="M182" s="312" t="e">
        <f>ст.леп.!#REF!</f>
        <v>#REF!</v>
      </c>
      <c r="N182" s="4202"/>
      <c r="O182" s="4271"/>
      <c r="P182" s="4272"/>
      <c r="Q182" s="4274"/>
      <c r="S182" s="312" t="e">
        <f>ст.леп.!#REF!</f>
        <v>#REF!</v>
      </c>
      <c r="T182" s="4202"/>
      <c r="U182" s="4271"/>
      <c r="V182" s="4272"/>
      <c r="W182" s="4274"/>
      <c r="Y182" s="1660"/>
      <c r="Z182" s="3996"/>
      <c r="AA182" s="4262"/>
      <c r="AB182" s="4262"/>
      <c r="AC182" s="4279"/>
    </row>
    <row r="183" spans="1:29">
      <c r="A183" s="4206" t="e">
        <f>ст.леп.!#REF!</f>
        <v>#REF!</v>
      </c>
      <c r="B183" s="4207" t="s">
        <v>251</v>
      </c>
      <c r="C183" s="4275" t="s">
        <v>291</v>
      </c>
      <c r="D183" s="4276"/>
      <c r="E183" s="4273" t="e">
        <f>'10,00'!#REF!</f>
        <v>#REF!</v>
      </c>
      <c r="G183" s="4206" t="e">
        <f>ст.леп.!#REF!</f>
        <v>#REF!</v>
      </c>
      <c r="H183" s="4207" t="s">
        <v>251</v>
      </c>
      <c r="I183" s="4275" t="s">
        <v>291</v>
      </c>
      <c r="J183" s="4276"/>
      <c r="K183" s="4273">
        <f>'11,30'!Z357</f>
        <v>0</v>
      </c>
      <c r="M183" s="4206" t="e">
        <f>ст.леп.!#REF!</f>
        <v>#REF!</v>
      </c>
      <c r="N183" s="4207" t="s">
        <v>251</v>
      </c>
      <c r="O183" s="4275" t="s">
        <v>291</v>
      </c>
      <c r="P183" s="4276"/>
      <c r="Q183" s="4273"/>
      <c r="S183" s="4206" t="e">
        <f>ст.леп.!#REF!</f>
        <v>#REF!</v>
      </c>
      <c r="T183" s="4207" t="s">
        <v>251</v>
      </c>
      <c r="U183" s="4275" t="s">
        <v>291</v>
      </c>
      <c r="V183" s="4276"/>
      <c r="W183" s="4273" t="e">
        <f>'19,00'!#REF!</f>
        <v>#REF!</v>
      </c>
      <c r="Y183" s="4266"/>
      <c r="Z183" s="4260"/>
      <c r="AA183" s="4261"/>
      <c r="AB183" s="4261"/>
      <c r="AC183" s="4279"/>
    </row>
    <row r="184" spans="1:29">
      <c r="A184" s="4206"/>
      <c r="B184" s="4207"/>
      <c r="C184" s="4277"/>
      <c r="D184" s="4278"/>
      <c r="E184" s="4274"/>
      <c r="G184" s="4206"/>
      <c r="H184" s="4207"/>
      <c r="I184" s="4277"/>
      <c r="J184" s="4278"/>
      <c r="K184" s="4274"/>
      <c r="M184" s="4206"/>
      <c r="N184" s="4207"/>
      <c r="O184" s="4277"/>
      <c r="P184" s="4278"/>
      <c r="Q184" s="4274"/>
      <c r="S184" s="4206"/>
      <c r="T184" s="4207"/>
      <c r="U184" s="4277"/>
      <c r="V184" s="4278"/>
      <c r="W184" s="4274"/>
      <c r="Y184" s="4266"/>
      <c r="Z184" s="4260"/>
      <c r="AA184" s="4261"/>
      <c r="AB184" s="4261"/>
      <c r="AC184" s="4279"/>
    </row>
    <row r="185" spans="1:29">
      <c r="A185" s="326"/>
      <c r="B185" s="4207" t="s">
        <v>252</v>
      </c>
      <c r="C185" s="4289"/>
      <c r="D185" s="4290"/>
      <c r="E185" s="4273"/>
      <c r="G185" s="326"/>
      <c r="H185" s="4207" t="s">
        <v>252</v>
      </c>
      <c r="I185" s="4289"/>
      <c r="J185" s="4290"/>
      <c r="K185" s="4273"/>
      <c r="M185" s="326"/>
      <c r="N185" s="4207" t="s">
        <v>252</v>
      </c>
      <c r="O185" s="4289"/>
      <c r="P185" s="4290"/>
      <c r="Q185" s="4273"/>
      <c r="S185" s="326"/>
      <c r="T185" s="4207" t="s">
        <v>252</v>
      </c>
      <c r="U185" s="4289"/>
      <c r="V185" s="4290"/>
      <c r="W185" s="4273"/>
      <c r="Y185" s="1661"/>
      <c r="Z185" s="4260"/>
      <c r="AA185" s="4263"/>
      <c r="AB185" s="4263"/>
      <c r="AC185" s="4279"/>
    </row>
    <row r="186" spans="1:29">
      <c r="A186" s="4267" t="e">
        <f>ст.леп.!#REF!</f>
        <v>#REF!</v>
      </c>
      <c r="B186" s="4207"/>
      <c r="C186" s="4291"/>
      <c r="D186" s="4292"/>
      <c r="E186" s="4274"/>
      <c r="G186" s="4267" t="e">
        <f>ст.леп.!#REF!</f>
        <v>#REF!</v>
      </c>
      <c r="H186" s="4207"/>
      <c r="I186" s="4291"/>
      <c r="J186" s="4292"/>
      <c r="K186" s="4274"/>
      <c r="M186" s="4267" t="e">
        <f>ст.леп.!#REF!</f>
        <v>#REF!</v>
      </c>
      <c r="N186" s="4207"/>
      <c r="O186" s="4291"/>
      <c r="P186" s="4292"/>
      <c r="Q186" s="4274"/>
      <c r="S186" s="4267" t="e">
        <f>ст.леп.!#REF!</f>
        <v>#REF!</v>
      </c>
      <c r="T186" s="4207"/>
      <c r="U186" s="4291"/>
      <c r="V186" s="4292"/>
      <c r="W186" s="4274"/>
      <c r="Y186" s="4280"/>
      <c r="Z186" s="4260"/>
      <c r="AA186" s="4263"/>
      <c r="AB186" s="4263"/>
      <c r="AC186" s="4279"/>
    </row>
    <row r="187" spans="1:29">
      <c r="A187" s="4268"/>
      <c r="B187" s="4207" t="s">
        <v>253</v>
      </c>
      <c r="C187" s="4224"/>
      <c r="D187" s="4225"/>
      <c r="E187" s="4273"/>
      <c r="G187" s="4268"/>
      <c r="H187" s="4207" t="s">
        <v>253</v>
      </c>
      <c r="I187" s="4224"/>
      <c r="J187" s="4225"/>
      <c r="K187" s="4273"/>
      <c r="M187" s="4268"/>
      <c r="N187" s="4207" t="s">
        <v>253</v>
      </c>
      <c r="O187" s="4224"/>
      <c r="P187" s="4225"/>
      <c r="Q187" s="4273"/>
      <c r="S187" s="4268"/>
      <c r="T187" s="4207" t="s">
        <v>253</v>
      </c>
      <c r="U187" s="4224"/>
      <c r="V187" s="4225"/>
      <c r="W187" s="4273"/>
      <c r="Y187" s="4281"/>
      <c r="Z187" s="4260"/>
      <c r="AA187" s="3996"/>
      <c r="AB187" s="3996"/>
      <c r="AC187" s="4279"/>
    </row>
    <row r="188" spans="1:29">
      <c r="A188" s="319"/>
      <c r="B188" s="4207"/>
      <c r="C188" s="4226"/>
      <c r="D188" s="4227"/>
      <c r="E188" s="4274"/>
      <c r="G188" s="319"/>
      <c r="H188" s="4207"/>
      <c r="I188" s="4226"/>
      <c r="J188" s="4227"/>
      <c r="K188" s="4274"/>
      <c r="M188" s="319"/>
      <c r="N188" s="4207"/>
      <c r="O188" s="4226"/>
      <c r="P188" s="4227"/>
      <c r="Q188" s="4274"/>
      <c r="S188" s="319"/>
      <c r="T188" s="4207"/>
      <c r="U188" s="4226"/>
      <c r="V188" s="4227"/>
      <c r="W188" s="4274"/>
      <c r="Y188" s="3"/>
      <c r="Z188" s="4260"/>
      <c r="AA188" s="3996"/>
      <c r="AB188" s="3996"/>
      <c r="AC188" s="4279"/>
    </row>
    <row r="192" spans="1:29">
      <c r="A192" s="375"/>
      <c r="B192" s="4202"/>
      <c r="C192" s="4269" t="s">
        <v>290</v>
      </c>
      <c r="D192" s="4270"/>
      <c r="E192" s="4273">
        <f>'10,00'!F333</f>
        <v>0</v>
      </c>
      <c r="G192" s="375"/>
      <c r="H192" s="4202"/>
      <c r="I192" s="4269" t="s">
        <v>290</v>
      </c>
      <c r="J192" s="4270"/>
      <c r="K192" s="4273">
        <f>'11,30'!F410</f>
        <v>0</v>
      </c>
      <c r="M192" s="375"/>
      <c r="N192" s="4202"/>
      <c r="O192" s="4269" t="s">
        <v>290</v>
      </c>
      <c r="P192" s="4270"/>
      <c r="Q192" s="4273">
        <f>'16,00'!F409</f>
        <v>0</v>
      </c>
      <c r="S192" s="375"/>
      <c r="T192" s="4202"/>
      <c r="U192" s="4269" t="s">
        <v>290</v>
      </c>
      <c r="V192" s="4270"/>
      <c r="W192" s="4273">
        <f>'19,00'!F334</f>
        <v>0</v>
      </c>
    </row>
    <row r="193" spans="1:23" ht="15.75">
      <c r="A193" s="312" t="e">
        <f>A182</f>
        <v>#REF!</v>
      </c>
      <c r="B193" s="4202"/>
      <c r="C193" s="4271"/>
      <c r="D193" s="4272"/>
      <c r="E193" s="4274"/>
      <c r="G193" s="312" t="e">
        <f>G182</f>
        <v>#REF!</v>
      </c>
      <c r="H193" s="4202"/>
      <c r="I193" s="4271"/>
      <c r="J193" s="4272"/>
      <c r="K193" s="4274"/>
      <c r="M193" s="312" t="e">
        <f>M182</f>
        <v>#REF!</v>
      </c>
      <c r="N193" s="4202"/>
      <c r="O193" s="4271"/>
      <c r="P193" s="4272"/>
      <c r="Q193" s="4274"/>
      <c r="S193" s="312" t="e">
        <f>S182</f>
        <v>#REF!</v>
      </c>
      <c r="T193" s="4202"/>
      <c r="U193" s="4271"/>
      <c r="V193" s="4272"/>
      <c r="W193" s="4274"/>
    </row>
    <row r="194" spans="1:23">
      <c r="A194" s="4206" t="str">
        <f>ст.лав.!S157</f>
        <v>Павильон "12 мкр"</v>
      </c>
      <c r="B194" s="4207" t="s">
        <v>251</v>
      </c>
      <c r="C194" s="4275" t="s">
        <v>291</v>
      </c>
      <c r="D194" s="4276"/>
      <c r="E194" s="4273">
        <f>'10,00'!F334</f>
        <v>0</v>
      </c>
      <c r="G194" s="4206" t="str">
        <f>A194</f>
        <v>Павильон "12 мкр"</v>
      </c>
      <c r="H194" s="4207" t="s">
        <v>251</v>
      </c>
      <c r="I194" s="4275" t="s">
        <v>291</v>
      </c>
      <c r="J194" s="4276"/>
      <c r="K194" s="4273">
        <f>'11,30'!F411</f>
        <v>0</v>
      </c>
      <c r="M194" s="4206" t="str">
        <f>G194</f>
        <v>Павильон "12 мкр"</v>
      </c>
      <c r="N194" s="4207" t="s">
        <v>251</v>
      </c>
      <c r="O194" s="4275" t="s">
        <v>291</v>
      </c>
      <c r="P194" s="4276"/>
      <c r="Q194" s="4273">
        <f>'16,00'!F410</f>
        <v>0</v>
      </c>
      <c r="S194" s="4206" t="str">
        <f>M194</f>
        <v>Павильон "12 мкр"</v>
      </c>
      <c r="T194" s="4207" t="s">
        <v>251</v>
      </c>
      <c r="U194" s="4275" t="s">
        <v>291</v>
      </c>
      <c r="V194" s="4276"/>
      <c r="W194" s="4273">
        <f>'19,00'!F335</f>
        <v>0</v>
      </c>
    </row>
    <row r="195" spans="1:23">
      <c r="A195" s="4206"/>
      <c r="B195" s="4207"/>
      <c r="C195" s="4277"/>
      <c r="D195" s="4278"/>
      <c r="E195" s="4274"/>
      <c r="G195" s="4206"/>
      <c r="H195" s="4207"/>
      <c r="I195" s="4277"/>
      <c r="J195" s="4278"/>
      <c r="K195" s="4274"/>
      <c r="M195" s="4206"/>
      <c r="N195" s="4207"/>
      <c r="O195" s="4277"/>
      <c r="P195" s="4278"/>
      <c r="Q195" s="4274"/>
      <c r="S195" s="4206"/>
      <c r="T195" s="4207"/>
      <c r="U195" s="4277"/>
      <c r="V195" s="4278"/>
      <c r="W195" s="4274"/>
    </row>
    <row r="196" spans="1:23">
      <c r="A196" s="326"/>
      <c r="B196" s="4207" t="s">
        <v>252</v>
      </c>
      <c r="C196" s="4289"/>
      <c r="D196" s="4290"/>
      <c r="E196" s="4273"/>
      <c r="G196" s="326"/>
      <c r="H196" s="4207" t="s">
        <v>252</v>
      </c>
      <c r="I196" s="4289"/>
      <c r="J196" s="4290"/>
      <c r="K196" s="4273"/>
      <c r="M196" s="326"/>
      <c r="N196" s="4207" t="s">
        <v>252</v>
      </c>
      <c r="O196" s="4289"/>
      <c r="P196" s="4290"/>
      <c r="Q196" s="4273"/>
      <c r="S196" s="326"/>
      <c r="T196" s="4207" t="s">
        <v>252</v>
      </c>
      <c r="U196" s="4289"/>
      <c r="V196" s="4290"/>
      <c r="W196" s="4273"/>
    </row>
    <row r="197" spans="1:23">
      <c r="A197" s="4267" t="e">
        <f>A186</f>
        <v>#REF!</v>
      </c>
      <c r="B197" s="4207"/>
      <c r="C197" s="4291"/>
      <c r="D197" s="4292"/>
      <c r="E197" s="4274"/>
      <c r="G197" s="4267" t="e">
        <f>G186</f>
        <v>#REF!</v>
      </c>
      <c r="H197" s="4207"/>
      <c r="I197" s="4291"/>
      <c r="J197" s="4292"/>
      <c r="K197" s="4274"/>
      <c r="M197" s="4267" t="e">
        <f>M186</f>
        <v>#REF!</v>
      </c>
      <c r="N197" s="4207"/>
      <c r="O197" s="4291"/>
      <c r="P197" s="4292"/>
      <c r="Q197" s="4274"/>
      <c r="S197" s="4267" t="e">
        <f>S186</f>
        <v>#REF!</v>
      </c>
      <c r="T197" s="4207"/>
      <c r="U197" s="4291"/>
      <c r="V197" s="4292"/>
      <c r="W197" s="4274"/>
    </row>
    <row r="198" spans="1:23">
      <c r="A198" s="4268"/>
      <c r="B198" s="4207" t="s">
        <v>253</v>
      </c>
      <c r="C198" s="4224"/>
      <c r="D198" s="4225"/>
      <c r="E198" s="4273"/>
      <c r="G198" s="4268"/>
      <c r="H198" s="4207" t="s">
        <v>253</v>
      </c>
      <c r="I198" s="4224"/>
      <c r="J198" s="4225"/>
      <c r="K198" s="4273"/>
      <c r="M198" s="4268"/>
      <c r="N198" s="4207" t="s">
        <v>253</v>
      </c>
      <c r="O198" s="4224"/>
      <c r="P198" s="4225"/>
      <c r="Q198" s="4273"/>
      <c r="S198" s="4268"/>
      <c r="T198" s="4207" t="s">
        <v>253</v>
      </c>
      <c r="U198" s="4224"/>
      <c r="V198" s="4225"/>
      <c r="W198" s="4273"/>
    </row>
    <row r="199" spans="1:23">
      <c r="A199" s="373"/>
      <c r="B199" s="4207"/>
      <c r="C199" s="4226"/>
      <c r="D199" s="4227"/>
      <c r="E199" s="4274"/>
      <c r="G199" s="373"/>
      <c r="H199" s="4207"/>
      <c r="I199" s="4226"/>
      <c r="J199" s="4227"/>
      <c r="K199" s="4274"/>
      <c r="M199" s="373"/>
      <c r="N199" s="4207"/>
      <c r="O199" s="4226"/>
      <c r="P199" s="4227"/>
      <c r="Q199" s="4274"/>
      <c r="S199" s="373"/>
      <c r="T199" s="4207"/>
      <c r="U199" s="4226"/>
      <c r="V199" s="4227"/>
      <c r="W199" s="4274"/>
    </row>
    <row r="201" spans="1:23">
      <c r="A201" s="448"/>
      <c r="B201" s="4202"/>
      <c r="C201" s="4269" t="s">
        <v>290</v>
      </c>
      <c r="D201" s="4270"/>
      <c r="E201" s="4273">
        <f>'10,00'!O333</f>
        <v>0</v>
      </c>
      <c r="G201" s="448"/>
      <c r="H201" s="4202"/>
      <c r="I201" s="4269" t="s">
        <v>290</v>
      </c>
      <c r="J201" s="4270"/>
      <c r="K201" s="4273" t="e">
        <f>'11,30'!P410</f>
        <v>#REF!</v>
      </c>
      <c r="M201" s="448"/>
      <c r="N201" s="4202"/>
      <c r="O201" s="4269" t="s">
        <v>290</v>
      </c>
      <c r="P201" s="4270"/>
      <c r="Q201" s="4273" t="e">
        <f>'16,00'!P409</f>
        <v>#REF!</v>
      </c>
      <c r="S201" s="448"/>
      <c r="T201" s="4202"/>
      <c r="U201" s="4269" t="s">
        <v>290</v>
      </c>
      <c r="V201" s="4270"/>
      <c r="W201" s="4273">
        <f>'19,00'!O334</f>
        <v>0</v>
      </c>
    </row>
    <row r="202" spans="1:23" ht="15.75">
      <c r="A202" s="312" t="e">
        <f>A193</f>
        <v>#REF!</v>
      </c>
      <c r="B202" s="4202"/>
      <c r="C202" s="4271"/>
      <c r="D202" s="4272"/>
      <c r="E202" s="4274"/>
      <c r="G202" s="312" t="e">
        <f>G193</f>
        <v>#REF!</v>
      </c>
      <c r="H202" s="4202"/>
      <c r="I202" s="4271"/>
      <c r="J202" s="4272"/>
      <c r="K202" s="4274"/>
      <c r="M202" s="312" t="e">
        <f>M193</f>
        <v>#REF!</v>
      </c>
      <c r="N202" s="4202"/>
      <c r="O202" s="4271"/>
      <c r="P202" s="4272"/>
      <c r="Q202" s="4274"/>
      <c r="S202" s="312" t="e">
        <f>S193</f>
        <v>#REF!</v>
      </c>
      <c r="T202" s="4202"/>
      <c r="U202" s="4271"/>
      <c r="V202" s="4272"/>
      <c r="W202" s="4274"/>
    </row>
    <row r="203" spans="1:23">
      <c r="A203" s="4206" t="str">
        <f>ст.лав.!S166</f>
        <v>Павильон "Ильбирс"</v>
      </c>
      <c r="B203" s="4207" t="s">
        <v>251</v>
      </c>
      <c r="C203" s="4275" t="s">
        <v>291</v>
      </c>
      <c r="D203" s="4276"/>
      <c r="E203" s="4273">
        <f>'10,00'!O334</f>
        <v>0</v>
      </c>
      <c r="G203" s="4206" t="str">
        <f>A203</f>
        <v>Павильон "Ильбирс"</v>
      </c>
      <c r="H203" s="4207" t="s">
        <v>251</v>
      </c>
      <c r="I203" s="4275" t="s">
        <v>291</v>
      </c>
      <c r="J203" s="4276"/>
      <c r="K203" s="4273" t="e">
        <f>'11,30'!P411</f>
        <v>#REF!</v>
      </c>
      <c r="M203" s="4206" t="str">
        <f>G203</f>
        <v>Павильон "Ильбирс"</v>
      </c>
      <c r="N203" s="4207" t="s">
        <v>251</v>
      </c>
      <c r="O203" s="4275" t="s">
        <v>291</v>
      </c>
      <c r="P203" s="4276"/>
      <c r="Q203" s="4273" t="e">
        <f>'16,00'!P410</f>
        <v>#REF!</v>
      </c>
      <c r="S203" s="4206" t="str">
        <f>M203</f>
        <v>Павильон "Ильбирс"</v>
      </c>
      <c r="T203" s="4207" t="s">
        <v>251</v>
      </c>
      <c r="U203" s="4275" t="s">
        <v>291</v>
      </c>
      <c r="V203" s="4276"/>
      <c r="W203" s="4273">
        <f>'19,00'!O335</f>
        <v>0</v>
      </c>
    </row>
    <row r="204" spans="1:23">
      <c r="A204" s="4206"/>
      <c r="B204" s="4207"/>
      <c r="C204" s="4277"/>
      <c r="D204" s="4278"/>
      <c r="E204" s="4274"/>
      <c r="G204" s="4206"/>
      <c r="H204" s="4207"/>
      <c r="I204" s="4277"/>
      <c r="J204" s="4278"/>
      <c r="K204" s="4274"/>
      <c r="M204" s="4206"/>
      <c r="N204" s="4207"/>
      <c r="O204" s="4277"/>
      <c r="P204" s="4278"/>
      <c r="Q204" s="4274"/>
      <c r="S204" s="4206"/>
      <c r="T204" s="4207"/>
      <c r="U204" s="4277"/>
      <c r="V204" s="4278"/>
      <c r="W204" s="4274"/>
    </row>
    <row r="205" spans="1:23">
      <c r="A205" s="326"/>
      <c r="B205" s="4207" t="s">
        <v>252</v>
      </c>
      <c r="C205" s="4289"/>
      <c r="D205" s="4290"/>
      <c r="E205" s="4273"/>
      <c r="G205" s="326"/>
      <c r="H205" s="4207" t="s">
        <v>252</v>
      </c>
      <c r="I205" s="4289"/>
      <c r="J205" s="4290"/>
      <c r="K205" s="4273"/>
      <c r="M205" s="326"/>
      <c r="N205" s="4207" t="s">
        <v>252</v>
      </c>
      <c r="O205" s="4289"/>
      <c r="P205" s="4290"/>
      <c r="Q205" s="4273"/>
      <c r="S205" s="326"/>
      <c r="T205" s="4207" t="s">
        <v>252</v>
      </c>
      <c r="U205" s="4289"/>
      <c r="V205" s="4290"/>
      <c r="W205" s="4273"/>
    </row>
    <row r="206" spans="1:23">
      <c r="A206" s="4267">
        <f>A195</f>
        <v>0</v>
      </c>
      <c r="B206" s="4207"/>
      <c r="C206" s="4291"/>
      <c r="D206" s="4292"/>
      <c r="E206" s="4274"/>
      <c r="G206" s="4267">
        <f>G195</f>
        <v>0</v>
      </c>
      <c r="H206" s="4207"/>
      <c r="I206" s="4291"/>
      <c r="J206" s="4292"/>
      <c r="K206" s="4274"/>
      <c r="M206" s="4267">
        <f>M195</f>
        <v>0</v>
      </c>
      <c r="N206" s="4207"/>
      <c r="O206" s="4291"/>
      <c r="P206" s="4292"/>
      <c r="Q206" s="4274"/>
      <c r="S206" s="4267">
        <f>S195</f>
        <v>0</v>
      </c>
      <c r="T206" s="4207"/>
      <c r="U206" s="4291"/>
      <c r="V206" s="4292"/>
      <c r="W206" s="4274"/>
    </row>
    <row r="207" spans="1:23">
      <c r="A207" s="4268"/>
      <c r="B207" s="4207" t="s">
        <v>253</v>
      </c>
      <c r="C207" s="4224"/>
      <c r="D207" s="4225"/>
      <c r="E207" s="4273"/>
      <c r="G207" s="4268"/>
      <c r="H207" s="4207" t="s">
        <v>253</v>
      </c>
      <c r="I207" s="4224"/>
      <c r="J207" s="4225"/>
      <c r="K207" s="4273"/>
      <c r="M207" s="4268"/>
      <c r="N207" s="4207" t="s">
        <v>253</v>
      </c>
      <c r="O207" s="4224"/>
      <c r="P207" s="4225"/>
      <c r="Q207" s="4273"/>
      <c r="S207" s="4268"/>
      <c r="T207" s="4207" t="s">
        <v>253</v>
      </c>
      <c r="U207" s="4224"/>
      <c r="V207" s="4225"/>
      <c r="W207" s="4273"/>
    </row>
    <row r="208" spans="1:23">
      <c r="A208" s="447"/>
      <c r="B208" s="4207"/>
      <c r="C208" s="4226"/>
      <c r="D208" s="4227"/>
      <c r="E208" s="4274"/>
      <c r="G208" s="447"/>
      <c r="H208" s="4207"/>
      <c r="I208" s="4226"/>
      <c r="J208" s="4227"/>
      <c r="K208" s="4274"/>
      <c r="M208" s="447"/>
      <c r="N208" s="4207"/>
      <c r="O208" s="4226"/>
      <c r="P208" s="4227"/>
      <c r="Q208" s="4274"/>
      <c r="S208" s="447"/>
      <c r="T208" s="4207"/>
      <c r="U208" s="4226"/>
      <c r="V208" s="4227"/>
      <c r="W208" s="4274"/>
    </row>
  </sheetData>
  <mergeCells count="1582">
    <mergeCell ref="B205:B206"/>
    <mergeCell ref="C205:D206"/>
    <mergeCell ref="E205:E206"/>
    <mergeCell ref="H205:H206"/>
    <mergeCell ref="I205:J206"/>
    <mergeCell ref="K205:K206"/>
    <mergeCell ref="N205:N206"/>
    <mergeCell ref="O205:P206"/>
    <mergeCell ref="Q205:Q206"/>
    <mergeCell ref="T205:T206"/>
    <mergeCell ref="U205:V206"/>
    <mergeCell ref="W205:W206"/>
    <mergeCell ref="A206:A207"/>
    <mergeCell ref="G206:G207"/>
    <mergeCell ref="M206:M207"/>
    <mergeCell ref="S206:S207"/>
    <mergeCell ref="B207:B208"/>
    <mergeCell ref="C207:D208"/>
    <mergeCell ref="E207:E208"/>
    <mergeCell ref="H207:H208"/>
    <mergeCell ref="I207:J208"/>
    <mergeCell ref="K207:K208"/>
    <mergeCell ref="N207:N208"/>
    <mergeCell ref="O207:P208"/>
    <mergeCell ref="Q207:Q208"/>
    <mergeCell ref="T207:T208"/>
    <mergeCell ref="U207:V208"/>
    <mergeCell ref="W207:W208"/>
    <mergeCell ref="B201:B202"/>
    <mergeCell ref="C201:D202"/>
    <mergeCell ref="E201:E202"/>
    <mergeCell ref="H201:H202"/>
    <mergeCell ref="I201:J202"/>
    <mergeCell ref="K201:K202"/>
    <mergeCell ref="N201:N202"/>
    <mergeCell ref="O201:P202"/>
    <mergeCell ref="Q201:Q202"/>
    <mergeCell ref="T201:T202"/>
    <mergeCell ref="U201:V202"/>
    <mergeCell ref="W201:W202"/>
    <mergeCell ref="A203:A204"/>
    <mergeCell ref="B203:B204"/>
    <mergeCell ref="C203:D204"/>
    <mergeCell ref="E203:E204"/>
    <mergeCell ref="G203:G204"/>
    <mergeCell ref="H203:H204"/>
    <mergeCell ref="I203:J204"/>
    <mergeCell ref="K203:K204"/>
    <mergeCell ref="M203:M204"/>
    <mergeCell ref="N203:N204"/>
    <mergeCell ref="O203:P204"/>
    <mergeCell ref="Q203:Q204"/>
    <mergeCell ref="S203:S204"/>
    <mergeCell ref="T203:T204"/>
    <mergeCell ref="U203:V204"/>
    <mergeCell ref="W203:W204"/>
    <mergeCell ref="Z185:Z186"/>
    <mergeCell ref="AA185:AB186"/>
    <mergeCell ref="AC185:AC186"/>
    <mergeCell ref="Y186:Y187"/>
    <mergeCell ref="Z187:Z188"/>
    <mergeCell ref="AA187:AB188"/>
    <mergeCell ref="AC187:AC188"/>
    <mergeCell ref="Z181:Z182"/>
    <mergeCell ref="AA181:AB182"/>
    <mergeCell ref="AC181:AC182"/>
    <mergeCell ref="Y183:Y184"/>
    <mergeCell ref="Z183:Z184"/>
    <mergeCell ref="AA183:AB184"/>
    <mergeCell ref="AC183:AC184"/>
    <mergeCell ref="Z176:Z177"/>
    <mergeCell ref="AA176:AB177"/>
    <mergeCell ref="AC176:AC177"/>
    <mergeCell ref="Y177:Y178"/>
    <mergeCell ref="Z178:Z179"/>
    <mergeCell ref="AA178:AB179"/>
    <mergeCell ref="AC178:AC179"/>
    <mergeCell ref="Z172:Z173"/>
    <mergeCell ref="AA172:AB173"/>
    <mergeCell ref="AC172:AC173"/>
    <mergeCell ref="Y174:Y175"/>
    <mergeCell ref="Z174:Z175"/>
    <mergeCell ref="AA174:AB175"/>
    <mergeCell ref="AC174:AC175"/>
    <mergeCell ref="Z167:Z168"/>
    <mergeCell ref="AA167:AB168"/>
    <mergeCell ref="AC167:AC168"/>
    <mergeCell ref="Y168:Y169"/>
    <mergeCell ref="Z169:Z170"/>
    <mergeCell ref="AA169:AB170"/>
    <mergeCell ref="AC169:AC170"/>
    <mergeCell ref="Z163:Z164"/>
    <mergeCell ref="AA163:AB164"/>
    <mergeCell ref="AC163:AC164"/>
    <mergeCell ref="Y165:Y166"/>
    <mergeCell ref="Z165:Z166"/>
    <mergeCell ref="AA165:AB166"/>
    <mergeCell ref="AC165:AC166"/>
    <mergeCell ref="Z158:Z159"/>
    <mergeCell ref="AA158:AB159"/>
    <mergeCell ref="AC158:AC159"/>
    <mergeCell ref="Y159:Y160"/>
    <mergeCell ref="Z160:Z161"/>
    <mergeCell ref="AA160:AB161"/>
    <mergeCell ref="AC160:AC161"/>
    <mergeCell ref="Z154:Z155"/>
    <mergeCell ref="AA154:AB155"/>
    <mergeCell ref="AC154:AC155"/>
    <mergeCell ref="Y156:Y157"/>
    <mergeCell ref="Z156:Z157"/>
    <mergeCell ref="AA156:AB157"/>
    <mergeCell ref="AC156:AC157"/>
    <mergeCell ref="Z149:Z150"/>
    <mergeCell ref="AA149:AB150"/>
    <mergeCell ref="AC149:AC150"/>
    <mergeCell ref="Y150:Y151"/>
    <mergeCell ref="Z151:Z152"/>
    <mergeCell ref="AA151:AB152"/>
    <mergeCell ref="AC151:AC152"/>
    <mergeCell ref="Z145:Z146"/>
    <mergeCell ref="AA145:AB146"/>
    <mergeCell ref="AC145:AC146"/>
    <mergeCell ref="Y147:Y148"/>
    <mergeCell ref="Z147:Z148"/>
    <mergeCell ref="AA147:AB148"/>
    <mergeCell ref="AC147:AC148"/>
    <mergeCell ref="Z140:Z141"/>
    <mergeCell ref="AA140:AB141"/>
    <mergeCell ref="AC140:AC141"/>
    <mergeCell ref="Y141:Y142"/>
    <mergeCell ref="Z142:Z143"/>
    <mergeCell ref="AA142:AB143"/>
    <mergeCell ref="AC142:AC143"/>
    <mergeCell ref="Z136:Z137"/>
    <mergeCell ref="AA136:AB137"/>
    <mergeCell ref="AC136:AC137"/>
    <mergeCell ref="Y138:Y139"/>
    <mergeCell ref="Z138:Z139"/>
    <mergeCell ref="AA138:AB139"/>
    <mergeCell ref="AC138:AC139"/>
    <mergeCell ref="Z131:Z132"/>
    <mergeCell ref="AA131:AB132"/>
    <mergeCell ref="AC131:AC132"/>
    <mergeCell ref="Y132:Y133"/>
    <mergeCell ref="Z133:Z134"/>
    <mergeCell ref="AA133:AB134"/>
    <mergeCell ref="AC133:AC134"/>
    <mergeCell ref="Z127:Z128"/>
    <mergeCell ref="AA127:AB128"/>
    <mergeCell ref="AC127:AC128"/>
    <mergeCell ref="Y129:Y130"/>
    <mergeCell ref="Z129:Z130"/>
    <mergeCell ref="AA129:AB130"/>
    <mergeCell ref="AC129:AC130"/>
    <mergeCell ref="Z122:Z123"/>
    <mergeCell ref="AA122:AB123"/>
    <mergeCell ref="AC122:AC123"/>
    <mergeCell ref="Y123:Y124"/>
    <mergeCell ref="Z124:Z125"/>
    <mergeCell ref="AA124:AB125"/>
    <mergeCell ref="AC124:AC125"/>
    <mergeCell ref="Z118:Z119"/>
    <mergeCell ref="AA118:AB119"/>
    <mergeCell ref="AC118:AC119"/>
    <mergeCell ref="Y120:Y121"/>
    <mergeCell ref="Z120:Z121"/>
    <mergeCell ref="AA120:AB121"/>
    <mergeCell ref="AC120:AC121"/>
    <mergeCell ref="Z113:Z114"/>
    <mergeCell ref="AA113:AB114"/>
    <mergeCell ref="AC113:AC114"/>
    <mergeCell ref="Y114:Y115"/>
    <mergeCell ref="Z115:Z116"/>
    <mergeCell ref="AA115:AB116"/>
    <mergeCell ref="AC115:AC116"/>
    <mergeCell ref="Z109:Z110"/>
    <mergeCell ref="AA109:AB110"/>
    <mergeCell ref="AC109:AC110"/>
    <mergeCell ref="Y111:Y112"/>
    <mergeCell ref="Z111:Z112"/>
    <mergeCell ref="AA111:AB112"/>
    <mergeCell ref="AC111:AC112"/>
    <mergeCell ref="Z104:Z105"/>
    <mergeCell ref="AA104:AB105"/>
    <mergeCell ref="AC104:AC105"/>
    <mergeCell ref="Y105:Y106"/>
    <mergeCell ref="Z106:Z107"/>
    <mergeCell ref="AA106:AB107"/>
    <mergeCell ref="AC106:AC107"/>
    <mergeCell ref="Z100:Z101"/>
    <mergeCell ref="AA100:AB101"/>
    <mergeCell ref="AC100:AC101"/>
    <mergeCell ref="Y102:Y103"/>
    <mergeCell ref="Z102:Z103"/>
    <mergeCell ref="AA102:AB103"/>
    <mergeCell ref="AC102:AC103"/>
    <mergeCell ref="Z95:Z96"/>
    <mergeCell ref="AA95:AB96"/>
    <mergeCell ref="AC95:AC96"/>
    <mergeCell ref="Y96:Y97"/>
    <mergeCell ref="Z97:Z98"/>
    <mergeCell ref="AA97:AB98"/>
    <mergeCell ref="AC97:AC98"/>
    <mergeCell ref="Z91:Z92"/>
    <mergeCell ref="AA91:AB92"/>
    <mergeCell ref="AC91:AC92"/>
    <mergeCell ref="Y93:Y94"/>
    <mergeCell ref="Z93:Z94"/>
    <mergeCell ref="AA93:AB94"/>
    <mergeCell ref="AC93:AC94"/>
    <mergeCell ref="Z86:Z87"/>
    <mergeCell ref="AA86:AB87"/>
    <mergeCell ref="AC86:AC87"/>
    <mergeCell ref="Y87:Y88"/>
    <mergeCell ref="Z88:Z89"/>
    <mergeCell ref="AA88:AB89"/>
    <mergeCell ref="AC88:AC89"/>
    <mergeCell ref="Z82:Z83"/>
    <mergeCell ref="AA82:AB83"/>
    <mergeCell ref="AC82:AC83"/>
    <mergeCell ref="Y84:Y85"/>
    <mergeCell ref="Z84:Z85"/>
    <mergeCell ref="AA84:AB85"/>
    <mergeCell ref="AC84:AC85"/>
    <mergeCell ref="Z77:Z78"/>
    <mergeCell ref="AA77:AB78"/>
    <mergeCell ref="AC77:AC78"/>
    <mergeCell ref="Y78:Y79"/>
    <mergeCell ref="Z79:Z80"/>
    <mergeCell ref="AA79:AB80"/>
    <mergeCell ref="AC79:AC80"/>
    <mergeCell ref="Z73:Z74"/>
    <mergeCell ref="AA73:AB74"/>
    <mergeCell ref="AC73:AC74"/>
    <mergeCell ref="Y75:Y76"/>
    <mergeCell ref="Z75:Z76"/>
    <mergeCell ref="AA75:AB76"/>
    <mergeCell ref="AC75:AC76"/>
    <mergeCell ref="Z68:Z69"/>
    <mergeCell ref="AA68:AB69"/>
    <mergeCell ref="AC68:AC69"/>
    <mergeCell ref="Y69:Y70"/>
    <mergeCell ref="Z70:Z71"/>
    <mergeCell ref="AA70:AB71"/>
    <mergeCell ref="AC70:AC71"/>
    <mergeCell ref="Z64:Z65"/>
    <mergeCell ref="AA64:AB65"/>
    <mergeCell ref="AC64:AC65"/>
    <mergeCell ref="Y66:Y67"/>
    <mergeCell ref="Z66:Z67"/>
    <mergeCell ref="AA66:AB67"/>
    <mergeCell ref="AC66:AC67"/>
    <mergeCell ref="Z59:Z60"/>
    <mergeCell ref="AA59:AB60"/>
    <mergeCell ref="AC59:AC60"/>
    <mergeCell ref="Y60:Y61"/>
    <mergeCell ref="Z61:Z62"/>
    <mergeCell ref="AA61:AB62"/>
    <mergeCell ref="AC61:AC62"/>
    <mergeCell ref="Z55:Z56"/>
    <mergeCell ref="AA55:AB56"/>
    <mergeCell ref="AC55:AC56"/>
    <mergeCell ref="Y57:Y58"/>
    <mergeCell ref="Z57:Z58"/>
    <mergeCell ref="AA57:AB58"/>
    <mergeCell ref="AC57:AC58"/>
    <mergeCell ref="Z50:Z51"/>
    <mergeCell ref="AA50:AB51"/>
    <mergeCell ref="AC50:AC51"/>
    <mergeCell ref="Y51:Y52"/>
    <mergeCell ref="Z52:Z53"/>
    <mergeCell ref="AA52:AB53"/>
    <mergeCell ref="AC52:AC53"/>
    <mergeCell ref="Z46:Z47"/>
    <mergeCell ref="AA46:AB47"/>
    <mergeCell ref="AC46:AC47"/>
    <mergeCell ref="Y48:Y49"/>
    <mergeCell ref="Z48:Z49"/>
    <mergeCell ref="AA48:AB49"/>
    <mergeCell ref="AC48:AC49"/>
    <mergeCell ref="Z41:Z42"/>
    <mergeCell ref="AA41:AB42"/>
    <mergeCell ref="AC41:AC42"/>
    <mergeCell ref="Y42:Y43"/>
    <mergeCell ref="Z43:Z44"/>
    <mergeCell ref="AA43:AB44"/>
    <mergeCell ref="AC43:AC44"/>
    <mergeCell ref="Z37:Z38"/>
    <mergeCell ref="AA37:AB38"/>
    <mergeCell ref="AC37:AC38"/>
    <mergeCell ref="Y39:Y40"/>
    <mergeCell ref="Z39:Z40"/>
    <mergeCell ref="AA39:AB40"/>
    <mergeCell ref="AC39:AC40"/>
    <mergeCell ref="Z32:Z33"/>
    <mergeCell ref="AA32:AB33"/>
    <mergeCell ref="AC32:AC33"/>
    <mergeCell ref="Y33:Y34"/>
    <mergeCell ref="Z34:Z35"/>
    <mergeCell ref="AA34:AB35"/>
    <mergeCell ref="AC34:AC35"/>
    <mergeCell ref="Z28:Z29"/>
    <mergeCell ref="AA28:AB29"/>
    <mergeCell ref="AC28:AC29"/>
    <mergeCell ref="Y30:Y31"/>
    <mergeCell ref="Z30:Z31"/>
    <mergeCell ref="AA30:AB31"/>
    <mergeCell ref="AC30:AC31"/>
    <mergeCell ref="Z23:Z24"/>
    <mergeCell ref="AA23:AB24"/>
    <mergeCell ref="AC23:AC24"/>
    <mergeCell ref="Y24:Y25"/>
    <mergeCell ref="Z25:Z26"/>
    <mergeCell ref="AA25:AB26"/>
    <mergeCell ref="AC25:AC26"/>
    <mergeCell ref="Z19:Z20"/>
    <mergeCell ref="AA19:AB20"/>
    <mergeCell ref="AC19:AC20"/>
    <mergeCell ref="Y21:Y22"/>
    <mergeCell ref="Z21:Z22"/>
    <mergeCell ref="AA21:AB22"/>
    <mergeCell ref="AC21:AC22"/>
    <mergeCell ref="Z14:Z15"/>
    <mergeCell ref="AA14:AB15"/>
    <mergeCell ref="AC14:AC15"/>
    <mergeCell ref="Y15:Y16"/>
    <mergeCell ref="Z16:Z17"/>
    <mergeCell ref="AA16:AB17"/>
    <mergeCell ref="AC16:AC17"/>
    <mergeCell ref="Z10:Z11"/>
    <mergeCell ref="AA10:AB11"/>
    <mergeCell ref="AC10:AC11"/>
    <mergeCell ref="Y12:Y13"/>
    <mergeCell ref="Z12:Z13"/>
    <mergeCell ref="AA12:AB13"/>
    <mergeCell ref="AC12:AC13"/>
    <mergeCell ref="Z5:Z6"/>
    <mergeCell ref="AA5:AB6"/>
    <mergeCell ref="AC5:AC6"/>
    <mergeCell ref="Y6:Y7"/>
    <mergeCell ref="Z7:Z8"/>
    <mergeCell ref="AA7:AB8"/>
    <mergeCell ref="AC7:AC8"/>
    <mergeCell ref="Z1:Z2"/>
    <mergeCell ref="AA1:AB2"/>
    <mergeCell ref="AC1:AC2"/>
    <mergeCell ref="Y3:Y4"/>
    <mergeCell ref="Z3:Z4"/>
    <mergeCell ref="AA3:AB4"/>
    <mergeCell ref="AC3:AC4"/>
    <mergeCell ref="T185:T186"/>
    <mergeCell ref="U185:V186"/>
    <mergeCell ref="W185:W186"/>
    <mergeCell ref="S186:S187"/>
    <mergeCell ref="T187:T188"/>
    <mergeCell ref="U187:V188"/>
    <mergeCell ref="W187:W188"/>
    <mergeCell ref="T181:T182"/>
    <mergeCell ref="U181:V182"/>
    <mergeCell ref="W181:W182"/>
    <mergeCell ref="S183:S184"/>
    <mergeCell ref="T183:T184"/>
    <mergeCell ref="U183:V184"/>
    <mergeCell ref="W183:W184"/>
    <mergeCell ref="T176:T177"/>
    <mergeCell ref="U176:V177"/>
    <mergeCell ref="W176:W177"/>
    <mergeCell ref="S177:S178"/>
    <mergeCell ref="T178:T179"/>
    <mergeCell ref="U178:V179"/>
    <mergeCell ref="W178:W179"/>
    <mergeCell ref="T172:T173"/>
    <mergeCell ref="U172:V173"/>
    <mergeCell ref="W172:W173"/>
    <mergeCell ref="S174:S175"/>
    <mergeCell ref="T174:T175"/>
    <mergeCell ref="U174:V175"/>
    <mergeCell ref="W174:W175"/>
    <mergeCell ref="T167:T168"/>
    <mergeCell ref="U167:V168"/>
    <mergeCell ref="W167:W168"/>
    <mergeCell ref="S168:S169"/>
    <mergeCell ref="T169:T170"/>
    <mergeCell ref="U169:V170"/>
    <mergeCell ref="W169:W170"/>
    <mergeCell ref="T163:T164"/>
    <mergeCell ref="U163:V164"/>
    <mergeCell ref="W163:W164"/>
    <mergeCell ref="S165:S166"/>
    <mergeCell ref="T165:T166"/>
    <mergeCell ref="U165:V166"/>
    <mergeCell ref="W165:W166"/>
    <mergeCell ref="T158:T159"/>
    <mergeCell ref="U158:V159"/>
    <mergeCell ref="W158:W159"/>
    <mergeCell ref="S159:S160"/>
    <mergeCell ref="T160:T161"/>
    <mergeCell ref="U160:V161"/>
    <mergeCell ref="W160:W161"/>
    <mergeCell ref="T154:T155"/>
    <mergeCell ref="U154:V155"/>
    <mergeCell ref="W154:W155"/>
    <mergeCell ref="S156:S157"/>
    <mergeCell ref="T156:T157"/>
    <mergeCell ref="U156:V157"/>
    <mergeCell ref="W156:W157"/>
    <mergeCell ref="T149:T150"/>
    <mergeCell ref="U149:V150"/>
    <mergeCell ref="W149:W150"/>
    <mergeCell ref="S150:S151"/>
    <mergeCell ref="T151:T152"/>
    <mergeCell ref="U151:V152"/>
    <mergeCell ref="W151:W152"/>
    <mergeCell ref="T145:T146"/>
    <mergeCell ref="U145:V146"/>
    <mergeCell ref="W145:W146"/>
    <mergeCell ref="S147:S148"/>
    <mergeCell ref="T147:T148"/>
    <mergeCell ref="U147:V148"/>
    <mergeCell ref="W147:W148"/>
    <mergeCell ref="T140:T141"/>
    <mergeCell ref="U140:V141"/>
    <mergeCell ref="W140:W141"/>
    <mergeCell ref="S141:S142"/>
    <mergeCell ref="T142:T143"/>
    <mergeCell ref="U142:V143"/>
    <mergeCell ref="W142:W143"/>
    <mergeCell ref="T136:T137"/>
    <mergeCell ref="U136:V137"/>
    <mergeCell ref="W136:W137"/>
    <mergeCell ref="S138:S139"/>
    <mergeCell ref="T138:T139"/>
    <mergeCell ref="U138:V139"/>
    <mergeCell ref="W138:W139"/>
    <mergeCell ref="T131:T132"/>
    <mergeCell ref="U131:V132"/>
    <mergeCell ref="W131:W132"/>
    <mergeCell ref="S132:S133"/>
    <mergeCell ref="T133:T134"/>
    <mergeCell ref="U133:V134"/>
    <mergeCell ref="W133:W134"/>
    <mergeCell ref="T127:T128"/>
    <mergeCell ref="U127:V128"/>
    <mergeCell ref="W127:W128"/>
    <mergeCell ref="S129:S130"/>
    <mergeCell ref="T129:T130"/>
    <mergeCell ref="U129:V130"/>
    <mergeCell ref="W129:W130"/>
    <mergeCell ref="T122:T123"/>
    <mergeCell ref="U122:V123"/>
    <mergeCell ref="W122:W123"/>
    <mergeCell ref="S123:S124"/>
    <mergeCell ref="T124:T125"/>
    <mergeCell ref="U124:V125"/>
    <mergeCell ref="W124:W125"/>
    <mergeCell ref="T118:T119"/>
    <mergeCell ref="U118:V119"/>
    <mergeCell ref="W118:W119"/>
    <mergeCell ref="S120:S121"/>
    <mergeCell ref="T120:T121"/>
    <mergeCell ref="U120:V121"/>
    <mergeCell ref="W120:W121"/>
    <mergeCell ref="T113:T114"/>
    <mergeCell ref="U113:V114"/>
    <mergeCell ref="W113:W114"/>
    <mergeCell ref="S114:S115"/>
    <mergeCell ref="T115:T116"/>
    <mergeCell ref="U115:V116"/>
    <mergeCell ref="W115:W116"/>
    <mergeCell ref="T109:T110"/>
    <mergeCell ref="U109:V110"/>
    <mergeCell ref="W109:W110"/>
    <mergeCell ref="S111:S112"/>
    <mergeCell ref="T111:T112"/>
    <mergeCell ref="U111:V112"/>
    <mergeCell ref="W111:W112"/>
    <mergeCell ref="T104:T105"/>
    <mergeCell ref="U104:V105"/>
    <mergeCell ref="W104:W105"/>
    <mergeCell ref="S105:S106"/>
    <mergeCell ref="T106:T107"/>
    <mergeCell ref="U106:V107"/>
    <mergeCell ref="W106:W107"/>
    <mergeCell ref="T100:T101"/>
    <mergeCell ref="U100:V101"/>
    <mergeCell ref="W100:W101"/>
    <mergeCell ref="S102:S103"/>
    <mergeCell ref="T102:T103"/>
    <mergeCell ref="U102:V103"/>
    <mergeCell ref="W102:W103"/>
    <mergeCell ref="T95:T96"/>
    <mergeCell ref="U95:V96"/>
    <mergeCell ref="W95:W96"/>
    <mergeCell ref="S96:S97"/>
    <mergeCell ref="T97:T98"/>
    <mergeCell ref="U97:V98"/>
    <mergeCell ref="W97:W98"/>
    <mergeCell ref="T91:T92"/>
    <mergeCell ref="U91:V92"/>
    <mergeCell ref="W91:W92"/>
    <mergeCell ref="S93:S94"/>
    <mergeCell ref="T93:T94"/>
    <mergeCell ref="U93:V94"/>
    <mergeCell ref="W93:W94"/>
    <mergeCell ref="T86:T87"/>
    <mergeCell ref="U86:V87"/>
    <mergeCell ref="W86:W87"/>
    <mergeCell ref="S87:S88"/>
    <mergeCell ref="T88:T89"/>
    <mergeCell ref="U88:V89"/>
    <mergeCell ref="W88:W89"/>
    <mergeCell ref="T82:T83"/>
    <mergeCell ref="U82:V83"/>
    <mergeCell ref="W82:W83"/>
    <mergeCell ref="S84:S85"/>
    <mergeCell ref="T84:T85"/>
    <mergeCell ref="U84:V85"/>
    <mergeCell ref="W84:W85"/>
    <mergeCell ref="T77:T78"/>
    <mergeCell ref="U77:V78"/>
    <mergeCell ref="W77:W78"/>
    <mergeCell ref="S78:S79"/>
    <mergeCell ref="T79:T80"/>
    <mergeCell ref="U79:V80"/>
    <mergeCell ref="W79:W80"/>
    <mergeCell ref="T73:T74"/>
    <mergeCell ref="U73:V74"/>
    <mergeCell ref="W73:W74"/>
    <mergeCell ref="S75:S76"/>
    <mergeCell ref="T75:T76"/>
    <mergeCell ref="U75:V76"/>
    <mergeCell ref="W75:W76"/>
    <mergeCell ref="T68:T69"/>
    <mergeCell ref="U68:V69"/>
    <mergeCell ref="W68:W69"/>
    <mergeCell ref="S69:S70"/>
    <mergeCell ref="T70:T71"/>
    <mergeCell ref="U70:V71"/>
    <mergeCell ref="W70:W71"/>
    <mergeCell ref="T64:T65"/>
    <mergeCell ref="U64:V65"/>
    <mergeCell ref="W64:W65"/>
    <mergeCell ref="S66:S67"/>
    <mergeCell ref="T66:T67"/>
    <mergeCell ref="U66:V67"/>
    <mergeCell ref="W66:W67"/>
    <mergeCell ref="T59:T60"/>
    <mergeCell ref="U59:V60"/>
    <mergeCell ref="W59:W60"/>
    <mergeCell ref="S60:S61"/>
    <mergeCell ref="T61:T62"/>
    <mergeCell ref="U61:V62"/>
    <mergeCell ref="W61:W62"/>
    <mergeCell ref="T55:T56"/>
    <mergeCell ref="U55:V56"/>
    <mergeCell ref="W55:W56"/>
    <mergeCell ref="S57:S58"/>
    <mergeCell ref="T57:T58"/>
    <mergeCell ref="U57:V58"/>
    <mergeCell ref="W57:W58"/>
    <mergeCell ref="T50:T51"/>
    <mergeCell ref="U50:V51"/>
    <mergeCell ref="W50:W51"/>
    <mergeCell ref="S51:S52"/>
    <mergeCell ref="T52:T53"/>
    <mergeCell ref="U52:V53"/>
    <mergeCell ref="W52:W53"/>
    <mergeCell ref="T46:T47"/>
    <mergeCell ref="U46:V47"/>
    <mergeCell ref="W46:W47"/>
    <mergeCell ref="S48:S49"/>
    <mergeCell ref="T48:T49"/>
    <mergeCell ref="U48:V49"/>
    <mergeCell ref="W48:W49"/>
    <mergeCell ref="T41:T42"/>
    <mergeCell ref="U41:V42"/>
    <mergeCell ref="W41:W42"/>
    <mergeCell ref="S42:S43"/>
    <mergeCell ref="T43:T44"/>
    <mergeCell ref="U43:V44"/>
    <mergeCell ref="W43:W44"/>
    <mergeCell ref="T37:T38"/>
    <mergeCell ref="U37:V38"/>
    <mergeCell ref="W37:W38"/>
    <mergeCell ref="S39:S40"/>
    <mergeCell ref="T39:T40"/>
    <mergeCell ref="U39:V40"/>
    <mergeCell ref="W39:W40"/>
    <mergeCell ref="T32:T33"/>
    <mergeCell ref="U32:V33"/>
    <mergeCell ref="W32:W33"/>
    <mergeCell ref="S33:S34"/>
    <mergeCell ref="T34:T35"/>
    <mergeCell ref="U34:V35"/>
    <mergeCell ref="W34:W35"/>
    <mergeCell ref="T28:T29"/>
    <mergeCell ref="U28:V29"/>
    <mergeCell ref="W28:W29"/>
    <mergeCell ref="S30:S31"/>
    <mergeCell ref="T30:T31"/>
    <mergeCell ref="U30:V31"/>
    <mergeCell ref="W30:W31"/>
    <mergeCell ref="T23:T24"/>
    <mergeCell ref="U23:V24"/>
    <mergeCell ref="W23:W24"/>
    <mergeCell ref="S24:S25"/>
    <mergeCell ref="T25:T26"/>
    <mergeCell ref="U25:V26"/>
    <mergeCell ref="W25:W26"/>
    <mergeCell ref="T19:T20"/>
    <mergeCell ref="U19:V20"/>
    <mergeCell ref="W19:W20"/>
    <mergeCell ref="S21:S22"/>
    <mergeCell ref="T21:T22"/>
    <mergeCell ref="U21:V22"/>
    <mergeCell ref="W21:W22"/>
    <mergeCell ref="T14:T15"/>
    <mergeCell ref="U14:V15"/>
    <mergeCell ref="W14:W15"/>
    <mergeCell ref="S15:S16"/>
    <mergeCell ref="T16:T17"/>
    <mergeCell ref="U16:V17"/>
    <mergeCell ref="W16:W17"/>
    <mergeCell ref="T10:T11"/>
    <mergeCell ref="U10:V11"/>
    <mergeCell ref="W10:W11"/>
    <mergeCell ref="S12:S13"/>
    <mergeCell ref="T12:T13"/>
    <mergeCell ref="U12:V13"/>
    <mergeCell ref="W12:W13"/>
    <mergeCell ref="T5:T6"/>
    <mergeCell ref="U5:V6"/>
    <mergeCell ref="W5:W6"/>
    <mergeCell ref="S6:S7"/>
    <mergeCell ref="T7:T8"/>
    <mergeCell ref="U7:V8"/>
    <mergeCell ref="W7:W8"/>
    <mergeCell ref="T1:T2"/>
    <mergeCell ref="U1:V2"/>
    <mergeCell ref="W1:W2"/>
    <mergeCell ref="S3:S4"/>
    <mergeCell ref="T3:T4"/>
    <mergeCell ref="U3:V4"/>
    <mergeCell ref="W3:W4"/>
    <mergeCell ref="N185:N186"/>
    <mergeCell ref="O185:P186"/>
    <mergeCell ref="Q185:Q186"/>
    <mergeCell ref="M186:M187"/>
    <mergeCell ref="N187:N188"/>
    <mergeCell ref="O187:P188"/>
    <mergeCell ref="Q187:Q188"/>
    <mergeCell ref="N181:N182"/>
    <mergeCell ref="O181:P182"/>
    <mergeCell ref="Q181:Q182"/>
    <mergeCell ref="M183:M184"/>
    <mergeCell ref="N183:N184"/>
    <mergeCell ref="O183:P184"/>
    <mergeCell ref="Q183:Q184"/>
    <mergeCell ref="N176:N177"/>
    <mergeCell ref="O176:P177"/>
    <mergeCell ref="Q176:Q177"/>
    <mergeCell ref="M177:M178"/>
    <mergeCell ref="N178:N179"/>
    <mergeCell ref="O178:P179"/>
    <mergeCell ref="Q178:Q179"/>
    <mergeCell ref="N172:N173"/>
    <mergeCell ref="O172:P173"/>
    <mergeCell ref="Q172:Q173"/>
    <mergeCell ref="M174:M175"/>
    <mergeCell ref="N174:N175"/>
    <mergeCell ref="O174:P175"/>
    <mergeCell ref="Q174:Q175"/>
    <mergeCell ref="N167:N168"/>
    <mergeCell ref="O167:P168"/>
    <mergeCell ref="Q167:Q168"/>
    <mergeCell ref="M168:M169"/>
    <mergeCell ref="N169:N170"/>
    <mergeCell ref="O169:P170"/>
    <mergeCell ref="Q169:Q170"/>
    <mergeCell ref="N163:N164"/>
    <mergeCell ref="O163:P164"/>
    <mergeCell ref="Q163:Q164"/>
    <mergeCell ref="M165:M166"/>
    <mergeCell ref="N165:N166"/>
    <mergeCell ref="O165:P166"/>
    <mergeCell ref="Q165:Q166"/>
    <mergeCell ref="N158:N159"/>
    <mergeCell ref="O158:P159"/>
    <mergeCell ref="Q158:Q159"/>
    <mergeCell ref="M159:M160"/>
    <mergeCell ref="N160:N161"/>
    <mergeCell ref="O160:P161"/>
    <mergeCell ref="Q160:Q161"/>
    <mergeCell ref="N154:N155"/>
    <mergeCell ref="O154:P155"/>
    <mergeCell ref="Q154:Q155"/>
    <mergeCell ref="M156:M157"/>
    <mergeCell ref="N156:N157"/>
    <mergeCell ref="O156:P157"/>
    <mergeCell ref="Q156:Q157"/>
    <mergeCell ref="N149:N150"/>
    <mergeCell ref="O149:P150"/>
    <mergeCell ref="Q149:Q150"/>
    <mergeCell ref="M150:M151"/>
    <mergeCell ref="N151:N152"/>
    <mergeCell ref="O151:P152"/>
    <mergeCell ref="Q151:Q152"/>
    <mergeCell ref="N145:N146"/>
    <mergeCell ref="O145:P146"/>
    <mergeCell ref="Q145:Q146"/>
    <mergeCell ref="M147:M148"/>
    <mergeCell ref="N147:N148"/>
    <mergeCell ref="O147:P148"/>
    <mergeCell ref="Q147:Q148"/>
    <mergeCell ref="N140:N141"/>
    <mergeCell ref="O140:P141"/>
    <mergeCell ref="Q140:Q141"/>
    <mergeCell ref="M141:M142"/>
    <mergeCell ref="N142:N143"/>
    <mergeCell ref="O142:P143"/>
    <mergeCell ref="Q142:Q143"/>
    <mergeCell ref="N136:N137"/>
    <mergeCell ref="O136:P137"/>
    <mergeCell ref="Q136:Q137"/>
    <mergeCell ref="M138:M139"/>
    <mergeCell ref="N138:N139"/>
    <mergeCell ref="O138:P139"/>
    <mergeCell ref="Q138:Q139"/>
    <mergeCell ref="N131:N132"/>
    <mergeCell ref="O131:P132"/>
    <mergeCell ref="Q131:Q132"/>
    <mergeCell ref="M132:M133"/>
    <mergeCell ref="N133:N134"/>
    <mergeCell ref="O133:P134"/>
    <mergeCell ref="Q133:Q134"/>
    <mergeCell ref="N127:N128"/>
    <mergeCell ref="O127:P128"/>
    <mergeCell ref="Q127:Q128"/>
    <mergeCell ref="M129:M130"/>
    <mergeCell ref="N129:N130"/>
    <mergeCell ref="O129:P130"/>
    <mergeCell ref="Q129:Q130"/>
    <mergeCell ref="N122:N123"/>
    <mergeCell ref="O122:P123"/>
    <mergeCell ref="Q122:Q123"/>
    <mergeCell ref="M123:M124"/>
    <mergeCell ref="N124:N125"/>
    <mergeCell ref="O124:P125"/>
    <mergeCell ref="Q124:Q125"/>
    <mergeCell ref="N118:N119"/>
    <mergeCell ref="O118:P119"/>
    <mergeCell ref="Q118:Q119"/>
    <mergeCell ref="M120:M121"/>
    <mergeCell ref="N120:N121"/>
    <mergeCell ref="O120:P121"/>
    <mergeCell ref="Q120:Q121"/>
    <mergeCell ref="N113:N114"/>
    <mergeCell ref="O113:P114"/>
    <mergeCell ref="Q113:Q114"/>
    <mergeCell ref="M114:M115"/>
    <mergeCell ref="N115:N116"/>
    <mergeCell ref="O115:P116"/>
    <mergeCell ref="Q115:Q116"/>
    <mergeCell ref="N109:N110"/>
    <mergeCell ref="O109:P110"/>
    <mergeCell ref="Q109:Q110"/>
    <mergeCell ref="M111:M112"/>
    <mergeCell ref="N111:N112"/>
    <mergeCell ref="O111:P112"/>
    <mergeCell ref="Q111:Q112"/>
    <mergeCell ref="N104:N105"/>
    <mergeCell ref="O104:P105"/>
    <mergeCell ref="Q104:Q105"/>
    <mergeCell ref="M105:M106"/>
    <mergeCell ref="N106:N107"/>
    <mergeCell ref="O106:P107"/>
    <mergeCell ref="Q106:Q107"/>
    <mergeCell ref="N100:N101"/>
    <mergeCell ref="O100:P101"/>
    <mergeCell ref="Q100:Q101"/>
    <mergeCell ref="M102:M103"/>
    <mergeCell ref="N102:N103"/>
    <mergeCell ref="O102:P103"/>
    <mergeCell ref="Q102:Q103"/>
    <mergeCell ref="N95:N96"/>
    <mergeCell ref="O95:P96"/>
    <mergeCell ref="Q95:Q96"/>
    <mergeCell ref="M96:M97"/>
    <mergeCell ref="N97:N98"/>
    <mergeCell ref="O97:P98"/>
    <mergeCell ref="Q97:Q98"/>
    <mergeCell ref="N91:N92"/>
    <mergeCell ref="O91:P92"/>
    <mergeCell ref="Q91:Q92"/>
    <mergeCell ref="M93:M94"/>
    <mergeCell ref="N93:N94"/>
    <mergeCell ref="O93:P94"/>
    <mergeCell ref="Q93:Q94"/>
    <mergeCell ref="N86:N87"/>
    <mergeCell ref="O86:P87"/>
    <mergeCell ref="Q86:Q87"/>
    <mergeCell ref="M87:M88"/>
    <mergeCell ref="N88:N89"/>
    <mergeCell ref="O88:P89"/>
    <mergeCell ref="Q88:Q89"/>
    <mergeCell ref="N82:N83"/>
    <mergeCell ref="O82:P83"/>
    <mergeCell ref="Q82:Q83"/>
    <mergeCell ref="M84:M85"/>
    <mergeCell ref="N84:N85"/>
    <mergeCell ref="O84:P85"/>
    <mergeCell ref="Q84:Q85"/>
    <mergeCell ref="N77:N78"/>
    <mergeCell ref="O77:P78"/>
    <mergeCell ref="Q77:Q78"/>
    <mergeCell ref="M78:M79"/>
    <mergeCell ref="N79:N80"/>
    <mergeCell ref="O79:P80"/>
    <mergeCell ref="Q79:Q80"/>
    <mergeCell ref="N73:N74"/>
    <mergeCell ref="O73:P74"/>
    <mergeCell ref="Q73:Q74"/>
    <mergeCell ref="M75:M76"/>
    <mergeCell ref="N75:N76"/>
    <mergeCell ref="O75:P76"/>
    <mergeCell ref="Q75:Q76"/>
    <mergeCell ref="N68:N69"/>
    <mergeCell ref="O68:P69"/>
    <mergeCell ref="Q68:Q69"/>
    <mergeCell ref="M69:M70"/>
    <mergeCell ref="N70:N71"/>
    <mergeCell ref="O70:P71"/>
    <mergeCell ref="Q70:Q71"/>
    <mergeCell ref="N64:N65"/>
    <mergeCell ref="O64:P65"/>
    <mergeCell ref="Q64:Q65"/>
    <mergeCell ref="M66:M67"/>
    <mergeCell ref="N66:N67"/>
    <mergeCell ref="O66:P67"/>
    <mergeCell ref="Q66:Q67"/>
    <mergeCell ref="N59:N60"/>
    <mergeCell ref="O59:P60"/>
    <mergeCell ref="Q59:Q60"/>
    <mergeCell ref="M60:M61"/>
    <mergeCell ref="N61:N62"/>
    <mergeCell ref="O61:P62"/>
    <mergeCell ref="Q61:Q62"/>
    <mergeCell ref="N55:N56"/>
    <mergeCell ref="O55:P56"/>
    <mergeCell ref="Q55:Q56"/>
    <mergeCell ref="M57:M58"/>
    <mergeCell ref="N57:N58"/>
    <mergeCell ref="O57:P58"/>
    <mergeCell ref="Q57:Q58"/>
    <mergeCell ref="N50:N51"/>
    <mergeCell ref="O50:P51"/>
    <mergeCell ref="Q50:Q51"/>
    <mergeCell ref="M51:M52"/>
    <mergeCell ref="N52:N53"/>
    <mergeCell ref="O52:P53"/>
    <mergeCell ref="Q52:Q53"/>
    <mergeCell ref="N46:N47"/>
    <mergeCell ref="O46:P47"/>
    <mergeCell ref="Q46:Q47"/>
    <mergeCell ref="M48:M49"/>
    <mergeCell ref="N48:N49"/>
    <mergeCell ref="O48:P49"/>
    <mergeCell ref="Q48:Q49"/>
    <mergeCell ref="N41:N42"/>
    <mergeCell ref="O41:P42"/>
    <mergeCell ref="Q41:Q42"/>
    <mergeCell ref="M42:M43"/>
    <mergeCell ref="N43:N44"/>
    <mergeCell ref="O43:P44"/>
    <mergeCell ref="Q43:Q44"/>
    <mergeCell ref="N37:N38"/>
    <mergeCell ref="O37:P38"/>
    <mergeCell ref="Q37:Q38"/>
    <mergeCell ref="M39:M40"/>
    <mergeCell ref="N39:N40"/>
    <mergeCell ref="O39:P40"/>
    <mergeCell ref="Q39:Q40"/>
    <mergeCell ref="N32:N33"/>
    <mergeCell ref="O32:P33"/>
    <mergeCell ref="Q32:Q33"/>
    <mergeCell ref="M33:M34"/>
    <mergeCell ref="N34:N35"/>
    <mergeCell ref="O34:P35"/>
    <mergeCell ref="Q34:Q35"/>
    <mergeCell ref="N28:N29"/>
    <mergeCell ref="O28:P29"/>
    <mergeCell ref="Q28:Q29"/>
    <mergeCell ref="M30:M31"/>
    <mergeCell ref="N30:N31"/>
    <mergeCell ref="O30:P31"/>
    <mergeCell ref="Q30:Q31"/>
    <mergeCell ref="N23:N24"/>
    <mergeCell ref="O23:P24"/>
    <mergeCell ref="Q23:Q24"/>
    <mergeCell ref="M24:M25"/>
    <mergeCell ref="N25:N26"/>
    <mergeCell ref="O25:P26"/>
    <mergeCell ref="Q25:Q26"/>
    <mergeCell ref="N19:N20"/>
    <mergeCell ref="O19:P20"/>
    <mergeCell ref="Q19:Q20"/>
    <mergeCell ref="M21:M22"/>
    <mergeCell ref="N21:N22"/>
    <mergeCell ref="O21:P22"/>
    <mergeCell ref="Q21:Q22"/>
    <mergeCell ref="N14:N15"/>
    <mergeCell ref="O14:P15"/>
    <mergeCell ref="Q14:Q15"/>
    <mergeCell ref="M15:M16"/>
    <mergeCell ref="N16:N17"/>
    <mergeCell ref="O16:P17"/>
    <mergeCell ref="Q16:Q17"/>
    <mergeCell ref="N10:N11"/>
    <mergeCell ref="O10:P11"/>
    <mergeCell ref="Q10:Q11"/>
    <mergeCell ref="M12:M13"/>
    <mergeCell ref="N12:N13"/>
    <mergeCell ref="O12:P13"/>
    <mergeCell ref="Q12:Q13"/>
    <mergeCell ref="N5:N6"/>
    <mergeCell ref="O5:P6"/>
    <mergeCell ref="Q5:Q6"/>
    <mergeCell ref="M6:M7"/>
    <mergeCell ref="N7:N8"/>
    <mergeCell ref="O7:P8"/>
    <mergeCell ref="Q7:Q8"/>
    <mergeCell ref="N1:N2"/>
    <mergeCell ref="O1:P2"/>
    <mergeCell ref="Q1:Q2"/>
    <mergeCell ref="M3:M4"/>
    <mergeCell ref="N3:N4"/>
    <mergeCell ref="O3:P4"/>
    <mergeCell ref="Q3:Q4"/>
    <mergeCell ref="H185:H186"/>
    <mergeCell ref="I185:J186"/>
    <mergeCell ref="K185:K186"/>
    <mergeCell ref="G186:G187"/>
    <mergeCell ref="H187:H188"/>
    <mergeCell ref="I187:J188"/>
    <mergeCell ref="K187:K188"/>
    <mergeCell ref="H181:H182"/>
    <mergeCell ref="I181:J182"/>
    <mergeCell ref="K181:K182"/>
    <mergeCell ref="G183:G184"/>
    <mergeCell ref="H183:H184"/>
    <mergeCell ref="I183:J184"/>
    <mergeCell ref="K183:K184"/>
    <mergeCell ref="H176:H177"/>
    <mergeCell ref="I176:J177"/>
    <mergeCell ref="K176:K177"/>
    <mergeCell ref="G177:G178"/>
    <mergeCell ref="H178:H179"/>
    <mergeCell ref="I178:J179"/>
    <mergeCell ref="K178:K179"/>
    <mergeCell ref="H172:H173"/>
    <mergeCell ref="I172:J173"/>
    <mergeCell ref="K172:K173"/>
    <mergeCell ref="G174:G175"/>
    <mergeCell ref="H174:H175"/>
    <mergeCell ref="I174:J175"/>
    <mergeCell ref="K174:K175"/>
    <mergeCell ref="H167:H168"/>
    <mergeCell ref="I167:J168"/>
    <mergeCell ref="K167:K168"/>
    <mergeCell ref="G168:G169"/>
    <mergeCell ref="H169:H170"/>
    <mergeCell ref="I169:J170"/>
    <mergeCell ref="K169:K170"/>
    <mergeCell ref="H163:H164"/>
    <mergeCell ref="I163:J164"/>
    <mergeCell ref="K163:K164"/>
    <mergeCell ref="G165:G166"/>
    <mergeCell ref="H165:H166"/>
    <mergeCell ref="I165:J166"/>
    <mergeCell ref="K165:K166"/>
    <mergeCell ref="H158:H159"/>
    <mergeCell ref="I158:J159"/>
    <mergeCell ref="K158:K159"/>
    <mergeCell ref="G159:G160"/>
    <mergeCell ref="H160:H161"/>
    <mergeCell ref="I160:J161"/>
    <mergeCell ref="K160:K161"/>
    <mergeCell ref="H154:H155"/>
    <mergeCell ref="I154:J155"/>
    <mergeCell ref="K154:K155"/>
    <mergeCell ref="G156:G157"/>
    <mergeCell ref="H156:H157"/>
    <mergeCell ref="I156:J157"/>
    <mergeCell ref="K156:K157"/>
    <mergeCell ref="H149:H150"/>
    <mergeCell ref="I149:J150"/>
    <mergeCell ref="K149:K150"/>
    <mergeCell ref="G150:G151"/>
    <mergeCell ref="H151:H152"/>
    <mergeCell ref="I151:J152"/>
    <mergeCell ref="K151:K152"/>
    <mergeCell ref="H145:H146"/>
    <mergeCell ref="I145:J146"/>
    <mergeCell ref="K145:K146"/>
    <mergeCell ref="G147:G148"/>
    <mergeCell ref="H147:H148"/>
    <mergeCell ref="I147:J148"/>
    <mergeCell ref="K147:K148"/>
    <mergeCell ref="H140:H141"/>
    <mergeCell ref="I140:J141"/>
    <mergeCell ref="K140:K141"/>
    <mergeCell ref="G141:G142"/>
    <mergeCell ref="H142:H143"/>
    <mergeCell ref="I142:J143"/>
    <mergeCell ref="K142:K143"/>
    <mergeCell ref="H136:H137"/>
    <mergeCell ref="I136:J137"/>
    <mergeCell ref="K136:K137"/>
    <mergeCell ref="G138:G139"/>
    <mergeCell ref="H138:H139"/>
    <mergeCell ref="I138:J139"/>
    <mergeCell ref="K138:K139"/>
    <mergeCell ref="H131:H132"/>
    <mergeCell ref="I131:J132"/>
    <mergeCell ref="K131:K132"/>
    <mergeCell ref="G132:G133"/>
    <mergeCell ref="H133:H134"/>
    <mergeCell ref="I133:J134"/>
    <mergeCell ref="K133:K134"/>
    <mergeCell ref="H127:H128"/>
    <mergeCell ref="I127:J128"/>
    <mergeCell ref="K127:K128"/>
    <mergeCell ref="G129:G130"/>
    <mergeCell ref="H129:H130"/>
    <mergeCell ref="I129:J130"/>
    <mergeCell ref="K129:K130"/>
    <mergeCell ref="H122:H123"/>
    <mergeCell ref="I122:J123"/>
    <mergeCell ref="K122:K123"/>
    <mergeCell ref="G123:G124"/>
    <mergeCell ref="H124:H125"/>
    <mergeCell ref="I124:J125"/>
    <mergeCell ref="K124:K125"/>
    <mergeCell ref="H118:H119"/>
    <mergeCell ref="I118:J119"/>
    <mergeCell ref="K118:K119"/>
    <mergeCell ref="G120:G121"/>
    <mergeCell ref="H120:H121"/>
    <mergeCell ref="I120:J121"/>
    <mergeCell ref="K120:K121"/>
    <mergeCell ref="H113:H114"/>
    <mergeCell ref="I113:J114"/>
    <mergeCell ref="K113:K114"/>
    <mergeCell ref="G114:G115"/>
    <mergeCell ref="H115:H116"/>
    <mergeCell ref="I115:J116"/>
    <mergeCell ref="K115:K116"/>
    <mergeCell ref="H109:H110"/>
    <mergeCell ref="I109:J110"/>
    <mergeCell ref="K109:K110"/>
    <mergeCell ref="G111:G112"/>
    <mergeCell ref="H111:H112"/>
    <mergeCell ref="I111:J112"/>
    <mergeCell ref="K111:K112"/>
    <mergeCell ref="H104:H105"/>
    <mergeCell ref="I104:J105"/>
    <mergeCell ref="K104:K105"/>
    <mergeCell ref="G105:G106"/>
    <mergeCell ref="H106:H107"/>
    <mergeCell ref="I106:J107"/>
    <mergeCell ref="K106:K107"/>
    <mergeCell ref="H100:H101"/>
    <mergeCell ref="I100:J101"/>
    <mergeCell ref="K100:K101"/>
    <mergeCell ref="G102:G103"/>
    <mergeCell ref="H102:H103"/>
    <mergeCell ref="I102:J103"/>
    <mergeCell ref="K102:K103"/>
    <mergeCell ref="H95:H96"/>
    <mergeCell ref="I95:J96"/>
    <mergeCell ref="K95:K96"/>
    <mergeCell ref="G96:G97"/>
    <mergeCell ref="H97:H98"/>
    <mergeCell ref="I97:J98"/>
    <mergeCell ref="K97:K98"/>
    <mergeCell ref="H91:H92"/>
    <mergeCell ref="I91:J92"/>
    <mergeCell ref="K91:K92"/>
    <mergeCell ref="G93:G94"/>
    <mergeCell ref="H93:H94"/>
    <mergeCell ref="I93:J94"/>
    <mergeCell ref="K93:K94"/>
    <mergeCell ref="H86:H87"/>
    <mergeCell ref="I86:J87"/>
    <mergeCell ref="K86:K87"/>
    <mergeCell ref="G87:G88"/>
    <mergeCell ref="H88:H89"/>
    <mergeCell ref="I88:J89"/>
    <mergeCell ref="K88:K89"/>
    <mergeCell ref="H82:H83"/>
    <mergeCell ref="I82:J83"/>
    <mergeCell ref="K82:K83"/>
    <mergeCell ref="G84:G85"/>
    <mergeCell ref="H84:H85"/>
    <mergeCell ref="I84:J85"/>
    <mergeCell ref="K84:K85"/>
    <mergeCell ref="H77:H78"/>
    <mergeCell ref="I77:J78"/>
    <mergeCell ref="K77:K78"/>
    <mergeCell ref="G78:G79"/>
    <mergeCell ref="H79:H80"/>
    <mergeCell ref="I79:J80"/>
    <mergeCell ref="K79:K80"/>
    <mergeCell ref="H73:H74"/>
    <mergeCell ref="I73:J74"/>
    <mergeCell ref="K73:K74"/>
    <mergeCell ref="G75:G76"/>
    <mergeCell ref="H75:H76"/>
    <mergeCell ref="I75:J76"/>
    <mergeCell ref="K75:K76"/>
    <mergeCell ref="H68:H69"/>
    <mergeCell ref="I68:J69"/>
    <mergeCell ref="K68:K69"/>
    <mergeCell ref="G69:G70"/>
    <mergeCell ref="H70:H71"/>
    <mergeCell ref="I70:J71"/>
    <mergeCell ref="K70:K71"/>
    <mergeCell ref="H64:H65"/>
    <mergeCell ref="I64:J65"/>
    <mergeCell ref="K64:K65"/>
    <mergeCell ref="G66:G67"/>
    <mergeCell ref="H66:H67"/>
    <mergeCell ref="I66:J67"/>
    <mergeCell ref="K66:K67"/>
    <mergeCell ref="H59:H60"/>
    <mergeCell ref="I59:J60"/>
    <mergeCell ref="K59:K60"/>
    <mergeCell ref="G60:G61"/>
    <mergeCell ref="H61:H62"/>
    <mergeCell ref="I61:J62"/>
    <mergeCell ref="K61:K62"/>
    <mergeCell ref="H55:H56"/>
    <mergeCell ref="I55:J56"/>
    <mergeCell ref="K55:K56"/>
    <mergeCell ref="G57:G58"/>
    <mergeCell ref="H57:H58"/>
    <mergeCell ref="I57:J58"/>
    <mergeCell ref="K57:K58"/>
    <mergeCell ref="H50:H51"/>
    <mergeCell ref="I50:J51"/>
    <mergeCell ref="K50:K51"/>
    <mergeCell ref="G51:G52"/>
    <mergeCell ref="H52:H53"/>
    <mergeCell ref="I52:J53"/>
    <mergeCell ref="K52:K53"/>
    <mergeCell ref="H46:H47"/>
    <mergeCell ref="I46:J47"/>
    <mergeCell ref="K46:K47"/>
    <mergeCell ref="G48:G49"/>
    <mergeCell ref="H48:H49"/>
    <mergeCell ref="I48:J49"/>
    <mergeCell ref="K48:K49"/>
    <mergeCell ref="H41:H42"/>
    <mergeCell ref="I41:J42"/>
    <mergeCell ref="K41:K42"/>
    <mergeCell ref="G42:G43"/>
    <mergeCell ref="H43:H44"/>
    <mergeCell ref="I43:J44"/>
    <mergeCell ref="K43:K44"/>
    <mergeCell ref="H37:H38"/>
    <mergeCell ref="I37:J38"/>
    <mergeCell ref="K37:K38"/>
    <mergeCell ref="G39:G40"/>
    <mergeCell ref="H39:H40"/>
    <mergeCell ref="I39:J40"/>
    <mergeCell ref="K39:K40"/>
    <mergeCell ref="H32:H33"/>
    <mergeCell ref="I32:J33"/>
    <mergeCell ref="K32:K33"/>
    <mergeCell ref="G33:G34"/>
    <mergeCell ref="H34:H35"/>
    <mergeCell ref="I34:J35"/>
    <mergeCell ref="K34:K35"/>
    <mergeCell ref="H28:H29"/>
    <mergeCell ref="I28:J29"/>
    <mergeCell ref="K28:K29"/>
    <mergeCell ref="G30:G31"/>
    <mergeCell ref="H30:H31"/>
    <mergeCell ref="I30:J31"/>
    <mergeCell ref="K30:K31"/>
    <mergeCell ref="H23:H24"/>
    <mergeCell ref="I23:J24"/>
    <mergeCell ref="K23:K24"/>
    <mergeCell ref="G24:G25"/>
    <mergeCell ref="H25:H26"/>
    <mergeCell ref="I25:J26"/>
    <mergeCell ref="K25:K26"/>
    <mergeCell ref="H19:H20"/>
    <mergeCell ref="I19:J20"/>
    <mergeCell ref="K19:K20"/>
    <mergeCell ref="G21:G22"/>
    <mergeCell ref="H21:H22"/>
    <mergeCell ref="I21:J22"/>
    <mergeCell ref="K21:K22"/>
    <mergeCell ref="H14:H15"/>
    <mergeCell ref="I14:J15"/>
    <mergeCell ref="K14:K15"/>
    <mergeCell ref="G15:G16"/>
    <mergeCell ref="H16:H17"/>
    <mergeCell ref="I16:J17"/>
    <mergeCell ref="K16:K17"/>
    <mergeCell ref="H10:H11"/>
    <mergeCell ref="I10:J11"/>
    <mergeCell ref="K10:K11"/>
    <mergeCell ref="G12:G13"/>
    <mergeCell ref="H12:H13"/>
    <mergeCell ref="I12:J13"/>
    <mergeCell ref="K12:K13"/>
    <mergeCell ref="H5:H6"/>
    <mergeCell ref="I5:J6"/>
    <mergeCell ref="K5:K6"/>
    <mergeCell ref="G6:G7"/>
    <mergeCell ref="H7:H8"/>
    <mergeCell ref="I7:J8"/>
    <mergeCell ref="K7:K8"/>
    <mergeCell ref="H1:H2"/>
    <mergeCell ref="I1:J2"/>
    <mergeCell ref="K1:K2"/>
    <mergeCell ref="G3:G4"/>
    <mergeCell ref="H3:H4"/>
    <mergeCell ref="I3:J4"/>
    <mergeCell ref="K3:K4"/>
    <mergeCell ref="B185:B186"/>
    <mergeCell ref="C185:D186"/>
    <mergeCell ref="E185:E186"/>
    <mergeCell ref="A186:A187"/>
    <mergeCell ref="B187:B188"/>
    <mergeCell ref="C187:D188"/>
    <mergeCell ref="E187:E188"/>
    <mergeCell ref="B181:B182"/>
    <mergeCell ref="C181:D182"/>
    <mergeCell ref="E181:E182"/>
    <mergeCell ref="A183:A184"/>
    <mergeCell ref="B183:B184"/>
    <mergeCell ref="C183:D184"/>
    <mergeCell ref="E183:E184"/>
    <mergeCell ref="B176:B177"/>
    <mergeCell ref="C176:D177"/>
    <mergeCell ref="E176:E177"/>
    <mergeCell ref="A177:A178"/>
    <mergeCell ref="B178:B179"/>
    <mergeCell ref="C178:D179"/>
    <mergeCell ref="E178:E179"/>
    <mergeCell ref="B172:B173"/>
    <mergeCell ref="C172:D173"/>
    <mergeCell ref="E172:E173"/>
    <mergeCell ref="A174:A175"/>
    <mergeCell ref="B174:B175"/>
    <mergeCell ref="C174:D175"/>
    <mergeCell ref="E174:E175"/>
    <mergeCell ref="B167:B168"/>
    <mergeCell ref="C167:D168"/>
    <mergeCell ref="E167:E168"/>
    <mergeCell ref="A168:A169"/>
    <mergeCell ref="B169:B170"/>
    <mergeCell ref="C169:D170"/>
    <mergeCell ref="E169:E170"/>
    <mergeCell ref="B163:B164"/>
    <mergeCell ref="C163:D164"/>
    <mergeCell ref="E163:E164"/>
    <mergeCell ref="A165:A166"/>
    <mergeCell ref="B165:B166"/>
    <mergeCell ref="C165:D166"/>
    <mergeCell ref="E165:E166"/>
    <mergeCell ref="B158:B159"/>
    <mergeCell ref="C158:D159"/>
    <mergeCell ref="E158:E159"/>
    <mergeCell ref="A159:A160"/>
    <mergeCell ref="B160:B161"/>
    <mergeCell ref="C160:D161"/>
    <mergeCell ref="E160:E161"/>
    <mergeCell ref="B154:B155"/>
    <mergeCell ref="C154:D155"/>
    <mergeCell ref="E154:E155"/>
    <mergeCell ref="A156:A157"/>
    <mergeCell ref="B156:B157"/>
    <mergeCell ref="C156:D157"/>
    <mergeCell ref="E156:E157"/>
    <mergeCell ref="B149:B150"/>
    <mergeCell ref="C149:D150"/>
    <mergeCell ref="E149:E150"/>
    <mergeCell ref="A150:A151"/>
    <mergeCell ref="B151:B152"/>
    <mergeCell ref="C151:D152"/>
    <mergeCell ref="E151:E152"/>
    <mergeCell ref="B145:B146"/>
    <mergeCell ref="C145:D146"/>
    <mergeCell ref="E145:E146"/>
    <mergeCell ref="A147:A148"/>
    <mergeCell ref="B147:B148"/>
    <mergeCell ref="C147:D148"/>
    <mergeCell ref="E147:E148"/>
    <mergeCell ref="B140:B141"/>
    <mergeCell ref="C140:D141"/>
    <mergeCell ref="E140:E141"/>
    <mergeCell ref="A141:A142"/>
    <mergeCell ref="B142:B143"/>
    <mergeCell ref="C142:D143"/>
    <mergeCell ref="E142:E143"/>
    <mergeCell ref="B136:B137"/>
    <mergeCell ref="C136:D137"/>
    <mergeCell ref="E136:E137"/>
    <mergeCell ref="A138:A139"/>
    <mergeCell ref="B138:B139"/>
    <mergeCell ref="C138:D139"/>
    <mergeCell ref="E138:E139"/>
    <mergeCell ref="B131:B132"/>
    <mergeCell ref="C131:D132"/>
    <mergeCell ref="E131:E132"/>
    <mergeCell ref="A132:A133"/>
    <mergeCell ref="B133:B134"/>
    <mergeCell ref="C133:D134"/>
    <mergeCell ref="E133:E134"/>
    <mergeCell ref="B127:B128"/>
    <mergeCell ref="C127:D128"/>
    <mergeCell ref="E127:E128"/>
    <mergeCell ref="A129:A130"/>
    <mergeCell ref="B129:B130"/>
    <mergeCell ref="C129:D130"/>
    <mergeCell ref="E129:E130"/>
    <mergeCell ref="B122:B123"/>
    <mergeCell ref="C122:D123"/>
    <mergeCell ref="E122:E123"/>
    <mergeCell ref="A123:A124"/>
    <mergeCell ref="B124:B125"/>
    <mergeCell ref="C124:D125"/>
    <mergeCell ref="E124:E125"/>
    <mergeCell ref="B118:B119"/>
    <mergeCell ref="C118:D119"/>
    <mergeCell ref="E118:E119"/>
    <mergeCell ref="A120:A121"/>
    <mergeCell ref="B120:B121"/>
    <mergeCell ref="C120:D121"/>
    <mergeCell ref="E120:E121"/>
    <mergeCell ref="B113:B114"/>
    <mergeCell ref="C113:D114"/>
    <mergeCell ref="E113:E114"/>
    <mergeCell ref="A114:A115"/>
    <mergeCell ref="B115:B116"/>
    <mergeCell ref="C115:D116"/>
    <mergeCell ref="E115:E116"/>
    <mergeCell ref="B109:B110"/>
    <mergeCell ref="C109:D110"/>
    <mergeCell ref="E109:E110"/>
    <mergeCell ref="A111:A112"/>
    <mergeCell ref="B111:B112"/>
    <mergeCell ref="C111:D112"/>
    <mergeCell ref="E111:E112"/>
    <mergeCell ref="B104:B105"/>
    <mergeCell ref="C104:D105"/>
    <mergeCell ref="E104:E105"/>
    <mergeCell ref="A105:A106"/>
    <mergeCell ref="B106:B107"/>
    <mergeCell ref="C106:D107"/>
    <mergeCell ref="E106:E107"/>
    <mergeCell ref="B100:B101"/>
    <mergeCell ref="C100:D101"/>
    <mergeCell ref="E100:E101"/>
    <mergeCell ref="A102:A103"/>
    <mergeCell ref="B102:B103"/>
    <mergeCell ref="C102:D103"/>
    <mergeCell ref="E102:E103"/>
    <mergeCell ref="B95:B96"/>
    <mergeCell ref="C95:D96"/>
    <mergeCell ref="E95:E96"/>
    <mergeCell ref="A96:A97"/>
    <mergeCell ref="B97:B98"/>
    <mergeCell ref="C97:D98"/>
    <mergeCell ref="E97:E98"/>
    <mergeCell ref="B91:B92"/>
    <mergeCell ref="C91:D92"/>
    <mergeCell ref="E91:E92"/>
    <mergeCell ref="A93:A94"/>
    <mergeCell ref="B93:B94"/>
    <mergeCell ref="C93:D94"/>
    <mergeCell ref="E93:E94"/>
    <mergeCell ref="B86:B87"/>
    <mergeCell ref="C86:D87"/>
    <mergeCell ref="E86:E87"/>
    <mergeCell ref="A87:A88"/>
    <mergeCell ref="B88:B89"/>
    <mergeCell ref="C88:D89"/>
    <mergeCell ref="E88:E89"/>
    <mergeCell ref="B82:B83"/>
    <mergeCell ref="C82:D83"/>
    <mergeCell ref="E82:E83"/>
    <mergeCell ref="A84:A85"/>
    <mergeCell ref="B84:B85"/>
    <mergeCell ref="C84:D85"/>
    <mergeCell ref="E84:E85"/>
    <mergeCell ref="B77:B78"/>
    <mergeCell ref="C77:D78"/>
    <mergeCell ref="E77:E78"/>
    <mergeCell ref="A78:A79"/>
    <mergeCell ref="B79:B80"/>
    <mergeCell ref="C79:D80"/>
    <mergeCell ref="E79:E80"/>
    <mergeCell ref="B73:B74"/>
    <mergeCell ref="C73:D74"/>
    <mergeCell ref="E73:E74"/>
    <mergeCell ref="A75:A76"/>
    <mergeCell ref="B75:B76"/>
    <mergeCell ref="C75:D76"/>
    <mergeCell ref="E75:E76"/>
    <mergeCell ref="B68:B69"/>
    <mergeCell ref="C68:D69"/>
    <mergeCell ref="E68:E69"/>
    <mergeCell ref="A69:A70"/>
    <mergeCell ref="B70:B71"/>
    <mergeCell ref="C70:D71"/>
    <mergeCell ref="E70:E71"/>
    <mergeCell ref="B64:B65"/>
    <mergeCell ref="C64:D65"/>
    <mergeCell ref="E64:E65"/>
    <mergeCell ref="A66:A67"/>
    <mergeCell ref="B66:B67"/>
    <mergeCell ref="C66:D67"/>
    <mergeCell ref="E66:E67"/>
    <mergeCell ref="B59:B60"/>
    <mergeCell ref="C59:D60"/>
    <mergeCell ref="E59:E60"/>
    <mergeCell ref="A60:A61"/>
    <mergeCell ref="B61:B62"/>
    <mergeCell ref="C61:D62"/>
    <mergeCell ref="E61:E62"/>
    <mergeCell ref="B55:B56"/>
    <mergeCell ref="C55:D56"/>
    <mergeCell ref="E55:E56"/>
    <mergeCell ref="A57:A58"/>
    <mergeCell ref="B57:B58"/>
    <mergeCell ref="C57:D58"/>
    <mergeCell ref="E57:E58"/>
    <mergeCell ref="B50:B51"/>
    <mergeCell ref="C50:D51"/>
    <mergeCell ref="E50:E51"/>
    <mergeCell ref="A51:A52"/>
    <mergeCell ref="B52:B53"/>
    <mergeCell ref="C52:D53"/>
    <mergeCell ref="E52:E53"/>
    <mergeCell ref="B46:B47"/>
    <mergeCell ref="C46:D47"/>
    <mergeCell ref="E46:E47"/>
    <mergeCell ref="A48:A49"/>
    <mergeCell ref="B48:B49"/>
    <mergeCell ref="C48:D49"/>
    <mergeCell ref="E48:E49"/>
    <mergeCell ref="B41:B42"/>
    <mergeCell ref="C41:D42"/>
    <mergeCell ref="E41:E42"/>
    <mergeCell ref="A42:A43"/>
    <mergeCell ref="B43:B44"/>
    <mergeCell ref="C43:D44"/>
    <mergeCell ref="E43:E44"/>
    <mergeCell ref="B37:B38"/>
    <mergeCell ref="C37:D38"/>
    <mergeCell ref="E37:E38"/>
    <mergeCell ref="A39:A40"/>
    <mergeCell ref="B39:B40"/>
    <mergeCell ref="C39:D40"/>
    <mergeCell ref="E39:E40"/>
    <mergeCell ref="B32:B33"/>
    <mergeCell ref="C32:D33"/>
    <mergeCell ref="E32:E33"/>
    <mergeCell ref="A33:A34"/>
    <mergeCell ref="B34:B35"/>
    <mergeCell ref="C34:D35"/>
    <mergeCell ref="E34:E35"/>
    <mergeCell ref="B28:B29"/>
    <mergeCell ref="C28:D29"/>
    <mergeCell ref="E28:E29"/>
    <mergeCell ref="A30:A31"/>
    <mergeCell ref="B30:B31"/>
    <mergeCell ref="C30:D31"/>
    <mergeCell ref="E30:E31"/>
    <mergeCell ref="B23:B24"/>
    <mergeCell ref="C23:D24"/>
    <mergeCell ref="E23:E24"/>
    <mergeCell ref="A24:A25"/>
    <mergeCell ref="B25:B26"/>
    <mergeCell ref="C25:D26"/>
    <mergeCell ref="E25:E26"/>
    <mergeCell ref="E16:E17"/>
    <mergeCell ref="B19:B20"/>
    <mergeCell ref="C19:D20"/>
    <mergeCell ref="E19:E20"/>
    <mergeCell ref="A21:A22"/>
    <mergeCell ref="B21:B22"/>
    <mergeCell ref="C21:D22"/>
    <mergeCell ref="E21:E22"/>
    <mergeCell ref="A12:A13"/>
    <mergeCell ref="B12:B13"/>
    <mergeCell ref="C12:D13"/>
    <mergeCell ref="E12:E13"/>
    <mergeCell ref="B14:B15"/>
    <mergeCell ref="C14:D15"/>
    <mergeCell ref="E14:E15"/>
    <mergeCell ref="A15:A16"/>
    <mergeCell ref="B16:B17"/>
    <mergeCell ref="C16:D17"/>
    <mergeCell ref="E1:E2"/>
    <mergeCell ref="E3:E4"/>
    <mergeCell ref="E5:E6"/>
    <mergeCell ref="E7:E8"/>
    <mergeCell ref="B10:B11"/>
    <mergeCell ref="C10:D11"/>
    <mergeCell ref="E10:E11"/>
    <mergeCell ref="B1:B2"/>
    <mergeCell ref="C1:D2"/>
    <mergeCell ref="A3:A4"/>
    <mergeCell ref="B3:B4"/>
    <mergeCell ref="C3:D4"/>
    <mergeCell ref="B5:B6"/>
    <mergeCell ref="C5:D6"/>
    <mergeCell ref="A6:A7"/>
    <mergeCell ref="B7:B8"/>
    <mergeCell ref="C7:D8"/>
    <mergeCell ref="B192:B193"/>
    <mergeCell ref="C192:D193"/>
    <mergeCell ref="E192:E193"/>
    <mergeCell ref="A194:A195"/>
    <mergeCell ref="B194:B195"/>
    <mergeCell ref="C194:D195"/>
    <mergeCell ref="E194:E195"/>
    <mergeCell ref="B196:B197"/>
    <mergeCell ref="C196:D197"/>
    <mergeCell ref="E196:E197"/>
    <mergeCell ref="A197:A198"/>
    <mergeCell ref="B198:B199"/>
    <mergeCell ref="C198:D199"/>
    <mergeCell ref="E198:E199"/>
    <mergeCell ref="H192:H193"/>
    <mergeCell ref="I192:J193"/>
    <mergeCell ref="K192:K193"/>
    <mergeCell ref="G194:G195"/>
    <mergeCell ref="H194:H195"/>
    <mergeCell ref="I194:J195"/>
    <mergeCell ref="K194:K195"/>
    <mergeCell ref="H196:H197"/>
    <mergeCell ref="I196:J197"/>
    <mergeCell ref="K196:K197"/>
    <mergeCell ref="G197:G198"/>
    <mergeCell ref="H198:H199"/>
    <mergeCell ref="I198:J199"/>
    <mergeCell ref="K198:K199"/>
    <mergeCell ref="N192:N193"/>
    <mergeCell ref="O192:P193"/>
    <mergeCell ref="Q192:Q193"/>
    <mergeCell ref="M194:M195"/>
    <mergeCell ref="N194:N195"/>
    <mergeCell ref="O194:P195"/>
    <mergeCell ref="Q194:Q195"/>
    <mergeCell ref="N196:N197"/>
    <mergeCell ref="O196:P197"/>
    <mergeCell ref="Q196:Q197"/>
    <mergeCell ref="M197:M198"/>
    <mergeCell ref="N198:N199"/>
    <mergeCell ref="O198:P199"/>
    <mergeCell ref="Q198:Q199"/>
    <mergeCell ref="T192:T193"/>
    <mergeCell ref="U192:V193"/>
    <mergeCell ref="W192:W193"/>
    <mergeCell ref="S194:S195"/>
    <mergeCell ref="T194:T195"/>
    <mergeCell ref="U194:V195"/>
    <mergeCell ref="W194:W195"/>
    <mergeCell ref="T196:T197"/>
    <mergeCell ref="U196:V197"/>
    <mergeCell ref="W196:W197"/>
    <mergeCell ref="S197:S198"/>
    <mergeCell ref="T198:T199"/>
    <mergeCell ref="U198:V199"/>
    <mergeCell ref="W198:W199"/>
  </mergeCells>
  <pageMargins left="0" right="0" top="0" bottom="0" header="0" footer="0"/>
  <pageSetup paperSize="9" orientation="portrait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2"/>
  <dimension ref="A1:AC207"/>
  <sheetViews>
    <sheetView view="pageLayout" topLeftCell="A109" zoomScale="80" zoomScalePageLayoutView="80" workbookViewId="0">
      <selection activeCell="G1" sqref="G1:K1048576"/>
    </sheetView>
  </sheetViews>
  <sheetFormatPr defaultRowHeight="12.75"/>
  <cols>
    <col min="1" max="1" width="27.140625" customWidth="1"/>
    <col min="2" max="2" width="23.140625" customWidth="1"/>
    <col min="3" max="3" width="8.28515625" customWidth="1"/>
    <col min="4" max="4" width="5.140625" customWidth="1"/>
    <col min="5" max="5" width="15" customWidth="1"/>
    <col min="6" max="6" width="9.140625" customWidth="1"/>
    <col min="7" max="7" width="30.140625" hidden="1" customWidth="1"/>
    <col min="8" max="8" width="12.7109375" hidden="1" customWidth="1"/>
    <col min="9" max="10" width="9.140625" hidden="1" customWidth="1"/>
    <col min="11" max="11" width="19.28515625" hidden="1" customWidth="1"/>
    <col min="12" max="12" width="2.42578125" customWidth="1"/>
    <col min="13" max="13" width="30.140625" hidden="1" customWidth="1"/>
    <col min="14" max="14" width="25" hidden="1" customWidth="1"/>
    <col min="15" max="16" width="0" hidden="1" customWidth="1"/>
    <col min="17" max="17" width="18.85546875" hidden="1" customWidth="1"/>
    <col min="18" max="18" width="2.85546875" hidden="1" customWidth="1"/>
    <col min="19" max="19" width="29.85546875" customWidth="1"/>
    <col min="20" max="20" width="25" customWidth="1"/>
    <col min="22" max="22" width="9.140625" customWidth="1"/>
    <col min="23" max="23" width="18" customWidth="1"/>
    <col min="25" max="25" width="26.28515625" customWidth="1"/>
    <col min="26" max="26" width="21.140625" customWidth="1"/>
  </cols>
  <sheetData>
    <row r="1" spans="1:29" ht="11.25" customHeight="1">
      <c r="A1" s="320"/>
      <c r="B1" s="4202"/>
      <c r="C1" s="4269" t="s">
        <v>292</v>
      </c>
      <c r="D1" s="4270"/>
      <c r="E1" s="4273" t="e">
        <f>'10,00'!#REF!</f>
        <v>#REF!</v>
      </c>
      <c r="G1" s="320"/>
      <c r="H1" s="4202"/>
      <c r="I1" s="4269" t="s">
        <v>292</v>
      </c>
      <c r="J1" s="4270"/>
      <c r="K1" s="4273" t="e">
        <f>'11,30'!F19</f>
        <v>#REF!</v>
      </c>
      <c r="M1" s="320"/>
      <c r="N1" s="4202"/>
      <c r="O1" s="4269" t="s">
        <v>292</v>
      </c>
      <c r="P1" s="4270"/>
      <c r="Q1" s="4273" t="e">
        <f>'16,00'!F19</f>
        <v>#REF!</v>
      </c>
      <c r="S1" s="320"/>
      <c r="T1" s="4202"/>
      <c r="U1" s="4269" t="s">
        <v>292</v>
      </c>
      <c r="V1" s="4270"/>
      <c r="W1" s="4273" t="e">
        <f>'19,00'!#REF!</f>
        <v>#REF!</v>
      </c>
      <c r="Y1" s="320"/>
      <c r="Z1" s="4202"/>
      <c r="AA1" s="4269" t="s">
        <v>292</v>
      </c>
      <c r="AB1" s="4270"/>
      <c r="AC1" s="4273" t="e">
        <f>ночь!D19</f>
        <v>#REF!</v>
      </c>
    </row>
    <row r="2" spans="1:29" ht="15.75">
      <c r="A2" s="312">
        <f>ст.самсы!A2</f>
        <v>0.41666666666666669</v>
      </c>
      <c r="B2" s="4202"/>
      <c r="C2" s="4271"/>
      <c r="D2" s="4272"/>
      <c r="E2" s="4274"/>
      <c r="G2" s="312">
        <f>ст.самсы!G2</f>
        <v>0.5</v>
      </c>
      <c r="H2" s="4202"/>
      <c r="I2" s="4271"/>
      <c r="J2" s="4272"/>
      <c r="K2" s="4274"/>
      <c r="M2" s="312">
        <f>ст.самсы!M2</f>
        <v>0.66666666666666663</v>
      </c>
      <c r="N2" s="4202"/>
      <c r="O2" s="4271"/>
      <c r="P2" s="4272"/>
      <c r="Q2" s="4274"/>
      <c r="S2" s="312">
        <f>ст.самсы!S2</f>
        <v>0.79166666666666663</v>
      </c>
      <c r="T2" s="4202"/>
      <c r="U2" s="4271"/>
      <c r="V2" s="4272"/>
      <c r="W2" s="4274"/>
      <c r="Y2" s="312" t="str">
        <f>ст.самсы!Y2</f>
        <v>Ночь</v>
      </c>
      <c r="Z2" s="4202"/>
      <c r="AA2" s="4271"/>
      <c r="AB2" s="4272"/>
      <c r="AC2" s="4274"/>
    </row>
    <row r="3" spans="1:29">
      <c r="A3" s="4206" t="str">
        <f>ст.самсы!A3</f>
        <v>павильон "Орто-Сай"</v>
      </c>
      <c r="B3" s="4207" t="s">
        <v>251</v>
      </c>
      <c r="C3" s="4275" t="s">
        <v>293</v>
      </c>
      <c r="D3" s="4276"/>
      <c r="E3" s="4273" t="e">
        <f>'10,00'!#REF!</f>
        <v>#REF!</v>
      </c>
      <c r="G3" s="4206" t="str">
        <f>ст.самсы!G3</f>
        <v>павильон "Орто-Сай"</v>
      </c>
      <c r="H3" s="4207" t="s">
        <v>251</v>
      </c>
      <c r="I3" s="4275" t="s">
        <v>293</v>
      </c>
      <c r="J3" s="4276"/>
      <c r="K3" s="4273" t="e">
        <f>'11,30'!F20</f>
        <v>#REF!</v>
      </c>
      <c r="M3" s="4206" t="str">
        <f>ст.самсы!M3</f>
        <v>павильон "Орто-Сай"</v>
      </c>
      <c r="N3" s="4207" t="s">
        <v>251</v>
      </c>
      <c r="O3" s="4275" t="s">
        <v>293</v>
      </c>
      <c r="P3" s="4276"/>
      <c r="Q3" s="4273" t="e">
        <f>'16,00'!F20</f>
        <v>#REF!</v>
      </c>
      <c r="S3" s="4206" t="str">
        <f>ст.самсы!S3</f>
        <v>павильон "Орто-Сай"</v>
      </c>
      <c r="T3" s="4207" t="s">
        <v>251</v>
      </c>
      <c r="U3" s="4275" t="s">
        <v>293</v>
      </c>
      <c r="V3" s="4276"/>
      <c r="W3" s="4273" t="e">
        <f>'19,00'!#REF!</f>
        <v>#REF!</v>
      </c>
      <c r="Y3" s="4206" t="str">
        <f>ст.самсы!Y3</f>
        <v>павильон "Орто-Сай"</v>
      </c>
      <c r="Z3" s="4207" t="s">
        <v>251</v>
      </c>
      <c r="AA3" s="4275" t="s">
        <v>293</v>
      </c>
      <c r="AB3" s="4276"/>
      <c r="AC3" s="4273" t="e">
        <f>ночь!D20</f>
        <v>#REF!</v>
      </c>
    </row>
    <row r="4" spans="1:29">
      <c r="A4" s="4206"/>
      <c r="B4" s="4207"/>
      <c r="C4" s="4277"/>
      <c r="D4" s="4278"/>
      <c r="E4" s="4274"/>
      <c r="G4" s="4206"/>
      <c r="H4" s="4207"/>
      <c r="I4" s="4277"/>
      <c r="J4" s="4278"/>
      <c r="K4" s="4274"/>
      <c r="M4" s="4206"/>
      <c r="N4" s="4207"/>
      <c r="O4" s="4277"/>
      <c r="P4" s="4278"/>
      <c r="Q4" s="4274"/>
      <c r="S4" s="4206"/>
      <c r="T4" s="4207"/>
      <c r="U4" s="4277"/>
      <c r="V4" s="4278"/>
      <c r="W4" s="4274"/>
      <c r="Y4" s="4206"/>
      <c r="Z4" s="4207"/>
      <c r="AA4" s="4277"/>
      <c r="AB4" s="4278"/>
      <c r="AC4" s="4274"/>
    </row>
    <row r="5" spans="1:29">
      <c r="A5" s="326"/>
      <c r="B5" s="4207" t="s">
        <v>252</v>
      </c>
      <c r="C5" s="4275"/>
      <c r="D5" s="4276"/>
      <c r="E5" s="4273"/>
      <c r="G5" s="326"/>
      <c r="H5" s="4207" t="s">
        <v>252</v>
      </c>
      <c r="I5" s="4275"/>
      <c r="J5" s="4276"/>
      <c r="K5" s="4273"/>
      <c r="M5" s="326"/>
      <c r="N5" s="4207" t="s">
        <v>252</v>
      </c>
      <c r="O5" s="4275"/>
      <c r="P5" s="4276"/>
      <c r="Q5" s="4273"/>
      <c r="S5" s="326"/>
      <c r="T5" s="4207" t="s">
        <v>252</v>
      </c>
      <c r="U5" s="4275"/>
      <c r="V5" s="4276"/>
      <c r="W5" s="4273"/>
      <c r="Y5" s="326"/>
      <c r="Z5" s="4207" t="s">
        <v>252</v>
      </c>
      <c r="AA5" s="4275"/>
      <c r="AB5" s="4276"/>
      <c r="AC5" s="4273"/>
    </row>
    <row r="6" spans="1:29">
      <c r="A6" s="4267">
        <f>ст.самсы!A6</f>
        <v>44606</v>
      </c>
      <c r="B6" s="4207"/>
      <c r="C6" s="4277"/>
      <c r="D6" s="4278"/>
      <c r="E6" s="4274"/>
      <c r="G6" s="4267">
        <f>ст.самсы!G6</f>
        <v>44606</v>
      </c>
      <c r="H6" s="4207"/>
      <c r="I6" s="4277"/>
      <c r="J6" s="4278"/>
      <c r="K6" s="4274"/>
      <c r="M6" s="4267">
        <f>ст.самсы!M6</f>
        <v>44606</v>
      </c>
      <c r="N6" s="4207"/>
      <c r="O6" s="4277"/>
      <c r="P6" s="4278"/>
      <c r="Q6" s="4274"/>
      <c r="S6" s="4267">
        <f>ст.самсы!S6</f>
        <v>44606</v>
      </c>
      <c r="T6" s="4207"/>
      <c r="U6" s="4277"/>
      <c r="V6" s="4278"/>
      <c r="W6" s="4274"/>
      <c r="Y6" s="4267">
        <f>ст.самсы!Y6</f>
        <v>44606</v>
      </c>
      <c r="Z6" s="4207"/>
      <c r="AA6" s="4277"/>
      <c r="AB6" s="4278"/>
      <c r="AC6" s="4274"/>
    </row>
    <row r="7" spans="1:29" ht="9" customHeight="1">
      <c r="A7" s="4268"/>
      <c r="B7" s="4207" t="s">
        <v>253</v>
      </c>
      <c r="C7" s="4224"/>
      <c r="D7" s="4225"/>
      <c r="E7" s="4273"/>
      <c r="G7" s="4268"/>
      <c r="H7" s="4207" t="s">
        <v>253</v>
      </c>
      <c r="I7" s="4224"/>
      <c r="J7" s="4225"/>
      <c r="K7" s="4273"/>
      <c r="M7" s="4268"/>
      <c r="N7" s="4207" t="s">
        <v>253</v>
      </c>
      <c r="O7" s="4224"/>
      <c r="P7" s="4225"/>
      <c r="Q7" s="4273"/>
      <c r="S7" s="4268"/>
      <c r="T7" s="4207" t="s">
        <v>253</v>
      </c>
      <c r="U7" s="4224"/>
      <c r="V7" s="4225"/>
      <c r="W7" s="4273"/>
      <c r="Y7" s="4268"/>
      <c r="Z7" s="4207" t="s">
        <v>253</v>
      </c>
      <c r="AA7" s="4224"/>
      <c r="AB7" s="4225"/>
      <c r="AC7" s="4273"/>
    </row>
    <row r="8" spans="1:29" ht="9" customHeight="1">
      <c r="A8" s="319"/>
      <c r="B8" s="4207"/>
      <c r="C8" s="4226"/>
      <c r="D8" s="4227"/>
      <c r="E8" s="4274"/>
      <c r="G8" s="319"/>
      <c r="H8" s="4207"/>
      <c r="I8" s="4226"/>
      <c r="J8" s="4227"/>
      <c r="K8" s="4274"/>
      <c r="M8" s="319"/>
      <c r="N8" s="4207"/>
      <c r="O8" s="4226"/>
      <c r="P8" s="4227"/>
      <c r="Q8" s="4274"/>
      <c r="S8" s="319"/>
      <c r="T8" s="4207"/>
      <c r="U8" s="4226"/>
      <c r="V8" s="4227"/>
      <c r="W8" s="4274"/>
      <c r="Y8" s="319"/>
      <c r="Z8" s="4207"/>
      <c r="AA8" s="4226"/>
      <c r="AB8" s="4227"/>
      <c r="AC8" s="4274"/>
    </row>
    <row r="9" spans="1:29" ht="9.75" customHeight="1"/>
    <row r="10" spans="1:29" ht="9" customHeight="1">
      <c r="A10" s="320"/>
      <c r="B10" s="4202"/>
      <c r="C10" s="4269" t="s">
        <v>292</v>
      </c>
      <c r="D10" s="4270"/>
      <c r="E10" s="4273" t="e">
        <f>'10,00'!#REF!</f>
        <v>#REF!</v>
      </c>
      <c r="G10" s="320"/>
      <c r="H10" s="4202"/>
      <c r="I10" s="4269" t="s">
        <v>292</v>
      </c>
      <c r="J10" s="4270"/>
      <c r="K10" s="4273" t="e">
        <f>'11,30'!P19</f>
        <v>#REF!</v>
      </c>
      <c r="M10" s="320"/>
      <c r="N10" s="4202"/>
      <c r="O10" s="4269" t="s">
        <v>292</v>
      </c>
      <c r="P10" s="4270"/>
      <c r="Q10" s="4273" t="e">
        <f>'16,00'!P19</f>
        <v>#REF!</v>
      </c>
      <c r="S10" s="320"/>
      <c r="T10" s="4202"/>
      <c r="U10" s="4269" t="s">
        <v>292</v>
      </c>
      <c r="V10" s="4270"/>
      <c r="W10" s="4273" t="e">
        <f>'19,00'!#REF!</f>
        <v>#REF!</v>
      </c>
      <c r="Y10" s="320"/>
      <c r="Z10" s="4202"/>
      <c r="AA10" s="4269" t="s">
        <v>292</v>
      </c>
      <c r="AB10" s="4270"/>
      <c r="AC10" s="4273" t="e">
        <f>ночь!L19</f>
        <v>#REF!</v>
      </c>
    </row>
    <row r="11" spans="1:29" ht="15.75">
      <c r="A11" s="312">
        <f>ст.самсы!A11</f>
        <v>0.41666666666666669</v>
      </c>
      <c r="B11" s="4202"/>
      <c r="C11" s="4271"/>
      <c r="D11" s="4272"/>
      <c r="E11" s="4274"/>
      <c r="G11" s="312">
        <f>ст.самсы!G11</f>
        <v>0.5</v>
      </c>
      <c r="H11" s="4202"/>
      <c r="I11" s="4271"/>
      <c r="J11" s="4272"/>
      <c r="K11" s="4274"/>
      <c r="M11" s="312">
        <f>ст.самсы!M11</f>
        <v>0.66666666666666663</v>
      </c>
      <c r="N11" s="4202"/>
      <c r="O11" s="4271"/>
      <c r="P11" s="4272"/>
      <c r="Q11" s="4274"/>
      <c r="S11" s="312">
        <f>ст.самсы!S11</f>
        <v>0.79166666666666663</v>
      </c>
      <c r="T11" s="4202"/>
      <c r="U11" s="4271"/>
      <c r="V11" s="4272"/>
      <c r="W11" s="4274"/>
      <c r="Y11" s="312" t="str">
        <f>ст.самсы!Y11</f>
        <v>Ночь</v>
      </c>
      <c r="Z11" s="4202"/>
      <c r="AA11" s="4271"/>
      <c r="AB11" s="4272"/>
      <c r="AC11" s="4274"/>
    </row>
    <row r="12" spans="1:29">
      <c r="A12" s="4206" t="str">
        <f>ст.самсы!A12</f>
        <v>павильон "Восток 5"</v>
      </c>
      <c r="B12" s="4207" t="s">
        <v>251</v>
      </c>
      <c r="C12" s="4275" t="s">
        <v>293</v>
      </c>
      <c r="D12" s="4276"/>
      <c r="E12" s="4273" t="e">
        <f>'10,00'!#REF!</f>
        <v>#REF!</v>
      </c>
      <c r="G12" s="4206" t="str">
        <f>ст.самсы!G12</f>
        <v>павильон "Восток 5"</v>
      </c>
      <c r="H12" s="4207" t="s">
        <v>251</v>
      </c>
      <c r="I12" s="4275" t="s">
        <v>293</v>
      </c>
      <c r="J12" s="4276"/>
      <c r="K12" s="4273" t="e">
        <f>'11,30'!P20</f>
        <v>#REF!</v>
      </c>
      <c r="M12" s="4206" t="str">
        <f>ст.самсы!M12</f>
        <v>павильон "Восток 5"</v>
      </c>
      <c r="N12" s="4207" t="s">
        <v>251</v>
      </c>
      <c r="O12" s="4275" t="s">
        <v>293</v>
      </c>
      <c r="P12" s="4276"/>
      <c r="Q12" s="4273" t="e">
        <f>'16,00'!P20</f>
        <v>#REF!</v>
      </c>
      <c r="S12" s="4206" t="str">
        <f>ст.самсы!S12</f>
        <v>павильон "Восток 5"</v>
      </c>
      <c r="T12" s="4207" t="s">
        <v>251</v>
      </c>
      <c r="U12" s="4275" t="s">
        <v>293</v>
      </c>
      <c r="V12" s="4276"/>
      <c r="W12" s="4273" t="e">
        <f>'19,00'!#REF!</f>
        <v>#REF!</v>
      </c>
      <c r="Y12" s="4206" t="str">
        <f>ст.самсы!Y12</f>
        <v>павильон "Бар"</v>
      </c>
      <c r="Z12" s="4207" t="s">
        <v>251</v>
      </c>
      <c r="AA12" s="4275" t="s">
        <v>293</v>
      </c>
      <c r="AB12" s="4276"/>
      <c r="AC12" s="4273" t="e">
        <f>ночь!L20</f>
        <v>#REF!</v>
      </c>
    </row>
    <row r="13" spans="1:29">
      <c r="A13" s="4206"/>
      <c r="B13" s="4207"/>
      <c r="C13" s="4277"/>
      <c r="D13" s="4278"/>
      <c r="E13" s="4274"/>
      <c r="G13" s="4206"/>
      <c r="H13" s="4207"/>
      <c r="I13" s="4277"/>
      <c r="J13" s="4278"/>
      <c r="K13" s="4274"/>
      <c r="M13" s="4206"/>
      <c r="N13" s="4207"/>
      <c r="O13" s="4277"/>
      <c r="P13" s="4278"/>
      <c r="Q13" s="4274"/>
      <c r="S13" s="4206"/>
      <c r="T13" s="4207"/>
      <c r="U13" s="4277"/>
      <c r="V13" s="4278"/>
      <c r="W13" s="4274"/>
      <c r="Y13" s="4206"/>
      <c r="Z13" s="4207"/>
      <c r="AA13" s="4277"/>
      <c r="AB13" s="4278"/>
      <c r="AC13" s="4274"/>
    </row>
    <row r="14" spans="1:29">
      <c r="A14" s="326"/>
      <c r="B14" s="4207" t="s">
        <v>252</v>
      </c>
      <c r="C14" s="4275"/>
      <c r="D14" s="4276"/>
      <c r="E14" s="4273"/>
      <c r="G14" s="326"/>
      <c r="H14" s="4207" t="s">
        <v>252</v>
      </c>
      <c r="I14" s="4275"/>
      <c r="J14" s="4276"/>
      <c r="K14" s="4273"/>
      <c r="M14" s="326"/>
      <c r="N14" s="4207" t="s">
        <v>252</v>
      </c>
      <c r="O14" s="4275"/>
      <c r="P14" s="4276"/>
      <c r="Q14" s="4273"/>
      <c r="S14" s="326"/>
      <c r="T14" s="4207" t="s">
        <v>252</v>
      </c>
      <c r="U14" s="4275"/>
      <c r="V14" s="4276"/>
      <c r="W14" s="4273"/>
      <c r="Y14" s="326"/>
      <c r="Z14" s="4207" t="s">
        <v>252</v>
      </c>
      <c r="AA14" s="4275"/>
      <c r="AB14" s="4276"/>
      <c r="AC14" s="4273"/>
    </row>
    <row r="15" spans="1:29">
      <c r="A15" s="4267">
        <f>ст.самсы!A15</f>
        <v>44606</v>
      </c>
      <c r="B15" s="4207"/>
      <c r="C15" s="4277"/>
      <c r="D15" s="4278"/>
      <c r="E15" s="4274"/>
      <c r="G15" s="4267">
        <f>ст.самсы!G15</f>
        <v>44606</v>
      </c>
      <c r="H15" s="4207"/>
      <c r="I15" s="4277"/>
      <c r="J15" s="4278"/>
      <c r="K15" s="4274"/>
      <c r="M15" s="4267">
        <f>ст.самсы!M15</f>
        <v>44606</v>
      </c>
      <c r="N15" s="4207"/>
      <c r="O15" s="4277"/>
      <c r="P15" s="4278"/>
      <c r="Q15" s="4274"/>
      <c r="S15" s="4267">
        <f>ст.самсы!S15</f>
        <v>44606</v>
      </c>
      <c r="T15" s="4207"/>
      <c r="U15" s="4277"/>
      <c r="V15" s="4278"/>
      <c r="W15" s="4274"/>
      <c r="Y15" s="4267">
        <f>ст.самсы!Y15</f>
        <v>44606</v>
      </c>
      <c r="Z15" s="4207"/>
      <c r="AA15" s="4277"/>
      <c r="AB15" s="4278"/>
      <c r="AC15" s="4274"/>
    </row>
    <row r="16" spans="1:29">
      <c r="A16" s="4268"/>
      <c r="B16" s="4207" t="s">
        <v>253</v>
      </c>
      <c r="C16" s="4224"/>
      <c r="D16" s="4225"/>
      <c r="E16" s="4273"/>
      <c r="G16" s="4268"/>
      <c r="H16" s="4207" t="s">
        <v>253</v>
      </c>
      <c r="I16" s="4224"/>
      <c r="J16" s="4225"/>
      <c r="K16" s="4273"/>
      <c r="M16" s="4268"/>
      <c r="N16" s="4207" t="s">
        <v>253</v>
      </c>
      <c r="O16" s="4224"/>
      <c r="P16" s="4225"/>
      <c r="Q16" s="4273"/>
      <c r="S16" s="4268"/>
      <c r="T16" s="4207" t="s">
        <v>253</v>
      </c>
      <c r="U16" s="4224"/>
      <c r="V16" s="4225"/>
      <c r="W16" s="4273"/>
      <c r="Y16" s="4268"/>
      <c r="Z16" s="4207" t="s">
        <v>253</v>
      </c>
      <c r="AA16" s="4224"/>
      <c r="AB16" s="4225"/>
      <c r="AC16" s="4273"/>
    </row>
    <row r="17" spans="1:29" ht="9.75" customHeight="1">
      <c r="A17" s="319"/>
      <c r="B17" s="4207"/>
      <c r="C17" s="4226"/>
      <c r="D17" s="4227"/>
      <c r="E17" s="4274"/>
      <c r="G17" s="319"/>
      <c r="H17" s="4207"/>
      <c r="I17" s="4226"/>
      <c r="J17" s="4227"/>
      <c r="K17" s="4274"/>
      <c r="M17" s="319"/>
      <c r="N17" s="4207"/>
      <c r="O17" s="4226"/>
      <c r="P17" s="4227"/>
      <c r="Q17" s="4274"/>
      <c r="S17" s="319"/>
      <c r="T17" s="4207"/>
      <c r="U17" s="4226"/>
      <c r="V17" s="4227"/>
      <c r="W17" s="4274"/>
      <c r="Y17" s="319"/>
      <c r="Z17" s="4207"/>
      <c r="AA17" s="4226"/>
      <c r="AB17" s="4227"/>
      <c r="AC17" s="4274"/>
    </row>
    <row r="18" spans="1:29" ht="9" customHeight="1"/>
    <row r="19" spans="1:29" ht="9.75" customHeight="1">
      <c r="A19" s="320"/>
      <c r="B19" s="4202"/>
      <c r="C19" s="4269" t="s">
        <v>292</v>
      </c>
      <c r="D19" s="4270"/>
      <c r="E19" s="4273" t="e">
        <f>'10,00'!#REF!</f>
        <v>#REF!</v>
      </c>
      <c r="G19" s="320"/>
      <c r="H19" s="4202"/>
      <c r="I19" s="4269" t="s">
        <v>292</v>
      </c>
      <c r="J19" s="4270"/>
      <c r="K19" s="4273" t="e">
        <f>'11,30'!Z19</f>
        <v>#REF!</v>
      </c>
      <c r="M19" s="320"/>
      <c r="N19" s="4202"/>
      <c r="O19" s="4269" t="s">
        <v>292</v>
      </c>
      <c r="P19" s="4270"/>
      <c r="Q19" s="4273" t="e">
        <f>'16,00'!Z19</f>
        <v>#REF!</v>
      </c>
      <c r="S19" s="320"/>
      <c r="T19" s="4202"/>
      <c r="U19" s="4269" t="s">
        <v>292</v>
      </c>
      <c r="V19" s="4270"/>
      <c r="W19" s="4273" t="e">
        <f>'19,00'!#REF!</f>
        <v>#REF!</v>
      </c>
      <c r="Y19" s="320"/>
      <c r="Z19" s="4202"/>
      <c r="AA19" s="4269" t="s">
        <v>292</v>
      </c>
      <c r="AB19" s="4270"/>
      <c r="AC19" s="4273" t="e">
        <f>ночь!T19</f>
        <v>#REF!</v>
      </c>
    </row>
    <row r="20" spans="1:29" ht="15.75">
      <c r="A20" s="312">
        <f>ст.самсы!A20</f>
        <v>0.41666666666666669</v>
      </c>
      <c r="B20" s="4202"/>
      <c r="C20" s="4271"/>
      <c r="D20" s="4272"/>
      <c r="E20" s="4274"/>
      <c r="G20" s="312">
        <f>ст.самсы!G20</f>
        <v>0.5</v>
      </c>
      <c r="H20" s="4202"/>
      <c r="I20" s="4271"/>
      <c r="J20" s="4272"/>
      <c r="K20" s="4274"/>
      <c r="M20" s="312">
        <f>ст.самсы!M20</f>
        <v>0.66666666666666663</v>
      </c>
      <c r="N20" s="4202"/>
      <c r="O20" s="4271"/>
      <c r="P20" s="4272"/>
      <c r="Q20" s="4274"/>
      <c r="S20" s="312">
        <f>ст.самсы!S20</f>
        <v>0.79166666666666663</v>
      </c>
      <c r="T20" s="4202"/>
      <c r="U20" s="4271"/>
      <c r="V20" s="4272"/>
      <c r="W20" s="4274"/>
      <c r="Y20" s="312" t="str">
        <f>ст.самсы!Y20</f>
        <v>Ночь</v>
      </c>
      <c r="Z20" s="4202"/>
      <c r="AA20" s="4271"/>
      <c r="AB20" s="4272"/>
      <c r="AC20" s="4274"/>
    </row>
    <row r="21" spans="1:29">
      <c r="A21" s="4206" t="str">
        <f>ст.самсы!A21</f>
        <v>павильон "Аламедин-1"</v>
      </c>
      <c r="B21" s="4207" t="s">
        <v>251</v>
      </c>
      <c r="C21" s="4275" t="s">
        <v>293</v>
      </c>
      <c r="D21" s="4276"/>
      <c r="E21" s="4273" t="e">
        <f>'10,00'!#REF!</f>
        <v>#REF!</v>
      </c>
      <c r="G21" s="4206" t="str">
        <f>ст.самсы!G21</f>
        <v>павильон "Аламедин-1"</v>
      </c>
      <c r="H21" s="4207" t="s">
        <v>251</v>
      </c>
      <c r="I21" s="4275" t="s">
        <v>293</v>
      </c>
      <c r="J21" s="4276"/>
      <c r="K21" s="4273" t="e">
        <f>'11,30'!Z20</f>
        <v>#REF!</v>
      </c>
      <c r="M21" s="4206" t="str">
        <f>ст.самсы!M21</f>
        <v>павильон "Аламедин-1"</v>
      </c>
      <c r="N21" s="4207" t="s">
        <v>251</v>
      </c>
      <c r="O21" s="4275" t="s">
        <v>293</v>
      </c>
      <c r="P21" s="4276"/>
      <c r="Q21" s="4273" t="e">
        <f>'16,00'!Z20</f>
        <v>#REF!</v>
      </c>
      <c r="S21" s="4206" t="str">
        <f>ст.самсы!S21</f>
        <v>павильон "Аламедин-1"</v>
      </c>
      <c r="T21" s="4207" t="s">
        <v>251</v>
      </c>
      <c r="U21" s="4275" t="s">
        <v>293</v>
      </c>
      <c r="V21" s="4276"/>
      <c r="W21" s="4273" t="e">
        <f>'19,00'!#REF!</f>
        <v>#REF!</v>
      </c>
      <c r="Y21" s="4206" t="str">
        <f>ст.самсы!Y21</f>
        <v>павильон "Ай-Пери"</v>
      </c>
      <c r="Z21" s="4207" t="s">
        <v>251</v>
      </c>
      <c r="AA21" s="4275" t="s">
        <v>293</v>
      </c>
      <c r="AB21" s="4276"/>
      <c r="AC21" s="4273" t="e">
        <f>ночь!T20</f>
        <v>#REF!</v>
      </c>
    </row>
    <row r="22" spans="1:29">
      <c r="A22" s="4206"/>
      <c r="B22" s="4207"/>
      <c r="C22" s="4277"/>
      <c r="D22" s="4278"/>
      <c r="E22" s="4274"/>
      <c r="G22" s="4206"/>
      <c r="H22" s="4207"/>
      <c r="I22" s="4277"/>
      <c r="J22" s="4278"/>
      <c r="K22" s="4274"/>
      <c r="M22" s="4206"/>
      <c r="N22" s="4207"/>
      <c r="O22" s="4277"/>
      <c r="P22" s="4278"/>
      <c r="Q22" s="4274"/>
      <c r="S22" s="4206"/>
      <c r="T22" s="4207"/>
      <c r="U22" s="4277"/>
      <c r="V22" s="4278"/>
      <c r="W22" s="4274"/>
      <c r="Y22" s="4206"/>
      <c r="Z22" s="4207"/>
      <c r="AA22" s="4277"/>
      <c r="AB22" s="4278"/>
      <c r="AC22" s="4274"/>
    </row>
    <row r="23" spans="1:29">
      <c r="A23" s="326"/>
      <c r="B23" s="4207" t="s">
        <v>252</v>
      </c>
      <c r="C23" s="4275"/>
      <c r="D23" s="4276"/>
      <c r="E23" s="4273"/>
      <c r="G23" s="326"/>
      <c r="H23" s="4207" t="s">
        <v>252</v>
      </c>
      <c r="I23" s="4275"/>
      <c r="J23" s="4276"/>
      <c r="K23" s="4273"/>
      <c r="M23" s="326"/>
      <c r="N23" s="4207" t="s">
        <v>252</v>
      </c>
      <c r="O23" s="4275"/>
      <c r="P23" s="4276"/>
      <c r="Q23" s="4273"/>
      <c r="S23" s="326"/>
      <c r="T23" s="4207" t="s">
        <v>252</v>
      </c>
      <c r="U23" s="4275"/>
      <c r="V23" s="4276"/>
      <c r="W23" s="4273"/>
      <c r="Y23" s="326"/>
      <c r="Z23" s="4207" t="s">
        <v>252</v>
      </c>
      <c r="AA23" s="4275"/>
      <c r="AB23" s="4276"/>
      <c r="AC23" s="4273"/>
    </row>
    <row r="24" spans="1:29">
      <c r="A24" s="4267">
        <f>ст.самсы!A24</f>
        <v>44606</v>
      </c>
      <c r="B24" s="4207"/>
      <c r="C24" s="4277"/>
      <c r="D24" s="4278"/>
      <c r="E24" s="4274"/>
      <c r="G24" s="4267">
        <f>ст.самсы!G24</f>
        <v>44606</v>
      </c>
      <c r="H24" s="4207"/>
      <c r="I24" s="4277"/>
      <c r="J24" s="4278"/>
      <c r="K24" s="4274"/>
      <c r="M24" s="4267">
        <f>ст.самсы!M24</f>
        <v>44606</v>
      </c>
      <c r="N24" s="4207"/>
      <c r="O24" s="4277"/>
      <c r="P24" s="4278"/>
      <c r="Q24" s="4274"/>
      <c r="S24" s="4267">
        <f>ст.самсы!S24</f>
        <v>44606</v>
      </c>
      <c r="T24" s="4207"/>
      <c r="U24" s="4277"/>
      <c r="V24" s="4278"/>
      <c r="W24" s="4274"/>
      <c r="Y24" s="4267">
        <f>ст.самсы!Y24</f>
        <v>44606</v>
      </c>
      <c r="Z24" s="4207"/>
      <c r="AA24" s="4277"/>
      <c r="AB24" s="4278"/>
      <c r="AC24" s="4274"/>
    </row>
    <row r="25" spans="1:29" ht="9" customHeight="1">
      <c r="A25" s="4268"/>
      <c r="B25" s="4207" t="s">
        <v>253</v>
      </c>
      <c r="C25" s="4224"/>
      <c r="D25" s="4225"/>
      <c r="E25" s="4273"/>
      <c r="G25" s="4268"/>
      <c r="H25" s="4207" t="s">
        <v>253</v>
      </c>
      <c r="I25" s="4224"/>
      <c r="J25" s="4225"/>
      <c r="K25" s="4273"/>
      <c r="M25" s="4268"/>
      <c r="N25" s="4207" t="s">
        <v>253</v>
      </c>
      <c r="O25" s="4224"/>
      <c r="P25" s="4225"/>
      <c r="Q25" s="4273"/>
      <c r="S25" s="4268"/>
      <c r="T25" s="4207" t="s">
        <v>253</v>
      </c>
      <c r="U25" s="4224"/>
      <c r="V25" s="4225"/>
      <c r="W25" s="4273"/>
      <c r="Y25" s="4268"/>
      <c r="Z25" s="4207" t="s">
        <v>253</v>
      </c>
      <c r="AA25" s="4224"/>
      <c r="AB25" s="4225"/>
      <c r="AC25" s="4273"/>
    </row>
    <row r="26" spans="1:29" ht="8.25" customHeight="1">
      <c r="A26" s="319"/>
      <c r="B26" s="4207"/>
      <c r="C26" s="4226"/>
      <c r="D26" s="4227"/>
      <c r="E26" s="4274"/>
      <c r="G26" s="319"/>
      <c r="H26" s="4207"/>
      <c r="I26" s="4226"/>
      <c r="J26" s="4227"/>
      <c r="K26" s="4274"/>
      <c r="M26" s="319"/>
      <c r="N26" s="4207"/>
      <c r="O26" s="4226"/>
      <c r="P26" s="4227"/>
      <c r="Q26" s="4274"/>
      <c r="S26" s="319"/>
      <c r="T26" s="4207"/>
      <c r="U26" s="4226"/>
      <c r="V26" s="4227"/>
      <c r="W26" s="4274"/>
      <c r="Y26" s="319"/>
      <c r="Z26" s="4207"/>
      <c r="AA26" s="4226"/>
      <c r="AB26" s="4227"/>
      <c r="AC26" s="4274"/>
    </row>
    <row r="27" spans="1:29" ht="10.5" customHeight="1"/>
    <row r="28" spans="1:29" ht="9.75" customHeight="1">
      <c r="A28" s="320"/>
      <c r="B28" s="4202"/>
      <c r="C28" s="4269" t="s">
        <v>292</v>
      </c>
      <c r="D28" s="4270"/>
      <c r="E28" s="4273" t="e">
        <f>'10,00'!#REF!</f>
        <v>#REF!</v>
      </c>
      <c r="G28" s="320"/>
      <c r="H28" s="4202"/>
      <c r="I28" s="4269" t="s">
        <v>292</v>
      </c>
      <c r="J28" s="4270"/>
      <c r="K28" s="4273" t="e">
        <f>'11,30'!F74</f>
        <v>#REF!</v>
      </c>
      <c r="M28" s="320"/>
      <c r="N28" s="4202"/>
      <c r="O28" s="4269" t="s">
        <v>292</v>
      </c>
      <c r="P28" s="4270"/>
      <c r="Q28" s="4273" t="e">
        <f>'16,00'!F74</f>
        <v>#REF!</v>
      </c>
      <c r="S28" s="320"/>
      <c r="T28" s="4202"/>
      <c r="U28" s="4269" t="s">
        <v>292</v>
      </c>
      <c r="V28" s="4270"/>
      <c r="W28" s="4273" t="e">
        <f>'19,00'!#REF!</f>
        <v>#REF!</v>
      </c>
      <c r="Y28" s="320"/>
      <c r="Z28" s="4202"/>
      <c r="AA28" s="4269" t="s">
        <v>292</v>
      </c>
      <c r="AB28" s="4270"/>
      <c r="AC28" s="4273" t="e">
        <f>ночь!D74</f>
        <v>#REF!</v>
      </c>
    </row>
    <row r="29" spans="1:29" ht="15.75">
      <c r="A29" s="312">
        <f>ст.самсы!A29</f>
        <v>0.41666666666666669</v>
      </c>
      <c r="B29" s="4202"/>
      <c r="C29" s="4271"/>
      <c r="D29" s="4272"/>
      <c r="E29" s="4274"/>
      <c r="G29" s="312">
        <f>ст.самсы!G29</f>
        <v>0.5</v>
      </c>
      <c r="H29" s="4202"/>
      <c r="I29" s="4271"/>
      <c r="J29" s="4272"/>
      <c r="K29" s="4274"/>
      <c r="M29" s="312">
        <f>ст.самсы!M29</f>
        <v>0.66666666666666663</v>
      </c>
      <c r="N29" s="4202"/>
      <c r="O29" s="4271"/>
      <c r="P29" s="4272"/>
      <c r="Q29" s="4274"/>
      <c r="S29" s="312">
        <f>ст.самсы!S29</f>
        <v>0.79166666666666663</v>
      </c>
      <c r="T29" s="4202"/>
      <c r="U29" s="4271"/>
      <c r="V29" s="4272"/>
      <c r="W29" s="4274"/>
      <c r="Y29" s="312" t="str">
        <f>ст.самсы!Y29</f>
        <v>Ночь</v>
      </c>
      <c r="Z29" s="4202"/>
      <c r="AA29" s="4271"/>
      <c r="AB29" s="4272"/>
      <c r="AC29" s="4274"/>
    </row>
    <row r="30" spans="1:29">
      <c r="A30" s="4206" t="str">
        <f>ст.самсы!A30</f>
        <v>павильон "Вефа"</v>
      </c>
      <c r="B30" s="4207" t="s">
        <v>251</v>
      </c>
      <c r="C30" s="4275" t="s">
        <v>293</v>
      </c>
      <c r="D30" s="4276"/>
      <c r="E30" s="4273" t="e">
        <f>'10,00'!#REF!</f>
        <v>#REF!</v>
      </c>
      <c r="G30" s="4206" t="str">
        <f>ст.самсы!G30</f>
        <v>павильон "Вефа"</v>
      </c>
      <c r="H30" s="4207" t="s">
        <v>251</v>
      </c>
      <c r="I30" s="4275" t="s">
        <v>293</v>
      </c>
      <c r="J30" s="4276"/>
      <c r="K30" s="4273" t="e">
        <f>'11,30'!F75</f>
        <v>#REF!</v>
      </c>
      <c r="M30" s="4206" t="str">
        <f>ст.самсы!M30</f>
        <v>павильон "Вефа"</v>
      </c>
      <c r="N30" s="4207" t="s">
        <v>251</v>
      </c>
      <c r="O30" s="4275" t="s">
        <v>293</v>
      </c>
      <c r="P30" s="4276"/>
      <c r="Q30" s="4273" t="e">
        <f>'16,00'!F75</f>
        <v>#REF!</v>
      </c>
      <c r="S30" s="4206" t="str">
        <f>ст.самсы!S30</f>
        <v>павильон "Вефа"</v>
      </c>
      <c r="T30" s="4207" t="s">
        <v>251</v>
      </c>
      <c r="U30" s="4275" t="s">
        <v>293</v>
      </c>
      <c r="V30" s="4276"/>
      <c r="W30" s="4273" t="e">
        <f>'19,00'!#REF!</f>
        <v>#REF!</v>
      </c>
      <c r="Y30" s="4206" t="str">
        <f>ст.самсы!Y30</f>
        <v>павильон "Донецкая"</v>
      </c>
      <c r="Z30" s="4207" t="s">
        <v>251</v>
      </c>
      <c r="AA30" s="4275" t="s">
        <v>293</v>
      </c>
      <c r="AB30" s="4276"/>
      <c r="AC30" s="4273" t="e">
        <f>ночь!D75</f>
        <v>#REF!</v>
      </c>
    </row>
    <row r="31" spans="1:29">
      <c r="A31" s="4206"/>
      <c r="B31" s="4207"/>
      <c r="C31" s="4277"/>
      <c r="D31" s="4278"/>
      <c r="E31" s="4274"/>
      <c r="G31" s="4206"/>
      <c r="H31" s="4207"/>
      <c r="I31" s="4277"/>
      <c r="J31" s="4278"/>
      <c r="K31" s="4274"/>
      <c r="M31" s="4206"/>
      <c r="N31" s="4207"/>
      <c r="O31" s="4277"/>
      <c r="P31" s="4278"/>
      <c r="Q31" s="4274"/>
      <c r="S31" s="4206"/>
      <c r="T31" s="4207"/>
      <c r="U31" s="4277"/>
      <c r="V31" s="4278"/>
      <c r="W31" s="4274"/>
      <c r="Y31" s="4206"/>
      <c r="Z31" s="4207"/>
      <c r="AA31" s="4277"/>
      <c r="AB31" s="4278"/>
      <c r="AC31" s="4274"/>
    </row>
    <row r="32" spans="1:29">
      <c r="A32" s="326"/>
      <c r="B32" s="4207" t="s">
        <v>252</v>
      </c>
      <c r="C32" s="4275"/>
      <c r="D32" s="4276"/>
      <c r="E32" s="4273"/>
      <c r="G32" s="326"/>
      <c r="H32" s="4207" t="s">
        <v>252</v>
      </c>
      <c r="I32" s="4275"/>
      <c r="J32" s="4276"/>
      <c r="K32" s="4273"/>
      <c r="M32" s="326"/>
      <c r="N32" s="4207" t="s">
        <v>252</v>
      </c>
      <c r="O32" s="4275"/>
      <c r="P32" s="4276"/>
      <c r="Q32" s="4273"/>
      <c r="S32" s="326"/>
      <c r="T32" s="4207" t="s">
        <v>252</v>
      </c>
      <c r="U32" s="4275"/>
      <c r="V32" s="4276"/>
      <c r="W32" s="4273"/>
      <c r="Y32" s="326"/>
      <c r="Z32" s="4207" t="s">
        <v>252</v>
      </c>
      <c r="AA32" s="4275"/>
      <c r="AB32" s="4276"/>
      <c r="AC32" s="4273"/>
    </row>
    <row r="33" spans="1:29">
      <c r="A33" s="4267">
        <f>ст.самсы!A33</f>
        <v>44606</v>
      </c>
      <c r="B33" s="4207"/>
      <c r="C33" s="4277"/>
      <c r="D33" s="4278"/>
      <c r="E33" s="4274"/>
      <c r="G33" s="4267">
        <f>ст.самсы!G33</f>
        <v>44606</v>
      </c>
      <c r="H33" s="4207"/>
      <c r="I33" s="4277"/>
      <c r="J33" s="4278"/>
      <c r="K33" s="4274"/>
      <c r="M33" s="4267">
        <f>ст.самсы!M33</f>
        <v>44606</v>
      </c>
      <c r="N33" s="4207"/>
      <c r="O33" s="4277"/>
      <c r="P33" s="4278"/>
      <c r="Q33" s="4274"/>
      <c r="S33" s="4267">
        <f>ст.самсы!S33</f>
        <v>44606</v>
      </c>
      <c r="T33" s="4207"/>
      <c r="U33" s="4277"/>
      <c r="V33" s="4278"/>
      <c r="W33" s="4274"/>
      <c r="Y33" s="4267">
        <f>ст.самсы!Y33</f>
        <v>44606</v>
      </c>
      <c r="Z33" s="4207"/>
      <c r="AA33" s="4277"/>
      <c r="AB33" s="4278"/>
      <c r="AC33" s="4274"/>
    </row>
    <row r="34" spans="1:29">
      <c r="A34" s="4268"/>
      <c r="B34" s="4207" t="s">
        <v>253</v>
      </c>
      <c r="C34" s="4224"/>
      <c r="D34" s="4225"/>
      <c r="E34" s="4273"/>
      <c r="G34" s="4268"/>
      <c r="H34" s="4207" t="s">
        <v>253</v>
      </c>
      <c r="I34" s="4224"/>
      <c r="J34" s="4225"/>
      <c r="K34" s="4273"/>
      <c r="M34" s="4268"/>
      <c r="N34" s="4207" t="s">
        <v>253</v>
      </c>
      <c r="O34" s="4224"/>
      <c r="P34" s="4225"/>
      <c r="Q34" s="4273"/>
      <c r="S34" s="4268"/>
      <c r="T34" s="4207" t="s">
        <v>253</v>
      </c>
      <c r="U34" s="4224"/>
      <c r="V34" s="4225"/>
      <c r="W34" s="4273"/>
      <c r="Y34" s="4268"/>
      <c r="Z34" s="4207" t="s">
        <v>253</v>
      </c>
      <c r="AA34" s="4224"/>
      <c r="AB34" s="4225"/>
      <c r="AC34" s="4273"/>
    </row>
    <row r="35" spans="1:29" ht="9" customHeight="1">
      <c r="A35" s="319"/>
      <c r="B35" s="4207"/>
      <c r="C35" s="4226"/>
      <c r="D35" s="4227"/>
      <c r="E35" s="4274"/>
      <c r="G35" s="319"/>
      <c r="H35" s="4207"/>
      <c r="I35" s="4226"/>
      <c r="J35" s="4227"/>
      <c r="K35" s="4274"/>
      <c r="M35" s="319"/>
      <c r="N35" s="4207"/>
      <c r="O35" s="4226"/>
      <c r="P35" s="4227"/>
      <c r="Q35" s="4274"/>
      <c r="S35" s="319"/>
      <c r="T35" s="4207"/>
      <c r="U35" s="4226"/>
      <c r="V35" s="4227"/>
      <c r="W35" s="4274"/>
      <c r="Y35" s="319"/>
      <c r="Z35" s="4207"/>
      <c r="AA35" s="4226"/>
      <c r="AB35" s="4227"/>
      <c r="AC35" s="4274"/>
    </row>
    <row r="36" spans="1:29" ht="8.25" customHeight="1"/>
    <row r="37" spans="1:29" ht="9.75" customHeight="1">
      <c r="A37" s="320"/>
      <c r="B37" s="4202"/>
      <c r="C37" s="4269" t="s">
        <v>292</v>
      </c>
      <c r="D37" s="4270"/>
      <c r="E37" s="4273" t="e">
        <f>'10,00'!#REF!</f>
        <v>#REF!</v>
      </c>
      <c r="G37" s="320"/>
      <c r="H37" s="4202"/>
      <c r="I37" s="4269" t="s">
        <v>292</v>
      </c>
      <c r="J37" s="4270"/>
      <c r="K37" s="4273" t="e">
        <f>'11,30'!P74</f>
        <v>#REF!</v>
      </c>
      <c r="M37" s="320"/>
      <c r="N37" s="4202"/>
      <c r="O37" s="4269" t="s">
        <v>292</v>
      </c>
      <c r="P37" s="4270"/>
      <c r="Q37" s="4273" t="e">
        <f>'16,00'!P74</f>
        <v>#REF!</v>
      </c>
      <c r="S37" s="320"/>
      <c r="T37" s="4202"/>
      <c r="U37" s="4269" t="s">
        <v>292</v>
      </c>
      <c r="V37" s="4270"/>
      <c r="W37" s="4273" t="e">
        <f>'19,00'!#REF!</f>
        <v>#REF!</v>
      </c>
      <c r="Y37" s="320"/>
      <c r="Z37" s="4202"/>
      <c r="AA37" s="4269" t="s">
        <v>292</v>
      </c>
      <c r="AB37" s="4270"/>
      <c r="AC37" s="4273" t="e">
        <f>ночь!L74</f>
        <v>#REF!</v>
      </c>
    </row>
    <row r="38" spans="1:29" ht="15.75">
      <c r="A38" s="312">
        <f>ст.самсы!A38</f>
        <v>0.41666666666666669</v>
      </c>
      <c r="B38" s="4202"/>
      <c r="C38" s="4271"/>
      <c r="D38" s="4272"/>
      <c r="E38" s="4274"/>
      <c r="G38" s="312">
        <f>ст.самсы!G38</f>
        <v>0.5</v>
      </c>
      <c r="H38" s="4202"/>
      <c r="I38" s="4271"/>
      <c r="J38" s="4272"/>
      <c r="K38" s="4274"/>
      <c r="M38" s="312">
        <f>ст.самсы!M38</f>
        <v>0.66666666666666663</v>
      </c>
      <c r="N38" s="4202"/>
      <c r="O38" s="4271"/>
      <c r="P38" s="4272"/>
      <c r="Q38" s="4274"/>
      <c r="S38" s="312">
        <f>ст.самсы!S38</f>
        <v>0.79166666666666663</v>
      </c>
      <c r="T38" s="4202"/>
      <c r="U38" s="4271"/>
      <c r="V38" s="4272"/>
      <c r="W38" s="4274"/>
      <c r="Y38" s="312" t="str">
        <f>ст.самсы!Y38</f>
        <v>Ночь</v>
      </c>
      <c r="Z38" s="4202"/>
      <c r="AA38" s="4271"/>
      <c r="AB38" s="4272"/>
      <c r="AC38" s="4274"/>
    </row>
    <row r="39" spans="1:29">
      <c r="A39" s="4206" t="str">
        <f>ст.самсы!A39</f>
        <v>павильон "Бар"</v>
      </c>
      <c r="B39" s="4207" t="s">
        <v>251</v>
      </c>
      <c r="C39" s="4275" t="s">
        <v>293</v>
      </c>
      <c r="D39" s="4276"/>
      <c r="E39" s="4273" t="e">
        <f>'10,00'!#REF!</f>
        <v>#REF!</v>
      </c>
      <c r="G39" s="4206" t="str">
        <f>ст.самсы!G39</f>
        <v>павильон "Бар"</v>
      </c>
      <c r="H39" s="4207" t="s">
        <v>251</v>
      </c>
      <c r="I39" s="4275" t="s">
        <v>293</v>
      </c>
      <c r="J39" s="4276"/>
      <c r="K39" s="4273" t="e">
        <f>'11,30'!P75</f>
        <v>#REF!</v>
      </c>
      <c r="M39" s="4206" t="str">
        <f>ст.самсы!M39</f>
        <v>павильон "Бар"</v>
      </c>
      <c r="N39" s="4207" t="s">
        <v>251</v>
      </c>
      <c r="O39" s="4275" t="s">
        <v>293</v>
      </c>
      <c r="P39" s="4276"/>
      <c r="Q39" s="4273" t="e">
        <f>'16,00'!P75</f>
        <v>#REF!</v>
      </c>
      <c r="S39" s="4206" t="str">
        <f>ст.самсы!S39</f>
        <v>павильон "Бар"</v>
      </c>
      <c r="T39" s="4207" t="s">
        <v>251</v>
      </c>
      <c r="U39" s="4275" t="s">
        <v>293</v>
      </c>
      <c r="V39" s="4276"/>
      <c r="W39" s="4273" t="e">
        <f>'19,00'!#REF!</f>
        <v>#REF!</v>
      </c>
      <c r="Y39" s="4206" t="str">
        <f>ст.самсы!Y39</f>
        <v>павильон "Карпинка"</v>
      </c>
      <c r="Z39" s="4207" t="s">
        <v>251</v>
      </c>
      <c r="AA39" s="4275" t="s">
        <v>293</v>
      </c>
      <c r="AB39" s="4276"/>
      <c r="AC39" s="4273" t="e">
        <f>ночь!L75</f>
        <v>#REF!</v>
      </c>
    </row>
    <row r="40" spans="1:29">
      <c r="A40" s="4206"/>
      <c r="B40" s="4207"/>
      <c r="C40" s="4277"/>
      <c r="D40" s="4278"/>
      <c r="E40" s="4274"/>
      <c r="G40" s="4206"/>
      <c r="H40" s="4207"/>
      <c r="I40" s="4277"/>
      <c r="J40" s="4278"/>
      <c r="K40" s="4274"/>
      <c r="M40" s="4206"/>
      <c r="N40" s="4207"/>
      <c r="O40" s="4277"/>
      <c r="P40" s="4278"/>
      <c r="Q40" s="4274"/>
      <c r="S40" s="4206"/>
      <c r="T40" s="4207"/>
      <c r="U40" s="4277"/>
      <c r="V40" s="4278"/>
      <c r="W40" s="4274"/>
      <c r="Y40" s="4206"/>
      <c r="Z40" s="4207"/>
      <c r="AA40" s="4277"/>
      <c r="AB40" s="4278"/>
      <c r="AC40" s="4274"/>
    </row>
    <row r="41" spans="1:29">
      <c r="A41" s="326"/>
      <c r="B41" s="4207" t="s">
        <v>252</v>
      </c>
      <c r="C41" s="4275"/>
      <c r="D41" s="4276"/>
      <c r="E41" s="4273"/>
      <c r="G41" s="326"/>
      <c r="H41" s="4207" t="s">
        <v>252</v>
      </c>
      <c r="I41" s="4275"/>
      <c r="J41" s="4276"/>
      <c r="K41" s="4273"/>
      <c r="M41" s="326"/>
      <c r="N41" s="4207" t="s">
        <v>252</v>
      </c>
      <c r="O41" s="4275"/>
      <c r="P41" s="4276"/>
      <c r="Q41" s="4273"/>
      <c r="S41" s="326"/>
      <c r="T41" s="4207" t="s">
        <v>252</v>
      </c>
      <c r="U41" s="4275"/>
      <c r="V41" s="4276"/>
      <c r="W41" s="4273"/>
      <c r="Y41" s="326"/>
      <c r="Z41" s="4207" t="s">
        <v>252</v>
      </c>
      <c r="AA41" s="4275"/>
      <c r="AB41" s="4276"/>
      <c r="AC41" s="4273"/>
    </row>
    <row r="42" spans="1:29">
      <c r="A42" s="4267">
        <f>ст.самсы!A42</f>
        <v>44606</v>
      </c>
      <c r="B42" s="4207"/>
      <c r="C42" s="4277"/>
      <c r="D42" s="4278"/>
      <c r="E42" s="4274"/>
      <c r="G42" s="4267">
        <f>ст.самсы!G42</f>
        <v>44606</v>
      </c>
      <c r="H42" s="4207"/>
      <c r="I42" s="4277"/>
      <c r="J42" s="4278"/>
      <c r="K42" s="4274"/>
      <c r="M42" s="4267">
        <f>ст.самсы!M42</f>
        <v>44606</v>
      </c>
      <c r="N42" s="4207"/>
      <c r="O42" s="4277"/>
      <c r="P42" s="4278"/>
      <c r="Q42" s="4274"/>
      <c r="S42" s="4267">
        <f>ст.самсы!S42</f>
        <v>44606</v>
      </c>
      <c r="T42" s="4207"/>
      <c r="U42" s="4277"/>
      <c r="V42" s="4278"/>
      <c r="W42" s="4274"/>
      <c r="Y42" s="4267">
        <f>ст.самсы!Y42</f>
        <v>44606</v>
      </c>
      <c r="Z42" s="4207"/>
      <c r="AA42" s="4277"/>
      <c r="AB42" s="4278"/>
      <c r="AC42" s="4274"/>
    </row>
    <row r="43" spans="1:29">
      <c r="A43" s="4268"/>
      <c r="B43" s="4207" t="s">
        <v>253</v>
      </c>
      <c r="C43" s="4224"/>
      <c r="D43" s="4225"/>
      <c r="E43" s="4273"/>
      <c r="G43" s="4268"/>
      <c r="H43" s="4207" t="s">
        <v>253</v>
      </c>
      <c r="I43" s="4224"/>
      <c r="J43" s="4225"/>
      <c r="K43" s="4273"/>
      <c r="M43" s="4268"/>
      <c r="N43" s="4207" t="s">
        <v>253</v>
      </c>
      <c r="O43" s="4224"/>
      <c r="P43" s="4225"/>
      <c r="Q43" s="4273"/>
      <c r="S43" s="4268"/>
      <c r="T43" s="4207" t="s">
        <v>253</v>
      </c>
      <c r="U43" s="4224"/>
      <c r="V43" s="4225"/>
      <c r="W43" s="4273"/>
      <c r="Y43" s="4268"/>
      <c r="Z43" s="4207" t="s">
        <v>253</v>
      </c>
      <c r="AA43" s="4224"/>
      <c r="AB43" s="4225"/>
      <c r="AC43" s="4273"/>
    </row>
    <row r="44" spans="1:29" ht="8.25" customHeight="1">
      <c r="A44" s="319"/>
      <c r="B44" s="4207"/>
      <c r="C44" s="4226"/>
      <c r="D44" s="4227"/>
      <c r="E44" s="4274"/>
      <c r="G44" s="319"/>
      <c r="H44" s="4207"/>
      <c r="I44" s="4226"/>
      <c r="J44" s="4227"/>
      <c r="K44" s="4274"/>
      <c r="M44" s="319"/>
      <c r="N44" s="4207"/>
      <c r="O44" s="4226"/>
      <c r="P44" s="4227"/>
      <c r="Q44" s="4274"/>
      <c r="S44" s="319"/>
      <c r="T44" s="4207"/>
      <c r="U44" s="4226"/>
      <c r="V44" s="4227"/>
      <c r="W44" s="4274"/>
      <c r="Y44" s="319"/>
      <c r="Z44" s="4207"/>
      <c r="AA44" s="4226"/>
      <c r="AB44" s="4227"/>
      <c r="AC44" s="4274"/>
    </row>
    <row r="45" spans="1:29" ht="9.75" customHeight="1"/>
    <row r="46" spans="1:29" ht="9" customHeight="1">
      <c r="A46" s="320"/>
      <c r="B46" s="4202"/>
      <c r="C46" s="4269" t="s">
        <v>292</v>
      </c>
      <c r="D46" s="4270"/>
      <c r="E46" s="4273" t="e">
        <f>'10,00'!#REF!</f>
        <v>#REF!</v>
      </c>
      <c r="G46" s="320"/>
      <c r="H46" s="4202"/>
      <c r="I46" s="4269" t="s">
        <v>292</v>
      </c>
      <c r="J46" s="4270"/>
      <c r="K46" s="4273" t="e">
        <f>'11,30'!Z74</f>
        <v>#REF!</v>
      </c>
      <c r="M46" s="320"/>
      <c r="N46" s="4202"/>
      <c r="O46" s="4269" t="s">
        <v>292</v>
      </c>
      <c r="P46" s="4270"/>
      <c r="Q46" s="4273" t="e">
        <f>'16,00'!Z74</f>
        <v>#REF!</v>
      </c>
      <c r="S46" s="320"/>
      <c r="T46" s="4202"/>
      <c r="U46" s="4269" t="s">
        <v>292</v>
      </c>
      <c r="V46" s="4270"/>
      <c r="W46" s="4273" t="e">
        <f>'19,00'!#REF!</f>
        <v>#REF!</v>
      </c>
      <c r="Y46" s="320"/>
      <c r="Z46" s="4202"/>
      <c r="AA46" s="4269" t="s">
        <v>292</v>
      </c>
      <c r="AB46" s="4270"/>
      <c r="AC46" s="4273" t="e">
        <f>ночь!T74</f>
        <v>#REF!</v>
      </c>
    </row>
    <row r="47" spans="1:29" ht="15.75">
      <c r="A47" s="312">
        <f>ст.самсы!A47</f>
        <v>0.41666666666666669</v>
      </c>
      <c r="B47" s="4202"/>
      <c r="C47" s="4271"/>
      <c r="D47" s="4272"/>
      <c r="E47" s="4274"/>
      <c r="G47" s="312">
        <f>ст.самсы!G47</f>
        <v>0.5</v>
      </c>
      <c r="H47" s="4202"/>
      <c r="I47" s="4271"/>
      <c r="J47" s="4272"/>
      <c r="K47" s="4274"/>
      <c r="M47" s="312">
        <f>ст.самсы!M47</f>
        <v>0.66666666666666663</v>
      </c>
      <c r="N47" s="4202"/>
      <c r="O47" s="4271"/>
      <c r="P47" s="4272"/>
      <c r="Q47" s="4274"/>
      <c r="S47" s="312">
        <f>ст.самсы!S47</f>
        <v>0.79166666666666663</v>
      </c>
      <c r="T47" s="4202"/>
      <c r="U47" s="4271"/>
      <c r="V47" s="4272"/>
      <c r="W47" s="4274"/>
      <c r="Y47" s="312" t="str">
        <f>ст.самсы!Y47</f>
        <v>Ночь</v>
      </c>
      <c r="Z47" s="4202"/>
      <c r="AA47" s="4271"/>
      <c r="AB47" s="4272"/>
      <c r="AC47" s="4274"/>
    </row>
    <row r="48" spans="1:29">
      <c r="A48" s="4206" t="str">
        <f>ст.самсы!A48</f>
        <v>павильон "Ай-Пери"</v>
      </c>
      <c r="B48" s="4207" t="s">
        <v>251</v>
      </c>
      <c r="C48" s="4275" t="s">
        <v>293</v>
      </c>
      <c r="D48" s="4276"/>
      <c r="E48" s="4273" t="e">
        <f>'10,00'!#REF!</f>
        <v>#REF!</v>
      </c>
      <c r="G48" s="4206" t="str">
        <f>ст.самсы!G48</f>
        <v>павильон "Ай-Пери"</v>
      </c>
      <c r="H48" s="4207" t="s">
        <v>251</v>
      </c>
      <c r="I48" s="4275" t="s">
        <v>293</v>
      </c>
      <c r="J48" s="4276"/>
      <c r="K48" s="4273" t="e">
        <f>'11,30'!Z75</f>
        <v>#REF!</v>
      </c>
      <c r="M48" s="4206" t="str">
        <f>ст.самсы!M48</f>
        <v>павильон "Ай-Пери"</v>
      </c>
      <c r="N48" s="4207" t="s">
        <v>251</v>
      </c>
      <c r="O48" s="4275" t="s">
        <v>293</v>
      </c>
      <c r="P48" s="4276"/>
      <c r="Q48" s="4273" t="e">
        <f>'16,00'!Z75</f>
        <v>#REF!</v>
      </c>
      <c r="S48" s="4206" t="str">
        <f>ст.самсы!S48</f>
        <v>павильон "Ай-Пери"</v>
      </c>
      <c r="T48" s="4207" t="s">
        <v>251</v>
      </c>
      <c r="U48" s="4275" t="s">
        <v>293</v>
      </c>
      <c r="V48" s="4276"/>
      <c r="W48" s="4273" t="e">
        <f>'19,00'!#REF!</f>
        <v>#REF!</v>
      </c>
      <c r="Y48" s="4206" t="str">
        <f>ст.самсы!Y48</f>
        <v>12 мкр</v>
      </c>
      <c r="Z48" s="4207" t="s">
        <v>251</v>
      </c>
      <c r="AA48" s="4275" t="s">
        <v>293</v>
      </c>
      <c r="AB48" s="4276"/>
      <c r="AC48" s="4273" t="e">
        <f>ночь!T75</f>
        <v>#REF!</v>
      </c>
    </row>
    <row r="49" spans="1:29">
      <c r="A49" s="4206"/>
      <c r="B49" s="4207"/>
      <c r="C49" s="4277"/>
      <c r="D49" s="4278"/>
      <c r="E49" s="4274"/>
      <c r="G49" s="4206"/>
      <c r="H49" s="4207"/>
      <c r="I49" s="4277"/>
      <c r="J49" s="4278"/>
      <c r="K49" s="4274"/>
      <c r="M49" s="4206"/>
      <c r="N49" s="4207"/>
      <c r="O49" s="4277"/>
      <c r="P49" s="4278"/>
      <c r="Q49" s="4274"/>
      <c r="S49" s="4206"/>
      <c r="T49" s="4207"/>
      <c r="U49" s="4277"/>
      <c r="V49" s="4278"/>
      <c r="W49" s="4274"/>
      <c r="Y49" s="4206"/>
      <c r="Z49" s="4207"/>
      <c r="AA49" s="4277"/>
      <c r="AB49" s="4278"/>
      <c r="AC49" s="4274"/>
    </row>
    <row r="50" spans="1:29">
      <c r="A50" s="326"/>
      <c r="B50" s="4207" t="s">
        <v>252</v>
      </c>
      <c r="C50" s="4275"/>
      <c r="D50" s="4276"/>
      <c r="E50" s="4273"/>
      <c r="G50" s="326"/>
      <c r="H50" s="4207" t="s">
        <v>252</v>
      </c>
      <c r="I50" s="4275"/>
      <c r="J50" s="4276"/>
      <c r="K50" s="4273"/>
      <c r="M50" s="326"/>
      <c r="N50" s="4207" t="s">
        <v>252</v>
      </c>
      <c r="O50" s="4275"/>
      <c r="P50" s="4276"/>
      <c r="Q50" s="4273"/>
      <c r="S50" s="326"/>
      <c r="T50" s="4207" t="s">
        <v>252</v>
      </c>
      <c r="U50" s="4275"/>
      <c r="V50" s="4276"/>
      <c r="W50" s="4273"/>
      <c r="Y50" s="326"/>
      <c r="Z50" s="4207" t="s">
        <v>252</v>
      </c>
      <c r="AA50" s="4275"/>
      <c r="AB50" s="4276"/>
      <c r="AC50" s="4273"/>
    </row>
    <row r="51" spans="1:29">
      <c r="A51" s="4267">
        <f>ст.самсы!A51</f>
        <v>44606</v>
      </c>
      <c r="B51" s="4207"/>
      <c r="C51" s="4277"/>
      <c r="D51" s="4278"/>
      <c r="E51" s="4274"/>
      <c r="G51" s="4267">
        <f>ст.самсы!G51</f>
        <v>44606</v>
      </c>
      <c r="H51" s="4207"/>
      <c r="I51" s="4277"/>
      <c r="J51" s="4278"/>
      <c r="K51" s="4274"/>
      <c r="M51" s="4267">
        <f>ст.самсы!M51</f>
        <v>44606</v>
      </c>
      <c r="N51" s="4207"/>
      <c r="O51" s="4277"/>
      <c r="P51" s="4278"/>
      <c r="Q51" s="4274"/>
      <c r="S51" s="4267">
        <f>ст.самсы!S51</f>
        <v>44606</v>
      </c>
      <c r="T51" s="4207"/>
      <c r="U51" s="4277"/>
      <c r="V51" s="4278"/>
      <c r="W51" s="4274"/>
      <c r="Y51" s="4267">
        <f>ст.самсы!Y51</f>
        <v>44606</v>
      </c>
      <c r="Z51" s="4207"/>
      <c r="AA51" s="4277"/>
      <c r="AB51" s="4278"/>
      <c r="AC51" s="4274"/>
    </row>
    <row r="52" spans="1:29">
      <c r="A52" s="4268"/>
      <c r="B52" s="4207" t="s">
        <v>253</v>
      </c>
      <c r="C52" s="4224"/>
      <c r="D52" s="4225"/>
      <c r="E52" s="4273"/>
      <c r="G52" s="4268"/>
      <c r="H52" s="4207" t="s">
        <v>253</v>
      </c>
      <c r="I52" s="4224"/>
      <c r="J52" s="4225"/>
      <c r="K52" s="4273"/>
      <c r="M52" s="4268"/>
      <c r="N52" s="4207" t="s">
        <v>253</v>
      </c>
      <c r="O52" s="4224"/>
      <c r="P52" s="4225"/>
      <c r="Q52" s="4273"/>
      <c r="S52" s="4268"/>
      <c r="T52" s="4207" t="s">
        <v>253</v>
      </c>
      <c r="U52" s="4224"/>
      <c r="V52" s="4225"/>
      <c r="W52" s="4273"/>
      <c r="Y52" s="4268"/>
      <c r="Z52" s="4207" t="s">
        <v>253</v>
      </c>
      <c r="AA52" s="4224"/>
      <c r="AB52" s="4225"/>
      <c r="AC52" s="4273"/>
    </row>
    <row r="53" spans="1:29" ht="10.5" customHeight="1">
      <c r="A53" s="319"/>
      <c r="B53" s="4207"/>
      <c r="C53" s="4226"/>
      <c r="D53" s="4227"/>
      <c r="E53" s="4274"/>
      <c r="G53" s="319"/>
      <c r="H53" s="4207"/>
      <c r="I53" s="4226"/>
      <c r="J53" s="4227"/>
      <c r="K53" s="4274"/>
      <c r="M53" s="319"/>
      <c r="N53" s="4207"/>
      <c r="O53" s="4226"/>
      <c r="P53" s="4227"/>
      <c r="Q53" s="4274"/>
      <c r="S53" s="319"/>
      <c r="T53" s="4207"/>
      <c r="U53" s="4226"/>
      <c r="V53" s="4227"/>
      <c r="W53" s="4274"/>
      <c r="Y53" s="319"/>
      <c r="Z53" s="4207"/>
      <c r="AA53" s="4226"/>
      <c r="AB53" s="4227"/>
      <c r="AC53" s="4274"/>
    </row>
    <row r="55" spans="1:29">
      <c r="A55" s="320"/>
      <c r="B55" s="4202"/>
      <c r="C55" s="4269" t="s">
        <v>292</v>
      </c>
      <c r="D55" s="4270"/>
      <c r="E55" s="4273" t="e">
        <f>'10,00'!#REF!</f>
        <v>#REF!</v>
      </c>
      <c r="G55" s="320"/>
      <c r="H55" s="4202"/>
      <c r="I55" s="4269" t="s">
        <v>292</v>
      </c>
      <c r="J55" s="4270"/>
      <c r="K55" s="4273" t="e">
        <f>'11,30'!F129</f>
        <v>#REF!</v>
      </c>
      <c r="M55" s="320"/>
      <c r="N55" s="4202"/>
      <c r="O55" s="4269" t="s">
        <v>292</v>
      </c>
      <c r="P55" s="4270"/>
      <c r="Q55" s="4273" t="e">
        <f>'16,00'!F129</f>
        <v>#REF!</v>
      </c>
      <c r="S55" s="320"/>
      <c r="T55" s="4202"/>
      <c r="U55" s="4269" t="s">
        <v>292</v>
      </c>
      <c r="V55" s="4270"/>
      <c r="W55" s="4273" t="e">
        <f>'19,00'!#REF!</f>
        <v>#REF!</v>
      </c>
      <c r="Y55" s="320"/>
      <c r="Z55" s="4202"/>
      <c r="AA55" s="4269" t="s">
        <v>292</v>
      </c>
      <c r="AB55" s="4270"/>
      <c r="AC55" s="4273"/>
    </row>
    <row r="56" spans="1:29" ht="15.75">
      <c r="A56" s="312">
        <f>ст.самсы!A56</f>
        <v>0.41666666666666669</v>
      </c>
      <c r="B56" s="4202"/>
      <c r="C56" s="4271"/>
      <c r="D56" s="4272"/>
      <c r="E56" s="4274"/>
      <c r="G56" s="312">
        <f>ст.самсы!G56</f>
        <v>0.5</v>
      </c>
      <c r="H56" s="4202"/>
      <c r="I56" s="4271"/>
      <c r="J56" s="4272"/>
      <c r="K56" s="4274"/>
      <c r="M56" s="312">
        <f>ст.самсы!M56</f>
        <v>0.66666666666666663</v>
      </c>
      <c r="N56" s="4202"/>
      <c r="O56" s="4271"/>
      <c r="P56" s="4272"/>
      <c r="Q56" s="4274"/>
      <c r="S56" s="312">
        <f>ст.самсы!S56</f>
        <v>0.79166666666666663</v>
      </c>
      <c r="T56" s="4202"/>
      <c r="U56" s="4271"/>
      <c r="V56" s="4272"/>
      <c r="W56" s="4274"/>
      <c r="Y56" s="312" t="str">
        <f>ст.самсы!Y56</f>
        <v>Ночь</v>
      </c>
      <c r="Z56" s="4202"/>
      <c r="AA56" s="4271"/>
      <c r="AB56" s="4272"/>
      <c r="AC56" s="4274"/>
    </row>
    <row r="57" spans="1:29">
      <c r="A57" s="4206" t="str">
        <f>ст.самсы!A57</f>
        <v>павильон "Технопарк"</v>
      </c>
      <c r="B57" s="4207" t="s">
        <v>251</v>
      </c>
      <c r="C57" s="4275" t="s">
        <v>293</v>
      </c>
      <c r="D57" s="4276"/>
      <c r="E57" s="4273" t="e">
        <f>'10,00'!#REF!</f>
        <v>#REF!</v>
      </c>
      <c r="G57" s="4206" t="str">
        <f>ст.самсы!G57</f>
        <v>павильон "Технопарк"</v>
      </c>
      <c r="H57" s="4207" t="s">
        <v>251</v>
      </c>
      <c r="I57" s="4275" t="s">
        <v>293</v>
      </c>
      <c r="J57" s="4276"/>
      <c r="K57" s="4273" t="e">
        <f>'11,30'!F130</f>
        <v>#REF!</v>
      </c>
      <c r="M57" s="4206" t="str">
        <f>ст.самсы!M57</f>
        <v>павильон "Технопарк"</v>
      </c>
      <c r="N57" s="4207" t="s">
        <v>251</v>
      </c>
      <c r="O57" s="4275" t="s">
        <v>293</v>
      </c>
      <c r="P57" s="4276"/>
      <c r="Q57" s="4273" t="e">
        <f>'16,00'!F130</f>
        <v>#REF!</v>
      </c>
      <c r="S57" s="4206" t="str">
        <f>ст.самсы!S57</f>
        <v>павильон "Технопарк"</v>
      </c>
      <c r="T57" s="4207" t="s">
        <v>251</v>
      </c>
      <c r="U57" s="4275" t="s">
        <v>293</v>
      </c>
      <c r="V57" s="4276"/>
      <c r="W57" s="4273" t="e">
        <f>'19,00'!#REF!</f>
        <v>#REF!</v>
      </c>
      <c r="Y57" s="4206">
        <f>ст.самсы!Y57</f>
        <v>0</v>
      </c>
      <c r="Z57" s="4207" t="s">
        <v>251</v>
      </c>
      <c r="AA57" s="4275" t="s">
        <v>293</v>
      </c>
      <c r="AB57" s="4276"/>
      <c r="AC57" s="4273"/>
    </row>
    <row r="58" spans="1:29">
      <c r="A58" s="4206"/>
      <c r="B58" s="4207"/>
      <c r="C58" s="4277"/>
      <c r="D58" s="4278"/>
      <c r="E58" s="4274"/>
      <c r="G58" s="4206"/>
      <c r="H58" s="4207"/>
      <c r="I58" s="4277"/>
      <c r="J58" s="4278"/>
      <c r="K58" s="4274"/>
      <c r="M58" s="4206"/>
      <c r="N58" s="4207"/>
      <c r="O58" s="4277"/>
      <c r="P58" s="4278"/>
      <c r="Q58" s="4274"/>
      <c r="S58" s="4206"/>
      <c r="T58" s="4207"/>
      <c r="U58" s="4277"/>
      <c r="V58" s="4278"/>
      <c r="W58" s="4274"/>
      <c r="Y58" s="4206"/>
      <c r="Z58" s="4207"/>
      <c r="AA58" s="4277"/>
      <c r="AB58" s="4278"/>
      <c r="AC58" s="4274"/>
    </row>
    <row r="59" spans="1:29">
      <c r="A59" s="326"/>
      <c r="B59" s="4207" t="s">
        <v>252</v>
      </c>
      <c r="C59" s="4275"/>
      <c r="D59" s="4276"/>
      <c r="E59" s="4273"/>
      <c r="G59" s="326"/>
      <c r="H59" s="4207" t="s">
        <v>252</v>
      </c>
      <c r="I59" s="4275"/>
      <c r="J59" s="4276"/>
      <c r="K59" s="4273"/>
      <c r="M59" s="326"/>
      <c r="N59" s="4207" t="s">
        <v>252</v>
      </c>
      <c r="O59" s="4275"/>
      <c r="P59" s="4276"/>
      <c r="Q59" s="4273"/>
      <c r="S59" s="326"/>
      <c r="T59" s="4207" t="s">
        <v>252</v>
      </c>
      <c r="U59" s="4275"/>
      <c r="V59" s="4276"/>
      <c r="W59" s="4273"/>
      <c r="Y59" s="326"/>
      <c r="Z59" s="4207" t="s">
        <v>252</v>
      </c>
      <c r="AA59" s="4275"/>
      <c r="AB59" s="4276"/>
      <c r="AC59" s="4273"/>
    </row>
    <row r="60" spans="1:29">
      <c r="A60" s="4267">
        <f>ст.самсы!A60</f>
        <v>44606</v>
      </c>
      <c r="B60" s="4207"/>
      <c r="C60" s="4277"/>
      <c r="D60" s="4278"/>
      <c r="E60" s="4274"/>
      <c r="G60" s="4267">
        <f>ст.самсы!G60</f>
        <v>44606</v>
      </c>
      <c r="H60" s="4207"/>
      <c r="I60" s="4277"/>
      <c r="J60" s="4278"/>
      <c r="K60" s="4274"/>
      <c r="M60" s="4267">
        <f>ст.самсы!M60</f>
        <v>44606</v>
      </c>
      <c r="N60" s="4207"/>
      <c r="O60" s="4277"/>
      <c r="P60" s="4278"/>
      <c r="Q60" s="4274"/>
      <c r="S60" s="4267">
        <f>ст.самсы!S60</f>
        <v>44606</v>
      </c>
      <c r="T60" s="4207"/>
      <c r="U60" s="4277"/>
      <c r="V60" s="4278"/>
      <c r="W60" s="4274"/>
      <c r="Y60" s="4267">
        <f>ст.самсы!Y60</f>
        <v>44606</v>
      </c>
      <c r="Z60" s="4207"/>
      <c r="AA60" s="4277"/>
      <c r="AB60" s="4278"/>
      <c r="AC60" s="4274"/>
    </row>
    <row r="61" spans="1:29">
      <c r="A61" s="4268"/>
      <c r="B61" s="4207" t="s">
        <v>253</v>
      </c>
      <c r="C61" s="4224"/>
      <c r="D61" s="4225"/>
      <c r="E61" s="4273"/>
      <c r="G61" s="4268"/>
      <c r="H61" s="4207" t="s">
        <v>253</v>
      </c>
      <c r="I61" s="4224"/>
      <c r="J61" s="4225"/>
      <c r="K61" s="4273"/>
      <c r="M61" s="4268"/>
      <c r="N61" s="4207" t="s">
        <v>253</v>
      </c>
      <c r="O61" s="4224"/>
      <c r="P61" s="4225"/>
      <c r="Q61" s="4273"/>
      <c r="S61" s="4268"/>
      <c r="T61" s="4207" t="s">
        <v>253</v>
      </c>
      <c r="U61" s="4224"/>
      <c r="V61" s="4225"/>
      <c r="W61" s="4273"/>
      <c r="Y61" s="4268"/>
      <c r="Z61" s="4207" t="s">
        <v>253</v>
      </c>
      <c r="AA61" s="4224"/>
      <c r="AB61" s="4225"/>
      <c r="AC61" s="4273"/>
    </row>
    <row r="62" spans="1:29">
      <c r="A62" s="319"/>
      <c r="B62" s="4207"/>
      <c r="C62" s="4226"/>
      <c r="D62" s="4227"/>
      <c r="E62" s="4274"/>
      <c r="G62" s="319"/>
      <c r="H62" s="4207"/>
      <c r="I62" s="4226"/>
      <c r="J62" s="4227"/>
      <c r="K62" s="4274"/>
      <c r="M62" s="319"/>
      <c r="N62" s="4207"/>
      <c r="O62" s="4226"/>
      <c r="P62" s="4227"/>
      <c r="Q62" s="4274"/>
      <c r="S62" s="319"/>
      <c r="T62" s="4207"/>
      <c r="U62" s="4226"/>
      <c r="V62" s="4227"/>
      <c r="W62" s="4274"/>
      <c r="Y62" s="319"/>
      <c r="Z62" s="4207"/>
      <c r="AA62" s="4226"/>
      <c r="AB62" s="4227"/>
      <c r="AC62" s="4274"/>
    </row>
    <row r="64" spans="1:29" ht="8.25" customHeight="1">
      <c r="A64" s="320"/>
      <c r="B64" s="4202"/>
      <c r="C64" s="4269" t="s">
        <v>292</v>
      </c>
      <c r="D64" s="4270"/>
      <c r="E64" s="4273" t="e">
        <f>'10,00'!#REF!</f>
        <v>#REF!</v>
      </c>
      <c r="G64" s="320"/>
      <c r="H64" s="4202"/>
      <c r="I64" s="4269" t="s">
        <v>292</v>
      </c>
      <c r="J64" s="4270"/>
      <c r="K64" s="4273">
        <f>'11,30'!P129</f>
        <v>0</v>
      </c>
      <c r="M64" s="320"/>
      <c r="N64" s="4202"/>
      <c r="O64" s="4269" t="s">
        <v>292</v>
      </c>
      <c r="P64" s="4270"/>
      <c r="Q64" s="4273">
        <f>'16,00'!P129</f>
        <v>0</v>
      </c>
      <c r="S64" s="320"/>
      <c r="T64" s="4202"/>
      <c r="U64" s="4269" t="s">
        <v>292</v>
      </c>
      <c r="V64" s="4270"/>
      <c r="W64" s="4273" t="e">
        <f>'19,00'!#REF!</f>
        <v>#REF!</v>
      </c>
      <c r="Y64" s="3"/>
      <c r="Z64" s="3996"/>
      <c r="AA64" s="4262"/>
      <c r="AB64" s="4262"/>
      <c r="AC64" s="4279"/>
    </row>
    <row r="65" spans="1:29" ht="15.75">
      <c r="A65" s="312">
        <f>ст.самсы!A65</f>
        <v>0.41666666666666669</v>
      </c>
      <c r="B65" s="4202"/>
      <c r="C65" s="4271"/>
      <c r="D65" s="4272"/>
      <c r="E65" s="4274"/>
      <c r="G65" s="312">
        <f>ст.самсы!G65</f>
        <v>0.5</v>
      </c>
      <c r="H65" s="4202"/>
      <c r="I65" s="4271"/>
      <c r="J65" s="4272"/>
      <c r="K65" s="4274"/>
      <c r="M65" s="312">
        <f>ст.самсы!M65</f>
        <v>0.66666666666666663</v>
      </c>
      <c r="N65" s="4202"/>
      <c r="O65" s="4271"/>
      <c r="P65" s="4272"/>
      <c r="Q65" s="4274"/>
      <c r="S65" s="312">
        <f>ст.самсы!S65</f>
        <v>0.79166666666666663</v>
      </c>
      <c r="T65" s="4202"/>
      <c r="U65" s="4271"/>
      <c r="V65" s="4272"/>
      <c r="W65" s="4274"/>
      <c r="Y65" s="1660"/>
      <c r="Z65" s="3996"/>
      <c r="AA65" s="4262"/>
      <c r="AB65" s="4262"/>
      <c r="AC65" s="4279"/>
    </row>
    <row r="66" spans="1:29">
      <c r="A66" s="4206" t="str">
        <f>ст.самсы!A66</f>
        <v>павильон "Изумруд"</v>
      </c>
      <c r="B66" s="4207" t="s">
        <v>251</v>
      </c>
      <c r="C66" s="4275" t="s">
        <v>293</v>
      </c>
      <c r="D66" s="4276"/>
      <c r="E66" s="4273" t="e">
        <f>'10,00'!#REF!</f>
        <v>#REF!</v>
      </c>
      <c r="G66" s="4206" t="str">
        <f>ст.самсы!G66</f>
        <v>павильон "Изумруд"</v>
      </c>
      <c r="H66" s="4207" t="s">
        <v>251</v>
      </c>
      <c r="I66" s="4275" t="s">
        <v>293</v>
      </c>
      <c r="J66" s="4276"/>
      <c r="K66" s="4273">
        <f>'11,30'!P130</f>
        <v>0</v>
      </c>
      <c r="M66" s="4206" t="str">
        <f>ст.самсы!M66</f>
        <v>павильон "Изумруд"</v>
      </c>
      <c r="N66" s="4207" t="s">
        <v>251</v>
      </c>
      <c r="O66" s="4275" t="s">
        <v>293</v>
      </c>
      <c r="P66" s="4276"/>
      <c r="Q66" s="4273">
        <f>'16,00'!P130</f>
        <v>0</v>
      </c>
      <c r="S66" s="4206" t="str">
        <f>ст.самсы!S66</f>
        <v>павильон "Изумруд"</v>
      </c>
      <c r="T66" s="4207" t="s">
        <v>251</v>
      </c>
      <c r="U66" s="4275" t="s">
        <v>293</v>
      </c>
      <c r="V66" s="4276"/>
      <c r="W66" s="4273" t="e">
        <f>'19,00'!#REF!</f>
        <v>#REF!</v>
      </c>
      <c r="Y66" s="4266"/>
      <c r="Z66" s="4260"/>
      <c r="AA66" s="4261"/>
      <c r="AB66" s="4261"/>
      <c r="AC66" s="4279"/>
    </row>
    <row r="67" spans="1:29">
      <c r="A67" s="4206"/>
      <c r="B67" s="4207"/>
      <c r="C67" s="4277"/>
      <c r="D67" s="4278"/>
      <c r="E67" s="4274"/>
      <c r="G67" s="4206"/>
      <c r="H67" s="4207"/>
      <c r="I67" s="4277"/>
      <c r="J67" s="4278"/>
      <c r="K67" s="4274"/>
      <c r="M67" s="4206"/>
      <c r="N67" s="4207"/>
      <c r="O67" s="4277"/>
      <c r="P67" s="4278"/>
      <c r="Q67" s="4274"/>
      <c r="S67" s="4206"/>
      <c r="T67" s="4207"/>
      <c r="U67" s="4277"/>
      <c r="V67" s="4278"/>
      <c r="W67" s="4274"/>
      <c r="Y67" s="4266"/>
      <c r="Z67" s="4260"/>
      <c r="AA67" s="4261"/>
      <c r="AB67" s="4261"/>
      <c r="AC67" s="4279"/>
    </row>
    <row r="68" spans="1:29">
      <c r="A68" s="326"/>
      <c r="B68" s="4207" t="s">
        <v>252</v>
      </c>
      <c r="C68" s="4275"/>
      <c r="D68" s="4276"/>
      <c r="E68" s="4273"/>
      <c r="G68" s="326"/>
      <c r="H68" s="4207" t="s">
        <v>252</v>
      </c>
      <c r="I68" s="4275"/>
      <c r="J68" s="4276"/>
      <c r="K68" s="4273"/>
      <c r="M68" s="326"/>
      <c r="N68" s="4207" t="s">
        <v>252</v>
      </c>
      <c r="O68" s="4275"/>
      <c r="P68" s="4276"/>
      <c r="Q68" s="4273"/>
      <c r="S68" s="326"/>
      <c r="T68" s="4207" t="s">
        <v>252</v>
      </c>
      <c r="U68" s="4275"/>
      <c r="V68" s="4276"/>
      <c r="W68" s="4273"/>
      <c r="Y68" s="1661"/>
      <c r="Z68" s="4260"/>
      <c r="AA68" s="4261"/>
      <c r="AB68" s="4261"/>
      <c r="AC68" s="4279"/>
    </row>
    <row r="69" spans="1:29">
      <c r="A69" s="4267">
        <f>ст.самсы!A69</f>
        <v>44606</v>
      </c>
      <c r="B69" s="4207"/>
      <c r="C69" s="4277"/>
      <c r="D69" s="4278"/>
      <c r="E69" s="4274"/>
      <c r="G69" s="4267">
        <f>ст.самсы!G69</f>
        <v>44606</v>
      </c>
      <c r="H69" s="4207"/>
      <c r="I69" s="4277"/>
      <c r="J69" s="4278"/>
      <c r="K69" s="4274"/>
      <c r="M69" s="4267">
        <f>ст.самсы!M69</f>
        <v>44606</v>
      </c>
      <c r="N69" s="4207"/>
      <c r="O69" s="4277"/>
      <c r="P69" s="4278"/>
      <c r="Q69" s="4274"/>
      <c r="S69" s="4267">
        <f>ст.самсы!S69</f>
        <v>44606</v>
      </c>
      <c r="T69" s="4207"/>
      <c r="U69" s="4277"/>
      <c r="V69" s="4278"/>
      <c r="W69" s="4274"/>
      <c r="Y69" s="4280"/>
      <c r="Z69" s="4260"/>
      <c r="AA69" s="4261"/>
      <c r="AB69" s="4261"/>
      <c r="AC69" s="4279"/>
    </row>
    <row r="70" spans="1:29">
      <c r="A70" s="4268"/>
      <c r="B70" s="4207" t="s">
        <v>253</v>
      </c>
      <c r="C70" s="4224"/>
      <c r="D70" s="4225"/>
      <c r="E70" s="4273"/>
      <c r="G70" s="4268"/>
      <c r="H70" s="4207" t="s">
        <v>253</v>
      </c>
      <c r="I70" s="4224"/>
      <c r="J70" s="4225"/>
      <c r="K70" s="4273"/>
      <c r="M70" s="4268"/>
      <c r="N70" s="4207" t="s">
        <v>253</v>
      </c>
      <c r="O70" s="4224"/>
      <c r="P70" s="4225"/>
      <c r="Q70" s="4273"/>
      <c r="S70" s="4268"/>
      <c r="T70" s="4207" t="s">
        <v>253</v>
      </c>
      <c r="U70" s="4224"/>
      <c r="V70" s="4225"/>
      <c r="W70" s="4273"/>
      <c r="Y70" s="4281"/>
      <c r="Z70" s="4260"/>
      <c r="AA70" s="3996"/>
      <c r="AB70" s="3996"/>
      <c r="AC70" s="4279"/>
    </row>
    <row r="71" spans="1:29" ht="9.75" customHeight="1">
      <c r="A71" s="319"/>
      <c r="B71" s="4207"/>
      <c r="C71" s="4226"/>
      <c r="D71" s="4227"/>
      <c r="E71" s="4274"/>
      <c r="G71" s="319"/>
      <c r="H71" s="4207"/>
      <c r="I71" s="4226"/>
      <c r="J71" s="4227"/>
      <c r="K71" s="4274"/>
      <c r="M71" s="319"/>
      <c r="N71" s="4207"/>
      <c r="O71" s="4226"/>
      <c r="P71" s="4227"/>
      <c r="Q71" s="4274"/>
      <c r="S71" s="319"/>
      <c r="T71" s="4207"/>
      <c r="U71" s="4226"/>
      <c r="V71" s="4227"/>
      <c r="W71" s="4274"/>
      <c r="Y71" s="3"/>
      <c r="Z71" s="4260"/>
      <c r="AA71" s="3996"/>
      <c r="AB71" s="3996"/>
      <c r="AC71" s="4279"/>
    </row>
    <row r="72" spans="1:29" ht="9" customHeight="1">
      <c r="Y72" s="3"/>
      <c r="Z72" s="3"/>
      <c r="AA72" s="3"/>
      <c r="AB72" s="3"/>
      <c r="AC72" s="3"/>
    </row>
    <row r="73" spans="1:29" ht="8.25" customHeight="1">
      <c r="A73" s="320"/>
      <c r="B73" s="4202"/>
      <c r="C73" s="4269" t="s">
        <v>292</v>
      </c>
      <c r="D73" s="4270"/>
      <c r="E73" s="4273" t="e">
        <f>'10,00'!#REF!</f>
        <v>#REF!</v>
      </c>
      <c r="G73" s="320"/>
      <c r="H73" s="4202"/>
      <c r="I73" s="4269" t="s">
        <v>292</v>
      </c>
      <c r="J73" s="4270"/>
      <c r="K73" s="4273" t="e">
        <f>'11,30'!Z129</f>
        <v>#REF!</v>
      </c>
      <c r="M73" s="320"/>
      <c r="N73" s="4202"/>
      <c r="O73" s="4269" t="s">
        <v>292</v>
      </c>
      <c r="P73" s="4270"/>
      <c r="Q73" s="4273" t="e">
        <f>'16,00'!Z129</f>
        <v>#REF!</v>
      </c>
      <c r="S73" s="320"/>
      <c r="T73" s="4202"/>
      <c r="U73" s="4269" t="s">
        <v>292</v>
      </c>
      <c r="V73" s="4270"/>
      <c r="W73" s="4273" t="e">
        <f>'19,00'!#REF!</f>
        <v>#REF!</v>
      </c>
      <c r="Y73" s="3"/>
      <c r="Z73" s="3996"/>
      <c r="AA73" s="4262"/>
      <c r="AB73" s="4262"/>
      <c r="AC73" s="4279"/>
    </row>
    <row r="74" spans="1:29" ht="15.75">
      <c r="A74" s="312">
        <f>ст.самсы!A74</f>
        <v>0.41666666666666669</v>
      </c>
      <c r="B74" s="4202"/>
      <c r="C74" s="4271"/>
      <c r="D74" s="4272"/>
      <c r="E74" s="4274"/>
      <c r="G74" s="312">
        <f>ст.самсы!G74</f>
        <v>0.5</v>
      </c>
      <c r="H74" s="4202"/>
      <c r="I74" s="4271"/>
      <c r="J74" s="4272"/>
      <c r="K74" s="4274"/>
      <c r="M74" s="312">
        <f>ст.самсы!M74</f>
        <v>0.66666666666666663</v>
      </c>
      <c r="N74" s="4202"/>
      <c r="O74" s="4271"/>
      <c r="P74" s="4272"/>
      <c r="Q74" s="4274"/>
      <c r="S74" s="312">
        <f>ст.самсы!S74</f>
        <v>0.79166666666666663</v>
      </c>
      <c r="T74" s="4202"/>
      <c r="U74" s="4271"/>
      <c r="V74" s="4272"/>
      <c r="W74" s="4274"/>
      <c r="Y74" s="1660"/>
      <c r="Z74" s="3996"/>
      <c r="AA74" s="4262"/>
      <c r="AB74" s="4262"/>
      <c r="AC74" s="4279"/>
    </row>
    <row r="75" spans="1:29">
      <c r="A75" s="4206" t="str">
        <f>ст.самсы!A75</f>
        <v>павильон "Донецкая"</v>
      </c>
      <c r="B75" s="4207" t="s">
        <v>251</v>
      </c>
      <c r="C75" s="4275" t="s">
        <v>293</v>
      </c>
      <c r="D75" s="4276"/>
      <c r="E75" s="4273" t="e">
        <f>'10,00'!#REF!</f>
        <v>#REF!</v>
      </c>
      <c r="G75" s="4206" t="str">
        <f>ст.самсы!G75</f>
        <v>павильон "Донецкая"</v>
      </c>
      <c r="H75" s="4207" t="s">
        <v>251</v>
      </c>
      <c r="I75" s="4275" t="s">
        <v>293</v>
      </c>
      <c r="J75" s="4276"/>
      <c r="K75" s="4273" t="e">
        <f>'11,30'!Z130</f>
        <v>#REF!</v>
      </c>
      <c r="M75" s="4206" t="str">
        <f>ст.самсы!M75</f>
        <v>павильон "Донецкая"</v>
      </c>
      <c r="N75" s="4207" t="s">
        <v>251</v>
      </c>
      <c r="O75" s="4275" t="s">
        <v>293</v>
      </c>
      <c r="P75" s="4276"/>
      <c r="Q75" s="4273" t="e">
        <f>'16,00'!Z130</f>
        <v>#REF!</v>
      </c>
      <c r="S75" s="4206" t="str">
        <f>ст.самсы!S75</f>
        <v>павильон "Донецкая"</v>
      </c>
      <c r="T75" s="4207" t="s">
        <v>251</v>
      </c>
      <c r="U75" s="4275" t="s">
        <v>293</v>
      </c>
      <c r="V75" s="4276"/>
      <c r="W75" s="4273" t="e">
        <f>'19,00'!#REF!</f>
        <v>#REF!</v>
      </c>
      <c r="Y75" s="4266"/>
      <c r="Z75" s="4260"/>
      <c r="AA75" s="4261"/>
      <c r="AB75" s="4261"/>
      <c r="AC75" s="4279"/>
    </row>
    <row r="76" spans="1:29">
      <c r="A76" s="4206"/>
      <c r="B76" s="4207"/>
      <c r="C76" s="4277"/>
      <c r="D76" s="4278"/>
      <c r="E76" s="4274"/>
      <c r="G76" s="4206"/>
      <c r="H76" s="4207"/>
      <c r="I76" s="4277"/>
      <c r="J76" s="4278"/>
      <c r="K76" s="4274"/>
      <c r="M76" s="4206"/>
      <c r="N76" s="4207"/>
      <c r="O76" s="4277"/>
      <c r="P76" s="4278"/>
      <c r="Q76" s="4274"/>
      <c r="S76" s="4206"/>
      <c r="T76" s="4207"/>
      <c r="U76" s="4277"/>
      <c r="V76" s="4278"/>
      <c r="W76" s="4274"/>
      <c r="Y76" s="4266"/>
      <c r="Z76" s="4260"/>
      <c r="AA76" s="4261"/>
      <c r="AB76" s="4261"/>
      <c r="AC76" s="4279"/>
    </row>
    <row r="77" spans="1:29">
      <c r="A77" s="326"/>
      <c r="B77" s="4207" t="s">
        <v>252</v>
      </c>
      <c r="C77" s="4275"/>
      <c r="D77" s="4276"/>
      <c r="E77" s="4273"/>
      <c r="G77" s="326"/>
      <c r="H77" s="4207" t="s">
        <v>252</v>
      </c>
      <c r="I77" s="4275"/>
      <c r="J77" s="4276"/>
      <c r="K77" s="4273"/>
      <c r="M77" s="326"/>
      <c r="N77" s="4207" t="s">
        <v>252</v>
      </c>
      <c r="O77" s="4275"/>
      <c r="P77" s="4276"/>
      <c r="Q77" s="4273"/>
      <c r="S77" s="326"/>
      <c r="T77" s="4207" t="s">
        <v>252</v>
      </c>
      <c r="U77" s="4275"/>
      <c r="V77" s="4276"/>
      <c r="W77" s="4273"/>
      <c r="Y77" s="1661"/>
      <c r="Z77" s="4260"/>
      <c r="AA77" s="4261"/>
      <c r="AB77" s="4261"/>
      <c r="AC77" s="4279"/>
    </row>
    <row r="78" spans="1:29">
      <c r="A78" s="4267">
        <f>ст.самсы!A78</f>
        <v>44606</v>
      </c>
      <c r="B78" s="4207"/>
      <c r="C78" s="4277"/>
      <c r="D78" s="4278"/>
      <c r="E78" s="4274"/>
      <c r="G78" s="4267">
        <f>ст.самсы!G78</f>
        <v>44606</v>
      </c>
      <c r="H78" s="4207"/>
      <c r="I78" s="4277"/>
      <c r="J78" s="4278"/>
      <c r="K78" s="4274"/>
      <c r="M78" s="4267">
        <f>ст.самсы!M78</f>
        <v>44606</v>
      </c>
      <c r="N78" s="4207"/>
      <c r="O78" s="4277"/>
      <c r="P78" s="4278"/>
      <c r="Q78" s="4274"/>
      <c r="S78" s="4267">
        <f>ст.самсы!S78</f>
        <v>44606</v>
      </c>
      <c r="T78" s="4207"/>
      <c r="U78" s="4277"/>
      <c r="V78" s="4278"/>
      <c r="W78" s="4274"/>
      <c r="Y78" s="4280"/>
      <c r="Z78" s="4260"/>
      <c r="AA78" s="4261"/>
      <c r="AB78" s="4261"/>
      <c r="AC78" s="4279"/>
    </row>
    <row r="79" spans="1:29">
      <c r="A79" s="4268"/>
      <c r="B79" s="4207" t="s">
        <v>253</v>
      </c>
      <c r="C79" s="4224"/>
      <c r="D79" s="4225"/>
      <c r="E79" s="4273"/>
      <c r="G79" s="4268"/>
      <c r="H79" s="4207" t="s">
        <v>253</v>
      </c>
      <c r="I79" s="4224"/>
      <c r="J79" s="4225"/>
      <c r="K79" s="4273"/>
      <c r="M79" s="4268"/>
      <c r="N79" s="4207" t="s">
        <v>253</v>
      </c>
      <c r="O79" s="4224"/>
      <c r="P79" s="4225"/>
      <c r="Q79" s="4273"/>
      <c r="S79" s="4268"/>
      <c r="T79" s="4207" t="s">
        <v>253</v>
      </c>
      <c r="U79" s="4224"/>
      <c r="V79" s="4225"/>
      <c r="W79" s="4273"/>
      <c r="Y79" s="4281"/>
      <c r="Z79" s="4260"/>
      <c r="AA79" s="3996"/>
      <c r="AB79" s="3996"/>
      <c r="AC79" s="4279"/>
    </row>
    <row r="80" spans="1:29" ht="9" customHeight="1">
      <c r="A80" s="319"/>
      <c r="B80" s="4207"/>
      <c r="C80" s="4226"/>
      <c r="D80" s="4227"/>
      <c r="E80" s="4274"/>
      <c r="G80" s="319"/>
      <c r="H80" s="4207"/>
      <c r="I80" s="4226"/>
      <c r="J80" s="4227"/>
      <c r="K80" s="4274"/>
      <c r="M80" s="319"/>
      <c r="N80" s="4207"/>
      <c r="O80" s="4226"/>
      <c r="P80" s="4227"/>
      <c r="Q80" s="4274"/>
      <c r="S80" s="319"/>
      <c r="T80" s="4207"/>
      <c r="U80" s="4226"/>
      <c r="V80" s="4227"/>
      <c r="W80" s="4274"/>
      <c r="Y80" s="3"/>
      <c r="Z80" s="4260"/>
      <c r="AA80" s="3996"/>
      <c r="AB80" s="3996"/>
      <c r="AC80" s="4279"/>
    </row>
    <row r="81" spans="1:29" ht="8.25" customHeight="1">
      <c r="Y81" s="3"/>
      <c r="Z81" s="3"/>
      <c r="AA81" s="3"/>
      <c r="AB81" s="3"/>
      <c r="AC81" s="3"/>
    </row>
    <row r="82" spans="1:29">
      <c r="A82" s="320"/>
      <c r="B82" s="4202"/>
      <c r="C82" s="4269" t="s">
        <v>292</v>
      </c>
      <c r="D82" s="4270"/>
      <c r="E82" s="4273" t="e">
        <f>'10,00'!#REF!</f>
        <v>#REF!</v>
      </c>
      <c r="G82" s="320"/>
      <c r="H82" s="4202"/>
      <c r="I82" s="4269" t="s">
        <v>292</v>
      </c>
      <c r="J82" s="4270"/>
      <c r="K82" s="4273" t="e">
        <f>'11,30'!F184</f>
        <v>#REF!</v>
      </c>
      <c r="M82" s="320"/>
      <c r="N82" s="4202"/>
      <c r="O82" s="4269" t="s">
        <v>292</v>
      </c>
      <c r="P82" s="4270"/>
      <c r="Q82" s="4273" t="e">
        <f>'16,00'!F184</f>
        <v>#REF!</v>
      </c>
      <c r="S82" s="320"/>
      <c r="T82" s="4202"/>
      <c r="U82" s="4269" t="s">
        <v>292</v>
      </c>
      <c r="V82" s="4270"/>
      <c r="W82" s="4273" t="e">
        <f>'19,00'!#REF!</f>
        <v>#REF!</v>
      </c>
      <c r="Y82" s="3"/>
      <c r="Z82" s="3996"/>
      <c r="AA82" s="4262"/>
      <c r="AB82" s="4262"/>
      <c r="AC82" s="4279"/>
    </row>
    <row r="83" spans="1:29" ht="15.75">
      <c r="A83" s="312">
        <f>ст.самсы!A83</f>
        <v>0.41666666666666669</v>
      </c>
      <c r="B83" s="4202"/>
      <c r="C83" s="4271"/>
      <c r="D83" s="4272"/>
      <c r="E83" s="4274"/>
      <c r="G83" s="312">
        <f>ст.самсы!G83</f>
        <v>0.5</v>
      </c>
      <c r="H83" s="4202"/>
      <c r="I83" s="4271"/>
      <c r="J83" s="4272"/>
      <c r="K83" s="4274"/>
      <c r="M83" s="312">
        <f>ст.самсы!M83</f>
        <v>0.66666666666666663</v>
      </c>
      <c r="N83" s="4202"/>
      <c r="O83" s="4271"/>
      <c r="P83" s="4272"/>
      <c r="Q83" s="4274"/>
      <c r="S83" s="312">
        <f>ст.самсы!S83</f>
        <v>0.79166666666666663</v>
      </c>
      <c r="T83" s="4202"/>
      <c r="U83" s="4271"/>
      <c r="V83" s="4272"/>
      <c r="W83" s="4274"/>
      <c r="Y83" s="1660"/>
      <c r="Z83" s="3996"/>
      <c r="AA83" s="4262"/>
      <c r="AB83" s="4262"/>
      <c r="AC83" s="4279"/>
    </row>
    <row r="84" spans="1:29">
      <c r="A84" s="4206" t="str">
        <f>ст.самсы!A84</f>
        <v>павильон "Дзержинка"</v>
      </c>
      <c r="B84" s="4207" t="s">
        <v>251</v>
      </c>
      <c r="C84" s="4275" t="s">
        <v>293</v>
      </c>
      <c r="D84" s="4276"/>
      <c r="E84" s="4273" t="e">
        <f>'10,00'!#REF!</f>
        <v>#REF!</v>
      </c>
      <c r="G84" s="4206" t="str">
        <f>ст.самсы!G84</f>
        <v>павильон "Дзержинка"</v>
      </c>
      <c r="H84" s="4207" t="s">
        <v>251</v>
      </c>
      <c r="I84" s="4275" t="s">
        <v>293</v>
      </c>
      <c r="J84" s="4276"/>
      <c r="K84" s="4273" t="e">
        <f>'11,30'!F185</f>
        <v>#REF!</v>
      </c>
      <c r="M84" s="4206" t="str">
        <f>ст.самсы!M84</f>
        <v>павильон "Дзержинка"</v>
      </c>
      <c r="N84" s="4207" t="s">
        <v>251</v>
      </c>
      <c r="O84" s="4275" t="s">
        <v>293</v>
      </c>
      <c r="P84" s="4276"/>
      <c r="Q84" s="4273" t="e">
        <f>'16,00'!F185</f>
        <v>#REF!</v>
      </c>
      <c r="S84" s="4206" t="str">
        <f>ст.самсы!S84</f>
        <v>павильон "Дзержинка"</v>
      </c>
      <c r="T84" s="4207" t="s">
        <v>251</v>
      </c>
      <c r="U84" s="4275" t="s">
        <v>293</v>
      </c>
      <c r="V84" s="4276"/>
      <c r="W84" s="4273" t="e">
        <f>'19,00'!#REF!</f>
        <v>#REF!</v>
      </c>
      <c r="Y84" s="4266"/>
      <c r="Z84" s="4260"/>
      <c r="AA84" s="4261"/>
      <c r="AB84" s="4261"/>
      <c r="AC84" s="4279"/>
    </row>
    <row r="85" spans="1:29">
      <c r="A85" s="4206"/>
      <c r="B85" s="4207"/>
      <c r="C85" s="4277"/>
      <c r="D85" s="4278"/>
      <c r="E85" s="4274"/>
      <c r="G85" s="4206"/>
      <c r="H85" s="4207"/>
      <c r="I85" s="4277"/>
      <c r="J85" s="4278"/>
      <c r="K85" s="4274"/>
      <c r="M85" s="4206"/>
      <c r="N85" s="4207"/>
      <c r="O85" s="4277"/>
      <c r="P85" s="4278"/>
      <c r="Q85" s="4274"/>
      <c r="S85" s="4206"/>
      <c r="T85" s="4207"/>
      <c r="U85" s="4277"/>
      <c r="V85" s="4278"/>
      <c r="W85" s="4274"/>
      <c r="Y85" s="4266"/>
      <c r="Z85" s="4260"/>
      <c r="AA85" s="4261"/>
      <c r="AB85" s="4261"/>
      <c r="AC85" s="4279"/>
    </row>
    <row r="86" spans="1:29">
      <c r="A86" s="326"/>
      <c r="B86" s="4207" t="s">
        <v>252</v>
      </c>
      <c r="C86" s="4275"/>
      <c r="D86" s="4276"/>
      <c r="E86" s="4273"/>
      <c r="G86" s="326"/>
      <c r="H86" s="4207" t="s">
        <v>252</v>
      </c>
      <c r="I86" s="4275"/>
      <c r="J86" s="4276"/>
      <c r="K86" s="4273"/>
      <c r="M86" s="326"/>
      <c r="N86" s="4207" t="s">
        <v>252</v>
      </c>
      <c r="O86" s="4275"/>
      <c r="P86" s="4276"/>
      <c r="Q86" s="4273"/>
      <c r="S86" s="326"/>
      <c r="T86" s="4207" t="s">
        <v>252</v>
      </c>
      <c r="U86" s="4275"/>
      <c r="V86" s="4276"/>
      <c r="W86" s="4273"/>
      <c r="Y86" s="1661"/>
      <c r="Z86" s="4260"/>
      <c r="AA86" s="4261"/>
      <c r="AB86" s="4261"/>
      <c r="AC86" s="4279"/>
    </row>
    <row r="87" spans="1:29">
      <c r="A87" s="4267">
        <f>ст.самсы!A87</f>
        <v>44606</v>
      </c>
      <c r="B87" s="4207"/>
      <c r="C87" s="4277"/>
      <c r="D87" s="4278"/>
      <c r="E87" s="4274"/>
      <c r="G87" s="4267">
        <f>ст.самсы!G87</f>
        <v>44606</v>
      </c>
      <c r="H87" s="4207"/>
      <c r="I87" s="4277"/>
      <c r="J87" s="4278"/>
      <c r="K87" s="4274"/>
      <c r="M87" s="4267">
        <f>ст.самсы!M87</f>
        <v>44606</v>
      </c>
      <c r="N87" s="4207"/>
      <c r="O87" s="4277"/>
      <c r="P87" s="4278"/>
      <c r="Q87" s="4274"/>
      <c r="S87" s="4267">
        <f>ст.самсы!S87</f>
        <v>44606</v>
      </c>
      <c r="T87" s="4207"/>
      <c r="U87" s="4277"/>
      <c r="V87" s="4278"/>
      <c r="W87" s="4274"/>
      <c r="Y87" s="4280"/>
      <c r="Z87" s="4260"/>
      <c r="AA87" s="4261"/>
      <c r="AB87" s="4261"/>
      <c r="AC87" s="4279"/>
    </row>
    <row r="88" spans="1:29">
      <c r="A88" s="4268"/>
      <c r="B88" s="4207" t="s">
        <v>253</v>
      </c>
      <c r="C88" s="4224"/>
      <c r="D88" s="4225"/>
      <c r="E88" s="4273"/>
      <c r="G88" s="4268"/>
      <c r="H88" s="4207" t="s">
        <v>253</v>
      </c>
      <c r="I88" s="4224"/>
      <c r="J88" s="4225"/>
      <c r="K88" s="4273"/>
      <c r="M88" s="4268"/>
      <c r="N88" s="4207" t="s">
        <v>253</v>
      </c>
      <c r="O88" s="4224"/>
      <c r="P88" s="4225"/>
      <c r="Q88" s="4273"/>
      <c r="S88" s="4268"/>
      <c r="T88" s="4207" t="s">
        <v>253</v>
      </c>
      <c r="U88" s="4224"/>
      <c r="V88" s="4225"/>
      <c r="W88" s="4273"/>
      <c r="Y88" s="4281"/>
      <c r="Z88" s="4260"/>
      <c r="AA88" s="3996"/>
      <c r="AB88" s="3996"/>
      <c r="AC88" s="4279"/>
    </row>
    <row r="89" spans="1:29" ht="8.25" customHeight="1">
      <c r="A89" s="319"/>
      <c r="B89" s="4207"/>
      <c r="C89" s="4226"/>
      <c r="D89" s="4227"/>
      <c r="E89" s="4274"/>
      <c r="G89" s="319"/>
      <c r="H89" s="4207"/>
      <c r="I89" s="4226"/>
      <c r="J89" s="4227"/>
      <c r="K89" s="4274"/>
      <c r="M89" s="319"/>
      <c r="N89" s="4207"/>
      <c r="O89" s="4226"/>
      <c r="P89" s="4227"/>
      <c r="Q89" s="4274"/>
      <c r="S89" s="319"/>
      <c r="T89" s="4207"/>
      <c r="U89" s="4226"/>
      <c r="V89" s="4227"/>
      <c r="W89" s="4274"/>
      <c r="Y89" s="3"/>
      <c r="Z89" s="4260"/>
      <c r="AA89" s="3996"/>
      <c r="AB89" s="3996"/>
      <c r="AC89" s="4279"/>
    </row>
    <row r="90" spans="1:29" ht="11.25" customHeight="1">
      <c r="Y90" s="3"/>
      <c r="Z90" s="3"/>
      <c r="AA90" s="3"/>
      <c r="AB90" s="3"/>
      <c r="AC90" s="3"/>
    </row>
    <row r="91" spans="1:29" ht="8.25" customHeight="1">
      <c r="A91" s="320"/>
      <c r="B91" s="4202"/>
      <c r="C91" s="4269" t="s">
        <v>292</v>
      </c>
      <c r="D91" s="4270"/>
      <c r="E91" s="4273" t="e">
        <f>'10,00'!#REF!</f>
        <v>#REF!</v>
      </c>
      <c r="G91" s="320"/>
      <c r="H91" s="4202"/>
      <c r="I91" s="4269" t="s">
        <v>292</v>
      </c>
      <c r="J91" s="4270"/>
      <c r="K91" s="4273" t="e">
        <f>'11,30'!P184</f>
        <v>#REF!</v>
      </c>
      <c r="M91" s="320"/>
      <c r="N91" s="4202"/>
      <c r="O91" s="4269" t="s">
        <v>292</v>
      </c>
      <c r="P91" s="4270"/>
      <c r="Q91" s="4273" t="e">
        <f>'16,00'!P184</f>
        <v>#REF!</v>
      </c>
      <c r="S91" s="320"/>
      <c r="T91" s="4202"/>
      <c r="U91" s="4269" t="s">
        <v>292</v>
      </c>
      <c r="V91" s="4270"/>
      <c r="W91" s="4273" t="e">
        <f>'19,00'!#REF!</f>
        <v>#REF!</v>
      </c>
      <c r="Y91" s="3"/>
      <c r="Z91" s="3996"/>
      <c r="AA91" s="4262"/>
      <c r="AB91" s="4262"/>
      <c r="AC91" s="4279"/>
    </row>
    <row r="92" spans="1:29" ht="15.75">
      <c r="A92" s="312">
        <f>ст.самсы!A92</f>
        <v>0.41666666666666669</v>
      </c>
      <c r="B92" s="4202"/>
      <c r="C92" s="4271"/>
      <c r="D92" s="4272"/>
      <c r="E92" s="4274"/>
      <c r="G92" s="312">
        <f>ст.самсы!G92</f>
        <v>0.5</v>
      </c>
      <c r="H92" s="4202"/>
      <c r="I92" s="4271"/>
      <c r="J92" s="4272"/>
      <c r="K92" s="4274"/>
      <c r="M92" s="312">
        <f>ст.самсы!M92</f>
        <v>0.66666666666666663</v>
      </c>
      <c r="N92" s="4202"/>
      <c r="O92" s="4271"/>
      <c r="P92" s="4272"/>
      <c r="Q92" s="4274"/>
      <c r="S92" s="312">
        <f>ст.самсы!S92</f>
        <v>0.79166666666666663</v>
      </c>
      <c r="T92" s="4202"/>
      <c r="U92" s="4271"/>
      <c r="V92" s="4272"/>
      <c r="W92" s="4274"/>
      <c r="Y92" s="1660"/>
      <c r="Z92" s="3996"/>
      <c r="AA92" s="4262"/>
      <c r="AB92" s="4262"/>
      <c r="AC92" s="4279"/>
    </row>
    <row r="93" spans="1:29">
      <c r="A93" s="4206" t="str">
        <f>ст.самсы!A93</f>
        <v>павильон "Какаду"</v>
      </c>
      <c r="B93" s="4207" t="s">
        <v>251</v>
      </c>
      <c r="C93" s="4275" t="s">
        <v>293</v>
      </c>
      <c r="D93" s="4276"/>
      <c r="E93" s="4273" t="e">
        <f>'10,00'!#REF!</f>
        <v>#REF!</v>
      </c>
      <c r="G93" s="4206" t="str">
        <f>ст.самсы!G93</f>
        <v>павильон "Какаду"</v>
      </c>
      <c r="H93" s="4207" t="s">
        <v>251</v>
      </c>
      <c r="I93" s="4275" t="s">
        <v>293</v>
      </c>
      <c r="J93" s="4276"/>
      <c r="K93" s="4273" t="e">
        <f>'11,30'!P185</f>
        <v>#REF!</v>
      </c>
      <c r="M93" s="4206" t="str">
        <f>ст.самсы!M93</f>
        <v>павильон "Какаду"</v>
      </c>
      <c r="N93" s="4207" t="s">
        <v>251</v>
      </c>
      <c r="O93" s="4275" t="s">
        <v>293</v>
      </c>
      <c r="P93" s="4276"/>
      <c r="Q93" s="4273" t="e">
        <f>'16,00'!P185</f>
        <v>#REF!</v>
      </c>
      <c r="S93" s="4206" t="str">
        <f>ст.самсы!S93</f>
        <v>павильон "Какаду"</v>
      </c>
      <c r="T93" s="4207" t="s">
        <v>251</v>
      </c>
      <c r="U93" s="4275" t="s">
        <v>293</v>
      </c>
      <c r="V93" s="4276"/>
      <c r="W93" s="4273" t="e">
        <f>'19,00'!#REF!</f>
        <v>#REF!</v>
      </c>
      <c r="Y93" s="4266"/>
      <c r="Z93" s="4260"/>
      <c r="AA93" s="4261"/>
      <c r="AB93" s="4261"/>
      <c r="AC93" s="4279"/>
    </row>
    <row r="94" spans="1:29">
      <c r="A94" s="4206"/>
      <c r="B94" s="4207"/>
      <c r="C94" s="4277"/>
      <c r="D94" s="4278"/>
      <c r="E94" s="4274"/>
      <c r="G94" s="4206"/>
      <c r="H94" s="4207"/>
      <c r="I94" s="4277"/>
      <c r="J94" s="4278"/>
      <c r="K94" s="4274"/>
      <c r="M94" s="4206"/>
      <c r="N94" s="4207"/>
      <c r="O94" s="4277"/>
      <c r="P94" s="4278"/>
      <c r="Q94" s="4274"/>
      <c r="S94" s="4206"/>
      <c r="T94" s="4207"/>
      <c r="U94" s="4277"/>
      <c r="V94" s="4278"/>
      <c r="W94" s="4274"/>
      <c r="Y94" s="4266"/>
      <c r="Z94" s="4260"/>
      <c r="AA94" s="4261"/>
      <c r="AB94" s="4261"/>
      <c r="AC94" s="4279"/>
    </row>
    <row r="95" spans="1:29">
      <c r="A95" s="326"/>
      <c r="B95" s="4207" t="s">
        <v>252</v>
      </c>
      <c r="C95" s="4275"/>
      <c r="D95" s="4276"/>
      <c r="E95" s="4273"/>
      <c r="G95" s="326"/>
      <c r="H95" s="4207" t="s">
        <v>252</v>
      </c>
      <c r="I95" s="4275"/>
      <c r="J95" s="4276"/>
      <c r="K95" s="4273"/>
      <c r="M95" s="326"/>
      <c r="N95" s="4207" t="s">
        <v>252</v>
      </c>
      <c r="O95" s="4275"/>
      <c r="P95" s="4276"/>
      <c r="Q95" s="4273"/>
      <c r="S95" s="326"/>
      <c r="T95" s="4207" t="s">
        <v>252</v>
      </c>
      <c r="U95" s="4275"/>
      <c r="V95" s="4276"/>
      <c r="W95" s="4273"/>
      <c r="Y95" s="1661"/>
      <c r="Z95" s="4260"/>
      <c r="AA95" s="4261"/>
      <c r="AB95" s="4261"/>
      <c r="AC95" s="4279"/>
    </row>
    <row r="96" spans="1:29">
      <c r="A96" s="4267">
        <f>ст.самсы!A96</f>
        <v>44606</v>
      </c>
      <c r="B96" s="4207"/>
      <c r="C96" s="4277"/>
      <c r="D96" s="4278"/>
      <c r="E96" s="4274"/>
      <c r="G96" s="4267">
        <f>ст.самсы!G96</f>
        <v>44606</v>
      </c>
      <c r="H96" s="4207"/>
      <c r="I96" s="4277"/>
      <c r="J96" s="4278"/>
      <c r="K96" s="4274"/>
      <c r="M96" s="4267">
        <f>ст.самсы!M96</f>
        <v>44606</v>
      </c>
      <c r="N96" s="4207"/>
      <c r="O96" s="4277"/>
      <c r="P96" s="4278"/>
      <c r="Q96" s="4274"/>
      <c r="S96" s="4267">
        <f>ст.самсы!S96</f>
        <v>44606</v>
      </c>
      <c r="T96" s="4207"/>
      <c r="U96" s="4277"/>
      <c r="V96" s="4278"/>
      <c r="W96" s="4274"/>
      <c r="Y96" s="4280"/>
      <c r="Z96" s="4260"/>
      <c r="AA96" s="4261"/>
      <c r="AB96" s="4261"/>
      <c r="AC96" s="4279"/>
    </row>
    <row r="97" spans="1:29">
      <c r="A97" s="4268"/>
      <c r="B97" s="4207" t="s">
        <v>253</v>
      </c>
      <c r="C97" s="4224"/>
      <c r="D97" s="4225"/>
      <c r="E97" s="4273"/>
      <c r="G97" s="4268"/>
      <c r="H97" s="4207" t="s">
        <v>253</v>
      </c>
      <c r="I97" s="4224"/>
      <c r="J97" s="4225"/>
      <c r="K97" s="4273"/>
      <c r="M97" s="4268"/>
      <c r="N97" s="4207" t="s">
        <v>253</v>
      </c>
      <c r="O97" s="4224"/>
      <c r="P97" s="4225"/>
      <c r="Q97" s="4273"/>
      <c r="S97" s="4268"/>
      <c r="T97" s="4207" t="s">
        <v>253</v>
      </c>
      <c r="U97" s="4224"/>
      <c r="V97" s="4225"/>
      <c r="W97" s="4273"/>
      <c r="Y97" s="4281"/>
      <c r="Z97" s="4260"/>
      <c r="AA97" s="3996"/>
      <c r="AB97" s="3996"/>
      <c r="AC97" s="4279"/>
    </row>
    <row r="98" spans="1:29" ht="9.75" customHeight="1">
      <c r="A98" s="319"/>
      <c r="B98" s="4207"/>
      <c r="C98" s="4226"/>
      <c r="D98" s="4227"/>
      <c r="E98" s="4274"/>
      <c r="G98" s="319"/>
      <c r="H98" s="4207"/>
      <c r="I98" s="4226"/>
      <c r="J98" s="4227"/>
      <c r="K98" s="4274"/>
      <c r="M98" s="319"/>
      <c r="N98" s="4207"/>
      <c r="O98" s="4226"/>
      <c r="P98" s="4227"/>
      <c r="Q98" s="4274"/>
      <c r="S98" s="319"/>
      <c r="T98" s="4207"/>
      <c r="U98" s="4226"/>
      <c r="V98" s="4227"/>
      <c r="W98" s="4274"/>
      <c r="Y98" s="3"/>
      <c r="Z98" s="4260"/>
      <c r="AA98" s="3996"/>
      <c r="AB98" s="3996"/>
      <c r="AC98" s="4279"/>
    </row>
    <row r="99" spans="1:29" ht="9" customHeight="1">
      <c r="Y99" s="3"/>
      <c r="Z99" s="3"/>
      <c r="AA99" s="3"/>
      <c r="AB99" s="3"/>
      <c r="AC99" s="3"/>
    </row>
    <row r="100" spans="1:29" ht="9" customHeight="1">
      <c r="A100" s="320"/>
      <c r="B100" s="4202"/>
      <c r="C100" s="4269" t="s">
        <v>292</v>
      </c>
      <c r="D100" s="4270"/>
      <c r="E100" s="4273" t="e">
        <f>'10,00'!#REF!</f>
        <v>#REF!</v>
      </c>
      <c r="G100" s="320"/>
      <c r="H100" s="4202"/>
      <c r="I100" s="4269" t="s">
        <v>292</v>
      </c>
      <c r="J100" s="4270"/>
      <c r="K100" s="4273" t="e">
        <f>'11,30'!Z184</f>
        <v>#REF!</v>
      </c>
      <c r="M100" s="320"/>
      <c r="N100" s="4202"/>
      <c r="O100" s="4269" t="s">
        <v>292</v>
      </c>
      <c r="P100" s="4270"/>
      <c r="Q100" s="4273" t="e">
        <f>'16,00'!Z184</f>
        <v>#REF!</v>
      </c>
      <c r="S100" s="320"/>
      <c r="T100" s="4202"/>
      <c r="U100" s="4269" t="s">
        <v>292</v>
      </c>
      <c r="V100" s="4270"/>
      <c r="W100" s="4273" t="e">
        <f>'19,00'!#REF!</f>
        <v>#REF!</v>
      </c>
      <c r="Y100" s="3"/>
      <c r="Z100" s="3996"/>
      <c r="AA100" s="4262"/>
      <c r="AB100" s="4262"/>
      <c r="AC100" s="4279"/>
    </row>
    <row r="101" spans="1:29" ht="15.75">
      <c r="A101" s="312">
        <f>ст.самсы!A101</f>
        <v>0.41666666666666669</v>
      </c>
      <c r="B101" s="4202"/>
      <c r="C101" s="4271"/>
      <c r="D101" s="4272"/>
      <c r="E101" s="4274"/>
      <c r="G101" s="312">
        <f>ст.самсы!G101</f>
        <v>0.5</v>
      </c>
      <c r="H101" s="4202"/>
      <c r="I101" s="4271"/>
      <c r="J101" s="4272"/>
      <c r="K101" s="4274"/>
      <c r="M101" s="312">
        <f>ст.самсы!M101</f>
        <v>0.66666666666666663</v>
      </c>
      <c r="N101" s="4202"/>
      <c r="O101" s="4271"/>
      <c r="P101" s="4272"/>
      <c r="Q101" s="4274"/>
      <c r="S101" s="312">
        <f>ст.самсы!S101</f>
        <v>0.79166666666666663</v>
      </c>
      <c r="T101" s="4202"/>
      <c r="U101" s="4271"/>
      <c r="V101" s="4272"/>
      <c r="W101" s="4274"/>
      <c r="Y101" s="1660"/>
      <c r="Z101" s="3996"/>
      <c r="AA101" s="4262"/>
      <c r="AB101" s="4262"/>
      <c r="AC101" s="4279"/>
    </row>
    <row r="102" spans="1:29">
      <c r="A102" s="4206" t="str">
        <f>ст.самсы!A102</f>
        <v>павильон "Карпинка"</v>
      </c>
      <c r="B102" s="4207" t="s">
        <v>251</v>
      </c>
      <c r="C102" s="4275" t="s">
        <v>293</v>
      </c>
      <c r="D102" s="4276"/>
      <c r="E102" s="4273" t="e">
        <f>'10,00'!#REF!</f>
        <v>#REF!</v>
      </c>
      <c r="G102" s="4206" t="str">
        <f>ст.самсы!G102</f>
        <v>павильон "Карпинка"</v>
      </c>
      <c r="H102" s="4207" t="s">
        <v>251</v>
      </c>
      <c r="I102" s="4275" t="s">
        <v>293</v>
      </c>
      <c r="J102" s="4276"/>
      <c r="K102" s="4273" t="e">
        <f>'11,30'!Z185</f>
        <v>#REF!</v>
      </c>
      <c r="M102" s="4206" t="str">
        <f>ст.самсы!M102</f>
        <v>павильон "Карпинка"</v>
      </c>
      <c r="N102" s="4207" t="s">
        <v>251</v>
      </c>
      <c r="O102" s="4275" t="s">
        <v>293</v>
      </c>
      <c r="P102" s="4276"/>
      <c r="Q102" s="4273" t="e">
        <f>'16,00'!Z185</f>
        <v>#REF!</v>
      </c>
      <c r="S102" s="4206" t="str">
        <f>ст.самсы!S102</f>
        <v>павильон "Карпинка"</v>
      </c>
      <c r="T102" s="4207" t="s">
        <v>251</v>
      </c>
      <c r="U102" s="4275" t="s">
        <v>293</v>
      </c>
      <c r="V102" s="4276"/>
      <c r="W102" s="4273" t="e">
        <f>'19,00'!#REF!</f>
        <v>#REF!</v>
      </c>
      <c r="Y102" s="4266"/>
      <c r="Z102" s="4260"/>
      <c r="AA102" s="4261"/>
      <c r="AB102" s="4261"/>
      <c r="AC102" s="4279"/>
    </row>
    <row r="103" spans="1:29">
      <c r="A103" s="4206"/>
      <c r="B103" s="4207"/>
      <c r="C103" s="4277"/>
      <c r="D103" s="4278"/>
      <c r="E103" s="4274"/>
      <c r="G103" s="4206"/>
      <c r="H103" s="4207"/>
      <c r="I103" s="4277"/>
      <c r="J103" s="4278"/>
      <c r="K103" s="4274"/>
      <c r="M103" s="4206"/>
      <c r="N103" s="4207"/>
      <c r="O103" s="4277"/>
      <c r="P103" s="4278"/>
      <c r="Q103" s="4274"/>
      <c r="S103" s="4206"/>
      <c r="T103" s="4207"/>
      <c r="U103" s="4277"/>
      <c r="V103" s="4278"/>
      <c r="W103" s="4274"/>
      <c r="Y103" s="4266"/>
      <c r="Z103" s="4260"/>
      <c r="AA103" s="4261"/>
      <c r="AB103" s="4261"/>
      <c r="AC103" s="4279"/>
    </row>
    <row r="104" spans="1:29">
      <c r="A104" s="326"/>
      <c r="B104" s="4207" t="s">
        <v>252</v>
      </c>
      <c r="C104" s="4275"/>
      <c r="D104" s="4276"/>
      <c r="E104" s="4273"/>
      <c r="G104" s="326"/>
      <c r="H104" s="4207" t="s">
        <v>252</v>
      </c>
      <c r="I104" s="4275"/>
      <c r="J104" s="4276"/>
      <c r="K104" s="4273"/>
      <c r="M104" s="326"/>
      <c r="N104" s="4207" t="s">
        <v>252</v>
      </c>
      <c r="O104" s="4275"/>
      <c r="P104" s="4276"/>
      <c r="Q104" s="4273"/>
      <c r="S104" s="326"/>
      <c r="T104" s="4207" t="s">
        <v>252</v>
      </c>
      <c r="U104" s="4275"/>
      <c r="V104" s="4276"/>
      <c r="W104" s="4273"/>
      <c r="Y104" s="1661"/>
      <c r="Z104" s="4260"/>
      <c r="AA104" s="4261"/>
      <c r="AB104" s="4261"/>
      <c r="AC104" s="4279"/>
    </row>
    <row r="105" spans="1:29">
      <c r="A105" s="4267">
        <f>ст.самсы!A105</f>
        <v>44606</v>
      </c>
      <c r="B105" s="4207"/>
      <c r="C105" s="4277"/>
      <c r="D105" s="4278"/>
      <c r="E105" s="4274"/>
      <c r="G105" s="4267">
        <f>ст.самсы!G105</f>
        <v>44606</v>
      </c>
      <c r="H105" s="4207"/>
      <c r="I105" s="4277"/>
      <c r="J105" s="4278"/>
      <c r="K105" s="4274"/>
      <c r="M105" s="4267">
        <f>ст.самсы!M105</f>
        <v>44606</v>
      </c>
      <c r="N105" s="4207"/>
      <c r="O105" s="4277"/>
      <c r="P105" s="4278"/>
      <c r="Q105" s="4274"/>
      <c r="S105" s="4267">
        <f>ст.самсы!S105</f>
        <v>44606</v>
      </c>
      <c r="T105" s="4207"/>
      <c r="U105" s="4277"/>
      <c r="V105" s="4278"/>
      <c r="W105" s="4274"/>
      <c r="Y105" s="4280"/>
      <c r="Z105" s="4260"/>
      <c r="AA105" s="4261"/>
      <c r="AB105" s="4261"/>
      <c r="AC105" s="4279"/>
    </row>
    <row r="106" spans="1:29">
      <c r="A106" s="4268"/>
      <c r="B106" s="4207" t="s">
        <v>253</v>
      </c>
      <c r="C106" s="4224"/>
      <c r="D106" s="4225"/>
      <c r="E106" s="4273"/>
      <c r="G106" s="4268"/>
      <c r="H106" s="4207" t="s">
        <v>253</v>
      </c>
      <c r="I106" s="4224"/>
      <c r="J106" s="4225"/>
      <c r="K106" s="4273"/>
      <c r="M106" s="4268"/>
      <c r="N106" s="4207" t="s">
        <v>253</v>
      </c>
      <c r="O106" s="4224"/>
      <c r="P106" s="4225"/>
      <c r="Q106" s="4273"/>
      <c r="S106" s="4268"/>
      <c r="T106" s="4207" t="s">
        <v>253</v>
      </c>
      <c r="U106" s="4224"/>
      <c r="V106" s="4225"/>
      <c r="W106" s="4273"/>
      <c r="Y106" s="4281"/>
      <c r="Z106" s="4260"/>
      <c r="AA106" s="3996"/>
      <c r="AB106" s="3996"/>
      <c r="AC106" s="4279"/>
    </row>
    <row r="107" spans="1:29" ht="9" customHeight="1">
      <c r="A107" s="319"/>
      <c r="B107" s="4207"/>
      <c r="C107" s="4226"/>
      <c r="D107" s="4227"/>
      <c r="E107" s="4274"/>
      <c r="G107" s="319"/>
      <c r="H107" s="4207"/>
      <c r="I107" s="4226"/>
      <c r="J107" s="4227"/>
      <c r="K107" s="4274"/>
      <c r="M107" s="319"/>
      <c r="N107" s="4207"/>
      <c r="O107" s="4226"/>
      <c r="P107" s="4227"/>
      <c r="Q107" s="4274"/>
      <c r="S107" s="319"/>
      <c r="T107" s="4207"/>
      <c r="U107" s="4226"/>
      <c r="V107" s="4227"/>
      <c r="W107" s="4274"/>
      <c r="Y107" s="3"/>
      <c r="Z107" s="4260"/>
      <c r="AA107" s="3996"/>
      <c r="AB107" s="3996"/>
      <c r="AC107" s="4279"/>
    </row>
    <row r="108" spans="1:29" ht="9.75" customHeight="1">
      <c r="Y108" s="3"/>
      <c r="Z108" s="3"/>
      <c r="AA108" s="3"/>
      <c r="AB108" s="3"/>
      <c r="AC108" s="3"/>
    </row>
    <row r="109" spans="1:29" ht="10.5" customHeight="1">
      <c r="A109" s="320"/>
      <c r="B109" s="4202"/>
      <c r="C109" s="4269" t="s">
        <v>292</v>
      </c>
      <c r="D109" s="4270"/>
      <c r="E109" s="4273" t="e">
        <f>'10,00'!#REF!</f>
        <v>#REF!</v>
      </c>
      <c r="G109" s="320"/>
      <c r="H109" s="4202"/>
      <c r="I109" s="4269" t="s">
        <v>292</v>
      </c>
      <c r="J109" s="4270"/>
      <c r="K109" s="4273" t="e">
        <f>'11,30'!F239</f>
        <v>#REF!</v>
      </c>
      <c r="M109" s="320"/>
      <c r="N109" s="4202"/>
      <c r="O109" s="4269" t="s">
        <v>292</v>
      </c>
      <c r="P109" s="4270"/>
      <c r="Q109" s="4273" t="e">
        <f>'16,00'!F239</f>
        <v>#REF!</v>
      </c>
      <c r="S109" s="320"/>
      <c r="T109" s="4202"/>
      <c r="U109" s="4269" t="s">
        <v>292</v>
      </c>
      <c r="V109" s="4270"/>
      <c r="W109" s="4273" t="e">
        <f>'19,00'!#REF!</f>
        <v>#REF!</v>
      </c>
      <c r="Y109" s="3"/>
      <c r="Z109" s="3996"/>
      <c r="AA109" s="4262"/>
      <c r="AB109" s="4262"/>
      <c r="AC109" s="4279"/>
    </row>
    <row r="110" spans="1:29" ht="15.75">
      <c r="A110" s="312">
        <f>ст.самсы!A110</f>
        <v>0.41666666666666669</v>
      </c>
      <c r="B110" s="4202"/>
      <c r="C110" s="4271"/>
      <c r="D110" s="4272"/>
      <c r="E110" s="4274"/>
      <c r="G110" s="312">
        <f>ст.самсы!G110</f>
        <v>0.5</v>
      </c>
      <c r="H110" s="4202"/>
      <c r="I110" s="4271"/>
      <c r="J110" s="4272"/>
      <c r="K110" s="4274"/>
      <c r="M110" s="312">
        <f>ст.самсы!M110</f>
        <v>0.66666666666666663</v>
      </c>
      <c r="N110" s="4202"/>
      <c r="O110" s="4271"/>
      <c r="P110" s="4272"/>
      <c r="Q110" s="4274"/>
      <c r="S110" s="312">
        <f>ст.самсы!S110</f>
        <v>0.79166666666666663</v>
      </c>
      <c r="T110" s="4202"/>
      <c r="U110" s="4271"/>
      <c r="V110" s="4272"/>
      <c r="W110" s="4274"/>
      <c r="Y110" s="1660"/>
      <c r="Z110" s="3996"/>
      <c r="AA110" s="4262"/>
      <c r="AB110" s="4262"/>
      <c r="AC110" s="4279"/>
    </row>
    <row r="111" spans="1:29">
      <c r="A111" s="4206" t="str">
        <f>ст.самсы!A111</f>
        <v>павильон "Ак-Эмир"</v>
      </c>
      <c r="B111" s="4207" t="s">
        <v>251</v>
      </c>
      <c r="C111" s="4275" t="s">
        <v>293</v>
      </c>
      <c r="D111" s="4276"/>
      <c r="E111" s="4273" t="e">
        <f>'10,00'!#REF!</f>
        <v>#REF!</v>
      </c>
      <c r="G111" s="4206" t="str">
        <f>ст.самсы!G111</f>
        <v>павильон "Ак-Эмир"</v>
      </c>
      <c r="H111" s="4207" t="s">
        <v>251</v>
      </c>
      <c r="I111" s="4275" t="s">
        <v>293</v>
      </c>
      <c r="J111" s="4276"/>
      <c r="K111" s="4273" t="e">
        <f>'11,30'!F240</f>
        <v>#REF!</v>
      </c>
      <c r="M111" s="4206" t="str">
        <f>ст.самсы!M111</f>
        <v>павильон "Ак-Эмир"</v>
      </c>
      <c r="N111" s="4207" t="s">
        <v>251</v>
      </c>
      <c r="O111" s="4275" t="s">
        <v>293</v>
      </c>
      <c r="P111" s="4276"/>
      <c r="Q111" s="4273" t="e">
        <f>'16,00'!F240</f>
        <v>#REF!</v>
      </c>
      <c r="S111" s="4206" t="str">
        <f>ст.самсы!S111</f>
        <v>павильон "Ак-Эмир"</v>
      </c>
      <c r="T111" s="4207" t="s">
        <v>251</v>
      </c>
      <c r="U111" s="4275" t="s">
        <v>293</v>
      </c>
      <c r="V111" s="4276"/>
      <c r="W111" s="4273" t="e">
        <f>'19,00'!#REF!</f>
        <v>#REF!</v>
      </c>
      <c r="Y111" s="4266"/>
      <c r="Z111" s="4260"/>
      <c r="AA111" s="4261"/>
      <c r="AB111" s="4261"/>
      <c r="AC111" s="4279"/>
    </row>
    <row r="112" spans="1:29">
      <c r="A112" s="4206"/>
      <c r="B112" s="4207"/>
      <c r="C112" s="4277"/>
      <c r="D112" s="4278"/>
      <c r="E112" s="4274"/>
      <c r="G112" s="4206"/>
      <c r="H112" s="4207"/>
      <c r="I112" s="4277"/>
      <c r="J112" s="4278"/>
      <c r="K112" s="4274"/>
      <c r="M112" s="4206"/>
      <c r="N112" s="4207"/>
      <c r="O112" s="4277"/>
      <c r="P112" s="4278"/>
      <c r="Q112" s="4274"/>
      <c r="S112" s="4206"/>
      <c r="T112" s="4207"/>
      <c r="U112" s="4277"/>
      <c r="V112" s="4278"/>
      <c r="W112" s="4274"/>
      <c r="Y112" s="4266"/>
      <c r="Z112" s="4260"/>
      <c r="AA112" s="4261"/>
      <c r="AB112" s="4261"/>
      <c r="AC112" s="4279"/>
    </row>
    <row r="113" spans="1:29">
      <c r="A113" s="326"/>
      <c r="B113" s="4207" t="s">
        <v>252</v>
      </c>
      <c r="C113" s="4275"/>
      <c r="D113" s="4276"/>
      <c r="E113" s="4273"/>
      <c r="G113" s="326"/>
      <c r="H113" s="4207" t="s">
        <v>252</v>
      </c>
      <c r="I113" s="4275"/>
      <c r="J113" s="4276"/>
      <c r="K113" s="4273"/>
      <c r="M113" s="326"/>
      <c r="N113" s="4207" t="s">
        <v>252</v>
      </c>
      <c r="O113" s="4275"/>
      <c r="P113" s="4276"/>
      <c r="Q113" s="4273"/>
      <c r="S113" s="326"/>
      <c r="T113" s="4207" t="s">
        <v>252</v>
      </c>
      <c r="U113" s="4275"/>
      <c r="V113" s="4276"/>
      <c r="W113" s="4273"/>
      <c r="Y113" s="1661"/>
      <c r="Z113" s="4260"/>
      <c r="AA113" s="4261"/>
      <c r="AB113" s="4261"/>
      <c r="AC113" s="4279"/>
    </row>
    <row r="114" spans="1:29">
      <c r="A114" s="4267">
        <f>ст.самсы!A114</f>
        <v>44606</v>
      </c>
      <c r="B114" s="4207"/>
      <c r="C114" s="4277"/>
      <c r="D114" s="4278"/>
      <c r="E114" s="4274"/>
      <c r="G114" s="4267">
        <f>ст.самсы!G114</f>
        <v>44606</v>
      </c>
      <c r="H114" s="4207"/>
      <c r="I114" s="4277"/>
      <c r="J114" s="4278"/>
      <c r="K114" s="4274"/>
      <c r="M114" s="4267">
        <f>ст.самсы!M114</f>
        <v>44606</v>
      </c>
      <c r="N114" s="4207"/>
      <c r="O114" s="4277"/>
      <c r="P114" s="4278"/>
      <c r="Q114" s="4274"/>
      <c r="S114" s="4267">
        <f>ст.самсы!S114</f>
        <v>44606</v>
      </c>
      <c r="T114" s="4207"/>
      <c r="U114" s="4277"/>
      <c r="V114" s="4278"/>
      <c r="W114" s="4274"/>
      <c r="Y114" s="4280"/>
      <c r="Z114" s="4260"/>
      <c r="AA114" s="4261"/>
      <c r="AB114" s="4261"/>
      <c r="AC114" s="4279"/>
    </row>
    <row r="115" spans="1:29">
      <c r="A115" s="4268"/>
      <c r="B115" s="4207" t="s">
        <v>253</v>
      </c>
      <c r="C115" s="4224"/>
      <c r="D115" s="4225"/>
      <c r="E115" s="4273"/>
      <c r="G115" s="4268"/>
      <c r="H115" s="4207" t="s">
        <v>253</v>
      </c>
      <c r="I115" s="4224"/>
      <c r="J115" s="4225"/>
      <c r="K115" s="4273"/>
      <c r="M115" s="4268"/>
      <c r="N115" s="4207" t="s">
        <v>253</v>
      </c>
      <c r="O115" s="4224"/>
      <c r="P115" s="4225"/>
      <c r="Q115" s="4273"/>
      <c r="S115" s="4268"/>
      <c r="T115" s="4207" t="s">
        <v>253</v>
      </c>
      <c r="U115" s="4224"/>
      <c r="V115" s="4225"/>
      <c r="W115" s="4273"/>
      <c r="Y115" s="4281"/>
      <c r="Z115" s="4260"/>
      <c r="AA115" s="3996"/>
      <c r="AB115" s="3996"/>
      <c r="AC115" s="4279"/>
    </row>
    <row r="116" spans="1:29" ht="9.75" customHeight="1">
      <c r="A116" s="319"/>
      <c r="B116" s="4207"/>
      <c r="C116" s="4226"/>
      <c r="D116" s="4227"/>
      <c r="E116" s="4274"/>
      <c r="G116" s="319"/>
      <c r="H116" s="4207"/>
      <c r="I116" s="4226"/>
      <c r="J116" s="4227"/>
      <c r="K116" s="4274"/>
      <c r="M116" s="319"/>
      <c r="N116" s="4207"/>
      <c r="O116" s="4226"/>
      <c r="P116" s="4227"/>
      <c r="Q116" s="4274"/>
      <c r="S116" s="319"/>
      <c r="T116" s="4207"/>
      <c r="U116" s="4226"/>
      <c r="V116" s="4227"/>
      <c r="W116" s="4274"/>
      <c r="Y116" s="3"/>
      <c r="Z116" s="4260"/>
      <c r="AA116" s="3996"/>
      <c r="AB116" s="3996"/>
      <c r="AC116" s="4279"/>
    </row>
    <row r="117" spans="1:29" ht="9" customHeight="1">
      <c r="Y117" s="3"/>
      <c r="Z117" s="3"/>
      <c r="AA117" s="3"/>
      <c r="AB117" s="3"/>
      <c r="AC117" s="3"/>
    </row>
    <row r="118" spans="1:29" ht="9" customHeight="1">
      <c r="A118" s="320"/>
      <c r="B118" s="4202"/>
      <c r="C118" s="4269" t="s">
        <v>292</v>
      </c>
      <c r="D118" s="4270"/>
      <c r="E118" s="4273" t="e">
        <f>'10,00'!#REF!</f>
        <v>#REF!</v>
      </c>
      <c r="G118" s="320"/>
      <c r="H118" s="4202"/>
      <c r="I118" s="4269" t="s">
        <v>292</v>
      </c>
      <c r="J118" s="4270"/>
      <c r="K118" s="4273" t="e">
        <f>'11,30'!P239</f>
        <v>#REF!</v>
      </c>
      <c r="M118" s="320"/>
      <c r="N118" s="4202"/>
      <c r="O118" s="4269" t="s">
        <v>292</v>
      </c>
      <c r="P118" s="4270"/>
      <c r="Q118" s="4273" t="e">
        <f>'16,00'!P239</f>
        <v>#REF!</v>
      </c>
      <c r="S118" s="320"/>
      <c r="T118" s="4202"/>
      <c r="U118" s="4269" t="s">
        <v>292</v>
      </c>
      <c r="V118" s="4270"/>
      <c r="W118" s="4273" t="e">
        <f>'19,00'!#REF!</f>
        <v>#REF!</v>
      </c>
      <c r="Y118" s="3"/>
      <c r="Z118" s="3996"/>
      <c r="AA118" s="4262"/>
      <c r="AB118" s="4262"/>
      <c r="AC118" s="4279"/>
    </row>
    <row r="119" spans="1:29" ht="15.75">
      <c r="A119" s="312">
        <f>ст.самсы!A119</f>
        <v>0.41666666666666669</v>
      </c>
      <c r="B119" s="4202"/>
      <c r="C119" s="4271"/>
      <c r="D119" s="4272"/>
      <c r="E119" s="4274"/>
      <c r="G119" s="312">
        <f>ст.самсы!G119</f>
        <v>0.5</v>
      </c>
      <c r="H119" s="4202"/>
      <c r="I119" s="4271"/>
      <c r="J119" s="4272"/>
      <c r="K119" s="4274"/>
      <c r="M119" s="312">
        <f>ст.самсы!M119</f>
        <v>0.66666666666666663</v>
      </c>
      <c r="N119" s="4202"/>
      <c r="O119" s="4271"/>
      <c r="P119" s="4272"/>
      <c r="Q119" s="4274"/>
      <c r="S119" s="312">
        <f>ст.самсы!S119</f>
        <v>0.79166666666666663</v>
      </c>
      <c r="T119" s="4202"/>
      <c r="U119" s="4271"/>
      <c r="V119" s="4272"/>
      <c r="W119" s="4274"/>
      <c r="Y119" s="1660"/>
      <c r="Z119" s="3996"/>
      <c r="AA119" s="4262"/>
      <c r="AB119" s="4262"/>
      <c r="AC119" s="4279"/>
    </row>
    <row r="120" spans="1:29">
      <c r="A120" s="4206" t="str">
        <f>ст.самсы!A120</f>
        <v>павильон "Медакадемия"</v>
      </c>
      <c r="B120" s="4207" t="s">
        <v>251</v>
      </c>
      <c r="C120" s="4275" t="s">
        <v>293</v>
      </c>
      <c r="D120" s="4276"/>
      <c r="E120" s="4273" t="e">
        <f>'10,00'!#REF!</f>
        <v>#REF!</v>
      </c>
      <c r="G120" s="4206" t="str">
        <f>ст.самсы!G120</f>
        <v>павильон "Медакадемия"</v>
      </c>
      <c r="H120" s="4207" t="s">
        <v>251</v>
      </c>
      <c r="I120" s="4275" t="s">
        <v>293</v>
      </c>
      <c r="J120" s="4276"/>
      <c r="K120" s="4273" t="e">
        <f>'11,30'!P240</f>
        <v>#REF!</v>
      </c>
      <c r="M120" s="4206" t="str">
        <f>ст.самсы!M120</f>
        <v>павильон "Медакадемия"</v>
      </c>
      <c r="N120" s="4207" t="s">
        <v>251</v>
      </c>
      <c r="O120" s="4275" t="s">
        <v>293</v>
      </c>
      <c r="P120" s="4276"/>
      <c r="Q120" s="4273" t="e">
        <f>'16,00'!P240</f>
        <v>#REF!</v>
      </c>
      <c r="S120" s="4206" t="str">
        <f>ст.самсы!S120</f>
        <v>павильон "Медакадемия"</v>
      </c>
      <c r="T120" s="4207" t="s">
        <v>251</v>
      </c>
      <c r="U120" s="4275" t="s">
        <v>293</v>
      </c>
      <c r="V120" s="4276"/>
      <c r="W120" s="4273" t="e">
        <f>'19,00'!#REF!</f>
        <v>#REF!</v>
      </c>
      <c r="Y120" s="4266"/>
      <c r="Z120" s="4260"/>
      <c r="AA120" s="4261"/>
      <c r="AB120" s="4261"/>
      <c r="AC120" s="4279"/>
    </row>
    <row r="121" spans="1:29">
      <c r="A121" s="4206"/>
      <c r="B121" s="4207"/>
      <c r="C121" s="4277"/>
      <c r="D121" s="4278"/>
      <c r="E121" s="4274"/>
      <c r="G121" s="4206"/>
      <c r="H121" s="4207"/>
      <c r="I121" s="4277"/>
      <c r="J121" s="4278"/>
      <c r="K121" s="4274"/>
      <c r="M121" s="4206"/>
      <c r="N121" s="4207"/>
      <c r="O121" s="4277"/>
      <c r="P121" s="4278"/>
      <c r="Q121" s="4274"/>
      <c r="S121" s="4206"/>
      <c r="T121" s="4207"/>
      <c r="U121" s="4277"/>
      <c r="V121" s="4278"/>
      <c r="W121" s="4274"/>
      <c r="Y121" s="4266"/>
      <c r="Z121" s="4260"/>
      <c r="AA121" s="4261"/>
      <c r="AB121" s="4261"/>
      <c r="AC121" s="4279"/>
    </row>
    <row r="122" spans="1:29">
      <c r="A122" s="326"/>
      <c r="B122" s="4207" t="s">
        <v>252</v>
      </c>
      <c r="C122" s="4275"/>
      <c r="D122" s="4276"/>
      <c r="E122" s="4273"/>
      <c r="G122" s="326"/>
      <c r="H122" s="4207" t="s">
        <v>252</v>
      </c>
      <c r="I122" s="4275"/>
      <c r="J122" s="4276"/>
      <c r="K122" s="4273"/>
      <c r="M122" s="326"/>
      <c r="N122" s="4207" t="s">
        <v>252</v>
      </c>
      <c r="O122" s="4275"/>
      <c r="P122" s="4276"/>
      <c r="Q122" s="4273"/>
      <c r="S122" s="326"/>
      <c r="T122" s="4207" t="s">
        <v>252</v>
      </c>
      <c r="U122" s="4275"/>
      <c r="V122" s="4276"/>
      <c r="W122" s="4273"/>
      <c r="Y122" s="1661"/>
      <c r="Z122" s="4260"/>
      <c r="AA122" s="4261"/>
      <c r="AB122" s="4261"/>
      <c r="AC122" s="4279"/>
    </row>
    <row r="123" spans="1:29">
      <c r="A123" s="4267">
        <f>ст.самсы!A123</f>
        <v>44606</v>
      </c>
      <c r="B123" s="4207"/>
      <c r="C123" s="4277"/>
      <c r="D123" s="4278"/>
      <c r="E123" s="4274"/>
      <c r="G123" s="4267">
        <f>ст.самсы!G123</f>
        <v>44606</v>
      </c>
      <c r="H123" s="4207"/>
      <c r="I123" s="4277"/>
      <c r="J123" s="4278"/>
      <c r="K123" s="4274"/>
      <c r="M123" s="4267">
        <f>ст.самсы!M123</f>
        <v>44606</v>
      </c>
      <c r="N123" s="4207"/>
      <c r="O123" s="4277"/>
      <c r="P123" s="4278"/>
      <c r="Q123" s="4274"/>
      <c r="S123" s="4267">
        <f>ст.самсы!S123</f>
        <v>44606</v>
      </c>
      <c r="T123" s="4207"/>
      <c r="U123" s="4277"/>
      <c r="V123" s="4278"/>
      <c r="W123" s="4274"/>
      <c r="Y123" s="4280"/>
      <c r="Z123" s="4260"/>
      <c r="AA123" s="4261"/>
      <c r="AB123" s="4261"/>
      <c r="AC123" s="4279"/>
    </row>
    <row r="124" spans="1:29">
      <c r="A124" s="4268"/>
      <c r="B124" s="4207" t="s">
        <v>253</v>
      </c>
      <c r="C124" s="4224"/>
      <c r="D124" s="4225"/>
      <c r="E124" s="4273"/>
      <c r="G124" s="4268"/>
      <c r="H124" s="4207" t="s">
        <v>253</v>
      </c>
      <c r="I124" s="4224"/>
      <c r="J124" s="4225"/>
      <c r="K124" s="4273"/>
      <c r="M124" s="4268"/>
      <c r="N124" s="4207" t="s">
        <v>253</v>
      </c>
      <c r="O124" s="4224"/>
      <c r="P124" s="4225"/>
      <c r="Q124" s="4273"/>
      <c r="S124" s="4268"/>
      <c r="T124" s="4207" t="s">
        <v>253</v>
      </c>
      <c r="U124" s="4224"/>
      <c r="V124" s="4225"/>
      <c r="W124" s="4273"/>
      <c r="Y124" s="4281"/>
      <c r="Z124" s="4260"/>
      <c r="AA124" s="3996"/>
      <c r="AB124" s="3996"/>
      <c r="AC124" s="4279"/>
    </row>
    <row r="125" spans="1:29" ht="7.5" customHeight="1">
      <c r="A125" s="319"/>
      <c r="B125" s="4207"/>
      <c r="C125" s="4226"/>
      <c r="D125" s="4227"/>
      <c r="E125" s="4274"/>
      <c r="G125" s="319"/>
      <c r="H125" s="4207"/>
      <c r="I125" s="4226"/>
      <c r="J125" s="4227"/>
      <c r="K125" s="4274"/>
      <c r="M125" s="319"/>
      <c r="N125" s="4207"/>
      <c r="O125" s="4226"/>
      <c r="P125" s="4227"/>
      <c r="Q125" s="4274"/>
      <c r="S125" s="319"/>
      <c r="T125" s="4207"/>
      <c r="U125" s="4226"/>
      <c r="V125" s="4227"/>
      <c r="W125" s="4274"/>
      <c r="Y125" s="3"/>
      <c r="Z125" s="4260"/>
      <c r="AA125" s="3996"/>
      <c r="AB125" s="3996"/>
      <c r="AC125" s="4279"/>
    </row>
    <row r="126" spans="1:29" ht="16.5" customHeight="1">
      <c r="Y126" s="3"/>
      <c r="Z126" s="3"/>
      <c r="AA126" s="3"/>
      <c r="AB126" s="3"/>
      <c r="AC126" s="3"/>
    </row>
    <row r="127" spans="1:29" ht="8.25" customHeight="1">
      <c r="A127" s="320"/>
      <c r="B127" s="4202"/>
      <c r="C127" s="4269" t="s">
        <v>292</v>
      </c>
      <c r="D127" s="4270"/>
      <c r="E127" s="4273" t="e">
        <f>'10,00'!#REF!</f>
        <v>#REF!</v>
      </c>
      <c r="G127" s="320"/>
      <c r="H127" s="4202"/>
      <c r="I127" s="4269" t="s">
        <v>292</v>
      </c>
      <c r="J127" s="4270"/>
      <c r="K127" s="4273" t="e">
        <f>'11,30'!Z239</f>
        <v>#REF!</v>
      </c>
      <c r="M127" s="320"/>
      <c r="N127" s="4202"/>
      <c r="O127" s="4269" t="s">
        <v>292</v>
      </c>
      <c r="P127" s="4270"/>
      <c r="Q127" s="4273" t="e">
        <f>'16,00'!Z239</f>
        <v>#REF!</v>
      </c>
      <c r="S127" s="320"/>
      <c r="T127" s="4202"/>
      <c r="U127" s="4269" t="s">
        <v>292</v>
      </c>
      <c r="V127" s="4270"/>
      <c r="W127" s="4273" t="e">
        <f>'19,00'!#REF!</f>
        <v>#REF!</v>
      </c>
      <c r="Y127" s="3"/>
      <c r="Z127" s="3996"/>
      <c r="AA127" s="4262"/>
      <c r="AB127" s="4262"/>
      <c r="AC127" s="4279"/>
    </row>
    <row r="128" spans="1:29" ht="15.75">
      <c r="A128" s="312">
        <f>ст.самсы!A128</f>
        <v>0.41666666666666669</v>
      </c>
      <c r="B128" s="4202"/>
      <c r="C128" s="4271"/>
      <c r="D128" s="4272"/>
      <c r="E128" s="4274"/>
      <c r="G128" s="312">
        <f>ст.самсы!G128</f>
        <v>0.5</v>
      </c>
      <c r="H128" s="4202"/>
      <c r="I128" s="4271"/>
      <c r="J128" s="4272"/>
      <c r="K128" s="4274"/>
      <c r="M128" s="312">
        <f>ст.самсы!M128</f>
        <v>0.66666666666666663</v>
      </c>
      <c r="N128" s="4202"/>
      <c r="O128" s="4271"/>
      <c r="P128" s="4272"/>
      <c r="Q128" s="4274"/>
      <c r="S128" s="312">
        <f>ст.самсы!S128</f>
        <v>0.79166666666666663</v>
      </c>
      <c r="T128" s="4202"/>
      <c r="U128" s="4271"/>
      <c r="V128" s="4272"/>
      <c r="W128" s="4274"/>
      <c r="Y128" s="1660"/>
      <c r="Z128" s="3996"/>
      <c r="AA128" s="4262"/>
      <c r="AB128" s="4262"/>
      <c r="AC128" s="4279"/>
    </row>
    <row r="129" spans="1:29">
      <c r="A129" s="4206" t="str">
        <f>ст.самсы!A129</f>
        <v>павильон "Табылга"</v>
      </c>
      <c r="B129" s="4207" t="s">
        <v>251</v>
      </c>
      <c r="C129" s="4275" t="s">
        <v>293</v>
      </c>
      <c r="D129" s="4276"/>
      <c r="E129" s="4273" t="e">
        <f>'10,00'!#REF!</f>
        <v>#REF!</v>
      </c>
      <c r="G129" s="4206" t="str">
        <f>ст.самсы!G129</f>
        <v>павильон "Табылга"</v>
      </c>
      <c r="H129" s="4207" t="s">
        <v>251</v>
      </c>
      <c r="I129" s="4275" t="s">
        <v>293</v>
      </c>
      <c r="J129" s="4276"/>
      <c r="K129" s="4273" t="e">
        <f>'11,30'!Z240</f>
        <v>#REF!</v>
      </c>
      <c r="M129" s="4206" t="str">
        <f>ст.самсы!M129</f>
        <v>павильон "Табылга"</v>
      </c>
      <c r="N129" s="4207" t="s">
        <v>251</v>
      </c>
      <c r="O129" s="4275" t="s">
        <v>293</v>
      </c>
      <c r="P129" s="4276"/>
      <c r="Q129" s="4273" t="e">
        <f>'16,00'!Z240</f>
        <v>#REF!</v>
      </c>
      <c r="S129" s="4206" t="str">
        <f>ст.самсы!S129</f>
        <v>павильон "Табылга"</v>
      </c>
      <c r="T129" s="4207" t="s">
        <v>251</v>
      </c>
      <c r="U129" s="4275" t="s">
        <v>293</v>
      </c>
      <c r="V129" s="4276"/>
      <c r="W129" s="4273" t="e">
        <f>'19,00'!#REF!</f>
        <v>#REF!</v>
      </c>
      <c r="Y129" s="4266"/>
      <c r="Z129" s="4260"/>
      <c r="AA129" s="4261"/>
      <c r="AB129" s="4261"/>
      <c r="AC129" s="4279"/>
    </row>
    <row r="130" spans="1:29">
      <c r="A130" s="4206"/>
      <c r="B130" s="4207"/>
      <c r="C130" s="4277"/>
      <c r="D130" s="4278"/>
      <c r="E130" s="4274"/>
      <c r="G130" s="4206"/>
      <c r="H130" s="4207"/>
      <c r="I130" s="4277"/>
      <c r="J130" s="4278"/>
      <c r="K130" s="4274"/>
      <c r="M130" s="4206"/>
      <c r="N130" s="4207"/>
      <c r="O130" s="4277"/>
      <c r="P130" s="4278"/>
      <c r="Q130" s="4274"/>
      <c r="S130" s="4206"/>
      <c r="T130" s="4207"/>
      <c r="U130" s="4277"/>
      <c r="V130" s="4278"/>
      <c r="W130" s="4274"/>
      <c r="Y130" s="4266"/>
      <c r="Z130" s="4260"/>
      <c r="AA130" s="4261"/>
      <c r="AB130" s="4261"/>
      <c r="AC130" s="4279"/>
    </row>
    <row r="131" spans="1:29">
      <c r="A131" s="326"/>
      <c r="B131" s="4207" t="s">
        <v>252</v>
      </c>
      <c r="C131" s="4275"/>
      <c r="D131" s="4276"/>
      <c r="E131" s="4273"/>
      <c r="G131" s="326"/>
      <c r="H131" s="4207" t="s">
        <v>252</v>
      </c>
      <c r="I131" s="4275"/>
      <c r="J131" s="4276"/>
      <c r="K131" s="4273"/>
      <c r="M131" s="326"/>
      <c r="N131" s="4207" t="s">
        <v>252</v>
      </c>
      <c r="O131" s="4275"/>
      <c r="P131" s="4276"/>
      <c r="Q131" s="4273"/>
      <c r="S131" s="326"/>
      <c r="T131" s="4207" t="s">
        <v>252</v>
      </c>
      <c r="U131" s="4275"/>
      <c r="V131" s="4276"/>
      <c r="W131" s="4273"/>
      <c r="Y131" s="1661"/>
      <c r="Z131" s="4260"/>
      <c r="AA131" s="4261"/>
      <c r="AB131" s="4261"/>
      <c r="AC131" s="4279"/>
    </row>
    <row r="132" spans="1:29">
      <c r="A132" s="4267">
        <f>ст.самсы!A132</f>
        <v>44606</v>
      </c>
      <c r="B132" s="4207"/>
      <c r="C132" s="4277"/>
      <c r="D132" s="4278"/>
      <c r="E132" s="4274"/>
      <c r="G132" s="4267">
        <f>ст.самсы!G132</f>
        <v>44606</v>
      </c>
      <c r="H132" s="4207"/>
      <c r="I132" s="4277"/>
      <c r="J132" s="4278"/>
      <c r="K132" s="4274"/>
      <c r="M132" s="4267">
        <f>ст.самсы!M132</f>
        <v>44606</v>
      </c>
      <c r="N132" s="4207"/>
      <c r="O132" s="4277"/>
      <c r="P132" s="4278"/>
      <c r="Q132" s="4274"/>
      <c r="S132" s="4267">
        <f>ст.самсы!S132</f>
        <v>44606</v>
      </c>
      <c r="T132" s="4207"/>
      <c r="U132" s="4277"/>
      <c r="V132" s="4278"/>
      <c r="W132" s="4274"/>
      <c r="Y132" s="4280"/>
      <c r="Z132" s="4260"/>
      <c r="AA132" s="4261"/>
      <c r="AB132" s="4261"/>
      <c r="AC132" s="4279"/>
    </row>
    <row r="133" spans="1:29">
      <c r="A133" s="4268"/>
      <c r="B133" s="4207" t="s">
        <v>253</v>
      </c>
      <c r="C133" s="4224"/>
      <c r="D133" s="4225"/>
      <c r="E133" s="4273"/>
      <c r="G133" s="4268"/>
      <c r="H133" s="4207" t="s">
        <v>253</v>
      </c>
      <c r="I133" s="4224"/>
      <c r="J133" s="4225"/>
      <c r="K133" s="4273"/>
      <c r="M133" s="4268"/>
      <c r="N133" s="4207" t="s">
        <v>253</v>
      </c>
      <c r="O133" s="4224"/>
      <c r="P133" s="4225"/>
      <c r="Q133" s="4273"/>
      <c r="S133" s="4268"/>
      <c r="T133" s="4207" t="s">
        <v>253</v>
      </c>
      <c r="U133" s="4224"/>
      <c r="V133" s="4225"/>
      <c r="W133" s="4273"/>
      <c r="Y133" s="4281"/>
      <c r="Z133" s="4260"/>
      <c r="AA133" s="3996"/>
      <c r="AB133" s="3996"/>
      <c r="AC133" s="4279"/>
    </row>
    <row r="134" spans="1:29" ht="9.75" customHeight="1">
      <c r="A134" s="319"/>
      <c r="B134" s="4207"/>
      <c r="C134" s="4226"/>
      <c r="D134" s="4227"/>
      <c r="E134" s="4274"/>
      <c r="G134" s="319"/>
      <c r="H134" s="4207"/>
      <c r="I134" s="4226"/>
      <c r="J134" s="4227"/>
      <c r="K134" s="4274"/>
      <c r="M134" s="319"/>
      <c r="N134" s="4207"/>
      <c r="O134" s="4226"/>
      <c r="P134" s="4227"/>
      <c r="Q134" s="4274"/>
      <c r="S134" s="319"/>
      <c r="T134" s="4207"/>
      <c r="U134" s="4226"/>
      <c r="V134" s="4227"/>
      <c r="W134" s="4274"/>
      <c r="Y134" s="3"/>
      <c r="Z134" s="4260"/>
      <c r="AA134" s="3996"/>
      <c r="AB134" s="3996"/>
      <c r="AC134" s="4279"/>
    </row>
    <row r="135" spans="1:29" ht="8.25" customHeight="1">
      <c r="Y135" s="3"/>
      <c r="Z135" s="3"/>
      <c r="AA135" s="3"/>
      <c r="AB135" s="3"/>
      <c r="AC135" s="3"/>
    </row>
    <row r="136" spans="1:29" ht="9.75" customHeight="1">
      <c r="A136" s="320"/>
      <c r="B136" s="4202"/>
      <c r="C136" s="4269" t="s">
        <v>292</v>
      </c>
      <c r="D136" s="4270"/>
      <c r="E136" s="4273" t="e">
        <f>'10,00'!#REF!</f>
        <v>#REF!</v>
      </c>
      <c r="G136" s="320"/>
      <c r="H136" s="4202"/>
      <c r="I136" s="4269" t="s">
        <v>292</v>
      </c>
      <c r="J136" s="4270"/>
      <c r="K136" s="4273" t="e">
        <f>'11,30'!F294</f>
        <v>#REF!</v>
      </c>
      <c r="M136" s="320"/>
      <c r="N136" s="4202"/>
      <c r="O136" s="4269" t="s">
        <v>292</v>
      </c>
      <c r="P136" s="4270"/>
      <c r="Q136" s="4273" t="e">
        <f>'16,00'!F294</f>
        <v>#REF!</v>
      </c>
      <c r="S136" s="320"/>
      <c r="T136" s="4202"/>
      <c r="U136" s="4269" t="s">
        <v>292</v>
      </c>
      <c r="V136" s="4270"/>
      <c r="W136" s="4273" t="e">
        <f>'19,00'!#REF!</f>
        <v>#REF!</v>
      </c>
      <c r="Y136" s="3"/>
      <c r="Z136" s="3996"/>
      <c r="AA136" s="4262"/>
      <c r="AB136" s="4262"/>
      <c r="AC136" s="4279"/>
    </row>
    <row r="137" spans="1:29" ht="15.75">
      <c r="A137" s="312">
        <f>ст.самсы!A137</f>
        <v>0.41666666666666669</v>
      </c>
      <c r="B137" s="4202"/>
      <c r="C137" s="4271"/>
      <c r="D137" s="4272"/>
      <c r="E137" s="4274"/>
      <c r="G137" s="312">
        <f>ст.самсы!G137</f>
        <v>0.5</v>
      </c>
      <c r="H137" s="4202"/>
      <c r="I137" s="4271"/>
      <c r="J137" s="4272"/>
      <c r="K137" s="4274"/>
      <c r="M137" s="312">
        <f>ст.самсы!M137</f>
        <v>0.66666666666666663</v>
      </c>
      <c r="N137" s="4202"/>
      <c r="O137" s="4271"/>
      <c r="P137" s="4272"/>
      <c r="Q137" s="4274"/>
      <c r="S137" s="312">
        <f>ст.самсы!S137</f>
        <v>0.79166666666666663</v>
      </c>
      <c r="T137" s="4202"/>
      <c r="U137" s="4271"/>
      <c r="V137" s="4272"/>
      <c r="W137" s="4274"/>
      <c r="Y137" s="1660"/>
      <c r="Z137" s="3996"/>
      <c r="AA137" s="4262"/>
      <c r="AB137" s="4262"/>
      <c r="AC137" s="4279"/>
    </row>
    <row r="138" spans="1:29">
      <c r="A138" s="4206" t="str">
        <f>ст.самсы!A138</f>
        <v>павильон "Сухомлинова"</v>
      </c>
      <c r="B138" s="4207" t="s">
        <v>251</v>
      </c>
      <c r="C138" s="4275" t="s">
        <v>293</v>
      </c>
      <c r="D138" s="4276"/>
      <c r="E138" s="4273" t="e">
        <f>'10,00'!#REF!</f>
        <v>#REF!</v>
      </c>
      <c r="G138" s="4206" t="str">
        <f>ст.самсы!G138</f>
        <v>павильон "Сухомлинова"</v>
      </c>
      <c r="H138" s="4207" t="s">
        <v>251</v>
      </c>
      <c r="I138" s="4275" t="s">
        <v>293</v>
      </c>
      <c r="J138" s="4276"/>
      <c r="K138" s="4273" t="e">
        <f>'11,30'!F295</f>
        <v>#REF!</v>
      </c>
      <c r="M138" s="4206" t="str">
        <f>ст.самсы!M138</f>
        <v>павильон "Сухомлинова"</v>
      </c>
      <c r="N138" s="4207" t="s">
        <v>251</v>
      </c>
      <c r="O138" s="4275" t="s">
        <v>293</v>
      </c>
      <c r="P138" s="4276"/>
      <c r="Q138" s="4273" t="e">
        <f>'16,00'!F295</f>
        <v>#REF!</v>
      </c>
      <c r="S138" s="4206" t="str">
        <f>ст.самсы!S138</f>
        <v>павильон "Сухомлинова"</v>
      </c>
      <c r="T138" s="4207" t="s">
        <v>251</v>
      </c>
      <c r="U138" s="4275" t="s">
        <v>293</v>
      </c>
      <c r="V138" s="4276"/>
      <c r="W138" s="4273" t="e">
        <f>'19,00'!#REF!</f>
        <v>#REF!</v>
      </c>
      <c r="Y138" s="4266"/>
      <c r="Z138" s="4260"/>
      <c r="AA138" s="4261"/>
      <c r="AB138" s="4261"/>
      <c r="AC138" s="4279"/>
    </row>
    <row r="139" spans="1:29">
      <c r="A139" s="4206"/>
      <c r="B139" s="4207"/>
      <c r="C139" s="4277"/>
      <c r="D139" s="4278"/>
      <c r="E139" s="4274"/>
      <c r="G139" s="4206"/>
      <c r="H139" s="4207"/>
      <c r="I139" s="4277"/>
      <c r="J139" s="4278"/>
      <c r="K139" s="4274"/>
      <c r="M139" s="4206"/>
      <c r="N139" s="4207"/>
      <c r="O139" s="4277"/>
      <c r="P139" s="4278"/>
      <c r="Q139" s="4274"/>
      <c r="S139" s="4206"/>
      <c r="T139" s="4207"/>
      <c r="U139" s="4277"/>
      <c r="V139" s="4278"/>
      <c r="W139" s="4274"/>
      <c r="Y139" s="4266"/>
      <c r="Z139" s="4260"/>
      <c r="AA139" s="4261"/>
      <c r="AB139" s="4261"/>
      <c r="AC139" s="4279"/>
    </row>
    <row r="140" spans="1:29">
      <c r="A140" s="326"/>
      <c r="B140" s="4207" t="s">
        <v>252</v>
      </c>
      <c r="C140" s="4275"/>
      <c r="D140" s="4276"/>
      <c r="E140" s="4273"/>
      <c r="G140" s="326"/>
      <c r="H140" s="4207" t="s">
        <v>252</v>
      </c>
      <c r="I140" s="4275"/>
      <c r="J140" s="4276"/>
      <c r="K140" s="4273"/>
      <c r="M140" s="326"/>
      <c r="N140" s="4207" t="s">
        <v>252</v>
      </c>
      <c r="O140" s="4275"/>
      <c r="P140" s="4276"/>
      <c r="Q140" s="4273"/>
      <c r="S140" s="326"/>
      <c r="T140" s="4207" t="s">
        <v>252</v>
      </c>
      <c r="U140" s="4275"/>
      <c r="V140" s="4276"/>
      <c r="W140" s="4273"/>
      <c r="Y140" s="1661"/>
      <c r="Z140" s="4260"/>
      <c r="AA140" s="4261"/>
      <c r="AB140" s="4261"/>
      <c r="AC140" s="4279"/>
    </row>
    <row r="141" spans="1:29">
      <c r="A141" s="4267">
        <f>ст.самсы!A141</f>
        <v>44606</v>
      </c>
      <c r="B141" s="4207"/>
      <c r="C141" s="4277"/>
      <c r="D141" s="4278"/>
      <c r="E141" s="4274"/>
      <c r="G141" s="4267">
        <f>ст.самсы!G141</f>
        <v>44606</v>
      </c>
      <c r="H141" s="4207"/>
      <c r="I141" s="4277"/>
      <c r="J141" s="4278"/>
      <c r="K141" s="4274"/>
      <c r="M141" s="4267">
        <f>ст.самсы!M141</f>
        <v>44606</v>
      </c>
      <c r="N141" s="4207"/>
      <c r="O141" s="4277"/>
      <c r="P141" s="4278"/>
      <c r="Q141" s="4274"/>
      <c r="S141" s="4267">
        <f>ст.самсы!S141</f>
        <v>44606</v>
      </c>
      <c r="T141" s="4207"/>
      <c r="U141" s="4277"/>
      <c r="V141" s="4278"/>
      <c r="W141" s="4274"/>
      <c r="Y141" s="4280"/>
      <c r="Z141" s="4260"/>
      <c r="AA141" s="4261"/>
      <c r="AB141" s="4261"/>
      <c r="AC141" s="4279"/>
    </row>
    <row r="142" spans="1:29">
      <c r="A142" s="4268"/>
      <c r="B142" s="4207" t="s">
        <v>253</v>
      </c>
      <c r="C142" s="4224"/>
      <c r="D142" s="4225"/>
      <c r="E142" s="4273"/>
      <c r="G142" s="4268"/>
      <c r="H142" s="4207" t="s">
        <v>253</v>
      </c>
      <c r="I142" s="4224"/>
      <c r="J142" s="4225"/>
      <c r="K142" s="4273"/>
      <c r="M142" s="4268"/>
      <c r="N142" s="4207" t="s">
        <v>253</v>
      </c>
      <c r="O142" s="4224"/>
      <c r="P142" s="4225"/>
      <c r="Q142" s="4273"/>
      <c r="S142" s="4268"/>
      <c r="T142" s="4207" t="s">
        <v>253</v>
      </c>
      <c r="U142" s="4224"/>
      <c r="V142" s="4225"/>
      <c r="W142" s="4273"/>
      <c r="Y142" s="4281"/>
      <c r="Z142" s="4260"/>
      <c r="AA142" s="3996"/>
      <c r="AB142" s="3996"/>
      <c r="AC142" s="4279"/>
    </row>
    <row r="143" spans="1:29" ht="8.25" customHeight="1">
      <c r="A143" s="319"/>
      <c r="B143" s="4207"/>
      <c r="C143" s="4226"/>
      <c r="D143" s="4227"/>
      <c r="E143" s="4274"/>
      <c r="G143" s="319"/>
      <c r="H143" s="4207"/>
      <c r="I143" s="4226"/>
      <c r="J143" s="4227"/>
      <c r="K143" s="4274"/>
      <c r="M143" s="319"/>
      <c r="N143" s="4207"/>
      <c r="O143" s="4226"/>
      <c r="P143" s="4227"/>
      <c r="Q143" s="4274"/>
      <c r="S143" s="319"/>
      <c r="T143" s="4207"/>
      <c r="U143" s="4226"/>
      <c r="V143" s="4227"/>
      <c r="W143" s="4274"/>
      <c r="Y143" s="3"/>
      <c r="Z143" s="4260"/>
      <c r="AA143" s="3996"/>
      <c r="AB143" s="3996"/>
      <c r="AC143" s="4279"/>
    </row>
    <row r="144" spans="1:29" ht="9.75" customHeight="1">
      <c r="Y144" s="3"/>
      <c r="Z144" s="3"/>
      <c r="AA144" s="3"/>
      <c r="AB144" s="3"/>
      <c r="AC144" s="3"/>
    </row>
    <row r="145" spans="1:29" ht="9" customHeight="1">
      <c r="A145" s="320"/>
      <c r="B145" s="4202"/>
      <c r="C145" s="4269" t="s">
        <v>292</v>
      </c>
      <c r="D145" s="4270"/>
      <c r="E145" s="4273" t="e">
        <f>'10,00'!#REF!</f>
        <v>#REF!</v>
      </c>
      <c r="G145" s="320"/>
      <c r="H145" s="4202"/>
      <c r="I145" s="4269" t="s">
        <v>292</v>
      </c>
      <c r="J145" s="4270"/>
      <c r="K145" s="4273" t="e">
        <f>'11,30'!P294</f>
        <v>#REF!</v>
      </c>
      <c r="M145" s="320"/>
      <c r="N145" s="4202"/>
      <c r="O145" s="4269" t="s">
        <v>292</v>
      </c>
      <c r="P145" s="4270"/>
      <c r="Q145" s="4273" t="e">
        <f>'16,00'!P294</f>
        <v>#REF!</v>
      </c>
      <c r="S145" s="320"/>
      <c r="T145" s="4202"/>
      <c r="U145" s="4269" t="s">
        <v>292</v>
      </c>
      <c r="V145" s="4270"/>
      <c r="W145" s="4273" t="e">
        <f>'19,00'!#REF!</f>
        <v>#REF!</v>
      </c>
      <c r="Y145" s="3"/>
      <c r="Z145" s="3996"/>
      <c r="AA145" s="4262"/>
      <c r="AB145" s="4262"/>
      <c r="AC145" s="4279"/>
    </row>
    <row r="146" spans="1:29" ht="15.75">
      <c r="A146" s="312">
        <f>ст.самсы!A146</f>
        <v>0.41666666666666669</v>
      </c>
      <c r="B146" s="4202"/>
      <c r="C146" s="4271"/>
      <c r="D146" s="4272"/>
      <c r="E146" s="4274"/>
      <c r="G146" s="312">
        <f>ст.самсы!G146</f>
        <v>0.5</v>
      </c>
      <c r="H146" s="4202"/>
      <c r="I146" s="4271"/>
      <c r="J146" s="4272"/>
      <c r="K146" s="4274"/>
      <c r="M146" s="312">
        <f>ст.самсы!M146</f>
        <v>0.66666666666666663</v>
      </c>
      <c r="N146" s="4202"/>
      <c r="O146" s="4271"/>
      <c r="P146" s="4272"/>
      <c r="Q146" s="4274"/>
      <c r="S146" s="312">
        <f>ст.самсы!S146</f>
        <v>0.79166666666666663</v>
      </c>
      <c r="T146" s="4202"/>
      <c r="U146" s="4271"/>
      <c r="V146" s="4272"/>
      <c r="W146" s="4274"/>
      <c r="Y146" s="1660"/>
      <c r="Z146" s="3996"/>
      <c r="AA146" s="4262"/>
      <c r="AB146" s="4262"/>
      <c r="AC146" s="4279"/>
    </row>
    <row r="147" spans="1:29">
      <c r="A147" s="4206" t="str">
        <f>ст.самсы!A147</f>
        <v>Весна</v>
      </c>
      <c r="B147" s="4207" t="s">
        <v>251</v>
      </c>
      <c r="C147" s="4275" t="s">
        <v>293</v>
      </c>
      <c r="D147" s="4276"/>
      <c r="E147" s="4273" t="e">
        <f>'10,00'!#REF!</f>
        <v>#REF!</v>
      </c>
      <c r="G147" s="4206" t="str">
        <f>ст.самсы!G147</f>
        <v>Весна</v>
      </c>
      <c r="H147" s="4207" t="s">
        <v>251</v>
      </c>
      <c r="I147" s="4275" t="s">
        <v>293</v>
      </c>
      <c r="J147" s="4276"/>
      <c r="K147" s="4273" t="e">
        <f>'11,30'!P295</f>
        <v>#REF!</v>
      </c>
      <c r="M147" s="4206" t="str">
        <f>ст.самсы!M147</f>
        <v>Весна</v>
      </c>
      <c r="N147" s="4207" t="s">
        <v>251</v>
      </c>
      <c r="O147" s="4275" t="s">
        <v>293</v>
      </c>
      <c r="P147" s="4276"/>
      <c r="Q147" s="4273" t="e">
        <f>'16,00'!P295</f>
        <v>#REF!</v>
      </c>
      <c r="S147" s="4206" t="str">
        <f>ст.самсы!S147</f>
        <v>Весна</v>
      </c>
      <c r="T147" s="4207" t="s">
        <v>251</v>
      </c>
      <c r="U147" s="4275" t="s">
        <v>293</v>
      </c>
      <c r="V147" s="4276"/>
      <c r="W147" s="4273" t="e">
        <f>'19,00'!#REF!</f>
        <v>#REF!</v>
      </c>
      <c r="Y147" s="4266"/>
      <c r="Z147" s="4260"/>
      <c r="AA147" s="4261"/>
      <c r="AB147" s="4261"/>
      <c r="AC147" s="4279"/>
    </row>
    <row r="148" spans="1:29">
      <c r="A148" s="4206"/>
      <c r="B148" s="4207"/>
      <c r="C148" s="4277"/>
      <c r="D148" s="4278"/>
      <c r="E148" s="4274"/>
      <c r="G148" s="4206"/>
      <c r="H148" s="4207"/>
      <c r="I148" s="4277"/>
      <c r="J148" s="4278"/>
      <c r="K148" s="4274"/>
      <c r="M148" s="4206"/>
      <c r="N148" s="4207"/>
      <c r="O148" s="4277"/>
      <c r="P148" s="4278"/>
      <c r="Q148" s="4274"/>
      <c r="S148" s="4206"/>
      <c r="T148" s="4207"/>
      <c r="U148" s="4277"/>
      <c r="V148" s="4278"/>
      <c r="W148" s="4274"/>
      <c r="Y148" s="4266"/>
      <c r="Z148" s="4260"/>
      <c r="AA148" s="4261"/>
      <c r="AB148" s="4261"/>
      <c r="AC148" s="4279"/>
    </row>
    <row r="149" spans="1:29">
      <c r="A149" s="326"/>
      <c r="B149" s="4207" t="s">
        <v>252</v>
      </c>
      <c r="C149" s="4275"/>
      <c r="D149" s="4276"/>
      <c r="E149" s="4273"/>
      <c r="G149" s="326"/>
      <c r="H149" s="4207" t="s">
        <v>252</v>
      </c>
      <c r="I149" s="4275"/>
      <c r="J149" s="4276"/>
      <c r="K149" s="4273"/>
      <c r="M149" s="326"/>
      <c r="N149" s="4207" t="s">
        <v>252</v>
      </c>
      <c r="O149" s="4275"/>
      <c r="P149" s="4276"/>
      <c r="Q149" s="4273"/>
      <c r="S149" s="326"/>
      <c r="T149" s="4207" t="s">
        <v>252</v>
      </c>
      <c r="U149" s="4275"/>
      <c r="V149" s="4276"/>
      <c r="W149" s="4273"/>
      <c r="Y149" s="1661"/>
      <c r="Z149" s="4260"/>
      <c r="AA149" s="4261"/>
      <c r="AB149" s="4261"/>
      <c r="AC149" s="4279"/>
    </row>
    <row r="150" spans="1:29">
      <c r="A150" s="4267">
        <f>ст.самсы!A150</f>
        <v>44606</v>
      </c>
      <c r="B150" s="4207"/>
      <c r="C150" s="4277"/>
      <c r="D150" s="4278"/>
      <c r="E150" s="4274"/>
      <c r="G150" s="4267">
        <f>ст.самсы!G150</f>
        <v>44606</v>
      </c>
      <c r="H150" s="4207"/>
      <c r="I150" s="4277"/>
      <c r="J150" s="4278"/>
      <c r="K150" s="4274"/>
      <c r="M150" s="4267">
        <f>ст.самсы!M150</f>
        <v>44606</v>
      </c>
      <c r="N150" s="4207"/>
      <c r="O150" s="4277"/>
      <c r="P150" s="4278"/>
      <c r="Q150" s="4274"/>
      <c r="S150" s="4267">
        <f>ст.самсы!S150</f>
        <v>44606</v>
      </c>
      <c r="T150" s="4207"/>
      <c r="U150" s="4277"/>
      <c r="V150" s="4278"/>
      <c r="W150" s="4274"/>
      <c r="Y150" s="4280"/>
      <c r="Z150" s="4260"/>
      <c r="AA150" s="4261"/>
      <c r="AB150" s="4261"/>
      <c r="AC150" s="4279"/>
    </row>
    <row r="151" spans="1:29">
      <c r="A151" s="4268"/>
      <c r="B151" s="4207" t="s">
        <v>253</v>
      </c>
      <c r="C151" s="4224"/>
      <c r="D151" s="4225"/>
      <c r="E151" s="4273"/>
      <c r="G151" s="4268"/>
      <c r="H151" s="4207" t="s">
        <v>253</v>
      </c>
      <c r="I151" s="4224"/>
      <c r="J151" s="4225"/>
      <c r="K151" s="4273"/>
      <c r="M151" s="4268"/>
      <c r="N151" s="4207" t="s">
        <v>253</v>
      </c>
      <c r="O151" s="4224"/>
      <c r="P151" s="4225"/>
      <c r="Q151" s="4273"/>
      <c r="S151" s="4268"/>
      <c r="T151" s="4207" t="s">
        <v>253</v>
      </c>
      <c r="U151" s="4224"/>
      <c r="V151" s="4225"/>
      <c r="W151" s="4273"/>
      <c r="Y151" s="4281"/>
      <c r="Z151" s="4260"/>
      <c r="AA151" s="3996"/>
      <c r="AB151" s="3996"/>
      <c r="AC151" s="4279"/>
    </row>
    <row r="152" spans="1:29" ht="10.5" customHeight="1">
      <c r="A152" s="319"/>
      <c r="B152" s="4207"/>
      <c r="C152" s="4226"/>
      <c r="D152" s="4227"/>
      <c r="E152" s="4274"/>
      <c r="G152" s="319"/>
      <c r="H152" s="4207"/>
      <c r="I152" s="4226"/>
      <c r="J152" s="4227"/>
      <c r="K152" s="4274"/>
      <c r="M152" s="319"/>
      <c r="N152" s="4207"/>
      <c r="O152" s="4226"/>
      <c r="P152" s="4227"/>
      <c r="Q152" s="4274"/>
      <c r="S152" s="319"/>
      <c r="T152" s="4207"/>
      <c r="U152" s="4226"/>
      <c r="V152" s="4227"/>
      <c r="W152" s="4274"/>
      <c r="Y152" s="3"/>
      <c r="Z152" s="4260"/>
      <c r="AA152" s="3996"/>
      <c r="AB152" s="3996"/>
      <c r="AC152" s="4279"/>
    </row>
    <row r="153" spans="1:29" ht="10.5" customHeight="1">
      <c r="Y153" s="3"/>
      <c r="Z153" s="3"/>
      <c r="AA153" s="3"/>
      <c r="AB153" s="3"/>
      <c r="AC153" s="3"/>
    </row>
    <row r="154" spans="1:29" ht="9.75" customHeight="1">
      <c r="A154" s="320"/>
      <c r="B154" s="4202"/>
      <c r="C154" s="4269" t="s">
        <v>292</v>
      </c>
      <c r="D154" s="4270"/>
      <c r="E154" s="4273" t="e">
        <f>'10,00'!#REF!</f>
        <v>#REF!</v>
      </c>
      <c r="G154" s="320"/>
      <c r="H154" s="4202"/>
      <c r="I154" s="4269" t="s">
        <v>292</v>
      </c>
      <c r="J154" s="4270"/>
      <c r="K154" s="4273" t="e">
        <f>'11,30'!Z294</f>
        <v>#REF!</v>
      </c>
      <c r="M154" s="320"/>
      <c r="N154" s="4202"/>
      <c r="O154" s="4269" t="s">
        <v>292</v>
      </c>
      <c r="P154" s="4270"/>
      <c r="Q154" s="4273" t="e">
        <f>'16,00'!F401</f>
        <v>#REF!</v>
      </c>
      <c r="S154" s="320"/>
      <c r="T154" s="4202"/>
      <c r="U154" s="4269" t="s">
        <v>292</v>
      </c>
      <c r="V154" s="4270"/>
      <c r="W154" s="4273" t="e">
        <f>'19,00'!#REF!</f>
        <v>#REF!</v>
      </c>
      <c r="Y154" s="3"/>
      <c r="Z154" s="3996"/>
      <c r="AA154" s="4262"/>
      <c r="AB154" s="4262"/>
      <c r="AC154" s="4279"/>
    </row>
    <row r="155" spans="1:29" ht="15.75">
      <c r="A155" s="312" t="e">
        <f>ст.самсы!A155</f>
        <v>#REF!</v>
      </c>
      <c r="B155" s="4202"/>
      <c r="C155" s="4271"/>
      <c r="D155" s="4272"/>
      <c r="E155" s="4274"/>
      <c r="G155" s="312" t="e">
        <f>ст.самсы!G155</f>
        <v>#REF!</v>
      </c>
      <c r="H155" s="4202"/>
      <c r="I155" s="4271"/>
      <c r="J155" s="4272"/>
      <c r="K155" s="4274"/>
      <c r="M155" s="312" t="e">
        <f>ст.самсы!M155</f>
        <v>#REF!</v>
      </c>
      <c r="N155" s="4202"/>
      <c r="O155" s="4271"/>
      <c r="P155" s="4272"/>
      <c r="Q155" s="4274"/>
      <c r="S155" s="312" t="e">
        <f>ст.самсы!S155</f>
        <v>#REF!</v>
      </c>
      <c r="T155" s="4202"/>
      <c r="U155" s="4271"/>
      <c r="V155" s="4272"/>
      <c r="W155" s="4274"/>
      <c r="Y155" s="1660"/>
      <c r="Z155" s="3996"/>
      <c r="AA155" s="4262"/>
      <c r="AB155" s="4262"/>
      <c r="AC155" s="4279"/>
    </row>
    <row r="156" spans="1:29">
      <c r="A156" s="4206" t="e">
        <f>ст.самсы!A156</f>
        <v>#REF!</v>
      </c>
      <c r="B156" s="4207" t="s">
        <v>251</v>
      </c>
      <c r="C156" s="4275" t="s">
        <v>293</v>
      </c>
      <c r="D156" s="4276"/>
      <c r="E156" s="4273" t="e">
        <f>'10,00'!#REF!</f>
        <v>#REF!</v>
      </c>
      <c r="G156" s="4206" t="e">
        <f>ст.самсы!G156</f>
        <v>#REF!</v>
      </c>
      <c r="H156" s="4207" t="s">
        <v>251</v>
      </c>
      <c r="I156" s="4275" t="s">
        <v>293</v>
      </c>
      <c r="J156" s="4276"/>
      <c r="K156" s="4273" t="e">
        <f>'11,30'!Z295</f>
        <v>#REF!</v>
      </c>
      <c r="M156" s="4206" t="e">
        <f>ст.самсы!M156</f>
        <v>#REF!</v>
      </c>
      <c r="N156" s="4207" t="s">
        <v>251</v>
      </c>
      <c r="O156" s="4275" t="s">
        <v>293</v>
      </c>
      <c r="P156" s="4276"/>
      <c r="Q156" s="4273" t="e">
        <f>'16,00'!F402</f>
        <v>#REF!</v>
      </c>
      <c r="S156" s="4206">
        <f>ст.самсы!S156</f>
        <v>0</v>
      </c>
      <c r="T156" s="4207" t="s">
        <v>251</v>
      </c>
      <c r="U156" s="4275" t="s">
        <v>293</v>
      </c>
      <c r="V156" s="4276"/>
      <c r="W156" s="4273" t="e">
        <f>'19,00'!#REF!</f>
        <v>#REF!</v>
      </c>
      <c r="Y156" s="4266"/>
      <c r="Z156" s="4260"/>
      <c r="AA156" s="4261"/>
      <c r="AB156" s="4261"/>
      <c r="AC156" s="4279"/>
    </row>
    <row r="157" spans="1:29">
      <c r="A157" s="4206"/>
      <c r="B157" s="4207"/>
      <c r="C157" s="4277"/>
      <c r="D157" s="4278"/>
      <c r="E157" s="4274"/>
      <c r="G157" s="4206"/>
      <c r="H157" s="4207"/>
      <c r="I157" s="4277"/>
      <c r="J157" s="4278"/>
      <c r="K157" s="4274"/>
      <c r="M157" s="4206"/>
      <c r="N157" s="4207"/>
      <c r="O157" s="4277"/>
      <c r="P157" s="4278"/>
      <c r="Q157" s="4274"/>
      <c r="S157" s="4206"/>
      <c r="T157" s="4207"/>
      <c r="U157" s="4277"/>
      <c r="V157" s="4278"/>
      <c r="W157" s="4274"/>
      <c r="Y157" s="4266"/>
      <c r="Z157" s="4260"/>
      <c r="AA157" s="4261"/>
      <c r="AB157" s="4261"/>
      <c r="AC157" s="4279"/>
    </row>
    <row r="158" spans="1:29">
      <c r="A158" s="326"/>
      <c r="B158" s="4207" t="s">
        <v>252</v>
      </c>
      <c r="C158" s="4275"/>
      <c r="D158" s="4276"/>
      <c r="E158" s="4273"/>
      <c r="G158" s="326"/>
      <c r="H158" s="4207" t="s">
        <v>252</v>
      </c>
      <c r="I158" s="4275"/>
      <c r="J158" s="4276"/>
      <c r="K158" s="4273"/>
      <c r="M158" s="326"/>
      <c r="N158" s="4207" t="s">
        <v>252</v>
      </c>
      <c r="O158" s="4275"/>
      <c r="P158" s="4276"/>
      <c r="Q158" s="4273"/>
      <c r="S158" s="326"/>
      <c r="T158" s="4207" t="s">
        <v>252</v>
      </c>
      <c r="U158" s="4275"/>
      <c r="V158" s="4276"/>
      <c r="W158" s="4273"/>
      <c r="Y158" s="1661"/>
      <c r="Z158" s="4260"/>
      <c r="AA158" s="4261"/>
      <c r="AB158" s="4261"/>
      <c r="AC158" s="4279"/>
    </row>
    <row r="159" spans="1:29">
      <c r="A159" s="4267" t="e">
        <f>ст.самсы!A159</f>
        <v>#REF!</v>
      </c>
      <c r="B159" s="4207"/>
      <c r="C159" s="4277"/>
      <c r="D159" s="4278"/>
      <c r="E159" s="4274"/>
      <c r="G159" s="4267" t="e">
        <f>ст.самсы!G159</f>
        <v>#REF!</v>
      </c>
      <c r="H159" s="4207"/>
      <c r="I159" s="4277"/>
      <c r="J159" s="4278"/>
      <c r="K159" s="4274"/>
      <c r="M159" s="4267" t="e">
        <f>ст.самсы!M159</f>
        <v>#REF!</v>
      </c>
      <c r="N159" s="4207"/>
      <c r="O159" s="4277"/>
      <c r="P159" s="4278"/>
      <c r="Q159" s="4274"/>
      <c r="S159" s="4267" t="e">
        <f>ст.самсы!S159</f>
        <v>#REF!</v>
      </c>
      <c r="T159" s="4207"/>
      <c r="U159" s="4277"/>
      <c r="V159" s="4278"/>
      <c r="W159" s="4274"/>
      <c r="Y159" s="4280"/>
      <c r="Z159" s="4260"/>
      <c r="AA159" s="4261"/>
      <c r="AB159" s="4261"/>
      <c r="AC159" s="4279"/>
    </row>
    <row r="160" spans="1:29">
      <c r="A160" s="4268"/>
      <c r="B160" s="4207" t="s">
        <v>253</v>
      </c>
      <c r="C160" s="4224"/>
      <c r="D160" s="4225"/>
      <c r="E160" s="4273"/>
      <c r="G160" s="4268"/>
      <c r="H160" s="4207" t="s">
        <v>253</v>
      </c>
      <c r="I160" s="4224"/>
      <c r="J160" s="4225"/>
      <c r="K160" s="4273"/>
      <c r="M160" s="4268"/>
      <c r="N160" s="4207" t="s">
        <v>253</v>
      </c>
      <c r="O160" s="4224"/>
      <c r="P160" s="4225"/>
      <c r="Q160" s="4273"/>
      <c r="S160" s="4268"/>
      <c r="T160" s="4207" t="s">
        <v>253</v>
      </c>
      <c r="U160" s="4224"/>
      <c r="V160" s="4225"/>
      <c r="W160" s="4273"/>
      <c r="Y160" s="4281"/>
      <c r="Z160" s="4260"/>
      <c r="AA160" s="3996"/>
      <c r="AB160" s="3996"/>
      <c r="AC160" s="4279"/>
    </row>
    <row r="161" spans="1:29" ht="9.75" customHeight="1">
      <c r="A161" s="319"/>
      <c r="B161" s="4207"/>
      <c r="C161" s="4226"/>
      <c r="D161" s="4227"/>
      <c r="E161" s="4274"/>
      <c r="G161" s="319"/>
      <c r="H161" s="4207"/>
      <c r="I161" s="4226"/>
      <c r="J161" s="4227"/>
      <c r="K161" s="4274"/>
      <c r="M161" s="319"/>
      <c r="N161" s="4207"/>
      <c r="O161" s="4226"/>
      <c r="P161" s="4227"/>
      <c r="Q161" s="4274"/>
      <c r="S161" s="319"/>
      <c r="T161" s="4207"/>
      <c r="U161" s="4226"/>
      <c r="V161" s="4227"/>
      <c r="W161" s="4274"/>
      <c r="Y161" s="3"/>
      <c r="Z161" s="4260"/>
      <c r="AA161" s="3996"/>
      <c r="AB161" s="3996"/>
      <c r="AC161" s="4279"/>
    </row>
    <row r="162" spans="1:29" ht="9.75" customHeight="1">
      <c r="Y162" s="3"/>
      <c r="Z162" s="3"/>
      <c r="AA162" s="3"/>
      <c r="AB162" s="3"/>
      <c r="AC162" s="3"/>
    </row>
    <row r="163" spans="1:29" ht="10.5" customHeight="1">
      <c r="A163" s="320"/>
      <c r="B163" s="4202"/>
      <c r="C163" s="4269" t="s">
        <v>292</v>
      </c>
      <c r="D163" s="4270"/>
      <c r="E163" s="4273" t="e">
        <f>'10,00'!#REF!</f>
        <v>#REF!</v>
      </c>
      <c r="G163" s="320"/>
      <c r="H163" s="4202"/>
      <c r="I163" s="4269" t="s">
        <v>292</v>
      </c>
      <c r="J163" s="4270"/>
      <c r="K163" s="4273" t="e">
        <f>'11,30'!F348</f>
        <v>#REF!</v>
      </c>
      <c r="M163" s="320"/>
      <c r="N163" s="4202"/>
      <c r="O163" s="4269" t="s">
        <v>292</v>
      </c>
      <c r="P163" s="4270"/>
      <c r="Q163" s="4273"/>
      <c r="S163" s="320"/>
      <c r="T163" s="4202"/>
      <c r="U163" s="4269" t="s">
        <v>292</v>
      </c>
      <c r="V163" s="4270"/>
      <c r="W163" s="4273" t="e">
        <f>'19,00'!#REF!</f>
        <v>#REF!</v>
      </c>
      <c r="Y163" s="3"/>
      <c r="Z163" s="3996"/>
      <c r="AA163" s="4262"/>
      <c r="AB163" s="4262"/>
      <c r="AC163" s="4279"/>
    </row>
    <row r="164" spans="1:29" ht="15.75">
      <c r="A164" s="312" t="e">
        <f>ст.самсы!A164</f>
        <v>#REF!</v>
      </c>
      <c r="B164" s="4202"/>
      <c r="C164" s="4271"/>
      <c r="D164" s="4272"/>
      <c r="E164" s="4274"/>
      <c r="G164" s="312" t="e">
        <f>ст.самсы!G164</f>
        <v>#REF!</v>
      </c>
      <c r="H164" s="4202"/>
      <c r="I164" s="4271"/>
      <c r="J164" s="4272"/>
      <c r="K164" s="4274"/>
      <c r="M164" s="312" t="e">
        <f>ст.самсы!M164</f>
        <v>#REF!</v>
      </c>
      <c r="N164" s="4202"/>
      <c r="O164" s="4271"/>
      <c r="P164" s="4272"/>
      <c r="Q164" s="4274"/>
      <c r="S164" s="312" t="e">
        <f>ст.самсы!S164</f>
        <v>#REF!</v>
      </c>
      <c r="T164" s="4202"/>
      <c r="U164" s="4271"/>
      <c r="V164" s="4272"/>
      <c r="W164" s="4274"/>
      <c r="Y164" s="1660"/>
      <c r="Z164" s="3996"/>
      <c r="AA164" s="4262"/>
      <c r="AB164" s="4262"/>
      <c r="AC164" s="4279"/>
    </row>
    <row r="165" spans="1:29">
      <c r="A165" s="4206" t="e">
        <f>ст.самсы!A165</f>
        <v>#REF!</v>
      </c>
      <c r="B165" s="4207" t="s">
        <v>251</v>
      </c>
      <c r="C165" s="4275" t="s">
        <v>293</v>
      </c>
      <c r="D165" s="4276"/>
      <c r="E165" s="4273" t="e">
        <f>'10,00'!#REF!</f>
        <v>#REF!</v>
      </c>
      <c r="G165" s="4206" t="e">
        <f>ст.самсы!G165</f>
        <v>#REF!</v>
      </c>
      <c r="H165" s="4207" t="s">
        <v>251</v>
      </c>
      <c r="I165" s="4275" t="s">
        <v>293</v>
      </c>
      <c r="J165" s="4276"/>
      <c r="K165" s="4273" t="e">
        <f>'11,30'!F349</f>
        <v>#REF!</v>
      </c>
      <c r="M165" s="4206" t="e">
        <f>ст.самсы!M165</f>
        <v>#REF!</v>
      </c>
      <c r="N165" s="4207" t="s">
        <v>251</v>
      </c>
      <c r="O165" s="4275" t="s">
        <v>293</v>
      </c>
      <c r="P165" s="4276"/>
      <c r="Q165" s="4273"/>
      <c r="S165" s="4206" t="e">
        <f>ст.самсы!S165</f>
        <v>#REF!</v>
      </c>
      <c r="T165" s="4207" t="s">
        <v>251</v>
      </c>
      <c r="U165" s="4275" t="s">
        <v>293</v>
      </c>
      <c r="V165" s="4276"/>
      <c r="W165" s="4273" t="e">
        <f>'19,00'!#REF!</f>
        <v>#REF!</v>
      </c>
      <c r="Y165" s="4266"/>
      <c r="Z165" s="4260"/>
      <c r="AA165" s="4261"/>
      <c r="AB165" s="4261"/>
      <c r="AC165" s="4279"/>
    </row>
    <row r="166" spans="1:29">
      <c r="A166" s="4206"/>
      <c r="B166" s="4207"/>
      <c r="C166" s="4277"/>
      <c r="D166" s="4278"/>
      <c r="E166" s="4274"/>
      <c r="G166" s="4206"/>
      <c r="H166" s="4207"/>
      <c r="I166" s="4277"/>
      <c r="J166" s="4278"/>
      <c r="K166" s="4274"/>
      <c r="M166" s="4206"/>
      <c r="N166" s="4207"/>
      <c r="O166" s="4277"/>
      <c r="P166" s="4278"/>
      <c r="Q166" s="4274"/>
      <c r="S166" s="4206"/>
      <c r="T166" s="4207"/>
      <c r="U166" s="4277"/>
      <c r="V166" s="4278"/>
      <c r="W166" s="4274"/>
      <c r="Y166" s="4266"/>
      <c r="Z166" s="4260"/>
      <c r="AA166" s="4261"/>
      <c r="AB166" s="4261"/>
      <c r="AC166" s="4279"/>
    </row>
    <row r="167" spans="1:29">
      <c r="A167" s="326"/>
      <c r="B167" s="4207" t="s">
        <v>252</v>
      </c>
      <c r="C167" s="4275"/>
      <c r="D167" s="4276"/>
      <c r="E167" s="4273"/>
      <c r="G167" s="326"/>
      <c r="H167" s="4207" t="s">
        <v>252</v>
      </c>
      <c r="I167" s="4275"/>
      <c r="J167" s="4276"/>
      <c r="K167" s="4273"/>
      <c r="M167" s="326"/>
      <c r="N167" s="4207" t="s">
        <v>252</v>
      </c>
      <c r="O167" s="4275"/>
      <c r="P167" s="4276"/>
      <c r="Q167" s="4273"/>
      <c r="S167" s="326"/>
      <c r="T167" s="4207" t="s">
        <v>252</v>
      </c>
      <c r="U167" s="4275"/>
      <c r="V167" s="4276"/>
      <c r="W167" s="4273"/>
      <c r="Y167" s="1661"/>
      <c r="Z167" s="4260"/>
      <c r="AA167" s="4261"/>
      <c r="AB167" s="4261"/>
      <c r="AC167" s="4279"/>
    </row>
    <row r="168" spans="1:29">
      <c r="A168" s="4267" t="e">
        <f>ст.самсы!A168</f>
        <v>#REF!</v>
      </c>
      <c r="B168" s="4207"/>
      <c r="C168" s="4277"/>
      <c r="D168" s="4278"/>
      <c r="E168" s="4274"/>
      <c r="G168" s="4267" t="e">
        <f>ст.самсы!G168</f>
        <v>#REF!</v>
      </c>
      <c r="H168" s="4207"/>
      <c r="I168" s="4277"/>
      <c r="J168" s="4278"/>
      <c r="K168" s="4274"/>
      <c r="M168" s="4267" t="e">
        <f>ст.самсы!M168</f>
        <v>#REF!</v>
      </c>
      <c r="N168" s="4207"/>
      <c r="O168" s="4277"/>
      <c r="P168" s="4278"/>
      <c r="Q168" s="4274"/>
      <c r="S168" s="4267" t="e">
        <f>ст.самсы!S168</f>
        <v>#REF!</v>
      </c>
      <c r="T168" s="4207"/>
      <c r="U168" s="4277"/>
      <c r="V168" s="4278"/>
      <c r="W168" s="4274"/>
      <c r="Y168" s="4280"/>
      <c r="Z168" s="4260"/>
      <c r="AA168" s="4261"/>
      <c r="AB168" s="4261"/>
      <c r="AC168" s="4279"/>
    </row>
    <row r="169" spans="1:29">
      <c r="A169" s="4268"/>
      <c r="B169" s="4207" t="s">
        <v>253</v>
      </c>
      <c r="C169" s="4224"/>
      <c r="D169" s="4225"/>
      <c r="E169" s="4273"/>
      <c r="G169" s="4268"/>
      <c r="H169" s="4207" t="s">
        <v>253</v>
      </c>
      <c r="I169" s="4224"/>
      <c r="J169" s="4225"/>
      <c r="K169" s="4273"/>
      <c r="M169" s="4268"/>
      <c r="N169" s="4207" t="s">
        <v>253</v>
      </c>
      <c r="O169" s="4224"/>
      <c r="P169" s="4225"/>
      <c r="Q169" s="4273"/>
      <c r="S169" s="4268"/>
      <c r="T169" s="4207" t="s">
        <v>253</v>
      </c>
      <c r="U169" s="4224"/>
      <c r="V169" s="4225"/>
      <c r="W169" s="4273"/>
      <c r="Y169" s="4281"/>
      <c r="Z169" s="4260"/>
      <c r="AA169" s="3996"/>
      <c r="AB169" s="3996"/>
      <c r="AC169" s="4279"/>
    </row>
    <row r="170" spans="1:29" ht="9" customHeight="1">
      <c r="A170" s="319"/>
      <c r="B170" s="4207"/>
      <c r="C170" s="4226"/>
      <c r="D170" s="4227"/>
      <c r="E170" s="4274"/>
      <c r="G170" s="319"/>
      <c r="H170" s="4207"/>
      <c r="I170" s="4226"/>
      <c r="J170" s="4227"/>
      <c r="K170" s="4274"/>
      <c r="M170" s="319"/>
      <c r="N170" s="4207"/>
      <c r="O170" s="4226"/>
      <c r="P170" s="4227"/>
      <c r="Q170" s="4274"/>
      <c r="S170" s="319"/>
      <c r="T170" s="4207"/>
      <c r="U170" s="4226"/>
      <c r="V170" s="4227"/>
      <c r="W170" s="4274"/>
      <c r="Y170" s="3"/>
      <c r="Z170" s="4260"/>
      <c r="AA170" s="3996"/>
      <c r="AB170" s="3996"/>
      <c r="AC170" s="4279"/>
    </row>
    <row r="171" spans="1:29" ht="9.75" customHeight="1">
      <c r="Y171" s="3"/>
      <c r="Z171" s="3"/>
      <c r="AA171" s="3"/>
      <c r="AB171" s="3"/>
      <c r="AC171" s="3"/>
    </row>
    <row r="172" spans="1:29" ht="9" customHeight="1">
      <c r="A172" s="320"/>
      <c r="B172" s="4202"/>
      <c r="C172" s="4269" t="s">
        <v>292</v>
      </c>
      <c r="D172" s="4270"/>
      <c r="E172" s="4273" t="e">
        <f>'10,00'!#REF!</f>
        <v>#REF!</v>
      </c>
      <c r="G172" s="320"/>
      <c r="H172" s="4202"/>
      <c r="I172" s="4269" t="s">
        <v>292</v>
      </c>
      <c r="J172" s="4270"/>
      <c r="K172" s="4273" t="e">
        <f>'11,30'!P348</f>
        <v>#REF!</v>
      </c>
      <c r="M172" s="320"/>
      <c r="N172" s="4202"/>
      <c r="O172" s="4269" t="s">
        <v>292</v>
      </c>
      <c r="P172" s="4270"/>
      <c r="Q172" s="4273"/>
      <c r="S172" s="320"/>
      <c r="T172" s="4202"/>
      <c r="U172" s="4269" t="s">
        <v>292</v>
      </c>
      <c r="V172" s="4270"/>
      <c r="W172" s="4273" t="e">
        <f>'19,00'!#REF!</f>
        <v>#REF!</v>
      </c>
      <c r="Y172" s="3"/>
      <c r="Z172" s="3996"/>
      <c r="AA172" s="4262"/>
      <c r="AB172" s="4262"/>
      <c r="AC172" s="4279"/>
    </row>
    <row r="173" spans="1:29" ht="15.75">
      <c r="A173" s="312" t="e">
        <f>ст.самсы!A173</f>
        <v>#REF!</v>
      </c>
      <c r="B173" s="4202"/>
      <c r="C173" s="4271"/>
      <c r="D173" s="4272"/>
      <c r="E173" s="4274"/>
      <c r="G173" s="312" t="e">
        <f>ст.самсы!G173</f>
        <v>#REF!</v>
      </c>
      <c r="H173" s="4202"/>
      <c r="I173" s="4271"/>
      <c r="J173" s="4272"/>
      <c r="K173" s="4274"/>
      <c r="M173" s="312" t="e">
        <f>ст.самсы!M173</f>
        <v>#REF!</v>
      </c>
      <c r="N173" s="4202"/>
      <c r="O173" s="4271"/>
      <c r="P173" s="4272"/>
      <c r="Q173" s="4274"/>
      <c r="S173" s="312" t="e">
        <f>ст.самсы!S173</f>
        <v>#REF!</v>
      </c>
      <c r="T173" s="4202"/>
      <c r="U173" s="4271"/>
      <c r="V173" s="4272"/>
      <c r="W173" s="4274"/>
      <c r="Y173" s="1660"/>
      <c r="Z173" s="3996"/>
      <c r="AA173" s="4262"/>
      <c r="AB173" s="4262"/>
      <c r="AC173" s="4279"/>
    </row>
    <row r="174" spans="1:29">
      <c r="A174" s="4206" t="e">
        <f>ст.самсы!A174</f>
        <v>#REF!</v>
      </c>
      <c r="B174" s="4207" t="s">
        <v>251</v>
      </c>
      <c r="C174" s="4275" t="s">
        <v>293</v>
      </c>
      <c r="D174" s="4276"/>
      <c r="E174" s="4273" t="e">
        <f>'10,00'!#REF!</f>
        <v>#REF!</v>
      </c>
      <c r="G174" s="4206" t="e">
        <f>ст.самсы!G174</f>
        <v>#REF!</v>
      </c>
      <c r="H174" s="4207" t="s">
        <v>251</v>
      </c>
      <c r="I174" s="4275" t="s">
        <v>293</v>
      </c>
      <c r="J174" s="4276"/>
      <c r="K174" s="4273" t="e">
        <f>'11,30'!P349</f>
        <v>#REF!</v>
      </c>
      <c r="M174" s="4206" t="e">
        <f>ст.самсы!M174</f>
        <v>#REF!</v>
      </c>
      <c r="N174" s="4207" t="s">
        <v>251</v>
      </c>
      <c r="O174" s="4275" t="s">
        <v>293</v>
      </c>
      <c r="P174" s="4276"/>
      <c r="Q174" s="4273"/>
      <c r="S174" s="4206" t="e">
        <f>ст.самсы!S174</f>
        <v>#REF!</v>
      </c>
      <c r="T174" s="4207" t="s">
        <v>251</v>
      </c>
      <c r="U174" s="4275" t="s">
        <v>293</v>
      </c>
      <c r="V174" s="4276"/>
      <c r="W174" s="4273" t="e">
        <f>'19,00'!#REF!</f>
        <v>#REF!</v>
      </c>
      <c r="Y174" s="4266"/>
      <c r="Z174" s="4260"/>
      <c r="AA174" s="4261"/>
      <c r="AB174" s="4261"/>
      <c r="AC174" s="4279"/>
    </row>
    <row r="175" spans="1:29">
      <c r="A175" s="4206"/>
      <c r="B175" s="4207"/>
      <c r="C175" s="4277"/>
      <c r="D175" s="4278"/>
      <c r="E175" s="4274"/>
      <c r="G175" s="4206"/>
      <c r="H175" s="4207"/>
      <c r="I175" s="4277"/>
      <c r="J175" s="4278"/>
      <c r="K175" s="4274"/>
      <c r="M175" s="4206"/>
      <c r="N175" s="4207"/>
      <c r="O175" s="4277"/>
      <c r="P175" s="4278"/>
      <c r="Q175" s="4274"/>
      <c r="S175" s="4206"/>
      <c r="T175" s="4207"/>
      <c r="U175" s="4277"/>
      <c r="V175" s="4278"/>
      <c r="W175" s="4274"/>
      <c r="Y175" s="4266"/>
      <c r="Z175" s="4260"/>
      <c r="AA175" s="4261"/>
      <c r="AB175" s="4261"/>
      <c r="AC175" s="4279"/>
    </row>
    <row r="176" spans="1:29">
      <c r="A176" s="326"/>
      <c r="B176" s="4207" t="s">
        <v>252</v>
      </c>
      <c r="C176" s="4275"/>
      <c r="D176" s="4276"/>
      <c r="E176" s="4273"/>
      <c r="G176" s="326"/>
      <c r="H176" s="4207" t="s">
        <v>252</v>
      </c>
      <c r="I176" s="4275"/>
      <c r="J176" s="4276"/>
      <c r="K176" s="4273"/>
      <c r="M176" s="326"/>
      <c r="N176" s="4207" t="s">
        <v>252</v>
      </c>
      <c r="O176" s="4275"/>
      <c r="P176" s="4276"/>
      <c r="Q176" s="4273"/>
      <c r="S176" s="326"/>
      <c r="T176" s="4207" t="s">
        <v>252</v>
      </c>
      <c r="U176" s="4275"/>
      <c r="V176" s="4276"/>
      <c r="W176" s="4273"/>
      <c r="Y176" s="1661"/>
      <c r="Z176" s="4260"/>
      <c r="AA176" s="4261"/>
      <c r="AB176" s="4261"/>
      <c r="AC176" s="4279"/>
    </row>
    <row r="177" spans="1:29">
      <c r="A177" s="4267" t="e">
        <f>ст.самсы!A177</f>
        <v>#REF!</v>
      </c>
      <c r="B177" s="4207"/>
      <c r="C177" s="4277"/>
      <c r="D177" s="4278"/>
      <c r="E177" s="4274"/>
      <c r="G177" s="4267" t="e">
        <f>ст.самсы!G177</f>
        <v>#REF!</v>
      </c>
      <c r="H177" s="4207"/>
      <c r="I177" s="4277"/>
      <c r="J177" s="4278"/>
      <c r="K177" s="4274"/>
      <c r="M177" s="4267" t="e">
        <f>ст.самсы!M177</f>
        <v>#REF!</v>
      </c>
      <c r="N177" s="4207"/>
      <c r="O177" s="4277"/>
      <c r="P177" s="4278"/>
      <c r="Q177" s="4274"/>
      <c r="S177" s="4267" t="e">
        <f>ст.самсы!S177</f>
        <v>#REF!</v>
      </c>
      <c r="T177" s="4207"/>
      <c r="U177" s="4277"/>
      <c r="V177" s="4278"/>
      <c r="W177" s="4274"/>
      <c r="Y177" s="4280"/>
      <c r="Z177" s="4260"/>
      <c r="AA177" s="4261"/>
      <c r="AB177" s="4261"/>
      <c r="AC177" s="4279"/>
    </row>
    <row r="178" spans="1:29">
      <c r="A178" s="4268"/>
      <c r="B178" s="4207" t="s">
        <v>253</v>
      </c>
      <c r="C178" s="4224"/>
      <c r="D178" s="4225"/>
      <c r="E178" s="4273"/>
      <c r="G178" s="4268"/>
      <c r="H178" s="4207" t="s">
        <v>253</v>
      </c>
      <c r="I178" s="4224"/>
      <c r="J178" s="4225"/>
      <c r="K178" s="4273"/>
      <c r="M178" s="4268"/>
      <c r="N178" s="4207" t="s">
        <v>253</v>
      </c>
      <c r="O178" s="4224"/>
      <c r="P178" s="4225"/>
      <c r="Q178" s="4273"/>
      <c r="S178" s="4268"/>
      <c r="T178" s="4207" t="s">
        <v>253</v>
      </c>
      <c r="U178" s="4224"/>
      <c r="V178" s="4225"/>
      <c r="W178" s="4273"/>
      <c r="Y178" s="4281"/>
      <c r="Z178" s="4260"/>
      <c r="AA178" s="3996"/>
      <c r="AB178" s="3996"/>
      <c r="AC178" s="4279"/>
    </row>
    <row r="179" spans="1:29" ht="9.75" customHeight="1">
      <c r="A179" s="319"/>
      <c r="B179" s="4207"/>
      <c r="C179" s="4226"/>
      <c r="D179" s="4227"/>
      <c r="E179" s="4274"/>
      <c r="G179" s="319"/>
      <c r="H179" s="4207"/>
      <c r="I179" s="4226"/>
      <c r="J179" s="4227"/>
      <c r="K179" s="4274"/>
      <c r="M179" s="319"/>
      <c r="N179" s="4207"/>
      <c r="O179" s="4226"/>
      <c r="P179" s="4227"/>
      <c r="Q179" s="4274"/>
      <c r="S179" s="319"/>
      <c r="T179" s="4207"/>
      <c r="U179" s="4226"/>
      <c r="V179" s="4227"/>
      <c r="W179" s="4274"/>
      <c r="Y179" s="3"/>
      <c r="Z179" s="4260"/>
      <c r="AA179" s="3996"/>
      <c r="AB179" s="3996"/>
      <c r="AC179" s="4279"/>
    </row>
    <row r="180" spans="1:29" ht="9.75" customHeight="1">
      <c r="Y180" s="3"/>
      <c r="Z180" s="3"/>
      <c r="AA180" s="3"/>
      <c r="AB180" s="3"/>
      <c r="AC180" s="3"/>
    </row>
    <row r="181" spans="1:29" ht="10.5" customHeight="1">
      <c r="A181" s="320"/>
      <c r="B181" s="4202"/>
      <c r="C181" s="4269" t="s">
        <v>292</v>
      </c>
      <c r="D181" s="4270"/>
      <c r="E181" s="4273" t="e">
        <f>'10,00'!#REF!</f>
        <v>#REF!</v>
      </c>
      <c r="G181" s="320"/>
      <c r="H181" s="4202"/>
      <c r="I181" s="4269" t="s">
        <v>292</v>
      </c>
      <c r="J181" s="4270"/>
      <c r="K181" s="4273">
        <f>'11,30'!Z348</f>
        <v>0</v>
      </c>
      <c r="M181" s="320"/>
      <c r="N181" s="4202"/>
      <c r="O181" s="4269" t="s">
        <v>292</v>
      </c>
      <c r="P181" s="4270"/>
      <c r="Q181" s="4273"/>
      <c r="S181" s="320"/>
      <c r="T181" s="4202"/>
      <c r="U181" s="4269" t="s">
        <v>292</v>
      </c>
      <c r="V181" s="4270"/>
      <c r="W181" s="4273" t="e">
        <f>'19,00'!#REF!</f>
        <v>#REF!</v>
      </c>
      <c r="Y181" s="3"/>
      <c r="Z181" s="3996"/>
      <c r="AA181" s="4262"/>
      <c r="AB181" s="4262"/>
      <c r="AC181" s="4279"/>
    </row>
    <row r="182" spans="1:29" ht="14.25" customHeight="1">
      <c r="A182" s="312" t="e">
        <f>ст.самсы!A182</f>
        <v>#REF!</v>
      </c>
      <c r="B182" s="4202"/>
      <c r="C182" s="4271"/>
      <c r="D182" s="4272"/>
      <c r="E182" s="4274"/>
      <c r="G182" s="312" t="e">
        <f>ст.самсы!G182</f>
        <v>#REF!</v>
      </c>
      <c r="H182" s="4202"/>
      <c r="I182" s="4271"/>
      <c r="J182" s="4272"/>
      <c r="K182" s="4274"/>
      <c r="M182" s="312" t="e">
        <f>ст.самсы!M182</f>
        <v>#REF!</v>
      </c>
      <c r="N182" s="4202"/>
      <c r="O182" s="4271"/>
      <c r="P182" s="4272"/>
      <c r="Q182" s="4274"/>
      <c r="S182" s="312" t="e">
        <f>ст.самсы!S182</f>
        <v>#REF!</v>
      </c>
      <c r="T182" s="4202"/>
      <c r="U182" s="4271"/>
      <c r="V182" s="4272"/>
      <c r="W182" s="4274"/>
      <c r="Y182" s="1660"/>
      <c r="Z182" s="3996"/>
      <c r="AA182" s="4262"/>
      <c r="AB182" s="4262"/>
      <c r="AC182" s="4279"/>
    </row>
    <row r="183" spans="1:29">
      <c r="A183" s="4206" t="e">
        <f>ст.самсы!A183</f>
        <v>#REF!</v>
      </c>
      <c r="B183" s="4207" t="s">
        <v>251</v>
      </c>
      <c r="C183" s="4275" t="s">
        <v>293</v>
      </c>
      <c r="D183" s="4276"/>
      <c r="E183" s="4273" t="e">
        <f>'10,00'!#REF!</f>
        <v>#REF!</v>
      </c>
      <c r="G183" s="4206" t="e">
        <f>ст.самсы!G183</f>
        <v>#REF!</v>
      </c>
      <c r="H183" s="4207" t="s">
        <v>251</v>
      </c>
      <c r="I183" s="4275" t="s">
        <v>293</v>
      </c>
      <c r="J183" s="4276"/>
      <c r="K183" s="4273">
        <f>'11,30'!Z349</f>
        <v>0</v>
      </c>
      <c r="M183" s="4206" t="e">
        <f>ст.самсы!M183</f>
        <v>#REF!</v>
      </c>
      <c r="N183" s="4207" t="s">
        <v>251</v>
      </c>
      <c r="O183" s="4275" t="s">
        <v>293</v>
      </c>
      <c r="P183" s="4276"/>
      <c r="Q183" s="4273"/>
      <c r="S183" s="4206" t="e">
        <f>ст.самсы!S183</f>
        <v>#REF!</v>
      </c>
      <c r="T183" s="4207" t="s">
        <v>251</v>
      </c>
      <c r="U183" s="4275" t="s">
        <v>293</v>
      </c>
      <c r="V183" s="4276"/>
      <c r="W183" s="4273" t="e">
        <f>'19,00'!#REF!</f>
        <v>#REF!</v>
      </c>
      <c r="Y183" s="4266"/>
      <c r="Z183" s="4260"/>
      <c r="AA183" s="4261"/>
      <c r="AB183" s="4261"/>
      <c r="AC183" s="4279"/>
    </row>
    <row r="184" spans="1:29">
      <c r="A184" s="4206"/>
      <c r="B184" s="4207"/>
      <c r="C184" s="4277"/>
      <c r="D184" s="4278"/>
      <c r="E184" s="4274"/>
      <c r="G184" s="4206"/>
      <c r="H184" s="4207"/>
      <c r="I184" s="4277"/>
      <c r="J184" s="4278"/>
      <c r="K184" s="4274"/>
      <c r="M184" s="4206"/>
      <c r="N184" s="4207"/>
      <c r="O184" s="4277"/>
      <c r="P184" s="4278"/>
      <c r="Q184" s="4274"/>
      <c r="S184" s="4206"/>
      <c r="T184" s="4207"/>
      <c r="U184" s="4277"/>
      <c r="V184" s="4278"/>
      <c r="W184" s="4274"/>
      <c r="Y184" s="4266"/>
      <c r="Z184" s="4260"/>
      <c r="AA184" s="4261"/>
      <c r="AB184" s="4261"/>
      <c r="AC184" s="4279"/>
    </row>
    <row r="185" spans="1:29">
      <c r="A185" s="326"/>
      <c r="B185" s="4207" t="s">
        <v>252</v>
      </c>
      <c r="C185" s="4275"/>
      <c r="D185" s="4276"/>
      <c r="E185" s="4273"/>
      <c r="G185" s="326"/>
      <c r="H185" s="4207" t="s">
        <v>252</v>
      </c>
      <c r="I185" s="4275"/>
      <c r="J185" s="4276"/>
      <c r="K185" s="4273"/>
      <c r="M185" s="326"/>
      <c r="N185" s="4207" t="s">
        <v>252</v>
      </c>
      <c r="O185" s="4275"/>
      <c r="P185" s="4276"/>
      <c r="Q185" s="4273"/>
      <c r="S185" s="326"/>
      <c r="T185" s="4207" t="s">
        <v>252</v>
      </c>
      <c r="U185" s="4275"/>
      <c r="V185" s="4276"/>
      <c r="W185" s="4273"/>
      <c r="Y185" s="1661"/>
      <c r="Z185" s="4260"/>
      <c r="AA185" s="4261"/>
      <c r="AB185" s="4261"/>
      <c r="AC185" s="4279"/>
    </row>
    <row r="186" spans="1:29">
      <c r="A186" s="4267" t="e">
        <f>ст.самсы!A186</f>
        <v>#REF!</v>
      </c>
      <c r="B186" s="4207"/>
      <c r="C186" s="4277"/>
      <c r="D186" s="4278"/>
      <c r="E186" s="4274"/>
      <c r="G186" s="4267" t="e">
        <f>ст.самсы!G186</f>
        <v>#REF!</v>
      </c>
      <c r="H186" s="4207"/>
      <c r="I186" s="4277"/>
      <c r="J186" s="4278"/>
      <c r="K186" s="4274"/>
      <c r="M186" s="4267" t="e">
        <f>ст.самсы!M186</f>
        <v>#REF!</v>
      </c>
      <c r="N186" s="4207"/>
      <c r="O186" s="4277"/>
      <c r="P186" s="4278"/>
      <c r="Q186" s="4274"/>
      <c r="S186" s="4267" t="e">
        <f>ст.самсы!S186</f>
        <v>#REF!</v>
      </c>
      <c r="T186" s="4207"/>
      <c r="U186" s="4277"/>
      <c r="V186" s="4278"/>
      <c r="W186" s="4274"/>
      <c r="Y186" s="4280"/>
      <c r="Z186" s="4260"/>
      <c r="AA186" s="4261"/>
      <c r="AB186" s="4261"/>
      <c r="AC186" s="4279"/>
    </row>
    <row r="187" spans="1:29" ht="11.25" customHeight="1">
      <c r="A187" s="4268"/>
      <c r="B187" s="4207" t="s">
        <v>253</v>
      </c>
      <c r="C187" s="4224"/>
      <c r="D187" s="4225"/>
      <c r="E187" s="4273"/>
      <c r="G187" s="4268"/>
      <c r="H187" s="4207" t="s">
        <v>253</v>
      </c>
      <c r="I187" s="4224"/>
      <c r="J187" s="4225"/>
      <c r="K187" s="4273"/>
      <c r="M187" s="4268"/>
      <c r="N187" s="4207" t="s">
        <v>253</v>
      </c>
      <c r="O187" s="4224"/>
      <c r="P187" s="4225"/>
      <c r="Q187" s="4273"/>
      <c r="S187" s="4268"/>
      <c r="T187" s="4207" t="s">
        <v>253</v>
      </c>
      <c r="U187" s="4224"/>
      <c r="V187" s="4225"/>
      <c r="W187" s="4273"/>
      <c r="Y187" s="4281"/>
      <c r="Z187" s="4260"/>
      <c r="AA187" s="3996"/>
      <c r="AB187" s="3996"/>
      <c r="AC187" s="4279"/>
    </row>
    <row r="188" spans="1:29" ht="8.25" customHeight="1">
      <c r="A188" s="319"/>
      <c r="B188" s="4207"/>
      <c r="C188" s="4226"/>
      <c r="D188" s="4227"/>
      <c r="E188" s="4274"/>
      <c r="G188" s="319"/>
      <c r="H188" s="4207"/>
      <c r="I188" s="4226"/>
      <c r="J188" s="4227"/>
      <c r="K188" s="4274"/>
      <c r="M188" s="319"/>
      <c r="N188" s="4207"/>
      <c r="O188" s="4226"/>
      <c r="P188" s="4227"/>
      <c r="Q188" s="4274"/>
      <c r="S188" s="319"/>
      <c r="T188" s="4207"/>
      <c r="U188" s="4226"/>
      <c r="V188" s="4227"/>
      <c r="W188" s="4274"/>
      <c r="Y188" s="3"/>
      <c r="Z188" s="4260"/>
      <c r="AA188" s="3996"/>
      <c r="AB188" s="3996"/>
      <c r="AC188" s="4279"/>
    </row>
    <row r="191" spans="1:29">
      <c r="A191" s="375"/>
      <c r="B191" s="4202"/>
      <c r="C191" s="4269" t="s">
        <v>292</v>
      </c>
      <c r="D191" s="4270"/>
      <c r="E191" s="4273" t="e">
        <f>'10,00'!#REF!</f>
        <v>#REF!</v>
      </c>
      <c r="G191" s="375"/>
      <c r="H191" s="4202"/>
      <c r="I191" s="4269" t="s">
        <v>292</v>
      </c>
      <c r="J191" s="4270"/>
      <c r="K191" s="4273" t="e">
        <f>'11,30'!F402</f>
        <v>#REF!</v>
      </c>
      <c r="M191" s="375"/>
      <c r="N191" s="4202"/>
      <c r="O191" s="4269" t="s">
        <v>292</v>
      </c>
      <c r="P191" s="4270"/>
      <c r="Q191" s="4273" t="e">
        <f>'16,00'!F401</f>
        <v>#REF!</v>
      </c>
      <c r="S191" s="375"/>
      <c r="T191" s="4202"/>
      <c r="U191" s="4269" t="s">
        <v>292</v>
      </c>
      <c r="V191" s="4270"/>
      <c r="W191" s="4273" t="e">
        <f>'19,00'!#REF!</f>
        <v>#REF!</v>
      </c>
    </row>
    <row r="192" spans="1:29" ht="15.75">
      <c r="A192" s="312" t="e">
        <f>A182</f>
        <v>#REF!</v>
      </c>
      <c r="B192" s="4202"/>
      <c r="C192" s="4271"/>
      <c r="D192" s="4272"/>
      <c r="E192" s="4274"/>
      <c r="G192" s="312" t="e">
        <f>G182</f>
        <v>#REF!</v>
      </c>
      <c r="H192" s="4202"/>
      <c r="I192" s="4271"/>
      <c r="J192" s="4272"/>
      <c r="K192" s="4274"/>
      <c r="M192" s="312" t="e">
        <f>M182</f>
        <v>#REF!</v>
      </c>
      <c r="N192" s="4202"/>
      <c r="O192" s="4271"/>
      <c r="P192" s="4272"/>
      <c r="Q192" s="4274"/>
      <c r="S192" s="312" t="e">
        <f>S182</f>
        <v>#REF!</v>
      </c>
      <c r="T192" s="4202"/>
      <c r="U192" s="4271"/>
      <c r="V192" s="4272"/>
      <c r="W192" s="4274"/>
    </row>
    <row r="193" spans="1:23">
      <c r="A193" s="4206" t="str">
        <f>ст.самсы!A194</f>
        <v>Павильон "12 мкр"</v>
      </c>
      <c r="B193" s="4207" t="s">
        <v>251</v>
      </c>
      <c r="C193" s="4275" t="s">
        <v>293</v>
      </c>
      <c r="D193" s="4276"/>
      <c r="E193" s="4273" t="e">
        <f>'10,00'!#REF!</f>
        <v>#REF!</v>
      </c>
      <c r="G193" s="4206" t="str">
        <f>A193</f>
        <v>Павильон "12 мкр"</v>
      </c>
      <c r="H193" s="4207" t="s">
        <v>251</v>
      </c>
      <c r="I193" s="4275" t="s">
        <v>293</v>
      </c>
      <c r="J193" s="4276"/>
      <c r="K193" s="4273" t="e">
        <f>'11,30'!F403</f>
        <v>#REF!</v>
      </c>
      <c r="M193" s="4206" t="str">
        <f>G193</f>
        <v>Павильон "12 мкр"</v>
      </c>
      <c r="N193" s="4207" t="s">
        <v>251</v>
      </c>
      <c r="O193" s="4275" t="s">
        <v>293</v>
      </c>
      <c r="P193" s="4276"/>
      <c r="Q193" s="4273" t="e">
        <f>'16,00'!F402</f>
        <v>#REF!</v>
      </c>
      <c r="S193" s="4206" t="str">
        <f>M193</f>
        <v>Павильон "12 мкр"</v>
      </c>
      <c r="T193" s="4207" t="s">
        <v>251</v>
      </c>
      <c r="U193" s="4275" t="s">
        <v>293</v>
      </c>
      <c r="V193" s="4276"/>
      <c r="W193" s="4273" t="e">
        <f>'19,00'!#REF!</f>
        <v>#REF!</v>
      </c>
    </row>
    <row r="194" spans="1:23">
      <c r="A194" s="4206"/>
      <c r="B194" s="4207"/>
      <c r="C194" s="4277"/>
      <c r="D194" s="4278"/>
      <c r="E194" s="4274"/>
      <c r="G194" s="4206"/>
      <c r="H194" s="4207"/>
      <c r="I194" s="4277"/>
      <c r="J194" s="4278"/>
      <c r="K194" s="4274"/>
      <c r="M194" s="4206"/>
      <c r="N194" s="4207"/>
      <c r="O194" s="4277"/>
      <c r="P194" s="4278"/>
      <c r="Q194" s="4274"/>
      <c r="S194" s="4206"/>
      <c r="T194" s="4207"/>
      <c r="U194" s="4277"/>
      <c r="V194" s="4278"/>
      <c r="W194" s="4274"/>
    </row>
    <row r="195" spans="1:23">
      <c r="A195" s="326"/>
      <c r="B195" s="4207" t="s">
        <v>252</v>
      </c>
      <c r="C195" s="4275"/>
      <c r="D195" s="4276"/>
      <c r="E195" s="4273"/>
      <c r="G195" s="326"/>
      <c r="H195" s="4207" t="s">
        <v>252</v>
      </c>
      <c r="I195" s="4275"/>
      <c r="J195" s="4276"/>
      <c r="K195" s="4273"/>
      <c r="M195" s="326"/>
      <c r="N195" s="4207" t="s">
        <v>252</v>
      </c>
      <c r="O195" s="4275"/>
      <c r="P195" s="4276"/>
      <c r="Q195" s="4273"/>
      <c r="S195" s="326"/>
      <c r="T195" s="4207" t="s">
        <v>252</v>
      </c>
      <c r="U195" s="4275"/>
      <c r="V195" s="4276"/>
      <c r="W195" s="4273"/>
    </row>
    <row r="196" spans="1:23">
      <c r="A196" s="4267" t="e">
        <f>A186</f>
        <v>#REF!</v>
      </c>
      <c r="B196" s="4207"/>
      <c r="C196" s="4277"/>
      <c r="D196" s="4278"/>
      <c r="E196" s="4274"/>
      <c r="G196" s="4267" t="e">
        <f>G186</f>
        <v>#REF!</v>
      </c>
      <c r="H196" s="4207"/>
      <c r="I196" s="4277"/>
      <c r="J196" s="4278"/>
      <c r="K196" s="4274"/>
      <c r="M196" s="4267" t="e">
        <f>M186</f>
        <v>#REF!</v>
      </c>
      <c r="N196" s="4207"/>
      <c r="O196" s="4277"/>
      <c r="P196" s="4278"/>
      <c r="Q196" s="4274"/>
      <c r="S196" s="4267" t="e">
        <f>S186</f>
        <v>#REF!</v>
      </c>
      <c r="T196" s="4207"/>
      <c r="U196" s="4277"/>
      <c r="V196" s="4278"/>
      <c r="W196" s="4274"/>
    </row>
    <row r="197" spans="1:23">
      <c r="A197" s="4268"/>
      <c r="B197" s="4207" t="s">
        <v>253</v>
      </c>
      <c r="C197" s="4224"/>
      <c r="D197" s="4225"/>
      <c r="E197" s="4273"/>
      <c r="G197" s="4268"/>
      <c r="H197" s="4207" t="s">
        <v>253</v>
      </c>
      <c r="I197" s="4224"/>
      <c r="J197" s="4225"/>
      <c r="K197" s="4273"/>
      <c r="M197" s="4268"/>
      <c r="N197" s="4207" t="s">
        <v>253</v>
      </c>
      <c r="O197" s="4224"/>
      <c r="P197" s="4225"/>
      <c r="Q197" s="4273"/>
      <c r="S197" s="4268"/>
      <c r="T197" s="4207" t="s">
        <v>253</v>
      </c>
      <c r="U197" s="4224"/>
      <c r="V197" s="4225"/>
      <c r="W197" s="4273"/>
    </row>
    <row r="198" spans="1:23">
      <c r="A198" s="373"/>
      <c r="B198" s="4207"/>
      <c r="C198" s="4226"/>
      <c r="D198" s="4227"/>
      <c r="E198" s="4274"/>
      <c r="G198" s="373"/>
      <c r="H198" s="4207"/>
      <c r="I198" s="4226"/>
      <c r="J198" s="4227"/>
      <c r="K198" s="4274"/>
      <c r="M198" s="373"/>
      <c r="N198" s="4207"/>
      <c r="O198" s="4226"/>
      <c r="P198" s="4227"/>
      <c r="Q198" s="4274"/>
      <c r="S198" s="373"/>
      <c r="T198" s="4207"/>
      <c r="U198" s="4226"/>
      <c r="V198" s="4227"/>
      <c r="W198" s="4274"/>
    </row>
    <row r="200" spans="1:23">
      <c r="A200" s="448"/>
      <c r="B200" s="4202"/>
      <c r="C200" s="4269" t="s">
        <v>292</v>
      </c>
      <c r="D200" s="4270"/>
      <c r="E200" s="4273" t="e">
        <f>'10,00'!#REF!</f>
        <v>#REF!</v>
      </c>
      <c r="G200" s="448"/>
      <c r="H200" s="4202"/>
      <c r="I200" s="4269" t="s">
        <v>292</v>
      </c>
      <c r="J200" s="4270"/>
      <c r="K200" s="4273" t="e">
        <f>'11,30'!P402</f>
        <v>#REF!</v>
      </c>
      <c r="M200" s="448"/>
      <c r="N200" s="4202"/>
      <c r="O200" s="4269" t="s">
        <v>292</v>
      </c>
      <c r="P200" s="4270"/>
      <c r="Q200" s="4273" t="e">
        <f>'16,00'!P401</f>
        <v>#REF!</v>
      </c>
      <c r="S200" s="448"/>
      <c r="T200" s="4202"/>
      <c r="U200" s="4269" t="s">
        <v>292</v>
      </c>
      <c r="V200" s="4270"/>
      <c r="W200" s="4273" t="e">
        <f>'19,00'!#REF!</f>
        <v>#REF!</v>
      </c>
    </row>
    <row r="201" spans="1:23" ht="15.75">
      <c r="A201" s="312" t="e">
        <f>A192</f>
        <v>#REF!</v>
      </c>
      <c r="B201" s="4202"/>
      <c r="C201" s="4271"/>
      <c r="D201" s="4272"/>
      <c r="E201" s="4274"/>
      <c r="G201" s="312" t="e">
        <f>G192</f>
        <v>#REF!</v>
      </c>
      <c r="H201" s="4202"/>
      <c r="I201" s="4271"/>
      <c r="J201" s="4272"/>
      <c r="K201" s="4274"/>
      <c r="M201" s="312" t="e">
        <f>M192</f>
        <v>#REF!</v>
      </c>
      <c r="N201" s="4202"/>
      <c r="O201" s="4271"/>
      <c r="P201" s="4272"/>
      <c r="Q201" s="4274"/>
      <c r="S201" s="312" t="e">
        <f>S192</f>
        <v>#REF!</v>
      </c>
      <c r="T201" s="4202"/>
      <c r="U201" s="4271"/>
      <c r="V201" s="4272"/>
      <c r="W201" s="4274"/>
    </row>
    <row r="202" spans="1:23">
      <c r="A202" s="4206" t="str">
        <f>ст.самсы!A203</f>
        <v>Павильон "Ильбирс"</v>
      </c>
      <c r="B202" s="4207" t="s">
        <v>251</v>
      </c>
      <c r="C202" s="4275" t="s">
        <v>293</v>
      </c>
      <c r="D202" s="4276"/>
      <c r="E202" s="4273" t="e">
        <f>'10,00'!#REF!</f>
        <v>#REF!</v>
      </c>
      <c r="G202" s="4206" t="str">
        <f>A202</f>
        <v>Павильон "Ильбирс"</v>
      </c>
      <c r="H202" s="4207" t="s">
        <v>251</v>
      </c>
      <c r="I202" s="4275" t="s">
        <v>293</v>
      </c>
      <c r="J202" s="4276"/>
      <c r="K202" s="4273" t="e">
        <f>'11,30'!P403</f>
        <v>#REF!</v>
      </c>
      <c r="M202" s="4206" t="str">
        <f>G202</f>
        <v>Павильон "Ильбирс"</v>
      </c>
      <c r="N202" s="4207" t="s">
        <v>251</v>
      </c>
      <c r="O202" s="4275" t="s">
        <v>293</v>
      </c>
      <c r="P202" s="4276"/>
      <c r="Q202" s="4273" t="e">
        <f>'16,00'!P402</f>
        <v>#REF!</v>
      </c>
      <c r="S202" s="4206" t="str">
        <f>M202</f>
        <v>Павильон "Ильбирс"</v>
      </c>
      <c r="T202" s="4207" t="s">
        <v>251</v>
      </c>
      <c r="U202" s="4275" t="s">
        <v>293</v>
      </c>
      <c r="V202" s="4276"/>
      <c r="W202" s="4273" t="e">
        <f>'19,00'!#REF!</f>
        <v>#REF!</v>
      </c>
    </row>
    <row r="203" spans="1:23">
      <c r="A203" s="4206"/>
      <c r="B203" s="4207"/>
      <c r="C203" s="4277"/>
      <c r="D203" s="4278"/>
      <c r="E203" s="4274"/>
      <c r="G203" s="4206"/>
      <c r="H203" s="4207"/>
      <c r="I203" s="4277"/>
      <c r="J203" s="4278"/>
      <c r="K203" s="4274"/>
      <c r="M203" s="4206"/>
      <c r="N203" s="4207"/>
      <c r="O203" s="4277"/>
      <c r="P203" s="4278"/>
      <c r="Q203" s="4274"/>
      <c r="S203" s="4206"/>
      <c r="T203" s="4207"/>
      <c r="U203" s="4277"/>
      <c r="V203" s="4278"/>
      <c r="W203" s="4274"/>
    </row>
    <row r="204" spans="1:23">
      <c r="A204" s="326"/>
      <c r="B204" s="4207" t="s">
        <v>252</v>
      </c>
      <c r="C204" s="4275"/>
      <c r="D204" s="4276"/>
      <c r="E204" s="4273"/>
      <c r="G204" s="326"/>
      <c r="H204" s="4207" t="s">
        <v>252</v>
      </c>
      <c r="I204" s="4275"/>
      <c r="J204" s="4276"/>
      <c r="K204" s="4273"/>
      <c r="M204" s="326"/>
      <c r="N204" s="4207" t="s">
        <v>252</v>
      </c>
      <c r="O204" s="4275"/>
      <c r="P204" s="4276"/>
      <c r="Q204" s="4273"/>
      <c r="S204" s="326"/>
      <c r="T204" s="4207" t="s">
        <v>252</v>
      </c>
      <c r="U204" s="4275"/>
      <c r="V204" s="4276"/>
      <c r="W204" s="4273"/>
    </row>
    <row r="205" spans="1:23">
      <c r="A205" s="4267" t="e">
        <f>A196</f>
        <v>#REF!</v>
      </c>
      <c r="B205" s="4207"/>
      <c r="C205" s="4277"/>
      <c r="D205" s="4278"/>
      <c r="E205" s="4274"/>
      <c r="G205" s="4267" t="e">
        <f>G196</f>
        <v>#REF!</v>
      </c>
      <c r="H205" s="4207"/>
      <c r="I205" s="4277"/>
      <c r="J205" s="4278"/>
      <c r="K205" s="4274"/>
      <c r="M205" s="4267" t="e">
        <f>M196</f>
        <v>#REF!</v>
      </c>
      <c r="N205" s="4207"/>
      <c r="O205" s="4277"/>
      <c r="P205" s="4278"/>
      <c r="Q205" s="4274"/>
      <c r="S205" s="4267" t="e">
        <f>S196</f>
        <v>#REF!</v>
      </c>
      <c r="T205" s="4207"/>
      <c r="U205" s="4277"/>
      <c r="V205" s="4278"/>
      <c r="W205" s="4274"/>
    </row>
    <row r="206" spans="1:23">
      <c r="A206" s="4268"/>
      <c r="B206" s="4207" t="s">
        <v>253</v>
      </c>
      <c r="C206" s="4224"/>
      <c r="D206" s="4225"/>
      <c r="E206" s="4273"/>
      <c r="G206" s="4268"/>
      <c r="H206" s="4207" t="s">
        <v>253</v>
      </c>
      <c r="I206" s="4224"/>
      <c r="J206" s="4225"/>
      <c r="K206" s="4273"/>
      <c r="M206" s="4268"/>
      <c r="N206" s="4207" t="s">
        <v>253</v>
      </c>
      <c r="O206" s="4224"/>
      <c r="P206" s="4225"/>
      <c r="Q206" s="4273"/>
      <c r="S206" s="4268"/>
      <c r="T206" s="4207" t="s">
        <v>253</v>
      </c>
      <c r="U206" s="4224"/>
      <c r="V206" s="4225"/>
      <c r="W206" s="4273"/>
    </row>
    <row r="207" spans="1:23">
      <c r="A207" s="447"/>
      <c r="B207" s="4207"/>
      <c r="C207" s="4226"/>
      <c r="D207" s="4227"/>
      <c r="E207" s="4274"/>
      <c r="G207" s="447"/>
      <c r="H207" s="4207"/>
      <c r="I207" s="4226"/>
      <c r="J207" s="4227"/>
      <c r="K207" s="4274"/>
      <c r="M207" s="447"/>
      <c r="N207" s="4207"/>
      <c r="O207" s="4226"/>
      <c r="P207" s="4227"/>
      <c r="Q207" s="4274"/>
      <c r="S207" s="447"/>
      <c r="T207" s="4207"/>
      <c r="U207" s="4226"/>
      <c r="V207" s="4227"/>
      <c r="W207" s="4274"/>
    </row>
  </sheetData>
  <mergeCells count="1582">
    <mergeCell ref="B204:B205"/>
    <mergeCell ref="C204:D205"/>
    <mergeCell ref="E204:E205"/>
    <mergeCell ref="H204:H205"/>
    <mergeCell ref="I204:J205"/>
    <mergeCell ref="K204:K205"/>
    <mergeCell ref="N204:N205"/>
    <mergeCell ref="O204:P205"/>
    <mergeCell ref="Q204:Q205"/>
    <mergeCell ref="T204:T205"/>
    <mergeCell ref="U204:V205"/>
    <mergeCell ref="W204:W205"/>
    <mergeCell ref="A205:A206"/>
    <mergeCell ref="G205:G206"/>
    <mergeCell ref="M205:M206"/>
    <mergeCell ref="S205:S206"/>
    <mergeCell ref="B206:B207"/>
    <mergeCell ref="C206:D207"/>
    <mergeCell ref="E206:E207"/>
    <mergeCell ref="H206:H207"/>
    <mergeCell ref="I206:J207"/>
    <mergeCell ref="K206:K207"/>
    <mergeCell ref="N206:N207"/>
    <mergeCell ref="O206:P207"/>
    <mergeCell ref="Q206:Q207"/>
    <mergeCell ref="T206:T207"/>
    <mergeCell ref="U206:V207"/>
    <mergeCell ref="W206:W207"/>
    <mergeCell ref="B200:B201"/>
    <mergeCell ref="C200:D201"/>
    <mergeCell ref="E200:E201"/>
    <mergeCell ref="H200:H201"/>
    <mergeCell ref="I200:J201"/>
    <mergeCell ref="K200:K201"/>
    <mergeCell ref="N200:N201"/>
    <mergeCell ref="O200:P201"/>
    <mergeCell ref="Q200:Q201"/>
    <mergeCell ref="T200:T201"/>
    <mergeCell ref="U200:V201"/>
    <mergeCell ref="W200:W201"/>
    <mergeCell ref="A202:A203"/>
    <mergeCell ref="B202:B203"/>
    <mergeCell ref="C202:D203"/>
    <mergeCell ref="E202:E203"/>
    <mergeCell ref="G202:G203"/>
    <mergeCell ref="H202:H203"/>
    <mergeCell ref="I202:J203"/>
    <mergeCell ref="K202:K203"/>
    <mergeCell ref="M202:M203"/>
    <mergeCell ref="N202:N203"/>
    <mergeCell ref="O202:P203"/>
    <mergeCell ref="Q202:Q203"/>
    <mergeCell ref="S202:S203"/>
    <mergeCell ref="T202:T203"/>
    <mergeCell ref="U202:V203"/>
    <mergeCell ref="W202:W203"/>
    <mergeCell ref="Z185:Z186"/>
    <mergeCell ref="AA185:AB186"/>
    <mergeCell ref="AC185:AC186"/>
    <mergeCell ref="Y186:Y187"/>
    <mergeCell ref="Z187:Z188"/>
    <mergeCell ref="AA187:AB188"/>
    <mergeCell ref="AC187:AC188"/>
    <mergeCell ref="Z181:Z182"/>
    <mergeCell ref="AA181:AB182"/>
    <mergeCell ref="AC181:AC182"/>
    <mergeCell ref="Y183:Y184"/>
    <mergeCell ref="Z183:Z184"/>
    <mergeCell ref="AA183:AB184"/>
    <mergeCell ref="AC183:AC184"/>
    <mergeCell ref="Z176:Z177"/>
    <mergeCell ref="AA176:AB177"/>
    <mergeCell ref="AC176:AC177"/>
    <mergeCell ref="Y177:Y178"/>
    <mergeCell ref="Z178:Z179"/>
    <mergeCell ref="AA178:AB179"/>
    <mergeCell ref="AC178:AC179"/>
    <mergeCell ref="Z172:Z173"/>
    <mergeCell ref="AA172:AB173"/>
    <mergeCell ref="AC172:AC173"/>
    <mergeCell ref="Y174:Y175"/>
    <mergeCell ref="Z174:Z175"/>
    <mergeCell ref="AA174:AB175"/>
    <mergeCell ref="AC174:AC175"/>
    <mergeCell ref="Z167:Z168"/>
    <mergeCell ref="AA167:AB168"/>
    <mergeCell ref="AC167:AC168"/>
    <mergeCell ref="Y168:Y169"/>
    <mergeCell ref="Z169:Z170"/>
    <mergeCell ref="AA169:AB170"/>
    <mergeCell ref="AC169:AC170"/>
    <mergeCell ref="Z163:Z164"/>
    <mergeCell ref="AA163:AB164"/>
    <mergeCell ref="AC163:AC164"/>
    <mergeCell ref="Y165:Y166"/>
    <mergeCell ref="Z165:Z166"/>
    <mergeCell ref="AA165:AB166"/>
    <mergeCell ref="AC165:AC166"/>
    <mergeCell ref="Z158:Z159"/>
    <mergeCell ref="AA158:AB159"/>
    <mergeCell ref="AC158:AC159"/>
    <mergeCell ref="Y159:Y160"/>
    <mergeCell ref="Z160:Z161"/>
    <mergeCell ref="AA160:AB161"/>
    <mergeCell ref="AC160:AC161"/>
    <mergeCell ref="Z154:Z155"/>
    <mergeCell ref="AA154:AB155"/>
    <mergeCell ref="AC154:AC155"/>
    <mergeCell ref="Y156:Y157"/>
    <mergeCell ref="Z156:Z157"/>
    <mergeCell ref="AA156:AB157"/>
    <mergeCell ref="AC156:AC157"/>
    <mergeCell ref="Z149:Z150"/>
    <mergeCell ref="AA149:AB150"/>
    <mergeCell ref="AC149:AC150"/>
    <mergeCell ref="Y150:Y151"/>
    <mergeCell ref="Z151:Z152"/>
    <mergeCell ref="AA151:AB152"/>
    <mergeCell ref="AC151:AC152"/>
    <mergeCell ref="Z145:Z146"/>
    <mergeCell ref="AA145:AB146"/>
    <mergeCell ref="AC145:AC146"/>
    <mergeCell ref="Y147:Y148"/>
    <mergeCell ref="Z147:Z148"/>
    <mergeCell ref="AA147:AB148"/>
    <mergeCell ref="AC147:AC148"/>
    <mergeCell ref="Z140:Z141"/>
    <mergeCell ref="AA140:AB141"/>
    <mergeCell ref="AC140:AC141"/>
    <mergeCell ref="Y141:Y142"/>
    <mergeCell ref="Z142:Z143"/>
    <mergeCell ref="AA142:AB143"/>
    <mergeCell ref="AC142:AC143"/>
    <mergeCell ref="Z136:Z137"/>
    <mergeCell ref="AA136:AB137"/>
    <mergeCell ref="AC136:AC137"/>
    <mergeCell ref="Y138:Y139"/>
    <mergeCell ref="Z138:Z139"/>
    <mergeCell ref="AA138:AB139"/>
    <mergeCell ref="AC138:AC139"/>
    <mergeCell ref="Z131:Z132"/>
    <mergeCell ref="AA131:AB132"/>
    <mergeCell ref="AC131:AC132"/>
    <mergeCell ref="Y132:Y133"/>
    <mergeCell ref="Z133:Z134"/>
    <mergeCell ref="AA133:AB134"/>
    <mergeCell ref="AC133:AC134"/>
    <mergeCell ref="Z127:Z128"/>
    <mergeCell ref="AA127:AB128"/>
    <mergeCell ref="AC127:AC128"/>
    <mergeCell ref="Y129:Y130"/>
    <mergeCell ref="Z129:Z130"/>
    <mergeCell ref="AA129:AB130"/>
    <mergeCell ref="AC129:AC130"/>
    <mergeCell ref="Z122:Z123"/>
    <mergeCell ref="AA122:AB123"/>
    <mergeCell ref="AC122:AC123"/>
    <mergeCell ref="Y123:Y124"/>
    <mergeCell ref="Z124:Z125"/>
    <mergeCell ref="AA124:AB125"/>
    <mergeCell ref="AC124:AC125"/>
    <mergeCell ref="Z118:Z119"/>
    <mergeCell ref="AA118:AB119"/>
    <mergeCell ref="AC118:AC119"/>
    <mergeCell ref="Y120:Y121"/>
    <mergeCell ref="Z120:Z121"/>
    <mergeCell ref="AA120:AB121"/>
    <mergeCell ref="AC120:AC121"/>
    <mergeCell ref="Z113:Z114"/>
    <mergeCell ref="AA113:AB114"/>
    <mergeCell ref="AC113:AC114"/>
    <mergeCell ref="Y114:Y115"/>
    <mergeCell ref="Z115:Z116"/>
    <mergeCell ref="AA115:AB116"/>
    <mergeCell ref="AC115:AC116"/>
    <mergeCell ref="Z109:Z110"/>
    <mergeCell ref="AA109:AB110"/>
    <mergeCell ref="AC109:AC110"/>
    <mergeCell ref="Y111:Y112"/>
    <mergeCell ref="Z111:Z112"/>
    <mergeCell ref="AA111:AB112"/>
    <mergeCell ref="AC111:AC112"/>
    <mergeCell ref="Z104:Z105"/>
    <mergeCell ref="AA104:AB105"/>
    <mergeCell ref="AC104:AC105"/>
    <mergeCell ref="Y105:Y106"/>
    <mergeCell ref="Z106:Z107"/>
    <mergeCell ref="AA106:AB107"/>
    <mergeCell ref="AC106:AC107"/>
    <mergeCell ref="Z100:Z101"/>
    <mergeCell ref="AA100:AB101"/>
    <mergeCell ref="AC100:AC101"/>
    <mergeCell ref="Y102:Y103"/>
    <mergeCell ref="Z102:Z103"/>
    <mergeCell ref="AA102:AB103"/>
    <mergeCell ref="AC102:AC103"/>
    <mergeCell ref="Z95:Z96"/>
    <mergeCell ref="AA95:AB96"/>
    <mergeCell ref="AC95:AC96"/>
    <mergeCell ref="Y96:Y97"/>
    <mergeCell ref="Z97:Z98"/>
    <mergeCell ref="AA97:AB98"/>
    <mergeCell ref="AC97:AC98"/>
    <mergeCell ref="Z91:Z92"/>
    <mergeCell ref="AA91:AB92"/>
    <mergeCell ref="AC91:AC92"/>
    <mergeCell ref="Y93:Y94"/>
    <mergeCell ref="Z93:Z94"/>
    <mergeCell ref="AA93:AB94"/>
    <mergeCell ref="AC93:AC94"/>
    <mergeCell ref="Z86:Z87"/>
    <mergeCell ref="AA86:AB87"/>
    <mergeCell ref="AC86:AC87"/>
    <mergeCell ref="Y87:Y88"/>
    <mergeCell ref="Z88:Z89"/>
    <mergeCell ref="AA88:AB89"/>
    <mergeCell ref="AC88:AC89"/>
    <mergeCell ref="Z82:Z83"/>
    <mergeCell ref="AA82:AB83"/>
    <mergeCell ref="AC82:AC83"/>
    <mergeCell ref="Y84:Y85"/>
    <mergeCell ref="Z84:Z85"/>
    <mergeCell ref="AA84:AB85"/>
    <mergeCell ref="AC84:AC85"/>
    <mergeCell ref="Z77:Z78"/>
    <mergeCell ref="AA77:AB78"/>
    <mergeCell ref="AC77:AC78"/>
    <mergeCell ref="Y78:Y79"/>
    <mergeCell ref="Z79:Z80"/>
    <mergeCell ref="AA79:AB80"/>
    <mergeCell ref="AC79:AC80"/>
    <mergeCell ref="Z73:Z74"/>
    <mergeCell ref="AA73:AB74"/>
    <mergeCell ref="AC73:AC74"/>
    <mergeCell ref="Y75:Y76"/>
    <mergeCell ref="Z75:Z76"/>
    <mergeCell ref="AA75:AB76"/>
    <mergeCell ref="AC75:AC76"/>
    <mergeCell ref="Z68:Z69"/>
    <mergeCell ref="AA68:AB69"/>
    <mergeCell ref="AC68:AC69"/>
    <mergeCell ref="Y69:Y70"/>
    <mergeCell ref="Z70:Z71"/>
    <mergeCell ref="AA70:AB71"/>
    <mergeCell ref="AC70:AC71"/>
    <mergeCell ref="Z64:Z65"/>
    <mergeCell ref="AA64:AB65"/>
    <mergeCell ref="AC64:AC65"/>
    <mergeCell ref="Y66:Y67"/>
    <mergeCell ref="Z66:Z67"/>
    <mergeCell ref="AA66:AB67"/>
    <mergeCell ref="AC66:AC67"/>
    <mergeCell ref="Z59:Z60"/>
    <mergeCell ref="AA59:AB60"/>
    <mergeCell ref="AC59:AC60"/>
    <mergeCell ref="Y60:Y61"/>
    <mergeCell ref="Z61:Z62"/>
    <mergeCell ref="AA61:AB62"/>
    <mergeCell ref="AC61:AC62"/>
    <mergeCell ref="Z55:Z56"/>
    <mergeCell ref="AA55:AB56"/>
    <mergeCell ref="AC55:AC56"/>
    <mergeCell ref="Y57:Y58"/>
    <mergeCell ref="Z57:Z58"/>
    <mergeCell ref="AA57:AB58"/>
    <mergeCell ref="AC57:AC58"/>
    <mergeCell ref="Z50:Z51"/>
    <mergeCell ref="AA50:AB51"/>
    <mergeCell ref="AC50:AC51"/>
    <mergeCell ref="Y51:Y52"/>
    <mergeCell ref="Z52:Z53"/>
    <mergeCell ref="AA52:AB53"/>
    <mergeCell ref="AC52:AC53"/>
    <mergeCell ref="Z46:Z47"/>
    <mergeCell ref="AA46:AB47"/>
    <mergeCell ref="AC46:AC47"/>
    <mergeCell ref="Y48:Y49"/>
    <mergeCell ref="Z48:Z49"/>
    <mergeCell ref="AA48:AB49"/>
    <mergeCell ref="AC48:AC49"/>
    <mergeCell ref="Z41:Z42"/>
    <mergeCell ref="AA41:AB42"/>
    <mergeCell ref="AC41:AC42"/>
    <mergeCell ref="Y42:Y43"/>
    <mergeCell ref="Z43:Z44"/>
    <mergeCell ref="AA43:AB44"/>
    <mergeCell ref="AC43:AC44"/>
    <mergeCell ref="Z37:Z38"/>
    <mergeCell ref="AA37:AB38"/>
    <mergeCell ref="AC37:AC38"/>
    <mergeCell ref="Y39:Y40"/>
    <mergeCell ref="Z39:Z40"/>
    <mergeCell ref="AA39:AB40"/>
    <mergeCell ref="AC39:AC40"/>
    <mergeCell ref="Z32:Z33"/>
    <mergeCell ref="AA32:AB33"/>
    <mergeCell ref="AC32:AC33"/>
    <mergeCell ref="Y33:Y34"/>
    <mergeCell ref="Z34:Z35"/>
    <mergeCell ref="AA34:AB35"/>
    <mergeCell ref="AC34:AC35"/>
    <mergeCell ref="Z28:Z29"/>
    <mergeCell ref="AA28:AB29"/>
    <mergeCell ref="AC28:AC29"/>
    <mergeCell ref="Y30:Y31"/>
    <mergeCell ref="Z30:Z31"/>
    <mergeCell ref="AA30:AB31"/>
    <mergeCell ref="AC30:AC31"/>
    <mergeCell ref="Z23:Z24"/>
    <mergeCell ref="AA23:AB24"/>
    <mergeCell ref="AC23:AC24"/>
    <mergeCell ref="Y24:Y25"/>
    <mergeCell ref="Z25:Z26"/>
    <mergeCell ref="AA25:AB26"/>
    <mergeCell ref="AC25:AC26"/>
    <mergeCell ref="Z19:Z20"/>
    <mergeCell ref="AA19:AB20"/>
    <mergeCell ref="AC19:AC20"/>
    <mergeCell ref="Y21:Y22"/>
    <mergeCell ref="Z21:Z22"/>
    <mergeCell ref="AA21:AB22"/>
    <mergeCell ref="AC21:AC22"/>
    <mergeCell ref="Z14:Z15"/>
    <mergeCell ref="AA14:AB15"/>
    <mergeCell ref="AC14:AC15"/>
    <mergeCell ref="Y15:Y16"/>
    <mergeCell ref="Z16:Z17"/>
    <mergeCell ref="AA16:AB17"/>
    <mergeCell ref="AC16:AC17"/>
    <mergeCell ref="Z10:Z11"/>
    <mergeCell ref="AA10:AB11"/>
    <mergeCell ref="AC10:AC11"/>
    <mergeCell ref="Y12:Y13"/>
    <mergeCell ref="Z12:Z13"/>
    <mergeCell ref="AA12:AB13"/>
    <mergeCell ref="AC12:AC13"/>
    <mergeCell ref="Z5:Z6"/>
    <mergeCell ref="AA5:AB6"/>
    <mergeCell ref="AC5:AC6"/>
    <mergeCell ref="Y6:Y7"/>
    <mergeCell ref="Z7:Z8"/>
    <mergeCell ref="AA7:AB8"/>
    <mergeCell ref="AC7:AC8"/>
    <mergeCell ref="Z1:Z2"/>
    <mergeCell ref="AA1:AB2"/>
    <mergeCell ref="AC1:AC2"/>
    <mergeCell ref="Y3:Y4"/>
    <mergeCell ref="Z3:Z4"/>
    <mergeCell ref="AA3:AB4"/>
    <mergeCell ref="AC3:AC4"/>
    <mergeCell ref="T185:T186"/>
    <mergeCell ref="U185:V186"/>
    <mergeCell ref="W185:W186"/>
    <mergeCell ref="S186:S187"/>
    <mergeCell ref="T187:T188"/>
    <mergeCell ref="U187:V188"/>
    <mergeCell ref="W187:W188"/>
    <mergeCell ref="T181:T182"/>
    <mergeCell ref="U181:V182"/>
    <mergeCell ref="W181:W182"/>
    <mergeCell ref="S183:S184"/>
    <mergeCell ref="T183:T184"/>
    <mergeCell ref="U183:V184"/>
    <mergeCell ref="W183:W184"/>
    <mergeCell ref="T176:T177"/>
    <mergeCell ref="U176:V177"/>
    <mergeCell ref="W176:W177"/>
    <mergeCell ref="S177:S178"/>
    <mergeCell ref="T178:T179"/>
    <mergeCell ref="U178:V179"/>
    <mergeCell ref="W178:W179"/>
    <mergeCell ref="T172:T173"/>
    <mergeCell ref="U172:V173"/>
    <mergeCell ref="W172:W173"/>
    <mergeCell ref="S174:S175"/>
    <mergeCell ref="T174:T175"/>
    <mergeCell ref="U174:V175"/>
    <mergeCell ref="W174:W175"/>
    <mergeCell ref="T167:T168"/>
    <mergeCell ref="U167:V168"/>
    <mergeCell ref="W167:W168"/>
    <mergeCell ref="S168:S169"/>
    <mergeCell ref="T169:T170"/>
    <mergeCell ref="U169:V170"/>
    <mergeCell ref="W169:W170"/>
    <mergeCell ref="T163:T164"/>
    <mergeCell ref="U163:V164"/>
    <mergeCell ref="W163:W164"/>
    <mergeCell ref="S165:S166"/>
    <mergeCell ref="T165:T166"/>
    <mergeCell ref="U165:V166"/>
    <mergeCell ref="W165:W166"/>
    <mergeCell ref="T158:T159"/>
    <mergeCell ref="U158:V159"/>
    <mergeCell ref="W158:W159"/>
    <mergeCell ref="S159:S160"/>
    <mergeCell ref="T160:T161"/>
    <mergeCell ref="U160:V161"/>
    <mergeCell ref="W160:W161"/>
    <mergeCell ref="T154:T155"/>
    <mergeCell ref="U154:V155"/>
    <mergeCell ref="W154:W155"/>
    <mergeCell ref="S156:S157"/>
    <mergeCell ref="T156:T157"/>
    <mergeCell ref="U156:V157"/>
    <mergeCell ref="W156:W157"/>
    <mergeCell ref="T149:T150"/>
    <mergeCell ref="U149:V150"/>
    <mergeCell ref="W149:W150"/>
    <mergeCell ref="S150:S151"/>
    <mergeCell ref="T151:T152"/>
    <mergeCell ref="U151:V152"/>
    <mergeCell ref="W151:W152"/>
    <mergeCell ref="T145:T146"/>
    <mergeCell ref="U145:V146"/>
    <mergeCell ref="W145:W146"/>
    <mergeCell ref="S147:S148"/>
    <mergeCell ref="T147:T148"/>
    <mergeCell ref="U147:V148"/>
    <mergeCell ref="W147:W148"/>
    <mergeCell ref="T140:T141"/>
    <mergeCell ref="U140:V141"/>
    <mergeCell ref="W140:W141"/>
    <mergeCell ref="S141:S142"/>
    <mergeCell ref="T142:T143"/>
    <mergeCell ref="U142:V143"/>
    <mergeCell ref="W142:W143"/>
    <mergeCell ref="T136:T137"/>
    <mergeCell ref="U136:V137"/>
    <mergeCell ref="W136:W137"/>
    <mergeCell ref="S138:S139"/>
    <mergeCell ref="T138:T139"/>
    <mergeCell ref="U138:V139"/>
    <mergeCell ref="W138:W139"/>
    <mergeCell ref="T131:T132"/>
    <mergeCell ref="U131:V132"/>
    <mergeCell ref="W131:W132"/>
    <mergeCell ref="S132:S133"/>
    <mergeCell ref="T133:T134"/>
    <mergeCell ref="U133:V134"/>
    <mergeCell ref="W133:W134"/>
    <mergeCell ref="T127:T128"/>
    <mergeCell ref="U127:V128"/>
    <mergeCell ref="W127:W128"/>
    <mergeCell ref="S129:S130"/>
    <mergeCell ref="T129:T130"/>
    <mergeCell ref="U129:V130"/>
    <mergeCell ref="W129:W130"/>
    <mergeCell ref="T122:T123"/>
    <mergeCell ref="U122:V123"/>
    <mergeCell ref="W122:W123"/>
    <mergeCell ref="S123:S124"/>
    <mergeCell ref="T124:T125"/>
    <mergeCell ref="U124:V125"/>
    <mergeCell ref="W124:W125"/>
    <mergeCell ref="T118:T119"/>
    <mergeCell ref="U118:V119"/>
    <mergeCell ref="W118:W119"/>
    <mergeCell ref="S120:S121"/>
    <mergeCell ref="T120:T121"/>
    <mergeCell ref="U120:V121"/>
    <mergeCell ref="W120:W121"/>
    <mergeCell ref="T113:T114"/>
    <mergeCell ref="U113:V114"/>
    <mergeCell ref="W113:W114"/>
    <mergeCell ref="S114:S115"/>
    <mergeCell ref="T115:T116"/>
    <mergeCell ref="U115:V116"/>
    <mergeCell ref="W115:W116"/>
    <mergeCell ref="T109:T110"/>
    <mergeCell ref="U109:V110"/>
    <mergeCell ref="W109:W110"/>
    <mergeCell ref="S111:S112"/>
    <mergeCell ref="T111:T112"/>
    <mergeCell ref="U111:V112"/>
    <mergeCell ref="W111:W112"/>
    <mergeCell ref="T104:T105"/>
    <mergeCell ref="U104:V105"/>
    <mergeCell ref="W104:W105"/>
    <mergeCell ref="S105:S106"/>
    <mergeCell ref="T106:T107"/>
    <mergeCell ref="U106:V107"/>
    <mergeCell ref="W106:W107"/>
    <mergeCell ref="T100:T101"/>
    <mergeCell ref="U100:V101"/>
    <mergeCell ref="W100:W101"/>
    <mergeCell ref="S102:S103"/>
    <mergeCell ref="T102:T103"/>
    <mergeCell ref="U102:V103"/>
    <mergeCell ref="W102:W103"/>
    <mergeCell ref="T95:T96"/>
    <mergeCell ref="U95:V96"/>
    <mergeCell ref="W95:W96"/>
    <mergeCell ref="S96:S97"/>
    <mergeCell ref="T97:T98"/>
    <mergeCell ref="U97:V98"/>
    <mergeCell ref="W97:W98"/>
    <mergeCell ref="T91:T92"/>
    <mergeCell ref="U91:V92"/>
    <mergeCell ref="W91:W92"/>
    <mergeCell ref="S93:S94"/>
    <mergeCell ref="T93:T94"/>
    <mergeCell ref="U93:V94"/>
    <mergeCell ref="W93:W94"/>
    <mergeCell ref="T86:T87"/>
    <mergeCell ref="U86:V87"/>
    <mergeCell ref="W86:W87"/>
    <mergeCell ref="S87:S88"/>
    <mergeCell ref="T88:T89"/>
    <mergeCell ref="U88:V89"/>
    <mergeCell ref="W88:W89"/>
    <mergeCell ref="T82:T83"/>
    <mergeCell ref="U82:V83"/>
    <mergeCell ref="W82:W83"/>
    <mergeCell ref="S84:S85"/>
    <mergeCell ref="T84:T85"/>
    <mergeCell ref="U84:V85"/>
    <mergeCell ref="W84:W85"/>
    <mergeCell ref="T77:T78"/>
    <mergeCell ref="U77:V78"/>
    <mergeCell ref="W77:W78"/>
    <mergeCell ref="S78:S79"/>
    <mergeCell ref="T79:T80"/>
    <mergeCell ref="U79:V80"/>
    <mergeCell ref="W79:W80"/>
    <mergeCell ref="T73:T74"/>
    <mergeCell ref="U73:V74"/>
    <mergeCell ref="W73:W74"/>
    <mergeCell ref="S75:S76"/>
    <mergeCell ref="T75:T76"/>
    <mergeCell ref="U75:V76"/>
    <mergeCell ref="W75:W76"/>
    <mergeCell ref="T68:T69"/>
    <mergeCell ref="U68:V69"/>
    <mergeCell ref="W68:W69"/>
    <mergeCell ref="S69:S70"/>
    <mergeCell ref="T70:T71"/>
    <mergeCell ref="U70:V71"/>
    <mergeCell ref="W70:W71"/>
    <mergeCell ref="T64:T65"/>
    <mergeCell ref="U64:V65"/>
    <mergeCell ref="W64:W65"/>
    <mergeCell ref="S66:S67"/>
    <mergeCell ref="T66:T67"/>
    <mergeCell ref="U66:V67"/>
    <mergeCell ref="W66:W67"/>
    <mergeCell ref="T59:T60"/>
    <mergeCell ref="U59:V60"/>
    <mergeCell ref="W59:W60"/>
    <mergeCell ref="S60:S61"/>
    <mergeCell ref="T61:T62"/>
    <mergeCell ref="U61:V62"/>
    <mergeCell ref="W61:W62"/>
    <mergeCell ref="T55:T56"/>
    <mergeCell ref="U55:V56"/>
    <mergeCell ref="W55:W56"/>
    <mergeCell ref="S57:S58"/>
    <mergeCell ref="T57:T58"/>
    <mergeCell ref="U57:V58"/>
    <mergeCell ref="W57:W58"/>
    <mergeCell ref="T50:T51"/>
    <mergeCell ref="U50:V51"/>
    <mergeCell ref="W50:W51"/>
    <mergeCell ref="S51:S52"/>
    <mergeCell ref="T52:T53"/>
    <mergeCell ref="U52:V53"/>
    <mergeCell ref="W52:W53"/>
    <mergeCell ref="T46:T47"/>
    <mergeCell ref="U46:V47"/>
    <mergeCell ref="W46:W47"/>
    <mergeCell ref="S48:S49"/>
    <mergeCell ref="T48:T49"/>
    <mergeCell ref="U48:V49"/>
    <mergeCell ref="W48:W49"/>
    <mergeCell ref="T41:T42"/>
    <mergeCell ref="U41:V42"/>
    <mergeCell ref="W41:W42"/>
    <mergeCell ref="S42:S43"/>
    <mergeCell ref="T43:T44"/>
    <mergeCell ref="U43:V44"/>
    <mergeCell ref="W43:W44"/>
    <mergeCell ref="T37:T38"/>
    <mergeCell ref="U37:V38"/>
    <mergeCell ref="W37:W38"/>
    <mergeCell ref="S39:S40"/>
    <mergeCell ref="T39:T40"/>
    <mergeCell ref="U39:V40"/>
    <mergeCell ref="W39:W40"/>
    <mergeCell ref="T32:T33"/>
    <mergeCell ref="U32:V33"/>
    <mergeCell ref="W32:W33"/>
    <mergeCell ref="S33:S34"/>
    <mergeCell ref="T34:T35"/>
    <mergeCell ref="U34:V35"/>
    <mergeCell ref="W34:W35"/>
    <mergeCell ref="T28:T29"/>
    <mergeCell ref="U28:V29"/>
    <mergeCell ref="W28:W29"/>
    <mergeCell ref="S30:S31"/>
    <mergeCell ref="T30:T31"/>
    <mergeCell ref="U30:V31"/>
    <mergeCell ref="W30:W31"/>
    <mergeCell ref="T23:T24"/>
    <mergeCell ref="U23:V24"/>
    <mergeCell ref="W23:W24"/>
    <mergeCell ref="S24:S25"/>
    <mergeCell ref="T25:T26"/>
    <mergeCell ref="U25:V26"/>
    <mergeCell ref="W25:W26"/>
    <mergeCell ref="T19:T20"/>
    <mergeCell ref="U19:V20"/>
    <mergeCell ref="W19:W20"/>
    <mergeCell ref="S21:S22"/>
    <mergeCell ref="T21:T22"/>
    <mergeCell ref="U21:V22"/>
    <mergeCell ref="W21:W22"/>
    <mergeCell ref="T14:T15"/>
    <mergeCell ref="U14:V15"/>
    <mergeCell ref="W14:W15"/>
    <mergeCell ref="S15:S16"/>
    <mergeCell ref="T16:T17"/>
    <mergeCell ref="U16:V17"/>
    <mergeCell ref="W16:W17"/>
    <mergeCell ref="T10:T11"/>
    <mergeCell ref="U10:V11"/>
    <mergeCell ref="W10:W11"/>
    <mergeCell ref="S12:S13"/>
    <mergeCell ref="T12:T13"/>
    <mergeCell ref="U12:V13"/>
    <mergeCell ref="W12:W13"/>
    <mergeCell ref="T5:T6"/>
    <mergeCell ref="U5:V6"/>
    <mergeCell ref="W5:W6"/>
    <mergeCell ref="S6:S7"/>
    <mergeCell ref="T7:T8"/>
    <mergeCell ref="U7:V8"/>
    <mergeCell ref="W7:W8"/>
    <mergeCell ref="T1:T2"/>
    <mergeCell ref="U1:V2"/>
    <mergeCell ref="W1:W2"/>
    <mergeCell ref="S3:S4"/>
    <mergeCell ref="T3:T4"/>
    <mergeCell ref="U3:V4"/>
    <mergeCell ref="W3:W4"/>
    <mergeCell ref="N185:N186"/>
    <mergeCell ref="O185:P186"/>
    <mergeCell ref="Q185:Q186"/>
    <mergeCell ref="M186:M187"/>
    <mergeCell ref="N187:N188"/>
    <mergeCell ref="O187:P188"/>
    <mergeCell ref="Q187:Q188"/>
    <mergeCell ref="N181:N182"/>
    <mergeCell ref="O181:P182"/>
    <mergeCell ref="Q181:Q182"/>
    <mergeCell ref="M183:M184"/>
    <mergeCell ref="N183:N184"/>
    <mergeCell ref="O183:P184"/>
    <mergeCell ref="Q183:Q184"/>
    <mergeCell ref="N176:N177"/>
    <mergeCell ref="O176:P177"/>
    <mergeCell ref="Q176:Q177"/>
    <mergeCell ref="M177:M178"/>
    <mergeCell ref="N178:N179"/>
    <mergeCell ref="O178:P179"/>
    <mergeCell ref="Q178:Q179"/>
    <mergeCell ref="N172:N173"/>
    <mergeCell ref="O172:P173"/>
    <mergeCell ref="Q172:Q173"/>
    <mergeCell ref="M174:M175"/>
    <mergeCell ref="N174:N175"/>
    <mergeCell ref="O174:P175"/>
    <mergeCell ref="Q174:Q175"/>
    <mergeCell ref="N167:N168"/>
    <mergeCell ref="O167:P168"/>
    <mergeCell ref="Q167:Q168"/>
    <mergeCell ref="M168:M169"/>
    <mergeCell ref="N169:N170"/>
    <mergeCell ref="O169:P170"/>
    <mergeCell ref="Q169:Q170"/>
    <mergeCell ref="N163:N164"/>
    <mergeCell ref="O163:P164"/>
    <mergeCell ref="Q163:Q164"/>
    <mergeCell ref="M165:M166"/>
    <mergeCell ref="N165:N166"/>
    <mergeCell ref="O165:P166"/>
    <mergeCell ref="Q165:Q166"/>
    <mergeCell ref="N158:N159"/>
    <mergeCell ref="O158:P159"/>
    <mergeCell ref="Q158:Q159"/>
    <mergeCell ref="M159:M160"/>
    <mergeCell ref="N160:N161"/>
    <mergeCell ref="O160:P161"/>
    <mergeCell ref="Q160:Q161"/>
    <mergeCell ref="N154:N155"/>
    <mergeCell ref="O154:P155"/>
    <mergeCell ref="Q154:Q155"/>
    <mergeCell ref="M156:M157"/>
    <mergeCell ref="N156:N157"/>
    <mergeCell ref="O156:P157"/>
    <mergeCell ref="Q156:Q157"/>
    <mergeCell ref="N149:N150"/>
    <mergeCell ref="O149:P150"/>
    <mergeCell ref="Q149:Q150"/>
    <mergeCell ref="M150:M151"/>
    <mergeCell ref="N151:N152"/>
    <mergeCell ref="O151:P152"/>
    <mergeCell ref="Q151:Q152"/>
    <mergeCell ref="N145:N146"/>
    <mergeCell ref="O145:P146"/>
    <mergeCell ref="Q145:Q146"/>
    <mergeCell ref="M147:M148"/>
    <mergeCell ref="N147:N148"/>
    <mergeCell ref="O147:P148"/>
    <mergeCell ref="Q147:Q148"/>
    <mergeCell ref="N140:N141"/>
    <mergeCell ref="O140:P141"/>
    <mergeCell ref="Q140:Q141"/>
    <mergeCell ref="M141:M142"/>
    <mergeCell ref="N142:N143"/>
    <mergeCell ref="O142:P143"/>
    <mergeCell ref="Q142:Q143"/>
    <mergeCell ref="N136:N137"/>
    <mergeCell ref="O136:P137"/>
    <mergeCell ref="Q136:Q137"/>
    <mergeCell ref="M138:M139"/>
    <mergeCell ref="N138:N139"/>
    <mergeCell ref="O138:P139"/>
    <mergeCell ref="Q138:Q139"/>
    <mergeCell ref="N131:N132"/>
    <mergeCell ref="O131:P132"/>
    <mergeCell ref="Q131:Q132"/>
    <mergeCell ref="M132:M133"/>
    <mergeCell ref="N133:N134"/>
    <mergeCell ref="O133:P134"/>
    <mergeCell ref="Q133:Q134"/>
    <mergeCell ref="N127:N128"/>
    <mergeCell ref="O127:P128"/>
    <mergeCell ref="Q127:Q128"/>
    <mergeCell ref="M129:M130"/>
    <mergeCell ref="N129:N130"/>
    <mergeCell ref="O129:P130"/>
    <mergeCell ref="Q129:Q130"/>
    <mergeCell ref="N122:N123"/>
    <mergeCell ref="O122:P123"/>
    <mergeCell ref="Q122:Q123"/>
    <mergeCell ref="M123:M124"/>
    <mergeCell ref="N124:N125"/>
    <mergeCell ref="O124:P125"/>
    <mergeCell ref="Q124:Q125"/>
    <mergeCell ref="N118:N119"/>
    <mergeCell ref="O118:P119"/>
    <mergeCell ref="Q118:Q119"/>
    <mergeCell ref="M120:M121"/>
    <mergeCell ref="N120:N121"/>
    <mergeCell ref="O120:P121"/>
    <mergeCell ref="Q120:Q121"/>
    <mergeCell ref="N113:N114"/>
    <mergeCell ref="O113:P114"/>
    <mergeCell ref="Q113:Q114"/>
    <mergeCell ref="M114:M115"/>
    <mergeCell ref="N115:N116"/>
    <mergeCell ref="O115:P116"/>
    <mergeCell ref="Q115:Q116"/>
    <mergeCell ref="N109:N110"/>
    <mergeCell ref="O109:P110"/>
    <mergeCell ref="Q109:Q110"/>
    <mergeCell ref="M111:M112"/>
    <mergeCell ref="N111:N112"/>
    <mergeCell ref="O111:P112"/>
    <mergeCell ref="Q111:Q112"/>
    <mergeCell ref="N104:N105"/>
    <mergeCell ref="O104:P105"/>
    <mergeCell ref="Q104:Q105"/>
    <mergeCell ref="M105:M106"/>
    <mergeCell ref="N106:N107"/>
    <mergeCell ref="O106:P107"/>
    <mergeCell ref="Q106:Q107"/>
    <mergeCell ref="N100:N101"/>
    <mergeCell ref="O100:P101"/>
    <mergeCell ref="Q100:Q101"/>
    <mergeCell ref="M102:M103"/>
    <mergeCell ref="N102:N103"/>
    <mergeCell ref="O102:P103"/>
    <mergeCell ref="Q102:Q103"/>
    <mergeCell ref="N95:N96"/>
    <mergeCell ref="O95:P96"/>
    <mergeCell ref="Q95:Q96"/>
    <mergeCell ref="M96:M97"/>
    <mergeCell ref="N97:N98"/>
    <mergeCell ref="O97:P98"/>
    <mergeCell ref="Q97:Q98"/>
    <mergeCell ref="N91:N92"/>
    <mergeCell ref="O91:P92"/>
    <mergeCell ref="Q91:Q92"/>
    <mergeCell ref="M93:M94"/>
    <mergeCell ref="N93:N94"/>
    <mergeCell ref="O93:P94"/>
    <mergeCell ref="Q93:Q94"/>
    <mergeCell ref="N86:N87"/>
    <mergeCell ref="O86:P87"/>
    <mergeCell ref="Q86:Q87"/>
    <mergeCell ref="M87:M88"/>
    <mergeCell ref="N88:N89"/>
    <mergeCell ref="O88:P89"/>
    <mergeCell ref="Q88:Q89"/>
    <mergeCell ref="N82:N83"/>
    <mergeCell ref="O82:P83"/>
    <mergeCell ref="Q82:Q83"/>
    <mergeCell ref="M84:M85"/>
    <mergeCell ref="N84:N85"/>
    <mergeCell ref="O84:P85"/>
    <mergeCell ref="Q84:Q85"/>
    <mergeCell ref="N77:N78"/>
    <mergeCell ref="O77:P78"/>
    <mergeCell ref="Q77:Q78"/>
    <mergeCell ref="M78:M79"/>
    <mergeCell ref="N79:N80"/>
    <mergeCell ref="O79:P80"/>
    <mergeCell ref="Q79:Q80"/>
    <mergeCell ref="N73:N74"/>
    <mergeCell ref="O73:P74"/>
    <mergeCell ref="Q73:Q74"/>
    <mergeCell ref="M75:M76"/>
    <mergeCell ref="N75:N76"/>
    <mergeCell ref="O75:P76"/>
    <mergeCell ref="Q75:Q76"/>
    <mergeCell ref="N68:N69"/>
    <mergeCell ref="O68:P69"/>
    <mergeCell ref="Q68:Q69"/>
    <mergeCell ref="M69:M70"/>
    <mergeCell ref="N70:N71"/>
    <mergeCell ref="O70:P71"/>
    <mergeCell ref="Q70:Q71"/>
    <mergeCell ref="N64:N65"/>
    <mergeCell ref="O64:P65"/>
    <mergeCell ref="Q64:Q65"/>
    <mergeCell ref="M66:M67"/>
    <mergeCell ref="N66:N67"/>
    <mergeCell ref="O66:P67"/>
    <mergeCell ref="Q66:Q67"/>
    <mergeCell ref="N59:N60"/>
    <mergeCell ref="O59:P60"/>
    <mergeCell ref="Q59:Q60"/>
    <mergeCell ref="M60:M61"/>
    <mergeCell ref="N61:N62"/>
    <mergeCell ref="O61:P62"/>
    <mergeCell ref="Q61:Q62"/>
    <mergeCell ref="N55:N56"/>
    <mergeCell ref="O55:P56"/>
    <mergeCell ref="Q55:Q56"/>
    <mergeCell ref="M57:M58"/>
    <mergeCell ref="N57:N58"/>
    <mergeCell ref="O57:P58"/>
    <mergeCell ref="Q57:Q58"/>
    <mergeCell ref="N50:N51"/>
    <mergeCell ref="O50:P51"/>
    <mergeCell ref="Q50:Q51"/>
    <mergeCell ref="M51:M52"/>
    <mergeCell ref="N52:N53"/>
    <mergeCell ref="O52:P53"/>
    <mergeCell ref="Q52:Q53"/>
    <mergeCell ref="N46:N47"/>
    <mergeCell ref="O46:P47"/>
    <mergeCell ref="Q46:Q47"/>
    <mergeCell ref="M48:M49"/>
    <mergeCell ref="N48:N49"/>
    <mergeCell ref="O48:P49"/>
    <mergeCell ref="Q48:Q49"/>
    <mergeCell ref="N41:N42"/>
    <mergeCell ref="O41:P42"/>
    <mergeCell ref="Q41:Q42"/>
    <mergeCell ref="M42:M43"/>
    <mergeCell ref="N43:N44"/>
    <mergeCell ref="O43:P44"/>
    <mergeCell ref="Q43:Q44"/>
    <mergeCell ref="N37:N38"/>
    <mergeCell ref="O37:P38"/>
    <mergeCell ref="Q37:Q38"/>
    <mergeCell ref="M39:M40"/>
    <mergeCell ref="N39:N40"/>
    <mergeCell ref="O39:P40"/>
    <mergeCell ref="Q39:Q40"/>
    <mergeCell ref="N32:N33"/>
    <mergeCell ref="O32:P33"/>
    <mergeCell ref="Q32:Q33"/>
    <mergeCell ref="M33:M34"/>
    <mergeCell ref="N34:N35"/>
    <mergeCell ref="O34:P35"/>
    <mergeCell ref="Q34:Q35"/>
    <mergeCell ref="N28:N29"/>
    <mergeCell ref="O28:P29"/>
    <mergeCell ref="Q28:Q29"/>
    <mergeCell ref="M30:M31"/>
    <mergeCell ref="N30:N31"/>
    <mergeCell ref="O30:P31"/>
    <mergeCell ref="Q30:Q31"/>
    <mergeCell ref="N23:N24"/>
    <mergeCell ref="O23:P24"/>
    <mergeCell ref="Q23:Q24"/>
    <mergeCell ref="M24:M25"/>
    <mergeCell ref="N25:N26"/>
    <mergeCell ref="O25:P26"/>
    <mergeCell ref="Q25:Q26"/>
    <mergeCell ref="N19:N20"/>
    <mergeCell ref="O19:P20"/>
    <mergeCell ref="Q19:Q20"/>
    <mergeCell ref="M21:M22"/>
    <mergeCell ref="N21:N22"/>
    <mergeCell ref="O21:P22"/>
    <mergeCell ref="Q21:Q22"/>
    <mergeCell ref="N14:N15"/>
    <mergeCell ref="O14:P15"/>
    <mergeCell ref="Q14:Q15"/>
    <mergeCell ref="M15:M16"/>
    <mergeCell ref="N16:N17"/>
    <mergeCell ref="O16:P17"/>
    <mergeCell ref="Q16:Q17"/>
    <mergeCell ref="N10:N11"/>
    <mergeCell ref="O10:P11"/>
    <mergeCell ref="Q10:Q11"/>
    <mergeCell ref="M12:M13"/>
    <mergeCell ref="N12:N13"/>
    <mergeCell ref="O12:P13"/>
    <mergeCell ref="Q12:Q13"/>
    <mergeCell ref="N5:N6"/>
    <mergeCell ref="O5:P6"/>
    <mergeCell ref="Q5:Q6"/>
    <mergeCell ref="M6:M7"/>
    <mergeCell ref="N7:N8"/>
    <mergeCell ref="O7:P8"/>
    <mergeCell ref="Q7:Q8"/>
    <mergeCell ref="N1:N2"/>
    <mergeCell ref="O1:P2"/>
    <mergeCell ref="Q1:Q2"/>
    <mergeCell ref="M3:M4"/>
    <mergeCell ref="N3:N4"/>
    <mergeCell ref="O3:P4"/>
    <mergeCell ref="Q3:Q4"/>
    <mergeCell ref="H185:H186"/>
    <mergeCell ref="I185:J186"/>
    <mergeCell ref="K185:K186"/>
    <mergeCell ref="G186:G187"/>
    <mergeCell ref="H187:H188"/>
    <mergeCell ref="I187:J188"/>
    <mergeCell ref="K187:K188"/>
    <mergeCell ref="H181:H182"/>
    <mergeCell ref="I181:J182"/>
    <mergeCell ref="K181:K182"/>
    <mergeCell ref="G183:G184"/>
    <mergeCell ref="H183:H184"/>
    <mergeCell ref="I183:J184"/>
    <mergeCell ref="K183:K184"/>
    <mergeCell ref="H176:H177"/>
    <mergeCell ref="I176:J177"/>
    <mergeCell ref="K176:K177"/>
    <mergeCell ref="G177:G178"/>
    <mergeCell ref="H178:H179"/>
    <mergeCell ref="I178:J179"/>
    <mergeCell ref="K178:K179"/>
    <mergeCell ref="H172:H173"/>
    <mergeCell ref="I172:J173"/>
    <mergeCell ref="K172:K173"/>
    <mergeCell ref="G174:G175"/>
    <mergeCell ref="H174:H175"/>
    <mergeCell ref="I174:J175"/>
    <mergeCell ref="K174:K175"/>
    <mergeCell ref="H167:H168"/>
    <mergeCell ref="I167:J168"/>
    <mergeCell ref="K167:K168"/>
    <mergeCell ref="G168:G169"/>
    <mergeCell ref="H169:H170"/>
    <mergeCell ref="I169:J170"/>
    <mergeCell ref="K169:K170"/>
    <mergeCell ref="H163:H164"/>
    <mergeCell ref="I163:J164"/>
    <mergeCell ref="K163:K164"/>
    <mergeCell ref="G165:G166"/>
    <mergeCell ref="H165:H166"/>
    <mergeCell ref="I165:J166"/>
    <mergeCell ref="K165:K166"/>
    <mergeCell ref="H158:H159"/>
    <mergeCell ref="I158:J159"/>
    <mergeCell ref="K158:K159"/>
    <mergeCell ref="G159:G160"/>
    <mergeCell ref="H160:H161"/>
    <mergeCell ref="I160:J161"/>
    <mergeCell ref="K160:K161"/>
    <mergeCell ref="H154:H155"/>
    <mergeCell ref="I154:J155"/>
    <mergeCell ref="K154:K155"/>
    <mergeCell ref="G156:G157"/>
    <mergeCell ref="H156:H157"/>
    <mergeCell ref="I156:J157"/>
    <mergeCell ref="K156:K157"/>
    <mergeCell ref="H149:H150"/>
    <mergeCell ref="I149:J150"/>
    <mergeCell ref="K149:K150"/>
    <mergeCell ref="G150:G151"/>
    <mergeCell ref="H151:H152"/>
    <mergeCell ref="I151:J152"/>
    <mergeCell ref="K151:K152"/>
    <mergeCell ref="H145:H146"/>
    <mergeCell ref="I145:J146"/>
    <mergeCell ref="K145:K146"/>
    <mergeCell ref="G147:G148"/>
    <mergeCell ref="H147:H148"/>
    <mergeCell ref="I147:J148"/>
    <mergeCell ref="K147:K148"/>
    <mergeCell ref="H140:H141"/>
    <mergeCell ref="I140:J141"/>
    <mergeCell ref="K140:K141"/>
    <mergeCell ref="G141:G142"/>
    <mergeCell ref="H142:H143"/>
    <mergeCell ref="I142:J143"/>
    <mergeCell ref="K142:K143"/>
    <mergeCell ref="H136:H137"/>
    <mergeCell ref="I136:J137"/>
    <mergeCell ref="K136:K137"/>
    <mergeCell ref="G138:G139"/>
    <mergeCell ref="H138:H139"/>
    <mergeCell ref="I138:J139"/>
    <mergeCell ref="K138:K139"/>
    <mergeCell ref="H131:H132"/>
    <mergeCell ref="I131:J132"/>
    <mergeCell ref="K131:K132"/>
    <mergeCell ref="G132:G133"/>
    <mergeCell ref="H133:H134"/>
    <mergeCell ref="I133:J134"/>
    <mergeCell ref="K133:K134"/>
    <mergeCell ref="H127:H128"/>
    <mergeCell ref="I127:J128"/>
    <mergeCell ref="K127:K128"/>
    <mergeCell ref="G129:G130"/>
    <mergeCell ref="H129:H130"/>
    <mergeCell ref="I129:J130"/>
    <mergeCell ref="K129:K130"/>
    <mergeCell ref="H122:H123"/>
    <mergeCell ref="I122:J123"/>
    <mergeCell ref="K122:K123"/>
    <mergeCell ref="G123:G124"/>
    <mergeCell ref="H124:H125"/>
    <mergeCell ref="I124:J125"/>
    <mergeCell ref="K124:K125"/>
    <mergeCell ref="H118:H119"/>
    <mergeCell ref="I118:J119"/>
    <mergeCell ref="K118:K119"/>
    <mergeCell ref="G120:G121"/>
    <mergeCell ref="H120:H121"/>
    <mergeCell ref="I120:J121"/>
    <mergeCell ref="K120:K121"/>
    <mergeCell ref="H113:H114"/>
    <mergeCell ref="I113:J114"/>
    <mergeCell ref="K113:K114"/>
    <mergeCell ref="G114:G115"/>
    <mergeCell ref="H115:H116"/>
    <mergeCell ref="I115:J116"/>
    <mergeCell ref="K115:K116"/>
    <mergeCell ref="H109:H110"/>
    <mergeCell ref="I109:J110"/>
    <mergeCell ref="K109:K110"/>
    <mergeCell ref="G111:G112"/>
    <mergeCell ref="H111:H112"/>
    <mergeCell ref="I111:J112"/>
    <mergeCell ref="K111:K112"/>
    <mergeCell ref="H104:H105"/>
    <mergeCell ref="I104:J105"/>
    <mergeCell ref="K104:K105"/>
    <mergeCell ref="G105:G106"/>
    <mergeCell ref="H106:H107"/>
    <mergeCell ref="I106:J107"/>
    <mergeCell ref="K106:K107"/>
    <mergeCell ref="H100:H101"/>
    <mergeCell ref="I100:J101"/>
    <mergeCell ref="K100:K101"/>
    <mergeCell ref="G102:G103"/>
    <mergeCell ref="H102:H103"/>
    <mergeCell ref="I102:J103"/>
    <mergeCell ref="K102:K103"/>
    <mergeCell ref="H95:H96"/>
    <mergeCell ref="I95:J96"/>
    <mergeCell ref="K95:K96"/>
    <mergeCell ref="G96:G97"/>
    <mergeCell ref="H97:H98"/>
    <mergeCell ref="I97:J98"/>
    <mergeCell ref="K97:K98"/>
    <mergeCell ref="H91:H92"/>
    <mergeCell ref="I91:J92"/>
    <mergeCell ref="K91:K92"/>
    <mergeCell ref="G93:G94"/>
    <mergeCell ref="H93:H94"/>
    <mergeCell ref="I93:J94"/>
    <mergeCell ref="K93:K94"/>
    <mergeCell ref="H86:H87"/>
    <mergeCell ref="I86:J87"/>
    <mergeCell ref="K86:K87"/>
    <mergeCell ref="G87:G88"/>
    <mergeCell ref="H88:H89"/>
    <mergeCell ref="I88:J89"/>
    <mergeCell ref="K88:K89"/>
    <mergeCell ref="H82:H83"/>
    <mergeCell ref="I82:J83"/>
    <mergeCell ref="K82:K83"/>
    <mergeCell ref="G84:G85"/>
    <mergeCell ref="H84:H85"/>
    <mergeCell ref="I84:J85"/>
    <mergeCell ref="K84:K85"/>
    <mergeCell ref="H77:H78"/>
    <mergeCell ref="I77:J78"/>
    <mergeCell ref="K77:K78"/>
    <mergeCell ref="G78:G79"/>
    <mergeCell ref="H79:H80"/>
    <mergeCell ref="I79:J80"/>
    <mergeCell ref="K79:K80"/>
    <mergeCell ref="H73:H74"/>
    <mergeCell ref="I73:J74"/>
    <mergeCell ref="K73:K74"/>
    <mergeCell ref="G75:G76"/>
    <mergeCell ref="H75:H76"/>
    <mergeCell ref="I75:J76"/>
    <mergeCell ref="K75:K76"/>
    <mergeCell ref="H68:H69"/>
    <mergeCell ref="I68:J69"/>
    <mergeCell ref="K68:K69"/>
    <mergeCell ref="G69:G70"/>
    <mergeCell ref="H70:H71"/>
    <mergeCell ref="I70:J71"/>
    <mergeCell ref="K70:K71"/>
    <mergeCell ref="H64:H65"/>
    <mergeCell ref="I64:J65"/>
    <mergeCell ref="K64:K65"/>
    <mergeCell ref="G66:G67"/>
    <mergeCell ref="H66:H67"/>
    <mergeCell ref="I66:J67"/>
    <mergeCell ref="K66:K67"/>
    <mergeCell ref="H59:H60"/>
    <mergeCell ref="I59:J60"/>
    <mergeCell ref="K59:K60"/>
    <mergeCell ref="G60:G61"/>
    <mergeCell ref="H61:H62"/>
    <mergeCell ref="I61:J62"/>
    <mergeCell ref="K61:K62"/>
    <mergeCell ref="H55:H56"/>
    <mergeCell ref="I55:J56"/>
    <mergeCell ref="K55:K56"/>
    <mergeCell ref="G57:G58"/>
    <mergeCell ref="H57:H58"/>
    <mergeCell ref="I57:J58"/>
    <mergeCell ref="K57:K58"/>
    <mergeCell ref="H50:H51"/>
    <mergeCell ref="I50:J51"/>
    <mergeCell ref="K50:K51"/>
    <mergeCell ref="G51:G52"/>
    <mergeCell ref="H52:H53"/>
    <mergeCell ref="I52:J53"/>
    <mergeCell ref="K52:K53"/>
    <mergeCell ref="H46:H47"/>
    <mergeCell ref="I46:J47"/>
    <mergeCell ref="K46:K47"/>
    <mergeCell ref="G48:G49"/>
    <mergeCell ref="H48:H49"/>
    <mergeCell ref="I48:J49"/>
    <mergeCell ref="K48:K49"/>
    <mergeCell ref="H41:H42"/>
    <mergeCell ref="I41:J42"/>
    <mergeCell ref="K41:K42"/>
    <mergeCell ref="G42:G43"/>
    <mergeCell ref="H43:H44"/>
    <mergeCell ref="I43:J44"/>
    <mergeCell ref="K43:K44"/>
    <mergeCell ref="H37:H38"/>
    <mergeCell ref="I37:J38"/>
    <mergeCell ref="K37:K38"/>
    <mergeCell ref="G39:G40"/>
    <mergeCell ref="H39:H40"/>
    <mergeCell ref="I39:J40"/>
    <mergeCell ref="K39:K40"/>
    <mergeCell ref="H32:H33"/>
    <mergeCell ref="I32:J33"/>
    <mergeCell ref="K32:K33"/>
    <mergeCell ref="G33:G34"/>
    <mergeCell ref="H34:H35"/>
    <mergeCell ref="I34:J35"/>
    <mergeCell ref="K34:K35"/>
    <mergeCell ref="H28:H29"/>
    <mergeCell ref="I28:J29"/>
    <mergeCell ref="K28:K29"/>
    <mergeCell ref="G30:G31"/>
    <mergeCell ref="H30:H31"/>
    <mergeCell ref="I30:J31"/>
    <mergeCell ref="K30:K31"/>
    <mergeCell ref="H23:H24"/>
    <mergeCell ref="I23:J24"/>
    <mergeCell ref="K23:K24"/>
    <mergeCell ref="G24:G25"/>
    <mergeCell ref="H25:H26"/>
    <mergeCell ref="I25:J26"/>
    <mergeCell ref="K25:K26"/>
    <mergeCell ref="H19:H20"/>
    <mergeCell ref="I19:J20"/>
    <mergeCell ref="K19:K20"/>
    <mergeCell ref="G21:G22"/>
    <mergeCell ref="H21:H22"/>
    <mergeCell ref="I21:J22"/>
    <mergeCell ref="K21:K22"/>
    <mergeCell ref="H14:H15"/>
    <mergeCell ref="I14:J15"/>
    <mergeCell ref="K14:K15"/>
    <mergeCell ref="G15:G16"/>
    <mergeCell ref="H16:H17"/>
    <mergeCell ref="I16:J17"/>
    <mergeCell ref="K16:K17"/>
    <mergeCell ref="H10:H11"/>
    <mergeCell ref="I10:J11"/>
    <mergeCell ref="K10:K11"/>
    <mergeCell ref="G12:G13"/>
    <mergeCell ref="H12:H13"/>
    <mergeCell ref="I12:J13"/>
    <mergeCell ref="K12:K13"/>
    <mergeCell ref="H5:H6"/>
    <mergeCell ref="I5:J6"/>
    <mergeCell ref="K5:K6"/>
    <mergeCell ref="G6:G7"/>
    <mergeCell ref="H7:H8"/>
    <mergeCell ref="I7:J8"/>
    <mergeCell ref="K7:K8"/>
    <mergeCell ref="H1:H2"/>
    <mergeCell ref="I1:J2"/>
    <mergeCell ref="K1:K2"/>
    <mergeCell ref="G3:G4"/>
    <mergeCell ref="H3:H4"/>
    <mergeCell ref="I3:J4"/>
    <mergeCell ref="K3:K4"/>
    <mergeCell ref="B185:B186"/>
    <mergeCell ref="C185:D186"/>
    <mergeCell ref="E185:E186"/>
    <mergeCell ref="A186:A187"/>
    <mergeCell ref="B187:B188"/>
    <mergeCell ref="C187:D188"/>
    <mergeCell ref="E187:E188"/>
    <mergeCell ref="B181:B182"/>
    <mergeCell ref="C181:D182"/>
    <mergeCell ref="E181:E182"/>
    <mergeCell ref="A183:A184"/>
    <mergeCell ref="B183:B184"/>
    <mergeCell ref="C183:D184"/>
    <mergeCell ref="E183:E184"/>
    <mergeCell ref="B176:B177"/>
    <mergeCell ref="C176:D177"/>
    <mergeCell ref="E176:E177"/>
    <mergeCell ref="A177:A178"/>
    <mergeCell ref="B178:B179"/>
    <mergeCell ref="C178:D179"/>
    <mergeCell ref="E178:E179"/>
    <mergeCell ref="B172:B173"/>
    <mergeCell ref="C172:D173"/>
    <mergeCell ref="E172:E173"/>
    <mergeCell ref="A174:A175"/>
    <mergeCell ref="B174:B175"/>
    <mergeCell ref="C174:D175"/>
    <mergeCell ref="E174:E175"/>
    <mergeCell ref="B167:B168"/>
    <mergeCell ref="C167:D168"/>
    <mergeCell ref="E167:E168"/>
    <mergeCell ref="A168:A169"/>
    <mergeCell ref="B169:B170"/>
    <mergeCell ref="C169:D170"/>
    <mergeCell ref="E169:E170"/>
    <mergeCell ref="B163:B164"/>
    <mergeCell ref="C163:D164"/>
    <mergeCell ref="E163:E164"/>
    <mergeCell ref="A165:A166"/>
    <mergeCell ref="B165:B166"/>
    <mergeCell ref="C165:D166"/>
    <mergeCell ref="E165:E166"/>
    <mergeCell ref="B158:B159"/>
    <mergeCell ref="C158:D159"/>
    <mergeCell ref="E158:E159"/>
    <mergeCell ref="A159:A160"/>
    <mergeCell ref="B160:B161"/>
    <mergeCell ref="C160:D161"/>
    <mergeCell ref="E160:E161"/>
    <mergeCell ref="B154:B155"/>
    <mergeCell ref="C154:D155"/>
    <mergeCell ref="E154:E155"/>
    <mergeCell ref="A156:A157"/>
    <mergeCell ref="B156:B157"/>
    <mergeCell ref="C156:D157"/>
    <mergeCell ref="E156:E157"/>
    <mergeCell ref="B149:B150"/>
    <mergeCell ref="C149:D150"/>
    <mergeCell ref="E149:E150"/>
    <mergeCell ref="A150:A151"/>
    <mergeCell ref="B151:B152"/>
    <mergeCell ref="C151:D152"/>
    <mergeCell ref="E151:E152"/>
    <mergeCell ref="B145:B146"/>
    <mergeCell ref="C145:D146"/>
    <mergeCell ref="E145:E146"/>
    <mergeCell ref="A147:A148"/>
    <mergeCell ref="B147:B148"/>
    <mergeCell ref="C147:D148"/>
    <mergeCell ref="E147:E148"/>
    <mergeCell ref="B140:B141"/>
    <mergeCell ref="C140:D141"/>
    <mergeCell ref="E140:E141"/>
    <mergeCell ref="A141:A142"/>
    <mergeCell ref="B142:B143"/>
    <mergeCell ref="C142:D143"/>
    <mergeCell ref="E142:E143"/>
    <mergeCell ref="B136:B137"/>
    <mergeCell ref="C136:D137"/>
    <mergeCell ref="E136:E137"/>
    <mergeCell ref="A138:A139"/>
    <mergeCell ref="B138:B139"/>
    <mergeCell ref="C138:D139"/>
    <mergeCell ref="E138:E139"/>
    <mergeCell ref="B131:B132"/>
    <mergeCell ref="C131:D132"/>
    <mergeCell ref="E131:E132"/>
    <mergeCell ref="A132:A133"/>
    <mergeCell ref="B133:B134"/>
    <mergeCell ref="C133:D134"/>
    <mergeCell ref="E133:E134"/>
    <mergeCell ref="B127:B128"/>
    <mergeCell ref="C127:D128"/>
    <mergeCell ref="E127:E128"/>
    <mergeCell ref="A129:A130"/>
    <mergeCell ref="B129:B130"/>
    <mergeCell ref="C129:D130"/>
    <mergeCell ref="E129:E130"/>
    <mergeCell ref="B122:B123"/>
    <mergeCell ref="C122:D123"/>
    <mergeCell ref="E122:E123"/>
    <mergeCell ref="A123:A124"/>
    <mergeCell ref="B124:B125"/>
    <mergeCell ref="C124:D125"/>
    <mergeCell ref="E124:E125"/>
    <mergeCell ref="B118:B119"/>
    <mergeCell ref="C118:D119"/>
    <mergeCell ref="E118:E119"/>
    <mergeCell ref="A120:A121"/>
    <mergeCell ref="B120:B121"/>
    <mergeCell ref="C120:D121"/>
    <mergeCell ref="E120:E121"/>
    <mergeCell ref="B113:B114"/>
    <mergeCell ref="C113:D114"/>
    <mergeCell ref="E113:E114"/>
    <mergeCell ref="A114:A115"/>
    <mergeCell ref="B115:B116"/>
    <mergeCell ref="C115:D116"/>
    <mergeCell ref="E115:E116"/>
    <mergeCell ref="B109:B110"/>
    <mergeCell ref="C109:D110"/>
    <mergeCell ref="E109:E110"/>
    <mergeCell ref="A111:A112"/>
    <mergeCell ref="B111:B112"/>
    <mergeCell ref="C111:D112"/>
    <mergeCell ref="E111:E112"/>
    <mergeCell ref="B104:B105"/>
    <mergeCell ref="C104:D105"/>
    <mergeCell ref="E104:E105"/>
    <mergeCell ref="A105:A106"/>
    <mergeCell ref="B106:B107"/>
    <mergeCell ref="C106:D107"/>
    <mergeCell ref="E106:E107"/>
    <mergeCell ref="B100:B101"/>
    <mergeCell ref="C100:D101"/>
    <mergeCell ref="E100:E101"/>
    <mergeCell ref="A102:A103"/>
    <mergeCell ref="B102:B103"/>
    <mergeCell ref="C102:D103"/>
    <mergeCell ref="E102:E103"/>
    <mergeCell ref="B95:B96"/>
    <mergeCell ref="C95:D96"/>
    <mergeCell ref="E95:E96"/>
    <mergeCell ref="A96:A97"/>
    <mergeCell ref="B97:B98"/>
    <mergeCell ref="C97:D98"/>
    <mergeCell ref="E97:E98"/>
    <mergeCell ref="B91:B92"/>
    <mergeCell ref="C91:D92"/>
    <mergeCell ref="E91:E92"/>
    <mergeCell ref="A93:A94"/>
    <mergeCell ref="B93:B94"/>
    <mergeCell ref="C93:D94"/>
    <mergeCell ref="E93:E94"/>
    <mergeCell ref="B86:B87"/>
    <mergeCell ref="C86:D87"/>
    <mergeCell ref="E86:E87"/>
    <mergeCell ref="A87:A88"/>
    <mergeCell ref="B88:B89"/>
    <mergeCell ref="C88:D89"/>
    <mergeCell ref="E88:E89"/>
    <mergeCell ref="B82:B83"/>
    <mergeCell ref="C82:D83"/>
    <mergeCell ref="E82:E83"/>
    <mergeCell ref="A84:A85"/>
    <mergeCell ref="B84:B85"/>
    <mergeCell ref="C84:D85"/>
    <mergeCell ref="E84:E85"/>
    <mergeCell ref="B77:B78"/>
    <mergeCell ref="C77:D78"/>
    <mergeCell ref="E77:E78"/>
    <mergeCell ref="A78:A79"/>
    <mergeCell ref="B79:B80"/>
    <mergeCell ref="C79:D80"/>
    <mergeCell ref="E79:E80"/>
    <mergeCell ref="B73:B74"/>
    <mergeCell ref="C73:D74"/>
    <mergeCell ref="E73:E74"/>
    <mergeCell ref="A75:A76"/>
    <mergeCell ref="B75:B76"/>
    <mergeCell ref="C75:D76"/>
    <mergeCell ref="E75:E76"/>
    <mergeCell ref="B68:B69"/>
    <mergeCell ref="C68:D69"/>
    <mergeCell ref="E68:E69"/>
    <mergeCell ref="A69:A70"/>
    <mergeCell ref="B70:B71"/>
    <mergeCell ref="C70:D71"/>
    <mergeCell ref="E70:E71"/>
    <mergeCell ref="B64:B65"/>
    <mergeCell ref="C64:D65"/>
    <mergeCell ref="E64:E65"/>
    <mergeCell ref="A66:A67"/>
    <mergeCell ref="B66:B67"/>
    <mergeCell ref="C66:D67"/>
    <mergeCell ref="E66:E67"/>
    <mergeCell ref="B59:B60"/>
    <mergeCell ref="C59:D60"/>
    <mergeCell ref="E59:E60"/>
    <mergeCell ref="A60:A61"/>
    <mergeCell ref="B61:B62"/>
    <mergeCell ref="C61:D62"/>
    <mergeCell ref="E61:E62"/>
    <mergeCell ref="B55:B56"/>
    <mergeCell ref="C55:D56"/>
    <mergeCell ref="E55:E56"/>
    <mergeCell ref="A57:A58"/>
    <mergeCell ref="B57:B58"/>
    <mergeCell ref="C57:D58"/>
    <mergeCell ref="E57:E58"/>
    <mergeCell ref="B50:B51"/>
    <mergeCell ref="C50:D51"/>
    <mergeCell ref="E50:E51"/>
    <mergeCell ref="A51:A52"/>
    <mergeCell ref="B52:B53"/>
    <mergeCell ref="C52:D53"/>
    <mergeCell ref="E52:E53"/>
    <mergeCell ref="B46:B47"/>
    <mergeCell ref="C46:D47"/>
    <mergeCell ref="E46:E47"/>
    <mergeCell ref="A48:A49"/>
    <mergeCell ref="B48:B49"/>
    <mergeCell ref="C48:D49"/>
    <mergeCell ref="E48:E49"/>
    <mergeCell ref="B41:B42"/>
    <mergeCell ref="C41:D42"/>
    <mergeCell ref="E41:E42"/>
    <mergeCell ref="A42:A43"/>
    <mergeCell ref="B43:B44"/>
    <mergeCell ref="C43:D44"/>
    <mergeCell ref="E43:E44"/>
    <mergeCell ref="B37:B38"/>
    <mergeCell ref="C37:D38"/>
    <mergeCell ref="E37:E38"/>
    <mergeCell ref="A39:A40"/>
    <mergeCell ref="B39:B40"/>
    <mergeCell ref="C39:D40"/>
    <mergeCell ref="E39:E40"/>
    <mergeCell ref="B32:B33"/>
    <mergeCell ref="C32:D33"/>
    <mergeCell ref="E32:E33"/>
    <mergeCell ref="A33:A34"/>
    <mergeCell ref="B34:B35"/>
    <mergeCell ref="C34:D35"/>
    <mergeCell ref="E34:E35"/>
    <mergeCell ref="B28:B29"/>
    <mergeCell ref="C28:D29"/>
    <mergeCell ref="E28:E29"/>
    <mergeCell ref="A30:A31"/>
    <mergeCell ref="B30:B31"/>
    <mergeCell ref="C30:D31"/>
    <mergeCell ref="E30:E31"/>
    <mergeCell ref="B23:B24"/>
    <mergeCell ref="C23:D24"/>
    <mergeCell ref="E23:E24"/>
    <mergeCell ref="A24:A25"/>
    <mergeCell ref="B25:B26"/>
    <mergeCell ref="C25:D26"/>
    <mergeCell ref="E25:E26"/>
    <mergeCell ref="E16:E17"/>
    <mergeCell ref="B19:B20"/>
    <mergeCell ref="C19:D20"/>
    <mergeCell ref="E19:E20"/>
    <mergeCell ref="A21:A22"/>
    <mergeCell ref="B21:B22"/>
    <mergeCell ref="C21:D22"/>
    <mergeCell ref="E21:E22"/>
    <mergeCell ref="A12:A13"/>
    <mergeCell ref="B12:B13"/>
    <mergeCell ref="C12:D13"/>
    <mergeCell ref="E12:E13"/>
    <mergeCell ref="B14:B15"/>
    <mergeCell ref="C14:D15"/>
    <mergeCell ref="E14:E15"/>
    <mergeCell ref="A15:A16"/>
    <mergeCell ref="B16:B17"/>
    <mergeCell ref="C16:D17"/>
    <mergeCell ref="E1:E2"/>
    <mergeCell ref="E3:E4"/>
    <mergeCell ref="E5:E6"/>
    <mergeCell ref="E7:E8"/>
    <mergeCell ref="B10:B11"/>
    <mergeCell ref="C10:D11"/>
    <mergeCell ref="E10:E11"/>
    <mergeCell ref="B1:B2"/>
    <mergeCell ref="C1:D2"/>
    <mergeCell ref="A3:A4"/>
    <mergeCell ref="B3:B4"/>
    <mergeCell ref="C3:D4"/>
    <mergeCell ref="B5:B6"/>
    <mergeCell ref="C5:D6"/>
    <mergeCell ref="A6:A7"/>
    <mergeCell ref="B7:B8"/>
    <mergeCell ref="C7:D8"/>
    <mergeCell ref="B191:B192"/>
    <mergeCell ref="C191:D192"/>
    <mergeCell ref="E191:E192"/>
    <mergeCell ref="A193:A194"/>
    <mergeCell ref="B193:B194"/>
    <mergeCell ref="C193:D194"/>
    <mergeCell ref="E193:E194"/>
    <mergeCell ref="B195:B196"/>
    <mergeCell ref="C195:D196"/>
    <mergeCell ref="E195:E196"/>
    <mergeCell ref="A196:A197"/>
    <mergeCell ref="B197:B198"/>
    <mergeCell ref="C197:D198"/>
    <mergeCell ref="E197:E198"/>
    <mergeCell ref="H191:H192"/>
    <mergeCell ref="I191:J192"/>
    <mergeCell ref="K191:K192"/>
    <mergeCell ref="G193:G194"/>
    <mergeCell ref="H193:H194"/>
    <mergeCell ref="I193:J194"/>
    <mergeCell ref="K193:K194"/>
    <mergeCell ref="H195:H196"/>
    <mergeCell ref="I195:J196"/>
    <mergeCell ref="K195:K196"/>
    <mergeCell ref="G196:G197"/>
    <mergeCell ref="H197:H198"/>
    <mergeCell ref="I197:J198"/>
    <mergeCell ref="K197:K198"/>
    <mergeCell ref="N191:N192"/>
    <mergeCell ref="O191:P192"/>
    <mergeCell ref="Q191:Q192"/>
    <mergeCell ref="M193:M194"/>
    <mergeCell ref="N193:N194"/>
    <mergeCell ref="O193:P194"/>
    <mergeCell ref="Q193:Q194"/>
    <mergeCell ref="N195:N196"/>
    <mergeCell ref="O195:P196"/>
    <mergeCell ref="Q195:Q196"/>
    <mergeCell ref="M196:M197"/>
    <mergeCell ref="N197:N198"/>
    <mergeCell ref="O197:P198"/>
    <mergeCell ref="Q197:Q198"/>
    <mergeCell ref="T191:T192"/>
    <mergeCell ref="U191:V192"/>
    <mergeCell ref="W191:W192"/>
    <mergeCell ref="S193:S194"/>
    <mergeCell ref="T193:T194"/>
    <mergeCell ref="U193:V194"/>
    <mergeCell ref="W193:W194"/>
    <mergeCell ref="T195:T196"/>
    <mergeCell ref="U195:V196"/>
    <mergeCell ref="W195:W196"/>
    <mergeCell ref="S196:S197"/>
    <mergeCell ref="T197:T198"/>
    <mergeCell ref="U197:V198"/>
    <mergeCell ref="W197:W198"/>
  </mergeCells>
  <pageMargins left="0" right="0" top="0" bottom="0" header="0" footer="0"/>
  <pageSetup paperSize="9" scale="110" orientation="portrait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3"/>
  <dimension ref="A1:AK339"/>
  <sheetViews>
    <sheetView topLeftCell="M1" zoomScaleNormal="100" workbookViewId="0">
      <pane xSplit="20085" topLeftCell="V1"/>
      <selection activeCell="AC322" sqref="W19:AC322"/>
      <selection pane="topRight" activeCell="V193" sqref="V193"/>
    </sheetView>
  </sheetViews>
  <sheetFormatPr defaultRowHeight="12.75"/>
  <cols>
    <col min="1" max="1" width="26.7109375" customWidth="1"/>
    <col min="2" max="2" width="16.140625" customWidth="1"/>
    <col min="3" max="3" width="6.28515625" customWidth="1"/>
    <col min="4" max="4" width="15.7109375" customWidth="1"/>
    <col min="5" max="5" width="5.85546875" customWidth="1"/>
    <col min="6" max="6" width="11.140625" customWidth="1"/>
    <col min="7" max="7" width="6.140625" customWidth="1"/>
    <col min="9" max="9" width="26.7109375" customWidth="1"/>
    <col min="10" max="10" width="23.7109375" customWidth="1"/>
    <col min="11" max="11" width="16" customWidth="1"/>
    <col min="12" max="12" width="5.85546875" customWidth="1"/>
    <col min="13" max="13" width="11.140625" customWidth="1"/>
    <col min="14" max="14" width="9.140625" customWidth="1"/>
    <col min="16" max="16" width="26.7109375" hidden="1" customWidth="1"/>
    <col min="17" max="17" width="23.7109375" hidden="1" customWidth="1"/>
    <col min="18" max="18" width="16" hidden="1" customWidth="1"/>
    <col min="19" max="19" width="5.85546875" hidden="1" customWidth="1"/>
    <col min="20" max="20" width="11.28515625" hidden="1" customWidth="1"/>
    <col min="21" max="21" width="0" hidden="1" customWidth="1"/>
    <col min="23" max="23" width="26.7109375" customWidth="1"/>
    <col min="24" max="24" width="16.5703125" customWidth="1"/>
    <col min="25" max="25" width="8" customWidth="1"/>
    <col min="26" max="26" width="16" customWidth="1"/>
    <col min="27" max="27" width="5.85546875" customWidth="1"/>
    <col min="28" max="28" width="11.7109375" customWidth="1"/>
    <col min="29" max="29" width="6" customWidth="1"/>
    <col min="31" max="31" width="25.5703125" customWidth="1"/>
    <col min="32" max="32" width="16.5703125" customWidth="1"/>
    <col min="33" max="33" width="14.140625" customWidth="1"/>
    <col min="34" max="34" width="6.5703125" customWidth="1"/>
    <col min="35" max="35" width="11.85546875" customWidth="1"/>
    <col min="36" max="36" width="5.5703125" customWidth="1"/>
  </cols>
  <sheetData>
    <row r="1" spans="1:36" ht="15" customHeight="1">
      <c r="A1" s="320"/>
      <c r="B1" s="3810" t="s">
        <v>927</v>
      </c>
      <c r="C1" s="2259">
        <f>'10,00'!E43</f>
        <v>0</v>
      </c>
      <c r="D1" s="2638" t="s">
        <v>408</v>
      </c>
      <c r="E1" s="402">
        <f>'10,00'!F19</f>
        <v>0</v>
      </c>
      <c r="F1" s="3808"/>
      <c r="G1" s="402"/>
      <c r="I1" s="1529"/>
      <c r="J1" s="4202"/>
      <c r="K1" s="2060" t="s">
        <v>590</v>
      </c>
      <c r="L1" s="402">
        <f>'11,30'!E42</f>
        <v>0</v>
      </c>
      <c r="M1" s="1590" t="s">
        <v>39</v>
      </c>
      <c r="N1" s="402" t="e">
        <f>'11,30'!E29</f>
        <v>#REF!</v>
      </c>
      <c r="P1" s="1529"/>
      <c r="Q1" s="4202"/>
      <c r="R1" s="2060" t="s">
        <v>590</v>
      </c>
      <c r="S1" s="402">
        <f>'16,00'!E42</f>
        <v>0</v>
      </c>
      <c r="T1" s="1590" t="s">
        <v>39</v>
      </c>
      <c r="U1" s="402" t="e">
        <f>'16,00'!E29</f>
        <v>#REF!</v>
      </c>
      <c r="W1" s="1529"/>
      <c r="X1" s="3810" t="s">
        <v>927</v>
      </c>
      <c r="Y1" s="2259">
        <f>'19,00'!E43</f>
        <v>0</v>
      </c>
      <c r="Z1" s="2638" t="s">
        <v>408</v>
      </c>
      <c r="AA1" s="402">
        <f>'19,00'!F19</f>
        <v>0</v>
      </c>
      <c r="AB1" s="2638"/>
      <c r="AC1" s="402"/>
      <c r="AE1" s="2637"/>
      <c r="AF1" s="4204"/>
      <c r="AG1" s="2239" t="s">
        <v>39</v>
      </c>
      <c r="AH1" s="402">
        <f>ночь!C29</f>
        <v>0</v>
      </c>
      <c r="AI1" s="2239" t="s">
        <v>54</v>
      </c>
      <c r="AJ1" s="402">
        <f>ночь!C48</f>
        <v>0</v>
      </c>
    </row>
    <row r="2" spans="1:36" ht="15" customHeight="1">
      <c r="A2" s="325">
        <f>'10,00'!H2</f>
        <v>0.41666666666666669</v>
      </c>
      <c r="B2" s="3810" t="s">
        <v>928</v>
      </c>
      <c r="C2" s="2259">
        <f>'10,00'!E44</f>
        <v>0</v>
      </c>
      <c r="D2" s="2447" t="s">
        <v>296</v>
      </c>
      <c r="E2" s="402">
        <f>'10,00'!F20</f>
        <v>0</v>
      </c>
      <c r="F2" s="2638" t="s">
        <v>56</v>
      </c>
      <c r="G2" s="402" t="e">
        <f>'10,00'!#REF!</f>
        <v>#REF!</v>
      </c>
      <c r="I2" s="325">
        <f>'11,30'!H2:I2</f>
        <v>0</v>
      </c>
      <c r="J2" s="4202"/>
      <c r="K2" s="2060" t="s">
        <v>294</v>
      </c>
      <c r="L2" s="402">
        <f>'11,30'!E44</f>
        <v>0</v>
      </c>
      <c r="M2" s="1590" t="s">
        <v>41</v>
      </c>
      <c r="N2" s="402" t="e">
        <f>'11,30'!E30</f>
        <v>#REF!</v>
      </c>
      <c r="P2" s="325">
        <f>'16,00'!H2</f>
        <v>0.66666666666666663</v>
      </c>
      <c r="Q2" s="4202"/>
      <c r="R2" s="2060" t="s">
        <v>294</v>
      </c>
      <c r="S2" s="402">
        <f>'16,00'!E44</f>
        <v>0</v>
      </c>
      <c r="T2" s="1590" t="s">
        <v>41</v>
      </c>
      <c r="U2" s="402" t="e">
        <f>'16,00'!E30</f>
        <v>#REF!</v>
      </c>
      <c r="W2" s="325">
        <f>'19,00'!H2</f>
        <v>0.79166666666666663</v>
      </c>
      <c r="X2" s="3810" t="s">
        <v>928</v>
      </c>
      <c r="Y2" s="2259">
        <f>'19,00'!E44</f>
        <v>0</v>
      </c>
      <c r="Z2" s="2447" t="s">
        <v>296</v>
      </c>
      <c r="AA2" s="402">
        <f>'19,00'!F20</f>
        <v>0</v>
      </c>
      <c r="AB2" s="2638" t="s">
        <v>56</v>
      </c>
      <c r="AC2" s="402" t="e">
        <f>'19,00'!#REF!</f>
        <v>#REF!</v>
      </c>
      <c r="AE2" s="325">
        <f>'19,00'!N2</f>
        <v>0</v>
      </c>
      <c r="AF2" s="4205"/>
      <c r="AG2" s="2239" t="s">
        <v>41</v>
      </c>
      <c r="AH2" s="402">
        <f>ночь!C30</f>
        <v>0</v>
      </c>
      <c r="AI2" s="324" t="s">
        <v>55</v>
      </c>
      <c r="AJ2" s="402">
        <f>ночь!C49</f>
        <v>0</v>
      </c>
    </row>
    <row r="3" spans="1:36" ht="15" customHeight="1">
      <c r="A3" s="4298" t="str">
        <f>ст.шашлык!A3</f>
        <v>павильон "Орто-Сай"</v>
      </c>
      <c r="B3" s="3811" t="s">
        <v>919</v>
      </c>
      <c r="C3" s="1584">
        <f>'10,00'!F27</f>
        <v>0</v>
      </c>
      <c r="D3" s="2638" t="s">
        <v>493</v>
      </c>
      <c r="E3" s="402">
        <f>'10,00'!E29</f>
        <v>0</v>
      </c>
      <c r="F3" s="2638" t="s">
        <v>296</v>
      </c>
      <c r="G3" s="402">
        <f>'10,00'!E45</f>
        <v>0</v>
      </c>
      <c r="I3" s="4206" t="str">
        <f>A3</f>
        <v>павильон "Орто-Сай"</v>
      </c>
      <c r="J3" s="4207" t="s">
        <v>251</v>
      </c>
      <c r="K3" s="2060" t="s">
        <v>295</v>
      </c>
      <c r="L3" s="402">
        <f>'11,30'!E45</f>
        <v>0</v>
      </c>
      <c r="M3" s="1590" t="s">
        <v>54</v>
      </c>
      <c r="N3" s="402">
        <f>'11,30'!E48</f>
        <v>0</v>
      </c>
      <c r="P3" s="4206" t="str">
        <f>I3</f>
        <v>павильон "Орто-Сай"</v>
      </c>
      <c r="Q3" s="4207" t="s">
        <v>251</v>
      </c>
      <c r="R3" s="2060" t="s">
        <v>295</v>
      </c>
      <c r="S3" s="402">
        <f>'16,00'!E45</f>
        <v>0</v>
      </c>
      <c r="T3" s="1590" t="s">
        <v>54</v>
      </c>
      <c r="U3" s="402">
        <f>'16,00'!E48</f>
        <v>0</v>
      </c>
      <c r="W3" s="4206" t="str">
        <f>P3</f>
        <v>павильон "Орто-Сай"</v>
      </c>
      <c r="X3" s="3811" t="s">
        <v>919</v>
      </c>
      <c r="Y3" s="1584">
        <f>'19,00'!F27</f>
        <v>0</v>
      </c>
      <c r="Z3" s="2638" t="s">
        <v>493</v>
      </c>
      <c r="AA3" s="402">
        <f>'19,00'!E29</f>
        <v>0</v>
      </c>
      <c r="AB3" s="2638" t="s">
        <v>296</v>
      </c>
      <c r="AC3" s="402">
        <f>'19,00'!E45</f>
        <v>0</v>
      </c>
      <c r="AE3" s="4206" t="str">
        <f>ст.шашлык!Y3</f>
        <v>павильон "Орто-Сай"</v>
      </c>
      <c r="AF3" s="4220" t="s">
        <v>251</v>
      </c>
      <c r="AG3" s="2239" t="s">
        <v>493</v>
      </c>
      <c r="AH3" s="402">
        <f>ночь!C31</f>
        <v>0</v>
      </c>
      <c r="AI3" s="2239" t="s">
        <v>56</v>
      </c>
      <c r="AJ3" s="402">
        <f>ночь!C50</f>
        <v>0</v>
      </c>
    </row>
    <row r="4" spans="1:36" ht="15" customHeight="1">
      <c r="A4" s="4298"/>
      <c r="B4" s="3811" t="s">
        <v>920</v>
      </c>
      <c r="C4" s="1584">
        <f>'10,00'!F28</f>
        <v>0</v>
      </c>
      <c r="D4" s="2638" t="s">
        <v>41</v>
      </c>
      <c r="E4" s="402">
        <f>'10,00'!E30</f>
        <v>0</v>
      </c>
      <c r="F4" s="2638" t="s">
        <v>590</v>
      </c>
      <c r="G4" s="402">
        <f>'10,00'!E46</f>
        <v>0</v>
      </c>
      <c r="I4" s="4206"/>
      <c r="J4" s="4207"/>
      <c r="K4" s="2060" t="s">
        <v>296</v>
      </c>
      <c r="L4" s="402">
        <f>'11,30'!E41</f>
        <v>0</v>
      </c>
      <c r="M4" s="1590" t="s">
        <v>493</v>
      </c>
      <c r="N4" s="402">
        <f>'11,30'!E31</f>
        <v>0</v>
      </c>
      <c r="P4" s="4206"/>
      <c r="Q4" s="4207"/>
      <c r="R4" s="2060" t="s">
        <v>296</v>
      </c>
      <c r="S4" s="402">
        <f>'16,00'!E41</f>
        <v>0</v>
      </c>
      <c r="T4" s="1590" t="s">
        <v>493</v>
      </c>
      <c r="U4" s="402">
        <f>'16,00'!E31</f>
        <v>0</v>
      </c>
      <c r="W4" s="4206"/>
      <c r="X4" s="3811" t="s">
        <v>920</v>
      </c>
      <c r="Y4" s="1584">
        <f>'19,00'!F28</f>
        <v>0</v>
      </c>
      <c r="Z4" s="2638" t="s">
        <v>41</v>
      </c>
      <c r="AA4" s="402">
        <f>'19,00'!E30</f>
        <v>0</v>
      </c>
      <c r="AB4" s="2638" t="s">
        <v>590</v>
      </c>
      <c r="AC4" s="402">
        <f>'19,00'!E46</f>
        <v>0</v>
      </c>
      <c r="AE4" s="4206"/>
      <c r="AF4" s="4221"/>
      <c r="AG4" s="2239" t="s">
        <v>494</v>
      </c>
      <c r="AH4" s="402">
        <f>ночь!C39</f>
        <v>0</v>
      </c>
      <c r="AI4" s="324" t="s">
        <v>298</v>
      </c>
      <c r="AJ4" s="402">
        <f>ночь!C51</f>
        <v>0</v>
      </c>
    </row>
    <row r="5" spans="1:36" ht="15" customHeight="1">
      <c r="A5" s="326"/>
      <c r="B5" s="4296" t="s">
        <v>747</v>
      </c>
      <c r="C5" s="1584"/>
      <c r="D5" s="2638" t="s">
        <v>39</v>
      </c>
      <c r="E5" s="402">
        <f>'10,00'!E31</f>
        <v>0</v>
      </c>
      <c r="F5" s="324" t="str">
        <f>'Основная продукция'!G22</f>
        <v>Горчичный</v>
      </c>
      <c r="G5" s="402">
        <f>'Основная продукция'!I22</f>
        <v>0</v>
      </c>
      <c r="I5" s="326"/>
      <c r="J5" s="4207" t="s">
        <v>252</v>
      </c>
      <c r="K5" s="324" t="s">
        <v>591</v>
      </c>
      <c r="L5" s="1399">
        <f>'11,30'!E43</f>
        <v>0</v>
      </c>
      <c r="M5" s="36" t="s">
        <v>296</v>
      </c>
      <c r="N5" s="402">
        <f>'11,30'!F22</f>
        <v>0</v>
      </c>
      <c r="P5" s="326"/>
      <c r="Q5" s="4207" t="s">
        <v>252</v>
      </c>
      <c r="R5" s="324" t="s">
        <v>591</v>
      </c>
      <c r="S5" s="1399">
        <f>'16,00'!E43</f>
        <v>0</v>
      </c>
      <c r="T5" s="36" t="s">
        <v>296</v>
      </c>
      <c r="U5" s="402">
        <f>'16,00'!F22</f>
        <v>0</v>
      </c>
      <c r="W5" s="326"/>
      <c r="X5" s="4295" t="s">
        <v>747</v>
      </c>
      <c r="Y5" s="1584"/>
      <c r="Z5" s="2638" t="s">
        <v>39</v>
      </c>
      <c r="AA5" s="402">
        <f>'19,00'!E31</f>
        <v>0</v>
      </c>
      <c r="AB5" s="324" t="str">
        <f>F5</f>
        <v>Горчичный</v>
      </c>
      <c r="AC5" s="402">
        <f>'Основная продукция'!AJ22</f>
        <v>0</v>
      </c>
      <c r="AE5" s="326"/>
      <c r="AF5" s="4220" t="s">
        <v>252</v>
      </c>
      <c r="AG5" s="2239" t="s">
        <v>282</v>
      </c>
      <c r="AH5" s="402">
        <f>ночь!C40</f>
        <v>0</v>
      </c>
      <c r="AI5" s="2239" t="s">
        <v>408</v>
      </c>
      <c r="AJ5" s="402">
        <f>ночь!D21</f>
        <v>0</v>
      </c>
    </row>
    <row r="6" spans="1:36" ht="15" customHeight="1">
      <c r="A6" s="4267">
        <f>A15</f>
        <v>44606</v>
      </c>
      <c r="B6" s="4299"/>
      <c r="C6" s="1584">
        <f>'10,00'!E50</f>
        <v>0</v>
      </c>
      <c r="D6" s="2638" t="s">
        <v>282</v>
      </c>
      <c r="E6" s="1399">
        <f>'10,00'!E36</f>
        <v>0</v>
      </c>
      <c r="F6" s="324" t="s">
        <v>55</v>
      </c>
      <c r="G6" s="402" t="e">
        <f>'10,00'!#REF!</f>
        <v>#REF!</v>
      </c>
      <c r="I6" s="4267">
        <f>A6</f>
        <v>44606</v>
      </c>
      <c r="J6" s="4207"/>
      <c r="K6" s="324" t="s">
        <v>55</v>
      </c>
      <c r="L6" s="1399">
        <f>'11,30'!E49</f>
        <v>0</v>
      </c>
      <c r="M6" s="1590" t="s">
        <v>408</v>
      </c>
      <c r="N6" s="402">
        <f>'11,30'!F21</f>
        <v>0</v>
      </c>
      <c r="P6" s="4267">
        <f>I6</f>
        <v>44606</v>
      </c>
      <c r="Q6" s="4207"/>
      <c r="R6" s="324" t="s">
        <v>55</v>
      </c>
      <c r="S6" s="1399">
        <f>'16,00'!E49</f>
        <v>0</v>
      </c>
      <c r="T6" s="1590" t="s">
        <v>408</v>
      </c>
      <c r="U6" s="402">
        <f>'16,00'!F21</f>
        <v>0</v>
      </c>
      <c r="W6" s="4267">
        <f>P6</f>
        <v>44606</v>
      </c>
      <c r="X6" s="4295"/>
      <c r="Y6" s="1584">
        <f>'19,00'!E50</f>
        <v>0</v>
      </c>
      <c r="Z6" s="2638" t="s">
        <v>282</v>
      </c>
      <c r="AA6" s="1399">
        <f>'19,00'!E36</f>
        <v>0</v>
      </c>
      <c r="AB6" s="324" t="s">
        <v>55</v>
      </c>
      <c r="AC6" s="402" t="e">
        <f>'19,00'!#REF!</f>
        <v>#REF!</v>
      </c>
      <c r="AE6" s="4267">
        <f>W6</f>
        <v>44606</v>
      </c>
      <c r="AF6" s="4221"/>
      <c r="AG6" s="2239" t="s">
        <v>296</v>
      </c>
      <c r="AH6" s="402">
        <f>ночь!C41</f>
        <v>0</v>
      </c>
      <c r="AI6" s="36" t="s">
        <v>296</v>
      </c>
      <c r="AJ6" s="402">
        <f>ночь!D22</f>
        <v>0</v>
      </c>
    </row>
    <row r="7" spans="1:36" ht="15" customHeight="1">
      <c r="A7" s="4268"/>
      <c r="B7" s="4296" t="s">
        <v>730</v>
      </c>
      <c r="C7" s="1584"/>
      <c r="D7" s="2638" t="s">
        <v>494</v>
      </c>
      <c r="E7" s="402">
        <f>'10,00'!E38</f>
        <v>0</v>
      </c>
      <c r="F7" s="2638" t="s">
        <v>928</v>
      </c>
      <c r="G7" s="402">
        <f>'10,00'!E44</f>
        <v>0</v>
      </c>
      <c r="I7" s="4268"/>
      <c r="J7" s="4207" t="s">
        <v>253</v>
      </c>
      <c r="K7" s="1527" t="s">
        <v>56</v>
      </c>
      <c r="L7" s="402">
        <f>'11,30'!E50</f>
        <v>0</v>
      </c>
      <c r="M7" s="1590" t="s">
        <v>494</v>
      </c>
      <c r="N7" s="402">
        <f>'11,30'!E39</f>
        <v>0</v>
      </c>
      <c r="P7" s="4268"/>
      <c r="Q7" s="4207" t="s">
        <v>253</v>
      </c>
      <c r="R7" s="1527" t="s">
        <v>56</v>
      </c>
      <c r="S7" s="1399">
        <f>'16,00'!E50</f>
        <v>0</v>
      </c>
      <c r="T7" s="1590" t="s">
        <v>494</v>
      </c>
      <c r="U7" s="402">
        <f>'16,00'!E39</f>
        <v>0</v>
      </c>
      <c r="W7" s="4268"/>
      <c r="X7" s="4296" t="s">
        <v>730</v>
      </c>
      <c r="Y7" s="2601"/>
      <c r="Z7" s="2638" t="s">
        <v>494</v>
      </c>
      <c r="AA7" s="402">
        <f>'19,00'!E38</f>
        <v>0</v>
      </c>
      <c r="AB7" s="2638" t="s">
        <v>56</v>
      </c>
      <c r="AC7" s="402" t="e">
        <f>'19,00'!#REF!</f>
        <v>#REF!</v>
      </c>
      <c r="AE7" s="4267"/>
      <c r="AF7" s="4220" t="s">
        <v>253</v>
      </c>
      <c r="AG7" s="2239" t="s">
        <v>294</v>
      </c>
      <c r="AH7" s="1399">
        <f>ночь!C44</f>
        <v>0</v>
      </c>
      <c r="AI7" s="2239" t="s">
        <v>592</v>
      </c>
      <c r="AJ7" s="402">
        <f>ночь!C42</f>
        <v>0</v>
      </c>
    </row>
    <row r="8" spans="1:36" ht="15" customHeight="1">
      <c r="A8" s="319"/>
      <c r="B8" s="4297"/>
      <c r="C8" s="1584">
        <f>'10,00'!E49</f>
        <v>0</v>
      </c>
      <c r="D8" s="2638" t="s">
        <v>54</v>
      </c>
      <c r="E8" s="1399">
        <f>'10,00'!E41</f>
        <v>0</v>
      </c>
      <c r="F8" s="324" t="s">
        <v>298</v>
      </c>
      <c r="G8" s="402">
        <f>'10,00'!E48</f>
        <v>0</v>
      </c>
      <c r="I8" s="1528"/>
      <c r="J8" s="4207"/>
      <c r="K8" s="324" t="s">
        <v>298</v>
      </c>
      <c r="L8" s="1399">
        <f>'11,30'!E51</f>
        <v>0</v>
      </c>
      <c r="M8" s="1590" t="s">
        <v>282</v>
      </c>
      <c r="N8" s="402">
        <f>'11,30'!E40</f>
        <v>0</v>
      </c>
      <c r="P8" s="1528"/>
      <c r="Q8" s="4207"/>
      <c r="R8" s="324" t="s">
        <v>298</v>
      </c>
      <c r="S8" s="1399">
        <f>'16,00'!E51</f>
        <v>0</v>
      </c>
      <c r="T8" s="1590" t="s">
        <v>282</v>
      </c>
      <c r="U8" s="402">
        <f>'16,00'!E40</f>
        <v>0</v>
      </c>
      <c r="W8" s="1528"/>
      <c r="X8" s="4297"/>
      <c r="Y8" s="2258">
        <f>'19,00'!E49</f>
        <v>0</v>
      </c>
      <c r="Z8" s="2638" t="s">
        <v>54</v>
      </c>
      <c r="AA8" s="1399">
        <f>'19,00'!E41</f>
        <v>0</v>
      </c>
      <c r="AB8" s="324" t="s">
        <v>298</v>
      </c>
      <c r="AC8" s="402">
        <f>'19,00'!E48</f>
        <v>0</v>
      </c>
      <c r="AE8" s="2636"/>
      <c r="AF8" s="4221"/>
      <c r="AG8" s="2239" t="s">
        <v>295</v>
      </c>
      <c r="AH8" s="1399">
        <f>ночь!C45</f>
        <v>0</v>
      </c>
      <c r="AI8" s="2239" t="s">
        <v>591</v>
      </c>
      <c r="AJ8" s="402">
        <f>ночь!C43</f>
        <v>0</v>
      </c>
    </row>
    <row r="9" spans="1:36" ht="15" customHeight="1">
      <c r="C9" s="2600"/>
      <c r="E9" s="1400"/>
      <c r="G9" s="1400"/>
      <c r="L9" s="1400"/>
      <c r="N9" s="1400"/>
      <c r="S9" s="1400"/>
      <c r="U9" s="1400"/>
      <c r="Y9" s="2600"/>
      <c r="AA9" s="1400"/>
      <c r="AC9" s="1400"/>
      <c r="AH9" s="1400"/>
      <c r="AJ9" s="1400"/>
    </row>
    <row r="10" spans="1:36" ht="15" customHeight="1">
      <c r="A10" s="320"/>
      <c r="B10" s="3810" t="s">
        <v>927</v>
      </c>
      <c r="C10" s="2259">
        <f>'10,00'!N43</f>
        <v>0</v>
      </c>
      <c r="D10" s="2638" t="s">
        <v>408</v>
      </c>
      <c r="E10" s="402">
        <f>'10,00'!O19</f>
        <v>0</v>
      </c>
      <c r="F10" s="2638"/>
      <c r="G10" s="402"/>
      <c r="I10" s="1529"/>
      <c r="J10" s="4202"/>
      <c r="K10" s="2060" t="s">
        <v>590</v>
      </c>
      <c r="L10" s="402">
        <f>'11,30'!O42</f>
        <v>0</v>
      </c>
      <c r="M10" s="1590" t="s">
        <v>39</v>
      </c>
      <c r="N10" s="402">
        <f>'11,30'!O29</f>
        <v>0</v>
      </c>
      <c r="P10" s="1529"/>
      <c r="Q10" s="4202"/>
      <c r="R10" s="2060" t="s">
        <v>590</v>
      </c>
      <c r="S10" s="402">
        <f>'16,00'!O42</f>
        <v>0</v>
      </c>
      <c r="T10" s="1590" t="s">
        <v>39</v>
      </c>
      <c r="U10" s="402">
        <f>'16,00'!O29</f>
        <v>0</v>
      </c>
      <c r="W10" s="1529"/>
      <c r="X10" s="3810" t="s">
        <v>927</v>
      </c>
      <c r="Y10" s="2259">
        <f>'19,00'!N43</f>
        <v>0</v>
      </c>
      <c r="Z10" s="2638" t="s">
        <v>408</v>
      </c>
      <c r="AA10" s="402">
        <f>'19,00'!O19</f>
        <v>0</v>
      </c>
      <c r="AB10" s="2638"/>
      <c r="AC10" s="402"/>
      <c r="AE10" s="2241"/>
      <c r="AF10" s="4202"/>
      <c r="AG10" s="2239" t="s">
        <v>39</v>
      </c>
      <c r="AH10" s="402">
        <f>ночь!K29</f>
        <v>0</v>
      </c>
      <c r="AI10" s="2239" t="s">
        <v>54</v>
      </c>
      <c r="AJ10" s="402">
        <f>ночь!K48</f>
        <v>0</v>
      </c>
    </row>
    <row r="11" spans="1:36" ht="15" customHeight="1">
      <c r="A11" s="325">
        <f>A2</f>
        <v>0.41666666666666669</v>
      </c>
      <c r="B11" s="3810" t="s">
        <v>928</v>
      </c>
      <c r="C11" s="2259">
        <f>'10,00'!N44</f>
        <v>0</v>
      </c>
      <c r="D11" s="2447" t="s">
        <v>296</v>
      </c>
      <c r="E11" s="402">
        <f>'10,00'!O20</f>
        <v>0</v>
      </c>
      <c r="F11" s="2638" t="s">
        <v>56</v>
      </c>
      <c r="G11" s="402" t="e">
        <f>'10,00'!#REF!</f>
        <v>#REF!</v>
      </c>
      <c r="I11" s="325">
        <f>I2</f>
        <v>0</v>
      </c>
      <c r="J11" s="4202"/>
      <c r="K11" s="2060" t="s">
        <v>294</v>
      </c>
      <c r="L11" s="402">
        <f>'11,30'!O44</f>
        <v>0</v>
      </c>
      <c r="M11" s="1590" t="s">
        <v>41</v>
      </c>
      <c r="N11" s="402">
        <f>'11,30'!O30</f>
        <v>0</v>
      </c>
      <c r="P11" s="325">
        <f>P2</f>
        <v>0.66666666666666663</v>
      </c>
      <c r="Q11" s="4202"/>
      <c r="R11" s="2060" t="s">
        <v>294</v>
      </c>
      <c r="S11" s="402">
        <f>'16,00'!O44</f>
        <v>0</v>
      </c>
      <c r="T11" s="1590" t="s">
        <v>41</v>
      </c>
      <c r="U11" s="402">
        <f>'16,00'!O30</f>
        <v>0</v>
      </c>
      <c r="W11" s="325">
        <f>W2</f>
        <v>0.79166666666666663</v>
      </c>
      <c r="X11" s="3810" t="s">
        <v>928</v>
      </c>
      <c r="Y11" s="2259">
        <f>'19,00'!N44</f>
        <v>0</v>
      </c>
      <c r="Z11" s="2447" t="s">
        <v>296</v>
      </c>
      <c r="AA11" s="402">
        <f>'19,00'!O20</f>
        <v>0</v>
      </c>
      <c r="AB11" s="2638" t="s">
        <v>56</v>
      </c>
      <c r="AC11" s="402" t="e">
        <f>'19,00'!#REF!</f>
        <v>#REF!</v>
      </c>
      <c r="AE11" s="325">
        <f>AE2</f>
        <v>0</v>
      </c>
      <c r="AF11" s="4202"/>
      <c r="AG11" s="2239" t="s">
        <v>41</v>
      </c>
      <c r="AH11" s="402">
        <f>ночь!K30</f>
        <v>0</v>
      </c>
      <c r="AI11" s="324" t="s">
        <v>55</v>
      </c>
      <c r="AJ11" s="402">
        <f>ночь!K49</f>
        <v>0</v>
      </c>
    </row>
    <row r="12" spans="1:36" ht="15" customHeight="1">
      <c r="A12" s="4206" t="str">
        <f>ст.шашлык!A12</f>
        <v>павильон "Восток 5"</v>
      </c>
      <c r="B12" s="3811" t="s">
        <v>919</v>
      </c>
      <c r="C12" s="1584">
        <f>'10,00'!O27</f>
        <v>0</v>
      </c>
      <c r="D12" s="2638" t="s">
        <v>493</v>
      </c>
      <c r="E12" s="402">
        <f>'10,00'!N29</f>
        <v>0</v>
      </c>
      <c r="F12" s="2638" t="s">
        <v>296</v>
      </c>
      <c r="G12" s="402">
        <f>'10,00'!N45</f>
        <v>0</v>
      </c>
      <c r="I12" s="4206" t="str">
        <f>A12</f>
        <v>павильон "Восток 5"</v>
      </c>
      <c r="J12" s="4207" t="s">
        <v>251</v>
      </c>
      <c r="K12" s="2060" t="s">
        <v>295</v>
      </c>
      <c r="L12" s="402">
        <f>'11,30'!O45</f>
        <v>0</v>
      </c>
      <c r="M12" s="1590" t="s">
        <v>54</v>
      </c>
      <c r="N12" s="402">
        <f>'11,30'!E48</f>
        <v>0</v>
      </c>
      <c r="P12" s="4206" t="str">
        <f>I12</f>
        <v>павильон "Восток 5"</v>
      </c>
      <c r="Q12" s="4207" t="s">
        <v>251</v>
      </c>
      <c r="R12" s="2060" t="s">
        <v>295</v>
      </c>
      <c r="S12" s="402">
        <f>'16,00'!O45</f>
        <v>0</v>
      </c>
      <c r="T12" s="1590" t="s">
        <v>54</v>
      </c>
      <c r="U12" s="402">
        <f>'16,00'!O48</f>
        <v>0</v>
      </c>
      <c r="W12" s="4206" t="str">
        <f>P12</f>
        <v>павильон "Восток 5"</v>
      </c>
      <c r="X12" s="3811" t="s">
        <v>919</v>
      </c>
      <c r="Y12" s="1584">
        <f>'19,00'!O27</f>
        <v>0</v>
      </c>
      <c r="Z12" s="2638" t="s">
        <v>493</v>
      </c>
      <c r="AA12" s="402">
        <f>'19,00'!N29</f>
        <v>0</v>
      </c>
      <c r="AB12" s="2638" t="s">
        <v>296</v>
      </c>
      <c r="AC12" s="402">
        <f>'19,00'!N45</f>
        <v>0</v>
      </c>
      <c r="AE12" s="4206" t="str">
        <f>ст.шашлык!Y12</f>
        <v>павильон "Бар"</v>
      </c>
      <c r="AF12" s="4207" t="s">
        <v>251</v>
      </c>
      <c r="AG12" s="2239" t="s">
        <v>493</v>
      </c>
      <c r="AH12" s="402">
        <f>ночь!K31</f>
        <v>0</v>
      </c>
      <c r="AI12" s="2239" t="s">
        <v>56</v>
      </c>
      <c r="AJ12" s="402">
        <f>ночь!K50</f>
        <v>0</v>
      </c>
    </row>
    <row r="13" spans="1:36" ht="15" customHeight="1">
      <c r="A13" s="4206"/>
      <c r="B13" s="3811" t="s">
        <v>920</v>
      </c>
      <c r="C13" s="1584">
        <f>'10,00'!O28</f>
        <v>0</v>
      </c>
      <c r="D13" s="2638" t="s">
        <v>41</v>
      </c>
      <c r="E13" s="402">
        <f>'10,00'!N30</f>
        <v>0</v>
      </c>
      <c r="F13" s="2638" t="s">
        <v>590</v>
      </c>
      <c r="G13" s="402">
        <f>'10,00'!N46</f>
        <v>0</v>
      </c>
      <c r="I13" s="4206"/>
      <c r="J13" s="4207"/>
      <c r="K13" s="2060" t="s">
        <v>296</v>
      </c>
      <c r="L13" s="402">
        <f>'11,30'!O41</f>
        <v>0</v>
      </c>
      <c r="M13" s="1590" t="s">
        <v>493</v>
      </c>
      <c r="N13" s="402">
        <f>'11,30'!O31</f>
        <v>0</v>
      </c>
      <c r="P13" s="4206"/>
      <c r="Q13" s="4207"/>
      <c r="R13" s="2060" t="s">
        <v>296</v>
      </c>
      <c r="S13" s="402">
        <f>'16,00'!O41</f>
        <v>0</v>
      </c>
      <c r="T13" s="1590" t="s">
        <v>493</v>
      </c>
      <c r="U13" s="402">
        <f>'16,00'!O31</f>
        <v>0</v>
      </c>
      <c r="W13" s="4206"/>
      <c r="X13" s="3811" t="s">
        <v>920</v>
      </c>
      <c r="Y13" s="1584">
        <f>'19,00'!O28</f>
        <v>0</v>
      </c>
      <c r="Z13" s="2638" t="s">
        <v>41</v>
      </c>
      <c r="AA13" s="402">
        <f>'19,00'!N30</f>
        <v>0</v>
      </c>
      <c r="AB13" s="2638" t="s">
        <v>590</v>
      </c>
      <c r="AC13" s="402">
        <f>'19,00'!N46</f>
        <v>0</v>
      </c>
      <c r="AE13" s="4206"/>
      <c r="AF13" s="4207"/>
      <c r="AG13" s="2239" t="s">
        <v>494</v>
      </c>
      <c r="AH13" s="402">
        <f>ночь!K39</f>
        <v>0</v>
      </c>
      <c r="AI13" s="324" t="s">
        <v>298</v>
      </c>
      <c r="AJ13" s="402">
        <f>ночь!K51</f>
        <v>0</v>
      </c>
    </row>
    <row r="14" spans="1:36" ht="15" customHeight="1">
      <c r="A14" s="326"/>
      <c r="B14" s="4295" t="s">
        <v>747</v>
      </c>
      <c r="C14" s="1584"/>
      <c r="D14" s="2638" t="s">
        <v>39</v>
      </c>
      <c r="E14" s="402">
        <f>'10,00'!N31</f>
        <v>0</v>
      </c>
      <c r="F14" s="324" t="str">
        <f>F5</f>
        <v>Горчичный</v>
      </c>
      <c r="G14" s="402">
        <f>'Основная продукция'!I50</f>
        <v>0</v>
      </c>
      <c r="I14" s="326"/>
      <c r="J14" s="4207" t="s">
        <v>252</v>
      </c>
      <c r="K14" s="324" t="s">
        <v>591</v>
      </c>
      <c r="L14" s="1399">
        <f>'11,30'!O43</f>
        <v>0</v>
      </c>
      <c r="M14" s="36" t="s">
        <v>296</v>
      </c>
      <c r="N14" s="402">
        <f>'11,30'!P22</f>
        <v>0</v>
      </c>
      <c r="P14" s="326"/>
      <c r="Q14" s="4207" t="s">
        <v>252</v>
      </c>
      <c r="R14" s="324" t="s">
        <v>591</v>
      </c>
      <c r="S14" s="1399">
        <f>'16,00'!O43</f>
        <v>0</v>
      </c>
      <c r="T14" s="36" t="s">
        <v>296</v>
      </c>
      <c r="U14" s="402">
        <f>'16,00'!P22</f>
        <v>0</v>
      </c>
      <c r="W14" s="326"/>
      <c r="X14" s="4295" t="s">
        <v>747</v>
      </c>
      <c r="Y14" s="1584"/>
      <c r="Z14" s="2638" t="s">
        <v>39</v>
      </c>
      <c r="AA14" s="402">
        <f>'19,00'!N31</f>
        <v>0</v>
      </c>
      <c r="AB14" s="324" t="str">
        <f>AB5</f>
        <v>Горчичный</v>
      </c>
      <c r="AC14" s="402">
        <f>'Основная продукция'!AJ50</f>
        <v>0</v>
      </c>
      <c r="AE14" s="326"/>
      <c r="AF14" s="4207" t="s">
        <v>252</v>
      </c>
      <c r="AG14" s="2239" t="s">
        <v>282</v>
      </c>
      <c r="AH14" s="402">
        <f>ночь!K40</f>
        <v>0</v>
      </c>
      <c r="AI14" s="2239" t="s">
        <v>408</v>
      </c>
      <c r="AJ14" s="402">
        <f>ночь!L21</f>
        <v>0</v>
      </c>
    </row>
    <row r="15" spans="1:36" ht="15" customHeight="1">
      <c r="A15" s="4267">
        <f>ст.шашлык!A15</f>
        <v>44606</v>
      </c>
      <c r="B15" s="4295"/>
      <c r="C15" s="1584">
        <f>'10,00'!N50</f>
        <v>0</v>
      </c>
      <c r="D15" s="2638" t="s">
        <v>282</v>
      </c>
      <c r="E15" s="1399">
        <f>'10,00'!N36</f>
        <v>0</v>
      </c>
      <c r="F15" s="324" t="s">
        <v>55</v>
      </c>
      <c r="G15" s="402" t="e">
        <f>'10,00'!#REF!</f>
        <v>#REF!</v>
      </c>
      <c r="I15" s="4267">
        <f>I6</f>
        <v>44606</v>
      </c>
      <c r="J15" s="4207"/>
      <c r="K15" s="324" t="s">
        <v>55</v>
      </c>
      <c r="L15" s="1399">
        <f>'11,30'!O49</f>
        <v>0</v>
      </c>
      <c r="M15" s="1590" t="s">
        <v>408</v>
      </c>
      <c r="N15" s="402">
        <f>'11,30'!P21</f>
        <v>0</v>
      </c>
      <c r="P15" s="4267">
        <f>P6</f>
        <v>44606</v>
      </c>
      <c r="Q15" s="4207"/>
      <c r="R15" s="324" t="s">
        <v>55</v>
      </c>
      <c r="S15" s="1399">
        <f>'16,00'!O49</f>
        <v>0</v>
      </c>
      <c r="T15" s="1590" t="s">
        <v>408</v>
      </c>
      <c r="U15" s="402">
        <f>'16,00'!P21</f>
        <v>0</v>
      </c>
      <c r="W15" s="4267">
        <f>W6</f>
        <v>44606</v>
      </c>
      <c r="X15" s="4295"/>
      <c r="Y15" s="1584">
        <f>'19,00'!N50</f>
        <v>0</v>
      </c>
      <c r="Z15" s="2638" t="s">
        <v>282</v>
      </c>
      <c r="AA15" s="1399">
        <f>'19,00'!N36</f>
        <v>0</v>
      </c>
      <c r="AB15" s="324" t="s">
        <v>55</v>
      </c>
      <c r="AC15" s="402" t="e">
        <f>'19,00'!#REF!</f>
        <v>#REF!</v>
      </c>
      <c r="AE15" s="4267">
        <f>AE6</f>
        <v>44606</v>
      </c>
      <c r="AF15" s="4207"/>
      <c r="AG15" s="2239" t="s">
        <v>296</v>
      </c>
      <c r="AH15" s="402">
        <f>ночь!K41</f>
        <v>0</v>
      </c>
      <c r="AI15" s="36" t="s">
        <v>296</v>
      </c>
      <c r="AJ15" s="402">
        <f>ночь!L22</f>
        <v>0</v>
      </c>
    </row>
    <row r="16" spans="1:36" ht="15" customHeight="1">
      <c r="A16" s="4268"/>
      <c r="B16" s="4296" t="s">
        <v>730</v>
      </c>
      <c r="C16" s="1584"/>
      <c r="D16" s="2638" t="s">
        <v>494</v>
      </c>
      <c r="E16" s="402">
        <f>'10,00'!N38</f>
        <v>0</v>
      </c>
      <c r="F16" s="2638"/>
      <c r="G16" s="402" t="e">
        <f>'10,00'!#REF!</f>
        <v>#REF!</v>
      </c>
      <c r="I16" s="4268"/>
      <c r="J16" s="4207" t="s">
        <v>253</v>
      </c>
      <c r="K16" s="1527" t="s">
        <v>56</v>
      </c>
      <c r="L16" s="402">
        <f>'11,30'!O50</f>
        <v>0</v>
      </c>
      <c r="M16" s="1590" t="s">
        <v>494</v>
      </c>
      <c r="N16" s="402">
        <f>'11,30'!O39</f>
        <v>0</v>
      </c>
      <c r="P16" s="4268"/>
      <c r="Q16" s="4207" t="s">
        <v>253</v>
      </c>
      <c r="R16" s="1527" t="s">
        <v>56</v>
      </c>
      <c r="S16" s="1399">
        <f>'16,00'!O50</f>
        <v>0</v>
      </c>
      <c r="T16" s="1590" t="s">
        <v>494</v>
      </c>
      <c r="U16" s="402">
        <f>'16,00'!O39</f>
        <v>0</v>
      </c>
      <c r="W16" s="4268"/>
      <c r="X16" s="4296" t="s">
        <v>730</v>
      </c>
      <c r="Y16" s="2601"/>
      <c r="Z16" s="2638" t="s">
        <v>494</v>
      </c>
      <c r="AA16" s="402">
        <f>'19,00'!N38</f>
        <v>0</v>
      </c>
      <c r="AB16" s="2638" t="s">
        <v>56</v>
      </c>
      <c r="AC16" s="402" t="e">
        <f>'19,00'!#REF!</f>
        <v>#REF!</v>
      </c>
      <c r="AE16" s="4268"/>
      <c r="AF16" s="4207" t="s">
        <v>253</v>
      </c>
      <c r="AG16" s="2239" t="s">
        <v>294</v>
      </c>
      <c r="AH16" s="1399">
        <f>ночь!K44</f>
        <v>0</v>
      </c>
      <c r="AI16" s="2239" t="s">
        <v>592</v>
      </c>
      <c r="AJ16" s="402">
        <f>ночь!K42</f>
        <v>0</v>
      </c>
    </row>
    <row r="17" spans="1:36" ht="15" customHeight="1">
      <c r="A17" s="319"/>
      <c r="B17" s="4297"/>
      <c r="C17" s="1584">
        <f>'10,00'!N49</f>
        <v>0</v>
      </c>
      <c r="D17" s="2638" t="s">
        <v>54</v>
      </c>
      <c r="E17" s="1399">
        <f>'10,00'!N41</f>
        <v>0</v>
      </c>
      <c r="F17" s="324" t="s">
        <v>298</v>
      </c>
      <c r="G17" s="402">
        <f>'10,00'!N48</f>
        <v>0</v>
      </c>
      <c r="I17" s="1528"/>
      <c r="J17" s="4207"/>
      <c r="K17" s="324" t="s">
        <v>298</v>
      </c>
      <c r="L17" s="1399">
        <f>'11,30'!O51</f>
        <v>0</v>
      </c>
      <c r="M17" s="1590" t="s">
        <v>282</v>
      </c>
      <c r="N17" s="402">
        <f>'11,30'!O40</f>
        <v>0</v>
      </c>
      <c r="P17" s="1528"/>
      <c r="Q17" s="4207"/>
      <c r="R17" s="324" t="s">
        <v>298</v>
      </c>
      <c r="S17" s="1399">
        <f>'16,00'!O51</f>
        <v>0</v>
      </c>
      <c r="T17" s="1590" t="s">
        <v>282</v>
      </c>
      <c r="U17" s="402">
        <f>'16,00'!O40</f>
        <v>0</v>
      </c>
      <c r="W17" s="1528"/>
      <c r="X17" s="4297"/>
      <c r="Y17" s="2258">
        <f>'19,00'!N49</f>
        <v>0</v>
      </c>
      <c r="Z17" s="2638" t="s">
        <v>54</v>
      </c>
      <c r="AA17" s="1399">
        <f>'19,00'!N41</f>
        <v>0</v>
      </c>
      <c r="AB17" s="324" t="s">
        <v>298</v>
      </c>
      <c r="AC17" s="402">
        <f>'19,00'!N48</f>
        <v>0</v>
      </c>
      <c r="AE17" s="2240"/>
      <c r="AF17" s="4207"/>
      <c r="AG17" s="2239" t="s">
        <v>295</v>
      </c>
      <c r="AH17" s="1399">
        <f>ночь!K45</f>
        <v>0</v>
      </c>
      <c r="AI17" s="2239" t="s">
        <v>591</v>
      </c>
      <c r="AJ17" s="402">
        <f>ночь!K43</f>
        <v>0</v>
      </c>
    </row>
    <row r="18" spans="1:36" ht="15" customHeight="1">
      <c r="C18" s="2600"/>
      <c r="E18" s="1400"/>
      <c r="G18" s="1400"/>
      <c r="L18" s="1400"/>
      <c r="N18" s="1400"/>
      <c r="S18" s="1400"/>
      <c r="U18" s="1400"/>
      <c r="Y18" s="2600"/>
      <c r="AA18" s="1400"/>
      <c r="AC18" s="1400"/>
      <c r="AH18" s="1400"/>
      <c r="AJ18" s="1400"/>
    </row>
    <row r="19" spans="1:36" ht="15" customHeight="1">
      <c r="A19" s="320"/>
      <c r="B19" s="3810" t="s">
        <v>927</v>
      </c>
      <c r="C19" s="2259">
        <f>'10,00'!W43</f>
        <v>2</v>
      </c>
      <c r="D19" s="2638" t="s">
        <v>408</v>
      </c>
      <c r="E19" s="402">
        <f>'10,00'!X19</f>
        <v>5</v>
      </c>
      <c r="F19" s="2638"/>
      <c r="G19" s="402"/>
      <c r="I19" s="1529"/>
      <c r="J19" s="4202"/>
      <c r="K19" s="2060" t="s">
        <v>590</v>
      </c>
      <c r="L19" s="402">
        <f>'11,30'!Y42</f>
        <v>0</v>
      </c>
      <c r="M19" s="1590" t="s">
        <v>39</v>
      </c>
      <c r="N19" s="402">
        <f>'11,30'!Y29</f>
        <v>0</v>
      </c>
      <c r="P19" s="1529"/>
      <c r="Q19" s="4202"/>
      <c r="R19" s="2060" t="s">
        <v>590</v>
      </c>
      <c r="S19" s="402">
        <f>'16,00'!Y42</f>
        <v>0</v>
      </c>
      <c r="T19" s="1590" t="s">
        <v>39</v>
      </c>
      <c r="U19" s="402">
        <f>'16,00'!Y29</f>
        <v>0</v>
      </c>
      <c r="W19" s="1529"/>
      <c r="X19" s="3810" t="s">
        <v>927</v>
      </c>
      <c r="Y19" s="2259">
        <f>'19,00'!W43</f>
        <v>1</v>
      </c>
      <c r="Z19" s="2638" t="s">
        <v>408</v>
      </c>
      <c r="AA19" s="402">
        <f>'19,00'!X19</f>
        <v>2</v>
      </c>
      <c r="AB19" s="2638"/>
      <c r="AC19" s="402"/>
      <c r="AE19" s="2241"/>
      <c r="AF19" s="4202"/>
      <c r="AG19" s="2239" t="s">
        <v>39</v>
      </c>
      <c r="AH19" s="402">
        <f>ночь!S29</f>
        <v>0</v>
      </c>
      <c r="AI19" s="2239" t="s">
        <v>54</v>
      </c>
      <c r="AJ19" s="402">
        <f>ночь!S48</f>
        <v>0</v>
      </c>
    </row>
    <row r="20" spans="1:36" ht="15" customHeight="1">
      <c r="A20" s="325">
        <f>A11</f>
        <v>0.41666666666666669</v>
      </c>
      <c r="B20" s="3810" t="s">
        <v>928</v>
      </c>
      <c r="C20" s="2259">
        <f>'10,00'!W44</f>
        <v>0</v>
      </c>
      <c r="D20" s="2447" t="s">
        <v>296</v>
      </c>
      <c r="E20" s="402">
        <f>'10,00'!X20</f>
        <v>0</v>
      </c>
      <c r="F20" s="2638" t="s">
        <v>56</v>
      </c>
      <c r="G20" s="402" t="e">
        <f>'10,00'!#REF!</f>
        <v>#REF!</v>
      </c>
      <c r="I20" s="325">
        <f>I11</f>
        <v>0</v>
      </c>
      <c r="J20" s="4202"/>
      <c r="K20" s="2060" t="s">
        <v>294</v>
      </c>
      <c r="L20" s="402">
        <f>'11,30'!Y44</f>
        <v>0</v>
      </c>
      <c r="M20" s="1590" t="s">
        <v>41</v>
      </c>
      <c r="N20" s="402">
        <f>'11,30'!Y30</f>
        <v>0</v>
      </c>
      <c r="P20" s="325">
        <f>P11</f>
        <v>0.66666666666666663</v>
      </c>
      <c r="Q20" s="4202"/>
      <c r="R20" s="2060" t="s">
        <v>294</v>
      </c>
      <c r="S20" s="402">
        <f>'16,00'!Y44</f>
        <v>0</v>
      </c>
      <c r="T20" s="1590" t="s">
        <v>41</v>
      </c>
      <c r="U20" s="402">
        <f>'16,00'!Y30</f>
        <v>0</v>
      </c>
      <c r="W20" s="325">
        <f>W11</f>
        <v>0.79166666666666663</v>
      </c>
      <c r="X20" s="3810" t="s">
        <v>928</v>
      </c>
      <c r="Y20" s="2259">
        <f>'19,00'!W44</f>
        <v>1</v>
      </c>
      <c r="Z20" s="2447" t="s">
        <v>296</v>
      </c>
      <c r="AA20" s="402">
        <f>'19,00'!X20</f>
        <v>0</v>
      </c>
      <c r="AB20" s="2638" t="s">
        <v>56</v>
      </c>
      <c r="AC20" s="402" t="e">
        <f>'19,00'!#REF!</f>
        <v>#REF!</v>
      </c>
      <c r="AE20" s="325">
        <f>AE11</f>
        <v>0</v>
      </c>
      <c r="AF20" s="4202"/>
      <c r="AG20" s="2239" t="s">
        <v>41</v>
      </c>
      <c r="AH20" s="402">
        <f>ночь!S30</f>
        <v>0</v>
      </c>
      <c r="AI20" s="324" t="s">
        <v>55</v>
      </c>
      <c r="AJ20" s="402">
        <f>ночь!S49</f>
        <v>0</v>
      </c>
    </row>
    <row r="21" spans="1:36" ht="15" customHeight="1">
      <c r="A21" s="4206" t="str">
        <f>ст.шашлык!A21</f>
        <v>павильон "Аламедин-1"</v>
      </c>
      <c r="B21" s="3811" t="s">
        <v>919</v>
      </c>
      <c r="C21" s="1584">
        <f>'10,00'!X27</f>
        <v>19</v>
      </c>
      <c r="D21" s="2638" t="s">
        <v>493</v>
      </c>
      <c r="E21" s="402">
        <f>'10,00'!W29</f>
        <v>2</v>
      </c>
      <c r="F21" s="2638" t="s">
        <v>296</v>
      </c>
      <c r="G21" s="402">
        <f>'10,00'!W45</f>
        <v>2</v>
      </c>
      <c r="I21" s="4206" t="str">
        <f>A21</f>
        <v>павильон "Аламедин-1"</v>
      </c>
      <c r="J21" s="4207" t="s">
        <v>251</v>
      </c>
      <c r="K21" s="2060" t="s">
        <v>295</v>
      </c>
      <c r="L21" s="402">
        <f>'11,30'!Y45</f>
        <v>0</v>
      </c>
      <c r="M21" s="1590" t="s">
        <v>54</v>
      </c>
      <c r="N21" s="402">
        <f>'11,30'!Y48</f>
        <v>0</v>
      </c>
      <c r="P21" s="4206" t="str">
        <f>I21</f>
        <v>павильон "Аламедин-1"</v>
      </c>
      <c r="Q21" s="4207" t="s">
        <v>251</v>
      </c>
      <c r="R21" s="2060" t="s">
        <v>295</v>
      </c>
      <c r="S21" s="402">
        <f>'16,00'!Y45</f>
        <v>0</v>
      </c>
      <c r="T21" s="1590" t="s">
        <v>54</v>
      </c>
      <c r="U21" s="402">
        <f>'16,00'!Y48</f>
        <v>0</v>
      </c>
      <c r="W21" s="4206" t="str">
        <f>P21</f>
        <v>павильон "Аламедин-1"</v>
      </c>
      <c r="X21" s="3811" t="s">
        <v>919</v>
      </c>
      <c r="Y21" s="1584">
        <f>'19,00'!X27</f>
        <v>14</v>
      </c>
      <c r="Z21" s="2638" t="s">
        <v>493</v>
      </c>
      <c r="AA21" s="402">
        <f>'19,00'!W29</f>
        <v>1</v>
      </c>
      <c r="AB21" s="2638" t="s">
        <v>296</v>
      </c>
      <c r="AC21" s="402">
        <f>'19,00'!W45</f>
        <v>0</v>
      </c>
      <c r="AE21" s="4206" t="str">
        <f>ст.шашлык!Y21</f>
        <v>павильон "Ай-Пери"</v>
      </c>
      <c r="AF21" s="4207" t="s">
        <v>251</v>
      </c>
      <c r="AG21" s="2239" t="s">
        <v>493</v>
      </c>
      <c r="AH21" s="402">
        <f>ночь!S31</f>
        <v>0</v>
      </c>
      <c r="AI21" s="2239" t="s">
        <v>56</v>
      </c>
      <c r="AJ21" s="402">
        <f>ночь!S50</f>
        <v>0</v>
      </c>
    </row>
    <row r="22" spans="1:36" ht="15" customHeight="1">
      <c r="A22" s="4206"/>
      <c r="B22" s="3811" t="s">
        <v>920</v>
      </c>
      <c r="C22" s="1584">
        <f>'10,00'!X28</f>
        <v>15</v>
      </c>
      <c r="D22" s="2638" t="s">
        <v>41</v>
      </c>
      <c r="E22" s="402">
        <f>'10,00'!W30</f>
        <v>0</v>
      </c>
      <c r="F22" s="2638" t="s">
        <v>590</v>
      </c>
      <c r="G22" s="402">
        <f>'10,00'!W46</f>
        <v>0</v>
      </c>
      <c r="I22" s="4206"/>
      <c r="J22" s="4207"/>
      <c r="K22" s="2060" t="s">
        <v>296</v>
      </c>
      <c r="L22" s="402">
        <f>'11,30'!Y41</f>
        <v>0</v>
      </c>
      <c r="M22" s="1590" t="s">
        <v>493</v>
      </c>
      <c r="N22" s="402">
        <f>'11,30'!Y31</f>
        <v>0</v>
      </c>
      <c r="P22" s="4206"/>
      <c r="Q22" s="4207"/>
      <c r="R22" s="2060" t="s">
        <v>296</v>
      </c>
      <c r="S22" s="402">
        <f>'16,00'!Y41</f>
        <v>0</v>
      </c>
      <c r="T22" s="1590" t="s">
        <v>493</v>
      </c>
      <c r="U22" s="402">
        <f>'16,00'!Y31</f>
        <v>0</v>
      </c>
      <c r="W22" s="4206"/>
      <c r="X22" s="3811" t="s">
        <v>920</v>
      </c>
      <c r="Y22" s="1584">
        <f>'19,00'!X28</f>
        <v>12</v>
      </c>
      <c r="Z22" s="2638" t="s">
        <v>41</v>
      </c>
      <c r="AA22" s="402">
        <f>'19,00'!W30</f>
        <v>2</v>
      </c>
      <c r="AB22" s="2638" t="s">
        <v>590</v>
      </c>
      <c r="AC22" s="402">
        <f>'19,00'!W46</f>
        <v>1</v>
      </c>
      <c r="AE22" s="4206"/>
      <c r="AF22" s="4207"/>
      <c r="AG22" s="2239" t="s">
        <v>494</v>
      </c>
      <c r="AH22" s="402">
        <f>ночь!S39</f>
        <v>0</v>
      </c>
      <c r="AI22" s="324" t="s">
        <v>298</v>
      </c>
      <c r="AJ22" s="402">
        <f>ночь!S51</f>
        <v>0</v>
      </c>
    </row>
    <row r="23" spans="1:36" ht="15" customHeight="1">
      <c r="A23" s="326"/>
      <c r="B23" s="4295" t="s">
        <v>747</v>
      </c>
      <c r="C23" s="1584"/>
      <c r="D23" s="2638" t="s">
        <v>39</v>
      </c>
      <c r="E23" s="402">
        <f>'10,00'!W31</f>
        <v>2</v>
      </c>
      <c r="F23" s="324" t="str">
        <f>F14</f>
        <v>Горчичный</v>
      </c>
      <c r="G23" s="402">
        <f>'Основная продукция'!I78</f>
        <v>0</v>
      </c>
      <c r="I23" s="326"/>
      <c r="J23" s="4207" t="s">
        <v>252</v>
      </c>
      <c r="K23" s="324" t="s">
        <v>591</v>
      </c>
      <c r="L23" s="1399">
        <f>'11,30'!O43</f>
        <v>0</v>
      </c>
      <c r="M23" s="36" t="s">
        <v>296</v>
      </c>
      <c r="N23" s="402">
        <f>'11,30'!Z22</f>
        <v>0</v>
      </c>
      <c r="P23" s="326"/>
      <c r="Q23" s="4207" t="s">
        <v>252</v>
      </c>
      <c r="R23" s="324" t="s">
        <v>591</v>
      </c>
      <c r="S23" s="1399">
        <f>'16,00'!Y43</f>
        <v>0</v>
      </c>
      <c r="T23" s="36" t="s">
        <v>296</v>
      </c>
      <c r="U23" s="402">
        <f>'16,00'!Z22</f>
        <v>0</v>
      </c>
      <c r="W23" s="326"/>
      <c r="X23" s="4295" t="s">
        <v>747</v>
      </c>
      <c r="Y23" s="1584"/>
      <c r="Z23" s="2638" t="s">
        <v>39</v>
      </c>
      <c r="AA23" s="402">
        <f>'19,00'!W31</f>
        <v>3</v>
      </c>
      <c r="AB23" s="324" t="str">
        <f>AB14</f>
        <v>Горчичный</v>
      </c>
      <c r="AC23" s="402">
        <f>'Основная продукция'!AJ78</f>
        <v>1</v>
      </c>
      <c r="AE23" s="326"/>
      <c r="AF23" s="4207" t="s">
        <v>252</v>
      </c>
      <c r="AG23" s="2239" t="s">
        <v>282</v>
      </c>
      <c r="AH23" s="402">
        <f>ночь!S40</f>
        <v>0</v>
      </c>
      <c r="AI23" s="2239" t="s">
        <v>408</v>
      </c>
      <c r="AJ23" s="402">
        <f>ночь!T21</f>
        <v>0</v>
      </c>
    </row>
    <row r="24" spans="1:36" ht="15" customHeight="1">
      <c r="A24" s="4267">
        <f>ст.шашлык!A24</f>
        <v>44606</v>
      </c>
      <c r="B24" s="4295"/>
      <c r="C24" s="1584">
        <f>'10,00'!W50</f>
        <v>2</v>
      </c>
      <c r="D24" s="2638" t="s">
        <v>282</v>
      </c>
      <c r="E24" s="1399">
        <f>'10,00'!W36</f>
        <v>1</v>
      </c>
      <c r="F24" s="324" t="s">
        <v>55</v>
      </c>
      <c r="G24" s="402" t="e">
        <f>'10,00'!#REF!</f>
        <v>#REF!</v>
      </c>
      <c r="I24" s="4267">
        <f>I15</f>
        <v>44606</v>
      </c>
      <c r="J24" s="4207"/>
      <c r="K24" s="324" t="s">
        <v>55</v>
      </c>
      <c r="L24" s="1399">
        <f>'11,30'!Y49</f>
        <v>0</v>
      </c>
      <c r="M24" s="1590" t="s">
        <v>408</v>
      </c>
      <c r="N24" s="402">
        <f>'11,30'!Z21</f>
        <v>0</v>
      </c>
      <c r="P24" s="4267">
        <f>P15</f>
        <v>44606</v>
      </c>
      <c r="Q24" s="4207"/>
      <c r="R24" s="324" t="s">
        <v>55</v>
      </c>
      <c r="S24" s="1399">
        <f>'16,00'!Y49</f>
        <v>0</v>
      </c>
      <c r="T24" s="1590" t="s">
        <v>408</v>
      </c>
      <c r="U24" s="402">
        <f>'16,00'!Z21</f>
        <v>0</v>
      </c>
      <c r="W24" s="4267">
        <f>W15</f>
        <v>44606</v>
      </c>
      <c r="X24" s="4295"/>
      <c r="Y24" s="1584">
        <f>'19,00'!W50</f>
        <v>1</v>
      </c>
      <c r="Z24" s="2638" t="s">
        <v>282</v>
      </c>
      <c r="AA24" s="402">
        <f>'19,00'!W36</f>
        <v>0</v>
      </c>
      <c r="AB24" s="324" t="s">
        <v>55</v>
      </c>
      <c r="AC24" s="402" t="e">
        <f>'19,00'!#REF!</f>
        <v>#REF!</v>
      </c>
      <c r="AE24" s="4267">
        <f>AE15</f>
        <v>44606</v>
      </c>
      <c r="AF24" s="4207"/>
      <c r="AG24" s="2239" t="s">
        <v>296</v>
      </c>
      <c r="AH24" s="402">
        <f>ночь!S41</f>
        <v>0</v>
      </c>
      <c r="AI24" s="36" t="s">
        <v>296</v>
      </c>
      <c r="AJ24" s="402">
        <f>ночь!T22</f>
        <v>0</v>
      </c>
    </row>
    <row r="25" spans="1:36" ht="15" customHeight="1">
      <c r="A25" s="4268"/>
      <c r="B25" s="4296" t="s">
        <v>730</v>
      </c>
      <c r="C25" s="1584"/>
      <c r="D25" s="2638" t="s">
        <v>494</v>
      </c>
      <c r="E25" s="402">
        <f>'10,00'!W38</f>
        <v>1</v>
      </c>
      <c r="F25" s="2638" t="s">
        <v>56</v>
      </c>
      <c r="G25" s="402" t="e">
        <f>'10,00'!#REF!</f>
        <v>#REF!</v>
      </c>
      <c r="I25" s="4268"/>
      <c r="J25" s="4207" t="s">
        <v>253</v>
      </c>
      <c r="K25" s="1527" t="s">
        <v>56</v>
      </c>
      <c r="L25" s="402">
        <f>'11,30'!Y50</f>
        <v>0</v>
      </c>
      <c r="M25" s="1590" t="s">
        <v>494</v>
      </c>
      <c r="N25" s="402">
        <f>'11,30'!Y39</f>
        <v>0</v>
      </c>
      <c r="P25" s="4268"/>
      <c r="Q25" s="4207" t="s">
        <v>253</v>
      </c>
      <c r="R25" s="1527" t="s">
        <v>56</v>
      </c>
      <c r="S25" s="1399">
        <f>'16,00'!Y50</f>
        <v>0</v>
      </c>
      <c r="T25" s="1590" t="s">
        <v>494</v>
      </c>
      <c r="U25" s="402">
        <f>'16,00'!Y39</f>
        <v>0</v>
      </c>
      <c r="W25" s="4268"/>
      <c r="X25" s="4296" t="s">
        <v>730</v>
      </c>
      <c r="Y25" s="2601"/>
      <c r="Z25" s="2638" t="s">
        <v>494</v>
      </c>
      <c r="AA25" s="402">
        <f>'19,00'!W38</f>
        <v>1</v>
      </c>
      <c r="AB25" s="2638" t="s">
        <v>56</v>
      </c>
      <c r="AC25" s="402" t="e">
        <f>'19,00'!#REF!</f>
        <v>#REF!</v>
      </c>
      <c r="AE25" s="4268"/>
      <c r="AF25" s="4207" t="s">
        <v>253</v>
      </c>
      <c r="AG25" s="2239" t="s">
        <v>294</v>
      </c>
      <c r="AH25" s="1399">
        <f>ночь!S44</f>
        <v>0</v>
      </c>
      <c r="AI25" s="2239" t="s">
        <v>592</v>
      </c>
      <c r="AJ25" s="402">
        <f>ночь!S42</f>
        <v>0</v>
      </c>
    </row>
    <row r="26" spans="1:36" ht="15" customHeight="1">
      <c r="A26" s="319"/>
      <c r="B26" s="4297"/>
      <c r="C26" s="1584">
        <f>'10,00'!W49</f>
        <v>1</v>
      </c>
      <c r="D26" s="2638" t="s">
        <v>54</v>
      </c>
      <c r="E26" s="1399">
        <f>'10,00'!W41</f>
        <v>1</v>
      </c>
      <c r="F26" s="324" t="s">
        <v>298</v>
      </c>
      <c r="G26" s="402">
        <f>'10,00'!W48</f>
        <v>0</v>
      </c>
      <c r="I26" s="1528"/>
      <c r="J26" s="4207"/>
      <c r="K26" s="324" t="s">
        <v>298</v>
      </c>
      <c r="L26" s="1399">
        <f>'11,30'!Y51</f>
        <v>0</v>
      </c>
      <c r="M26" s="1590" t="s">
        <v>282</v>
      </c>
      <c r="N26" s="402">
        <f>'11,30'!Y40</f>
        <v>0</v>
      </c>
      <c r="P26" s="1528"/>
      <c r="Q26" s="4207"/>
      <c r="R26" s="324" t="s">
        <v>298</v>
      </c>
      <c r="S26" s="1399">
        <f>'16,00'!Y51</f>
        <v>0</v>
      </c>
      <c r="T26" s="1590" t="s">
        <v>282</v>
      </c>
      <c r="U26" s="402">
        <f>'16,00'!Y40</f>
        <v>0</v>
      </c>
      <c r="W26" s="1528"/>
      <c r="X26" s="4297"/>
      <c r="Y26" s="2258">
        <f>'19,00'!W49</f>
        <v>0</v>
      </c>
      <c r="Z26" s="2638" t="s">
        <v>54</v>
      </c>
      <c r="AA26" s="1399">
        <f>'19,00'!W41</f>
        <v>1</v>
      </c>
      <c r="AB26" s="324" t="s">
        <v>298</v>
      </c>
      <c r="AC26" s="402">
        <f>'19,00'!W48</f>
        <v>1</v>
      </c>
      <c r="AE26" s="2240"/>
      <c r="AF26" s="4207"/>
      <c r="AG26" s="2239" t="s">
        <v>295</v>
      </c>
      <c r="AH26" s="1399">
        <f>ночь!S45</f>
        <v>0</v>
      </c>
      <c r="AI26" s="2239" t="s">
        <v>591</v>
      </c>
      <c r="AJ26" s="402">
        <f>ночь!S43</f>
        <v>0</v>
      </c>
    </row>
    <row r="27" spans="1:36" ht="15" customHeight="1">
      <c r="C27" s="2600"/>
      <c r="E27" s="1400"/>
      <c r="G27" s="1400"/>
      <c r="L27" s="1400"/>
      <c r="N27" s="1400"/>
      <c r="S27" s="1400"/>
      <c r="U27" s="1400"/>
      <c r="Y27" s="2600"/>
      <c r="AA27" s="1400"/>
      <c r="AC27" s="1400"/>
      <c r="AH27" s="1400"/>
      <c r="AJ27" s="1400"/>
    </row>
    <row r="28" spans="1:36" ht="15" customHeight="1">
      <c r="A28" s="320"/>
      <c r="B28" s="3810" t="s">
        <v>927</v>
      </c>
      <c r="C28" s="2259">
        <f>'10,00'!E95</f>
        <v>0</v>
      </c>
      <c r="D28" s="2638" t="s">
        <v>408</v>
      </c>
      <c r="E28" s="402">
        <f>'10,00'!F71</f>
        <v>1</v>
      </c>
      <c r="F28" s="2638"/>
      <c r="G28" s="402"/>
      <c r="I28" s="1529"/>
      <c r="J28" s="4202"/>
      <c r="K28" s="2060" t="s">
        <v>590</v>
      </c>
      <c r="L28" s="402">
        <f>'11,30'!E97</f>
        <v>0</v>
      </c>
      <c r="M28" s="1590" t="s">
        <v>39</v>
      </c>
      <c r="N28" s="402" t="e">
        <f>'11,30'!E84</f>
        <v>#REF!</v>
      </c>
      <c r="P28" s="1529"/>
      <c r="Q28" s="4202"/>
      <c r="R28" s="2060" t="s">
        <v>590</v>
      </c>
      <c r="S28" s="402">
        <f>'16,00'!E97</f>
        <v>0</v>
      </c>
      <c r="T28" s="1590" t="s">
        <v>39</v>
      </c>
      <c r="U28" s="402" t="e">
        <f>'16,00'!E84</f>
        <v>#REF!</v>
      </c>
      <c r="W28" s="1529"/>
      <c r="X28" s="3810" t="s">
        <v>927</v>
      </c>
      <c r="Y28" s="2259">
        <f>'19,00'!E95</f>
        <v>0</v>
      </c>
      <c r="Z28" s="2638" t="s">
        <v>408</v>
      </c>
      <c r="AA28" s="402">
        <f>'19,00'!F71</f>
        <v>0</v>
      </c>
      <c r="AB28" s="2638"/>
      <c r="AC28" s="402"/>
      <c r="AE28" s="2241"/>
      <c r="AF28" s="4202"/>
      <c r="AG28" s="2239" t="s">
        <v>39</v>
      </c>
      <c r="AH28" s="402">
        <f>ночь!C84</f>
        <v>0</v>
      </c>
      <c r="AI28" s="2239" t="s">
        <v>54</v>
      </c>
      <c r="AJ28" s="402">
        <f>ночь!C103</f>
        <v>0</v>
      </c>
    </row>
    <row r="29" spans="1:36" ht="15" customHeight="1">
      <c r="A29" s="325">
        <f>A20</f>
        <v>0.41666666666666669</v>
      </c>
      <c r="B29" s="3810" t="s">
        <v>928</v>
      </c>
      <c r="C29" s="2259">
        <f>'10,00'!E96</f>
        <v>1</v>
      </c>
      <c r="D29" s="2447" t="s">
        <v>296</v>
      </c>
      <c r="E29" s="402">
        <f>'10,00'!F72</f>
        <v>1</v>
      </c>
      <c r="F29" s="2638" t="s">
        <v>56</v>
      </c>
      <c r="G29" s="402" t="e">
        <f>'10,00'!#REF!</f>
        <v>#REF!</v>
      </c>
      <c r="I29" s="325">
        <f>I20</f>
        <v>0</v>
      </c>
      <c r="J29" s="4202"/>
      <c r="K29" s="2060" t="s">
        <v>294</v>
      </c>
      <c r="L29" s="402">
        <f>'11,30'!E99</f>
        <v>0</v>
      </c>
      <c r="M29" s="1590" t="s">
        <v>41</v>
      </c>
      <c r="N29" s="402" t="e">
        <f>'11,30'!E85</f>
        <v>#REF!</v>
      </c>
      <c r="P29" s="325">
        <f>P20</f>
        <v>0.66666666666666663</v>
      </c>
      <c r="Q29" s="4202"/>
      <c r="R29" s="2060" t="s">
        <v>294</v>
      </c>
      <c r="S29" s="402">
        <f>'16,00'!E99</f>
        <v>0</v>
      </c>
      <c r="T29" s="1590" t="s">
        <v>41</v>
      </c>
      <c r="U29" s="402" t="e">
        <f>'16,00'!E85</f>
        <v>#REF!</v>
      </c>
      <c r="W29" s="325">
        <f>W20</f>
        <v>0.79166666666666663</v>
      </c>
      <c r="X29" s="3810" t="s">
        <v>928</v>
      </c>
      <c r="Y29" s="2259">
        <f>'19,00'!E96</f>
        <v>1</v>
      </c>
      <c r="Z29" s="2447" t="s">
        <v>296</v>
      </c>
      <c r="AA29" s="402">
        <f>'19,00'!F72</f>
        <v>0</v>
      </c>
      <c r="AB29" s="2638" t="s">
        <v>56</v>
      </c>
      <c r="AC29" s="402" t="e">
        <f>'19,00'!#REF!</f>
        <v>#REF!</v>
      </c>
      <c r="AE29" s="325">
        <f>AE20</f>
        <v>0</v>
      </c>
      <c r="AF29" s="4202"/>
      <c r="AG29" s="2239" t="s">
        <v>41</v>
      </c>
      <c r="AH29" s="402">
        <f>ночь!C85</f>
        <v>0</v>
      </c>
      <c r="AI29" s="324" t="s">
        <v>55</v>
      </c>
      <c r="AJ29" s="402">
        <f>ночь!C104</f>
        <v>0</v>
      </c>
    </row>
    <row r="30" spans="1:36" ht="15" customHeight="1">
      <c r="A30" s="4206" t="str">
        <f>ст.шашлык!A30</f>
        <v>павильон "Вефа"</v>
      </c>
      <c r="B30" s="3811" t="s">
        <v>919</v>
      </c>
      <c r="C30" s="1584">
        <f>'10,00'!F79</f>
        <v>0</v>
      </c>
      <c r="D30" s="2638" t="s">
        <v>493</v>
      </c>
      <c r="E30" s="402">
        <f>'10,00'!E81</f>
        <v>1</v>
      </c>
      <c r="F30" s="2638" t="s">
        <v>296</v>
      </c>
      <c r="G30" s="402">
        <f>'10,00'!E97</f>
        <v>1</v>
      </c>
      <c r="I30" s="4206" t="str">
        <f>A30</f>
        <v>павильон "Вефа"</v>
      </c>
      <c r="J30" s="4207" t="s">
        <v>251</v>
      </c>
      <c r="K30" s="2060" t="s">
        <v>295</v>
      </c>
      <c r="L30" s="402">
        <f>'11,30'!E100</f>
        <v>0</v>
      </c>
      <c r="M30" s="1590" t="s">
        <v>54</v>
      </c>
      <c r="N30" s="402">
        <f>'11,30'!E103</f>
        <v>0</v>
      </c>
      <c r="P30" s="4206" t="str">
        <f>I30</f>
        <v>павильон "Вефа"</v>
      </c>
      <c r="Q30" s="4207" t="s">
        <v>251</v>
      </c>
      <c r="R30" s="2060" t="s">
        <v>295</v>
      </c>
      <c r="S30" s="402">
        <f>'16,00'!E100</f>
        <v>0</v>
      </c>
      <c r="T30" s="1590" t="s">
        <v>54</v>
      </c>
      <c r="U30" s="402">
        <f>'16,00'!E103</f>
        <v>0</v>
      </c>
      <c r="W30" s="4206" t="str">
        <f>P30</f>
        <v>павильон "Вефа"</v>
      </c>
      <c r="X30" s="3811" t="s">
        <v>919</v>
      </c>
      <c r="Y30" s="1584">
        <f>'19,00'!F79</f>
        <v>20</v>
      </c>
      <c r="Z30" s="2638" t="s">
        <v>493</v>
      </c>
      <c r="AA30" s="402">
        <f>'19,00'!E81</f>
        <v>0</v>
      </c>
      <c r="AB30" s="2638" t="s">
        <v>296</v>
      </c>
      <c r="AC30" s="402">
        <f>'19,00'!E97</f>
        <v>0</v>
      </c>
      <c r="AE30" s="4206" t="str">
        <f>ст.шашлык!Y30</f>
        <v>павильон "Донецкая"</v>
      </c>
      <c r="AF30" s="4207" t="s">
        <v>251</v>
      </c>
      <c r="AG30" s="2239" t="s">
        <v>493</v>
      </c>
      <c r="AH30" s="402">
        <f>ночь!C86</f>
        <v>0</v>
      </c>
      <c r="AI30" s="2239" t="s">
        <v>56</v>
      </c>
      <c r="AJ30" s="402">
        <f>ночь!C105</f>
        <v>0</v>
      </c>
    </row>
    <row r="31" spans="1:36" ht="15" customHeight="1">
      <c r="A31" s="4206"/>
      <c r="B31" s="3811" t="s">
        <v>920</v>
      </c>
      <c r="C31" s="1584">
        <f>'10,00'!F80</f>
        <v>0</v>
      </c>
      <c r="D31" s="2638" t="s">
        <v>41</v>
      </c>
      <c r="E31" s="402">
        <f>'10,00'!E82</f>
        <v>0</v>
      </c>
      <c r="F31" s="2638" t="s">
        <v>590</v>
      </c>
      <c r="G31" s="402">
        <f>'10,00'!E98</f>
        <v>0</v>
      </c>
      <c r="I31" s="4206"/>
      <c r="J31" s="4207"/>
      <c r="K31" s="2060" t="s">
        <v>296</v>
      </c>
      <c r="L31" s="402">
        <f>'11,30'!E96</f>
        <v>0</v>
      </c>
      <c r="M31" s="1590" t="s">
        <v>493</v>
      </c>
      <c r="N31" s="402">
        <f>'11,30'!E86</f>
        <v>0</v>
      </c>
      <c r="P31" s="4206"/>
      <c r="Q31" s="4207"/>
      <c r="R31" s="2060" t="s">
        <v>296</v>
      </c>
      <c r="S31" s="402">
        <f>'16,00'!E96</f>
        <v>0</v>
      </c>
      <c r="T31" s="1590" t="s">
        <v>493</v>
      </c>
      <c r="U31" s="402">
        <f>'16,00'!E86</f>
        <v>0</v>
      </c>
      <c r="W31" s="4206"/>
      <c r="X31" s="3811" t="s">
        <v>920</v>
      </c>
      <c r="Y31" s="1584">
        <f>'19,00'!F80</f>
        <v>15</v>
      </c>
      <c r="Z31" s="2638" t="s">
        <v>41</v>
      </c>
      <c r="AA31" s="402">
        <f>'19,00'!E82</f>
        <v>0</v>
      </c>
      <c r="AB31" s="2638" t="s">
        <v>590</v>
      </c>
      <c r="AC31" s="402">
        <f>'19,00'!E98</f>
        <v>1</v>
      </c>
      <c r="AE31" s="4206"/>
      <c r="AF31" s="4207"/>
      <c r="AG31" s="2239" t="s">
        <v>494</v>
      </c>
      <c r="AH31" s="402">
        <f>ночь!C94</f>
        <v>0</v>
      </c>
      <c r="AI31" s="324" t="s">
        <v>298</v>
      </c>
      <c r="AJ31" s="402">
        <f>ночь!C106</f>
        <v>0</v>
      </c>
    </row>
    <row r="32" spans="1:36" ht="15" customHeight="1">
      <c r="A32" s="326"/>
      <c r="B32" s="4295" t="s">
        <v>747</v>
      </c>
      <c r="C32" s="1584"/>
      <c r="D32" s="2638" t="s">
        <v>39</v>
      </c>
      <c r="E32" s="402">
        <f>'10,00'!E83</f>
        <v>2</v>
      </c>
      <c r="F32" s="324" t="str">
        <f>F23</f>
        <v>Горчичный</v>
      </c>
      <c r="G32" s="402">
        <f>'Основная продукция'!I106</f>
        <v>0</v>
      </c>
      <c r="I32" s="326"/>
      <c r="J32" s="4207" t="s">
        <v>252</v>
      </c>
      <c r="K32" s="324" t="s">
        <v>591</v>
      </c>
      <c r="L32" s="1399">
        <f>'11,30'!E98</f>
        <v>0</v>
      </c>
      <c r="M32" s="36" t="s">
        <v>296</v>
      </c>
      <c r="N32" s="402">
        <f>'11,30'!F77</f>
        <v>0</v>
      </c>
      <c r="P32" s="326"/>
      <c r="Q32" s="4207" t="s">
        <v>252</v>
      </c>
      <c r="R32" s="324" t="s">
        <v>591</v>
      </c>
      <c r="S32" s="1399">
        <f>'16,00'!E98</f>
        <v>0</v>
      </c>
      <c r="T32" s="36" t="s">
        <v>296</v>
      </c>
      <c r="U32" s="402">
        <f>'16,00'!F77</f>
        <v>2</v>
      </c>
      <c r="W32" s="326"/>
      <c r="X32" s="4295" t="s">
        <v>747</v>
      </c>
      <c r="Y32" s="1584"/>
      <c r="Z32" s="2638" t="s">
        <v>39</v>
      </c>
      <c r="AA32" s="402">
        <f>'19,00'!E83</f>
        <v>1</v>
      </c>
      <c r="AB32" s="324" t="str">
        <f>AB23</f>
        <v>Горчичный</v>
      </c>
      <c r="AC32" s="402">
        <f>'Основная продукция'!AJ106</f>
        <v>1</v>
      </c>
      <c r="AE32" s="326"/>
      <c r="AF32" s="4207" t="s">
        <v>252</v>
      </c>
      <c r="AG32" s="2239" t="s">
        <v>282</v>
      </c>
      <c r="AH32" s="402">
        <f>ночь!C95</f>
        <v>0</v>
      </c>
      <c r="AI32" s="2239" t="s">
        <v>408</v>
      </c>
      <c r="AJ32" s="402">
        <f>ночь!D76</f>
        <v>0</v>
      </c>
    </row>
    <row r="33" spans="1:36" ht="15" customHeight="1">
      <c r="A33" s="4267">
        <f>ст.шашлык!A33</f>
        <v>44606</v>
      </c>
      <c r="B33" s="4295"/>
      <c r="C33" s="1584">
        <f>'10,00'!E102</f>
        <v>1</v>
      </c>
      <c r="D33" s="2638" t="s">
        <v>282</v>
      </c>
      <c r="E33" s="1399">
        <f>'10,00'!E88</f>
        <v>1</v>
      </c>
      <c r="F33" s="324" t="s">
        <v>55</v>
      </c>
      <c r="G33" s="402" t="e">
        <f>'10,00'!#REF!</f>
        <v>#REF!</v>
      </c>
      <c r="I33" s="4267">
        <f>I24</f>
        <v>44606</v>
      </c>
      <c r="J33" s="4207"/>
      <c r="K33" s="324" t="s">
        <v>55</v>
      </c>
      <c r="L33" s="1399">
        <f>'11,30'!E104</f>
        <v>0</v>
      </c>
      <c r="M33" s="1590" t="s">
        <v>408</v>
      </c>
      <c r="N33" s="402">
        <f>'11,30'!F76</f>
        <v>0</v>
      </c>
      <c r="P33" s="4267">
        <f>P24</f>
        <v>44606</v>
      </c>
      <c r="Q33" s="4207"/>
      <c r="R33" s="324" t="s">
        <v>55</v>
      </c>
      <c r="S33" s="1399">
        <f>'16,00'!E104</f>
        <v>0</v>
      </c>
      <c r="T33" s="1590" t="s">
        <v>408</v>
      </c>
      <c r="U33" s="402">
        <f>'16,00'!F76</f>
        <v>0</v>
      </c>
      <c r="W33" s="4267">
        <f>W24</f>
        <v>44606</v>
      </c>
      <c r="X33" s="4295"/>
      <c r="Y33" s="1584">
        <f>'19,00'!E102</f>
        <v>0</v>
      </c>
      <c r="Z33" s="2638" t="s">
        <v>282</v>
      </c>
      <c r="AA33" s="402">
        <f>'19,00'!E88</f>
        <v>0</v>
      </c>
      <c r="AB33" s="324" t="s">
        <v>55</v>
      </c>
      <c r="AC33" s="402" t="e">
        <f>'19,00'!#REF!</f>
        <v>#REF!</v>
      </c>
      <c r="AE33" s="4267">
        <f>AE24</f>
        <v>44606</v>
      </c>
      <c r="AF33" s="4207"/>
      <c r="AG33" s="2239" t="s">
        <v>296</v>
      </c>
      <c r="AH33" s="402">
        <f>ночь!C96</f>
        <v>0</v>
      </c>
      <c r="AI33" s="36" t="s">
        <v>296</v>
      </c>
      <c r="AJ33" s="402">
        <f>ночь!D77</f>
        <v>0</v>
      </c>
    </row>
    <row r="34" spans="1:36" ht="15" customHeight="1">
      <c r="A34" s="4268"/>
      <c r="B34" s="4296" t="s">
        <v>730</v>
      </c>
      <c r="C34" s="1584"/>
      <c r="D34" s="2638" t="s">
        <v>494</v>
      </c>
      <c r="E34" s="402">
        <f>'10,00'!E90</f>
        <v>0</v>
      </c>
      <c r="F34" s="2638" t="s">
        <v>56</v>
      </c>
      <c r="G34" s="402" t="e">
        <f>'10,00'!#REF!</f>
        <v>#REF!</v>
      </c>
      <c r="I34" s="4268"/>
      <c r="J34" s="4207" t="s">
        <v>253</v>
      </c>
      <c r="K34" s="1527" t="s">
        <v>56</v>
      </c>
      <c r="L34" s="402">
        <f>'11,30'!E105</f>
        <v>0</v>
      </c>
      <c r="M34" s="1590" t="s">
        <v>494</v>
      </c>
      <c r="N34" s="402">
        <f>'11,30'!E94</f>
        <v>0</v>
      </c>
      <c r="P34" s="4268"/>
      <c r="Q34" s="4207" t="s">
        <v>253</v>
      </c>
      <c r="R34" s="1527" t="s">
        <v>56</v>
      </c>
      <c r="S34" s="1399">
        <f>'16,00'!E105</f>
        <v>0</v>
      </c>
      <c r="T34" s="1590" t="s">
        <v>494</v>
      </c>
      <c r="U34" s="402">
        <f>'16,00'!E94</f>
        <v>0</v>
      </c>
      <c r="W34" s="4268"/>
      <c r="X34" s="4296" t="s">
        <v>730</v>
      </c>
      <c r="Y34" s="2601"/>
      <c r="Z34" s="2638" t="s">
        <v>494</v>
      </c>
      <c r="AA34" s="402">
        <f>'19,00'!E90</f>
        <v>0</v>
      </c>
      <c r="AB34" s="2638" t="s">
        <v>56</v>
      </c>
      <c r="AC34" s="402" t="e">
        <f>'19,00'!#REF!</f>
        <v>#REF!</v>
      </c>
      <c r="AE34" s="4268"/>
      <c r="AF34" s="4207" t="s">
        <v>253</v>
      </c>
      <c r="AG34" s="2239" t="s">
        <v>294</v>
      </c>
      <c r="AH34" s="1399">
        <f>ночь!C99</f>
        <v>0</v>
      </c>
      <c r="AI34" s="2239" t="s">
        <v>592</v>
      </c>
      <c r="AJ34" s="402">
        <f>ночь!C97</f>
        <v>0</v>
      </c>
    </row>
    <row r="35" spans="1:36" ht="15" customHeight="1">
      <c r="A35" s="319"/>
      <c r="B35" s="4297"/>
      <c r="C35" s="1584">
        <f>'10,00'!E101</f>
        <v>0</v>
      </c>
      <c r="D35" s="2638" t="s">
        <v>54</v>
      </c>
      <c r="E35" s="1399">
        <f>'10,00'!E93</f>
        <v>0</v>
      </c>
      <c r="F35" s="324" t="s">
        <v>298</v>
      </c>
      <c r="G35" s="402">
        <f>'10,00'!E100</f>
        <v>0</v>
      </c>
      <c r="I35" s="1528"/>
      <c r="J35" s="4207"/>
      <c r="K35" s="324" t="s">
        <v>298</v>
      </c>
      <c r="L35" s="1399">
        <f>'11,30'!E106</f>
        <v>0</v>
      </c>
      <c r="M35" s="1590" t="s">
        <v>282</v>
      </c>
      <c r="N35" s="402">
        <f>'11,30'!E95</f>
        <v>0</v>
      </c>
      <c r="P35" s="1528"/>
      <c r="Q35" s="4207"/>
      <c r="R35" s="324" t="s">
        <v>298</v>
      </c>
      <c r="S35" s="1399">
        <f>'16,00'!E106</f>
        <v>0</v>
      </c>
      <c r="T35" s="1590" t="s">
        <v>282</v>
      </c>
      <c r="U35" s="402">
        <f>'16,00'!E95</f>
        <v>0</v>
      </c>
      <c r="W35" s="1528"/>
      <c r="X35" s="4297"/>
      <c r="Y35" s="2258">
        <f>'19,00'!E101</f>
        <v>0</v>
      </c>
      <c r="Z35" s="2638" t="s">
        <v>54</v>
      </c>
      <c r="AA35" s="1399">
        <f>'19,00'!E93</f>
        <v>0</v>
      </c>
      <c r="AB35" s="324" t="s">
        <v>298</v>
      </c>
      <c r="AC35" s="402">
        <f>'19,00'!E100</f>
        <v>0</v>
      </c>
      <c r="AE35" s="2240"/>
      <c r="AF35" s="4207"/>
      <c r="AG35" s="2239" t="s">
        <v>295</v>
      </c>
      <c r="AH35" s="1399">
        <f>ночь!C100</f>
        <v>0</v>
      </c>
      <c r="AI35" s="2239" t="s">
        <v>591</v>
      </c>
      <c r="AJ35" s="402">
        <f>ночь!C98</f>
        <v>0</v>
      </c>
    </row>
    <row r="36" spans="1:36" ht="15" customHeight="1">
      <c r="C36" s="2600"/>
      <c r="E36" s="1400"/>
      <c r="G36" s="1400"/>
      <c r="L36" s="1400"/>
      <c r="N36" s="1400"/>
      <c r="S36" s="1400"/>
      <c r="U36" s="1400"/>
      <c r="Y36" s="2600"/>
      <c r="AA36" s="1400"/>
      <c r="AC36" s="1400"/>
      <c r="AH36" s="1400"/>
      <c r="AJ36" s="1400"/>
    </row>
    <row r="37" spans="1:36" ht="15" customHeight="1">
      <c r="A37" s="320"/>
      <c r="B37" s="3810" t="s">
        <v>927</v>
      </c>
      <c r="C37" s="2259">
        <f>'10,00'!N95</f>
        <v>6</v>
      </c>
      <c r="D37" s="2638" t="s">
        <v>408</v>
      </c>
      <c r="E37" s="402">
        <f>'10,00'!O71</f>
        <v>2</v>
      </c>
      <c r="F37" s="2638"/>
      <c r="G37" s="402"/>
      <c r="I37" s="1529"/>
      <c r="J37" s="4202"/>
      <c r="K37" s="2060" t="s">
        <v>590</v>
      </c>
      <c r="L37" s="402">
        <f>'11,30'!O97</f>
        <v>0</v>
      </c>
      <c r="M37" s="1590" t="s">
        <v>39</v>
      </c>
      <c r="N37" s="402" t="e">
        <f>'11,30'!O84</f>
        <v>#REF!</v>
      </c>
      <c r="P37" s="1529"/>
      <c r="Q37" s="4202"/>
      <c r="R37" s="2060" t="s">
        <v>590</v>
      </c>
      <c r="S37" s="402">
        <f>'16,00'!O97</f>
        <v>0</v>
      </c>
      <c r="T37" s="1590" t="s">
        <v>39</v>
      </c>
      <c r="U37" s="402" t="e">
        <f>'16,00'!O84</f>
        <v>#REF!</v>
      </c>
      <c r="W37" s="1529"/>
      <c r="X37" s="3810" t="s">
        <v>927</v>
      </c>
      <c r="Y37" s="2259">
        <f>'19,00'!N95</f>
        <v>1</v>
      </c>
      <c r="Z37" s="2638" t="s">
        <v>408</v>
      </c>
      <c r="AA37" s="402">
        <f>'19,00'!O71</f>
        <v>4</v>
      </c>
      <c r="AB37" s="2638"/>
      <c r="AC37" s="402"/>
      <c r="AE37" s="2241"/>
      <c r="AF37" s="4202"/>
      <c r="AG37" s="2239" t="s">
        <v>39</v>
      </c>
      <c r="AH37" s="402">
        <f>ночь!K84</f>
        <v>0</v>
      </c>
      <c r="AI37" s="2239" t="s">
        <v>54</v>
      </c>
      <c r="AJ37" s="402">
        <f>ночь!K103</f>
        <v>0</v>
      </c>
    </row>
    <row r="38" spans="1:36" ht="15" customHeight="1">
      <c r="A38" s="325">
        <f>A29</f>
        <v>0.41666666666666669</v>
      </c>
      <c r="B38" s="3810" t="s">
        <v>928</v>
      </c>
      <c r="C38" s="2259">
        <f>'10,00'!N96</f>
        <v>2</v>
      </c>
      <c r="D38" s="2447" t="s">
        <v>296</v>
      </c>
      <c r="E38" s="402">
        <f>'10,00'!O72</f>
        <v>1</v>
      </c>
      <c r="F38" s="2638" t="s">
        <v>56</v>
      </c>
      <c r="G38" s="402" t="e">
        <f>'10,00'!#REF!</f>
        <v>#REF!</v>
      </c>
      <c r="I38" s="325">
        <f>I29</f>
        <v>0</v>
      </c>
      <c r="J38" s="4202"/>
      <c r="K38" s="2060" t="s">
        <v>294</v>
      </c>
      <c r="L38" s="402">
        <f>'11,30'!O99</f>
        <v>0</v>
      </c>
      <c r="M38" s="1590" t="s">
        <v>41</v>
      </c>
      <c r="N38" s="402" t="e">
        <f>'11,30'!O85</f>
        <v>#REF!</v>
      </c>
      <c r="P38" s="325">
        <f>P29</f>
        <v>0.66666666666666663</v>
      </c>
      <c r="Q38" s="4202"/>
      <c r="R38" s="2060" t="s">
        <v>294</v>
      </c>
      <c r="S38" s="402">
        <f>'16,00'!O99</f>
        <v>0</v>
      </c>
      <c r="T38" s="1590" t="s">
        <v>41</v>
      </c>
      <c r="U38" s="402" t="e">
        <f>'16,00'!O85</f>
        <v>#REF!</v>
      </c>
      <c r="W38" s="325">
        <f>W29</f>
        <v>0.79166666666666663</v>
      </c>
      <c r="X38" s="3810" t="s">
        <v>928</v>
      </c>
      <c r="Y38" s="2259">
        <f>'19,00'!N96</f>
        <v>0</v>
      </c>
      <c r="Z38" s="2447" t="s">
        <v>296</v>
      </c>
      <c r="AA38" s="402">
        <f>'19,00'!O72</f>
        <v>1</v>
      </c>
      <c r="AB38" s="2638" t="s">
        <v>56</v>
      </c>
      <c r="AC38" s="402" t="e">
        <f>'19,00'!#REF!</f>
        <v>#REF!</v>
      </c>
      <c r="AE38" s="325">
        <f>AE29</f>
        <v>0</v>
      </c>
      <c r="AF38" s="4202"/>
      <c r="AG38" s="2239" t="s">
        <v>41</v>
      </c>
      <c r="AH38" s="402">
        <f>ночь!K85</f>
        <v>0</v>
      </c>
      <c r="AI38" s="324" t="s">
        <v>55</v>
      </c>
      <c r="AJ38" s="402">
        <f>ночь!K104</f>
        <v>0</v>
      </c>
    </row>
    <row r="39" spans="1:36" ht="15" customHeight="1">
      <c r="A39" s="4206" t="str">
        <f>ст.шашлык!A39</f>
        <v>павильон "Бар"</v>
      </c>
      <c r="B39" s="3811" t="s">
        <v>919</v>
      </c>
      <c r="C39" s="1584">
        <f>'10,00'!O79</f>
        <v>50</v>
      </c>
      <c r="D39" s="2638" t="s">
        <v>493</v>
      </c>
      <c r="E39" s="402">
        <f>'10,00'!N81</f>
        <v>4</v>
      </c>
      <c r="F39" s="2638" t="s">
        <v>296</v>
      </c>
      <c r="G39" s="402">
        <f>'10,00'!N97</f>
        <v>1</v>
      </c>
      <c r="I39" s="4206" t="str">
        <f>A39</f>
        <v>павильон "Бар"</v>
      </c>
      <c r="J39" s="4207" t="s">
        <v>251</v>
      </c>
      <c r="K39" s="2060" t="s">
        <v>295</v>
      </c>
      <c r="L39" s="402">
        <f>'11,30'!O100</f>
        <v>0</v>
      </c>
      <c r="M39" s="1590" t="s">
        <v>54</v>
      </c>
      <c r="N39" s="402">
        <f>'11,30'!O103</f>
        <v>0</v>
      </c>
      <c r="P39" s="4206" t="str">
        <f>I39</f>
        <v>павильон "Бар"</v>
      </c>
      <c r="Q39" s="4207" t="s">
        <v>251</v>
      </c>
      <c r="R39" s="2060" t="s">
        <v>295</v>
      </c>
      <c r="S39" s="402">
        <f>'16,00'!O100</f>
        <v>0</v>
      </c>
      <c r="T39" s="1590" t="s">
        <v>54</v>
      </c>
      <c r="U39" s="402">
        <f>'16,00'!O103</f>
        <v>0</v>
      </c>
      <c r="W39" s="4206" t="str">
        <f>P39</f>
        <v>павильон "Бар"</v>
      </c>
      <c r="X39" s="3811" t="s">
        <v>919</v>
      </c>
      <c r="Y39" s="1584">
        <f>'19,00'!O79</f>
        <v>20</v>
      </c>
      <c r="Z39" s="2638" t="s">
        <v>493</v>
      </c>
      <c r="AA39" s="402">
        <f>'19,00'!N81</f>
        <v>1</v>
      </c>
      <c r="AB39" s="2638" t="s">
        <v>296</v>
      </c>
      <c r="AC39" s="402">
        <f>'19,00'!N97</f>
        <v>1</v>
      </c>
      <c r="AE39" s="4206" t="str">
        <f>ст.шашлык!Y39</f>
        <v>павильон "Карпинка"</v>
      </c>
      <c r="AF39" s="4207" t="s">
        <v>251</v>
      </c>
      <c r="AG39" s="2239" t="s">
        <v>493</v>
      </c>
      <c r="AH39" s="402">
        <f>ночь!K86</f>
        <v>0</v>
      </c>
      <c r="AI39" s="2239" t="s">
        <v>56</v>
      </c>
      <c r="AJ39" s="402">
        <f>ночь!K105</f>
        <v>0</v>
      </c>
    </row>
    <row r="40" spans="1:36" ht="15" customHeight="1">
      <c r="A40" s="4206"/>
      <c r="B40" s="3811" t="s">
        <v>920</v>
      </c>
      <c r="C40" s="1584">
        <f>'10,00'!O80</f>
        <v>60</v>
      </c>
      <c r="D40" s="2638" t="s">
        <v>41</v>
      </c>
      <c r="E40" s="402">
        <f>'10,00'!N82</f>
        <v>4</v>
      </c>
      <c r="F40" s="2638" t="s">
        <v>590</v>
      </c>
      <c r="G40" s="402">
        <f>'10,00'!N98</f>
        <v>1</v>
      </c>
      <c r="I40" s="4206"/>
      <c r="J40" s="4207"/>
      <c r="K40" s="2060" t="s">
        <v>296</v>
      </c>
      <c r="L40" s="402">
        <f>'11,30'!O96</f>
        <v>0</v>
      </c>
      <c r="M40" s="1590" t="s">
        <v>493</v>
      </c>
      <c r="N40" s="402">
        <f>'11,30'!O86</f>
        <v>0</v>
      </c>
      <c r="P40" s="4206"/>
      <c r="Q40" s="4207"/>
      <c r="R40" s="2060" t="s">
        <v>296</v>
      </c>
      <c r="S40" s="402">
        <f>'16,00'!O96</f>
        <v>0</v>
      </c>
      <c r="T40" s="1590" t="s">
        <v>493</v>
      </c>
      <c r="U40" s="402">
        <f>'16,00'!O86</f>
        <v>0</v>
      </c>
      <c r="W40" s="4206"/>
      <c r="X40" s="3811" t="s">
        <v>920</v>
      </c>
      <c r="Y40" s="1584">
        <f>'19,00'!O80</f>
        <v>30</v>
      </c>
      <c r="Z40" s="2638" t="s">
        <v>41</v>
      </c>
      <c r="AA40" s="402">
        <f>'19,00'!N82</f>
        <v>1</v>
      </c>
      <c r="AB40" s="2638" t="s">
        <v>590</v>
      </c>
      <c r="AC40" s="402">
        <f>'19,00'!N98</f>
        <v>0</v>
      </c>
      <c r="AE40" s="4206"/>
      <c r="AF40" s="4207"/>
      <c r="AG40" s="2239" t="s">
        <v>494</v>
      </c>
      <c r="AH40" s="402">
        <f>ночь!K94</f>
        <v>0</v>
      </c>
      <c r="AI40" s="324" t="s">
        <v>298</v>
      </c>
      <c r="AJ40" s="402">
        <f>ночь!K106</f>
        <v>0</v>
      </c>
    </row>
    <row r="41" spans="1:36" ht="15" customHeight="1">
      <c r="A41" s="326"/>
      <c r="B41" s="4295" t="s">
        <v>747</v>
      </c>
      <c r="C41" s="1584"/>
      <c r="D41" s="2638" t="s">
        <v>39</v>
      </c>
      <c r="E41" s="402">
        <f>'10,00'!N83</f>
        <v>6</v>
      </c>
      <c r="F41" s="324" t="str">
        <f>F32</f>
        <v>Горчичный</v>
      </c>
      <c r="G41" s="402">
        <f>'Основная продукция'!I134</f>
        <v>1</v>
      </c>
      <c r="I41" s="326"/>
      <c r="J41" s="4207" t="s">
        <v>252</v>
      </c>
      <c r="K41" s="324" t="s">
        <v>591</v>
      </c>
      <c r="L41" s="1399">
        <f>'11,30'!O98</f>
        <v>0</v>
      </c>
      <c r="M41" s="36" t="s">
        <v>296</v>
      </c>
      <c r="N41" s="402">
        <f>'11,30'!P77</f>
        <v>0</v>
      </c>
      <c r="P41" s="326"/>
      <c r="Q41" s="4207" t="s">
        <v>252</v>
      </c>
      <c r="R41" s="324" t="s">
        <v>591</v>
      </c>
      <c r="S41" s="1399">
        <f>'16,00'!O98</f>
        <v>0</v>
      </c>
      <c r="T41" s="36" t="s">
        <v>296</v>
      </c>
      <c r="U41" s="402">
        <f>'16,00'!P77</f>
        <v>0</v>
      </c>
      <c r="W41" s="326"/>
      <c r="X41" s="4295" t="s">
        <v>747</v>
      </c>
      <c r="Y41" s="1584"/>
      <c r="Z41" s="2638" t="s">
        <v>39</v>
      </c>
      <c r="AA41" s="402">
        <f>'19,00'!N83</f>
        <v>3</v>
      </c>
      <c r="AB41" s="324" t="str">
        <f>AB32</f>
        <v>Горчичный</v>
      </c>
      <c r="AC41" s="402">
        <f>'Основная продукция'!AJ134</f>
        <v>0</v>
      </c>
      <c r="AE41" s="326"/>
      <c r="AF41" s="4207" t="s">
        <v>252</v>
      </c>
      <c r="AG41" s="2239" t="s">
        <v>282</v>
      </c>
      <c r="AH41" s="402">
        <f>ночь!K95</f>
        <v>0</v>
      </c>
      <c r="AI41" s="2239" t="s">
        <v>408</v>
      </c>
      <c r="AJ41" s="402">
        <f>ночь!L76</f>
        <v>0</v>
      </c>
    </row>
    <row r="42" spans="1:36" ht="15" customHeight="1">
      <c r="A42" s="4267">
        <f>ст.шашлык!A42</f>
        <v>44606</v>
      </c>
      <c r="B42" s="4295"/>
      <c r="C42" s="1584">
        <f>'10,00'!N102</f>
        <v>3</v>
      </c>
      <c r="D42" s="2638" t="s">
        <v>282</v>
      </c>
      <c r="E42" s="1399">
        <f>'10,00'!N88</f>
        <v>0</v>
      </c>
      <c r="F42" s="324" t="s">
        <v>55</v>
      </c>
      <c r="G42" s="402" t="e">
        <f>'10,00'!#REF!</f>
        <v>#REF!</v>
      </c>
      <c r="I42" s="4267">
        <f>A42</f>
        <v>44606</v>
      </c>
      <c r="J42" s="4207"/>
      <c r="K42" s="324" t="s">
        <v>55</v>
      </c>
      <c r="L42" s="1399">
        <f>'11,30'!O104</f>
        <v>0</v>
      </c>
      <c r="M42" s="1590" t="s">
        <v>408</v>
      </c>
      <c r="N42" s="402">
        <f>'11,30'!P76</f>
        <v>0</v>
      </c>
      <c r="P42" s="4267">
        <f>P33</f>
        <v>44606</v>
      </c>
      <c r="Q42" s="4207"/>
      <c r="R42" s="324" t="s">
        <v>55</v>
      </c>
      <c r="S42" s="1399">
        <f>'16,00'!O104</f>
        <v>0</v>
      </c>
      <c r="T42" s="1590" t="s">
        <v>408</v>
      </c>
      <c r="U42" s="402">
        <f>'16,00'!P76</f>
        <v>0</v>
      </c>
      <c r="W42" s="4267">
        <f>W33</f>
        <v>44606</v>
      </c>
      <c r="X42" s="4295"/>
      <c r="Y42" s="1584">
        <f>'19,00'!N102</f>
        <v>1</v>
      </c>
      <c r="Z42" s="2638" t="s">
        <v>282</v>
      </c>
      <c r="AA42" s="402">
        <f>'19,00'!N88</f>
        <v>3</v>
      </c>
      <c r="AB42" s="324" t="s">
        <v>55</v>
      </c>
      <c r="AC42" s="402" t="e">
        <f>'19,00'!#REF!</f>
        <v>#REF!</v>
      </c>
      <c r="AE42" s="4267">
        <f>AE33</f>
        <v>44606</v>
      </c>
      <c r="AF42" s="4207"/>
      <c r="AG42" s="2239" t="s">
        <v>296</v>
      </c>
      <c r="AH42" s="402">
        <f>ночь!K96</f>
        <v>0</v>
      </c>
      <c r="AI42" s="36" t="s">
        <v>296</v>
      </c>
      <c r="AJ42" s="402">
        <f>ночь!L77</f>
        <v>0</v>
      </c>
    </row>
    <row r="43" spans="1:36" ht="15" customHeight="1">
      <c r="A43" s="4268"/>
      <c r="B43" s="4296" t="s">
        <v>730</v>
      </c>
      <c r="C43" s="1584"/>
      <c r="D43" s="2638" t="s">
        <v>494</v>
      </c>
      <c r="E43" s="402">
        <f>'10,00'!N90</f>
        <v>0</v>
      </c>
      <c r="F43" s="2638" t="s">
        <v>56</v>
      </c>
      <c r="G43" s="402" t="e">
        <f>'10,00'!#REF!</f>
        <v>#REF!</v>
      </c>
      <c r="I43" s="4268"/>
      <c r="J43" s="4207" t="s">
        <v>253</v>
      </c>
      <c r="K43" s="1527" t="s">
        <v>56</v>
      </c>
      <c r="L43" s="402">
        <f>'11,30'!O105</f>
        <v>0</v>
      </c>
      <c r="M43" s="1590" t="s">
        <v>494</v>
      </c>
      <c r="N43" s="402">
        <f>'11,30'!O94</f>
        <v>0</v>
      </c>
      <c r="P43" s="4268"/>
      <c r="Q43" s="4207" t="s">
        <v>253</v>
      </c>
      <c r="R43" s="1527" t="s">
        <v>56</v>
      </c>
      <c r="S43" s="1399">
        <f>'16,00'!O105</f>
        <v>0</v>
      </c>
      <c r="T43" s="1590" t="s">
        <v>494</v>
      </c>
      <c r="U43" s="402">
        <f>'16,00'!O94</f>
        <v>0</v>
      </c>
      <c r="W43" s="4268"/>
      <c r="X43" s="4296" t="s">
        <v>730</v>
      </c>
      <c r="Y43" s="2601"/>
      <c r="Z43" s="2638" t="s">
        <v>494</v>
      </c>
      <c r="AA43" s="402">
        <f>'19,00'!N90</f>
        <v>2</v>
      </c>
      <c r="AB43" s="2638" t="s">
        <v>56</v>
      </c>
      <c r="AC43" s="402" t="e">
        <f>'19,00'!#REF!</f>
        <v>#REF!</v>
      </c>
      <c r="AE43" s="4268"/>
      <c r="AF43" s="4207" t="s">
        <v>253</v>
      </c>
      <c r="AG43" s="2239" t="s">
        <v>294</v>
      </c>
      <c r="AH43" s="1399">
        <f>ночь!K99</f>
        <v>0</v>
      </c>
      <c r="AI43" s="2239" t="s">
        <v>592</v>
      </c>
      <c r="AJ43" s="402">
        <f>ночь!K97</f>
        <v>0</v>
      </c>
    </row>
    <row r="44" spans="1:36" ht="15" customHeight="1">
      <c r="A44" s="319"/>
      <c r="B44" s="4297"/>
      <c r="C44" s="1584">
        <f>'10,00'!N101</f>
        <v>1</v>
      </c>
      <c r="D44" s="2638" t="s">
        <v>54</v>
      </c>
      <c r="E44" s="1399">
        <f>'10,00'!N93</f>
        <v>0</v>
      </c>
      <c r="F44" s="324" t="s">
        <v>298</v>
      </c>
      <c r="G44" s="402">
        <f>'10,00'!N100</f>
        <v>0</v>
      </c>
      <c r="I44" s="1528"/>
      <c r="J44" s="4207"/>
      <c r="K44" s="324" t="s">
        <v>298</v>
      </c>
      <c r="L44" s="1399">
        <f>'11,30'!O106</f>
        <v>0</v>
      </c>
      <c r="M44" s="1590" t="s">
        <v>282</v>
      </c>
      <c r="N44" s="402">
        <f>'11,30'!O95</f>
        <v>0</v>
      </c>
      <c r="P44" s="1528"/>
      <c r="Q44" s="4207"/>
      <c r="R44" s="324" t="s">
        <v>298</v>
      </c>
      <c r="S44" s="1399">
        <f>'16,00'!O106</f>
        <v>0</v>
      </c>
      <c r="T44" s="1590" t="s">
        <v>282</v>
      </c>
      <c r="U44" s="402">
        <f>'16,00'!O95</f>
        <v>0</v>
      </c>
      <c r="W44" s="1528"/>
      <c r="X44" s="4297"/>
      <c r="Y44" s="2258">
        <f>'19,00'!N101</f>
        <v>1</v>
      </c>
      <c r="Z44" s="2638" t="s">
        <v>54</v>
      </c>
      <c r="AA44" s="1399">
        <f>'19,00'!N93</f>
        <v>2</v>
      </c>
      <c r="AB44" s="324" t="s">
        <v>298</v>
      </c>
      <c r="AC44" s="402">
        <f>'19,00'!N100</f>
        <v>1</v>
      </c>
      <c r="AE44" s="2240"/>
      <c r="AF44" s="4207"/>
      <c r="AG44" s="2239" t="s">
        <v>295</v>
      </c>
      <c r="AH44" s="1399">
        <f>ночь!K100</f>
        <v>0</v>
      </c>
      <c r="AI44" s="2239" t="s">
        <v>591</v>
      </c>
      <c r="AJ44" s="402">
        <f>ночь!K98</f>
        <v>0</v>
      </c>
    </row>
    <row r="45" spans="1:36" ht="15" customHeight="1">
      <c r="C45" s="2600"/>
      <c r="E45" s="1400"/>
      <c r="G45" s="1400"/>
      <c r="L45" s="1400"/>
      <c r="N45" s="1400"/>
      <c r="S45" s="1400"/>
      <c r="U45" s="1400"/>
      <c r="Y45" s="2600"/>
      <c r="AA45" s="1400"/>
      <c r="AC45" s="1400"/>
      <c r="AH45" s="1400"/>
      <c r="AJ45" s="1400"/>
    </row>
    <row r="46" spans="1:36" ht="15" customHeight="1">
      <c r="A46" s="320"/>
      <c r="B46" s="3810" t="s">
        <v>927</v>
      </c>
      <c r="C46" s="2259">
        <f>'10,00'!W95</f>
        <v>4</v>
      </c>
      <c r="D46" s="2638" t="s">
        <v>408</v>
      </c>
      <c r="E46" s="402">
        <f>'10,00'!X71</f>
        <v>0</v>
      </c>
      <c r="F46" s="2638"/>
      <c r="G46" s="402"/>
      <c r="I46" s="1529"/>
      <c r="J46" s="4202"/>
      <c r="K46" s="2060" t="s">
        <v>590</v>
      </c>
      <c r="L46" s="402">
        <f>'11,30'!Y97</f>
        <v>0</v>
      </c>
      <c r="M46" s="1590" t="s">
        <v>39</v>
      </c>
      <c r="N46" s="402">
        <f>'11,30'!Y84</f>
        <v>0</v>
      </c>
      <c r="P46" s="1529"/>
      <c r="Q46" s="4202"/>
      <c r="R46" s="2060" t="s">
        <v>590</v>
      </c>
      <c r="S46" s="402">
        <f>'16,00'!Y97</f>
        <v>0</v>
      </c>
      <c r="T46" s="1590" t="s">
        <v>39</v>
      </c>
      <c r="U46" s="402">
        <f>'16,00'!Y84</f>
        <v>0</v>
      </c>
      <c r="W46" s="1529"/>
      <c r="X46" s="3810" t="s">
        <v>927</v>
      </c>
      <c r="Y46" s="2259">
        <f>'19,00'!W95</f>
        <v>2</v>
      </c>
      <c r="Z46" s="2638" t="s">
        <v>408</v>
      </c>
      <c r="AA46" s="402">
        <f>'19,00'!X71</f>
        <v>1</v>
      </c>
      <c r="AB46" s="2638"/>
      <c r="AC46" s="402"/>
      <c r="AE46" s="2241"/>
      <c r="AF46" s="4202"/>
      <c r="AG46" s="2239" t="s">
        <v>39</v>
      </c>
      <c r="AH46" s="402">
        <f>ночь!S84</f>
        <v>0</v>
      </c>
      <c r="AI46" s="2239" t="s">
        <v>54</v>
      </c>
      <c r="AJ46" s="402">
        <f>ночь!S103</f>
        <v>0</v>
      </c>
    </row>
    <row r="47" spans="1:36" ht="15" customHeight="1">
      <c r="A47" s="325">
        <f>A38</f>
        <v>0.41666666666666669</v>
      </c>
      <c r="B47" s="3810" t="s">
        <v>928</v>
      </c>
      <c r="C47" s="2259">
        <f>'10,00'!W96</f>
        <v>3</v>
      </c>
      <c r="D47" s="2447" t="s">
        <v>296</v>
      </c>
      <c r="E47" s="402">
        <f>'10,00'!X72</f>
        <v>1</v>
      </c>
      <c r="F47" s="2638" t="s">
        <v>56</v>
      </c>
      <c r="G47" s="402" t="e">
        <f>'10,00'!#REF!</f>
        <v>#REF!</v>
      </c>
      <c r="I47" s="325">
        <f>I38</f>
        <v>0</v>
      </c>
      <c r="J47" s="4202"/>
      <c r="K47" s="2060" t="s">
        <v>294</v>
      </c>
      <c r="L47" s="402">
        <f>'11,30'!Y99</f>
        <v>0</v>
      </c>
      <c r="M47" s="1590" t="s">
        <v>41</v>
      </c>
      <c r="N47" s="402">
        <f>'11,30'!Y85</f>
        <v>0</v>
      </c>
      <c r="P47" s="325">
        <f>P38</f>
        <v>0.66666666666666663</v>
      </c>
      <c r="Q47" s="4202"/>
      <c r="R47" s="2060" t="s">
        <v>294</v>
      </c>
      <c r="S47" s="402">
        <f>'16,00'!Y99</f>
        <v>0</v>
      </c>
      <c r="T47" s="1590" t="s">
        <v>41</v>
      </c>
      <c r="U47" s="402">
        <f>'16,00'!Y85</f>
        <v>0</v>
      </c>
      <c r="W47" s="325">
        <f>W38</f>
        <v>0.79166666666666663</v>
      </c>
      <c r="X47" s="3810" t="s">
        <v>928</v>
      </c>
      <c r="Y47" s="2259">
        <f>'19,00'!W96</f>
        <v>1</v>
      </c>
      <c r="Z47" s="2447" t="s">
        <v>296</v>
      </c>
      <c r="AA47" s="402">
        <f>'19,00'!X72</f>
        <v>0</v>
      </c>
      <c r="AB47" s="2638" t="s">
        <v>56</v>
      </c>
      <c r="AC47" s="402" t="e">
        <f>'19,00'!#REF!</f>
        <v>#REF!</v>
      </c>
      <c r="AE47" s="325">
        <f>AE38</f>
        <v>0</v>
      </c>
      <c r="AF47" s="4202"/>
      <c r="AG47" s="2239" t="s">
        <v>41</v>
      </c>
      <c r="AH47" s="402">
        <f>ночь!S85</f>
        <v>0</v>
      </c>
      <c r="AI47" s="324" t="s">
        <v>55</v>
      </c>
      <c r="AJ47" s="402">
        <f>ночь!S104</f>
        <v>0</v>
      </c>
    </row>
    <row r="48" spans="1:36" ht="15" customHeight="1">
      <c r="A48" s="4206" t="str">
        <f>ст.шашлык!A48</f>
        <v>павильон "Ай-Пери"</v>
      </c>
      <c r="B48" s="3811" t="s">
        <v>919</v>
      </c>
      <c r="C48" s="1584">
        <f>'10,00'!X79</f>
        <v>0</v>
      </c>
      <c r="D48" s="2638" t="s">
        <v>493</v>
      </c>
      <c r="E48" s="402">
        <f>'10,00'!W81</f>
        <v>5</v>
      </c>
      <c r="F48" s="2638" t="s">
        <v>296</v>
      </c>
      <c r="G48" s="402">
        <f>'10,00'!W97</f>
        <v>2</v>
      </c>
      <c r="I48" s="4206" t="str">
        <f>A48</f>
        <v>павильон "Ай-Пери"</v>
      </c>
      <c r="J48" s="4207" t="s">
        <v>251</v>
      </c>
      <c r="K48" s="2060" t="s">
        <v>295</v>
      </c>
      <c r="L48" s="402">
        <f>'11,30'!Y100</f>
        <v>0</v>
      </c>
      <c r="M48" s="1590" t="s">
        <v>54</v>
      </c>
      <c r="N48" s="402">
        <f>'11,30'!Y103</f>
        <v>0</v>
      </c>
      <c r="P48" s="4206" t="str">
        <f>I48</f>
        <v>павильон "Ай-Пери"</v>
      </c>
      <c r="Q48" s="4207" t="s">
        <v>251</v>
      </c>
      <c r="R48" s="2060" t="s">
        <v>295</v>
      </c>
      <c r="S48" s="402">
        <f>'16,00'!Y100</f>
        <v>0</v>
      </c>
      <c r="T48" s="1590" t="s">
        <v>54</v>
      </c>
      <c r="U48" s="402">
        <f>'16,00'!Y103</f>
        <v>0</v>
      </c>
      <c r="W48" s="4206" t="str">
        <f>P48</f>
        <v>павильон "Ай-Пери"</v>
      </c>
      <c r="X48" s="3811" t="s">
        <v>919</v>
      </c>
      <c r="Y48" s="1584">
        <f>'19,00'!X79</f>
        <v>0</v>
      </c>
      <c r="Z48" s="2638" t="s">
        <v>493</v>
      </c>
      <c r="AA48" s="402">
        <f>'19,00'!W81</f>
        <v>3</v>
      </c>
      <c r="AB48" s="2638" t="s">
        <v>296</v>
      </c>
      <c r="AC48" s="402">
        <f>'19,00'!W97</f>
        <v>0</v>
      </c>
      <c r="AE48" s="4206" t="str">
        <f>ст.шашлык!Y48</f>
        <v>12 мкр</v>
      </c>
      <c r="AF48" s="4207" t="s">
        <v>251</v>
      </c>
      <c r="AG48" s="2239" t="s">
        <v>493</v>
      </c>
      <c r="AH48" s="402">
        <f>ночь!S86</f>
        <v>0</v>
      </c>
      <c r="AI48" s="2239" t="s">
        <v>56</v>
      </c>
      <c r="AJ48" s="402">
        <f>ночь!S105</f>
        <v>0</v>
      </c>
    </row>
    <row r="49" spans="1:36" ht="15" customHeight="1">
      <c r="A49" s="4206"/>
      <c r="B49" s="3811" t="s">
        <v>920</v>
      </c>
      <c r="C49" s="1584">
        <f>'10,00'!X80</f>
        <v>36</v>
      </c>
      <c r="D49" s="2638" t="s">
        <v>41</v>
      </c>
      <c r="E49" s="402">
        <f>'10,00'!W82</f>
        <v>4</v>
      </c>
      <c r="F49" s="2638" t="s">
        <v>590</v>
      </c>
      <c r="G49" s="402">
        <f>'10,00'!W98</f>
        <v>0</v>
      </c>
      <c r="I49" s="4206"/>
      <c r="J49" s="4207"/>
      <c r="K49" s="2060" t="s">
        <v>296</v>
      </c>
      <c r="L49" s="402">
        <f>'11,30'!Y96</f>
        <v>0</v>
      </c>
      <c r="M49" s="1590" t="s">
        <v>493</v>
      </c>
      <c r="N49" s="402">
        <f>'11,30'!Y86</f>
        <v>0</v>
      </c>
      <c r="P49" s="4206"/>
      <c r="Q49" s="4207"/>
      <c r="R49" s="2060" t="s">
        <v>296</v>
      </c>
      <c r="S49" s="402">
        <f>'16,00'!Y96</f>
        <v>0</v>
      </c>
      <c r="T49" s="1590" t="s">
        <v>493</v>
      </c>
      <c r="U49" s="402">
        <f>'16,00'!Y86</f>
        <v>0</v>
      </c>
      <c r="W49" s="4206"/>
      <c r="X49" s="3811" t="s">
        <v>920</v>
      </c>
      <c r="Y49" s="1584">
        <f>'19,00'!X80</f>
        <v>42</v>
      </c>
      <c r="Z49" s="2638" t="s">
        <v>41</v>
      </c>
      <c r="AA49" s="402">
        <f>'19,00'!W82</f>
        <v>3</v>
      </c>
      <c r="AB49" s="2638" t="s">
        <v>590</v>
      </c>
      <c r="AC49" s="402">
        <f>'19,00'!W98</f>
        <v>0</v>
      </c>
      <c r="AE49" s="4206"/>
      <c r="AF49" s="4207"/>
      <c r="AG49" s="2239" t="s">
        <v>494</v>
      </c>
      <c r="AH49" s="402">
        <f>ночь!S94</f>
        <v>0</v>
      </c>
      <c r="AI49" s="324" t="s">
        <v>298</v>
      </c>
      <c r="AJ49" s="402">
        <f>ночь!S106</f>
        <v>0</v>
      </c>
    </row>
    <row r="50" spans="1:36" ht="15" customHeight="1">
      <c r="A50" s="326"/>
      <c r="B50" s="4295" t="s">
        <v>747</v>
      </c>
      <c r="C50" s="1584"/>
      <c r="D50" s="2638" t="s">
        <v>39</v>
      </c>
      <c r="E50" s="402">
        <f>'10,00'!W83</f>
        <v>5</v>
      </c>
      <c r="F50" s="324" t="str">
        <f>F41</f>
        <v>Горчичный</v>
      </c>
      <c r="G50" s="402">
        <f>'Основная продукция'!I162</f>
        <v>0</v>
      </c>
      <c r="I50" s="326"/>
      <c r="J50" s="4207" t="s">
        <v>252</v>
      </c>
      <c r="K50" s="324" t="s">
        <v>591</v>
      </c>
      <c r="L50" s="1399">
        <f>'11,30'!Y98</f>
        <v>0</v>
      </c>
      <c r="M50" s="36" t="s">
        <v>296</v>
      </c>
      <c r="N50" s="402">
        <f>'11,30'!Z77</f>
        <v>0</v>
      </c>
      <c r="P50" s="326"/>
      <c r="Q50" s="4207" t="s">
        <v>252</v>
      </c>
      <c r="R50" s="324" t="s">
        <v>591</v>
      </c>
      <c r="S50" s="1399">
        <f>'16,00'!Y98</f>
        <v>0</v>
      </c>
      <c r="T50" s="36" t="s">
        <v>296</v>
      </c>
      <c r="U50" s="402">
        <f>'16,00'!Z77</f>
        <v>0</v>
      </c>
      <c r="W50" s="326"/>
      <c r="X50" s="4295" t="s">
        <v>747</v>
      </c>
      <c r="Y50" s="1584"/>
      <c r="Z50" s="2638" t="s">
        <v>39</v>
      </c>
      <c r="AA50" s="402">
        <f>'19,00'!W83</f>
        <v>1</v>
      </c>
      <c r="AB50" s="324" t="str">
        <f>AB41</f>
        <v>Горчичный</v>
      </c>
      <c r="AC50" s="402">
        <f>'Основная продукция'!AJ162</f>
        <v>0</v>
      </c>
      <c r="AE50" s="326"/>
      <c r="AF50" s="4207" t="s">
        <v>252</v>
      </c>
      <c r="AG50" s="2239" t="s">
        <v>282</v>
      </c>
      <c r="AH50" s="402">
        <f>ночь!S95</f>
        <v>0</v>
      </c>
      <c r="AI50" s="2239" t="s">
        <v>408</v>
      </c>
      <c r="AJ50" s="402">
        <f>ночь!T76</f>
        <v>0</v>
      </c>
    </row>
    <row r="51" spans="1:36" ht="15" customHeight="1">
      <c r="A51" s="4267">
        <f>ст.шашлык!A51</f>
        <v>44606</v>
      </c>
      <c r="B51" s="4295"/>
      <c r="C51" s="1584">
        <f>'10,00'!W102</f>
        <v>3</v>
      </c>
      <c r="D51" s="2638" t="s">
        <v>282</v>
      </c>
      <c r="E51" s="1399">
        <f>'10,00'!W88</f>
        <v>0</v>
      </c>
      <c r="F51" s="324" t="s">
        <v>55</v>
      </c>
      <c r="G51" s="402" t="e">
        <f>'10,00'!#REF!</f>
        <v>#REF!</v>
      </c>
      <c r="I51" s="4267">
        <f>I42</f>
        <v>44606</v>
      </c>
      <c r="J51" s="4207"/>
      <c r="K51" s="324" t="s">
        <v>55</v>
      </c>
      <c r="L51" s="1399">
        <f>'11,30'!Y104</f>
        <v>0</v>
      </c>
      <c r="M51" s="1590" t="s">
        <v>408</v>
      </c>
      <c r="N51" s="402">
        <f>'11,30'!Z76</f>
        <v>0</v>
      </c>
      <c r="P51" s="4267">
        <f>P42</f>
        <v>44606</v>
      </c>
      <c r="Q51" s="4207"/>
      <c r="R51" s="324" t="s">
        <v>55</v>
      </c>
      <c r="S51" s="1399">
        <f>'16,00'!Y104</f>
        <v>0</v>
      </c>
      <c r="T51" s="1590" t="s">
        <v>408</v>
      </c>
      <c r="U51" s="402">
        <f>'16,00'!Z76</f>
        <v>0</v>
      </c>
      <c r="W51" s="4267">
        <f>W42</f>
        <v>44606</v>
      </c>
      <c r="X51" s="4295"/>
      <c r="Y51" s="1584">
        <f>'19,00'!W102</f>
        <v>0</v>
      </c>
      <c r="Z51" s="2638" t="s">
        <v>282</v>
      </c>
      <c r="AA51" s="402">
        <f>'19,00'!W88</f>
        <v>0</v>
      </c>
      <c r="AB51" s="324" t="s">
        <v>55</v>
      </c>
      <c r="AC51" s="402" t="e">
        <f>'19,00'!#REF!</f>
        <v>#REF!</v>
      </c>
      <c r="AE51" s="4267">
        <f>AE42</f>
        <v>44606</v>
      </c>
      <c r="AF51" s="4207"/>
      <c r="AG51" s="2239" t="s">
        <v>296</v>
      </c>
      <c r="AH51" s="402">
        <f>ночь!S96</f>
        <v>0</v>
      </c>
      <c r="AI51" s="36" t="s">
        <v>296</v>
      </c>
      <c r="AJ51" s="402">
        <f>ночь!T77</f>
        <v>0</v>
      </c>
    </row>
    <row r="52" spans="1:36" ht="15" customHeight="1">
      <c r="A52" s="4268"/>
      <c r="B52" s="4296" t="s">
        <v>730</v>
      </c>
      <c r="C52" s="1584"/>
      <c r="D52" s="2638" t="s">
        <v>494</v>
      </c>
      <c r="E52" s="402">
        <f>'10,00'!W90</f>
        <v>1</v>
      </c>
      <c r="F52" s="2638" t="s">
        <v>56</v>
      </c>
      <c r="G52" s="402" t="e">
        <f>'10,00'!#REF!</f>
        <v>#REF!</v>
      </c>
      <c r="I52" s="4268"/>
      <c r="J52" s="4207" t="s">
        <v>253</v>
      </c>
      <c r="K52" s="1527" t="s">
        <v>56</v>
      </c>
      <c r="L52" s="1399">
        <f>'11,30'!Y105</f>
        <v>0</v>
      </c>
      <c r="M52" s="1590" t="s">
        <v>494</v>
      </c>
      <c r="N52" s="402">
        <f>'11,30'!Y94</f>
        <v>0</v>
      </c>
      <c r="P52" s="4268"/>
      <c r="Q52" s="4207" t="s">
        <v>253</v>
      </c>
      <c r="R52" s="1527" t="s">
        <v>56</v>
      </c>
      <c r="S52" s="1399">
        <f>'16,00'!Y105</f>
        <v>0</v>
      </c>
      <c r="T52" s="1590" t="s">
        <v>494</v>
      </c>
      <c r="U52" s="402">
        <f>'16,00'!Y94</f>
        <v>0</v>
      </c>
      <c r="W52" s="4268"/>
      <c r="X52" s="4296" t="s">
        <v>730</v>
      </c>
      <c r="Y52" s="2601"/>
      <c r="Z52" s="2638" t="s">
        <v>494</v>
      </c>
      <c r="AA52" s="402">
        <f>'19,00'!W90</f>
        <v>0</v>
      </c>
      <c r="AB52" s="2638" t="s">
        <v>56</v>
      </c>
      <c r="AC52" s="402" t="e">
        <f>'19,00'!#REF!</f>
        <v>#REF!</v>
      </c>
      <c r="AE52" s="4268"/>
      <c r="AF52" s="4207" t="s">
        <v>253</v>
      </c>
      <c r="AG52" s="2239" t="s">
        <v>294</v>
      </c>
      <c r="AH52" s="1399">
        <f>ночь!S99</f>
        <v>0</v>
      </c>
      <c r="AI52" s="2239" t="s">
        <v>592</v>
      </c>
      <c r="AJ52" s="402">
        <f>ночь!S97</f>
        <v>0</v>
      </c>
    </row>
    <row r="53" spans="1:36" ht="15" customHeight="1">
      <c r="A53" s="319"/>
      <c r="B53" s="4297"/>
      <c r="C53" s="1584">
        <f>'10,00'!W101</f>
        <v>1</v>
      </c>
      <c r="D53" s="2638" t="s">
        <v>54</v>
      </c>
      <c r="E53" s="1399">
        <f>'10,00'!W93</f>
        <v>2</v>
      </c>
      <c r="F53" s="324" t="s">
        <v>298</v>
      </c>
      <c r="G53" s="402">
        <f>'10,00'!W100</f>
        <v>0</v>
      </c>
      <c r="I53" s="1528"/>
      <c r="J53" s="4207"/>
      <c r="K53" s="324" t="s">
        <v>298</v>
      </c>
      <c r="L53" s="1399">
        <f>'11,30'!Y106</f>
        <v>0</v>
      </c>
      <c r="M53" s="1590" t="s">
        <v>282</v>
      </c>
      <c r="N53" s="402">
        <f>'11,30'!Y95</f>
        <v>0</v>
      </c>
      <c r="P53" s="1528"/>
      <c r="Q53" s="4207"/>
      <c r="R53" s="324" t="s">
        <v>298</v>
      </c>
      <c r="S53" s="1399">
        <f>'16,00'!Y106</f>
        <v>0</v>
      </c>
      <c r="T53" s="1590" t="s">
        <v>282</v>
      </c>
      <c r="U53" s="402">
        <f>'16,00'!Y95</f>
        <v>0</v>
      </c>
      <c r="W53" s="1528"/>
      <c r="X53" s="4297"/>
      <c r="Y53" s="2258">
        <f>'19,00'!W101</f>
        <v>1</v>
      </c>
      <c r="Z53" s="2638" t="s">
        <v>54</v>
      </c>
      <c r="AA53" s="1399">
        <f>'19,00'!W93</f>
        <v>0</v>
      </c>
      <c r="AB53" s="324" t="s">
        <v>298</v>
      </c>
      <c r="AC53" s="402">
        <f>'19,00'!W100</f>
        <v>0</v>
      </c>
      <c r="AE53" s="2240"/>
      <c r="AF53" s="4207"/>
      <c r="AG53" s="2239" t="s">
        <v>295</v>
      </c>
      <c r="AH53" s="1399">
        <f>ночь!S100</f>
        <v>0</v>
      </c>
      <c r="AI53" s="2239" t="s">
        <v>591</v>
      </c>
      <c r="AJ53" s="402">
        <f>ночь!S98</f>
        <v>0</v>
      </c>
    </row>
    <row r="54" spans="1:36" ht="15" customHeight="1">
      <c r="C54" s="2600"/>
      <c r="E54" s="1400"/>
      <c r="G54" s="1400"/>
      <c r="L54" s="1400"/>
      <c r="N54" s="1400"/>
      <c r="S54" s="1400"/>
      <c r="U54" s="1400"/>
      <c r="Y54" s="2600"/>
      <c r="AA54" s="1400"/>
      <c r="AC54" s="1400"/>
      <c r="AH54" s="1400"/>
      <c r="AJ54" s="1400"/>
    </row>
    <row r="55" spans="1:36" ht="15" customHeight="1">
      <c r="A55" s="320"/>
      <c r="B55" s="3810" t="s">
        <v>927</v>
      </c>
      <c r="C55" s="2259">
        <f>'10,00'!E147</f>
        <v>0</v>
      </c>
      <c r="D55" s="2638" t="s">
        <v>408</v>
      </c>
      <c r="E55" s="402">
        <f>'10,00'!F123</f>
        <v>0</v>
      </c>
      <c r="F55" s="2638"/>
      <c r="G55" s="402"/>
      <c r="I55" s="1529"/>
      <c r="J55" s="4202"/>
      <c r="K55" s="2060" t="s">
        <v>590</v>
      </c>
      <c r="L55" s="402"/>
      <c r="M55" s="1590" t="s">
        <v>39</v>
      </c>
      <c r="N55" s="402"/>
      <c r="P55" s="1529"/>
      <c r="Q55" s="4202"/>
      <c r="R55" s="2060" t="s">
        <v>590</v>
      </c>
      <c r="S55" s="402"/>
      <c r="T55" s="1590" t="s">
        <v>39</v>
      </c>
      <c r="U55" s="402"/>
      <c r="W55" s="1529"/>
      <c r="X55" s="3810" t="s">
        <v>927</v>
      </c>
      <c r="Y55" s="2259">
        <f>'19,00'!E147</f>
        <v>0</v>
      </c>
      <c r="Z55" s="2638" t="s">
        <v>408</v>
      </c>
      <c r="AA55" s="402">
        <f>'Основная продукция'!AG187</f>
        <v>0</v>
      </c>
      <c r="AB55" s="2638"/>
      <c r="AC55" s="402"/>
      <c r="AE55" s="2241"/>
      <c r="AF55" s="4202"/>
      <c r="AG55" s="2239" t="s">
        <v>39</v>
      </c>
      <c r="AH55" s="402">
        <f>'Оз ночь'!E12</f>
        <v>0</v>
      </c>
      <c r="AI55" s="324"/>
      <c r="AJ55" s="402"/>
    </row>
    <row r="56" spans="1:36" ht="15" customHeight="1">
      <c r="A56" s="325">
        <f>A47</f>
        <v>0.41666666666666669</v>
      </c>
      <c r="B56" s="3810" t="s">
        <v>928</v>
      </c>
      <c r="C56" s="2259">
        <f>'10,00'!E148</f>
        <v>0</v>
      </c>
      <c r="D56" s="2447" t="s">
        <v>296</v>
      </c>
      <c r="E56" s="402">
        <f>'10,00'!F124</f>
        <v>0</v>
      </c>
      <c r="F56" s="2638" t="s">
        <v>56</v>
      </c>
      <c r="G56" s="402" t="e">
        <f>'10,00'!#REF!</f>
        <v>#REF!</v>
      </c>
      <c r="I56" s="325">
        <f>I47</f>
        <v>0</v>
      </c>
      <c r="J56" s="4202"/>
      <c r="K56" s="2060" t="s">
        <v>294</v>
      </c>
      <c r="L56" s="402"/>
      <c r="M56" s="1590" t="s">
        <v>41</v>
      </c>
      <c r="N56" s="402"/>
      <c r="P56" s="325">
        <f>P47</f>
        <v>0.66666666666666663</v>
      </c>
      <c r="Q56" s="4202"/>
      <c r="R56" s="2060" t="s">
        <v>294</v>
      </c>
      <c r="S56" s="402">
        <f>'16,00'!E154</f>
        <v>0</v>
      </c>
      <c r="T56" s="1590" t="s">
        <v>41</v>
      </c>
      <c r="U56" s="402"/>
      <c r="W56" s="325">
        <f>W47</f>
        <v>0.79166666666666663</v>
      </c>
      <c r="X56" s="3810" t="s">
        <v>928</v>
      </c>
      <c r="Y56" s="2259">
        <f>'19,00'!E148</f>
        <v>0</v>
      </c>
      <c r="Z56" s="2447" t="s">
        <v>296</v>
      </c>
      <c r="AA56" s="402">
        <f>'Основная продукция'!AG188</f>
        <v>0</v>
      </c>
      <c r="AB56" s="2638" t="s">
        <v>56</v>
      </c>
      <c r="AC56" s="402" t="e">
        <f>'19,00'!#REF!</f>
        <v>#REF!</v>
      </c>
      <c r="AE56" s="325">
        <f>AE47</f>
        <v>0</v>
      </c>
      <c r="AF56" s="4202"/>
      <c r="AG56" s="2239" t="s">
        <v>510</v>
      </c>
      <c r="AH56" s="1663">
        <f>'Оз ночь'!E15</f>
        <v>0</v>
      </c>
      <c r="AI56" s="2239"/>
      <c r="AJ56" s="402"/>
    </row>
    <row r="57" spans="1:36" ht="15" customHeight="1">
      <c r="A57" s="4206" t="str">
        <f>ст.шашлык!A57</f>
        <v>павильон "Технопарк"</v>
      </c>
      <c r="B57" s="3811" t="s">
        <v>919</v>
      </c>
      <c r="C57" s="1584">
        <f>'10,00'!F131</f>
        <v>0</v>
      </c>
      <c r="D57" s="2638" t="s">
        <v>493</v>
      </c>
      <c r="E57" s="402">
        <f>'10,00'!E133</f>
        <v>0</v>
      </c>
      <c r="F57" s="2638" t="s">
        <v>296</v>
      </c>
      <c r="G57" s="402">
        <f>'10,00'!E149</f>
        <v>0</v>
      </c>
      <c r="I57" s="4206" t="str">
        <f>A57</f>
        <v>павильон "Технопарк"</v>
      </c>
      <c r="J57" s="4207" t="s">
        <v>251</v>
      </c>
      <c r="K57" s="2060" t="s">
        <v>295</v>
      </c>
      <c r="L57" s="402"/>
      <c r="M57" s="1590" t="s">
        <v>54</v>
      </c>
      <c r="N57" s="402"/>
      <c r="P57" s="4206" t="str">
        <f>I57</f>
        <v>павильон "Технопарк"</v>
      </c>
      <c r="Q57" s="4207" t="s">
        <v>251</v>
      </c>
      <c r="R57" s="2060" t="s">
        <v>295</v>
      </c>
      <c r="S57" s="402"/>
      <c r="T57" s="1590" t="s">
        <v>54</v>
      </c>
      <c r="U57" s="402"/>
      <c r="W57" s="4206" t="str">
        <f>P57</f>
        <v>павильон "Технопарк"</v>
      </c>
      <c r="X57" s="3811" t="s">
        <v>919</v>
      </c>
      <c r="Y57" s="1584">
        <f>'19,00'!F131</f>
        <v>0</v>
      </c>
      <c r="Z57" s="2638" t="s">
        <v>493</v>
      </c>
      <c r="AA57" s="402">
        <f>'Основная продукция'!AJ173</f>
        <v>0</v>
      </c>
      <c r="AB57" s="2638" t="s">
        <v>296</v>
      </c>
      <c r="AC57" s="402">
        <f>'Основная продукция'!AJ189</f>
        <v>0</v>
      </c>
      <c r="AE57" s="4206" t="str">
        <f>ст.лав.!Y48</f>
        <v>Оазис  Ай - Пери</v>
      </c>
      <c r="AF57" s="4207" t="s">
        <v>251</v>
      </c>
      <c r="AG57" s="2239" t="s">
        <v>296</v>
      </c>
      <c r="AH57" s="402">
        <f>'Оз ночь'!E20</f>
        <v>0</v>
      </c>
      <c r="AI57" s="2239"/>
      <c r="AJ57" s="1636"/>
    </row>
    <row r="58" spans="1:36" ht="15" customHeight="1">
      <c r="A58" s="4206"/>
      <c r="B58" s="3811" t="s">
        <v>920</v>
      </c>
      <c r="C58" s="1584">
        <f>'10,00'!F132</f>
        <v>0</v>
      </c>
      <c r="D58" s="2638" t="s">
        <v>41</v>
      </c>
      <c r="E58" s="402">
        <f>'10,00'!E134</f>
        <v>0</v>
      </c>
      <c r="F58" s="2638" t="s">
        <v>590</v>
      </c>
      <c r="G58" s="402">
        <f>'10,00'!E150</f>
        <v>0</v>
      </c>
      <c r="I58" s="4206"/>
      <c r="J58" s="4207"/>
      <c r="K58" s="2060" t="s">
        <v>296</v>
      </c>
      <c r="L58" s="402"/>
      <c r="M58" s="1590" t="s">
        <v>493</v>
      </c>
      <c r="N58" s="402"/>
      <c r="P58" s="4206"/>
      <c r="Q58" s="4207"/>
      <c r="R58" s="2060" t="s">
        <v>296</v>
      </c>
      <c r="S58" s="402"/>
      <c r="T58" s="1590" t="s">
        <v>493</v>
      </c>
      <c r="U58" s="402"/>
      <c r="W58" s="4206"/>
      <c r="X58" s="3811" t="s">
        <v>920</v>
      </c>
      <c r="Y58" s="1584">
        <f>'19,00'!F132</f>
        <v>0</v>
      </c>
      <c r="Z58" s="2638" t="s">
        <v>41</v>
      </c>
      <c r="AA58" s="402">
        <f>'Основная продукция'!AJ174</f>
        <v>0</v>
      </c>
      <c r="AB58" s="2638" t="s">
        <v>590</v>
      </c>
      <c r="AC58" s="402"/>
      <c r="AE58" s="4206"/>
      <c r="AF58" s="4207"/>
      <c r="AG58" s="2322" t="s">
        <v>55</v>
      </c>
      <c r="AH58" s="402">
        <f>'Оз ночь'!E22</f>
        <v>0</v>
      </c>
      <c r="AI58" s="2239"/>
      <c r="AJ58" s="1636"/>
    </row>
    <row r="59" spans="1:36" ht="15" customHeight="1">
      <c r="A59" s="326"/>
      <c r="B59" s="4295" t="s">
        <v>747</v>
      </c>
      <c r="C59" s="1584"/>
      <c r="D59" s="2638" t="s">
        <v>39</v>
      </c>
      <c r="E59" s="402">
        <f>'10,00'!E135</f>
        <v>0</v>
      </c>
      <c r="F59" s="324" t="str">
        <f>F50</f>
        <v>Горчичный</v>
      </c>
      <c r="G59" s="402">
        <f>'Основная продукция'!I190</f>
        <v>0</v>
      </c>
      <c r="I59" s="326"/>
      <c r="J59" s="4207" t="s">
        <v>252</v>
      </c>
      <c r="K59" s="324" t="s">
        <v>591</v>
      </c>
      <c r="L59" s="1399"/>
      <c r="M59" s="36" t="s">
        <v>296</v>
      </c>
      <c r="N59" s="402"/>
      <c r="P59" s="326"/>
      <c r="Q59" s="4207" t="s">
        <v>252</v>
      </c>
      <c r="R59" s="324" t="s">
        <v>591</v>
      </c>
      <c r="S59" s="1399"/>
      <c r="T59" s="36" t="s">
        <v>296</v>
      </c>
      <c r="U59" s="402"/>
      <c r="W59" s="326"/>
      <c r="X59" s="4295" t="s">
        <v>747</v>
      </c>
      <c r="Y59" s="1584"/>
      <c r="Z59" s="2638" t="s">
        <v>39</v>
      </c>
      <c r="AA59" s="1399">
        <f>'Основная продукция'!AJ175</f>
        <v>0</v>
      </c>
      <c r="AB59" s="324" t="str">
        <f>AB50</f>
        <v>Горчичный</v>
      </c>
      <c r="AC59" s="402">
        <f>'Основная продукция'!AJ190</f>
        <v>0</v>
      </c>
      <c r="AE59" s="326"/>
      <c r="AF59" s="4207" t="s">
        <v>252</v>
      </c>
      <c r="AG59" s="324" t="s">
        <v>772</v>
      </c>
      <c r="AH59" s="1399">
        <f>'Оз ночь'!E23</f>
        <v>0</v>
      </c>
      <c r="AI59" s="36"/>
      <c r="AJ59" s="1636"/>
    </row>
    <row r="60" spans="1:36" ht="15" customHeight="1">
      <c r="A60" s="4267">
        <f>ст.шашлык!A60</f>
        <v>44606</v>
      </c>
      <c r="B60" s="4295"/>
      <c r="C60" s="1584">
        <f>'10,00'!E154</f>
        <v>0</v>
      </c>
      <c r="D60" s="2638" t="s">
        <v>282</v>
      </c>
      <c r="E60" s="1399">
        <f>'10,00'!E140</f>
        <v>0</v>
      </c>
      <c r="F60" s="324" t="s">
        <v>55</v>
      </c>
      <c r="G60" s="402" t="e">
        <f>'10,00'!#REF!</f>
        <v>#REF!</v>
      </c>
      <c r="I60" s="4267">
        <f>A60</f>
        <v>44606</v>
      </c>
      <c r="J60" s="4207"/>
      <c r="K60" s="324" t="s">
        <v>55</v>
      </c>
      <c r="L60" s="1399"/>
      <c r="M60" s="1590" t="s">
        <v>408</v>
      </c>
      <c r="N60" s="402"/>
      <c r="P60" s="4267">
        <f>P51</f>
        <v>44606</v>
      </c>
      <c r="Q60" s="4207"/>
      <c r="R60" s="324" t="s">
        <v>55</v>
      </c>
      <c r="S60" s="1399"/>
      <c r="T60" s="1590" t="s">
        <v>408</v>
      </c>
      <c r="U60" s="402"/>
      <c r="W60" s="4267">
        <f>W51</f>
        <v>44606</v>
      </c>
      <c r="X60" s="4295"/>
      <c r="Y60" s="1584">
        <f>'Основная продукция'!AJ194</f>
        <v>0</v>
      </c>
      <c r="Z60" s="2638" t="s">
        <v>282</v>
      </c>
      <c r="AA60" s="1399">
        <f>'Основная продукция'!AJ180</f>
        <v>0</v>
      </c>
      <c r="AB60" s="324" t="s">
        <v>55</v>
      </c>
      <c r="AC60" s="402" t="e">
        <f>'Основная продукция'!#REF!</f>
        <v>#REF!</v>
      </c>
      <c r="AE60" s="4267">
        <f>AE51</f>
        <v>44606</v>
      </c>
      <c r="AF60" s="4207"/>
      <c r="AG60" s="324" t="s">
        <v>771</v>
      </c>
      <c r="AH60" s="1399">
        <f>'Оз ночь'!E24</f>
        <v>0</v>
      </c>
      <c r="AI60" s="2239"/>
      <c r="AJ60" s="402"/>
    </row>
    <row r="61" spans="1:36" ht="15" customHeight="1">
      <c r="A61" s="4268"/>
      <c r="B61" s="4296" t="s">
        <v>730</v>
      </c>
      <c r="C61" s="1584"/>
      <c r="D61" s="2638" t="s">
        <v>494</v>
      </c>
      <c r="E61" s="402">
        <f>'10,00'!E142</f>
        <v>0</v>
      </c>
      <c r="F61" s="2638" t="s">
        <v>56</v>
      </c>
      <c r="G61" s="402" t="e">
        <f>'10,00'!#REF!</f>
        <v>#REF!</v>
      </c>
      <c r="I61" s="4268"/>
      <c r="J61" s="4207" t="s">
        <v>253</v>
      </c>
      <c r="K61" s="1527" t="s">
        <v>56</v>
      </c>
      <c r="L61" s="402"/>
      <c r="M61" s="1590" t="s">
        <v>494</v>
      </c>
      <c r="N61" s="402"/>
      <c r="P61" s="4268"/>
      <c r="Q61" s="4207" t="s">
        <v>253</v>
      </c>
      <c r="R61" s="1527" t="s">
        <v>56</v>
      </c>
      <c r="S61" s="402"/>
      <c r="T61" s="1590" t="s">
        <v>494</v>
      </c>
      <c r="U61" s="402"/>
      <c r="W61" s="4268"/>
      <c r="X61" s="4296" t="s">
        <v>730</v>
      </c>
      <c r="Y61" s="2601">
        <f>'Основная продукция'!AJ193</f>
        <v>0</v>
      </c>
      <c r="Z61" s="2638" t="s">
        <v>494</v>
      </c>
      <c r="AA61" s="402">
        <f>'Основная продукция'!AJ182</f>
        <v>0</v>
      </c>
      <c r="AB61" s="2638" t="s">
        <v>56</v>
      </c>
      <c r="AC61" s="402" t="e">
        <f>'Основная продукция'!#REF!</f>
        <v>#REF!</v>
      </c>
      <c r="AE61" s="4268"/>
      <c r="AF61" s="4207" t="s">
        <v>253</v>
      </c>
      <c r="AG61" s="2239"/>
      <c r="AH61" s="1399"/>
      <c r="AI61" s="2239"/>
      <c r="AJ61" s="402"/>
    </row>
    <row r="62" spans="1:36" ht="15" customHeight="1">
      <c r="A62" s="319"/>
      <c r="B62" s="4297"/>
      <c r="C62" s="1584">
        <f>'10,00'!E153</f>
        <v>0</v>
      </c>
      <c r="D62" s="2638" t="s">
        <v>54</v>
      </c>
      <c r="E62" s="1399">
        <f>'10,00'!E145</f>
        <v>0</v>
      </c>
      <c r="F62" s="324" t="s">
        <v>298</v>
      </c>
      <c r="G62" s="402">
        <f>'10,00'!E152</f>
        <v>0</v>
      </c>
      <c r="I62" s="1528"/>
      <c r="J62" s="4207"/>
      <c r="K62" s="324" t="s">
        <v>298</v>
      </c>
      <c r="L62" s="1399"/>
      <c r="M62" s="1590" t="s">
        <v>282</v>
      </c>
      <c r="N62" s="402"/>
      <c r="P62" s="1528"/>
      <c r="Q62" s="4207"/>
      <c r="R62" s="324" t="s">
        <v>298</v>
      </c>
      <c r="S62" s="1399"/>
      <c r="T62" s="1590" t="s">
        <v>282</v>
      </c>
      <c r="U62" s="402"/>
      <c r="W62" s="1528"/>
      <c r="X62" s="4297"/>
      <c r="Y62" s="2258"/>
      <c r="Z62" s="2638" t="s">
        <v>54</v>
      </c>
      <c r="AA62" s="1399">
        <f>'Основная продукция'!AJ185</f>
        <v>0</v>
      </c>
      <c r="AB62" s="324" t="s">
        <v>298</v>
      </c>
      <c r="AC62" s="402">
        <f>'Основная продукция'!AJ192</f>
        <v>0</v>
      </c>
      <c r="AE62" s="2240"/>
      <c r="AF62" s="4207"/>
      <c r="AG62" s="324"/>
      <c r="AH62" s="1399"/>
      <c r="AI62" s="2239"/>
      <c r="AJ62" s="402"/>
    </row>
    <row r="63" spans="1:36" ht="15" customHeight="1">
      <c r="C63" s="2600"/>
      <c r="E63" s="1400"/>
      <c r="G63" s="1400"/>
      <c r="L63" s="1400"/>
      <c r="N63" s="1400"/>
      <c r="S63" s="1400"/>
      <c r="U63" s="1400"/>
      <c r="Y63" s="2600"/>
      <c r="AA63" s="1400"/>
      <c r="AC63" s="1400"/>
      <c r="AH63" s="1400"/>
      <c r="AJ63" s="1400"/>
    </row>
    <row r="64" spans="1:36" ht="15" hidden="1" customHeight="1">
      <c r="A64" s="320"/>
      <c r="B64" s="4202"/>
      <c r="C64" s="2259"/>
      <c r="D64" s="2060" t="s">
        <v>590</v>
      </c>
      <c r="E64" s="402">
        <f>'10,00'!N145</f>
        <v>0</v>
      </c>
      <c r="F64" s="1590" t="s">
        <v>39</v>
      </c>
      <c r="G64" s="402">
        <f>'10,00'!N133</f>
        <v>0</v>
      </c>
      <c r="I64" s="1529"/>
      <c r="J64" s="4202"/>
      <c r="K64" s="2060" t="s">
        <v>590</v>
      </c>
      <c r="L64" s="402">
        <f>'11,30'!O152</f>
        <v>0</v>
      </c>
      <c r="M64" s="1590" t="s">
        <v>39</v>
      </c>
      <c r="N64" s="402">
        <f>'11,30'!O139</f>
        <v>0</v>
      </c>
      <c r="P64" s="1529"/>
      <c r="Q64" s="4202"/>
      <c r="R64" s="2060" t="s">
        <v>590</v>
      </c>
      <c r="S64" s="402">
        <f>'16,00'!O152</f>
        <v>0</v>
      </c>
      <c r="T64" s="1590" t="s">
        <v>39</v>
      </c>
      <c r="U64" s="402">
        <f>'16,00'!O139</f>
        <v>0</v>
      </c>
      <c r="W64" s="1529"/>
      <c r="X64" s="4202"/>
      <c r="Y64" s="2259"/>
      <c r="Z64" s="1590" t="s">
        <v>39</v>
      </c>
      <c r="AA64" s="402">
        <f>'19,00'!N133</f>
        <v>0</v>
      </c>
      <c r="AB64" s="1590" t="s">
        <v>54</v>
      </c>
      <c r="AC64" s="402" t="e">
        <f>'19,00'!#REF!</f>
        <v>#REF!</v>
      </c>
      <c r="AE64" s="2241"/>
      <c r="AF64" s="4202"/>
      <c r="AG64" s="2239" t="s">
        <v>39</v>
      </c>
      <c r="AH64" s="402">
        <f>'Оз ночь'!O12</f>
        <v>0</v>
      </c>
      <c r="AI64" s="324"/>
      <c r="AJ64" s="402"/>
    </row>
    <row r="65" spans="1:36" ht="15" hidden="1" customHeight="1">
      <c r="A65" s="325">
        <f>A56</f>
        <v>0.41666666666666669</v>
      </c>
      <c r="B65" s="4202"/>
      <c r="C65" s="2259"/>
      <c r="D65" s="2060" t="s">
        <v>294</v>
      </c>
      <c r="E65" s="402">
        <f>'10,00'!N147</f>
        <v>0</v>
      </c>
      <c r="F65" s="1590" t="s">
        <v>41</v>
      </c>
      <c r="G65" s="402">
        <f>'10,00'!N134</f>
        <v>0</v>
      </c>
      <c r="I65" s="325">
        <f>I56</f>
        <v>0</v>
      </c>
      <c r="J65" s="4202"/>
      <c r="K65" s="2060" t="s">
        <v>294</v>
      </c>
      <c r="L65" s="402">
        <f>'11,30'!O154</f>
        <v>0</v>
      </c>
      <c r="M65" s="1590" t="s">
        <v>41</v>
      </c>
      <c r="N65" s="402">
        <f>'11,30'!O140</f>
        <v>0</v>
      </c>
      <c r="P65" s="325">
        <f>P56</f>
        <v>0.66666666666666663</v>
      </c>
      <c r="Q65" s="4202"/>
      <c r="R65" s="2060" t="s">
        <v>294</v>
      </c>
      <c r="S65" s="402">
        <f>'16,00'!O154</f>
        <v>0</v>
      </c>
      <c r="T65" s="1590" t="s">
        <v>41</v>
      </c>
      <c r="U65" s="402">
        <f>'16,00'!O140</f>
        <v>0</v>
      </c>
      <c r="W65" s="325">
        <f>W56</f>
        <v>0.79166666666666663</v>
      </c>
      <c r="X65" s="4202"/>
      <c r="Y65" s="2259"/>
      <c r="Z65" s="1590" t="s">
        <v>41</v>
      </c>
      <c r="AA65" s="402">
        <f>'19,00'!N134</f>
        <v>0</v>
      </c>
      <c r="AB65" s="324" t="s">
        <v>55</v>
      </c>
      <c r="AC65" s="402" t="e">
        <f>'19,00'!#REF!</f>
        <v>#REF!</v>
      </c>
      <c r="AE65" s="325">
        <f>AE56</f>
        <v>0</v>
      </c>
      <c r="AF65" s="4202"/>
      <c r="AG65" s="2239" t="s">
        <v>510</v>
      </c>
      <c r="AH65" s="1663">
        <f>'Оз ночь'!O15</f>
        <v>0</v>
      </c>
      <c r="AI65" s="2239"/>
      <c r="AJ65" s="402"/>
    </row>
    <row r="66" spans="1:36" ht="15" hidden="1" customHeight="1">
      <c r="A66" s="4206" t="str">
        <f>ст.шашлык!A66</f>
        <v>павильон "Изумруд"</v>
      </c>
      <c r="B66" s="4207" t="s">
        <v>251</v>
      </c>
      <c r="C66" s="1584"/>
      <c r="D66" s="2060" t="s">
        <v>295</v>
      </c>
      <c r="E66" s="402">
        <f>'10,00'!N148</f>
        <v>0</v>
      </c>
      <c r="F66" s="1590" t="s">
        <v>54</v>
      </c>
      <c r="G66" s="402" t="e">
        <f>'10,00'!#REF!</f>
        <v>#REF!</v>
      </c>
      <c r="I66" s="4206" t="str">
        <f>A66</f>
        <v>павильон "Изумруд"</v>
      </c>
      <c r="J66" s="4207" t="s">
        <v>251</v>
      </c>
      <c r="K66" s="2060" t="s">
        <v>295</v>
      </c>
      <c r="L66" s="402">
        <f>'11,30'!O155</f>
        <v>0</v>
      </c>
      <c r="M66" s="1590" t="s">
        <v>54</v>
      </c>
      <c r="N66" s="402">
        <f>'11,30'!O158</f>
        <v>0</v>
      </c>
      <c r="P66" s="4206" t="str">
        <f>I66</f>
        <v>павильон "Изумруд"</v>
      </c>
      <c r="Q66" s="4207" t="s">
        <v>251</v>
      </c>
      <c r="R66" s="2060" t="s">
        <v>295</v>
      </c>
      <c r="S66" s="402">
        <f>'16,00'!O155</f>
        <v>0</v>
      </c>
      <c r="T66" s="1590" t="s">
        <v>54</v>
      </c>
      <c r="U66" s="402">
        <f>'16,00'!O158</f>
        <v>0</v>
      </c>
      <c r="W66" s="4206" t="str">
        <f>P66</f>
        <v>павильон "Изумруд"</v>
      </c>
      <c r="X66" s="4207" t="s">
        <v>251</v>
      </c>
      <c r="Y66" s="1584"/>
      <c r="Z66" s="1590" t="s">
        <v>493</v>
      </c>
      <c r="AA66" s="402">
        <f>'19,00'!N135</f>
        <v>0</v>
      </c>
      <c r="AB66" s="1590" t="s">
        <v>56</v>
      </c>
      <c r="AC66" s="402" t="e">
        <f>'19,00'!#REF!</f>
        <v>#REF!</v>
      </c>
      <c r="AE66" s="4206" t="str">
        <f>ст.лав.!Y57</f>
        <v xml:space="preserve">Оазис Бар </v>
      </c>
      <c r="AF66" s="4207" t="s">
        <v>251</v>
      </c>
      <c r="AG66" s="2239" t="s">
        <v>296</v>
      </c>
      <c r="AH66" s="402">
        <f>'Оз ночь'!O20</f>
        <v>0</v>
      </c>
      <c r="AI66" s="2239"/>
      <c r="AJ66" s="1636"/>
    </row>
    <row r="67" spans="1:36" ht="15" hidden="1" customHeight="1">
      <c r="A67" s="4206"/>
      <c r="B67" s="4207"/>
      <c r="C67" s="1584"/>
      <c r="D67" s="2060" t="s">
        <v>296</v>
      </c>
      <c r="E67" s="402">
        <f>'10,00'!N144</f>
        <v>0</v>
      </c>
      <c r="F67" s="1590" t="s">
        <v>493</v>
      </c>
      <c r="G67" s="402">
        <f>'10,00'!N135</f>
        <v>0</v>
      </c>
      <c r="I67" s="4206"/>
      <c r="J67" s="4207"/>
      <c r="K67" s="2060" t="s">
        <v>296</v>
      </c>
      <c r="L67" s="402">
        <f>'11,30'!O151</f>
        <v>0</v>
      </c>
      <c r="M67" s="1590" t="s">
        <v>493</v>
      </c>
      <c r="N67" s="402">
        <f>'11,30'!O141</f>
        <v>0</v>
      </c>
      <c r="P67" s="4206"/>
      <c r="Q67" s="4207"/>
      <c r="R67" s="2060" t="s">
        <v>296</v>
      </c>
      <c r="S67" s="402">
        <f>'16,00'!O151</f>
        <v>0</v>
      </c>
      <c r="T67" s="1590" t="s">
        <v>493</v>
      </c>
      <c r="U67" s="402">
        <f>'16,00'!O141</f>
        <v>0</v>
      </c>
      <c r="W67" s="4206"/>
      <c r="X67" s="4207"/>
      <c r="Y67" s="1584"/>
      <c r="Z67" s="1590" t="s">
        <v>494</v>
      </c>
      <c r="AA67" s="402">
        <f>'19,00'!N142</f>
        <v>0</v>
      </c>
      <c r="AB67" s="324" t="s">
        <v>298</v>
      </c>
      <c r="AC67" s="402">
        <f>'19,00'!N151</f>
        <v>0</v>
      </c>
      <c r="AE67" s="4206"/>
      <c r="AF67" s="4207"/>
      <c r="AG67" s="2322" t="s">
        <v>55</v>
      </c>
      <c r="AH67" s="402">
        <f>'Оз ночь'!O22</f>
        <v>0</v>
      </c>
      <c r="AI67" s="2239"/>
      <c r="AJ67" s="1636"/>
    </row>
    <row r="68" spans="1:36" ht="15" hidden="1" customHeight="1">
      <c r="A68" s="326"/>
      <c r="B68" s="4207" t="s">
        <v>252</v>
      </c>
      <c r="C68" s="1584"/>
      <c r="D68" s="324" t="s">
        <v>591</v>
      </c>
      <c r="E68" s="1399">
        <f>'10,00'!N146</f>
        <v>0</v>
      </c>
      <c r="F68" s="36" t="s">
        <v>296</v>
      </c>
      <c r="G68" s="402">
        <f>'10,00'!O124</f>
        <v>0</v>
      </c>
      <c r="I68" s="326"/>
      <c r="J68" s="4207" t="s">
        <v>252</v>
      </c>
      <c r="K68" s="324" t="s">
        <v>591</v>
      </c>
      <c r="L68" s="1399">
        <f>'11,30'!O153</f>
        <v>0</v>
      </c>
      <c r="M68" s="36" t="s">
        <v>296</v>
      </c>
      <c r="N68" s="402">
        <f>'11,30'!Z132</f>
        <v>0</v>
      </c>
      <c r="P68" s="326"/>
      <c r="Q68" s="4207" t="s">
        <v>252</v>
      </c>
      <c r="R68" s="324" t="s">
        <v>591</v>
      </c>
      <c r="S68" s="1399">
        <f>'16,00'!O153</f>
        <v>0</v>
      </c>
      <c r="T68" s="36" t="s">
        <v>296</v>
      </c>
      <c r="U68" s="402">
        <f>'16,00'!P132</f>
        <v>0</v>
      </c>
      <c r="W68" s="326"/>
      <c r="X68" s="4207" t="s">
        <v>252</v>
      </c>
      <c r="Y68" s="1584"/>
      <c r="Z68" s="1590" t="s">
        <v>282</v>
      </c>
      <c r="AA68" s="402">
        <f>'19,00'!N143</f>
        <v>0</v>
      </c>
      <c r="AB68" s="1590" t="s">
        <v>408</v>
      </c>
      <c r="AC68" s="402">
        <f>'19,00'!O123</f>
        <v>0</v>
      </c>
      <c r="AE68" s="326"/>
      <c r="AF68" s="4207" t="s">
        <v>252</v>
      </c>
      <c r="AG68" s="2239"/>
      <c r="AH68" s="1399"/>
      <c r="AI68" s="36"/>
      <c r="AJ68" s="1636"/>
    </row>
    <row r="69" spans="1:36" ht="15" hidden="1" customHeight="1">
      <c r="A69" s="4267">
        <f>ст.шашлык!A69</f>
        <v>44606</v>
      </c>
      <c r="B69" s="4207"/>
      <c r="C69" s="1584"/>
      <c r="D69" s="324" t="s">
        <v>55</v>
      </c>
      <c r="E69" s="1399" t="e">
        <f>'10,00'!#REF!</f>
        <v>#REF!</v>
      </c>
      <c r="F69" s="1590" t="s">
        <v>408</v>
      </c>
      <c r="G69" s="402">
        <f>'10,00'!O123</f>
        <v>0</v>
      </c>
      <c r="I69" s="4267">
        <f>I60</f>
        <v>44606</v>
      </c>
      <c r="J69" s="4207"/>
      <c r="K69" s="324" t="s">
        <v>55</v>
      </c>
      <c r="L69" s="1399">
        <f>'11,30'!O159</f>
        <v>0</v>
      </c>
      <c r="M69" s="1590" t="s">
        <v>408</v>
      </c>
      <c r="N69" s="402">
        <f>'11,30'!Z131</f>
        <v>0</v>
      </c>
      <c r="P69" s="4267">
        <f>P60</f>
        <v>44606</v>
      </c>
      <c r="Q69" s="4207"/>
      <c r="R69" s="324" t="s">
        <v>55</v>
      </c>
      <c r="S69" s="1399">
        <f>'16,00'!O159</f>
        <v>0</v>
      </c>
      <c r="T69" s="1590" t="s">
        <v>408</v>
      </c>
      <c r="U69" s="402">
        <f>'16,00'!P131</f>
        <v>0</v>
      </c>
      <c r="W69" s="4267">
        <f>W60</f>
        <v>44606</v>
      </c>
      <c r="X69" s="4207"/>
      <c r="Y69" s="1584"/>
      <c r="Z69" s="1590" t="s">
        <v>296</v>
      </c>
      <c r="AA69" s="1399">
        <f>'19,00'!N144</f>
        <v>0</v>
      </c>
      <c r="AB69" s="36" t="s">
        <v>296</v>
      </c>
      <c r="AC69" s="402">
        <f>'19,00'!O124</f>
        <v>0</v>
      </c>
      <c r="AE69" s="4267">
        <f>AE60</f>
        <v>44606</v>
      </c>
      <c r="AF69" s="4207"/>
      <c r="AG69" s="2239"/>
      <c r="AH69" s="1399"/>
      <c r="AI69" s="2239"/>
      <c r="AJ69" s="402"/>
    </row>
    <row r="70" spans="1:36" ht="15" hidden="1" customHeight="1">
      <c r="A70" s="4268"/>
      <c r="B70" s="4296" t="s">
        <v>730</v>
      </c>
      <c r="C70" s="1584"/>
      <c r="D70" s="321" t="s">
        <v>56</v>
      </c>
      <c r="E70" s="402" t="e">
        <f>'10,00'!#REF!</f>
        <v>#REF!</v>
      </c>
      <c r="F70" s="1590" t="s">
        <v>494</v>
      </c>
      <c r="G70" s="402">
        <f>'10,00'!N142</f>
        <v>0</v>
      </c>
      <c r="I70" s="4268"/>
      <c r="J70" s="4207" t="s">
        <v>253</v>
      </c>
      <c r="K70" s="1527" t="s">
        <v>56</v>
      </c>
      <c r="L70" s="1399">
        <f>'11,30'!O160</f>
        <v>0</v>
      </c>
      <c r="M70" s="1590" t="s">
        <v>494</v>
      </c>
      <c r="N70" s="402">
        <f>'11,30'!O149</f>
        <v>0</v>
      </c>
      <c r="P70" s="4268"/>
      <c r="Q70" s="4207" t="s">
        <v>253</v>
      </c>
      <c r="R70" s="1527" t="s">
        <v>56</v>
      </c>
      <c r="S70" s="1399">
        <f>'16,00'!O160</f>
        <v>0</v>
      </c>
      <c r="T70" s="1590" t="s">
        <v>494</v>
      </c>
      <c r="U70" s="402">
        <f>'16,00'!O149</f>
        <v>0</v>
      </c>
      <c r="W70" s="4268"/>
      <c r="X70" s="4296" t="s">
        <v>730</v>
      </c>
      <c r="Y70" s="2601"/>
      <c r="Z70" s="1590" t="s">
        <v>294</v>
      </c>
      <c r="AA70" s="1399">
        <f>'19,00'!N147</f>
        <v>0</v>
      </c>
      <c r="AB70" s="2060" t="s">
        <v>592</v>
      </c>
      <c r="AC70" s="402">
        <f>'19,00'!N145</f>
        <v>0</v>
      </c>
      <c r="AE70" s="4268"/>
      <c r="AF70" s="4207" t="s">
        <v>253</v>
      </c>
      <c r="AG70" s="2239"/>
      <c r="AH70" s="1399"/>
      <c r="AI70" s="2239"/>
      <c r="AJ70" s="402"/>
    </row>
    <row r="71" spans="1:36" ht="15" hidden="1" customHeight="1">
      <c r="A71" s="319"/>
      <c r="B71" s="4297"/>
      <c r="C71" s="1584"/>
      <c r="D71" s="324" t="s">
        <v>298</v>
      </c>
      <c r="E71" s="1399">
        <f>'10,00'!N151</f>
        <v>0</v>
      </c>
      <c r="F71" s="1590" t="s">
        <v>282</v>
      </c>
      <c r="G71" s="402">
        <f>'10,00'!N143</f>
        <v>0</v>
      </c>
      <c r="I71" s="1528"/>
      <c r="J71" s="4207"/>
      <c r="K71" s="324" t="s">
        <v>298</v>
      </c>
      <c r="L71" s="1399">
        <f>'11,30'!O161</f>
        <v>0</v>
      </c>
      <c r="M71" s="1590" t="s">
        <v>282</v>
      </c>
      <c r="N71" s="402">
        <f>'11,30'!O150</f>
        <v>0</v>
      </c>
      <c r="P71" s="1528"/>
      <c r="Q71" s="4207"/>
      <c r="R71" s="324" t="s">
        <v>298</v>
      </c>
      <c r="S71" s="1399">
        <f>'16,00'!O161</f>
        <v>0</v>
      </c>
      <c r="T71" s="1590" t="s">
        <v>282</v>
      </c>
      <c r="U71" s="402">
        <f>'16,00'!O150</f>
        <v>0</v>
      </c>
      <c r="W71" s="1528"/>
      <c r="X71" s="4297"/>
      <c r="Y71" s="2258"/>
      <c r="Z71" s="1590" t="s">
        <v>295</v>
      </c>
      <c r="AA71" s="1399">
        <f>'19,00'!N148</f>
        <v>0</v>
      </c>
      <c r="AB71" s="2060" t="s">
        <v>591</v>
      </c>
      <c r="AC71" s="402">
        <f>'19,00'!N146</f>
        <v>0</v>
      </c>
      <c r="AE71" s="2240"/>
      <c r="AF71" s="4207"/>
      <c r="AG71" s="324"/>
      <c r="AH71" s="1399"/>
      <c r="AI71" s="2239"/>
      <c r="AJ71" s="402"/>
    </row>
    <row r="72" spans="1:36" ht="15" customHeight="1">
      <c r="C72" s="2600"/>
      <c r="E72" s="1400"/>
      <c r="G72" s="1400"/>
      <c r="L72" s="1400"/>
      <c r="N72" s="1400"/>
      <c r="S72" s="1400"/>
      <c r="U72" s="1400"/>
      <c r="Y72" s="2600"/>
      <c r="AA72" s="1400"/>
      <c r="AC72" s="1400"/>
      <c r="AH72" s="1400"/>
      <c r="AJ72" s="1400"/>
    </row>
    <row r="73" spans="1:36" ht="15" customHeight="1">
      <c r="A73" s="320"/>
      <c r="B73" s="3810" t="s">
        <v>927</v>
      </c>
      <c r="C73" s="2259">
        <f>'10,00'!W147</f>
        <v>1</v>
      </c>
      <c r="D73" s="2638" t="s">
        <v>408</v>
      </c>
      <c r="E73" s="402">
        <f>'10,00'!X123</f>
        <v>1</v>
      </c>
      <c r="F73" s="2638"/>
      <c r="G73" s="402"/>
      <c r="I73" s="1529"/>
      <c r="J73" s="4202"/>
      <c r="K73" s="2060" t="s">
        <v>590</v>
      </c>
      <c r="L73" s="402">
        <f>'11,30'!Y152</f>
        <v>0</v>
      </c>
      <c r="M73" s="1590" t="s">
        <v>39</v>
      </c>
      <c r="N73" s="402" t="e">
        <f>'11,30'!Y139</f>
        <v>#REF!</v>
      </c>
      <c r="P73" s="1529"/>
      <c r="Q73" s="4202"/>
      <c r="R73" s="2060" t="s">
        <v>590</v>
      </c>
      <c r="S73" s="402">
        <f>'16,00'!Y152</f>
        <v>0</v>
      </c>
      <c r="T73" s="1590" t="s">
        <v>39</v>
      </c>
      <c r="U73" s="402" t="e">
        <f>'16,00'!Y139</f>
        <v>#REF!</v>
      </c>
      <c r="W73" s="1529"/>
      <c r="X73" s="3810" t="s">
        <v>927</v>
      </c>
      <c r="Y73" s="2259">
        <f>'19,00'!W147</f>
        <v>2</v>
      </c>
      <c r="Z73" s="2638" t="s">
        <v>408</v>
      </c>
      <c r="AA73" s="402">
        <f>'19,00'!X123</f>
        <v>0</v>
      </c>
      <c r="AB73" s="2638"/>
      <c r="AC73" s="402"/>
      <c r="AE73" s="2241"/>
      <c r="AF73" s="4202"/>
      <c r="AG73" s="2239" t="s">
        <v>39</v>
      </c>
      <c r="AH73" s="402">
        <f>'Оз ночь'!Y12</f>
        <v>0</v>
      </c>
      <c r="AI73" s="324"/>
      <c r="AJ73" s="402"/>
    </row>
    <row r="74" spans="1:36" ht="15" customHeight="1">
      <c r="A74" s="325">
        <f>A65</f>
        <v>0.41666666666666669</v>
      </c>
      <c r="B74" s="3810" t="s">
        <v>928</v>
      </c>
      <c r="C74" s="2259">
        <f>'10,00'!W148</f>
        <v>0</v>
      </c>
      <c r="D74" s="2447" t="s">
        <v>296</v>
      </c>
      <c r="E74" s="402">
        <f>'10,00'!X124</f>
        <v>2</v>
      </c>
      <c r="F74" s="2638" t="s">
        <v>56</v>
      </c>
      <c r="G74" s="402" t="e">
        <f>'10,00'!#REF!</f>
        <v>#REF!</v>
      </c>
      <c r="I74" s="325">
        <f>I65</f>
        <v>0</v>
      </c>
      <c r="J74" s="4202"/>
      <c r="K74" s="2060" t="s">
        <v>294</v>
      </c>
      <c r="L74" s="402">
        <f>'11,30'!Y154</f>
        <v>0</v>
      </c>
      <c r="M74" s="1590" t="s">
        <v>41</v>
      </c>
      <c r="N74" s="402" t="e">
        <f>'11,30'!Y140</f>
        <v>#REF!</v>
      </c>
      <c r="P74" s="325">
        <f>P65</f>
        <v>0.66666666666666663</v>
      </c>
      <c r="Q74" s="4202"/>
      <c r="R74" s="2060" t="s">
        <v>294</v>
      </c>
      <c r="S74" s="402">
        <f>'16,00'!Y154</f>
        <v>0</v>
      </c>
      <c r="T74" s="1590" t="s">
        <v>41</v>
      </c>
      <c r="U74" s="402" t="e">
        <f>'16,00'!Y140</f>
        <v>#REF!</v>
      </c>
      <c r="W74" s="325">
        <f>W65</f>
        <v>0.79166666666666663</v>
      </c>
      <c r="X74" s="3810" t="s">
        <v>928</v>
      </c>
      <c r="Y74" s="2259">
        <f>'19,00'!W148</f>
        <v>3</v>
      </c>
      <c r="Z74" s="2447" t="s">
        <v>296</v>
      </c>
      <c r="AA74" s="402">
        <f>'19,00'!X124</f>
        <v>0</v>
      </c>
      <c r="AB74" s="2638" t="s">
        <v>56</v>
      </c>
      <c r="AC74" s="402" t="e">
        <f>'19,00'!#REF!</f>
        <v>#REF!</v>
      </c>
      <c r="AE74" s="325">
        <f>AE65</f>
        <v>0</v>
      </c>
      <c r="AF74" s="4202"/>
      <c r="AG74" s="2239" t="s">
        <v>510</v>
      </c>
      <c r="AH74" s="1663">
        <f>'Оз ночь'!Y15</f>
        <v>0</v>
      </c>
      <c r="AI74" s="2239"/>
      <c r="AJ74" s="402"/>
    </row>
    <row r="75" spans="1:36" ht="15" customHeight="1">
      <c r="A75" s="4206" t="str">
        <f>ст.шашлык!A75</f>
        <v>павильон "Донецкая"</v>
      </c>
      <c r="B75" s="3811" t="s">
        <v>919</v>
      </c>
      <c r="C75" s="1584">
        <f>'10,00'!X131</f>
        <v>10</v>
      </c>
      <c r="D75" s="2638" t="s">
        <v>493</v>
      </c>
      <c r="E75" s="402">
        <f>'10,00'!W133</f>
        <v>1</v>
      </c>
      <c r="F75" s="2638" t="s">
        <v>296</v>
      </c>
      <c r="G75" s="402">
        <f>'10,00'!W149</f>
        <v>2</v>
      </c>
      <c r="I75" s="4206" t="str">
        <f>A75</f>
        <v>павильон "Донецкая"</v>
      </c>
      <c r="J75" s="4207" t="s">
        <v>251</v>
      </c>
      <c r="K75" s="2060" t="s">
        <v>295</v>
      </c>
      <c r="L75" s="402">
        <f>'11,30'!Y155</f>
        <v>0</v>
      </c>
      <c r="M75" s="1590" t="s">
        <v>54</v>
      </c>
      <c r="N75" s="402">
        <f>'11,30'!Y158</f>
        <v>0</v>
      </c>
      <c r="P75" s="4206" t="str">
        <f>I75</f>
        <v>павильон "Донецкая"</v>
      </c>
      <c r="Q75" s="4207" t="s">
        <v>251</v>
      </c>
      <c r="R75" s="2060" t="s">
        <v>295</v>
      </c>
      <c r="S75" s="402">
        <f>'16,00'!Y155</f>
        <v>0</v>
      </c>
      <c r="T75" s="1590" t="s">
        <v>54</v>
      </c>
      <c r="U75" s="402">
        <f>'16,00'!Y158</f>
        <v>0</v>
      </c>
      <c r="W75" s="4206" t="str">
        <f>P75</f>
        <v>павильон "Донецкая"</v>
      </c>
      <c r="X75" s="3811" t="s">
        <v>919</v>
      </c>
      <c r="Y75" s="1584">
        <f>'19,00'!X131</f>
        <v>10</v>
      </c>
      <c r="Z75" s="2638" t="s">
        <v>493</v>
      </c>
      <c r="AA75" s="402">
        <f>'19,00'!W133</f>
        <v>2</v>
      </c>
      <c r="AB75" s="2638" t="s">
        <v>296</v>
      </c>
      <c r="AC75" s="402">
        <f>'19,00'!W149</f>
        <v>1</v>
      </c>
      <c r="AE75" s="4206" t="str">
        <f>ст.лав.!Y75</f>
        <v>Оазис Фрунзе</v>
      </c>
      <c r="AF75" s="4207" t="s">
        <v>251</v>
      </c>
      <c r="AG75" s="2239" t="s">
        <v>296</v>
      </c>
      <c r="AH75" s="402">
        <f>'Оз ночь'!Y20</f>
        <v>0</v>
      </c>
      <c r="AI75" s="2239"/>
      <c r="AJ75" s="1636"/>
    </row>
    <row r="76" spans="1:36" ht="15" customHeight="1">
      <c r="A76" s="4206"/>
      <c r="B76" s="3811" t="s">
        <v>920</v>
      </c>
      <c r="C76" s="1584">
        <f>'10,00'!X132</f>
        <v>0</v>
      </c>
      <c r="D76" s="2638" t="s">
        <v>41</v>
      </c>
      <c r="E76" s="402">
        <f>'10,00'!W134</f>
        <v>2</v>
      </c>
      <c r="F76" s="2638" t="s">
        <v>590</v>
      </c>
      <c r="G76" s="402">
        <f>'10,00'!W150</f>
        <v>0</v>
      </c>
      <c r="I76" s="4206"/>
      <c r="J76" s="4207"/>
      <c r="K76" s="2060" t="s">
        <v>296</v>
      </c>
      <c r="L76" s="402">
        <f>'11,30'!Y151</f>
        <v>0</v>
      </c>
      <c r="M76" s="1590" t="s">
        <v>493</v>
      </c>
      <c r="N76" s="402">
        <f>'11,30'!Y141</f>
        <v>0</v>
      </c>
      <c r="P76" s="4206"/>
      <c r="Q76" s="4207"/>
      <c r="R76" s="2060" t="s">
        <v>296</v>
      </c>
      <c r="S76" s="402">
        <f>'16,00'!Y151</f>
        <v>0</v>
      </c>
      <c r="T76" s="1590" t="s">
        <v>493</v>
      </c>
      <c r="U76" s="402">
        <f>'16,00'!Y141</f>
        <v>0</v>
      </c>
      <c r="W76" s="4206"/>
      <c r="X76" s="3811" t="s">
        <v>920</v>
      </c>
      <c r="Y76" s="1584">
        <f>'19,00'!X132</f>
        <v>0</v>
      </c>
      <c r="Z76" s="2638" t="s">
        <v>41</v>
      </c>
      <c r="AA76" s="402">
        <f>'19,00'!W134</f>
        <v>3</v>
      </c>
      <c r="AB76" s="2638" t="s">
        <v>590</v>
      </c>
      <c r="AC76" s="402">
        <f>'19,00'!W150</f>
        <v>0</v>
      </c>
      <c r="AE76" s="4206"/>
      <c r="AF76" s="4207"/>
      <c r="AG76" s="2322" t="s">
        <v>55</v>
      </c>
      <c r="AH76" s="402">
        <f>'Оз ночь'!Y22</f>
        <v>0</v>
      </c>
      <c r="AI76" s="2239"/>
      <c r="AJ76" s="1636"/>
    </row>
    <row r="77" spans="1:36" ht="15" customHeight="1">
      <c r="A77" s="326"/>
      <c r="B77" s="4295" t="s">
        <v>747</v>
      </c>
      <c r="C77" s="1584"/>
      <c r="D77" s="2638" t="s">
        <v>39</v>
      </c>
      <c r="E77" s="402">
        <f>'10,00'!W135</f>
        <v>2</v>
      </c>
      <c r="F77" s="324" t="str">
        <f>F59</f>
        <v>Горчичный</v>
      </c>
      <c r="G77" s="402">
        <f>'Основная продукция'!I246</f>
        <v>0</v>
      </c>
      <c r="I77" s="326"/>
      <c r="J77" s="4207" t="s">
        <v>252</v>
      </c>
      <c r="K77" s="324" t="s">
        <v>591</v>
      </c>
      <c r="L77" s="1399">
        <f>'11,30'!O153</f>
        <v>0</v>
      </c>
      <c r="M77" s="36" t="s">
        <v>296</v>
      </c>
      <c r="N77" s="402">
        <f>'11,30'!Z132</f>
        <v>0</v>
      </c>
      <c r="P77" s="326"/>
      <c r="Q77" s="4207" t="s">
        <v>252</v>
      </c>
      <c r="R77" s="324" t="s">
        <v>591</v>
      </c>
      <c r="S77" s="1399">
        <f>'16,00'!Y153</f>
        <v>0</v>
      </c>
      <c r="T77" s="36" t="s">
        <v>296</v>
      </c>
      <c r="U77" s="402">
        <f>'16,00'!Z132</f>
        <v>0</v>
      </c>
      <c r="W77" s="326"/>
      <c r="X77" s="4295" t="s">
        <v>747</v>
      </c>
      <c r="Y77" s="1584"/>
      <c r="Z77" s="2638" t="s">
        <v>39</v>
      </c>
      <c r="AA77" s="402">
        <f>'19,00'!W135</f>
        <v>6</v>
      </c>
      <c r="AB77" s="324" t="str">
        <f>AB41</f>
        <v>Горчичный</v>
      </c>
      <c r="AC77" s="402">
        <f>'Основная продукция'!AJ246</f>
        <v>0</v>
      </c>
      <c r="AE77" s="326"/>
      <c r="AF77" s="4207" t="s">
        <v>252</v>
      </c>
      <c r="AG77" s="324" t="s">
        <v>772</v>
      </c>
      <c r="AH77" s="1399">
        <f>'Оз ночь'!Y23</f>
        <v>0</v>
      </c>
      <c r="AI77" s="36"/>
      <c r="AJ77" s="1636"/>
    </row>
    <row r="78" spans="1:36" ht="15" customHeight="1">
      <c r="A78" s="4267">
        <f>ст.шашлык!A78</f>
        <v>44606</v>
      </c>
      <c r="B78" s="4295"/>
      <c r="C78" s="1584">
        <f>'10,00'!W154</f>
        <v>2</v>
      </c>
      <c r="D78" s="2638" t="s">
        <v>282</v>
      </c>
      <c r="E78" s="1399">
        <f>'10,00'!W140</f>
        <v>3</v>
      </c>
      <c r="F78" s="324" t="s">
        <v>55</v>
      </c>
      <c r="G78" s="402" t="e">
        <f>'10,00'!#REF!</f>
        <v>#REF!</v>
      </c>
      <c r="I78" s="4267">
        <f>I69</f>
        <v>44606</v>
      </c>
      <c r="J78" s="4207"/>
      <c r="K78" s="324" t="s">
        <v>55</v>
      </c>
      <c r="L78" s="1399">
        <f>'11,30'!Y159</f>
        <v>0</v>
      </c>
      <c r="M78" s="1590" t="s">
        <v>408</v>
      </c>
      <c r="N78" s="402">
        <f>'11,30'!Z131</f>
        <v>0</v>
      </c>
      <c r="P78" s="4267">
        <f>P69</f>
        <v>44606</v>
      </c>
      <c r="Q78" s="4207"/>
      <c r="R78" s="324" t="s">
        <v>55</v>
      </c>
      <c r="S78" s="1399">
        <f>'16,00'!Y159</f>
        <v>0</v>
      </c>
      <c r="T78" s="1590" t="s">
        <v>408</v>
      </c>
      <c r="U78" s="402">
        <f>'16,00'!Z131</f>
        <v>0</v>
      </c>
      <c r="W78" s="4267">
        <f>W69</f>
        <v>44606</v>
      </c>
      <c r="X78" s="4295"/>
      <c r="Y78" s="1584">
        <f>'19,00'!W154</f>
        <v>1</v>
      </c>
      <c r="Z78" s="2638" t="s">
        <v>282</v>
      </c>
      <c r="AA78" s="402">
        <f>'19,00'!W140</f>
        <v>1</v>
      </c>
      <c r="AB78" s="324" t="s">
        <v>55</v>
      </c>
      <c r="AC78" s="402" t="e">
        <f>'19,00'!#REF!</f>
        <v>#REF!</v>
      </c>
      <c r="AE78" s="4267">
        <f>AE69</f>
        <v>44606</v>
      </c>
      <c r="AF78" s="4207"/>
      <c r="AG78" s="324" t="s">
        <v>771</v>
      </c>
      <c r="AH78" s="1399">
        <f>'Оз ночь'!Y24</f>
        <v>0</v>
      </c>
      <c r="AI78" s="2239"/>
      <c r="AJ78" s="402"/>
    </row>
    <row r="79" spans="1:36" ht="15" customHeight="1">
      <c r="A79" s="4268"/>
      <c r="B79" s="4296" t="s">
        <v>730</v>
      </c>
      <c r="C79" s="1584"/>
      <c r="D79" s="2638" t="s">
        <v>494</v>
      </c>
      <c r="E79" s="402">
        <f>'10,00'!W142</f>
        <v>2</v>
      </c>
      <c r="F79" s="2638" t="s">
        <v>56</v>
      </c>
      <c r="G79" s="402" t="e">
        <f>'10,00'!#REF!</f>
        <v>#REF!</v>
      </c>
      <c r="I79" s="4268"/>
      <c r="J79" s="4207" t="s">
        <v>253</v>
      </c>
      <c r="K79" s="1527" t="s">
        <v>56</v>
      </c>
      <c r="L79" s="1399">
        <f>'11,30'!Y160</f>
        <v>0</v>
      </c>
      <c r="M79" s="1590" t="s">
        <v>494</v>
      </c>
      <c r="N79" s="402">
        <f>'11,30'!Y149</f>
        <v>0</v>
      </c>
      <c r="P79" s="4268"/>
      <c r="Q79" s="4207" t="s">
        <v>253</v>
      </c>
      <c r="R79" s="1527" t="s">
        <v>56</v>
      </c>
      <c r="S79" s="1399">
        <f>'16,00'!Y160</f>
        <v>0</v>
      </c>
      <c r="T79" s="1590" t="s">
        <v>494</v>
      </c>
      <c r="U79" s="402">
        <f>'16,00'!Y149</f>
        <v>0</v>
      </c>
      <c r="W79" s="4268"/>
      <c r="X79" s="4296" t="s">
        <v>730</v>
      </c>
      <c r="Y79" s="2601"/>
      <c r="Z79" s="2638" t="s">
        <v>494</v>
      </c>
      <c r="AA79" s="402">
        <f>'19,00'!W142</f>
        <v>1</v>
      </c>
      <c r="AB79" s="2638" t="s">
        <v>56</v>
      </c>
      <c r="AC79" s="402" t="e">
        <f>'19,00'!#REF!</f>
        <v>#REF!</v>
      </c>
      <c r="AE79" s="4268"/>
      <c r="AF79" s="4207" t="s">
        <v>253</v>
      </c>
      <c r="AG79" s="2239"/>
      <c r="AH79" s="1399"/>
      <c r="AI79" s="2239"/>
      <c r="AJ79" s="402"/>
    </row>
    <row r="80" spans="1:36" ht="15" customHeight="1">
      <c r="A80" s="319"/>
      <c r="B80" s="4297"/>
      <c r="C80" s="1584">
        <f>'10,00'!W153</f>
        <v>0</v>
      </c>
      <c r="D80" s="2638" t="s">
        <v>54</v>
      </c>
      <c r="E80" s="1399">
        <f>'10,00'!W145</f>
        <v>2</v>
      </c>
      <c r="F80" s="324" t="s">
        <v>298</v>
      </c>
      <c r="G80" s="402">
        <f>'10,00'!W152</f>
        <v>1</v>
      </c>
      <c r="I80" s="1528"/>
      <c r="J80" s="4207"/>
      <c r="K80" s="324" t="s">
        <v>298</v>
      </c>
      <c r="L80" s="1399">
        <f>'11,30'!Y161</f>
        <v>0</v>
      </c>
      <c r="M80" s="1590" t="s">
        <v>282</v>
      </c>
      <c r="N80" s="402">
        <f>'11,30'!Y150</f>
        <v>0</v>
      </c>
      <c r="P80" s="1528"/>
      <c r="Q80" s="4207"/>
      <c r="R80" s="324" t="s">
        <v>298</v>
      </c>
      <c r="S80" s="1399">
        <f>'16,00'!Y161</f>
        <v>0</v>
      </c>
      <c r="T80" s="1590" t="s">
        <v>282</v>
      </c>
      <c r="U80" s="402">
        <f>'16,00'!Y150</f>
        <v>0</v>
      </c>
      <c r="W80" s="1528"/>
      <c r="X80" s="4297"/>
      <c r="Y80" s="2258">
        <f>'19,00'!W153</f>
        <v>0</v>
      </c>
      <c r="Z80" s="2638" t="s">
        <v>54</v>
      </c>
      <c r="AA80" s="1399">
        <f>'19,00'!W145</f>
        <v>0</v>
      </c>
      <c r="AB80" s="324" t="s">
        <v>298</v>
      </c>
      <c r="AC80" s="402">
        <f>'19,00'!W152</f>
        <v>1</v>
      </c>
      <c r="AE80" s="2240"/>
      <c r="AF80" s="4207"/>
      <c r="AG80" s="324"/>
      <c r="AH80" s="1399"/>
      <c r="AI80" s="2239"/>
      <c r="AJ80" s="402"/>
    </row>
    <row r="81" spans="1:36" ht="15" customHeight="1">
      <c r="C81" s="2600"/>
      <c r="E81" s="1400"/>
      <c r="G81" s="1400"/>
      <c r="L81" s="1400"/>
      <c r="N81" s="1400"/>
      <c r="S81" s="1400"/>
      <c r="U81" s="1400"/>
      <c r="Y81" s="2600"/>
      <c r="AA81" s="1400"/>
      <c r="AC81" s="1400"/>
      <c r="AH81" s="1400"/>
      <c r="AJ81" s="1400"/>
    </row>
    <row r="82" spans="1:36" ht="15" customHeight="1">
      <c r="A82" s="320"/>
      <c r="B82" s="3810" t="s">
        <v>927</v>
      </c>
      <c r="C82" s="2259">
        <f>'10,00'!N147</f>
        <v>0</v>
      </c>
      <c r="D82" s="2638" t="s">
        <v>408</v>
      </c>
      <c r="E82" s="402">
        <f>'10,00'!O123</f>
        <v>0</v>
      </c>
      <c r="F82" s="2638"/>
      <c r="G82" s="402"/>
      <c r="I82" s="1529"/>
      <c r="J82" s="4202"/>
      <c r="K82" s="2060" t="s">
        <v>747</v>
      </c>
      <c r="L82" s="402"/>
      <c r="M82" s="1590" t="s">
        <v>39</v>
      </c>
      <c r="N82" s="402"/>
      <c r="P82" s="1529"/>
      <c r="Q82" s="4202"/>
      <c r="R82" s="2060" t="s">
        <v>590</v>
      </c>
      <c r="S82" s="402">
        <f>'16,00'!E207</f>
        <v>0</v>
      </c>
      <c r="T82" s="1590" t="s">
        <v>39</v>
      </c>
      <c r="U82" s="402" t="e">
        <f>'16,00'!E194</f>
        <v>#REF!</v>
      </c>
      <c r="W82" s="1529"/>
      <c r="X82" s="3810" t="s">
        <v>927</v>
      </c>
      <c r="Y82" s="2259">
        <f>'19,00'!N147</f>
        <v>0</v>
      </c>
      <c r="Z82" s="2638" t="s">
        <v>408</v>
      </c>
      <c r="AA82" s="402">
        <f>'19,00'!O123</f>
        <v>0</v>
      </c>
      <c r="AB82" s="2638"/>
      <c r="AC82" s="402"/>
      <c r="AE82" s="2241"/>
      <c r="AF82" s="4202"/>
      <c r="AG82" s="2239" t="s">
        <v>39</v>
      </c>
      <c r="AH82" s="402">
        <f>'Оз ночь'!BC12</f>
        <v>0</v>
      </c>
      <c r="AI82" s="324"/>
      <c r="AJ82" s="402"/>
    </row>
    <row r="83" spans="1:36" ht="15" customHeight="1">
      <c r="A83" s="325">
        <f>A74</f>
        <v>0.41666666666666669</v>
      </c>
      <c r="B83" s="3810" t="s">
        <v>928</v>
      </c>
      <c r="C83" s="2259">
        <f>'10,00'!N148</f>
        <v>0</v>
      </c>
      <c r="D83" s="2447" t="s">
        <v>296</v>
      </c>
      <c r="E83" s="402">
        <f>'10,00'!O124</f>
        <v>0</v>
      </c>
      <c r="F83" s="2638" t="s">
        <v>56</v>
      </c>
      <c r="G83" s="402" t="e">
        <f>'10,00'!#REF!</f>
        <v>#REF!</v>
      </c>
      <c r="I83" s="325">
        <f>I74</f>
        <v>0</v>
      </c>
      <c r="J83" s="4202"/>
      <c r="K83" s="2060" t="s">
        <v>294</v>
      </c>
      <c r="L83" s="402"/>
      <c r="M83" s="1590" t="s">
        <v>41</v>
      </c>
      <c r="N83" s="402"/>
      <c r="P83" s="325">
        <f>P74</f>
        <v>0.66666666666666663</v>
      </c>
      <c r="Q83" s="4202"/>
      <c r="R83" s="2060" t="s">
        <v>294</v>
      </c>
      <c r="S83" s="402">
        <f>'16,00'!E209</f>
        <v>0</v>
      </c>
      <c r="T83" s="1590" t="s">
        <v>41</v>
      </c>
      <c r="U83" s="402" t="e">
        <f>'16,00'!E195</f>
        <v>#REF!</v>
      </c>
      <c r="W83" s="325">
        <f>W74</f>
        <v>0.79166666666666663</v>
      </c>
      <c r="X83" s="3810" t="s">
        <v>928</v>
      </c>
      <c r="Y83" s="2259">
        <f>'19,00'!N148</f>
        <v>0</v>
      </c>
      <c r="Z83" s="2447" t="s">
        <v>296</v>
      </c>
      <c r="AA83" s="402">
        <f>'19,00'!O124</f>
        <v>0</v>
      </c>
      <c r="AB83" s="2638" t="s">
        <v>56</v>
      </c>
      <c r="AC83" s="402" t="e">
        <f>'19,00'!#REF!</f>
        <v>#REF!</v>
      </c>
      <c r="AE83" s="325">
        <f>AE74</f>
        <v>0</v>
      </c>
      <c r="AF83" s="4202"/>
      <c r="AG83" s="2239" t="s">
        <v>510</v>
      </c>
      <c r="AH83" s="1663">
        <f>'Оз ночь'!BC15</f>
        <v>0</v>
      </c>
      <c r="AI83" s="2239"/>
      <c r="AJ83" s="402"/>
    </row>
    <row r="84" spans="1:36" ht="15" customHeight="1">
      <c r="A84" s="4206" t="s">
        <v>898</v>
      </c>
      <c r="B84" s="3811" t="s">
        <v>919</v>
      </c>
      <c r="C84" s="1584">
        <f>'10,00'!O131</f>
        <v>0</v>
      </c>
      <c r="D84" s="2638" t="s">
        <v>493</v>
      </c>
      <c r="E84" s="402">
        <f>'10,00'!N133</f>
        <v>0</v>
      </c>
      <c r="F84" s="2638" t="s">
        <v>296</v>
      </c>
      <c r="G84" s="402">
        <f>'10,00'!N149</f>
        <v>0</v>
      </c>
      <c r="I84" s="4206" t="str">
        <f>A84</f>
        <v>Изумруд</v>
      </c>
      <c r="J84" s="4207" t="s">
        <v>251</v>
      </c>
      <c r="K84" s="2060" t="s">
        <v>295</v>
      </c>
      <c r="L84" s="402"/>
      <c r="M84" s="1590" t="s">
        <v>54</v>
      </c>
      <c r="N84" s="402"/>
      <c r="P84" s="4206" t="str">
        <f>I84</f>
        <v>Изумруд</v>
      </c>
      <c r="Q84" s="4207" t="s">
        <v>251</v>
      </c>
      <c r="R84" s="2060" t="s">
        <v>295</v>
      </c>
      <c r="S84" s="402">
        <f>'16,00'!E210</f>
        <v>0</v>
      </c>
      <c r="T84" s="1590" t="s">
        <v>54</v>
      </c>
      <c r="U84" s="402">
        <f>'16,00'!E213</f>
        <v>0</v>
      </c>
      <c r="W84" s="4206" t="str">
        <f>P84</f>
        <v>Изумруд</v>
      </c>
      <c r="X84" s="3811" t="s">
        <v>919</v>
      </c>
      <c r="Y84" s="1584">
        <f>'19,00'!O131</f>
        <v>0</v>
      </c>
      <c r="Z84" s="2638" t="s">
        <v>493</v>
      </c>
      <c r="AA84" s="402">
        <f>'19,00'!N133</f>
        <v>0</v>
      </c>
      <c r="AB84" s="2638" t="s">
        <v>296</v>
      </c>
      <c r="AC84" s="402">
        <f>'19,00'!N149</f>
        <v>0</v>
      </c>
      <c r="AE84" s="4206" t="str">
        <f>ст.лав.!Y84</f>
        <v>Оазис Карпинка</v>
      </c>
      <c r="AF84" s="4207" t="s">
        <v>251</v>
      </c>
      <c r="AG84" s="2239" t="s">
        <v>296</v>
      </c>
      <c r="AH84" s="402">
        <f>'Оз ночь'!BC20</f>
        <v>0</v>
      </c>
      <c r="AI84" s="2239"/>
      <c r="AJ84" s="1636"/>
    </row>
    <row r="85" spans="1:36" ht="15" customHeight="1">
      <c r="A85" s="4206"/>
      <c r="B85" s="3811" t="s">
        <v>920</v>
      </c>
      <c r="C85" s="1584">
        <f>'10,00'!O132</f>
        <v>0</v>
      </c>
      <c r="D85" s="2638" t="s">
        <v>41</v>
      </c>
      <c r="E85" s="402">
        <f>'10,00'!N134</f>
        <v>0</v>
      </c>
      <c r="F85" s="2638"/>
      <c r="G85" s="402"/>
      <c r="I85" s="4206"/>
      <c r="J85" s="4207"/>
      <c r="K85" s="2060" t="s">
        <v>296</v>
      </c>
      <c r="L85" s="402"/>
      <c r="M85" s="1590" t="s">
        <v>493</v>
      </c>
      <c r="N85" s="402"/>
      <c r="P85" s="4206"/>
      <c r="Q85" s="4207"/>
      <c r="R85" s="2060" t="s">
        <v>296</v>
      </c>
      <c r="S85" s="402">
        <f>'16,00'!E206</f>
        <v>0</v>
      </c>
      <c r="T85" s="1590" t="s">
        <v>493</v>
      </c>
      <c r="U85" s="402">
        <f>'16,00'!E196</f>
        <v>0</v>
      </c>
      <c r="W85" s="4206"/>
      <c r="X85" s="3811" t="s">
        <v>920</v>
      </c>
      <c r="Y85" s="1584">
        <f>'19,00'!O132</f>
        <v>0</v>
      </c>
      <c r="Z85" s="2638" t="s">
        <v>41</v>
      </c>
      <c r="AA85" s="402">
        <f>'19,00'!N134</f>
        <v>0</v>
      </c>
      <c r="AB85" s="2638"/>
      <c r="AC85" s="402"/>
      <c r="AE85" s="4206"/>
      <c r="AF85" s="4207"/>
      <c r="AG85" s="2322" t="s">
        <v>55</v>
      </c>
      <c r="AH85" s="402">
        <f>'Оз ночь'!BC22</f>
        <v>0</v>
      </c>
      <c r="AI85" s="2239"/>
      <c r="AJ85" s="1636"/>
    </row>
    <row r="86" spans="1:36" ht="15" customHeight="1">
      <c r="A86" s="326"/>
      <c r="B86" s="4295" t="s">
        <v>747</v>
      </c>
      <c r="C86" s="1584"/>
      <c r="D86" s="2638" t="s">
        <v>39</v>
      </c>
      <c r="E86" s="402">
        <f>'10,00'!N135</f>
        <v>0</v>
      </c>
      <c r="F86" s="324" t="s">
        <v>495</v>
      </c>
      <c r="G86" s="402">
        <f>'10,00'!N150</f>
        <v>0</v>
      </c>
      <c r="I86" s="326"/>
      <c r="J86" s="4207" t="s">
        <v>252</v>
      </c>
      <c r="K86" s="324" t="s">
        <v>725</v>
      </c>
      <c r="L86" s="1399"/>
      <c r="M86" s="36" t="s">
        <v>296</v>
      </c>
      <c r="N86" s="402"/>
      <c r="P86" s="326"/>
      <c r="Q86" s="4207" t="s">
        <v>252</v>
      </c>
      <c r="R86" s="324" t="s">
        <v>591</v>
      </c>
      <c r="S86" s="1399">
        <f>'16,00'!E208</f>
        <v>0</v>
      </c>
      <c r="T86" s="36" t="s">
        <v>296</v>
      </c>
      <c r="U86" s="402">
        <f>'16,00'!F187</f>
        <v>0</v>
      </c>
      <c r="W86" s="326"/>
      <c r="X86" s="4295" t="s">
        <v>747</v>
      </c>
      <c r="Y86" s="1584"/>
      <c r="Z86" s="2638" t="s">
        <v>39</v>
      </c>
      <c r="AA86" s="402">
        <f>'19,00'!N135</f>
        <v>0</v>
      </c>
      <c r="AB86" s="324" t="str">
        <f>AB77</f>
        <v>Горчичный</v>
      </c>
      <c r="AC86" s="402">
        <f>'19,00'!N150</f>
        <v>0</v>
      </c>
      <c r="AE86" s="326"/>
      <c r="AF86" s="4207" t="s">
        <v>252</v>
      </c>
      <c r="AG86" s="324" t="s">
        <v>772</v>
      </c>
      <c r="AH86" s="1399">
        <f>'Оз ночь'!BC23</f>
        <v>0</v>
      </c>
      <c r="AI86" s="36"/>
      <c r="AJ86" s="1636"/>
    </row>
    <row r="87" spans="1:36" ht="15" customHeight="1">
      <c r="A87" s="4267">
        <f>ст.шашлык!A87</f>
        <v>44606</v>
      </c>
      <c r="B87" s="4295"/>
      <c r="C87" s="1584">
        <f>'10,00'!N154</f>
        <v>0</v>
      </c>
      <c r="D87" s="2638" t="s">
        <v>282</v>
      </c>
      <c r="E87" s="1399">
        <f>'10,00'!N140</f>
        <v>0</v>
      </c>
      <c r="F87" s="324" t="s">
        <v>55</v>
      </c>
      <c r="G87" s="402" t="e">
        <f>'10,00'!#REF!</f>
        <v>#REF!</v>
      </c>
      <c r="I87" s="4267">
        <f>I78</f>
        <v>44606</v>
      </c>
      <c r="J87" s="4207"/>
      <c r="K87" s="324" t="s">
        <v>55</v>
      </c>
      <c r="L87" s="1399"/>
      <c r="M87" s="1590" t="s">
        <v>408</v>
      </c>
      <c r="N87" s="402"/>
      <c r="P87" s="4267">
        <f>P78</f>
        <v>44606</v>
      </c>
      <c r="Q87" s="4207"/>
      <c r="R87" s="324" t="s">
        <v>55</v>
      </c>
      <c r="S87" s="1399">
        <f>'16,00'!E214</f>
        <v>0</v>
      </c>
      <c r="T87" s="1590" t="s">
        <v>408</v>
      </c>
      <c r="U87" s="402">
        <f>'16,00'!F186</f>
        <v>0</v>
      </c>
      <c r="W87" s="4267">
        <f>W78</f>
        <v>44606</v>
      </c>
      <c r="X87" s="4295"/>
      <c r="Y87" s="1584">
        <f>'19,00'!N154</f>
        <v>0</v>
      </c>
      <c r="Z87" s="2638" t="s">
        <v>282</v>
      </c>
      <c r="AA87" s="402">
        <f>'19,00'!N140</f>
        <v>0</v>
      </c>
      <c r="AB87" s="324" t="s">
        <v>55</v>
      </c>
      <c r="AC87" s="402" t="e">
        <f>'19,00'!#REF!</f>
        <v>#REF!</v>
      </c>
      <c r="AE87" s="4267">
        <f>AE78</f>
        <v>44606</v>
      </c>
      <c r="AF87" s="4207"/>
      <c r="AG87" s="324" t="s">
        <v>771</v>
      </c>
      <c r="AH87" s="1399">
        <f>'Оз ночь'!BC24</f>
        <v>0</v>
      </c>
      <c r="AI87" s="2239"/>
      <c r="AJ87" s="402"/>
    </row>
    <row r="88" spans="1:36" ht="15" customHeight="1">
      <c r="A88" s="4268"/>
      <c r="B88" s="4296" t="s">
        <v>730</v>
      </c>
      <c r="C88" s="1584"/>
      <c r="D88" s="2638" t="s">
        <v>494</v>
      </c>
      <c r="E88" s="402">
        <f>'10,00'!N142</f>
        <v>0</v>
      </c>
      <c r="F88" s="2638" t="s">
        <v>56</v>
      </c>
      <c r="G88" s="402" t="e">
        <f>'10,00'!#REF!</f>
        <v>#REF!</v>
      </c>
      <c r="I88" s="4268"/>
      <c r="J88" s="4207" t="s">
        <v>253</v>
      </c>
      <c r="K88" s="1527" t="s">
        <v>56</v>
      </c>
      <c r="L88" s="1399"/>
      <c r="M88" s="1590" t="s">
        <v>494</v>
      </c>
      <c r="N88" s="402"/>
      <c r="P88" s="4268"/>
      <c r="Q88" s="4207" t="s">
        <v>253</v>
      </c>
      <c r="R88" s="1527" t="s">
        <v>56</v>
      </c>
      <c r="S88" s="1399">
        <f>'16,00'!E215</f>
        <v>0</v>
      </c>
      <c r="T88" s="1590" t="s">
        <v>494</v>
      </c>
      <c r="U88" s="402">
        <f>'16,00'!E204</f>
        <v>0</v>
      </c>
      <c r="W88" s="4268"/>
      <c r="X88" s="4296" t="s">
        <v>730</v>
      </c>
      <c r="Y88" s="2601"/>
      <c r="Z88" s="2638" t="s">
        <v>494</v>
      </c>
      <c r="AA88" s="402">
        <f>'19,00'!N142</f>
        <v>0</v>
      </c>
      <c r="AB88" s="2638" t="s">
        <v>56</v>
      </c>
      <c r="AC88" s="402" t="e">
        <f>'19,00'!#REF!</f>
        <v>#REF!</v>
      </c>
      <c r="AE88" s="4268"/>
      <c r="AF88" s="4207" t="s">
        <v>253</v>
      </c>
      <c r="AG88" s="2239"/>
      <c r="AH88" s="1399"/>
      <c r="AI88" s="2239"/>
      <c r="AJ88" s="402"/>
    </row>
    <row r="89" spans="1:36" ht="15" customHeight="1">
      <c r="A89" s="319"/>
      <c r="B89" s="4297"/>
      <c r="C89" s="1584">
        <f>'10,00'!N153</f>
        <v>0</v>
      </c>
      <c r="D89" s="2638" t="s">
        <v>54</v>
      </c>
      <c r="E89" s="1399">
        <f>'10,00'!N145</f>
        <v>0</v>
      </c>
      <c r="F89" s="324" t="s">
        <v>298</v>
      </c>
      <c r="G89" s="402">
        <f>'10,00'!N152</f>
        <v>0</v>
      </c>
      <c r="I89" s="1528"/>
      <c r="J89" s="4207"/>
      <c r="K89" s="324" t="s">
        <v>298</v>
      </c>
      <c r="L89" s="1399"/>
      <c r="M89" s="1590" t="s">
        <v>282</v>
      </c>
      <c r="N89" s="402"/>
      <c r="P89" s="1528"/>
      <c r="Q89" s="4207"/>
      <c r="R89" s="324" t="s">
        <v>298</v>
      </c>
      <c r="S89" s="1399">
        <f>'16,00'!E216</f>
        <v>0</v>
      </c>
      <c r="T89" s="1590" t="s">
        <v>282</v>
      </c>
      <c r="U89" s="402">
        <f>'16,00'!E205</f>
        <v>0</v>
      </c>
      <c r="W89" s="1528"/>
      <c r="X89" s="4297"/>
      <c r="Y89" s="2258">
        <f>'19,00'!N153</f>
        <v>0</v>
      </c>
      <c r="Z89" s="2638" t="s">
        <v>54</v>
      </c>
      <c r="AA89" s="1399">
        <f>'19,00'!N145</f>
        <v>0</v>
      </c>
      <c r="AB89" s="324" t="s">
        <v>298</v>
      </c>
      <c r="AC89" s="402">
        <f>'19,00'!N152</f>
        <v>0</v>
      </c>
      <c r="AE89" s="2240"/>
      <c r="AF89" s="4207"/>
      <c r="AG89" s="324"/>
      <c r="AH89" s="1399"/>
      <c r="AI89" s="2239"/>
      <c r="AJ89" s="402"/>
    </row>
    <row r="90" spans="1:36" ht="15" customHeight="1">
      <c r="C90" s="2600"/>
      <c r="E90" s="1400"/>
      <c r="G90" s="1400"/>
      <c r="L90" s="1400"/>
      <c r="N90" s="1400"/>
      <c r="S90" s="1400"/>
      <c r="U90" s="1400"/>
      <c r="Y90" s="2600"/>
      <c r="AA90" s="1400"/>
      <c r="AC90" s="1400"/>
    </row>
    <row r="91" spans="1:36" ht="15" customHeight="1">
      <c r="A91" s="320"/>
      <c r="B91" s="3810" t="s">
        <v>927</v>
      </c>
      <c r="C91" s="2259">
        <f>'10,00'!N199</f>
        <v>0</v>
      </c>
      <c r="D91" s="2638" t="s">
        <v>408</v>
      </c>
      <c r="E91" s="402">
        <f>'10,00'!O175</f>
        <v>0</v>
      </c>
      <c r="F91" s="2638"/>
      <c r="G91" s="402"/>
      <c r="I91" s="1529"/>
      <c r="J91" s="4202"/>
      <c r="K91" s="2060" t="s">
        <v>590</v>
      </c>
      <c r="L91" s="402">
        <f>'11,30'!O207</f>
        <v>0</v>
      </c>
      <c r="M91" s="1590" t="s">
        <v>39</v>
      </c>
      <c r="N91" s="402" t="e">
        <f>'11,30'!O194</f>
        <v>#REF!</v>
      </c>
      <c r="P91" s="1529"/>
      <c r="Q91" s="4202"/>
      <c r="R91" s="2060" t="s">
        <v>590</v>
      </c>
      <c r="S91" s="402">
        <f>'16,00'!O207</f>
        <v>0</v>
      </c>
      <c r="T91" s="1590" t="s">
        <v>39</v>
      </c>
      <c r="U91" s="402" t="e">
        <f>'16,00'!O194</f>
        <v>#REF!</v>
      </c>
      <c r="W91" s="1529"/>
      <c r="X91" s="3810" t="s">
        <v>927</v>
      </c>
      <c r="Y91" s="2259">
        <f>'19,00'!N199</f>
        <v>0</v>
      </c>
      <c r="Z91" s="2638" t="s">
        <v>408</v>
      </c>
      <c r="AA91" s="402">
        <f>'19,00'!O175</f>
        <v>0</v>
      </c>
      <c r="AB91" s="2638"/>
      <c r="AC91" s="402"/>
      <c r="AE91" s="2313"/>
      <c r="AF91" s="4202"/>
      <c r="AG91" s="2311" t="s">
        <v>39</v>
      </c>
      <c r="AH91" s="402">
        <f>'Оз ночь'!BN12</f>
        <v>0</v>
      </c>
      <c r="AI91" s="324"/>
      <c r="AJ91" s="402"/>
    </row>
    <row r="92" spans="1:36" ht="15" customHeight="1">
      <c r="A92" s="325">
        <f>A83</f>
        <v>0.41666666666666669</v>
      </c>
      <c r="B92" s="3810" t="s">
        <v>928</v>
      </c>
      <c r="C92" s="2259">
        <f>'10,00'!N200</f>
        <v>0</v>
      </c>
      <c r="D92" s="2447" t="s">
        <v>296</v>
      </c>
      <c r="E92" s="402">
        <f>'10,00'!O176</f>
        <v>0</v>
      </c>
      <c r="F92" s="2638" t="s">
        <v>56</v>
      </c>
      <c r="G92" s="402" t="e">
        <f>'10,00'!#REF!</f>
        <v>#REF!</v>
      </c>
      <c r="I92" s="325">
        <f>I83</f>
        <v>0</v>
      </c>
      <c r="J92" s="4202"/>
      <c r="K92" s="2060" t="s">
        <v>294</v>
      </c>
      <c r="L92" s="402">
        <f>'11,30'!O209</f>
        <v>0</v>
      </c>
      <c r="M92" s="1590" t="s">
        <v>41</v>
      </c>
      <c r="N92" s="402" t="e">
        <f>'11,30'!O195</f>
        <v>#REF!</v>
      </c>
      <c r="P92" s="325">
        <f>P83</f>
        <v>0.66666666666666663</v>
      </c>
      <c r="Q92" s="4202"/>
      <c r="R92" s="2060" t="s">
        <v>294</v>
      </c>
      <c r="S92" s="402">
        <f>'16,00'!O209</f>
        <v>0</v>
      </c>
      <c r="T92" s="1590" t="s">
        <v>41</v>
      </c>
      <c r="U92" s="402" t="e">
        <f>'16,00'!O195</f>
        <v>#REF!</v>
      </c>
      <c r="W92" s="325">
        <f>W83</f>
        <v>0.79166666666666663</v>
      </c>
      <c r="X92" s="3810" t="s">
        <v>928</v>
      </c>
      <c r="Y92" s="2259">
        <f>'19,00'!N200</f>
        <v>0</v>
      </c>
      <c r="Z92" s="2447" t="s">
        <v>296</v>
      </c>
      <c r="AA92" s="402">
        <f>'19,00'!O176</f>
        <v>0</v>
      </c>
      <c r="AB92" s="2638" t="s">
        <v>56</v>
      </c>
      <c r="AC92" s="402" t="e">
        <f>'19,00'!#REF!</f>
        <v>#REF!</v>
      </c>
      <c r="AE92" s="325">
        <f>AE83</f>
        <v>0</v>
      </c>
      <c r="AF92" s="4202"/>
      <c r="AG92" s="2311" t="s">
        <v>510</v>
      </c>
      <c r="AH92" s="1663">
        <f>'Оз ночь'!BM15</f>
        <v>0</v>
      </c>
      <c r="AI92" s="2311"/>
      <c r="AJ92" s="402"/>
    </row>
    <row r="93" spans="1:36" ht="15" customHeight="1">
      <c r="A93" s="4206" t="str">
        <f>ст.шашлык!A93</f>
        <v>павильон "Какаду"</v>
      </c>
      <c r="B93" s="3811" t="s">
        <v>919</v>
      </c>
      <c r="C93" s="1584">
        <f>'10,00'!O183</f>
        <v>0</v>
      </c>
      <c r="D93" s="2638" t="s">
        <v>493</v>
      </c>
      <c r="E93" s="402">
        <f>'10,00'!N185</f>
        <v>0</v>
      </c>
      <c r="F93" s="2638" t="s">
        <v>296</v>
      </c>
      <c r="G93" s="402">
        <f>'10,00'!N201</f>
        <v>0</v>
      </c>
      <c r="I93" s="4206" t="str">
        <f>A93</f>
        <v>павильон "Какаду"</v>
      </c>
      <c r="J93" s="4207" t="s">
        <v>251</v>
      </c>
      <c r="K93" s="2060" t="s">
        <v>295</v>
      </c>
      <c r="L93" s="402">
        <f>'11,30'!O210</f>
        <v>0</v>
      </c>
      <c r="M93" s="1590" t="s">
        <v>54</v>
      </c>
      <c r="N93" s="402">
        <f>'11,30'!O213</f>
        <v>0</v>
      </c>
      <c r="P93" s="4206" t="str">
        <f>A93</f>
        <v>павильон "Какаду"</v>
      </c>
      <c r="Q93" s="4207" t="s">
        <v>251</v>
      </c>
      <c r="R93" s="2060" t="s">
        <v>295</v>
      </c>
      <c r="S93" s="402">
        <f>'16,00'!O210</f>
        <v>0</v>
      </c>
      <c r="T93" s="1590" t="s">
        <v>54</v>
      </c>
      <c r="U93" s="402">
        <f>'16,00'!O213</f>
        <v>0</v>
      </c>
      <c r="W93" s="4206" t="str">
        <f>P93</f>
        <v>павильон "Какаду"</v>
      </c>
      <c r="X93" s="3811" t="s">
        <v>919</v>
      </c>
      <c r="Y93" s="1584">
        <f>'19,00'!O183</f>
        <v>0</v>
      </c>
      <c r="Z93" s="2638" t="s">
        <v>493</v>
      </c>
      <c r="AA93" s="402">
        <f>'19,00'!N185</f>
        <v>0</v>
      </c>
      <c r="AB93" s="2638" t="s">
        <v>296</v>
      </c>
      <c r="AC93" s="402">
        <f>'19,00'!N201</f>
        <v>0</v>
      </c>
      <c r="AE93" s="4206" t="str">
        <f>ст.лав.!Y93</f>
        <v>Оазис 12 мкр</v>
      </c>
      <c r="AF93" s="4207" t="s">
        <v>251</v>
      </c>
      <c r="AG93" s="2311" t="s">
        <v>296</v>
      </c>
      <c r="AH93" s="402">
        <f>'Оз ночь'!BN20</f>
        <v>0</v>
      </c>
      <c r="AI93" s="2311"/>
      <c r="AJ93" s="1636"/>
    </row>
    <row r="94" spans="1:36" ht="15" customHeight="1">
      <c r="A94" s="4206"/>
      <c r="B94" s="3811" t="s">
        <v>920</v>
      </c>
      <c r="C94" s="1584">
        <f>'10,00'!O184</f>
        <v>0</v>
      </c>
      <c r="D94" s="2638" t="s">
        <v>41</v>
      </c>
      <c r="E94" s="402">
        <f>'10,00'!N186</f>
        <v>0</v>
      </c>
      <c r="F94" s="2638" t="s">
        <v>590</v>
      </c>
      <c r="G94" s="402">
        <f>'10,00'!N202</f>
        <v>0</v>
      </c>
      <c r="I94" s="4206"/>
      <c r="J94" s="4207"/>
      <c r="K94" s="2060" t="s">
        <v>296</v>
      </c>
      <c r="L94" s="402">
        <f>'11,30'!O206</f>
        <v>0</v>
      </c>
      <c r="M94" s="1590" t="s">
        <v>493</v>
      </c>
      <c r="N94" s="402">
        <f>'11,30'!O196</f>
        <v>0</v>
      </c>
      <c r="P94" s="4206"/>
      <c r="Q94" s="4207"/>
      <c r="R94" s="2060" t="s">
        <v>296</v>
      </c>
      <c r="S94" s="402">
        <f>'16,00'!O206</f>
        <v>0</v>
      </c>
      <c r="T94" s="1590" t="s">
        <v>493</v>
      </c>
      <c r="U94" s="402">
        <f>'16,00'!O196</f>
        <v>0</v>
      </c>
      <c r="W94" s="4206"/>
      <c r="X94" s="3811" t="s">
        <v>920</v>
      </c>
      <c r="Y94" s="1584">
        <f>'19,00'!O184</f>
        <v>0</v>
      </c>
      <c r="Z94" s="2638" t="s">
        <v>41</v>
      </c>
      <c r="AA94" s="402">
        <f>'19,00'!N186</f>
        <v>0</v>
      </c>
      <c r="AB94" s="2638" t="s">
        <v>590</v>
      </c>
      <c r="AC94" s="402">
        <f>'19,00'!N202</f>
        <v>0</v>
      </c>
      <c r="AE94" s="4206"/>
      <c r="AF94" s="4207"/>
      <c r="AG94" s="2382" t="s">
        <v>55</v>
      </c>
      <c r="AH94" s="402">
        <f>'Оз ночь'!BM22</f>
        <v>0</v>
      </c>
      <c r="AI94" s="2311"/>
      <c r="AJ94" s="1636"/>
    </row>
    <row r="95" spans="1:36" ht="15" customHeight="1">
      <c r="A95" s="326"/>
      <c r="B95" s="4295" t="s">
        <v>747</v>
      </c>
      <c r="C95" s="1584"/>
      <c r="D95" s="2638" t="s">
        <v>39</v>
      </c>
      <c r="E95" s="402">
        <f>'10,00'!N187</f>
        <v>0</v>
      </c>
      <c r="F95" s="324" t="str">
        <f>F77</f>
        <v>Горчичный</v>
      </c>
      <c r="G95" s="402">
        <f>'Основная продукция'!I302</f>
        <v>0</v>
      </c>
      <c r="I95" s="326"/>
      <c r="J95" s="4207" t="s">
        <v>252</v>
      </c>
      <c r="K95" s="324" t="s">
        <v>591</v>
      </c>
      <c r="L95" s="1399">
        <f>'11,30'!O208</f>
        <v>0</v>
      </c>
      <c r="M95" s="36" t="s">
        <v>296</v>
      </c>
      <c r="N95" s="402">
        <f>'11,30'!P187</f>
        <v>0</v>
      </c>
      <c r="P95" s="326"/>
      <c r="Q95" s="4207" t="s">
        <v>252</v>
      </c>
      <c r="R95" s="324" t="s">
        <v>591</v>
      </c>
      <c r="S95" s="1399">
        <f>'16,00'!O208</f>
        <v>0</v>
      </c>
      <c r="T95" s="36" t="s">
        <v>296</v>
      </c>
      <c r="U95" s="402">
        <f>'16,00'!P187</f>
        <v>0</v>
      </c>
      <c r="W95" s="326"/>
      <c r="X95" s="4295" t="s">
        <v>747</v>
      </c>
      <c r="Y95" s="1584"/>
      <c r="Z95" s="2638" t="s">
        <v>39</v>
      </c>
      <c r="AA95" s="402">
        <f>'19,00'!N187</f>
        <v>0</v>
      </c>
      <c r="AB95" s="324" t="str">
        <f>AB86</f>
        <v>Горчичный</v>
      </c>
      <c r="AC95" s="402">
        <f>'Основная продукция'!AJ302</f>
        <v>0</v>
      </c>
      <c r="AE95" s="326"/>
      <c r="AF95" s="4207" t="s">
        <v>252</v>
      </c>
      <c r="AG95" s="324" t="s">
        <v>772</v>
      </c>
      <c r="AH95" s="1399">
        <f>'Оз ночь'!BM23</f>
        <v>0</v>
      </c>
      <c r="AI95" s="2310"/>
      <c r="AJ95" s="1636"/>
    </row>
    <row r="96" spans="1:36" ht="15" customHeight="1">
      <c r="A96" s="4267">
        <f>ст.шашлык!A96</f>
        <v>44606</v>
      </c>
      <c r="B96" s="4295"/>
      <c r="C96" s="1584">
        <f>'10,00'!N206</f>
        <v>0</v>
      </c>
      <c r="D96" s="2638" t="s">
        <v>282</v>
      </c>
      <c r="E96" s="1399">
        <f>'10,00'!N192</f>
        <v>0</v>
      </c>
      <c r="F96" s="324" t="s">
        <v>55</v>
      </c>
      <c r="G96" s="402" t="e">
        <f>'10,00'!#REF!</f>
        <v>#REF!</v>
      </c>
      <c r="I96" s="4267">
        <f>I87</f>
        <v>44606</v>
      </c>
      <c r="J96" s="4207"/>
      <c r="K96" s="324" t="s">
        <v>55</v>
      </c>
      <c r="L96" s="1399">
        <f>'11,30'!O214</f>
        <v>0</v>
      </c>
      <c r="M96" s="1590" t="s">
        <v>408</v>
      </c>
      <c r="N96" s="402">
        <f>'11,30'!P186</f>
        <v>0</v>
      </c>
      <c r="P96" s="4267">
        <f>P87</f>
        <v>44606</v>
      </c>
      <c r="Q96" s="4207"/>
      <c r="R96" s="324" t="s">
        <v>55</v>
      </c>
      <c r="S96" s="1399">
        <f>'16,00'!O214</f>
        <v>0</v>
      </c>
      <c r="T96" s="1590" t="s">
        <v>408</v>
      </c>
      <c r="U96" s="402">
        <f>'16,00'!P186</f>
        <v>0</v>
      </c>
      <c r="W96" s="4267">
        <f>P96</f>
        <v>44606</v>
      </c>
      <c r="X96" s="4295"/>
      <c r="Y96" s="1584">
        <f>'19,00'!N206</f>
        <v>0</v>
      </c>
      <c r="Z96" s="2638" t="s">
        <v>282</v>
      </c>
      <c r="AA96" s="402">
        <f>'19,00'!N192</f>
        <v>0</v>
      </c>
      <c r="AB96" s="324" t="s">
        <v>55</v>
      </c>
      <c r="AC96" s="402" t="e">
        <f>'19,00'!#REF!</f>
        <v>#REF!</v>
      </c>
      <c r="AE96" s="4267">
        <f>AE87</f>
        <v>44606</v>
      </c>
      <c r="AF96" s="4207"/>
      <c r="AG96" s="324" t="s">
        <v>771</v>
      </c>
      <c r="AH96" s="1399">
        <f>'Оз ночь'!BM24</f>
        <v>0</v>
      </c>
      <c r="AI96" s="2311"/>
      <c r="AJ96" s="402"/>
    </row>
    <row r="97" spans="1:36" ht="15" customHeight="1">
      <c r="A97" s="4268"/>
      <c r="B97" s="4296" t="s">
        <v>730</v>
      </c>
      <c r="C97" s="1584"/>
      <c r="D97" s="2638" t="s">
        <v>494</v>
      </c>
      <c r="E97" s="402">
        <f>'10,00'!N194</f>
        <v>0</v>
      </c>
      <c r="F97" s="2638" t="s">
        <v>56</v>
      </c>
      <c r="G97" s="402" t="e">
        <f>'10,00'!#REF!</f>
        <v>#REF!</v>
      </c>
      <c r="I97" s="4268"/>
      <c r="J97" s="4207" t="s">
        <v>253</v>
      </c>
      <c r="K97" s="1527" t="s">
        <v>56</v>
      </c>
      <c r="L97" s="1399">
        <f>'11,30'!O215</f>
        <v>0</v>
      </c>
      <c r="M97" s="1590" t="s">
        <v>494</v>
      </c>
      <c r="N97" s="402">
        <f>'11,30'!O204</f>
        <v>0</v>
      </c>
      <c r="P97" s="4268"/>
      <c r="Q97" s="4207" t="s">
        <v>253</v>
      </c>
      <c r="R97" s="1527" t="s">
        <v>56</v>
      </c>
      <c r="S97" s="1399">
        <f>'16,00'!O215</f>
        <v>0</v>
      </c>
      <c r="T97" s="1590" t="s">
        <v>494</v>
      </c>
      <c r="U97" s="402">
        <f>'16,00'!O204</f>
        <v>0</v>
      </c>
      <c r="W97" s="4268"/>
      <c r="X97" s="4296" t="s">
        <v>730</v>
      </c>
      <c r="Y97" s="2601"/>
      <c r="Z97" s="2638" t="s">
        <v>494</v>
      </c>
      <c r="AA97" s="402">
        <f>'19,00'!N194</f>
        <v>0</v>
      </c>
      <c r="AB97" s="2638" t="s">
        <v>56</v>
      </c>
      <c r="AC97" s="402" t="e">
        <f>'19,00'!#REF!</f>
        <v>#REF!</v>
      </c>
      <c r="AE97" s="4268"/>
      <c r="AF97" s="4207" t="s">
        <v>253</v>
      </c>
      <c r="AG97" s="2311"/>
      <c r="AH97" s="1399"/>
      <c r="AI97" s="2311"/>
      <c r="AJ97" s="402"/>
    </row>
    <row r="98" spans="1:36" ht="15" customHeight="1">
      <c r="A98" s="319"/>
      <c r="B98" s="4297"/>
      <c r="C98" s="1584">
        <f>'10,00'!N205</f>
        <v>0</v>
      </c>
      <c r="D98" s="2638" t="s">
        <v>54</v>
      </c>
      <c r="E98" s="1399">
        <f>'10,00'!N197</f>
        <v>0</v>
      </c>
      <c r="F98" s="324" t="s">
        <v>298</v>
      </c>
      <c r="G98" s="402">
        <f>'10,00'!N204</f>
        <v>0</v>
      </c>
      <c r="I98" s="1528"/>
      <c r="J98" s="4207"/>
      <c r="K98" s="324" t="s">
        <v>298</v>
      </c>
      <c r="L98" s="1399">
        <f>'11,30'!O216</f>
        <v>0</v>
      </c>
      <c r="M98" s="1590" t="s">
        <v>282</v>
      </c>
      <c r="N98" s="402">
        <f>'11,30'!O205</f>
        <v>0</v>
      </c>
      <c r="P98" s="1528"/>
      <c r="Q98" s="4207"/>
      <c r="R98" s="324" t="s">
        <v>298</v>
      </c>
      <c r="S98" s="1399">
        <f>'16,00'!O216</f>
        <v>0</v>
      </c>
      <c r="T98" s="1590" t="s">
        <v>282</v>
      </c>
      <c r="U98" s="402">
        <f>'16,00'!O205</f>
        <v>0</v>
      </c>
      <c r="W98" s="1528"/>
      <c r="X98" s="4297"/>
      <c r="Y98" s="2258">
        <f>'19,00'!N205</f>
        <v>0</v>
      </c>
      <c r="Z98" s="2638" t="s">
        <v>54</v>
      </c>
      <c r="AA98" s="1399">
        <f>'19,00'!N197</f>
        <v>0</v>
      </c>
      <c r="AB98" s="324" t="s">
        <v>298</v>
      </c>
      <c r="AC98" s="402">
        <f>'19,00'!N204</f>
        <v>0</v>
      </c>
      <c r="AE98" s="2312"/>
      <c r="AF98" s="4207"/>
      <c r="AG98" s="324"/>
      <c r="AH98" s="1399"/>
      <c r="AI98" s="2311"/>
      <c r="AJ98" s="402"/>
    </row>
    <row r="99" spans="1:36" ht="15" customHeight="1">
      <c r="C99" s="2600"/>
      <c r="E99" s="1400"/>
      <c r="G99" s="1400"/>
      <c r="L99" s="1400"/>
      <c r="N99" s="1400"/>
      <c r="S99" s="1400"/>
      <c r="U99" s="1400"/>
      <c r="Y99" s="2600"/>
      <c r="AA99" s="1400"/>
      <c r="AC99" s="1400"/>
    </row>
    <row r="100" spans="1:36" ht="15" customHeight="1">
      <c r="A100" s="320"/>
      <c r="B100" s="3810" t="s">
        <v>927</v>
      </c>
      <c r="C100" s="2259">
        <f>'10,00'!W199</f>
        <v>2</v>
      </c>
      <c r="D100" s="2638" t="s">
        <v>408</v>
      </c>
      <c r="E100" s="402">
        <f>'10,00'!X175</f>
        <v>5</v>
      </c>
      <c r="F100" s="2638"/>
      <c r="G100" s="402"/>
      <c r="I100" s="1529"/>
      <c r="J100" s="4202"/>
      <c r="K100" s="2060" t="s">
        <v>590</v>
      </c>
      <c r="L100" s="402">
        <f>'11,30'!Y207</f>
        <v>0</v>
      </c>
      <c r="M100" s="1590" t="s">
        <v>39</v>
      </c>
      <c r="N100" s="402">
        <f>'11,30'!Y194</f>
        <v>0</v>
      </c>
      <c r="P100" s="1529"/>
      <c r="Q100" s="4202"/>
      <c r="R100" s="2060" t="s">
        <v>590</v>
      </c>
      <c r="S100" s="402">
        <f>'16,00'!Y207</f>
        <v>0</v>
      </c>
      <c r="T100" s="1590" t="s">
        <v>39</v>
      </c>
      <c r="U100" s="402">
        <f>'16,00'!Y194</f>
        <v>0</v>
      </c>
      <c r="W100" s="1529"/>
      <c r="X100" s="3810" t="s">
        <v>927</v>
      </c>
      <c r="Y100" s="2259">
        <f>'19,00'!W199</f>
        <v>3</v>
      </c>
      <c r="Z100" s="2638" t="s">
        <v>408</v>
      </c>
      <c r="AA100" s="402">
        <f>'19,00'!X175</f>
        <v>3</v>
      </c>
      <c r="AB100" s="2638"/>
      <c r="AC100" s="402"/>
      <c r="AE100" s="2324"/>
      <c r="AF100" s="4202"/>
      <c r="AG100" s="2322" t="s">
        <v>39</v>
      </c>
      <c r="AH100" s="402">
        <f>'Оз ночь'!BW12</f>
        <v>0</v>
      </c>
      <c r="AI100" s="324"/>
      <c r="AJ100" s="402"/>
    </row>
    <row r="101" spans="1:36" ht="15" customHeight="1">
      <c r="A101" s="325">
        <f>A92</f>
        <v>0.41666666666666669</v>
      </c>
      <c r="B101" s="3810" t="s">
        <v>928</v>
      </c>
      <c r="C101" s="2259">
        <f>'10,00'!W200</f>
        <v>1</v>
      </c>
      <c r="D101" s="2447" t="s">
        <v>296</v>
      </c>
      <c r="E101" s="402">
        <f>'10,00'!X176</f>
        <v>4</v>
      </c>
      <c r="F101" s="2638" t="s">
        <v>56</v>
      </c>
      <c r="G101" s="402" t="e">
        <f>'10,00'!#REF!</f>
        <v>#REF!</v>
      </c>
      <c r="I101" s="325">
        <f>I92</f>
        <v>0</v>
      </c>
      <c r="J101" s="4202"/>
      <c r="K101" s="2060" t="s">
        <v>294</v>
      </c>
      <c r="L101" s="402">
        <f>'11,30'!Y209</f>
        <v>0</v>
      </c>
      <c r="M101" s="1590" t="s">
        <v>41</v>
      </c>
      <c r="N101" s="402">
        <f>'11,30'!Y195</f>
        <v>0</v>
      </c>
      <c r="P101" s="325">
        <f>P92</f>
        <v>0.66666666666666663</v>
      </c>
      <c r="Q101" s="4202"/>
      <c r="R101" s="2060" t="s">
        <v>294</v>
      </c>
      <c r="S101" s="402">
        <f>'16,00'!Y209</f>
        <v>0</v>
      </c>
      <c r="T101" s="1590" t="s">
        <v>41</v>
      </c>
      <c r="U101" s="402">
        <f>'16,00'!Y195</f>
        <v>0</v>
      </c>
      <c r="W101" s="325">
        <f>W92</f>
        <v>0.79166666666666663</v>
      </c>
      <c r="X101" s="3810" t="s">
        <v>928</v>
      </c>
      <c r="Y101" s="2259">
        <f>'19,00'!W200</f>
        <v>3</v>
      </c>
      <c r="Z101" s="2447" t="s">
        <v>296</v>
      </c>
      <c r="AA101" s="402">
        <f>'19,00'!X176</f>
        <v>0</v>
      </c>
      <c r="AB101" s="2638" t="s">
        <v>56</v>
      </c>
      <c r="AC101" s="402" t="e">
        <f>'19,00'!#REF!</f>
        <v>#REF!</v>
      </c>
      <c r="AE101" s="325">
        <f>AE92</f>
        <v>0</v>
      </c>
      <c r="AF101" s="4202"/>
      <c r="AG101" s="2322" t="s">
        <v>510</v>
      </c>
      <c r="AH101" s="1663">
        <f>'Оз ночь'!BW15</f>
        <v>0</v>
      </c>
      <c r="AI101" s="2322"/>
      <c r="AJ101" s="402"/>
    </row>
    <row r="102" spans="1:36" ht="15" customHeight="1">
      <c r="A102" s="4206" t="str">
        <f>ст.шашлык!A102</f>
        <v>павильон "Карпинка"</v>
      </c>
      <c r="B102" s="3811" t="s">
        <v>919</v>
      </c>
      <c r="C102" s="1584">
        <f>'10,00'!X183</f>
        <v>60</v>
      </c>
      <c r="D102" s="2638" t="s">
        <v>493</v>
      </c>
      <c r="E102" s="402">
        <f>'10,00'!W185</f>
        <v>3</v>
      </c>
      <c r="F102" s="2638" t="s">
        <v>296</v>
      </c>
      <c r="G102" s="402">
        <f>'10,00'!W201</f>
        <v>2</v>
      </c>
      <c r="I102" s="4206" t="str">
        <f>A102</f>
        <v>павильон "Карпинка"</v>
      </c>
      <c r="J102" s="4207" t="s">
        <v>251</v>
      </c>
      <c r="K102" s="2060" t="s">
        <v>295</v>
      </c>
      <c r="L102" s="402">
        <f>'11,30'!Y210</f>
        <v>0</v>
      </c>
      <c r="M102" s="1590" t="s">
        <v>54</v>
      </c>
      <c r="N102" s="402">
        <f>'11,30'!Y213</f>
        <v>0</v>
      </c>
      <c r="P102" s="4206" t="str">
        <f>I102</f>
        <v>павильон "Карпинка"</v>
      </c>
      <c r="Q102" s="4207" t="s">
        <v>251</v>
      </c>
      <c r="R102" s="2060" t="s">
        <v>295</v>
      </c>
      <c r="S102" s="402">
        <f>'16,00'!Y210</f>
        <v>0</v>
      </c>
      <c r="T102" s="1590" t="s">
        <v>54</v>
      </c>
      <c r="U102" s="402">
        <f>'16,00'!Y213</f>
        <v>0</v>
      </c>
      <c r="W102" s="4206" t="str">
        <f>P102</f>
        <v>павильон "Карпинка"</v>
      </c>
      <c r="X102" s="3811" t="s">
        <v>919</v>
      </c>
      <c r="Y102" s="1584">
        <f>'19,00'!X183</f>
        <v>0</v>
      </c>
      <c r="Z102" s="2638" t="s">
        <v>493</v>
      </c>
      <c r="AA102" s="402">
        <f>'19,00'!W185</f>
        <v>1</v>
      </c>
      <c r="AB102" s="2638" t="s">
        <v>296</v>
      </c>
      <c r="AC102" s="402">
        <f>'19,00'!W201</f>
        <v>0</v>
      </c>
      <c r="AE102" s="4206" t="str">
        <f>ст.лав.!Y102</f>
        <v>Оазис  Орто - Сай</v>
      </c>
      <c r="AF102" s="4207" t="s">
        <v>251</v>
      </c>
      <c r="AG102" s="2322" t="s">
        <v>296</v>
      </c>
      <c r="AH102" s="402">
        <f>'Оз ночь'!BM20</f>
        <v>0</v>
      </c>
      <c r="AI102" s="2322"/>
      <c r="AJ102" s="1636"/>
    </row>
    <row r="103" spans="1:36" ht="15" customHeight="1">
      <c r="A103" s="4206"/>
      <c r="B103" s="3811" t="s">
        <v>920</v>
      </c>
      <c r="C103" s="1584">
        <f>'10,00'!X184</f>
        <v>39</v>
      </c>
      <c r="D103" s="2638" t="s">
        <v>41</v>
      </c>
      <c r="E103" s="402">
        <f>'10,00'!W186</f>
        <v>5</v>
      </c>
      <c r="F103" s="2638" t="s">
        <v>590</v>
      </c>
      <c r="G103" s="402">
        <f>'10,00'!W202</f>
        <v>0</v>
      </c>
      <c r="I103" s="4206"/>
      <c r="J103" s="4207"/>
      <c r="K103" s="2060" t="s">
        <v>296</v>
      </c>
      <c r="L103" s="402">
        <f>'11,30'!Y210</f>
        <v>0</v>
      </c>
      <c r="M103" s="1590" t="s">
        <v>493</v>
      </c>
      <c r="N103" s="402">
        <f>'10,00'!W342</f>
        <v>0</v>
      </c>
      <c r="P103" s="4206"/>
      <c r="Q103" s="4207"/>
      <c r="R103" s="2060" t="s">
        <v>296</v>
      </c>
      <c r="S103" s="402">
        <f>'16,00'!Y206</f>
        <v>0</v>
      </c>
      <c r="T103" s="1590" t="s">
        <v>493</v>
      </c>
      <c r="U103" s="402">
        <f>'16,00'!Y196</f>
        <v>0</v>
      </c>
      <c r="W103" s="4206"/>
      <c r="X103" s="3811" t="s">
        <v>920</v>
      </c>
      <c r="Y103" s="1584">
        <f>'19,00'!X184</f>
        <v>11</v>
      </c>
      <c r="Z103" s="2638" t="s">
        <v>41</v>
      </c>
      <c r="AA103" s="402">
        <f>'19,00'!W186</f>
        <v>4</v>
      </c>
      <c r="AB103" s="2638" t="s">
        <v>590</v>
      </c>
      <c r="AC103" s="402">
        <f>'19,00'!W202</f>
        <v>1</v>
      </c>
      <c r="AE103" s="4206"/>
      <c r="AF103" s="4207"/>
      <c r="AG103" s="2322" t="s">
        <v>55</v>
      </c>
      <c r="AH103" s="402">
        <f>'Оз ночь'!BW22</f>
        <v>0</v>
      </c>
      <c r="AI103" s="2322"/>
      <c r="AJ103" s="1636"/>
    </row>
    <row r="104" spans="1:36" ht="15" customHeight="1">
      <c r="A104" s="326"/>
      <c r="B104" s="4295" t="s">
        <v>747</v>
      </c>
      <c r="C104" s="1584"/>
      <c r="D104" s="2638" t="s">
        <v>39</v>
      </c>
      <c r="E104" s="402">
        <f>'10,00'!W187</f>
        <v>3</v>
      </c>
      <c r="F104" s="324" t="str">
        <f>F95</f>
        <v>Горчичный</v>
      </c>
      <c r="G104" s="402">
        <f>'Основная продукция'!I330</f>
        <v>0</v>
      </c>
      <c r="I104" s="326"/>
      <c r="J104" s="4207" t="s">
        <v>252</v>
      </c>
      <c r="K104" s="324" t="s">
        <v>591</v>
      </c>
      <c r="L104" s="1399">
        <f>'11,30'!Y208</f>
        <v>0</v>
      </c>
      <c r="M104" s="36" t="s">
        <v>296</v>
      </c>
      <c r="N104" s="402">
        <f>'11,30'!Z187</f>
        <v>0</v>
      </c>
      <c r="P104" s="326"/>
      <c r="Q104" s="4207" t="s">
        <v>252</v>
      </c>
      <c r="R104" s="324" t="s">
        <v>591</v>
      </c>
      <c r="S104" s="1399">
        <f>'16,00'!Y208</f>
        <v>0</v>
      </c>
      <c r="T104" s="36" t="s">
        <v>296</v>
      </c>
      <c r="U104" s="402">
        <f>'16,00'!Z187</f>
        <v>0</v>
      </c>
      <c r="W104" s="326"/>
      <c r="X104" s="4295" t="s">
        <v>747</v>
      </c>
      <c r="Y104" s="1584"/>
      <c r="Z104" s="2638" t="s">
        <v>39</v>
      </c>
      <c r="AA104" s="402">
        <f>'19,00'!W187</f>
        <v>3</v>
      </c>
      <c r="AB104" s="324" t="str">
        <f>AB95</f>
        <v>Горчичный</v>
      </c>
      <c r="AC104" s="402">
        <f>'Основная продукция'!AJ330</f>
        <v>1</v>
      </c>
      <c r="AE104" s="326"/>
      <c r="AF104" s="4207" t="s">
        <v>252</v>
      </c>
      <c r="AG104" s="324" t="s">
        <v>772</v>
      </c>
      <c r="AH104" s="1399">
        <f>'Оз ночь'!BW23</f>
        <v>0</v>
      </c>
      <c r="AI104" s="2321"/>
      <c r="AJ104" s="1636"/>
    </row>
    <row r="105" spans="1:36" ht="15" customHeight="1">
      <c r="A105" s="4267">
        <f>ст.шашлык!A105</f>
        <v>44606</v>
      </c>
      <c r="B105" s="4295"/>
      <c r="C105" s="1584">
        <f>'10,00'!W206</f>
        <v>1</v>
      </c>
      <c r="D105" s="2638" t="s">
        <v>282</v>
      </c>
      <c r="E105" s="1399">
        <f>'10,00'!W192</f>
        <v>2</v>
      </c>
      <c r="F105" s="324" t="s">
        <v>55</v>
      </c>
      <c r="G105" s="402" t="e">
        <f>'10,00'!#REF!</f>
        <v>#REF!</v>
      </c>
      <c r="I105" s="4267">
        <f>I96</f>
        <v>44606</v>
      </c>
      <c r="J105" s="4207"/>
      <c r="K105" s="324" t="s">
        <v>55</v>
      </c>
      <c r="L105" s="1399">
        <f>'11,30'!Y214</f>
        <v>0</v>
      </c>
      <c r="M105" s="1590" t="s">
        <v>408</v>
      </c>
      <c r="N105" s="402">
        <f>'11,30'!Z186</f>
        <v>0</v>
      </c>
      <c r="P105" s="4267">
        <f>P96</f>
        <v>44606</v>
      </c>
      <c r="Q105" s="4207"/>
      <c r="R105" s="324" t="s">
        <v>55</v>
      </c>
      <c r="S105" s="1399">
        <f>'16,00'!Y214</f>
        <v>0</v>
      </c>
      <c r="T105" s="1590" t="s">
        <v>408</v>
      </c>
      <c r="U105" s="402">
        <f>'16,00'!Z186</f>
        <v>0</v>
      </c>
      <c r="W105" s="4267">
        <f>W96</f>
        <v>44606</v>
      </c>
      <c r="X105" s="4295"/>
      <c r="Y105" s="1584">
        <f>'19,00'!W206</f>
        <v>1</v>
      </c>
      <c r="Z105" s="2638" t="s">
        <v>282</v>
      </c>
      <c r="AA105" s="402">
        <f>'19,00'!W192</f>
        <v>1</v>
      </c>
      <c r="AB105" s="324" t="s">
        <v>55</v>
      </c>
      <c r="AC105" s="402" t="e">
        <f>'19,00'!#REF!</f>
        <v>#REF!</v>
      </c>
      <c r="AE105" s="4267">
        <f>AE96</f>
        <v>44606</v>
      </c>
      <c r="AF105" s="4207"/>
      <c r="AG105" s="324" t="s">
        <v>771</v>
      </c>
      <c r="AH105" s="1399">
        <f>'Оз ночь'!BW24</f>
        <v>0</v>
      </c>
      <c r="AI105" s="2322"/>
      <c r="AJ105" s="402"/>
    </row>
    <row r="106" spans="1:36" ht="15" customHeight="1">
      <c r="A106" s="4268"/>
      <c r="B106" s="4296" t="s">
        <v>730</v>
      </c>
      <c r="C106" s="1584"/>
      <c r="D106" s="2638" t="s">
        <v>494</v>
      </c>
      <c r="E106" s="402">
        <f>'10,00'!W194</f>
        <v>0</v>
      </c>
      <c r="F106" s="2638" t="s">
        <v>56</v>
      </c>
      <c r="G106" s="402" t="e">
        <f>'10,00'!#REF!</f>
        <v>#REF!</v>
      </c>
      <c r="I106" s="4268"/>
      <c r="J106" s="4207" t="s">
        <v>253</v>
      </c>
      <c r="K106" s="1527" t="s">
        <v>56</v>
      </c>
      <c r="L106" s="1399">
        <f>'11,30'!Y215</f>
        <v>0</v>
      </c>
      <c r="M106" s="1590" t="s">
        <v>494</v>
      </c>
      <c r="N106" s="402">
        <f>'11,30'!Y204</f>
        <v>0</v>
      </c>
      <c r="P106" s="4268"/>
      <c r="Q106" s="4207" t="s">
        <v>253</v>
      </c>
      <c r="R106" s="1527" t="s">
        <v>56</v>
      </c>
      <c r="S106" s="1399">
        <f>'16,00'!Y215</f>
        <v>0</v>
      </c>
      <c r="T106" s="1590" t="s">
        <v>494</v>
      </c>
      <c r="U106" s="402">
        <f>'16,00'!Y204</f>
        <v>0</v>
      </c>
      <c r="W106" s="4268"/>
      <c r="X106" s="4296" t="s">
        <v>730</v>
      </c>
      <c r="Y106" s="2601"/>
      <c r="Z106" s="2638" t="s">
        <v>494</v>
      </c>
      <c r="AA106" s="402">
        <f>'19,00'!W194</f>
        <v>1</v>
      </c>
      <c r="AB106" s="2638" t="s">
        <v>56</v>
      </c>
      <c r="AC106" s="402" t="e">
        <f>'19,00'!#REF!</f>
        <v>#REF!</v>
      </c>
      <c r="AE106" s="4268"/>
      <c r="AF106" s="4207" t="s">
        <v>253</v>
      </c>
      <c r="AG106" s="2322"/>
      <c r="AH106" s="1399"/>
      <c r="AI106" s="2322"/>
      <c r="AJ106" s="402"/>
    </row>
    <row r="107" spans="1:36" ht="15" customHeight="1">
      <c r="A107" s="319"/>
      <c r="B107" s="4297"/>
      <c r="C107" s="1584">
        <f>'10,00'!W205</f>
        <v>1</v>
      </c>
      <c r="D107" s="2638" t="s">
        <v>54</v>
      </c>
      <c r="E107" s="1399">
        <f>'10,00'!W197</f>
        <v>0</v>
      </c>
      <c r="F107" s="324" t="s">
        <v>298</v>
      </c>
      <c r="G107" s="402">
        <f>'10,00'!W204</f>
        <v>1</v>
      </c>
      <c r="I107" s="1528"/>
      <c r="J107" s="4207"/>
      <c r="K107" s="324" t="s">
        <v>298</v>
      </c>
      <c r="L107" s="1399">
        <f>'11,30'!Y216</f>
        <v>0</v>
      </c>
      <c r="M107" s="1590" t="s">
        <v>282</v>
      </c>
      <c r="N107" s="402">
        <f>'11,30'!Y205</f>
        <v>0</v>
      </c>
      <c r="P107" s="1528"/>
      <c r="Q107" s="4207"/>
      <c r="R107" s="324" t="s">
        <v>298</v>
      </c>
      <c r="S107" s="1399">
        <f>'16,00'!Y216</f>
        <v>0</v>
      </c>
      <c r="T107" s="1590" t="s">
        <v>282</v>
      </c>
      <c r="U107" s="402">
        <f>'16,00'!Y205</f>
        <v>0</v>
      </c>
      <c r="W107" s="1528"/>
      <c r="X107" s="4297"/>
      <c r="Y107" s="2258">
        <f>'19,00'!W205</f>
        <v>1</v>
      </c>
      <c r="Z107" s="2638" t="s">
        <v>54</v>
      </c>
      <c r="AA107" s="1399">
        <f>'19,00'!W197</f>
        <v>1</v>
      </c>
      <c r="AB107" s="324" t="s">
        <v>298</v>
      </c>
      <c r="AC107" s="402">
        <f>'19,00'!W204</f>
        <v>0</v>
      </c>
      <c r="AE107" s="2323"/>
      <c r="AF107" s="4207"/>
      <c r="AG107" s="324"/>
      <c r="AH107" s="1399"/>
      <c r="AI107" s="2322"/>
      <c r="AJ107" s="402"/>
    </row>
    <row r="108" spans="1:36" ht="15" customHeight="1">
      <c r="C108" s="2600"/>
      <c r="E108" s="1400"/>
      <c r="G108" s="1400"/>
      <c r="L108" s="1400"/>
      <c r="N108" s="1400"/>
      <c r="S108" s="1400"/>
      <c r="U108" s="1400"/>
      <c r="Y108" s="2600"/>
      <c r="AA108" s="1400"/>
      <c r="AC108" s="1400"/>
    </row>
    <row r="109" spans="1:36" ht="15" customHeight="1">
      <c r="A109" s="320"/>
      <c r="B109" s="3810" t="s">
        <v>927</v>
      </c>
      <c r="C109" s="2259">
        <f>'10,00'!E251</f>
        <v>3</v>
      </c>
      <c r="D109" s="2638" t="s">
        <v>408</v>
      </c>
      <c r="E109" s="402">
        <f>'10,00'!F227</f>
        <v>0</v>
      </c>
      <c r="F109" s="2638"/>
      <c r="G109" s="402"/>
      <c r="I109" s="1529"/>
      <c r="J109" s="4202"/>
      <c r="K109" s="2060" t="s">
        <v>590</v>
      </c>
      <c r="L109" s="402">
        <f>'11,30'!E262</f>
        <v>0</v>
      </c>
      <c r="M109" s="1590" t="s">
        <v>39</v>
      </c>
      <c r="N109" s="402" t="e">
        <f>'11,30'!E249</f>
        <v>#REF!</v>
      </c>
      <c r="P109" s="1529"/>
      <c r="Q109" s="4202"/>
      <c r="R109" s="2060" t="s">
        <v>590</v>
      </c>
      <c r="S109" s="402">
        <f>'16,00'!E262</f>
        <v>0</v>
      </c>
      <c r="T109" s="1590" t="s">
        <v>39</v>
      </c>
      <c r="U109" s="402" t="e">
        <f>'16,00'!E249</f>
        <v>#REF!</v>
      </c>
      <c r="W109" s="1529"/>
      <c r="X109" s="3810" t="s">
        <v>927</v>
      </c>
      <c r="Y109" s="2259">
        <f>'19,00'!E251</f>
        <v>1</v>
      </c>
      <c r="Z109" s="2638" t="s">
        <v>408</v>
      </c>
      <c r="AA109" s="402">
        <f>'19,00'!F227</f>
        <v>1</v>
      </c>
      <c r="AB109" s="2638"/>
      <c r="AC109" s="402"/>
      <c r="AE109" s="2527"/>
      <c r="AF109" s="4202"/>
      <c r="AG109" s="2528" t="s">
        <v>39</v>
      </c>
      <c r="AH109" s="402">
        <f>'Оз ночь'!CG12</f>
        <v>0</v>
      </c>
      <c r="AI109" s="2528"/>
      <c r="AJ109" s="402"/>
    </row>
    <row r="110" spans="1:36" ht="15" customHeight="1">
      <c r="A110" s="325">
        <f>A101</f>
        <v>0.41666666666666669</v>
      </c>
      <c r="B110" s="3810" t="s">
        <v>928</v>
      </c>
      <c r="C110" s="2259">
        <f>'10,00'!E252</f>
        <v>1</v>
      </c>
      <c r="D110" s="2447" t="s">
        <v>296</v>
      </c>
      <c r="E110" s="402">
        <f>'10,00'!F228</f>
        <v>0</v>
      </c>
      <c r="F110" s="2638" t="s">
        <v>56</v>
      </c>
      <c r="G110" s="402" t="e">
        <f>'10,00'!#REF!</f>
        <v>#REF!</v>
      </c>
      <c r="I110" s="325">
        <f>I101</f>
        <v>0</v>
      </c>
      <c r="J110" s="4202"/>
      <c r="K110" s="2060" t="s">
        <v>294</v>
      </c>
      <c r="L110" s="402">
        <f>'11,30'!E264</f>
        <v>0</v>
      </c>
      <c r="M110" s="1590" t="s">
        <v>41</v>
      </c>
      <c r="N110" s="402" t="e">
        <f>'11,30'!E250</f>
        <v>#REF!</v>
      </c>
      <c r="P110" s="325">
        <f>P101</f>
        <v>0.66666666666666663</v>
      </c>
      <c r="Q110" s="4202"/>
      <c r="R110" s="2060" t="s">
        <v>294</v>
      </c>
      <c r="S110" s="402">
        <f>'16,00'!E264</f>
        <v>0</v>
      </c>
      <c r="T110" s="1590" t="s">
        <v>41</v>
      </c>
      <c r="U110" s="402" t="e">
        <f>'16,00'!E250</f>
        <v>#REF!</v>
      </c>
      <c r="W110" s="325">
        <f>W101</f>
        <v>0.79166666666666663</v>
      </c>
      <c r="X110" s="3810" t="s">
        <v>928</v>
      </c>
      <c r="Y110" s="2259">
        <f>'19,00'!E252</f>
        <v>0</v>
      </c>
      <c r="Z110" s="2447" t="s">
        <v>296</v>
      </c>
      <c r="AA110" s="402">
        <f>'19,00'!F228</f>
        <v>1</v>
      </c>
      <c r="AB110" s="2638" t="s">
        <v>56</v>
      </c>
      <c r="AC110" s="402" t="e">
        <f>'19,00'!#REF!</f>
        <v>#REF!</v>
      </c>
      <c r="AE110" s="325">
        <f>AE101</f>
        <v>0</v>
      </c>
      <c r="AF110" s="4202"/>
      <c r="AG110" s="2528" t="s">
        <v>510</v>
      </c>
      <c r="AH110" s="1663">
        <f>'Оз ночь'!CG15</f>
        <v>0</v>
      </c>
      <c r="AI110" s="324"/>
      <c r="AJ110" s="402"/>
    </row>
    <row r="111" spans="1:36" ht="15" customHeight="1">
      <c r="A111" s="4206" t="str">
        <f>ст.шашлык!A111</f>
        <v>павильон "Ак-Эмир"</v>
      </c>
      <c r="B111" s="3811" t="s">
        <v>919</v>
      </c>
      <c r="C111" s="1584">
        <f>'10,00'!F235</f>
        <v>11</v>
      </c>
      <c r="D111" s="2638" t="s">
        <v>493</v>
      </c>
      <c r="E111" s="402">
        <f>'10,00'!E237</f>
        <v>1</v>
      </c>
      <c r="F111" s="2638" t="s">
        <v>296</v>
      </c>
      <c r="G111" s="402">
        <f>'10,00'!E253</f>
        <v>1</v>
      </c>
      <c r="I111" s="4206" t="str">
        <f>A111</f>
        <v>павильон "Ак-Эмир"</v>
      </c>
      <c r="J111" s="4207" t="s">
        <v>251</v>
      </c>
      <c r="K111" s="2060" t="s">
        <v>295</v>
      </c>
      <c r="L111" s="402">
        <f>'11,30'!E265</f>
        <v>0</v>
      </c>
      <c r="M111" s="1590" t="s">
        <v>54</v>
      </c>
      <c r="N111" s="402">
        <f>'11,30'!E268</f>
        <v>0</v>
      </c>
      <c r="P111" s="4206" t="str">
        <f>I111</f>
        <v>павильон "Ак-Эмир"</v>
      </c>
      <c r="Q111" s="4207" t="s">
        <v>251</v>
      </c>
      <c r="R111" s="2060" t="s">
        <v>295</v>
      </c>
      <c r="S111" s="402">
        <f>'16,00'!E265</f>
        <v>0</v>
      </c>
      <c r="T111" s="1590" t="s">
        <v>54</v>
      </c>
      <c r="U111" s="402">
        <f>'16,00'!E268</f>
        <v>0</v>
      </c>
      <c r="W111" s="4206" t="str">
        <f>P111</f>
        <v>павильон "Ак-Эмир"</v>
      </c>
      <c r="X111" s="3811" t="s">
        <v>919</v>
      </c>
      <c r="Y111" s="1584">
        <f>'19,00'!F235</f>
        <v>15</v>
      </c>
      <c r="Z111" s="2638" t="s">
        <v>493</v>
      </c>
      <c r="AA111" s="402">
        <f>'19,00'!E237</f>
        <v>1</v>
      </c>
      <c r="AB111" s="2638" t="s">
        <v>296</v>
      </c>
      <c r="AC111" s="402">
        <f>'19,00'!E253</f>
        <v>0</v>
      </c>
      <c r="AE111" s="4206" t="s">
        <v>703</v>
      </c>
      <c r="AF111" s="4207" t="s">
        <v>251</v>
      </c>
      <c r="AG111" s="2528" t="s">
        <v>296</v>
      </c>
      <c r="AH111" s="402">
        <f>'Оз ночь'!CG20</f>
        <v>0</v>
      </c>
      <c r="AI111" s="2528"/>
      <c r="AJ111" s="402"/>
    </row>
    <row r="112" spans="1:36" ht="15" customHeight="1">
      <c r="A112" s="4206"/>
      <c r="B112" s="3811" t="s">
        <v>920</v>
      </c>
      <c r="C112" s="1584">
        <f>'10,00'!F236</f>
        <v>1</v>
      </c>
      <c r="D112" s="2638" t="s">
        <v>41</v>
      </c>
      <c r="E112" s="402">
        <f>'10,00'!E238</f>
        <v>2</v>
      </c>
      <c r="F112" s="2638" t="s">
        <v>590</v>
      </c>
      <c r="G112" s="402">
        <f>'10,00'!E254</f>
        <v>1</v>
      </c>
      <c r="I112" s="4206"/>
      <c r="J112" s="4207"/>
      <c r="K112" s="2060" t="s">
        <v>296</v>
      </c>
      <c r="L112" s="402">
        <f>'11,30'!E261</f>
        <v>0</v>
      </c>
      <c r="M112" s="1590" t="s">
        <v>493</v>
      </c>
      <c r="N112" s="402">
        <f>'11,30'!E251</f>
        <v>0</v>
      </c>
      <c r="P112" s="4206"/>
      <c r="Q112" s="4207"/>
      <c r="R112" s="2060" t="s">
        <v>296</v>
      </c>
      <c r="S112" s="402">
        <f>'16,00'!E261</f>
        <v>0</v>
      </c>
      <c r="T112" s="1590" t="s">
        <v>493</v>
      </c>
      <c r="U112" s="402">
        <f>'16,00'!E251</f>
        <v>0</v>
      </c>
      <c r="W112" s="4206"/>
      <c r="X112" s="3811" t="s">
        <v>920</v>
      </c>
      <c r="Y112" s="1584">
        <f>'19,00'!F236</f>
        <v>29</v>
      </c>
      <c r="Z112" s="2638" t="s">
        <v>41</v>
      </c>
      <c r="AA112" s="402">
        <f>'19,00'!E238</f>
        <v>0</v>
      </c>
      <c r="AB112" s="2638" t="s">
        <v>590</v>
      </c>
      <c r="AC112" s="402">
        <f>'19,00'!E254</f>
        <v>1</v>
      </c>
      <c r="AE112" s="4206"/>
      <c r="AF112" s="4207"/>
      <c r="AG112" s="2528" t="s">
        <v>55</v>
      </c>
      <c r="AH112" s="402">
        <f>'Оз ночь'!CG22</f>
        <v>0</v>
      </c>
      <c r="AI112" s="324"/>
      <c r="AJ112" s="402"/>
    </row>
    <row r="113" spans="1:37" ht="15" customHeight="1">
      <c r="A113" s="326"/>
      <c r="B113" s="4295" t="s">
        <v>747</v>
      </c>
      <c r="C113" s="1584"/>
      <c r="D113" s="2638" t="s">
        <v>39</v>
      </c>
      <c r="E113" s="402">
        <f>'10,00'!E239</f>
        <v>1</v>
      </c>
      <c r="F113" s="324" t="str">
        <f>F104</f>
        <v>Горчичный</v>
      </c>
      <c r="G113" s="402">
        <f>'Основная продукция'!I358</f>
        <v>1</v>
      </c>
      <c r="I113" s="326"/>
      <c r="J113" s="4207" t="s">
        <v>252</v>
      </c>
      <c r="K113" s="324" t="s">
        <v>591</v>
      </c>
      <c r="L113" s="1399">
        <f>'11,30'!E263</f>
        <v>0</v>
      </c>
      <c r="M113" s="36" t="s">
        <v>296</v>
      </c>
      <c r="N113" s="402">
        <f>'11,30'!F242</f>
        <v>0</v>
      </c>
      <c r="P113" s="326"/>
      <c r="Q113" s="4207" t="s">
        <v>252</v>
      </c>
      <c r="R113" s="324" t="s">
        <v>591</v>
      </c>
      <c r="S113" s="1399">
        <f>'16,00'!E263</f>
        <v>0</v>
      </c>
      <c r="T113" s="36" t="s">
        <v>296</v>
      </c>
      <c r="U113" s="402">
        <f>'16,00'!F242</f>
        <v>0</v>
      </c>
      <c r="W113" s="326"/>
      <c r="X113" s="4295" t="s">
        <v>747</v>
      </c>
      <c r="Y113" s="1584"/>
      <c r="Z113" s="2638" t="s">
        <v>39</v>
      </c>
      <c r="AA113" s="402">
        <f>'19,00'!E239</f>
        <v>2</v>
      </c>
      <c r="AB113" s="324" t="str">
        <f>AB104</f>
        <v>Горчичный</v>
      </c>
      <c r="AC113" s="402">
        <f>'Основная продукция'!AJ358</f>
        <v>1</v>
      </c>
      <c r="AE113" s="326"/>
      <c r="AF113" s="4207" t="s">
        <v>252</v>
      </c>
      <c r="AG113" s="324" t="s">
        <v>772</v>
      </c>
      <c r="AH113" s="1399">
        <f>'Оз ночь'!CG23</f>
        <v>0</v>
      </c>
      <c r="AI113" s="2528"/>
      <c r="AJ113" s="402"/>
    </row>
    <row r="114" spans="1:37" ht="15" customHeight="1">
      <c r="A114" s="4267">
        <f>ст.шашлык!A114</f>
        <v>44606</v>
      </c>
      <c r="B114" s="4295"/>
      <c r="C114" s="1584">
        <f>'10,00'!E258</f>
        <v>1</v>
      </c>
      <c r="D114" s="2638" t="s">
        <v>282</v>
      </c>
      <c r="E114" s="1399">
        <f>'10,00'!E244</f>
        <v>2</v>
      </c>
      <c r="F114" s="324" t="s">
        <v>55</v>
      </c>
      <c r="G114" s="402" t="e">
        <f>'10,00'!#REF!</f>
        <v>#REF!</v>
      </c>
      <c r="I114" s="4267">
        <f>I105</f>
        <v>44606</v>
      </c>
      <c r="J114" s="4207"/>
      <c r="K114" s="324" t="s">
        <v>55</v>
      </c>
      <c r="L114" s="1399">
        <f>'11,30'!E269</f>
        <v>0</v>
      </c>
      <c r="M114" s="1590" t="s">
        <v>408</v>
      </c>
      <c r="N114" s="402">
        <f>'11,30'!F241</f>
        <v>0</v>
      </c>
      <c r="P114" s="4267">
        <f>P105</f>
        <v>44606</v>
      </c>
      <c r="Q114" s="4207"/>
      <c r="R114" s="324" t="s">
        <v>55</v>
      </c>
      <c r="S114" s="1399">
        <f>'16,00'!E269</f>
        <v>0</v>
      </c>
      <c r="T114" s="1590" t="s">
        <v>408</v>
      </c>
      <c r="U114" s="402">
        <f>'16,00'!F241</f>
        <v>0</v>
      </c>
      <c r="W114" s="4267">
        <f>W105</f>
        <v>44606</v>
      </c>
      <c r="X114" s="4295"/>
      <c r="Y114" s="1584">
        <f>'19,00'!E258</f>
        <v>0</v>
      </c>
      <c r="Z114" s="2638" t="s">
        <v>282</v>
      </c>
      <c r="AA114" s="402">
        <f>'19,00'!E244</f>
        <v>1</v>
      </c>
      <c r="AB114" s="324" t="s">
        <v>55</v>
      </c>
      <c r="AC114" s="402" t="e">
        <f>'19,00'!#REF!</f>
        <v>#REF!</v>
      </c>
      <c r="AE114" s="4267">
        <f>AE105</f>
        <v>44606</v>
      </c>
      <c r="AF114" s="4207"/>
      <c r="AG114" s="324" t="s">
        <v>771</v>
      </c>
      <c r="AH114" s="1399">
        <f>'Оз ночь'!CG24</f>
        <v>0</v>
      </c>
      <c r="AI114" s="2447"/>
      <c r="AJ114" s="402"/>
    </row>
    <row r="115" spans="1:37" ht="15" customHeight="1">
      <c r="A115" s="4268"/>
      <c r="B115" s="4296" t="s">
        <v>730</v>
      </c>
      <c r="C115" s="1584"/>
      <c r="D115" s="2638" t="s">
        <v>494</v>
      </c>
      <c r="E115" s="402">
        <f>'10,00'!E246</f>
        <v>1</v>
      </c>
      <c r="F115" s="2638" t="s">
        <v>56</v>
      </c>
      <c r="G115" s="402" t="e">
        <f>'10,00'!#REF!</f>
        <v>#REF!</v>
      </c>
      <c r="I115" s="4268"/>
      <c r="J115" s="4207" t="s">
        <v>253</v>
      </c>
      <c r="K115" s="1527" t="s">
        <v>56</v>
      </c>
      <c r="L115" s="1399">
        <f>'11,30'!E270</f>
        <v>0</v>
      </c>
      <c r="M115" s="1590" t="s">
        <v>494</v>
      </c>
      <c r="N115" s="402">
        <f>'11,30'!E259</f>
        <v>0</v>
      </c>
      <c r="P115" s="4268"/>
      <c r="Q115" s="4207" t="s">
        <v>253</v>
      </c>
      <c r="R115" s="1527" t="s">
        <v>56</v>
      </c>
      <c r="S115" s="1399">
        <f>'16,00'!E270</f>
        <v>0</v>
      </c>
      <c r="T115" s="1590" t="s">
        <v>494</v>
      </c>
      <c r="U115" s="402">
        <f>'16,00'!E259</f>
        <v>0</v>
      </c>
      <c r="W115" s="4268"/>
      <c r="X115" s="4296" t="s">
        <v>730</v>
      </c>
      <c r="Y115" s="2601"/>
      <c r="Z115" s="2638" t="s">
        <v>494</v>
      </c>
      <c r="AA115" s="402">
        <f>'19,00'!E246</f>
        <v>0</v>
      </c>
      <c r="AB115" s="2638" t="s">
        <v>56</v>
      </c>
      <c r="AC115" s="402" t="e">
        <f>'19,00'!#REF!</f>
        <v>#REF!</v>
      </c>
      <c r="AE115" s="4268"/>
      <c r="AF115" s="4207" t="s">
        <v>253</v>
      </c>
      <c r="AG115" s="2528"/>
      <c r="AH115" s="402"/>
      <c r="AI115" s="2528"/>
      <c r="AJ115" s="402"/>
    </row>
    <row r="116" spans="1:37" ht="15" customHeight="1">
      <c r="A116" s="319"/>
      <c r="B116" s="4297"/>
      <c r="C116" s="1584">
        <f>'10,00'!E257</f>
        <v>1</v>
      </c>
      <c r="D116" s="2638" t="s">
        <v>54</v>
      </c>
      <c r="E116" s="1399">
        <f>'10,00'!E249</f>
        <v>0</v>
      </c>
      <c r="F116" s="324" t="s">
        <v>298</v>
      </c>
      <c r="G116" s="402">
        <f>'10,00'!E256</f>
        <v>0</v>
      </c>
      <c r="I116" s="1528"/>
      <c r="J116" s="4207"/>
      <c r="K116" s="324" t="s">
        <v>298</v>
      </c>
      <c r="L116" s="1399">
        <f>'11,30'!E271</f>
        <v>0</v>
      </c>
      <c r="M116" s="1590" t="s">
        <v>282</v>
      </c>
      <c r="N116" s="402">
        <f>'11,30'!E260</f>
        <v>0</v>
      </c>
      <c r="P116" s="1528"/>
      <c r="Q116" s="4207"/>
      <c r="R116" s="324" t="s">
        <v>298</v>
      </c>
      <c r="S116" s="1399">
        <f>'16,00'!E271</f>
        <v>0</v>
      </c>
      <c r="T116" s="1590" t="s">
        <v>282</v>
      </c>
      <c r="U116" s="402">
        <f>'16,00'!E260</f>
        <v>0</v>
      </c>
      <c r="W116" s="1528"/>
      <c r="X116" s="4297"/>
      <c r="Y116" s="2258">
        <f>'19,00'!E257</f>
        <v>0</v>
      </c>
      <c r="Z116" s="2638" t="s">
        <v>54</v>
      </c>
      <c r="AA116" s="1399">
        <f>'19,00'!E249</f>
        <v>0</v>
      </c>
      <c r="AB116" s="324" t="s">
        <v>298</v>
      </c>
      <c r="AC116" s="402">
        <f>'19,00'!E256</f>
        <v>1</v>
      </c>
      <c r="AE116" s="2526"/>
      <c r="AF116" s="4207"/>
      <c r="AG116" s="2528"/>
      <c r="AH116" s="1399"/>
      <c r="AI116" s="2528"/>
      <c r="AJ116" s="402"/>
    </row>
    <row r="117" spans="1:37" ht="15" customHeight="1">
      <c r="C117" s="2600"/>
      <c r="E117" s="1400"/>
      <c r="G117" s="1400"/>
      <c r="L117" s="1400"/>
      <c r="N117" s="1400"/>
      <c r="S117" s="1400"/>
      <c r="U117" s="1400"/>
      <c r="Y117" s="2600"/>
      <c r="AA117" s="1400"/>
      <c r="AC117" s="1400"/>
    </row>
    <row r="118" spans="1:37" ht="15" customHeight="1">
      <c r="C118" s="2600"/>
      <c r="E118" s="1400"/>
      <c r="G118" s="1400"/>
      <c r="L118" s="1400"/>
      <c r="N118" s="1400"/>
      <c r="S118" s="1400"/>
      <c r="U118" s="1400"/>
      <c r="Y118" s="2600"/>
      <c r="AA118" s="1400"/>
      <c r="AC118" s="1400"/>
      <c r="AE118" s="2637"/>
      <c r="AF118" s="4202"/>
      <c r="AG118" s="2638" t="s">
        <v>39</v>
      </c>
      <c r="AH118" s="402">
        <f>'Оз ночь'!O12</f>
        <v>0</v>
      </c>
      <c r="AI118" s="2638"/>
      <c r="AJ118" s="402"/>
    </row>
    <row r="119" spans="1:37" ht="15" customHeight="1">
      <c r="A119" s="3774"/>
      <c r="B119" s="3810" t="s">
        <v>927</v>
      </c>
      <c r="C119" s="2259">
        <f>'10,00'!W251</f>
        <v>0</v>
      </c>
      <c r="D119" s="2638" t="s">
        <v>408</v>
      </c>
      <c r="E119" s="402">
        <f>'10,00'!X227</f>
        <v>0</v>
      </c>
      <c r="F119" s="2638"/>
      <c r="G119" s="402"/>
      <c r="I119" s="1529"/>
      <c r="J119" s="4202"/>
      <c r="K119" s="2060" t="s">
        <v>590</v>
      </c>
      <c r="L119" s="402">
        <f>'11,30'!Y262</f>
        <v>0</v>
      </c>
      <c r="M119" s="1590" t="s">
        <v>39</v>
      </c>
      <c r="N119" s="402" t="e">
        <f>'11,30'!Y249</f>
        <v>#REF!</v>
      </c>
      <c r="P119" s="1529"/>
      <c r="Q119" s="4202"/>
      <c r="R119" s="2060" t="s">
        <v>590</v>
      </c>
      <c r="S119" s="402">
        <f>'16,00'!Y262</f>
        <v>0</v>
      </c>
      <c r="T119" s="1590" t="s">
        <v>39</v>
      </c>
      <c r="U119" s="402" t="e">
        <f>'16,00'!Y249</f>
        <v>#REF!</v>
      </c>
      <c r="W119" s="1529"/>
      <c r="X119" s="3810" t="s">
        <v>927</v>
      </c>
      <c r="Y119" s="2259">
        <f>'19,00'!W251</f>
        <v>0</v>
      </c>
      <c r="Z119" s="2638" t="s">
        <v>408</v>
      </c>
      <c r="AA119" s="402">
        <f>'19,00'!X227</f>
        <v>0</v>
      </c>
      <c r="AB119" s="2638"/>
      <c r="AC119" s="402"/>
      <c r="AE119" s="325">
        <f>AE110</f>
        <v>0</v>
      </c>
      <c r="AF119" s="4202"/>
      <c r="AG119" s="2638" t="s">
        <v>510</v>
      </c>
      <c r="AH119" s="1663">
        <f>'Оз ночь'!O15</f>
        <v>0</v>
      </c>
      <c r="AI119" s="324"/>
      <c r="AJ119" s="402"/>
    </row>
    <row r="120" spans="1:37" ht="15" customHeight="1">
      <c r="A120" s="3809">
        <f>A110</f>
        <v>0.41666666666666669</v>
      </c>
      <c r="B120" s="3810" t="s">
        <v>928</v>
      </c>
      <c r="C120" s="2259">
        <f>'10,00'!W252</f>
        <v>0</v>
      </c>
      <c r="D120" s="2447" t="s">
        <v>296</v>
      </c>
      <c r="E120" s="402">
        <f>'10,00'!X228</f>
        <v>0</v>
      </c>
      <c r="F120" s="2638" t="s">
        <v>56</v>
      </c>
      <c r="G120" s="402" t="e">
        <f>'10,00'!#REF!</f>
        <v>#REF!</v>
      </c>
      <c r="I120" s="325">
        <f>I110</f>
        <v>0</v>
      </c>
      <c r="J120" s="4202"/>
      <c r="K120" s="2060" t="s">
        <v>294</v>
      </c>
      <c r="L120" s="402">
        <f>'11,30'!Y264</f>
        <v>0</v>
      </c>
      <c r="M120" s="1590" t="s">
        <v>41</v>
      </c>
      <c r="N120" s="402" t="e">
        <f>'11,30'!Y250</f>
        <v>#REF!</v>
      </c>
      <c r="P120" s="325" t="e">
        <f>#REF!</f>
        <v>#REF!</v>
      </c>
      <c r="Q120" s="4202"/>
      <c r="R120" s="2060" t="s">
        <v>294</v>
      </c>
      <c r="S120" s="402">
        <f>'16,00'!Y264</f>
        <v>0</v>
      </c>
      <c r="T120" s="1590" t="s">
        <v>41</v>
      </c>
      <c r="U120" s="402" t="e">
        <f>'16,00'!Y250</f>
        <v>#REF!</v>
      </c>
      <c r="W120" s="325">
        <f>W110</f>
        <v>0.79166666666666663</v>
      </c>
      <c r="X120" s="3810" t="s">
        <v>928</v>
      </c>
      <c r="Y120" s="2259">
        <f>'19,00'!W252</f>
        <v>0</v>
      </c>
      <c r="Z120" s="2447" t="s">
        <v>296</v>
      </c>
      <c r="AA120" s="402">
        <f>'19,00'!X228</f>
        <v>0</v>
      </c>
      <c r="AB120" s="2638" t="s">
        <v>56</v>
      </c>
      <c r="AC120" s="402" t="e">
        <f>'19,00'!#REF!</f>
        <v>#REF!</v>
      </c>
      <c r="AE120" s="4206" t="s">
        <v>488</v>
      </c>
      <c r="AF120" s="4207" t="s">
        <v>251</v>
      </c>
      <c r="AG120" s="2638" t="s">
        <v>296</v>
      </c>
      <c r="AH120" s="402">
        <f>'Оз ночь'!O20</f>
        <v>0</v>
      </c>
      <c r="AI120" s="2638"/>
      <c r="AJ120" s="402"/>
    </row>
    <row r="121" spans="1:37" ht="15" customHeight="1">
      <c r="A121" s="4298" t="str">
        <f>ст.шашлык!A129</f>
        <v>павильон "Табылга"</v>
      </c>
      <c r="B121" s="3811" t="s">
        <v>919</v>
      </c>
      <c r="C121" s="1584">
        <f>'10,00'!X235</f>
        <v>0</v>
      </c>
      <c r="D121" s="2638" t="s">
        <v>493</v>
      </c>
      <c r="E121" s="402">
        <f>'10,00'!W237</f>
        <v>0</v>
      </c>
      <c r="F121" s="2638" t="s">
        <v>296</v>
      </c>
      <c r="G121" s="402">
        <f>'10,00'!W253</f>
        <v>0</v>
      </c>
      <c r="I121" s="4206" t="str">
        <f>A121</f>
        <v>павильон "Табылга"</v>
      </c>
      <c r="J121" s="4207" t="s">
        <v>251</v>
      </c>
      <c r="K121" s="2060" t="s">
        <v>295</v>
      </c>
      <c r="L121" s="402">
        <f>'11,30'!Y265</f>
        <v>0</v>
      </c>
      <c r="M121" s="1590" t="s">
        <v>54</v>
      </c>
      <c r="N121" s="402">
        <f>'11,30'!Y268</f>
        <v>0</v>
      </c>
      <c r="P121" s="4206" t="str">
        <f>I121</f>
        <v>павильон "Табылга"</v>
      </c>
      <c r="Q121" s="4207" t="s">
        <v>251</v>
      </c>
      <c r="R121" s="2060" t="s">
        <v>295</v>
      </c>
      <c r="S121" s="402">
        <f>'16,00'!Y265</f>
        <v>0</v>
      </c>
      <c r="T121" s="1590" t="s">
        <v>54</v>
      </c>
      <c r="U121" s="402">
        <f>'16,00'!Y268</f>
        <v>0</v>
      </c>
      <c r="W121" s="4206" t="str">
        <f>P121</f>
        <v>павильон "Табылга"</v>
      </c>
      <c r="X121" s="3811" t="s">
        <v>919</v>
      </c>
      <c r="Y121" s="1584">
        <f>'19,00'!X235</f>
        <v>0</v>
      </c>
      <c r="Z121" s="2638" t="s">
        <v>493</v>
      </c>
      <c r="AA121" s="402">
        <f>'19,00'!W237</f>
        <v>0</v>
      </c>
      <c r="AB121" s="2638" t="s">
        <v>296</v>
      </c>
      <c r="AC121" s="402">
        <f>'19,00'!W253</f>
        <v>0</v>
      </c>
      <c r="AE121" s="4206"/>
      <c r="AF121" s="4207"/>
      <c r="AG121" s="2638" t="s">
        <v>55</v>
      </c>
      <c r="AH121" s="402">
        <f>'Оз ночь'!O22</f>
        <v>0</v>
      </c>
      <c r="AI121" s="324"/>
      <c r="AJ121" s="402"/>
    </row>
    <row r="122" spans="1:37" ht="15" customHeight="1">
      <c r="A122" s="4298"/>
      <c r="B122" s="3811" t="s">
        <v>920</v>
      </c>
      <c r="C122" s="1584">
        <f>'10,00'!X236</f>
        <v>0</v>
      </c>
      <c r="D122" s="2638" t="s">
        <v>41</v>
      </c>
      <c r="E122" s="402">
        <f>'10,00'!W238</f>
        <v>0</v>
      </c>
      <c r="F122" s="2638" t="s">
        <v>590</v>
      </c>
      <c r="G122" s="402">
        <f>'10,00'!W254</f>
        <v>0</v>
      </c>
      <c r="I122" s="4206"/>
      <c r="J122" s="4207"/>
      <c r="K122" s="2060" t="s">
        <v>296</v>
      </c>
      <c r="L122" s="402">
        <f>'11,30'!Y261</f>
        <v>0</v>
      </c>
      <c r="M122" s="1590" t="s">
        <v>493</v>
      </c>
      <c r="N122" s="402">
        <f>'11,30'!Y251</f>
        <v>0</v>
      </c>
      <c r="P122" s="4206"/>
      <c r="Q122" s="4207"/>
      <c r="R122" s="2060" t="s">
        <v>296</v>
      </c>
      <c r="S122" s="402">
        <f>'16,00'!Y261</f>
        <v>0</v>
      </c>
      <c r="T122" s="1590" t="s">
        <v>493</v>
      </c>
      <c r="U122" s="402">
        <f>'16,00'!Y251</f>
        <v>0</v>
      </c>
      <c r="W122" s="4206"/>
      <c r="X122" s="3811" t="s">
        <v>920</v>
      </c>
      <c r="Y122" s="1584">
        <f>'19,00'!X236</f>
        <v>0</v>
      </c>
      <c r="Z122" s="2638" t="s">
        <v>41</v>
      </c>
      <c r="AA122" s="402">
        <f>'19,00'!W238</f>
        <v>0</v>
      </c>
      <c r="AB122" s="2638" t="s">
        <v>590</v>
      </c>
      <c r="AC122" s="402">
        <f>'19,00'!W254</f>
        <v>0</v>
      </c>
      <c r="AE122" s="326"/>
      <c r="AF122" s="4207" t="s">
        <v>252</v>
      </c>
      <c r="AG122" s="324" t="s">
        <v>772</v>
      </c>
      <c r="AH122" s="1399">
        <f>'Оз ночь'!O23</f>
        <v>0</v>
      </c>
      <c r="AI122" s="2638"/>
      <c r="AJ122" s="402"/>
    </row>
    <row r="123" spans="1:37" ht="15" customHeight="1">
      <c r="A123" s="326"/>
      <c r="B123" s="4299" t="s">
        <v>747</v>
      </c>
      <c r="C123" s="1584"/>
      <c r="D123" s="2638" t="s">
        <v>39</v>
      </c>
      <c r="E123" s="402">
        <f>'10,00'!W239</f>
        <v>0</v>
      </c>
      <c r="F123" s="324" t="str">
        <f>F113</f>
        <v>Горчичный</v>
      </c>
      <c r="G123" s="402">
        <f>'Основная продукция'!I414</f>
        <v>0</v>
      </c>
      <c r="I123" s="326"/>
      <c r="J123" s="4207" t="s">
        <v>252</v>
      </c>
      <c r="K123" s="324" t="s">
        <v>591</v>
      </c>
      <c r="L123" s="1399">
        <f>'11,30'!Y263</f>
        <v>0</v>
      </c>
      <c r="M123" s="36" t="s">
        <v>296</v>
      </c>
      <c r="N123" s="402">
        <f>'11,30'!Z242</f>
        <v>0</v>
      </c>
      <c r="P123" s="326"/>
      <c r="Q123" s="4207" t="s">
        <v>252</v>
      </c>
      <c r="R123" s="324" t="s">
        <v>591</v>
      </c>
      <c r="S123" s="1399">
        <f>'16,00'!Y263</f>
        <v>0</v>
      </c>
      <c r="T123" s="36" t="s">
        <v>296</v>
      </c>
      <c r="U123" s="402">
        <f>'16,00'!Z242</f>
        <v>0</v>
      </c>
      <c r="W123" s="326"/>
      <c r="X123" s="4295" t="s">
        <v>747</v>
      </c>
      <c r="Y123" s="1584"/>
      <c r="Z123" s="2638" t="s">
        <v>39</v>
      </c>
      <c r="AA123" s="402">
        <f>'19,00'!W239</f>
        <v>0</v>
      </c>
      <c r="AB123" s="324" t="str">
        <f>AB113</f>
        <v>Горчичный</v>
      </c>
      <c r="AC123" s="402">
        <f>'Основная продукция'!AJ414</f>
        <v>0</v>
      </c>
      <c r="AE123" s="4267">
        <f>AE114</f>
        <v>44606</v>
      </c>
      <c r="AF123" s="4207"/>
      <c r="AG123" s="324" t="s">
        <v>771</v>
      </c>
      <c r="AH123" s="1399">
        <f>'Оз ночь'!O24</f>
        <v>0</v>
      </c>
      <c r="AI123" s="2447"/>
      <c r="AJ123" s="402"/>
    </row>
    <row r="124" spans="1:37" ht="15" customHeight="1">
      <c r="A124" s="4267">
        <f>ст.шашлык!A132</f>
        <v>44606</v>
      </c>
      <c r="B124" s="4295"/>
      <c r="C124" s="1584">
        <f>'10,00'!W258</f>
        <v>0</v>
      </c>
      <c r="D124" s="2638" t="s">
        <v>282</v>
      </c>
      <c r="E124" s="402">
        <f>'10,00'!W244</f>
        <v>0</v>
      </c>
      <c r="F124" s="324" t="s">
        <v>55</v>
      </c>
      <c r="G124" s="402" t="e">
        <f>'10,00'!#REF!</f>
        <v>#REF!</v>
      </c>
      <c r="I124" s="4267">
        <f>I114</f>
        <v>44606</v>
      </c>
      <c r="J124" s="4207"/>
      <c r="K124" s="324" t="s">
        <v>55</v>
      </c>
      <c r="L124" s="1399">
        <f>'11,30'!Y269</f>
        <v>0</v>
      </c>
      <c r="M124" s="1590" t="s">
        <v>408</v>
      </c>
      <c r="N124" s="402">
        <f>'11,30'!Z241</f>
        <v>0</v>
      </c>
      <c r="P124" s="4267" t="e">
        <f>#REF!</f>
        <v>#REF!</v>
      </c>
      <c r="Q124" s="4207"/>
      <c r="R124" s="324" t="s">
        <v>55</v>
      </c>
      <c r="S124" s="1399">
        <f>'16,00'!Y269</f>
        <v>0</v>
      </c>
      <c r="T124" s="1590" t="s">
        <v>408</v>
      </c>
      <c r="U124" s="402">
        <f>'16,00'!Z241</f>
        <v>0</v>
      </c>
      <c r="W124" s="4267">
        <f>W114</f>
        <v>44606</v>
      </c>
      <c r="X124" s="4295"/>
      <c r="Y124" s="1584">
        <f>'19,00'!W258</f>
        <v>0</v>
      </c>
      <c r="Z124" s="2638" t="s">
        <v>282</v>
      </c>
      <c r="AA124" s="402">
        <f>'19,00'!W244</f>
        <v>0</v>
      </c>
      <c r="AB124" s="324" t="s">
        <v>55</v>
      </c>
      <c r="AC124" s="402" t="e">
        <f>'19,00'!#REF!</f>
        <v>#REF!</v>
      </c>
      <c r="AE124" s="4268"/>
      <c r="AF124" s="4207" t="s">
        <v>253</v>
      </c>
      <c r="AG124" s="2638"/>
      <c r="AH124" s="402"/>
      <c r="AI124" s="2638"/>
      <c r="AJ124" s="402"/>
    </row>
    <row r="125" spans="1:37" ht="15" customHeight="1">
      <c r="A125" s="4268"/>
      <c r="B125" s="4296" t="s">
        <v>730</v>
      </c>
      <c r="C125" s="1584"/>
      <c r="D125" s="2638" t="s">
        <v>494</v>
      </c>
      <c r="E125" s="402">
        <f>'10,00'!W246</f>
        <v>0</v>
      </c>
      <c r="F125" s="2638" t="s">
        <v>56</v>
      </c>
      <c r="G125" s="402" t="e">
        <f>'10,00'!#REF!</f>
        <v>#REF!</v>
      </c>
      <c r="I125" s="4268"/>
      <c r="J125" s="4207" t="s">
        <v>253</v>
      </c>
      <c r="K125" s="1527" t="s">
        <v>56</v>
      </c>
      <c r="L125" s="1399">
        <f>'11,30'!Y270</f>
        <v>0</v>
      </c>
      <c r="M125" s="1590" t="s">
        <v>494</v>
      </c>
      <c r="N125" s="402">
        <f>'11,30'!Y259</f>
        <v>0</v>
      </c>
      <c r="P125" s="4268"/>
      <c r="Q125" s="4207" t="s">
        <v>253</v>
      </c>
      <c r="R125" s="1527" t="s">
        <v>56</v>
      </c>
      <c r="S125" s="1399">
        <f>'16,00'!Y270</f>
        <v>0</v>
      </c>
      <c r="T125" s="1590" t="s">
        <v>494</v>
      </c>
      <c r="U125" s="402">
        <f>'16,00'!Y259</f>
        <v>0</v>
      </c>
      <c r="W125" s="4268"/>
      <c r="X125" s="4296" t="s">
        <v>730</v>
      </c>
      <c r="Y125" s="2601"/>
      <c r="Z125" s="2638" t="s">
        <v>494</v>
      </c>
      <c r="AA125" s="402">
        <f>'19,00'!W246</f>
        <v>0</v>
      </c>
      <c r="AB125" s="2638" t="s">
        <v>56</v>
      </c>
      <c r="AC125" s="402" t="e">
        <f>'19,00'!#REF!</f>
        <v>#REF!</v>
      </c>
      <c r="AE125" s="2693"/>
      <c r="AF125" s="4207"/>
      <c r="AG125" s="2638"/>
      <c r="AH125" s="1399"/>
      <c r="AI125" s="2638"/>
      <c r="AJ125" s="402"/>
    </row>
    <row r="126" spans="1:37" ht="15" customHeight="1">
      <c r="A126" s="319"/>
      <c r="B126" s="4297"/>
      <c r="C126" s="1584">
        <f>'10,00'!W257</f>
        <v>0</v>
      </c>
      <c r="D126" s="2638" t="s">
        <v>54</v>
      </c>
      <c r="E126" s="1399">
        <f>'10,00'!W249</f>
        <v>0</v>
      </c>
      <c r="F126" s="324" t="s">
        <v>298</v>
      </c>
      <c r="G126" s="402">
        <f>'10,00'!W256</f>
        <v>0</v>
      </c>
      <c r="I126" s="1528"/>
      <c r="J126" s="4207"/>
      <c r="K126" s="324" t="s">
        <v>298</v>
      </c>
      <c r="L126" s="1399">
        <f>'11,30'!Y271</f>
        <v>0</v>
      </c>
      <c r="M126" s="1590" t="s">
        <v>282</v>
      </c>
      <c r="N126" s="402">
        <f>'11,30'!Y260</f>
        <v>0</v>
      </c>
      <c r="P126" s="1528"/>
      <c r="Q126" s="4207"/>
      <c r="R126" s="324" t="s">
        <v>298</v>
      </c>
      <c r="S126" s="1399">
        <f>'16,00'!Y271</f>
        <v>0</v>
      </c>
      <c r="T126" s="1590" t="s">
        <v>282</v>
      </c>
      <c r="U126" s="402">
        <f>'16,00'!Y260</f>
        <v>0</v>
      </c>
      <c r="W126" s="1528"/>
      <c r="X126" s="4297"/>
      <c r="Y126" s="2258">
        <f>'19,00'!W257</f>
        <v>0</v>
      </c>
      <c r="Z126" s="2638" t="s">
        <v>54</v>
      </c>
      <c r="AA126" s="1399">
        <f>'19,00'!W249</f>
        <v>0</v>
      </c>
      <c r="AB126" s="324" t="s">
        <v>298</v>
      </c>
      <c r="AC126" s="402">
        <f>'19,00'!W256</f>
        <v>0</v>
      </c>
    </row>
    <row r="127" spans="1:37" ht="15" customHeight="1">
      <c r="C127" s="2600"/>
      <c r="E127" s="1400"/>
      <c r="G127" s="1400"/>
      <c r="L127" s="1400"/>
      <c r="N127" s="1400"/>
      <c r="S127" s="1400"/>
      <c r="U127" s="1400"/>
      <c r="Y127" s="2600"/>
      <c r="AA127" s="1400"/>
      <c r="AC127" s="1400"/>
      <c r="AE127" s="2637"/>
      <c r="AF127" s="4202"/>
      <c r="AG127" s="2638" t="s">
        <v>39</v>
      </c>
      <c r="AH127" s="2706">
        <f>'Оз ночь'!CQ12</f>
        <v>0</v>
      </c>
      <c r="AI127" s="402"/>
      <c r="AJ127" s="2638"/>
      <c r="AK127" s="402"/>
    </row>
    <row r="128" spans="1:37" ht="15" customHeight="1">
      <c r="A128" s="320"/>
      <c r="B128" s="3810" t="s">
        <v>927</v>
      </c>
      <c r="C128" s="2259">
        <f>'10,00'!E303</f>
        <v>0</v>
      </c>
      <c r="D128" s="2638" t="s">
        <v>408</v>
      </c>
      <c r="E128" s="402">
        <f>'10,00'!F279</f>
        <v>0</v>
      </c>
      <c r="F128" s="2638"/>
      <c r="G128" s="402"/>
      <c r="I128" s="1529"/>
      <c r="J128" s="4202"/>
      <c r="K128" s="2060" t="s">
        <v>590</v>
      </c>
      <c r="L128" s="402">
        <f>'11,30'!E317</f>
        <v>0</v>
      </c>
      <c r="M128" s="1590" t="s">
        <v>39</v>
      </c>
      <c r="N128" s="402">
        <f>'11,30'!E304</f>
        <v>0</v>
      </c>
      <c r="P128" s="1529"/>
      <c r="Q128" s="4202"/>
      <c r="R128" s="2060" t="s">
        <v>590</v>
      </c>
      <c r="S128" s="402">
        <f>'16,00'!E317</f>
        <v>0</v>
      </c>
      <c r="T128" s="1590" t="s">
        <v>39</v>
      </c>
      <c r="U128" s="402">
        <f>'16,00'!E304</f>
        <v>0</v>
      </c>
      <c r="W128" s="1529"/>
      <c r="X128" s="3810" t="s">
        <v>927</v>
      </c>
      <c r="Y128" s="2259">
        <f>'19,00'!E303</f>
        <v>0</v>
      </c>
      <c r="Z128" s="2638" t="s">
        <v>408</v>
      </c>
      <c r="AA128" s="402">
        <f>'19,00'!F279</f>
        <v>0</v>
      </c>
      <c r="AB128" s="2638"/>
      <c r="AC128" s="402"/>
      <c r="AE128" s="325">
        <f>AE119</f>
        <v>0</v>
      </c>
      <c r="AF128" s="4202"/>
      <c r="AG128" s="2638" t="s">
        <v>510</v>
      </c>
      <c r="AH128" s="2710">
        <f>'Оз ночь'!CQ15</f>
        <v>0</v>
      </c>
      <c r="AI128" s="1663"/>
      <c r="AJ128" s="2638"/>
      <c r="AK128" s="402"/>
    </row>
    <row r="129" spans="1:37" ht="15" customHeight="1">
      <c r="A129" s="325">
        <f>A120</f>
        <v>0.41666666666666669</v>
      </c>
      <c r="B129" s="3810" t="s">
        <v>928</v>
      </c>
      <c r="C129" s="2259">
        <f>'10,00'!E304</f>
        <v>0</v>
      </c>
      <c r="D129" s="2447" t="s">
        <v>296</v>
      </c>
      <c r="E129" s="402">
        <f>'10,00'!F280</f>
        <v>0</v>
      </c>
      <c r="F129" s="2638" t="s">
        <v>56</v>
      </c>
      <c r="G129" s="402" t="e">
        <f>'10,00'!#REF!</f>
        <v>#REF!</v>
      </c>
      <c r="I129" s="325">
        <f>I120</f>
        <v>0</v>
      </c>
      <c r="J129" s="4202"/>
      <c r="K129" s="2060" t="s">
        <v>294</v>
      </c>
      <c r="L129" s="402">
        <f>'11,30'!E319</f>
        <v>0</v>
      </c>
      <c r="M129" s="1590" t="s">
        <v>41</v>
      </c>
      <c r="N129" s="402">
        <f>'11,30'!E305</f>
        <v>0</v>
      </c>
      <c r="P129" s="325" t="e">
        <f>P120</f>
        <v>#REF!</v>
      </c>
      <c r="Q129" s="4202"/>
      <c r="R129" s="2060" t="s">
        <v>294</v>
      </c>
      <c r="S129" s="402">
        <f>'16,00'!E319</f>
        <v>0</v>
      </c>
      <c r="T129" s="1590" t="s">
        <v>41</v>
      </c>
      <c r="U129" s="402">
        <f>'16,00'!E305</f>
        <v>0</v>
      </c>
      <c r="W129" s="325">
        <f>W120</f>
        <v>0.79166666666666663</v>
      </c>
      <c r="X129" s="3810" t="s">
        <v>928</v>
      </c>
      <c r="Y129" s="2259">
        <f>'19,00'!E304</f>
        <v>0</v>
      </c>
      <c r="Z129" s="2447" t="s">
        <v>296</v>
      </c>
      <c r="AA129" s="402">
        <f>'19,00'!F280</f>
        <v>0</v>
      </c>
      <c r="AB129" s="2638" t="s">
        <v>56</v>
      </c>
      <c r="AC129" s="402" t="e">
        <f>'19,00'!#REF!</f>
        <v>#REF!</v>
      </c>
      <c r="AE129" s="4206" t="s">
        <v>740</v>
      </c>
      <c r="AF129" s="4207" t="s">
        <v>251</v>
      </c>
      <c r="AG129" s="2638" t="s">
        <v>296</v>
      </c>
      <c r="AH129" s="2706">
        <f>'Оз ночь'!CQ20</f>
        <v>0</v>
      </c>
      <c r="AI129" s="402"/>
      <c r="AJ129" s="2638"/>
      <c r="AK129" s="402"/>
    </row>
    <row r="130" spans="1:37" ht="15" customHeight="1">
      <c r="A130" s="4206" t="str">
        <f>ст.шашлык!A138</f>
        <v>павильон "Сухомлинова"</v>
      </c>
      <c r="B130" s="3811" t="s">
        <v>919</v>
      </c>
      <c r="C130" s="1584">
        <f>'10,00'!F287</f>
        <v>0</v>
      </c>
      <c r="D130" s="2638" t="s">
        <v>493</v>
      </c>
      <c r="E130" s="402">
        <f>'10,00'!E289</f>
        <v>0</v>
      </c>
      <c r="F130" s="2638" t="s">
        <v>296</v>
      </c>
      <c r="G130" s="402">
        <f>'10,00'!E305</f>
        <v>0</v>
      </c>
      <c r="I130" s="4206" t="str">
        <f>A130</f>
        <v>павильон "Сухомлинова"</v>
      </c>
      <c r="J130" s="4207" t="s">
        <v>251</v>
      </c>
      <c r="K130" s="2060" t="s">
        <v>295</v>
      </c>
      <c r="L130" s="402">
        <f>'11,30'!E320</f>
        <v>0</v>
      </c>
      <c r="M130" s="1590" t="s">
        <v>54</v>
      </c>
      <c r="N130" s="402">
        <f>'11,30'!E323</f>
        <v>0</v>
      </c>
      <c r="P130" s="4206" t="str">
        <f>I130</f>
        <v>павильон "Сухомлинова"</v>
      </c>
      <c r="Q130" s="4207" t="s">
        <v>251</v>
      </c>
      <c r="R130" s="2060" t="s">
        <v>295</v>
      </c>
      <c r="S130" s="402">
        <f>'16,00'!E320</f>
        <v>0</v>
      </c>
      <c r="T130" s="1590" t="s">
        <v>54</v>
      </c>
      <c r="U130" s="402">
        <f>'16,00'!E323</f>
        <v>0</v>
      </c>
      <c r="W130" s="4206" t="str">
        <f>P130</f>
        <v>павильон "Сухомлинова"</v>
      </c>
      <c r="X130" s="3811" t="s">
        <v>919</v>
      </c>
      <c r="Y130" s="1584">
        <f>'19,00'!F287</f>
        <v>0</v>
      </c>
      <c r="Z130" s="2638" t="s">
        <v>493</v>
      </c>
      <c r="AA130" s="402">
        <f>'19,00'!E289</f>
        <v>0</v>
      </c>
      <c r="AB130" s="2638" t="s">
        <v>296</v>
      </c>
      <c r="AC130" s="402">
        <f>'19,00'!E305</f>
        <v>0</v>
      </c>
      <c r="AE130" s="4206"/>
      <c r="AF130" s="4207"/>
      <c r="AG130" s="2638" t="s">
        <v>55</v>
      </c>
      <c r="AH130" s="2706">
        <f>'Оз ночь'!CQ22</f>
        <v>0</v>
      </c>
      <c r="AI130" s="402"/>
      <c r="AJ130" s="2638"/>
      <c r="AK130" s="402"/>
    </row>
    <row r="131" spans="1:37" ht="15" customHeight="1">
      <c r="A131" s="4206"/>
      <c r="B131" s="3811" t="s">
        <v>920</v>
      </c>
      <c r="C131" s="1584">
        <f>'10,00'!F288</f>
        <v>0</v>
      </c>
      <c r="D131" s="2638" t="s">
        <v>41</v>
      </c>
      <c r="E131" s="402">
        <f>'10,00'!E290</f>
        <v>0</v>
      </c>
      <c r="F131" s="2638" t="s">
        <v>590</v>
      </c>
      <c r="G131" s="402">
        <f>'10,00'!E306</f>
        <v>0</v>
      </c>
      <c r="I131" s="4206"/>
      <c r="J131" s="4207"/>
      <c r="K131" s="2060" t="s">
        <v>296</v>
      </c>
      <c r="L131" s="402">
        <f>'11,30'!E316</f>
        <v>0</v>
      </c>
      <c r="M131" s="1590" t="s">
        <v>493</v>
      </c>
      <c r="N131" s="402">
        <f>'11,30'!E306</f>
        <v>0</v>
      </c>
      <c r="P131" s="4206"/>
      <c r="Q131" s="4207"/>
      <c r="R131" s="2060" t="s">
        <v>296</v>
      </c>
      <c r="S131" s="402">
        <f>'16,00'!E316</f>
        <v>0</v>
      </c>
      <c r="T131" s="1590" t="s">
        <v>493</v>
      </c>
      <c r="U131" s="402">
        <f>'16,00'!E306</f>
        <v>0</v>
      </c>
      <c r="W131" s="4206"/>
      <c r="X131" s="3811" t="s">
        <v>920</v>
      </c>
      <c r="Y131" s="1584">
        <f>'19,00'!F288</f>
        <v>0</v>
      </c>
      <c r="Z131" s="2638" t="s">
        <v>41</v>
      </c>
      <c r="AA131" s="402">
        <f>'19,00'!E290</f>
        <v>0</v>
      </c>
      <c r="AB131" s="2638" t="s">
        <v>590</v>
      </c>
      <c r="AC131" s="402">
        <f>'19,00'!E306</f>
        <v>0</v>
      </c>
      <c r="AE131" s="326"/>
      <c r="AF131" s="4207" t="s">
        <v>252</v>
      </c>
      <c r="AG131" s="324" t="s">
        <v>772</v>
      </c>
      <c r="AH131" s="324">
        <f>'Оз ночь'!CQ23</f>
        <v>0</v>
      </c>
      <c r="AI131" s="1399"/>
      <c r="AJ131" s="2447"/>
      <c r="AK131" s="402"/>
    </row>
    <row r="132" spans="1:37" ht="15" customHeight="1">
      <c r="A132" s="326"/>
      <c r="B132" s="4295" t="s">
        <v>747</v>
      </c>
      <c r="C132" s="1584"/>
      <c r="D132" s="2638" t="s">
        <v>39</v>
      </c>
      <c r="E132" s="402">
        <f>'10,00'!E291</f>
        <v>0</v>
      </c>
      <c r="F132" s="324" t="str">
        <f>F123</f>
        <v>Горчичный</v>
      </c>
      <c r="G132" s="402">
        <f>'Основная продукция'!I442</f>
        <v>0</v>
      </c>
      <c r="I132" s="326"/>
      <c r="J132" s="4207" t="s">
        <v>252</v>
      </c>
      <c r="K132" s="324" t="s">
        <v>591</v>
      </c>
      <c r="L132" s="1399">
        <f>'11,30'!E318</f>
        <v>0</v>
      </c>
      <c r="M132" s="36" t="s">
        <v>296</v>
      </c>
      <c r="N132" s="402">
        <f>'11,30'!F297</f>
        <v>0</v>
      </c>
      <c r="P132" s="326"/>
      <c r="Q132" s="4207" t="s">
        <v>252</v>
      </c>
      <c r="R132" s="324" t="s">
        <v>591</v>
      </c>
      <c r="S132" s="1399">
        <f>'16,00'!E318</f>
        <v>0</v>
      </c>
      <c r="T132" s="36" t="s">
        <v>296</v>
      </c>
      <c r="U132" s="402">
        <f>'16,00'!F297</f>
        <v>0</v>
      </c>
      <c r="W132" s="326"/>
      <c r="X132" s="4295" t="s">
        <v>747</v>
      </c>
      <c r="Y132" s="1584"/>
      <c r="Z132" s="2638" t="s">
        <v>39</v>
      </c>
      <c r="AA132" s="402">
        <f>'19,00'!E291</f>
        <v>0</v>
      </c>
      <c r="AB132" s="324" t="str">
        <f>AB123</f>
        <v>Горчичный</v>
      </c>
      <c r="AC132" s="402">
        <f>'Основная продукция'!AJ442</f>
        <v>0</v>
      </c>
      <c r="AE132" s="4267">
        <f>AE123</f>
        <v>44606</v>
      </c>
      <c r="AF132" s="4207"/>
      <c r="AG132" s="324" t="s">
        <v>771</v>
      </c>
      <c r="AH132" s="324">
        <f>'Оз ночь'!CQ24</f>
        <v>0</v>
      </c>
      <c r="AI132" s="1399"/>
      <c r="AJ132" s="2638"/>
      <c r="AK132" s="402"/>
    </row>
    <row r="133" spans="1:37" ht="15" customHeight="1">
      <c r="A133" s="4267">
        <f>ст.шашлык!A141</f>
        <v>44606</v>
      </c>
      <c r="B133" s="4295"/>
      <c r="C133" s="1584">
        <f>'10,00'!E310</f>
        <v>0</v>
      </c>
      <c r="D133" s="2638" t="s">
        <v>282</v>
      </c>
      <c r="E133" s="402">
        <f>'10,00'!E296</f>
        <v>0</v>
      </c>
      <c r="F133" s="324" t="s">
        <v>55</v>
      </c>
      <c r="G133" s="402" t="e">
        <f>'10,00'!#REF!</f>
        <v>#REF!</v>
      </c>
      <c r="I133" s="4267">
        <f>I124</f>
        <v>44606</v>
      </c>
      <c r="J133" s="4207"/>
      <c r="K133" s="324" t="s">
        <v>55</v>
      </c>
      <c r="L133" s="1399">
        <f>'11,30'!E324</f>
        <v>0</v>
      </c>
      <c r="M133" s="1590" t="s">
        <v>408</v>
      </c>
      <c r="N133" s="402">
        <f>'11,30'!F296</f>
        <v>0</v>
      </c>
      <c r="P133" s="4267" t="e">
        <f>P124</f>
        <v>#REF!</v>
      </c>
      <c r="Q133" s="4207"/>
      <c r="R133" s="324" t="s">
        <v>55</v>
      </c>
      <c r="S133" s="1399">
        <f>'16,00'!E324</f>
        <v>0</v>
      </c>
      <c r="T133" s="1590" t="s">
        <v>408</v>
      </c>
      <c r="U133" s="402">
        <f>'16,00'!F296</f>
        <v>0</v>
      </c>
      <c r="W133" s="4267">
        <f>W124</f>
        <v>44606</v>
      </c>
      <c r="X133" s="4295"/>
      <c r="Y133" s="1584">
        <f>'19,00'!E310</f>
        <v>0</v>
      </c>
      <c r="Z133" s="2638" t="s">
        <v>282</v>
      </c>
      <c r="AA133" s="402">
        <f>'19,00'!E296</f>
        <v>0</v>
      </c>
      <c r="AB133" s="324" t="s">
        <v>55</v>
      </c>
      <c r="AC133" s="402" t="e">
        <f>'19,00'!#REF!</f>
        <v>#REF!</v>
      </c>
      <c r="AE133" s="4268"/>
      <c r="AF133" s="4207" t="s">
        <v>253</v>
      </c>
      <c r="AG133" s="1584"/>
      <c r="AH133" s="2638"/>
      <c r="AI133" s="1399"/>
      <c r="AJ133" s="2638"/>
      <c r="AK133" s="402"/>
    </row>
    <row r="134" spans="1:37" ht="15" customHeight="1">
      <c r="A134" s="4268"/>
      <c r="B134" s="4296" t="s">
        <v>730</v>
      </c>
      <c r="C134" s="1584"/>
      <c r="D134" s="2638" t="s">
        <v>494</v>
      </c>
      <c r="E134" s="402">
        <f>'10,00'!E298</f>
        <v>0</v>
      </c>
      <c r="F134" s="2638" t="s">
        <v>56</v>
      </c>
      <c r="G134" s="402" t="e">
        <f>'10,00'!#REF!</f>
        <v>#REF!</v>
      </c>
      <c r="I134" s="4268"/>
      <c r="J134" s="4207" t="s">
        <v>253</v>
      </c>
      <c r="K134" s="1527" t="s">
        <v>56</v>
      </c>
      <c r="L134" s="1399">
        <f>'11,30'!E325</f>
        <v>0</v>
      </c>
      <c r="M134" s="1590" t="s">
        <v>494</v>
      </c>
      <c r="N134" s="402">
        <f>'11,30'!E314</f>
        <v>0</v>
      </c>
      <c r="P134" s="4268"/>
      <c r="Q134" s="4207" t="s">
        <v>253</v>
      </c>
      <c r="R134" s="1527" t="s">
        <v>56</v>
      </c>
      <c r="S134" s="1399">
        <f>'16,00'!E325</f>
        <v>0</v>
      </c>
      <c r="T134" s="1590" t="s">
        <v>494</v>
      </c>
      <c r="U134" s="402">
        <f>'16,00'!E314</f>
        <v>0</v>
      </c>
      <c r="W134" s="4268"/>
      <c r="X134" s="4296" t="s">
        <v>730</v>
      </c>
      <c r="Y134" s="2601"/>
      <c r="Z134" s="2638" t="s">
        <v>494</v>
      </c>
      <c r="AA134" s="402">
        <f>'19,00'!E298</f>
        <v>0</v>
      </c>
      <c r="AB134" s="2638" t="s">
        <v>56</v>
      </c>
      <c r="AC134" s="402" t="e">
        <f>'19,00'!#REF!</f>
        <v>#REF!</v>
      </c>
      <c r="AE134" s="2707"/>
      <c r="AF134" s="4207"/>
      <c r="AG134" s="1584"/>
      <c r="AH134" s="324"/>
      <c r="AI134" s="1399"/>
      <c r="AJ134" s="2638"/>
      <c r="AK134" s="402"/>
    </row>
    <row r="135" spans="1:37" ht="15" customHeight="1">
      <c r="A135" s="319"/>
      <c r="B135" s="4297"/>
      <c r="C135" s="1584">
        <f>'10,00'!E309</f>
        <v>0</v>
      </c>
      <c r="D135" s="2638" t="s">
        <v>54</v>
      </c>
      <c r="E135" s="1399">
        <f>'10,00'!E301</f>
        <v>0</v>
      </c>
      <c r="F135" s="324" t="s">
        <v>298</v>
      </c>
      <c r="G135" s="402">
        <f>'10,00'!E308</f>
        <v>0</v>
      </c>
      <c r="I135" s="1528"/>
      <c r="J135" s="4207"/>
      <c r="K135" s="324" t="s">
        <v>298</v>
      </c>
      <c r="L135" s="1399">
        <f>'11,30'!E326</f>
        <v>0</v>
      </c>
      <c r="M135" s="1590" t="s">
        <v>282</v>
      </c>
      <c r="N135" s="402">
        <f>'11,30'!E315</f>
        <v>0</v>
      </c>
      <c r="P135" s="1528"/>
      <c r="Q135" s="4207"/>
      <c r="R135" s="324" t="s">
        <v>298</v>
      </c>
      <c r="S135" s="1399">
        <f>'16,00'!E326</f>
        <v>0</v>
      </c>
      <c r="T135" s="1590" t="s">
        <v>282</v>
      </c>
      <c r="U135" s="402">
        <f>'16,00'!E315</f>
        <v>0</v>
      </c>
      <c r="W135" s="1528"/>
      <c r="X135" s="4297"/>
      <c r="Y135" s="2258">
        <f>'19,00'!E309</f>
        <v>0</v>
      </c>
      <c r="Z135" s="2638" t="s">
        <v>54</v>
      </c>
      <c r="AA135" s="1399">
        <f>'19,00'!E301</f>
        <v>0</v>
      </c>
      <c r="AB135" s="324" t="s">
        <v>298</v>
      </c>
      <c r="AC135" s="402">
        <f>'19,00'!E308</f>
        <v>0</v>
      </c>
    </row>
    <row r="136" spans="1:37" ht="15" customHeight="1">
      <c r="C136" s="2600"/>
      <c r="E136" s="1400"/>
      <c r="G136" s="1400"/>
      <c r="L136" s="1400"/>
      <c r="N136" s="1400"/>
      <c r="S136" s="1400"/>
      <c r="U136" s="1400"/>
      <c r="Y136" s="2600"/>
      <c r="AA136" s="1400"/>
      <c r="AC136" s="1400"/>
    </row>
    <row r="137" spans="1:37" ht="15" customHeight="1">
      <c r="A137" s="320"/>
      <c r="B137" s="3810" t="s">
        <v>927</v>
      </c>
      <c r="C137" s="2259">
        <f>'10,00'!N303</f>
        <v>2</v>
      </c>
      <c r="D137" s="2638" t="s">
        <v>408</v>
      </c>
      <c r="E137" s="402">
        <f>'10,00'!O279</f>
        <v>2</v>
      </c>
      <c r="F137" s="2638"/>
      <c r="G137" s="402"/>
      <c r="I137" s="1529"/>
      <c r="J137" s="4202"/>
      <c r="K137" s="2060" t="s">
        <v>590</v>
      </c>
      <c r="L137" s="402">
        <f>'11,30'!O317</f>
        <v>0</v>
      </c>
      <c r="M137" s="1590" t="s">
        <v>39</v>
      </c>
      <c r="N137" s="402">
        <f>'11,30'!O304</f>
        <v>0</v>
      </c>
      <c r="P137" s="1529"/>
      <c r="Q137" s="4202"/>
      <c r="R137" s="2060" t="s">
        <v>590</v>
      </c>
      <c r="S137" s="402">
        <f>'16,00'!O317</f>
        <v>0</v>
      </c>
      <c r="T137" s="1590" t="s">
        <v>39</v>
      </c>
      <c r="U137" s="402">
        <f>'16,00'!O304</f>
        <v>0</v>
      </c>
      <c r="W137" s="1529"/>
      <c r="X137" s="3810" t="s">
        <v>927</v>
      </c>
      <c r="Y137" s="2259">
        <f>'19,00'!N303</f>
        <v>3</v>
      </c>
      <c r="Z137" s="2638" t="s">
        <v>408</v>
      </c>
      <c r="AA137" s="402">
        <f>'19,00'!O279</f>
        <v>0</v>
      </c>
      <c r="AB137" s="2638"/>
      <c r="AC137" s="402"/>
    </row>
    <row r="138" spans="1:37" ht="15" customHeight="1">
      <c r="A138" s="325">
        <f>A129</f>
        <v>0.41666666666666669</v>
      </c>
      <c r="B138" s="3810" t="s">
        <v>928</v>
      </c>
      <c r="C138" s="2259">
        <f>'10,00'!N304</f>
        <v>3</v>
      </c>
      <c r="D138" s="2447" t="s">
        <v>296</v>
      </c>
      <c r="E138" s="402">
        <f>'10,00'!O280</f>
        <v>3</v>
      </c>
      <c r="F138" s="2638" t="s">
        <v>56</v>
      </c>
      <c r="G138" s="402" t="e">
        <f>'10,00'!#REF!</f>
        <v>#REF!</v>
      </c>
      <c r="I138" s="325">
        <f>I129</f>
        <v>0</v>
      </c>
      <c r="J138" s="4202"/>
      <c r="K138" s="2060" t="s">
        <v>294</v>
      </c>
      <c r="L138" s="402">
        <f>'11,30'!O319</f>
        <v>0</v>
      </c>
      <c r="M138" s="1590" t="s">
        <v>41</v>
      </c>
      <c r="N138" s="402">
        <f>'11,30'!O305</f>
        <v>0</v>
      </c>
      <c r="P138" s="325" t="e">
        <f>P129</f>
        <v>#REF!</v>
      </c>
      <c r="Q138" s="4202"/>
      <c r="R138" s="2060" t="s">
        <v>294</v>
      </c>
      <c r="S138" s="402">
        <f>'16,00'!O319</f>
        <v>0</v>
      </c>
      <c r="T138" s="1590" t="s">
        <v>41</v>
      </c>
      <c r="U138" s="402">
        <f>'16,00'!O305</f>
        <v>0</v>
      </c>
      <c r="W138" s="325">
        <f>W129</f>
        <v>0.79166666666666663</v>
      </c>
      <c r="X138" s="3810" t="s">
        <v>928</v>
      </c>
      <c r="Y138" s="2259">
        <f>'19,00'!N304</f>
        <v>2</v>
      </c>
      <c r="Z138" s="2447" t="s">
        <v>296</v>
      </c>
      <c r="AA138" s="402">
        <f>'19,00'!O280</f>
        <v>0</v>
      </c>
      <c r="AB138" s="2638" t="s">
        <v>56</v>
      </c>
      <c r="AC138" s="402" t="e">
        <f>'19,00'!#REF!</f>
        <v>#REF!</v>
      </c>
    </row>
    <row r="139" spans="1:37" ht="15" customHeight="1">
      <c r="A139" s="4206" t="str">
        <f>ст.шашлык!A147</f>
        <v>Весна</v>
      </c>
      <c r="B139" s="3811" t="s">
        <v>919</v>
      </c>
      <c r="C139" s="1584">
        <f>'10,00'!O287</f>
        <v>30</v>
      </c>
      <c r="D139" s="2638" t="s">
        <v>493</v>
      </c>
      <c r="E139" s="402">
        <f>'10,00'!N289</f>
        <v>3</v>
      </c>
      <c r="F139" s="2638" t="s">
        <v>296</v>
      </c>
      <c r="G139" s="402">
        <f>'10,00'!N305</f>
        <v>1</v>
      </c>
      <c r="I139" s="4206" t="str">
        <f>A139</f>
        <v>Весна</v>
      </c>
      <c r="J139" s="4207" t="s">
        <v>251</v>
      </c>
      <c r="K139" s="2060" t="s">
        <v>295</v>
      </c>
      <c r="L139" s="402">
        <f>'11,30'!O320</f>
        <v>0</v>
      </c>
      <c r="M139" s="1590" t="s">
        <v>54</v>
      </c>
      <c r="N139" s="402">
        <f>'11,30'!O323</f>
        <v>0</v>
      </c>
      <c r="P139" s="4206" t="str">
        <f>I139</f>
        <v>Весна</v>
      </c>
      <c r="Q139" s="4207" t="s">
        <v>251</v>
      </c>
      <c r="R139" s="2060" t="s">
        <v>295</v>
      </c>
      <c r="S139" s="402">
        <f>'16,00'!O320</f>
        <v>0</v>
      </c>
      <c r="T139" s="1590" t="s">
        <v>54</v>
      </c>
      <c r="U139" s="402">
        <f>'16,00'!O323</f>
        <v>0</v>
      </c>
      <c r="W139" s="4206" t="str">
        <f>P139</f>
        <v>Весна</v>
      </c>
      <c r="X139" s="3811" t="s">
        <v>919</v>
      </c>
      <c r="Y139" s="1584">
        <f>'19,00'!O287</f>
        <v>30</v>
      </c>
      <c r="Z139" s="2638" t="s">
        <v>493</v>
      </c>
      <c r="AA139" s="402">
        <f>'19,00'!N289</f>
        <v>2</v>
      </c>
      <c r="AB139" s="2638" t="s">
        <v>296</v>
      </c>
      <c r="AC139" s="402">
        <f>'19,00'!N305</f>
        <v>2</v>
      </c>
    </row>
    <row r="140" spans="1:37" ht="15" customHeight="1">
      <c r="A140" s="4206"/>
      <c r="B140" s="3811" t="s">
        <v>920</v>
      </c>
      <c r="C140" s="1584">
        <f>'10,00'!O288</f>
        <v>60</v>
      </c>
      <c r="D140" s="2638" t="s">
        <v>41</v>
      </c>
      <c r="E140" s="402">
        <f>'10,00'!N290</f>
        <v>4</v>
      </c>
      <c r="F140" s="2638" t="s">
        <v>590</v>
      </c>
      <c r="G140" s="402">
        <f>'10,00'!N306</f>
        <v>0</v>
      </c>
      <c r="I140" s="4206"/>
      <c r="J140" s="4207"/>
      <c r="K140" s="2060" t="s">
        <v>296</v>
      </c>
      <c r="L140" s="402">
        <f>'11,30'!O316</f>
        <v>0</v>
      </c>
      <c r="M140" s="1590" t="s">
        <v>493</v>
      </c>
      <c r="N140" s="402">
        <f>'11,30'!O306</f>
        <v>0</v>
      </c>
      <c r="P140" s="4206"/>
      <c r="Q140" s="4207"/>
      <c r="R140" s="2060" t="s">
        <v>296</v>
      </c>
      <c r="S140" s="402">
        <f>'16,00'!O316</f>
        <v>0</v>
      </c>
      <c r="T140" s="1590" t="s">
        <v>493</v>
      </c>
      <c r="U140" s="402">
        <f>'16,00'!O306</f>
        <v>0</v>
      </c>
      <c r="W140" s="4206"/>
      <c r="X140" s="3811" t="s">
        <v>920</v>
      </c>
      <c r="Y140" s="1584">
        <f>'19,00'!O288</f>
        <v>15</v>
      </c>
      <c r="Z140" s="2638" t="s">
        <v>41</v>
      </c>
      <c r="AA140" s="402">
        <f>'19,00'!N290</f>
        <v>2</v>
      </c>
      <c r="AB140" s="2638" t="s">
        <v>590</v>
      </c>
      <c r="AC140" s="402">
        <f>'19,00'!N306</f>
        <v>1</v>
      </c>
    </row>
    <row r="141" spans="1:37" ht="15" customHeight="1">
      <c r="A141" s="326"/>
      <c r="B141" s="4295" t="s">
        <v>747</v>
      </c>
      <c r="C141" s="1584"/>
      <c r="D141" s="2638" t="s">
        <v>39</v>
      </c>
      <c r="E141" s="402">
        <f>'10,00'!N291</f>
        <v>4</v>
      </c>
      <c r="F141" s="324" t="str">
        <f>F132</f>
        <v>Горчичный</v>
      </c>
      <c r="G141" s="402">
        <f>'Основная продукция'!I470</f>
        <v>0</v>
      </c>
      <c r="I141" s="326"/>
      <c r="J141" s="4207" t="s">
        <v>252</v>
      </c>
      <c r="K141" s="324" t="s">
        <v>591</v>
      </c>
      <c r="L141" s="1399">
        <f>'11,30'!O318</f>
        <v>0</v>
      </c>
      <c r="M141" s="36" t="s">
        <v>296</v>
      </c>
      <c r="N141" s="402">
        <f>'11,30'!P297</f>
        <v>0</v>
      </c>
      <c r="P141" s="326"/>
      <c r="Q141" s="4207" t="s">
        <v>252</v>
      </c>
      <c r="R141" s="324" t="s">
        <v>591</v>
      </c>
      <c r="S141" s="1399">
        <f>'16,00'!O318</f>
        <v>0</v>
      </c>
      <c r="T141" s="36" t="s">
        <v>296</v>
      </c>
      <c r="U141" s="402">
        <f>'16,00'!P297</f>
        <v>0</v>
      </c>
      <c r="W141" s="326"/>
      <c r="X141" s="4295" t="s">
        <v>747</v>
      </c>
      <c r="Y141" s="1584"/>
      <c r="Z141" s="2638" t="s">
        <v>39</v>
      </c>
      <c r="AA141" s="402">
        <f>'19,00'!N291</f>
        <v>4</v>
      </c>
      <c r="AB141" s="324" t="str">
        <f>AB132</f>
        <v>Горчичный</v>
      </c>
      <c r="AC141" s="402">
        <f>'Основная продукция'!AJ470</f>
        <v>1</v>
      </c>
    </row>
    <row r="142" spans="1:37" ht="15" customHeight="1">
      <c r="A142" s="4267">
        <f>ст.шашлык!A150</f>
        <v>44606</v>
      </c>
      <c r="B142" s="4295"/>
      <c r="C142" s="1584">
        <f>'10,00'!N310</f>
        <v>1</v>
      </c>
      <c r="D142" s="2638" t="s">
        <v>282</v>
      </c>
      <c r="E142" s="402">
        <f>'10,00'!N296</f>
        <v>2</v>
      </c>
      <c r="F142" s="324" t="s">
        <v>55</v>
      </c>
      <c r="G142" s="402" t="e">
        <f>'10,00'!#REF!</f>
        <v>#REF!</v>
      </c>
      <c r="I142" s="4267">
        <f>I133</f>
        <v>44606</v>
      </c>
      <c r="J142" s="4207"/>
      <c r="K142" s="324" t="s">
        <v>55</v>
      </c>
      <c r="L142" s="1399">
        <f>'11,30'!O324</f>
        <v>0</v>
      </c>
      <c r="M142" s="1590" t="s">
        <v>408</v>
      </c>
      <c r="N142" s="402">
        <f>'11,30'!P296</f>
        <v>0</v>
      </c>
      <c r="P142" s="4267" t="e">
        <f>P133</f>
        <v>#REF!</v>
      </c>
      <c r="Q142" s="4207"/>
      <c r="R142" s="324" t="s">
        <v>55</v>
      </c>
      <c r="S142" s="1399">
        <f>'16,00'!O324</f>
        <v>0</v>
      </c>
      <c r="T142" s="1590" t="s">
        <v>408</v>
      </c>
      <c r="U142" s="402">
        <f>'16,00'!P296</f>
        <v>0</v>
      </c>
      <c r="W142" s="4267">
        <f>W133</f>
        <v>44606</v>
      </c>
      <c r="X142" s="4295"/>
      <c r="Y142" s="1584">
        <f>'19,00'!N310</f>
        <v>1</v>
      </c>
      <c r="Z142" s="2638" t="s">
        <v>282</v>
      </c>
      <c r="AA142" s="402">
        <f>'19,00'!N296</f>
        <v>0</v>
      </c>
      <c r="AB142" s="324" t="s">
        <v>55</v>
      </c>
      <c r="AC142" s="402" t="e">
        <f>'19,00'!#REF!</f>
        <v>#REF!</v>
      </c>
    </row>
    <row r="143" spans="1:37" ht="15" customHeight="1">
      <c r="A143" s="4268"/>
      <c r="B143" s="4296" t="s">
        <v>730</v>
      </c>
      <c r="C143" s="1584"/>
      <c r="D143" s="2638" t="s">
        <v>494</v>
      </c>
      <c r="E143" s="402">
        <f>'Основная продукция'!I462</f>
        <v>1</v>
      </c>
      <c r="F143" s="2638" t="s">
        <v>56</v>
      </c>
      <c r="G143" s="402" t="e">
        <f>'10,00'!#REF!</f>
        <v>#REF!</v>
      </c>
      <c r="I143" s="4268"/>
      <c r="J143" s="4207" t="s">
        <v>253</v>
      </c>
      <c r="K143" s="1527" t="s">
        <v>56</v>
      </c>
      <c r="L143" s="1399">
        <f>'11,30'!O325</f>
        <v>0</v>
      </c>
      <c r="M143" s="1590" t="s">
        <v>494</v>
      </c>
      <c r="N143" s="402">
        <f>'11,30'!O314</f>
        <v>0</v>
      </c>
      <c r="P143" s="4268"/>
      <c r="Q143" s="4207" t="s">
        <v>253</v>
      </c>
      <c r="R143" s="1527" t="s">
        <v>56</v>
      </c>
      <c r="S143" s="1399">
        <f>'16,00'!O325</f>
        <v>0</v>
      </c>
      <c r="T143" s="1590" t="s">
        <v>494</v>
      </c>
      <c r="U143" s="402">
        <f>'16,00'!O314</f>
        <v>0</v>
      </c>
      <c r="W143" s="4268"/>
      <c r="X143" s="4296" t="s">
        <v>730</v>
      </c>
      <c r="Y143" s="2601"/>
      <c r="Z143" s="2638" t="s">
        <v>494</v>
      </c>
      <c r="AA143" s="402">
        <f>'Основная продукция'!AJ462</f>
        <v>1</v>
      </c>
      <c r="AB143" s="2638" t="s">
        <v>56</v>
      </c>
      <c r="AC143" s="402" t="e">
        <f>'19,00'!#REF!</f>
        <v>#REF!</v>
      </c>
    </row>
    <row r="144" spans="1:37" ht="15" customHeight="1">
      <c r="A144" s="319"/>
      <c r="B144" s="4297"/>
      <c r="C144" s="1584">
        <f>'10,00'!N309</f>
        <v>1</v>
      </c>
      <c r="D144" s="2638" t="s">
        <v>54</v>
      </c>
      <c r="E144" s="1399">
        <f>'10,00'!N301</f>
        <v>0</v>
      </c>
      <c r="F144" s="324" t="s">
        <v>298</v>
      </c>
      <c r="G144" s="402">
        <f>'10,00'!N308</f>
        <v>0</v>
      </c>
      <c r="I144" s="1528"/>
      <c r="J144" s="4207"/>
      <c r="K144" s="324" t="s">
        <v>298</v>
      </c>
      <c r="L144" s="1399">
        <f>'11,30'!O326</f>
        <v>0</v>
      </c>
      <c r="M144" s="1590" t="s">
        <v>282</v>
      </c>
      <c r="N144" s="402">
        <f>'11,30'!O315</f>
        <v>0</v>
      </c>
      <c r="P144" s="1528"/>
      <c r="Q144" s="4207"/>
      <c r="R144" s="324" t="s">
        <v>298</v>
      </c>
      <c r="S144" s="1399">
        <f>'16,00'!O326</f>
        <v>0</v>
      </c>
      <c r="T144" s="1590" t="s">
        <v>282</v>
      </c>
      <c r="U144" s="402">
        <f>'16,00'!O315</f>
        <v>0</v>
      </c>
      <c r="W144" s="1528"/>
      <c r="X144" s="4297"/>
      <c r="Y144" s="2258">
        <f>'19,00'!N309</f>
        <v>0</v>
      </c>
      <c r="Z144" s="2638" t="s">
        <v>54</v>
      </c>
      <c r="AA144" s="1399">
        <f>'19,00'!N301</f>
        <v>2</v>
      </c>
      <c r="AB144" s="324" t="s">
        <v>298</v>
      </c>
      <c r="AC144" s="402">
        <f>'19,00'!N308</f>
        <v>2</v>
      </c>
    </row>
    <row r="145" spans="1:32" ht="15" customHeight="1">
      <c r="C145" s="2600"/>
      <c r="E145" s="1400"/>
      <c r="G145" s="1400"/>
      <c r="L145" s="1400"/>
      <c r="N145" s="1400"/>
      <c r="S145" s="1400"/>
      <c r="U145" s="1400"/>
      <c r="Y145" s="2600"/>
      <c r="AA145" s="1400"/>
      <c r="AC145" s="1400"/>
    </row>
    <row r="146" spans="1:32" ht="15" customHeight="1">
      <c r="C146" s="2600"/>
      <c r="E146" s="1400"/>
      <c r="G146" s="1400"/>
      <c r="L146" s="1400"/>
      <c r="N146" s="1400"/>
      <c r="S146" s="1400"/>
      <c r="U146" s="1400"/>
      <c r="Y146" s="2600"/>
      <c r="AA146" s="1400"/>
      <c r="AC146" s="1400"/>
    </row>
    <row r="147" spans="1:32" ht="15" customHeight="1">
      <c r="A147" s="320"/>
      <c r="B147" s="3810"/>
      <c r="C147" s="2259"/>
      <c r="D147" s="2509" t="s">
        <v>39</v>
      </c>
      <c r="E147" s="402">
        <f>'Оз 5;30'!CG12</f>
        <v>2</v>
      </c>
      <c r="F147" s="1590"/>
      <c r="G147" s="402"/>
      <c r="I147" s="1529"/>
      <c r="J147" s="4202"/>
      <c r="K147" s="2513" t="s">
        <v>39</v>
      </c>
      <c r="L147" s="402">
        <f>'Оз 13;00'!CG12</f>
        <v>4</v>
      </c>
      <c r="M147" s="1590"/>
      <c r="N147" s="402"/>
      <c r="P147" s="1529"/>
      <c r="Q147" s="4202"/>
      <c r="R147" s="1557"/>
      <c r="S147" s="402"/>
      <c r="T147" s="1590" t="s">
        <v>39</v>
      </c>
      <c r="U147" s="402"/>
      <c r="W147" s="1529"/>
      <c r="X147" s="4202"/>
      <c r="Y147" s="2259"/>
      <c r="Z147" s="2509" t="s">
        <v>39</v>
      </c>
      <c r="AA147" s="402">
        <f>'Оз 19;00'!CG12</f>
        <v>6</v>
      </c>
      <c r="AB147" s="1590"/>
      <c r="AC147" s="402"/>
    </row>
    <row r="148" spans="1:32" ht="15" customHeight="1">
      <c r="A148" s="325">
        <f>A138</f>
        <v>0.41666666666666669</v>
      </c>
      <c r="B148" s="3810"/>
      <c r="C148" s="2259"/>
      <c r="D148" s="2509" t="s">
        <v>510</v>
      </c>
      <c r="E148" s="1663">
        <f>'Оз 5;30'!CG15</f>
        <v>5</v>
      </c>
      <c r="F148" s="1590"/>
      <c r="G148" s="402"/>
      <c r="I148" s="325">
        <f>I138</f>
        <v>0</v>
      </c>
      <c r="J148" s="4202"/>
      <c r="K148" s="2513" t="s">
        <v>510</v>
      </c>
      <c r="L148" s="1663">
        <f>'Оз 13;00'!CG15</f>
        <v>5</v>
      </c>
      <c r="M148" s="1590"/>
      <c r="N148" s="402"/>
      <c r="P148" s="325" t="e">
        <f>#REF!</f>
        <v>#REF!</v>
      </c>
      <c r="Q148" s="4202"/>
      <c r="R148" s="1527" t="s">
        <v>294</v>
      </c>
      <c r="S148" s="402"/>
      <c r="T148" s="1590" t="s">
        <v>41</v>
      </c>
      <c r="U148" s="402"/>
      <c r="W148" s="325">
        <f>W138</f>
        <v>0.79166666666666663</v>
      </c>
      <c r="X148" s="4202"/>
      <c r="Y148" s="2259"/>
      <c r="Z148" s="2509" t="s">
        <v>510</v>
      </c>
      <c r="AA148" s="1663">
        <f>'Оз 19;00'!CG15</f>
        <v>0</v>
      </c>
      <c r="AB148" s="324"/>
      <c r="AC148" s="402"/>
    </row>
    <row r="149" spans="1:32" ht="15" customHeight="1">
      <c r="A149" s="4206" t="s">
        <v>900</v>
      </c>
      <c r="B149" s="3811"/>
      <c r="C149" s="1584"/>
      <c r="D149" s="2509" t="s">
        <v>296</v>
      </c>
      <c r="E149" s="402">
        <f>'Оз 5;30'!CG20</f>
        <v>1</v>
      </c>
      <c r="F149" s="1590"/>
      <c r="G149" s="402"/>
      <c r="I149" s="4206" t="str">
        <f>A149</f>
        <v>Оазис  Изумруд</v>
      </c>
      <c r="J149" s="4207" t="s">
        <v>251</v>
      </c>
      <c r="K149" s="2513" t="s">
        <v>296</v>
      </c>
      <c r="L149" s="402">
        <f>'Оз 13;00'!CG20</f>
        <v>1</v>
      </c>
      <c r="M149" s="1590"/>
      <c r="N149" s="402"/>
      <c r="P149" s="4206" t="str">
        <f>I149</f>
        <v>Оазис  Изумруд</v>
      </c>
      <c r="Q149" s="4207" t="s">
        <v>251</v>
      </c>
      <c r="R149" s="1527" t="s">
        <v>295</v>
      </c>
      <c r="S149" s="402"/>
      <c r="T149" s="1590" t="s">
        <v>54</v>
      </c>
      <c r="U149" s="402"/>
      <c r="W149" s="4206" t="str">
        <f>P149</f>
        <v>Оазис  Изумруд</v>
      </c>
      <c r="X149" s="4207" t="s">
        <v>251</v>
      </c>
      <c r="Y149" s="1584"/>
      <c r="Z149" s="2509" t="s">
        <v>296</v>
      </c>
      <c r="AA149" s="402">
        <f>'Оз 19;00'!CG20</f>
        <v>0</v>
      </c>
      <c r="AB149" s="1590"/>
      <c r="AC149" s="402"/>
    </row>
    <row r="150" spans="1:32" ht="15" customHeight="1">
      <c r="A150" s="4206"/>
      <c r="B150" s="3811"/>
      <c r="C150" s="1584"/>
      <c r="D150" s="2509" t="s">
        <v>55</v>
      </c>
      <c r="E150" s="402">
        <f>'Оз 5;30'!CG22</f>
        <v>1</v>
      </c>
      <c r="F150" s="1590"/>
      <c r="G150" s="402"/>
      <c r="I150" s="4206"/>
      <c r="J150" s="4207"/>
      <c r="K150" s="2513" t="s">
        <v>55</v>
      </c>
      <c r="L150" s="402">
        <f>'Оз 13;00'!CG22</f>
        <v>0</v>
      </c>
      <c r="M150" s="1590"/>
      <c r="N150" s="402"/>
      <c r="P150" s="4206"/>
      <c r="Q150" s="4207"/>
      <c r="R150" s="1527" t="s">
        <v>296</v>
      </c>
      <c r="S150" s="402"/>
      <c r="T150" s="1590" t="s">
        <v>493</v>
      </c>
      <c r="U150" s="402"/>
      <c r="W150" s="4206"/>
      <c r="X150" s="4207"/>
      <c r="Y150" s="1584"/>
      <c r="Z150" s="2509" t="s">
        <v>55</v>
      </c>
      <c r="AA150" s="402">
        <f>'Оз 19;00'!CG22</f>
        <v>0</v>
      </c>
      <c r="AB150" s="324"/>
      <c r="AC150" s="402"/>
    </row>
    <row r="151" spans="1:32" ht="15" customHeight="1">
      <c r="A151" s="326"/>
      <c r="B151" s="4207" t="s">
        <v>252</v>
      </c>
      <c r="C151" s="1584"/>
      <c r="D151" s="324" t="s">
        <v>858</v>
      </c>
      <c r="E151" s="1399">
        <f>'Оз 5;30'!CG23</f>
        <v>0</v>
      </c>
      <c r="F151" s="36"/>
      <c r="G151" s="402"/>
      <c r="I151" s="326"/>
      <c r="J151" s="4207" t="s">
        <v>252</v>
      </c>
      <c r="K151" s="324" t="s">
        <v>858</v>
      </c>
      <c r="L151" s="1399">
        <f>'Оз 13;00'!CG23</f>
        <v>0</v>
      </c>
      <c r="M151" s="36"/>
      <c r="N151" s="402"/>
      <c r="P151" s="326"/>
      <c r="Q151" s="4207" t="s">
        <v>252</v>
      </c>
      <c r="R151" s="324" t="s">
        <v>297</v>
      </c>
      <c r="S151" s="1399"/>
      <c r="T151" s="36" t="s">
        <v>296</v>
      </c>
      <c r="U151" s="402"/>
      <c r="W151" s="326"/>
      <c r="X151" s="4207" t="s">
        <v>252</v>
      </c>
      <c r="Y151" s="1584"/>
      <c r="Z151" s="324" t="s">
        <v>866</v>
      </c>
      <c r="AA151" s="1399">
        <f>'Оз 19;00'!CG23</f>
        <v>1</v>
      </c>
      <c r="AB151" s="1590"/>
      <c r="AC151" s="402"/>
    </row>
    <row r="152" spans="1:32" ht="15" customHeight="1">
      <c r="A152" s="4267">
        <f>A142</f>
        <v>44606</v>
      </c>
      <c r="B152" s="4207"/>
      <c r="C152" s="1584"/>
      <c r="D152" s="324" t="s">
        <v>771</v>
      </c>
      <c r="E152" s="1399">
        <f>'Оз 5;30'!CG24</f>
        <v>0</v>
      </c>
      <c r="F152" s="1590"/>
      <c r="G152" s="402"/>
      <c r="I152" s="4267">
        <f>I142</f>
        <v>44606</v>
      </c>
      <c r="J152" s="4207"/>
      <c r="K152" s="324" t="s">
        <v>771</v>
      </c>
      <c r="L152" s="1399">
        <f>'Оз 13;00'!CG24</f>
        <v>0</v>
      </c>
      <c r="M152" s="1590"/>
      <c r="N152" s="402"/>
      <c r="P152" s="4267" t="e">
        <f>#REF!</f>
        <v>#REF!</v>
      </c>
      <c r="Q152" s="4207"/>
      <c r="R152" s="324" t="s">
        <v>55</v>
      </c>
      <c r="S152" s="1399"/>
      <c r="T152" s="1590" t="s">
        <v>408</v>
      </c>
      <c r="U152" s="402"/>
      <c r="W152" s="4267">
        <f>W142</f>
        <v>44606</v>
      </c>
      <c r="X152" s="4207"/>
      <c r="Y152" s="1584"/>
      <c r="Z152" s="324" t="s">
        <v>771</v>
      </c>
      <c r="AA152" s="1399">
        <f>'Оз 19;00'!CG24</f>
        <v>0</v>
      </c>
      <c r="AB152" s="36"/>
      <c r="AC152" s="402"/>
    </row>
    <row r="153" spans="1:32" ht="15" customHeight="1">
      <c r="A153" s="4268"/>
      <c r="B153" s="4207"/>
      <c r="C153" s="1584"/>
      <c r="D153" s="321"/>
      <c r="E153" s="402"/>
      <c r="F153" s="1590"/>
      <c r="G153" s="402"/>
      <c r="I153" s="4268"/>
      <c r="J153" s="4207" t="s">
        <v>253</v>
      </c>
      <c r="K153" s="1527"/>
      <c r="L153" s="402"/>
      <c r="M153" s="1590"/>
      <c r="N153" s="402"/>
      <c r="P153" s="4268"/>
      <c r="Q153" s="4207" t="s">
        <v>253</v>
      </c>
      <c r="R153" s="1527" t="s">
        <v>56</v>
      </c>
      <c r="S153" s="402"/>
      <c r="T153" s="1590" t="s">
        <v>494</v>
      </c>
      <c r="U153" s="402"/>
      <c r="W153" s="4268"/>
      <c r="X153" s="4207" t="s">
        <v>253</v>
      </c>
      <c r="Y153" s="1584"/>
      <c r="Z153" s="1590"/>
      <c r="AA153" s="402"/>
      <c r="AB153" s="2060"/>
      <c r="AC153" s="402"/>
    </row>
    <row r="154" spans="1:32" ht="15" customHeight="1">
      <c r="A154" s="319"/>
      <c r="B154" s="4207"/>
      <c r="C154" s="1584"/>
      <c r="D154" s="324"/>
      <c r="E154" s="1399"/>
      <c r="F154" s="1590"/>
      <c r="G154" s="402"/>
      <c r="I154" s="1528"/>
      <c r="J154" s="4207"/>
      <c r="K154" s="324"/>
      <c r="L154" s="1399"/>
      <c r="M154" s="1590"/>
      <c r="N154" s="402"/>
      <c r="P154" s="1528"/>
      <c r="Q154" s="4207"/>
      <c r="R154" s="324" t="s">
        <v>298</v>
      </c>
      <c r="S154" s="1399"/>
      <c r="T154" s="1590" t="s">
        <v>282</v>
      </c>
      <c r="U154" s="402"/>
      <c r="W154" s="1528"/>
      <c r="X154" s="4207"/>
      <c r="Y154" s="1584"/>
      <c r="Z154" s="1590"/>
      <c r="AA154" s="1399"/>
      <c r="AB154" s="2060"/>
      <c r="AC154" s="402"/>
      <c r="AF154" t="s">
        <v>701</v>
      </c>
    </row>
    <row r="155" spans="1:32" ht="15" customHeight="1">
      <c r="C155" s="2600"/>
      <c r="E155" s="1400"/>
      <c r="G155" s="1400"/>
      <c r="L155" s="1400"/>
      <c r="N155" s="1400"/>
      <c r="S155" s="1400"/>
      <c r="U155" s="1400"/>
      <c r="Y155" s="2600"/>
      <c r="AA155" s="1400"/>
      <c r="AC155" s="1400"/>
    </row>
    <row r="156" spans="1:32" ht="15" hidden="1" customHeight="1">
      <c r="A156" s="320"/>
      <c r="B156" s="4202"/>
      <c r="C156" s="2259"/>
      <c r="D156" s="1557"/>
      <c r="E156" s="402"/>
      <c r="F156" s="1590" t="s">
        <v>39</v>
      </c>
      <c r="G156" s="402" t="e">
        <f>'10,00'!#REF!</f>
        <v>#REF!</v>
      </c>
      <c r="I156" s="1529"/>
      <c r="J156" s="4202"/>
      <c r="K156" s="1557"/>
      <c r="L156" s="402"/>
      <c r="M156" s="1590" t="s">
        <v>39</v>
      </c>
      <c r="N156" s="402"/>
      <c r="P156" s="1529"/>
      <c r="Q156" s="4202"/>
      <c r="R156" s="1557"/>
      <c r="S156" s="402"/>
      <c r="T156" s="1590" t="s">
        <v>39</v>
      </c>
      <c r="U156" s="402"/>
      <c r="W156" s="1529"/>
      <c r="X156" s="4202"/>
      <c r="Y156" s="2259"/>
      <c r="Z156" s="1590" t="s">
        <v>39</v>
      </c>
      <c r="AA156" s="402"/>
      <c r="AB156" s="1590" t="s">
        <v>54</v>
      </c>
      <c r="AC156" s="402"/>
    </row>
    <row r="157" spans="1:32" ht="15" hidden="1" customHeight="1">
      <c r="A157" s="325">
        <f>A148</f>
        <v>0.41666666666666669</v>
      </c>
      <c r="B157" s="4202"/>
      <c r="C157" s="2259"/>
      <c r="D157" s="321" t="s">
        <v>294</v>
      </c>
      <c r="E157" s="402" t="e">
        <f>'10,00'!#REF!</f>
        <v>#REF!</v>
      </c>
      <c r="F157" s="1590" t="s">
        <v>41</v>
      </c>
      <c r="G157" s="402" t="e">
        <f>'10,00'!#REF!</f>
        <v>#REF!</v>
      </c>
      <c r="I157" s="325">
        <f>I148</f>
        <v>0</v>
      </c>
      <c r="J157" s="4202"/>
      <c r="K157" s="1527" t="s">
        <v>294</v>
      </c>
      <c r="L157" s="402"/>
      <c r="M157" s="1590" t="s">
        <v>41</v>
      </c>
      <c r="N157" s="402"/>
      <c r="P157" s="325" t="e">
        <f>P148</f>
        <v>#REF!</v>
      </c>
      <c r="Q157" s="4202"/>
      <c r="R157" s="1527" t="s">
        <v>294</v>
      </c>
      <c r="S157" s="402"/>
      <c r="T157" s="1590" t="s">
        <v>41</v>
      </c>
      <c r="U157" s="402"/>
      <c r="W157" s="325">
        <f>W148</f>
        <v>0.79166666666666663</v>
      </c>
      <c r="X157" s="4202"/>
      <c r="Y157" s="2259"/>
      <c r="Z157" s="1590" t="s">
        <v>41</v>
      </c>
      <c r="AA157" s="402"/>
      <c r="AB157" s="324" t="s">
        <v>55</v>
      </c>
      <c r="AC157" s="402"/>
    </row>
    <row r="158" spans="1:32" ht="15" hidden="1" customHeight="1">
      <c r="A158" s="4206" t="e">
        <f>ст.шашлык!A183</f>
        <v>#REF!</v>
      </c>
      <c r="B158" s="4207" t="s">
        <v>251</v>
      </c>
      <c r="C158" s="1584"/>
      <c r="D158" s="321" t="s">
        <v>295</v>
      </c>
      <c r="E158" s="402" t="e">
        <f>'10,00'!#REF!</f>
        <v>#REF!</v>
      </c>
      <c r="F158" s="1590" t="s">
        <v>54</v>
      </c>
      <c r="G158" s="402" t="e">
        <f>'10,00'!#REF!</f>
        <v>#REF!</v>
      </c>
      <c r="I158" s="4206" t="e">
        <f>A158</f>
        <v>#REF!</v>
      </c>
      <c r="J158" s="4207" t="s">
        <v>251</v>
      </c>
      <c r="K158" s="1527" t="s">
        <v>295</v>
      </c>
      <c r="L158" s="402"/>
      <c r="M158" s="1590" t="s">
        <v>54</v>
      </c>
      <c r="N158" s="402"/>
      <c r="P158" s="4206" t="e">
        <f>I158</f>
        <v>#REF!</v>
      </c>
      <c r="Q158" s="4207" t="s">
        <v>251</v>
      </c>
      <c r="R158" s="1527" t="s">
        <v>295</v>
      </c>
      <c r="S158" s="402"/>
      <c r="T158" s="1590" t="s">
        <v>54</v>
      </c>
      <c r="U158" s="402"/>
      <c r="W158" s="4206" t="e">
        <f>P158</f>
        <v>#REF!</v>
      </c>
      <c r="X158" s="4207" t="s">
        <v>251</v>
      </c>
      <c r="Y158" s="1584"/>
      <c r="Z158" s="1590" t="s">
        <v>493</v>
      </c>
      <c r="AA158" s="402"/>
      <c r="AB158" s="1590" t="s">
        <v>56</v>
      </c>
      <c r="AC158" s="402"/>
    </row>
    <row r="159" spans="1:32" ht="15" hidden="1" customHeight="1">
      <c r="A159" s="4206"/>
      <c r="B159" s="4207"/>
      <c r="C159" s="1584"/>
      <c r="D159" s="321" t="s">
        <v>296</v>
      </c>
      <c r="E159" s="402" t="e">
        <f>'10,00'!#REF!</f>
        <v>#REF!</v>
      </c>
      <c r="F159" s="1590" t="s">
        <v>493</v>
      </c>
      <c r="G159" s="402" t="e">
        <f>'10,00'!#REF!</f>
        <v>#REF!</v>
      </c>
      <c r="I159" s="4206"/>
      <c r="J159" s="4207"/>
      <c r="K159" s="1527" t="s">
        <v>296</v>
      </c>
      <c r="L159" s="402"/>
      <c r="M159" s="1590" t="s">
        <v>493</v>
      </c>
      <c r="N159" s="402"/>
      <c r="P159" s="4206"/>
      <c r="Q159" s="4207"/>
      <c r="R159" s="1527" t="s">
        <v>296</v>
      </c>
      <c r="S159" s="402"/>
      <c r="T159" s="1590" t="s">
        <v>493</v>
      </c>
      <c r="U159" s="402"/>
      <c r="W159" s="4206"/>
      <c r="X159" s="4207"/>
      <c r="Y159" s="1584"/>
      <c r="Z159" s="1590" t="s">
        <v>494</v>
      </c>
      <c r="AA159" s="402"/>
      <c r="AB159" s="324" t="s">
        <v>298</v>
      </c>
      <c r="AC159" s="402"/>
    </row>
    <row r="160" spans="1:32" ht="15" hidden="1" customHeight="1">
      <c r="A160" s="326"/>
      <c r="B160" s="4207" t="s">
        <v>252</v>
      </c>
      <c r="C160" s="1584"/>
      <c r="D160" s="324" t="s">
        <v>297</v>
      </c>
      <c r="E160" s="1399"/>
      <c r="F160" s="36" t="s">
        <v>296</v>
      </c>
      <c r="G160" s="402" t="e">
        <f>'10,00'!#REF!</f>
        <v>#REF!</v>
      </c>
      <c r="I160" s="326"/>
      <c r="J160" s="4207" t="s">
        <v>252</v>
      </c>
      <c r="K160" s="324" t="s">
        <v>297</v>
      </c>
      <c r="L160" s="1399"/>
      <c r="M160" s="36" t="s">
        <v>296</v>
      </c>
      <c r="N160" s="402"/>
      <c r="P160" s="326"/>
      <c r="Q160" s="4207" t="s">
        <v>252</v>
      </c>
      <c r="R160" s="324" t="s">
        <v>297</v>
      </c>
      <c r="S160" s="1399"/>
      <c r="T160" s="36" t="s">
        <v>296</v>
      </c>
      <c r="U160" s="402"/>
      <c r="W160" s="326"/>
      <c r="X160" s="4207" t="s">
        <v>252</v>
      </c>
      <c r="Y160" s="1584"/>
      <c r="Z160" s="1590" t="s">
        <v>282</v>
      </c>
      <c r="AA160" s="1399"/>
      <c r="AB160" s="1590" t="s">
        <v>408</v>
      </c>
      <c r="AC160" s="402"/>
    </row>
    <row r="161" spans="1:29" ht="15" hidden="1" customHeight="1">
      <c r="A161" s="4267" t="e">
        <f>ст.шашлык!A186</f>
        <v>#REF!</v>
      </c>
      <c r="B161" s="4207"/>
      <c r="C161" s="1584"/>
      <c r="D161" s="324" t="s">
        <v>55</v>
      </c>
      <c r="E161" s="1399" t="e">
        <f>'10,00'!#REF!</f>
        <v>#REF!</v>
      </c>
      <c r="F161" s="1590" t="s">
        <v>408</v>
      </c>
      <c r="G161" s="402" t="e">
        <f>'10,00'!#REF!</f>
        <v>#REF!</v>
      </c>
      <c r="I161" s="4267">
        <f>I152</f>
        <v>44606</v>
      </c>
      <c r="J161" s="4207"/>
      <c r="K161" s="324" t="s">
        <v>55</v>
      </c>
      <c r="L161" s="1399"/>
      <c r="M161" s="1590" t="s">
        <v>408</v>
      </c>
      <c r="N161" s="402"/>
      <c r="P161" s="4267" t="e">
        <f>P152</f>
        <v>#REF!</v>
      </c>
      <c r="Q161" s="4207"/>
      <c r="R161" s="324" t="s">
        <v>55</v>
      </c>
      <c r="S161" s="1399"/>
      <c r="T161" s="1590" t="s">
        <v>408</v>
      </c>
      <c r="U161" s="402"/>
      <c r="W161" s="4267">
        <f>W152</f>
        <v>44606</v>
      </c>
      <c r="X161" s="4207"/>
      <c r="Y161" s="1584"/>
      <c r="Z161" s="1590" t="s">
        <v>296</v>
      </c>
      <c r="AA161" s="1399"/>
      <c r="AB161" s="36" t="s">
        <v>296</v>
      </c>
      <c r="AC161" s="402"/>
    </row>
    <row r="162" spans="1:29" ht="15" hidden="1" customHeight="1">
      <c r="A162" s="4268"/>
      <c r="B162" s="4207" t="s">
        <v>253</v>
      </c>
      <c r="C162" s="1584"/>
      <c r="D162" s="321" t="s">
        <v>56</v>
      </c>
      <c r="E162" s="402" t="e">
        <f>'10,00'!#REF!</f>
        <v>#REF!</v>
      </c>
      <c r="F162" s="1590" t="s">
        <v>494</v>
      </c>
      <c r="G162" s="402" t="e">
        <f>'10,00'!#REF!</f>
        <v>#REF!</v>
      </c>
      <c r="I162" s="4268"/>
      <c r="J162" s="4207" t="s">
        <v>253</v>
      </c>
      <c r="K162" s="1527" t="s">
        <v>56</v>
      </c>
      <c r="L162" s="402"/>
      <c r="M162" s="1590" t="s">
        <v>494</v>
      </c>
      <c r="N162" s="402"/>
      <c r="P162" s="4268"/>
      <c r="Q162" s="4207" t="s">
        <v>253</v>
      </c>
      <c r="R162" s="1527" t="s">
        <v>56</v>
      </c>
      <c r="S162" s="402"/>
      <c r="T162" s="1590" t="s">
        <v>494</v>
      </c>
      <c r="U162" s="402"/>
      <c r="W162" s="4268"/>
      <c r="X162" s="4207" t="s">
        <v>253</v>
      </c>
      <c r="Y162" s="1584"/>
      <c r="Z162" s="1590" t="s">
        <v>294</v>
      </c>
      <c r="AA162" s="402"/>
      <c r="AB162" s="1590"/>
      <c r="AC162" s="402"/>
    </row>
    <row r="163" spans="1:29" ht="15" hidden="1" customHeight="1">
      <c r="A163" s="319"/>
      <c r="B163" s="4207"/>
      <c r="C163" s="1584"/>
      <c r="D163" s="324" t="s">
        <v>298</v>
      </c>
      <c r="E163" s="1399" t="e">
        <f>'10,00'!#REF!</f>
        <v>#REF!</v>
      </c>
      <c r="F163" s="1590" t="s">
        <v>282</v>
      </c>
      <c r="G163" s="402" t="e">
        <f>'10,00'!#REF!</f>
        <v>#REF!</v>
      </c>
      <c r="I163" s="1528"/>
      <c r="J163" s="4207"/>
      <c r="K163" s="324" t="s">
        <v>298</v>
      </c>
      <c r="L163" s="1399"/>
      <c r="M163" s="1590" t="s">
        <v>282</v>
      </c>
      <c r="N163" s="402"/>
      <c r="P163" s="1528"/>
      <c r="Q163" s="4207"/>
      <c r="R163" s="324" t="s">
        <v>298</v>
      </c>
      <c r="S163" s="1399"/>
      <c r="T163" s="1590" t="s">
        <v>282</v>
      </c>
      <c r="U163" s="402"/>
      <c r="W163" s="1528"/>
      <c r="X163" s="4207"/>
      <c r="Y163" s="1584"/>
      <c r="Z163" s="1590" t="s">
        <v>295</v>
      </c>
      <c r="AA163" s="1399"/>
      <c r="AB163" s="1590"/>
      <c r="AC163" s="402"/>
    </row>
    <row r="164" spans="1:29" hidden="1">
      <c r="C164" s="2600"/>
      <c r="E164" s="1400"/>
      <c r="G164" s="1400"/>
      <c r="L164" s="1400"/>
      <c r="N164" s="1400"/>
      <c r="S164" s="1400"/>
      <c r="U164" s="1400"/>
      <c r="Y164" s="2600"/>
      <c r="AA164" s="1400"/>
      <c r="AC164" s="1400"/>
    </row>
    <row r="165" spans="1:29" ht="15" hidden="1" customHeight="1">
      <c r="A165" s="1398"/>
      <c r="B165" s="4202"/>
      <c r="C165" s="2259"/>
      <c r="D165" s="1557"/>
      <c r="E165" s="402"/>
      <c r="F165" s="1590" t="s">
        <v>39</v>
      </c>
      <c r="G165" s="402">
        <f>'10,00'!F341</f>
        <v>0</v>
      </c>
      <c r="I165" s="1529"/>
      <c r="J165" s="4202"/>
      <c r="K165" s="1557"/>
      <c r="L165" s="402"/>
      <c r="M165" s="1590" t="s">
        <v>39</v>
      </c>
      <c r="N165" s="402" t="e">
        <f>'11,30'!E412</f>
        <v>#REF!</v>
      </c>
      <c r="P165" s="1529"/>
      <c r="Q165" s="4202"/>
      <c r="R165" s="1557"/>
      <c r="S165" s="402"/>
      <c r="T165" s="1590" t="s">
        <v>39</v>
      </c>
      <c r="U165" s="402"/>
      <c r="W165" s="1529"/>
      <c r="X165" s="4202"/>
      <c r="Y165" s="2259"/>
      <c r="Z165" s="1590" t="s">
        <v>39</v>
      </c>
      <c r="AA165" s="402"/>
      <c r="AB165" s="1590" t="s">
        <v>54</v>
      </c>
      <c r="AC165" s="402"/>
    </row>
    <row r="166" spans="1:29" ht="15" hidden="1" customHeight="1">
      <c r="A166" s="325">
        <f>A157</f>
        <v>0.41666666666666669</v>
      </c>
      <c r="B166" s="4202"/>
      <c r="C166" s="2259"/>
      <c r="D166" s="1396" t="s">
        <v>294</v>
      </c>
      <c r="E166" s="402">
        <f>'10,00'!E355</f>
        <v>0</v>
      </c>
      <c r="F166" s="1590" t="s">
        <v>41</v>
      </c>
      <c r="G166" s="402">
        <f>'10,00'!F342</f>
        <v>0</v>
      </c>
      <c r="I166" s="325">
        <f>I157</f>
        <v>0</v>
      </c>
      <c r="J166" s="4202"/>
      <c r="K166" s="1527" t="s">
        <v>294</v>
      </c>
      <c r="L166" s="402">
        <f>'11,30'!E427</f>
        <v>0</v>
      </c>
      <c r="M166" s="1590" t="s">
        <v>41</v>
      </c>
      <c r="N166" s="402" t="e">
        <f>'11,30'!E413</f>
        <v>#REF!</v>
      </c>
      <c r="P166" s="325" t="e">
        <f>P157</f>
        <v>#REF!</v>
      </c>
      <c r="Q166" s="4202"/>
      <c r="R166" s="1527" t="s">
        <v>294</v>
      </c>
      <c r="S166" s="402">
        <f>'16,00'!E426</f>
        <v>0</v>
      </c>
      <c r="T166" s="1590" t="s">
        <v>41</v>
      </c>
      <c r="U166" s="402">
        <f>'16,00'!E429</f>
        <v>0</v>
      </c>
      <c r="W166" s="325">
        <f>W157</f>
        <v>0.79166666666666663</v>
      </c>
      <c r="X166" s="4202"/>
      <c r="Y166" s="2259"/>
      <c r="Z166" s="1590" t="s">
        <v>41</v>
      </c>
      <c r="AA166" s="402"/>
      <c r="AB166" s="324" t="s">
        <v>55</v>
      </c>
      <c r="AC166" s="402"/>
    </row>
    <row r="167" spans="1:29" ht="15" hidden="1" customHeight="1">
      <c r="A167" s="4206" t="str">
        <f>ст.шашлык!A193</f>
        <v>Павильон "12 мкр"</v>
      </c>
      <c r="B167" s="4207" t="s">
        <v>251</v>
      </c>
      <c r="C167" s="1584"/>
      <c r="D167" s="1396" t="s">
        <v>295</v>
      </c>
      <c r="E167" s="402">
        <f>'10,00'!E356</f>
        <v>0</v>
      </c>
      <c r="F167" s="1590" t="s">
        <v>54</v>
      </c>
      <c r="G167" s="402" t="e">
        <f>'10,00'!#REF!</f>
        <v>#REF!</v>
      </c>
      <c r="I167" s="4206" t="str">
        <f>A167</f>
        <v>Павильон "12 мкр"</v>
      </c>
      <c r="J167" s="4207" t="s">
        <v>251</v>
      </c>
      <c r="K167" s="1527" t="s">
        <v>295</v>
      </c>
      <c r="L167" s="402">
        <f>'11,30'!E428</f>
        <v>0</v>
      </c>
      <c r="M167" s="1590" t="s">
        <v>54</v>
      </c>
      <c r="N167" s="402">
        <f>'11,30'!E431</f>
        <v>0</v>
      </c>
      <c r="P167" s="4206" t="str">
        <f>I167</f>
        <v>Павильон "12 мкр"</v>
      </c>
      <c r="Q167" s="4207" t="s">
        <v>251</v>
      </c>
      <c r="R167" s="1527" t="s">
        <v>295</v>
      </c>
      <c r="S167" s="402">
        <f>'16,00'!E427</f>
        <v>0</v>
      </c>
      <c r="T167" s="1590" t="s">
        <v>54</v>
      </c>
      <c r="U167" s="402">
        <f>'16,00'!E430</f>
        <v>0</v>
      </c>
      <c r="W167" s="4206" t="str">
        <f>P167</f>
        <v>Павильон "12 мкр"</v>
      </c>
      <c r="X167" s="4207" t="s">
        <v>251</v>
      </c>
      <c r="Y167" s="1584"/>
      <c r="Z167" s="1590" t="s">
        <v>493</v>
      </c>
      <c r="AA167" s="402"/>
      <c r="AB167" s="1590" t="s">
        <v>56</v>
      </c>
      <c r="AC167" s="402"/>
    </row>
    <row r="168" spans="1:29" ht="15" hidden="1" customHeight="1">
      <c r="A168" s="4206"/>
      <c r="B168" s="4207"/>
      <c r="C168" s="1584"/>
      <c r="D168" s="1396" t="s">
        <v>296</v>
      </c>
      <c r="E168" s="402">
        <f>'10,00'!E352</f>
        <v>0</v>
      </c>
      <c r="F168" s="1590" t="s">
        <v>493</v>
      </c>
      <c r="G168" s="402">
        <f>'10,00'!E343</f>
        <v>0</v>
      </c>
      <c r="I168" s="4206"/>
      <c r="J168" s="4207"/>
      <c r="K168" s="1527" t="s">
        <v>296</v>
      </c>
      <c r="L168" s="402">
        <f>'11,30'!E424</f>
        <v>0</v>
      </c>
      <c r="M168" s="1590" t="s">
        <v>493</v>
      </c>
      <c r="N168" s="402">
        <f>'11,30'!E414</f>
        <v>0</v>
      </c>
      <c r="P168" s="4206"/>
      <c r="Q168" s="4207"/>
      <c r="R168" s="1527" t="s">
        <v>296</v>
      </c>
      <c r="S168" s="402">
        <f>'16,00'!E423</f>
        <v>0</v>
      </c>
      <c r="T168" s="1590" t="s">
        <v>493</v>
      </c>
      <c r="U168" s="402"/>
      <c r="W168" s="4206"/>
      <c r="X168" s="4207"/>
      <c r="Y168" s="1584"/>
      <c r="Z168" s="1590" t="s">
        <v>494</v>
      </c>
      <c r="AA168" s="402"/>
      <c r="AB168" s="324" t="s">
        <v>298</v>
      </c>
      <c r="AC168" s="402"/>
    </row>
    <row r="169" spans="1:29" ht="15" hidden="1" customHeight="1">
      <c r="A169" s="326"/>
      <c r="B169" s="4207" t="s">
        <v>252</v>
      </c>
      <c r="C169" s="1584"/>
      <c r="D169" s="324" t="s">
        <v>297</v>
      </c>
      <c r="E169" s="1399"/>
      <c r="F169" s="36" t="s">
        <v>296</v>
      </c>
      <c r="G169" s="402">
        <f>'10,00'!F332</f>
        <v>0</v>
      </c>
      <c r="I169" s="326"/>
      <c r="J169" s="4207" t="s">
        <v>252</v>
      </c>
      <c r="K169" s="324"/>
      <c r="L169" s="1399"/>
      <c r="M169" s="36" t="s">
        <v>296</v>
      </c>
      <c r="N169" s="402">
        <f>'11,30'!F405</f>
        <v>0</v>
      </c>
      <c r="P169" s="326"/>
      <c r="Q169" s="4207" t="s">
        <v>252</v>
      </c>
      <c r="R169" s="324"/>
      <c r="S169" s="1399"/>
      <c r="T169" s="36" t="s">
        <v>296</v>
      </c>
      <c r="U169" s="402">
        <f>'16,00'!F404</f>
        <v>0</v>
      </c>
      <c r="W169" s="326"/>
      <c r="X169" s="4207" t="s">
        <v>252</v>
      </c>
      <c r="Y169" s="1584"/>
      <c r="Z169" s="1590" t="s">
        <v>282</v>
      </c>
      <c r="AA169" s="1399"/>
      <c r="AB169" s="1590" t="s">
        <v>408</v>
      </c>
      <c r="AC169" s="402"/>
    </row>
    <row r="170" spans="1:29" ht="15" hidden="1" customHeight="1">
      <c r="A170" s="4267" t="e">
        <f>A161</f>
        <v>#REF!</v>
      </c>
      <c r="B170" s="4207"/>
      <c r="C170" s="1584"/>
      <c r="D170" s="324" t="s">
        <v>55</v>
      </c>
      <c r="E170" s="1399" t="e">
        <f>'10,00'!#REF!</f>
        <v>#REF!</v>
      </c>
      <c r="F170" s="1590" t="s">
        <v>408</v>
      </c>
      <c r="G170" s="402">
        <f>'10,00'!F331</f>
        <v>0</v>
      </c>
      <c r="I170" s="4267" t="e">
        <f>A170</f>
        <v>#REF!</v>
      </c>
      <c r="J170" s="4207"/>
      <c r="K170" s="324" t="s">
        <v>55</v>
      </c>
      <c r="L170" s="1399">
        <f>'11,30'!E432</f>
        <v>0</v>
      </c>
      <c r="M170" s="1590" t="s">
        <v>408</v>
      </c>
      <c r="N170" s="402">
        <f>'11,30'!F404</f>
        <v>0</v>
      </c>
      <c r="P170" s="4267" t="e">
        <f>P161</f>
        <v>#REF!</v>
      </c>
      <c r="Q170" s="4207"/>
      <c r="R170" s="324" t="s">
        <v>55</v>
      </c>
      <c r="S170" s="1399">
        <f>'16,00'!E431</f>
        <v>0</v>
      </c>
      <c r="T170" s="1590" t="s">
        <v>408</v>
      </c>
      <c r="U170" s="402">
        <f>'16,00'!F403</f>
        <v>0</v>
      </c>
      <c r="W170" s="4267">
        <f>W161</f>
        <v>44606</v>
      </c>
      <c r="X170" s="4207"/>
      <c r="Y170" s="1584"/>
      <c r="Z170" s="1590" t="s">
        <v>296</v>
      </c>
      <c r="AA170" s="1399"/>
      <c r="AB170" s="36" t="s">
        <v>296</v>
      </c>
      <c r="AC170" s="402"/>
    </row>
    <row r="171" spans="1:29" ht="15" hidden="1" customHeight="1">
      <c r="A171" s="4268"/>
      <c r="B171" s="4207" t="s">
        <v>253</v>
      </c>
      <c r="C171" s="1584"/>
      <c r="D171" s="1396" t="s">
        <v>56</v>
      </c>
      <c r="E171" s="402" t="e">
        <f>'10,00'!#REF!</f>
        <v>#REF!</v>
      </c>
      <c r="F171" s="1590" t="s">
        <v>494</v>
      </c>
      <c r="G171" s="402">
        <f>'10,00'!E350</f>
        <v>0</v>
      </c>
      <c r="I171" s="4268"/>
      <c r="J171" s="4207" t="s">
        <v>253</v>
      </c>
      <c r="K171" s="1527" t="s">
        <v>56</v>
      </c>
      <c r="L171" s="1399">
        <f>'11,30'!E433</f>
        <v>0</v>
      </c>
      <c r="M171" s="1590" t="s">
        <v>494</v>
      </c>
      <c r="N171" s="402">
        <f>'11,30'!E422</f>
        <v>0</v>
      </c>
      <c r="P171" s="4268"/>
      <c r="Q171" s="4207" t="s">
        <v>253</v>
      </c>
      <c r="R171" s="1527" t="s">
        <v>56</v>
      </c>
      <c r="S171" s="1399">
        <f>'16,00'!E432</f>
        <v>0</v>
      </c>
      <c r="T171" s="1590" t="s">
        <v>494</v>
      </c>
      <c r="U171" s="402"/>
      <c r="W171" s="4268"/>
      <c r="X171" s="4207" t="s">
        <v>253</v>
      </c>
      <c r="Y171" s="1584"/>
      <c r="Z171" s="1590" t="s">
        <v>294</v>
      </c>
      <c r="AA171" s="402"/>
      <c r="AB171" s="1590"/>
      <c r="AC171" s="402"/>
    </row>
    <row r="172" spans="1:29" ht="15" hidden="1" customHeight="1">
      <c r="A172" s="1397"/>
      <c r="B172" s="4207"/>
      <c r="C172" s="1584"/>
      <c r="D172" s="324" t="s">
        <v>298</v>
      </c>
      <c r="E172" s="1399">
        <f>'10,00'!E359</f>
        <v>0</v>
      </c>
      <c r="F172" s="1590" t="s">
        <v>282</v>
      </c>
      <c r="G172" s="402">
        <f>'10,00'!E351</f>
        <v>0</v>
      </c>
      <c r="I172" s="1528"/>
      <c r="J172" s="4207"/>
      <c r="K172" s="324" t="s">
        <v>298</v>
      </c>
      <c r="L172" s="1399">
        <f>'11,30'!E434</f>
        <v>0</v>
      </c>
      <c r="M172" s="1590" t="s">
        <v>282</v>
      </c>
      <c r="N172" s="402">
        <f>'11,30'!E423</f>
        <v>0</v>
      </c>
      <c r="P172" s="1528"/>
      <c r="Q172" s="4207"/>
      <c r="R172" s="324" t="s">
        <v>298</v>
      </c>
      <c r="S172" s="1399">
        <f>'16,00'!E433</f>
        <v>0</v>
      </c>
      <c r="T172" s="1590" t="s">
        <v>282</v>
      </c>
      <c r="U172" s="402"/>
      <c r="W172" s="1528"/>
      <c r="X172" s="4207"/>
      <c r="Y172" s="1584"/>
      <c r="Z172" s="1590" t="s">
        <v>295</v>
      </c>
      <c r="AA172" s="1399"/>
      <c r="AB172" s="1590"/>
      <c r="AC172" s="402"/>
    </row>
    <row r="173" spans="1:29" hidden="1">
      <c r="C173" s="2600"/>
      <c r="E173" s="1400"/>
      <c r="G173" s="1400"/>
      <c r="L173" s="1400"/>
      <c r="N173" s="1400"/>
      <c r="S173" s="1400"/>
      <c r="U173" s="1400"/>
      <c r="Y173" s="2600"/>
      <c r="AA173" s="1400"/>
      <c r="AC173" s="1400"/>
    </row>
    <row r="174" spans="1:29" ht="15" hidden="1" customHeight="1">
      <c r="A174" s="1398"/>
      <c r="B174" s="4202"/>
      <c r="C174" s="2259"/>
      <c r="D174" s="1557"/>
      <c r="E174" s="402"/>
      <c r="F174" s="1590" t="s">
        <v>39</v>
      </c>
      <c r="G174" s="402">
        <f>'10,00'!N341</f>
        <v>3</v>
      </c>
      <c r="I174" s="1529"/>
      <c r="J174" s="4202"/>
      <c r="K174" s="1557"/>
      <c r="L174" s="402"/>
      <c r="M174" s="1590" t="s">
        <v>39</v>
      </c>
      <c r="N174" s="402" t="e">
        <f>'11,30'!O412</f>
        <v>#REF!</v>
      </c>
      <c r="P174" s="1529"/>
      <c r="Q174" s="4202"/>
      <c r="R174" s="1557"/>
      <c r="S174" s="402"/>
      <c r="T174" s="1590"/>
      <c r="U174" s="402"/>
      <c r="W174" s="1529"/>
      <c r="X174" s="4202"/>
      <c r="Y174" s="2259"/>
      <c r="Z174" s="1590" t="s">
        <v>39</v>
      </c>
      <c r="AA174" s="402"/>
      <c r="AB174" s="1590" t="s">
        <v>54</v>
      </c>
      <c r="AC174" s="402"/>
    </row>
    <row r="175" spans="1:29" ht="15" hidden="1" customHeight="1">
      <c r="A175" s="325">
        <f>A166</f>
        <v>0.41666666666666669</v>
      </c>
      <c r="B175" s="4202"/>
      <c r="C175" s="2259"/>
      <c r="D175" s="1396" t="s">
        <v>294</v>
      </c>
      <c r="E175" s="402">
        <f>'10,00'!N355</f>
        <v>0</v>
      </c>
      <c r="F175" s="1590" t="s">
        <v>41</v>
      </c>
      <c r="G175" s="402">
        <f>'10,00'!N342</f>
        <v>3</v>
      </c>
      <c r="I175" s="325">
        <f>I166</f>
        <v>0</v>
      </c>
      <c r="J175" s="4202"/>
      <c r="K175" s="1527" t="s">
        <v>294</v>
      </c>
      <c r="L175" s="402" t="e">
        <f>'11,30'!O427</f>
        <v>#REF!</v>
      </c>
      <c r="M175" s="1590" t="s">
        <v>41</v>
      </c>
      <c r="N175" s="402" t="e">
        <f>'11,30'!O413</f>
        <v>#REF!</v>
      </c>
      <c r="P175" s="325" t="e">
        <f>P166</f>
        <v>#REF!</v>
      </c>
      <c r="Q175" s="4202"/>
      <c r="R175" s="1527" t="s">
        <v>294</v>
      </c>
      <c r="S175" s="402" t="e">
        <f>'16,00'!O426</f>
        <v>#REF!</v>
      </c>
      <c r="T175" s="1590" t="s">
        <v>41</v>
      </c>
      <c r="U175" s="402" t="e">
        <f>'16,00'!O429</f>
        <v>#REF!</v>
      </c>
      <c r="W175" s="325">
        <f>W166</f>
        <v>0.79166666666666663</v>
      </c>
      <c r="X175" s="4202"/>
      <c r="Y175" s="2259"/>
      <c r="Z175" s="1590" t="s">
        <v>41</v>
      </c>
      <c r="AA175" s="402"/>
      <c r="AB175" s="324" t="s">
        <v>55</v>
      </c>
      <c r="AC175" s="402"/>
    </row>
    <row r="176" spans="1:29" ht="15" hidden="1" customHeight="1">
      <c r="A176" s="4206" t="str">
        <f>ст.шашлык!A202</f>
        <v>Павильон "Ильбирс"</v>
      </c>
      <c r="B176" s="4207" t="s">
        <v>251</v>
      </c>
      <c r="C176" s="1584"/>
      <c r="D176" s="1396" t="s">
        <v>295</v>
      </c>
      <c r="E176" s="402">
        <f>'10,00'!N356</f>
        <v>0</v>
      </c>
      <c r="F176" s="1590" t="s">
        <v>54</v>
      </c>
      <c r="G176" s="402" t="e">
        <f>'10,00'!#REF!</f>
        <v>#REF!</v>
      </c>
      <c r="I176" s="4206" t="str">
        <f>A176</f>
        <v>Павильон "Ильбирс"</v>
      </c>
      <c r="J176" s="4207" t="s">
        <v>251</v>
      </c>
      <c r="K176" s="1527" t="s">
        <v>295</v>
      </c>
      <c r="L176" s="402" t="e">
        <f>'11,30'!O428</f>
        <v>#REF!</v>
      </c>
      <c r="M176" s="1590" t="s">
        <v>54</v>
      </c>
      <c r="N176" s="402" t="e">
        <f>'11,30'!O431</f>
        <v>#REF!</v>
      </c>
      <c r="P176" s="4206" t="str">
        <f>I176</f>
        <v>Павильон "Ильбирс"</v>
      </c>
      <c r="Q176" s="4207" t="s">
        <v>251</v>
      </c>
      <c r="R176" s="1527" t="s">
        <v>295</v>
      </c>
      <c r="S176" s="402" t="e">
        <f>'16,00'!O427</f>
        <v>#REF!</v>
      </c>
      <c r="T176" s="1590" t="s">
        <v>54</v>
      </c>
      <c r="U176" s="402" t="e">
        <f>'16,00'!O430</f>
        <v>#REF!</v>
      </c>
      <c r="W176" s="4206" t="str">
        <f>P176</f>
        <v>Павильон "Ильбирс"</v>
      </c>
      <c r="X176" s="4207" t="s">
        <v>251</v>
      </c>
      <c r="Y176" s="1584"/>
      <c r="Z176" s="1590" t="s">
        <v>493</v>
      </c>
      <c r="AA176" s="402"/>
      <c r="AB176" s="1590" t="s">
        <v>56</v>
      </c>
      <c r="AC176" s="402"/>
    </row>
    <row r="177" spans="1:29" ht="15" hidden="1" customHeight="1">
      <c r="A177" s="4206"/>
      <c r="B177" s="4207"/>
      <c r="C177" s="1584"/>
      <c r="D177" s="1396" t="s">
        <v>296</v>
      </c>
      <c r="E177" s="402">
        <f>'10,00'!N352</f>
        <v>0</v>
      </c>
      <c r="F177" s="1590" t="s">
        <v>493</v>
      </c>
      <c r="G177" s="402">
        <f>'10,00'!N343</f>
        <v>3</v>
      </c>
      <c r="I177" s="4206"/>
      <c r="J177" s="4207"/>
      <c r="K177" s="1527" t="s">
        <v>296</v>
      </c>
      <c r="L177" s="402" t="e">
        <f>'11,30'!O424</f>
        <v>#REF!</v>
      </c>
      <c r="M177" s="1590" t="s">
        <v>493</v>
      </c>
      <c r="N177" s="402" t="e">
        <f>'11,30'!O414</f>
        <v>#REF!</v>
      </c>
      <c r="P177" s="4206"/>
      <c r="Q177" s="4207"/>
      <c r="R177" s="1527" t="s">
        <v>296</v>
      </c>
      <c r="S177" s="402" t="e">
        <f>'16,00'!O423</f>
        <v>#REF!</v>
      </c>
      <c r="T177" s="1590"/>
      <c r="U177" s="402"/>
      <c r="W177" s="4206"/>
      <c r="X177" s="4207"/>
      <c r="Y177" s="1584"/>
      <c r="Z177" s="1590" t="s">
        <v>494</v>
      </c>
      <c r="AA177" s="402"/>
      <c r="AB177" s="324" t="s">
        <v>298</v>
      </c>
      <c r="AC177" s="402"/>
    </row>
    <row r="178" spans="1:29" ht="15" hidden="1" customHeight="1">
      <c r="A178" s="326"/>
      <c r="B178" s="4207" t="s">
        <v>252</v>
      </c>
      <c r="C178" s="1584"/>
      <c r="D178" s="324" t="s">
        <v>297</v>
      </c>
      <c r="E178" s="1399"/>
      <c r="F178" s="36" t="s">
        <v>296</v>
      </c>
      <c r="G178" s="402">
        <f>'10,00'!O332</f>
        <v>0</v>
      </c>
      <c r="I178" s="326"/>
      <c r="J178" s="4207" t="s">
        <v>252</v>
      </c>
      <c r="K178" s="324"/>
      <c r="L178" s="1399"/>
      <c r="M178" s="36" t="s">
        <v>296</v>
      </c>
      <c r="N178" s="402" t="e">
        <f>'11,30'!P405</f>
        <v>#REF!</v>
      </c>
      <c r="P178" s="326"/>
      <c r="Q178" s="4207" t="s">
        <v>252</v>
      </c>
      <c r="R178" s="324"/>
      <c r="S178" s="1399"/>
      <c r="T178" s="36" t="s">
        <v>296</v>
      </c>
      <c r="U178" s="402" t="e">
        <f>'16,00'!P404</f>
        <v>#REF!</v>
      </c>
      <c r="W178" s="326"/>
      <c r="X178" s="4207" t="s">
        <v>252</v>
      </c>
      <c r="Y178" s="1584"/>
      <c r="Z178" s="1590" t="s">
        <v>282</v>
      </c>
      <c r="AA178" s="1399"/>
      <c r="AB178" s="1590" t="s">
        <v>408</v>
      </c>
      <c r="AC178" s="402"/>
    </row>
    <row r="179" spans="1:29" ht="15" hidden="1" customHeight="1">
      <c r="A179" s="4267" t="e">
        <f>A170</f>
        <v>#REF!</v>
      </c>
      <c r="B179" s="4207"/>
      <c r="C179" s="1584"/>
      <c r="D179" s="324" t="s">
        <v>55</v>
      </c>
      <c r="E179" s="1399" t="e">
        <f>'10,00'!#REF!</f>
        <v>#REF!</v>
      </c>
      <c r="F179" s="1590" t="s">
        <v>408</v>
      </c>
      <c r="G179" s="402">
        <f>'10,00'!O331</f>
        <v>0</v>
      </c>
      <c r="I179" s="4267">
        <f>I161</f>
        <v>44606</v>
      </c>
      <c r="J179" s="4207"/>
      <c r="K179" s="324" t="s">
        <v>55</v>
      </c>
      <c r="L179" s="1399" t="e">
        <f>'11,30'!O432</f>
        <v>#REF!</v>
      </c>
      <c r="M179" s="1590" t="s">
        <v>408</v>
      </c>
      <c r="N179" s="402" t="e">
        <f>'11,30'!P404</f>
        <v>#REF!</v>
      </c>
      <c r="P179" s="4267" t="e">
        <f>P170</f>
        <v>#REF!</v>
      </c>
      <c r="Q179" s="4207"/>
      <c r="R179" s="324" t="s">
        <v>55</v>
      </c>
      <c r="S179" s="1399" t="e">
        <f>'16,00'!O431</f>
        <v>#REF!</v>
      </c>
      <c r="T179" s="1590" t="s">
        <v>408</v>
      </c>
      <c r="U179" s="402" t="e">
        <f>'16,00'!P403</f>
        <v>#REF!</v>
      </c>
      <c r="W179" s="4267">
        <f>W170</f>
        <v>44606</v>
      </c>
      <c r="X179" s="4207"/>
      <c r="Y179" s="1584"/>
      <c r="Z179" s="1590" t="s">
        <v>296</v>
      </c>
      <c r="AA179" s="1399"/>
      <c r="AB179" s="36" t="s">
        <v>296</v>
      </c>
      <c r="AC179" s="402"/>
    </row>
    <row r="180" spans="1:29" ht="15" hidden="1" customHeight="1">
      <c r="A180" s="4268"/>
      <c r="B180" s="4207" t="s">
        <v>253</v>
      </c>
      <c r="C180" s="1584"/>
      <c r="D180" s="1396" t="s">
        <v>56</v>
      </c>
      <c r="E180" s="402" t="e">
        <f>'10,00'!#REF!</f>
        <v>#REF!</v>
      </c>
      <c r="F180" s="1590" t="s">
        <v>494</v>
      </c>
      <c r="G180" s="402">
        <f>'10,00'!N350</f>
        <v>0</v>
      </c>
      <c r="I180" s="4268"/>
      <c r="J180" s="4207" t="s">
        <v>253</v>
      </c>
      <c r="K180" s="1527" t="s">
        <v>56</v>
      </c>
      <c r="L180" s="1399" t="e">
        <f>'11,30'!O433</f>
        <v>#REF!</v>
      </c>
      <c r="M180" s="1590" t="s">
        <v>494</v>
      </c>
      <c r="N180" s="402" t="e">
        <f>'11,30'!O422</f>
        <v>#REF!</v>
      </c>
      <c r="P180" s="4268"/>
      <c r="Q180" s="4207" t="s">
        <v>253</v>
      </c>
      <c r="R180" s="1527" t="s">
        <v>56</v>
      </c>
      <c r="S180" s="1399" t="e">
        <f>'16,00'!O432</f>
        <v>#REF!</v>
      </c>
      <c r="T180" s="1590" t="s">
        <v>494</v>
      </c>
      <c r="U180" s="402"/>
      <c r="W180" s="4268"/>
      <c r="X180" s="4207" t="s">
        <v>253</v>
      </c>
      <c r="Y180" s="1584"/>
      <c r="Z180" s="1590" t="s">
        <v>294</v>
      </c>
      <c r="AA180" s="402"/>
      <c r="AB180" s="1590"/>
      <c r="AC180" s="402"/>
    </row>
    <row r="181" spans="1:29" ht="18.75" hidden="1" customHeight="1">
      <c r="A181" s="1397"/>
      <c r="B181" s="4207"/>
      <c r="C181" s="1584"/>
      <c r="D181" s="324" t="s">
        <v>298</v>
      </c>
      <c r="E181" s="1399">
        <f>'10,00'!N359</f>
        <v>0</v>
      </c>
      <c r="F181" s="1590" t="s">
        <v>282</v>
      </c>
      <c r="G181" s="402">
        <f>'10,00'!N351</f>
        <v>0</v>
      </c>
      <c r="I181" s="1528"/>
      <c r="J181" s="4207"/>
      <c r="K181" s="324" t="s">
        <v>298</v>
      </c>
      <c r="L181" s="1399" t="e">
        <f>'11,30'!O434</f>
        <v>#REF!</v>
      </c>
      <c r="M181" s="1590" t="s">
        <v>282</v>
      </c>
      <c r="N181" s="402" t="e">
        <f>'11,30'!O423</f>
        <v>#REF!</v>
      </c>
      <c r="P181" s="1528"/>
      <c r="Q181" s="4207"/>
      <c r="R181" s="324" t="s">
        <v>298</v>
      </c>
      <c r="S181" s="1399" t="e">
        <f>'16,00'!O433</f>
        <v>#REF!</v>
      </c>
      <c r="T181" s="1590" t="s">
        <v>282</v>
      </c>
      <c r="U181" s="402"/>
      <c r="W181" s="1528"/>
      <c r="X181" s="4207"/>
      <c r="Y181" s="1584"/>
      <c r="Z181" s="1590" t="s">
        <v>295</v>
      </c>
      <c r="AA181" s="1399"/>
      <c r="AB181" s="1590"/>
      <c r="AC181" s="402"/>
    </row>
    <row r="182" spans="1:29">
      <c r="C182" s="2600"/>
      <c r="Y182" s="2600"/>
    </row>
    <row r="183" spans="1:29" ht="15" customHeight="1">
      <c r="A183" s="2324"/>
      <c r="B183" s="3770"/>
      <c r="C183" s="76"/>
      <c r="D183" s="2322" t="s">
        <v>39</v>
      </c>
      <c r="E183" s="402">
        <f>'Оз 5;30'!BW12</f>
        <v>0</v>
      </c>
      <c r="F183" s="1590"/>
      <c r="G183" s="402"/>
      <c r="I183" s="1529"/>
      <c r="J183" s="4202"/>
      <c r="K183" s="2322" t="s">
        <v>39</v>
      </c>
      <c r="L183" s="402">
        <f>'Оз 13;00'!BW12</f>
        <v>0</v>
      </c>
      <c r="M183" s="1590"/>
      <c r="N183" s="402"/>
      <c r="P183" s="1529"/>
      <c r="Q183" s="4202"/>
      <c r="R183" s="2322" t="s">
        <v>39</v>
      </c>
      <c r="S183" s="402">
        <f>'Оз 16,00'!BV9</f>
        <v>0</v>
      </c>
      <c r="T183" s="1590"/>
      <c r="U183" s="402"/>
      <c r="W183" s="2324"/>
      <c r="X183" s="4202"/>
      <c r="Y183" s="2259"/>
      <c r="Z183" s="2322" t="s">
        <v>39</v>
      </c>
      <c r="AA183" s="402">
        <f>'Оз 19;00'!BW12</f>
        <v>0</v>
      </c>
      <c r="AB183" s="324"/>
      <c r="AC183" s="402"/>
    </row>
    <row r="184" spans="1:29" ht="15" customHeight="1">
      <c r="A184" s="325">
        <f>A175</f>
        <v>0.41666666666666669</v>
      </c>
      <c r="B184" s="3771"/>
      <c r="C184" s="2258"/>
      <c r="D184" s="2322" t="s">
        <v>510</v>
      </c>
      <c r="E184" s="1663">
        <f>'Оз 5;30'!BW15</f>
        <v>0</v>
      </c>
      <c r="F184" s="1510"/>
      <c r="G184" s="402"/>
      <c r="I184" s="325">
        <f>I175</f>
        <v>0</v>
      </c>
      <c r="J184" s="4202"/>
      <c r="K184" s="2322" t="s">
        <v>510</v>
      </c>
      <c r="L184" s="402">
        <f>'Оз 13;00'!BW15</f>
        <v>0</v>
      </c>
      <c r="M184" s="1527"/>
      <c r="N184" s="402"/>
      <c r="P184" s="325"/>
      <c r="Q184" s="4202"/>
      <c r="R184" s="2322" t="s">
        <v>510</v>
      </c>
      <c r="S184" s="402">
        <f>'Оз 16,00'!BV12</f>
        <v>0</v>
      </c>
      <c r="T184" s="1527"/>
      <c r="U184" s="402"/>
      <c r="W184" s="325">
        <f>W175</f>
        <v>0.79166666666666663</v>
      </c>
      <c r="X184" s="4202"/>
      <c r="Y184" s="2259"/>
      <c r="Z184" s="2322" t="s">
        <v>510</v>
      </c>
      <c r="AA184" s="1663">
        <f>'Оз 19;00'!BW15</f>
        <v>0</v>
      </c>
      <c r="AB184" s="2322"/>
      <c r="AC184" s="402"/>
    </row>
    <row r="185" spans="1:29" ht="15" customHeight="1">
      <c r="A185" s="4206" t="s">
        <v>649</v>
      </c>
      <c r="B185" s="3806"/>
      <c r="C185" s="2601"/>
      <c r="D185" s="2322" t="s">
        <v>296</v>
      </c>
      <c r="E185" s="402">
        <f>'Оз 5;30'!BW20</f>
        <v>0</v>
      </c>
      <c r="F185" s="1609"/>
      <c r="G185" s="402"/>
      <c r="I185" s="4206" t="str">
        <f>A185</f>
        <v>Оазис  Орто Сай</v>
      </c>
      <c r="J185" s="4207" t="s">
        <v>251</v>
      </c>
      <c r="K185" s="2322" t="s">
        <v>296</v>
      </c>
      <c r="L185" s="402">
        <f>'Оз 13;00'!BW20</f>
        <v>0</v>
      </c>
      <c r="M185" s="1609"/>
      <c r="N185" s="402"/>
      <c r="P185" s="4206" t="str">
        <f>I185</f>
        <v>Оазис  Орто Сай</v>
      </c>
      <c r="Q185" s="4207" t="s">
        <v>251</v>
      </c>
      <c r="R185" s="2322" t="s">
        <v>296</v>
      </c>
      <c r="S185" s="402">
        <f>'Оз 16,00'!BV16</f>
        <v>0</v>
      </c>
      <c r="T185" s="1609"/>
      <c r="U185" s="402"/>
      <c r="W185" s="4206" t="s">
        <v>650</v>
      </c>
      <c r="X185" s="4207" t="s">
        <v>251</v>
      </c>
      <c r="Y185" s="1584"/>
      <c r="Z185" s="2322" t="s">
        <v>296</v>
      </c>
      <c r="AA185" s="402">
        <f>'Оз 19;00'!BW20</f>
        <v>0</v>
      </c>
      <c r="AB185" s="2322"/>
      <c r="AC185" s="1636"/>
    </row>
    <row r="186" spans="1:29" ht="15" customHeight="1">
      <c r="A186" s="4206"/>
      <c r="B186" s="3807"/>
      <c r="C186" s="2602"/>
      <c r="D186" s="2322" t="s">
        <v>55</v>
      </c>
      <c r="E186" s="402">
        <f>'Оз 5;30'!BW22</f>
        <v>0</v>
      </c>
      <c r="F186" s="1609"/>
      <c r="G186" s="402"/>
      <c r="I186" s="4206"/>
      <c r="J186" s="4207"/>
      <c r="K186" s="2322" t="s">
        <v>55</v>
      </c>
      <c r="L186" s="402">
        <f>'Оз 13;00'!BW22</f>
        <v>0</v>
      </c>
      <c r="M186" s="1609"/>
      <c r="N186" s="402"/>
      <c r="P186" s="4206"/>
      <c r="Q186" s="4207"/>
      <c r="R186" s="2322" t="s">
        <v>55</v>
      </c>
      <c r="S186" s="402">
        <f>'Оз 16,00'!BV18</f>
        <v>0</v>
      </c>
      <c r="T186" s="1609"/>
      <c r="U186" s="402"/>
      <c r="W186" s="4206"/>
      <c r="X186" s="4207"/>
      <c r="Y186" s="1584"/>
      <c r="Z186" s="2322" t="s">
        <v>55</v>
      </c>
      <c r="AA186" s="402">
        <f>'Оз 19;00'!BW22</f>
        <v>0</v>
      </c>
      <c r="AB186" s="2322"/>
      <c r="AC186" s="1636"/>
    </row>
    <row r="187" spans="1:29" ht="15" customHeight="1">
      <c r="A187" s="326"/>
      <c r="B187" s="4220" t="s">
        <v>252</v>
      </c>
      <c r="C187" s="2601"/>
      <c r="D187" s="324" t="s">
        <v>858</v>
      </c>
      <c r="E187" s="1399">
        <f>'Оз 5;30'!BW23</f>
        <v>0</v>
      </c>
      <c r="F187" s="36"/>
      <c r="G187" s="402"/>
      <c r="I187" s="326"/>
      <c r="J187" s="4207" t="s">
        <v>252</v>
      </c>
      <c r="K187" s="324" t="s">
        <v>858</v>
      </c>
      <c r="L187" s="402">
        <f>'Оз 13;00'!BW23</f>
        <v>0</v>
      </c>
      <c r="M187" s="36"/>
      <c r="N187" s="402"/>
      <c r="P187" s="326"/>
      <c r="Q187" s="4207" t="s">
        <v>252</v>
      </c>
      <c r="R187" s="324"/>
      <c r="S187" s="402"/>
      <c r="T187" s="36"/>
      <c r="U187" s="402"/>
      <c r="W187" s="326"/>
      <c r="X187" s="4207" t="s">
        <v>252</v>
      </c>
      <c r="Y187" s="1584"/>
      <c r="Z187" s="324" t="s">
        <v>858</v>
      </c>
      <c r="AA187" s="1399">
        <f>'Оз 19;00'!BW23</f>
        <v>0</v>
      </c>
      <c r="AB187" s="2321"/>
      <c r="AC187" s="1636"/>
    </row>
    <row r="188" spans="1:29" ht="14.25" customHeight="1">
      <c r="A188" s="4267">
        <f>A152</f>
        <v>44606</v>
      </c>
      <c r="B188" s="4221"/>
      <c r="C188" s="2602"/>
      <c r="D188" s="324" t="s">
        <v>771</v>
      </c>
      <c r="E188" s="1399">
        <f>'Оз 5;30'!BW24</f>
        <v>0</v>
      </c>
      <c r="F188" s="1510"/>
      <c r="G188" s="402"/>
      <c r="I188" s="4267">
        <f>I179</f>
        <v>44606</v>
      </c>
      <c r="J188" s="4207"/>
      <c r="K188" s="324" t="s">
        <v>771</v>
      </c>
      <c r="L188" s="402">
        <f>'Оз 13;00'!BW24</f>
        <v>0</v>
      </c>
      <c r="M188" s="1527"/>
      <c r="N188" s="402"/>
      <c r="P188" s="4267" t="e">
        <f>P152</f>
        <v>#REF!</v>
      </c>
      <c r="Q188" s="4207"/>
      <c r="R188" s="324"/>
      <c r="S188" s="402"/>
      <c r="T188" s="1527"/>
      <c r="U188" s="402"/>
      <c r="W188" s="4267">
        <f>W179</f>
        <v>44606</v>
      </c>
      <c r="X188" s="4207"/>
      <c r="Y188" s="1584"/>
      <c r="Z188" s="324" t="s">
        <v>771</v>
      </c>
      <c r="AA188" s="1399">
        <f>'Оз 19;00'!BW24</f>
        <v>0</v>
      </c>
      <c r="AB188" s="2322"/>
      <c r="AC188" s="402"/>
    </row>
    <row r="189" spans="1:29" ht="15" customHeight="1">
      <c r="A189" s="4267"/>
      <c r="B189" s="4220"/>
      <c r="C189" s="2601"/>
      <c r="D189" s="1590"/>
      <c r="E189" s="1399"/>
      <c r="F189" s="1510"/>
      <c r="G189" s="402"/>
      <c r="I189" s="4268"/>
      <c r="J189" s="4207" t="s">
        <v>253</v>
      </c>
      <c r="K189" s="1590"/>
      <c r="L189" s="402"/>
      <c r="M189" s="1527"/>
      <c r="N189" s="402"/>
      <c r="P189" s="4268"/>
      <c r="Q189" s="4207" t="s">
        <v>253</v>
      </c>
      <c r="R189" s="1590"/>
      <c r="S189" s="402"/>
      <c r="T189" s="1527"/>
      <c r="U189" s="402"/>
      <c r="W189" s="4268"/>
      <c r="X189" s="4207" t="s">
        <v>253</v>
      </c>
      <c r="Y189" s="1584"/>
      <c r="Z189" s="2322"/>
      <c r="AA189" s="1399"/>
      <c r="AB189" s="2322"/>
      <c r="AC189" s="402"/>
    </row>
    <row r="190" spans="1:29" ht="15" customHeight="1">
      <c r="A190" s="2323"/>
      <c r="B190" s="4221"/>
      <c r="C190" s="2602"/>
      <c r="D190" s="324"/>
      <c r="E190" s="1399"/>
      <c r="F190" s="1510"/>
      <c r="G190" s="402"/>
      <c r="I190" s="1528"/>
      <c r="J190" s="4207"/>
      <c r="K190" s="324"/>
      <c r="L190" s="402"/>
      <c r="M190" s="1527"/>
      <c r="N190" s="402"/>
      <c r="P190" s="2323"/>
      <c r="Q190" s="4207"/>
      <c r="R190" s="324"/>
      <c r="S190" s="402"/>
      <c r="T190" s="1527"/>
      <c r="U190" s="402"/>
      <c r="W190" s="2323"/>
      <c r="X190" s="4207"/>
      <c r="Y190" s="1584"/>
      <c r="Z190" s="324"/>
      <c r="AA190" s="1399"/>
      <c r="AB190" s="2322"/>
      <c r="AC190" s="402"/>
    </row>
    <row r="191" spans="1:29">
      <c r="C191" s="2600"/>
      <c r="Y191" s="2600"/>
    </row>
    <row r="192" spans="1:29" ht="15" customHeight="1">
      <c r="A192" s="1657"/>
      <c r="B192" s="3770"/>
      <c r="C192" s="2259"/>
      <c r="D192" s="1656" t="s">
        <v>39</v>
      </c>
      <c r="E192" s="402">
        <f>'Оз 5;30'!E12</f>
        <v>12</v>
      </c>
      <c r="F192" s="1656"/>
      <c r="G192" s="402"/>
      <c r="I192" s="1657"/>
      <c r="J192" s="4202"/>
      <c r="K192" s="1656" t="s">
        <v>39</v>
      </c>
      <c r="L192" s="402">
        <f>'Оз 13;00'!E12</f>
        <v>16</v>
      </c>
      <c r="M192" s="1656"/>
      <c r="N192" s="402"/>
      <c r="P192" s="1657"/>
      <c r="Q192" s="4202"/>
      <c r="R192" s="1656" t="s">
        <v>39</v>
      </c>
      <c r="S192" s="402">
        <f>'Оз 16,00'!E9</f>
        <v>0</v>
      </c>
      <c r="T192" s="1656"/>
      <c r="U192" s="402"/>
      <c r="W192" s="1657"/>
      <c r="X192" s="4202"/>
      <c r="Y192" s="2259"/>
      <c r="Z192" s="1656" t="s">
        <v>39</v>
      </c>
      <c r="AA192" s="402">
        <f>'Оз 19;00'!E12</f>
        <v>18</v>
      </c>
      <c r="AB192" s="324"/>
      <c r="AC192" s="402"/>
    </row>
    <row r="193" spans="1:29" ht="15" customHeight="1">
      <c r="A193" s="325">
        <f>A184</f>
        <v>0.41666666666666669</v>
      </c>
      <c r="B193" s="3771"/>
      <c r="C193" s="2259"/>
      <c r="D193" s="1656" t="s">
        <v>510</v>
      </c>
      <c r="E193" s="402">
        <f>'Оз 5;30'!E15</f>
        <v>10</v>
      </c>
      <c r="F193" s="1656"/>
      <c r="G193" s="402"/>
      <c r="I193" s="325">
        <f>I184</f>
        <v>0</v>
      </c>
      <c r="J193" s="4202"/>
      <c r="K193" s="1656" t="s">
        <v>510</v>
      </c>
      <c r="L193" s="1663">
        <f>'Оз 13;00'!E15</f>
        <v>20</v>
      </c>
      <c r="M193" s="1656"/>
      <c r="N193" s="402"/>
      <c r="P193" s="325">
        <f>P184</f>
        <v>0</v>
      </c>
      <c r="Q193" s="4202"/>
      <c r="R193" s="1656" t="s">
        <v>510</v>
      </c>
      <c r="S193" s="1663">
        <f>'Оз 16,00'!E12</f>
        <v>0</v>
      </c>
      <c r="T193" s="1656"/>
      <c r="U193" s="402"/>
      <c r="W193" s="325">
        <f>W184</f>
        <v>0.79166666666666663</v>
      </c>
      <c r="X193" s="4202"/>
      <c r="Y193" s="2259"/>
      <c r="Z193" s="1656" t="s">
        <v>510</v>
      </c>
      <c r="AA193" s="1663">
        <f>'Оз 19;00'!E15</f>
        <v>30</v>
      </c>
      <c r="AB193" s="1656"/>
      <c r="AC193" s="402"/>
    </row>
    <row r="194" spans="1:29" ht="15" customHeight="1">
      <c r="A194" s="4206" t="s">
        <v>487</v>
      </c>
      <c r="B194" s="3806"/>
      <c r="C194" s="1584"/>
      <c r="D194" s="1775" t="s">
        <v>296</v>
      </c>
      <c r="E194" s="402">
        <f>'Оз 5;30'!E20</f>
        <v>2</v>
      </c>
      <c r="F194" s="1656"/>
      <c r="G194" s="402"/>
      <c r="I194" s="4206" t="str">
        <f>A194</f>
        <v>Оазис Ай-Пери</v>
      </c>
      <c r="J194" s="4207" t="s">
        <v>251</v>
      </c>
      <c r="K194" s="1900" t="s">
        <v>296</v>
      </c>
      <c r="L194" s="402">
        <f>'Оз 13;00'!E20</f>
        <v>0</v>
      </c>
      <c r="M194" s="1656"/>
      <c r="N194" s="402"/>
      <c r="P194" s="4206" t="str">
        <f>I194</f>
        <v>Оазис Ай-Пери</v>
      </c>
      <c r="Q194" s="4207" t="s">
        <v>251</v>
      </c>
      <c r="R194" s="1775" t="s">
        <v>296</v>
      </c>
      <c r="S194" s="402">
        <f>'Оз 16,00'!E16</f>
        <v>0</v>
      </c>
      <c r="T194" s="1656"/>
      <c r="U194" s="402"/>
      <c r="W194" s="4206" t="str">
        <f>P194</f>
        <v>Оазис Ай-Пери</v>
      </c>
      <c r="X194" s="4207" t="s">
        <v>251</v>
      </c>
      <c r="Y194" s="1584"/>
      <c r="Z194" s="1775" t="s">
        <v>296</v>
      </c>
      <c r="AA194" s="402">
        <f>'Оз 19;00'!E20</f>
        <v>3</v>
      </c>
      <c r="AB194" s="1656"/>
      <c r="AC194" s="1636"/>
    </row>
    <row r="195" spans="1:29" ht="15" customHeight="1">
      <c r="A195" s="4206"/>
      <c r="B195" s="3807"/>
      <c r="C195" s="1584"/>
      <c r="D195" s="2317" t="s">
        <v>55</v>
      </c>
      <c r="E195" s="402">
        <f>'Оз 5;30'!E22</f>
        <v>2</v>
      </c>
      <c r="F195" s="1656"/>
      <c r="G195" s="402"/>
      <c r="I195" s="4206"/>
      <c r="J195" s="4207"/>
      <c r="K195" s="2317" t="s">
        <v>55</v>
      </c>
      <c r="L195" s="402">
        <f>'Оз 13;00'!E22</f>
        <v>1</v>
      </c>
      <c r="M195" s="1656"/>
      <c r="N195" s="402"/>
      <c r="P195" s="4206"/>
      <c r="Q195" s="4207"/>
      <c r="R195" s="2317" t="s">
        <v>55</v>
      </c>
      <c r="S195" s="402">
        <f>'Оз 16,00'!E18</f>
        <v>0</v>
      </c>
      <c r="T195" s="1656"/>
      <c r="U195" s="402"/>
      <c r="W195" s="4206"/>
      <c r="X195" s="4207"/>
      <c r="Y195" s="1584"/>
      <c r="Z195" s="2317" t="s">
        <v>55</v>
      </c>
      <c r="AA195" s="402">
        <f>'Оз 19;00'!E22</f>
        <v>1</v>
      </c>
      <c r="AB195" s="1656"/>
      <c r="AC195" s="1636"/>
    </row>
    <row r="196" spans="1:29" ht="15" customHeight="1">
      <c r="A196" s="326"/>
      <c r="B196" s="4207" t="s">
        <v>252</v>
      </c>
      <c r="C196" s="1584"/>
      <c r="D196" s="324" t="s">
        <v>858</v>
      </c>
      <c r="E196" s="1399">
        <f>'Оз 5;30'!E23</f>
        <v>0</v>
      </c>
      <c r="F196" s="36"/>
      <c r="G196" s="402"/>
      <c r="I196" s="326"/>
      <c r="J196" s="4207" t="s">
        <v>252</v>
      </c>
      <c r="K196" s="324" t="s">
        <v>858</v>
      </c>
      <c r="L196" s="402">
        <f>'Оз 13;00'!E23</f>
        <v>0</v>
      </c>
      <c r="M196" s="36"/>
      <c r="N196" s="402"/>
      <c r="P196" s="326"/>
      <c r="Q196" s="4207" t="s">
        <v>252</v>
      </c>
      <c r="R196" s="324"/>
      <c r="S196" s="402"/>
      <c r="T196" s="36"/>
      <c r="U196" s="402"/>
      <c r="W196" s="326"/>
      <c r="X196" s="4207" t="s">
        <v>252</v>
      </c>
      <c r="Y196" s="1584"/>
      <c r="Z196" s="324" t="s">
        <v>858</v>
      </c>
      <c r="AA196" s="1399">
        <f>'Оз 19;00'!E23</f>
        <v>0</v>
      </c>
      <c r="AB196" s="36"/>
      <c r="AC196" s="1636"/>
    </row>
    <row r="197" spans="1:29" ht="15" customHeight="1">
      <c r="A197" s="4267">
        <f>A188</f>
        <v>44606</v>
      </c>
      <c r="B197" s="4207"/>
      <c r="C197" s="1584"/>
      <c r="D197" s="324" t="s">
        <v>771</v>
      </c>
      <c r="E197" s="1399">
        <f>'Оз 5;30'!E24</f>
        <v>0</v>
      </c>
      <c r="F197" s="1656"/>
      <c r="G197" s="402"/>
      <c r="I197" s="4267">
        <f>I188</f>
        <v>44606</v>
      </c>
      <c r="J197" s="4207"/>
      <c r="K197" s="324" t="s">
        <v>771</v>
      </c>
      <c r="L197" s="402">
        <f>'Оз 13;00'!E24</f>
        <v>0</v>
      </c>
      <c r="M197" s="1656"/>
      <c r="N197" s="402"/>
      <c r="P197" s="4267" t="e">
        <f>P188</f>
        <v>#REF!</v>
      </c>
      <c r="Q197" s="4207"/>
      <c r="R197" s="324"/>
      <c r="S197" s="402"/>
      <c r="T197" s="1656"/>
      <c r="U197" s="402"/>
      <c r="W197" s="4267">
        <f>W188</f>
        <v>44606</v>
      </c>
      <c r="X197" s="4207"/>
      <c r="Y197" s="1584"/>
      <c r="Z197" s="324" t="s">
        <v>771</v>
      </c>
      <c r="AA197" s="1399">
        <f>'Оз 19;00'!E24</f>
        <v>0</v>
      </c>
      <c r="AB197" s="1656"/>
      <c r="AC197" s="402"/>
    </row>
    <row r="198" spans="1:29" ht="15" customHeight="1">
      <c r="A198" s="4268"/>
      <c r="B198" s="4207"/>
      <c r="C198" s="1584"/>
      <c r="D198" s="1656"/>
      <c r="E198" s="1399"/>
      <c r="F198" s="1656"/>
      <c r="G198" s="402"/>
      <c r="I198" s="4268"/>
      <c r="J198" s="4207" t="s">
        <v>253</v>
      </c>
      <c r="K198" s="1656"/>
      <c r="L198" s="402"/>
      <c r="M198" s="1656"/>
      <c r="N198" s="402"/>
      <c r="P198" s="4268"/>
      <c r="Q198" s="4207" t="s">
        <v>253</v>
      </c>
      <c r="R198" s="1656"/>
      <c r="S198" s="402"/>
      <c r="T198" s="1656"/>
      <c r="U198" s="402"/>
      <c r="W198" s="4268"/>
      <c r="X198" s="4207"/>
      <c r="Y198" s="1584"/>
      <c r="Z198" s="1656"/>
      <c r="AA198" s="1399"/>
      <c r="AB198" s="1656"/>
      <c r="AC198" s="402"/>
    </row>
    <row r="199" spans="1:29" ht="15" customHeight="1">
      <c r="A199" s="1655"/>
      <c r="B199" s="4207"/>
      <c r="C199" s="1584"/>
      <c r="D199" s="324"/>
      <c r="E199" s="1399"/>
      <c r="F199" s="1656"/>
      <c r="G199" s="402"/>
      <c r="I199" s="1655"/>
      <c r="J199" s="4207"/>
      <c r="K199" s="324"/>
      <c r="L199" s="402"/>
      <c r="M199" s="1656"/>
      <c r="N199" s="402"/>
      <c r="P199" s="1655"/>
      <c r="Q199" s="4207"/>
      <c r="R199" s="324"/>
      <c r="S199" s="402"/>
      <c r="T199" s="1656"/>
      <c r="U199" s="402"/>
      <c r="W199" s="1655"/>
      <c r="X199" s="4207"/>
      <c r="Y199" s="1584"/>
      <c r="Z199" s="324"/>
      <c r="AA199" s="1399"/>
      <c r="AB199" s="1656"/>
      <c r="AC199" s="402"/>
    </row>
    <row r="200" spans="1:29">
      <c r="C200" s="2600"/>
      <c r="Y200" s="2600"/>
    </row>
    <row r="201" spans="1:29" ht="15" customHeight="1">
      <c r="A201" s="1657"/>
      <c r="B201" s="3770"/>
      <c r="C201" s="2259"/>
      <c r="D201" s="1656" t="s">
        <v>39</v>
      </c>
      <c r="E201" s="402">
        <f>'Оз 5;30'!O12</f>
        <v>16</v>
      </c>
      <c r="F201" s="1656"/>
      <c r="G201" s="402"/>
      <c r="I201" s="1657"/>
      <c r="J201" s="4202"/>
      <c r="K201" s="1656" t="s">
        <v>39</v>
      </c>
      <c r="L201" s="402">
        <f>'Оз 13;00'!O12</f>
        <v>10</v>
      </c>
      <c r="M201" s="1656"/>
      <c r="N201" s="402"/>
      <c r="P201" s="1657"/>
      <c r="Q201" s="4202"/>
      <c r="R201" s="1656" t="s">
        <v>39</v>
      </c>
      <c r="S201" s="402">
        <f>'Оз 16,00'!O9</f>
        <v>0</v>
      </c>
      <c r="T201" s="1656"/>
      <c r="U201" s="402"/>
      <c r="W201" s="99"/>
      <c r="X201" s="4300"/>
      <c r="Y201" s="3099"/>
      <c r="Z201" s="97" t="s">
        <v>39</v>
      </c>
      <c r="AA201" s="3100">
        <f>'Оз 19;00'!O12</f>
        <v>34</v>
      </c>
      <c r="AB201" s="97"/>
      <c r="AC201" s="3100"/>
    </row>
    <row r="202" spans="1:29" ht="15" customHeight="1">
      <c r="A202" s="325">
        <f>A193</f>
        <v>0.41666666666666669</v>
      </c>
      <c r="B202" s="3771"/>
      <c r="C202" s="2259"/>
      <c r="D202" s="1656" t="s">
        <v>510</v>
      </c>
      <c r="E202" s="402">
        <f>'Оз 5;30'!O15</f>
        <v>20</v>
      </c>
      <c r="F202" s="1656"/>
      <c r="G202" s="402"/>
      <c r="I202" s="325">
        <f>I193</f>
        <v>0</v>
      </c>
      <c r="J202" s="4202"/>
      <c r="K202" s="1656" t="s">
        <v>510</v>
      </c>
      <c r="L202" s="1663">
        <f>'Оз 13;00'!O15</f>
        <v>5</v>
      </c>
      <c r="M202" s="1656"/>
      <c r="N202" s="402"/>
      <c r="P202" s="325">
        <f>P193</f>
        <v>0</v>
      </c>
      <c r="Q202" s="4202"/>
      <c r="R202" s="1656" t="s">
        <v>510</v>
      </c>
      <c r="S202" s="1663">
        <f>'Оз 16,00'!O12</f>
        <v>0</v>
      </c>
      <c r="T202" s="1656"/>
      <c r="U202" s="402"/>
      <c r="W202" s="3101">
        <f>W193</f>
        <v>0.79166666666666663</v>
      </c>
      <c r="X202" s="4300"/>
      <c r="Y202" s="3099"/>
      <c r="Z202" s="97" t="s">
        <v>510</v>
      </c>
      <c r="AA202" s="3102">
        <f>'Оз 19;00'!O15</f>
        <v>25</v>
      </c>
      <c r="AB202" s="97"/>
      <c r="AC202" s="3100"/>
    </row>
    <row r="203" spans="1:29" ht="15" customHeight="1">
      <c r="A203" s="4206" t="s">
        <v>488</v>
      </c>
      <c r="B203" s="3806"/>
      <c r="C203" s="1584"/>
      <c r="D203" s="1775" t="s">
        <v>296</v>
      </c>
      <c r="E203" s="402">
        <f>'Оз 5;30'!O20</f>
        <v>4</v>
      </c>
      <c r="F203" s="1656"/>
      <c r="G203" s="402"/>
      <c r="I203" s="4206" t="str">
        <f>A203</f>
        <v>Оазис Бар</v>
      </c>
      <c r="J203" s="4207" t="s">
        <v>251</v>
      </c>
      <c r="K203" s="1900" t="s">
        <v>296</v>
      </c>
      <c r="L203" s="402">
        <f>'Оз 13;00'!O20</f>
        <v>3</v>
      </c>
      <c r="M203" s="1656"/>
      <c r="N203" s="402"/>
      <c r="P203" s="4206" t="str">
        <f>I203</f>
        <v>Оазис Бар</v>
      </c>
      <c r="Q203" s="4207" t="s">
        <v>251</v>
      </c>
      <c r="R203" s="1775" t="s">
        <v>296</v>
      </c>
      <c r="S203" s="402">
        <f>'Оз 16,00'!O16</f>
        <v>0</v>
      </c>
      <c r="T203" s="1656"/>
      <c r="U203" s="402"/>
      <c r="W203" s="4301" t="str">
        <f>P203</f>
        <v>Оазис Бар</v>
      </c>
      <c r="X203" s="4302" t="s">
        <v>251</v>
      </c>
      <c r="Y203" s="3103"/>
      <c r="Z203" s="97" t="s">
        <v>296</v>
      </c>
      <c r="AA203" s="3100">
        <f>'Оз 19;00'!O20</f>
        <v>5</v>
      </c>
      <c r="AB203" s="97"/>
      <c r="AC203" s="3104"/>
    </row>
    <row r="204" spans="1:29" ht="15" customHeight="1">
      <c r="A204" s="4206"/>
      <c r="B204" s="3807"/>
      <c r="C204" s="1584"/>
      <c r="D204" s="2317" t="s">
        <v>55</v>
      </c>
      <c r="E204" s="402">
        <f>'Оз 5;30'!O22</f>
        <v>3</v>
      </c>
      <c r="F204" s="1656"/>
      <c r="G204" s="402"/>
      <c r="I204" s="4206"/>
      <c r="J204" s="4207"/>
      <c r="K204" s="2317" t="s">
        <v>55</v>
      </c>
      <c r="L204" s="402">
        <f>'Оз 13;00'!O22</f>
        <v>4</v>
      </c>
      <c r="M204" s="1656"/>
      <c r="N204" s="402"/>
      <c r="P204" s="4206"/>
      <c r="Q204" s="4207"/>
      <c r="R204" s="2317" t="s">
        <v>55</v>
      </c>
      <c r="S204" s="402">
        <f>'Оз 16,00'!O18</f>
        <v>0</v>
      </c>
      <c r="T204" s="1656"/>
      <c r="U204" s="402"/>
      <c r="W204" s="4301"/>
      <c r="X204" s="4302"/>
      <c r="Y204" s="3103"/>
      <c r="Z204" s="97" t="s">
        <v>55</v>
      </c>
      <c r="AA204" s="3100">
        <f>'Оз 19;00'!O22</f>
        <v>0</v>
      </c>
      <c r="AB204" s="97"/>
      <c r="AC204" s="3104"/>
    </row>
    <row r="205" spans="1:29" ht="15" customHeight="1">
      <c r="A205" s="326"/>
      <c r="B205" s="4207" t="s">
        <v>252</v>
      </c>
      <c r="C205" s="1584"/>
      <c r="D205" s="324" t="s">
        <v>858</v>
      </c>
      <c r="E205" s="1399">
        <f>'Оз 5;30'!O23</f>
        <v>0</v>
      </c>
      <c r="F205" s="36"/>
      <c r="G205" s="402"/>
      <c r="I205" s="326"/>
      <c r="J205" s="4207" t="s">
        <v>252</v>
      </c>
      <c r="K205" s="324" t="s">
        <v>858</v>
      </c>
      <c r="L205" s="402">
        <f>'Оз 13;00'!O23</f>
        <v>0</v>
      </c>
      <c r="M205" s="36"/>
      <c r="N205" s="402"/>
      <c r="P205" s="326"/>
      <c r="Q205" s="4207" t="s">
        <v>252</v>
      </c>
      <c r="R205" s="324"/>
      <c r="S205" s="402"/>
      <c r="T205" s="36"/>
      <c r="U205" s="402"/>
      <c r="W205" s="3105"/>
      <c r="X205" s="4302" t="s">
        <v>252</v>
      </c>
      <c r="Y205" s="3103"/>
      <c r="Z205" s="97" t="s">
        <v>858</v>
      </c>
      <c r="AA205" s="3100">
        <f>'Оз 19;00'!O23</f>
        <v>0</v>
      </c>
      <c r="AB205" s="3106"/>
      <c r="AC205" s="3104"/>
    </row>
    <row r="206" spans="1:29" ht="15" customHeight="1">
      <c r="A206" s="4267">
        <f>A197</f>
        <v>44606</v>
      </c>
      <c r="B206" s="4207"/>
      <c r="C206" s="1584"/>
      <c r="D206" s="324" t="s">
        <v>771</v>
      </c>
      <c r="E206" s="1399">
        <f>'Оз 5;30'!O24</f>
        <v>0</v>
      </c>
      <c r="F206" s="1656"/>
      <c r="G206" s="402"/>
      <c r="I206" s="4267">
        <f>I197</f>
        <v>44606</v>
      </c>
      <c r="J206" s="4207"/>
      <c r="K206" s="324" t="s">
        <v>771</v>
      </c>
      <c r="L206" s="402">
        <f>'Оз 13;00'!O24</f>
        <v>0</v>
      </c>
      <c r="M206" s="1656"/>
      <c r="N206" s="402"/>
      <c r="P206" s="4267" t="e">
        <f>P197</f>
        <v>#REF!</v>
      </c>
      <c r="Q206" s="4207"/>
      <c r="R206" s="324"/>
      <c r="S206" s="402"/>
      <c r="T206" s="1656"/>
      <c r="U206" s="402"/>
      <c r="W206" s="4303">
        <f>W197</f>
        <v>44606</v>
      </c>
      <c r="X206" s="4302"/>
      <c r="Y206" s="3103"/>
      <c r="Z206" s="97" t="s">
        <v>771</v>
      </c>
      <c r="AA206" s="3100">
        <f>'Оз 19;00'!O24</f>
        <v>0</v>
      </c>
      <c r="AB206" s="97"/>
      <c r="AC206" s="3100"/>
    </row>
    <row r="207" spans="1:29" ht="15" customHeight="1">
      <c r="A207" s="4268"/>
      <c r="B207" s="4207"/>
      <c r="C207" s="1584"/>
      <c r="D207" s="1656"/>
      <c r="E207" s="1399"/>
      <c r="F207" s="1656"/>
      <c r="G207" s="402"/>
      <c r="I207" s="4268"/>
      <c r="J207" s="4207" t="s">
        <v>253</v>
      </c>
      <c r="K207" s="1656"/>
      <c r="L207" s="402"/>
      <c r="M207" s="1656"/>
      <c r="N207" s="402"/>
      <c r="P207" s="4268"/>
      <c r="Q207" s="4207" t="s">
        <v>253</v>
      </c>
      <c r="R207" s="1656"/>
      <c r="S207" s="402"/>
      <c r="T207" s="1656"/>
      <c r="U207" s="402"/>
      <c r="W207" s="4304"/>
      <c r="X207" s="4305"/>
      <c r="Y207" s="3107"/>
      <c r="Z207" s="97"/>
      <c r="AA207" s="3100"/>
      <c r="AB207" s="97"/>
      <c r="AC207" s="3100"/>
    </row>
    <row r="208" spans="1:29" ht="15" customHeight="1">
      <c r="A208" s="1655"/>
      <c r="B208" s="4207"/>
      <c r="C208" s="1584"/>
      <c r="D208" s="324"/>
      <c r="E208" s="1399"/>
      <c r="F208" s="1656"/>
      <c r="G208" s="402"/>
      <c r="I208" s="1655"/>
      <c r="J208" s="4207"/>
      <c r="K208" s="324"/>
      <c r="L208" s="402"/>
      <c r="M208" s="1656"/>
      <c r="N208" s="402"/>
      <c r="P208" s="1655"/>
      <c r="Q208" s="4207"/>
      <c r="R208" s="324"/>
      <c r="S208" s="402"/>
      <c r="T208" s="1656"/>
      <c r="U208" s="402"/>
      <c r="W208" s="3108"/>
      <c r="X208" s="4306"/>
      <c r="Y208" s="3109"/>
      <c r="Z208" s="97"/>
      <c r="AA208" s="3100"/>
      <c r="AB208" s="97"/>
      <c r="AC208" s="3100"/>
    </row>
    <row r="209" spans="1:29">
      <c r="C209" s="2600"/>
      <c r="Y209" s="2600"/>
    </row>
    <row r="210" spans="1:29" ht="15" customHeight="1">
      <c r="A210" s="1674"/>
      <c r="B210" s="3770"/>
      <c r="C210" s="2259"/>
      <c r="D210" s="1673" t="s">
        <v>39</v>
      </c>
      <c r="E210" s="1636">
        <f>'Оз Основная продукция'!H185</f>
        <v>0</v>
      </c>
      <c r="F210" s="1673"/>
      <c r="G210" s="402"/>
      <c r="I210" s="1674"/>
      <c r="J210" s="4202"/>
      <c r="K210" s="1673" t="s">
        <v>39</v>
      </c>
      <c r="L210" s="402">
        <f>'Оз Основная продукция'!Q185</f>
        <v>10</v>
      </c>
      <c r="M210" s="1673"/>
      <c r="N210" s="402"/>
      <c r="P210" s="1674"/>
      <c r="Q210" s="4202"/>
      <c r="R210" s="1673" t="s">
        <v>39</v>
      </c>
      <c r="S210" s="402">
        <f>'Оз 16,00'!Y9</f>
        <v>0</v>
      </c>
      <c r="T210" s="1673"/>
      <c r="U210" s="402"/>
      <c r="W210" s="1674"/>
      <c r="X210" s="4202"/>
      <c r="Y210" s="2259"/>
      <c r="Z210" s="1673" t="s">
        <v>39</v>
      </c>
      <c r="AA210" s="402">
        <f>'Оз Основная продукция'!AG185</f>
        <v>8</v>
      </c>
      <c r="AB210" s="324"/>
      <c r="AC210" s="402"/>
    </row>
    <row r="211" spans="1:29" ht="15" customHeight="1">
      <c r="A211" s="325">
        <f>A202</f>
        <v>0.41666666666666669</v>
      </c>
      <c r="B211" s="3771"/>
      <c r="C211" s="2259"/>
      <c r="D211" s="1673" t="s">
        <v>510</v>
      </c>
      <c r="E211" s="1663">
        <f>'Оз Основная продукция'!H188</f>
        <v>0</v>
      </c>
      <c r="F211" s="1673"/>
      <c r="G211" s="402"/>
      <c r="I211" s="325">
        <f>I202</f>
        <v>0</v>
      </c>
      <c r="J211" s="4202"/>
      <c r="K211" s="1673" t="s">
        <v>510</v>
      </c>
      <c r="L211" s="1663">
        <f>'Оз Основная продукция'!Q188</f>
        <v>10</v>
      </c>
      <c r="M211" s="1673"/>
      <c r="N211" s="402"/>
      <c r="P211" s="325">
        <f>P202</f>
        <v>0</v>
      </c>
      <c r="Q211" s="4202"/>
      <c r="R211" s="1673" t="s">
        <v>510</v>
      </c>
      <c r="S211" s="1663">
        <f>'Оз 16,00'!Y12</f>
        <v>0</v>
      </c>
      <c r="T211" s="1673"/>
      <c r="U211" s="402"/>
      <c r="W211" s="325">
        <f>W202</f>
        <v>0.79166666666666663</v>
      </c>
      <c r="X211" s="4202"/>
      <c r="Y211" s="2259"/>
      <c r="Z211" s="1673" t="s">
        <v>510</v>
      </c>
      <c r="AA211" s="1663">
        <f>'Оз Основная продукция'!AG188</f>
        <v>0</v>
      </c>
      <c r="AB211" s="1673"/>
      <c r="AC211" s="402"/>
    </row>
    <row r="212" spans="1:29" ht="15" customHeight="1">
      <c r="A212" s="4206" t="s">
        <v>874</v>
      </c>
      <c r="B212" s="3806"/>
      <c r="C212" s="1584"/>
      <c r="D212" s="1775" t="s">
        <v>296</v>
      </c>
      <c r="E212" s="1636">
        <f>'Оз Основная продукция'!H193</f>
        <v>0</v>
      </c>
      <c r="F212" s="1673"/>
      <c r="G212" s="402"/>
      <c r="I212" s="4206" t="str">
        <f>A212</f>
        <v>Оазис Технопарк</v>
      </c>
      <c r="J212" s="4207" t="s">
        <v>251</v>
      </c>
      <c r="K212" s="1900" t="s">
        <v>296</v>
      </c>
      <c r="L212" s="402">
        <f>'Оз Основная продукция'!Q193</f>
        <v>0</v>
      </c>
      <c r="M212" s="1673"/>
      <c r="N212" s="402"/>
      <c r="P212" s="4206" t="str">
        <f>I212</f>
        <v>Оазис Технопарк</v>
      </c>
      <c r="Q212" s="4207" t="s">
        <v>251</v>
      </c>
      <c r="R212" s="1775" t="s">
        <v>296</v>
      </c>
      <c r="S212" s="402">
        <f>'Оз 16,00'!Y16</f>
        <v>0</v>
      </c>
      <c r="T212" s="1673"/>
      <c r="U212" s="402"/>
      <c r="W212" s="4206" t="str">
        <f>I212</f>
        <v>Оазис Технопарк</v>
      </c>
      <c r="X212" s="4207" t="s">
        <v>251</v>
      </c>
      <c r="Y212" s="1584"/>
      <c r="Z212" s="1775" t="s">
        <v>296</v>
      </c>
      <c r="AA212" s="402">
        <f>'Оз Основная продукция'!AG193</f>
        <v>3</v>
      </c>
      <c r="AB212" s="1673"/>
      <c r="AC212" s="1636"/>
    </row>
    <row r="213" spans="1:29" ht="15" customHeight="1">
      <c r="A213" s="4206"/>
      <c r="B213" s="3807"/>
      <c r="C213" s="1584"/>
      <c r="D213" s="1775" t="s">
        <v>55</v>
      </c>
      <c r="E213" s="1636">
        <f>'Оз Основная продукция'!H195</f>
        <v>0</v>
      </c>
      <c r="F213" s="1673"/>
      <c r="G213" s="402"/>
      <c r="I213" s="4206"/>
      <c r="J213" s="4207"/>
      <c r="K213" s="2317" t="s">
        <v>55</v>
      </c>
      <c r="L213" s="402">
        <f>'Оз 13;00'!DA22</f>
        <v>1</v>
      </c>
      <c r="M213" s="1673"/>
      <c r="N213" s="402"/>
      <c r="P213" s="4206"/>
      <c r="Q213" s="4207"/>
      <c r="R213" s="2317" t="s">
        <v>55</v>
      </c>
      <c r="S213" s="402">
        <f>'Оз 16,00'!Y18</f>
        <v>0</v>
      </c>
      <c r="T213" s="1673"/>
      <c r="U213" s="402"/>
      <c r="W213" s="4206"/>
      <c r="X213" s="4207"/>
      <c r="Y213" s="1584"/>
      <c r="Z213" s="2317" t="s">
        <v>55</v>
      </c>
      <c r="AA213" s="402">
        <f>'Оз Основная продукция'!AG195</f>
        <v>0</v>
      </c>
      <c r="AB213" s="1673"/>
      <c r="AC213" s="1636"/>
    </row>
    <row r="214" spans="1:29" ht="15" customHeight="1">
      <c r="A214" s="326"/>
      <c r="B214" s="4207" t="s">
        <v>252</v>
      </c>
      <c r="C214" s="1584"/>
      <c r="D214" s="324" t="s">
        <v>858</v>
      </c>
      <c r="E214" s="3438">
        <f>'Оз Основная продукция'!H196</f>
        <v>0</v>
      </c>
      <c r="F214" s="36"/>
      <c r="G214" s="402"/>
      <c r="I214" s="326"/>
      <c r="J214" s="4207" t="s">
        <v>252</v>
      </c>
      <c r="K214" s="324" t="str">
        <f>D214</f>
        <v>Восточный</v>
      </c>
      <c r="L214" s="402">
        <f>'Оз Основная продукция'!Q196</f>
        <v>0</v>
      </c>
      <c r="M214" s="36"/>
      <c r="N214" s="402"/>
      <c r="P214" s="326"/>
      <c r="Q214" s="4207" t="s">
        <v>252</v>
      </c>
      <c r="R214" s="324"/>
      <c r="S214" s="402"/>
      <c r="T214" s="36"/>
      <c r="U214" s="402"/>
      <c r="W214" s="326"/>
      <c r="X214" s="4207" t="s">
        <v>252</v>
      </c>
      <c r="Y214" s="1584"/>
      <c r="Z214" s="97" t="s">
        <v>858</v>
      </c>
      <c r="AA214" s="1399">
        <f>'Оз Основная продукция'!AG196</f>
        <v>1</v>
      </c>
      <c r="AB214" s="36"/>
      <c r="AC214" s="1636"/>
    </row>
    <row r="215" spans="1:29" ht="15" customHeight="1">
      <c r="A215" s="4267">
        <f>A206</f>
        <v>44606</v>
      </c>
      <c r="B215" s="4207"/>
      <c r="C215" s="1584"/>
      <c r="D215" s="324" t="s">
        <v>771</v>
      </c>
      <c r="E215" s="1399"/>
      <c r="F215" s="1673"/>
      <c r="G215" s="402"/>
      <c r="I215" s="4267">
        <f>I206</f>
        <v>44606</v>
      </c>
      <c r="J215" s="4207"/>
      <c r="K215" s="324"/>
      <c r="L215" s="402"/>
      <c r="M215" s="1673"/>
      <c r="N215" s="402"/>
      <c r="P215" s="4267" t="e">
        <f>P206</f>
        <v>#REF!</v>
      </c>
      <c r="Q215" s="4207"/>
      <c r="R215" s="324"/>
      <c r="S215" s="402"/>
      <c r="T215" s="1673"/>
      <c r="U215" s="402"/>
      <c r="W215" s="4267">
        <f>W206</f>
        <v>44606</v>
      </c>
      <c r="X215" s="4207"/>
      <c r="Y215" s="1584"/>
      <c r="Z215" s="97" t="s">
        <v>771</v>
      </c>
      <c r="AA215" s="1399"/>
      <c r="AB215" s="1673"/>
      <c r="AC215" s="402"/>
    </row>
    <row r="216" spans="1:29" ht="15" customHeight="1">
      <c r="A216" s="4268"/>
      <c r="B216" s="4207" t="s">
        <v>253</v>
      </c>
      <c r="C216" s="1584"/>
      <c r="D216" s="1673"/>
      <c r="E216" s="1399"/>
      <c r="F216" s="1673"/>
      <c r="G216" s="402"/>
      <c r="I216" s="4268"/>
      <c r="J216" s="4207" t="s">
        <v>253</v>
      </c>
      <c r="K216" s="1673"/>
      <c r="L216" s="402"/>
      <c r="M216" s="1673"/>
      <c r="N216" s="402"/>
      <c r="P216" s="4268"/>
      <c r="Q216" s="4207" t="s">
        <v>253</v>
      </c>
      <c r="R216" s="1673"/>
      <c r="S216" s="402"/>
      <c r="T216" s="1673"/>
      <c r="U216" s="402"/>
      <c r="W216" s="4268"/>
      <c r="X216" s="4207" t="s">
        <v>253</v>
      </c>
      <c r="Y216" s="1584"/>
      <c r="Z216" s="1673"/>
      <c r="AA216" s="1399"/>
      <c r="AB216" s="1673"/>
      <c r="AC216" s="402"/>
    </row>
    <row r="217" spans="1:29" ht="15" customHeight="1">
      <c r="A217" s="1672"/>
      <c r="B217" s="4207"/>
      <c r="C217" s="1584"/>
      <c r="D217" s="324"/>
      <c r="E217" s="1399"/>
      <c r="F217" s="1673"/>
      <c r="G217" s="402"/>
      <c r="I217" s="1672"/>
      <c r="J217" s="4207"/>
      <c r="K217" s="324"/>
      <c r="L217" s="402"/>
      <c r="M217" s="1673"/>
      <c r="N217" s="402"/>
      <c r="P217" s="1672"/>
      <c r="Q217" s="4207"/>
      <c r="R217" s="324"/>
      <c r="S217" s="402"/>
      <c r="T217" s="1673"/>
      <c r="U217" s="402"/>
      <c r="W217" s="1672"/>
      <c r="X217" s="4207"/>
      <c r="Y217" s="1584"/>
      <c r="Z217" s="324"/>
      <c r="AA217" s="1399"/>
      <c r="AB217" s="1673"/>
      <c r="AC217" s="402"/>
    </row>
    <row r="218" spans="1:29">
      <c r="C218" s="2600"/>
      <c r="Y218" s="2600"/>
    </row>
    <row r="219" spans="1:29" ht="15" customHeight="1">
      <c r="A219" s="1674"/>
      <c r="B219" s="3770"/>
      <c r="C219" s="2259"/>
      <c r="D219" s="1673" t="s">
        <v>39</v>
      </c>
      <c r="E219" s="1636">
        <f>'Оз 5;30'!DI12</f>
        <v>8</v>
      </c>
      <c r="F219" s="1673"/>
      <c r="G219" s="402"/>
      <c r="I219" s="1674"/>
      <c r="J219" s="4202"/>
      <c r="K219" s="1673" t="s">
        <v>39</v>
      </c>
      <c r="L219" s="402">
        <f>'Оз 13;00'!DK12</f>
        <v>18</v>
      </c>
      <c r="M219" s="1673"/>
      <c r="N219" s="402"/>
      <c r="P219" s="1674"/>
      <c r="Q219" s="4202"/>
      <c r="R219" s="1673" t="s">
        <v>39</v>
      </c>
      <c r="S219" s="402">
        <f>'Оз 16,00'!AI9</f>
        <v>0</v>
      </c>
      <c r="T219" s="1673"/>
      <c r="U219" s="402"/>
      <c r="W219" s="1674"/>
      <c r="X219" s="4202"/>
      <c r="Y219" s="2259"/>
      <c r="Z219" s="1673" t="s">
        <v>39</v>
      </c>
      <c r="AA219" s="402">
        <f>'Оз 19;00'!DK12</f>
        <v>16</v>
      </c>
      <c r="AB219" s="324"/>
      <c r="AC219" s="402"/>
    </row>
    <row r="220" spans="1:29" ht="15" customHeight="1">
      <c r="A220" s="325">
        <f>A211</f>
        <v>0.41666666666666669</v>
      </c>
      <c r="B220" s="3771"/>
      <c r="C220" s="2259"/>
      <c r="D220" s="1673" t="s">
        <v>510</v>
      </c>
      <c r="E220" s="1663">
        <f>'Оз 5;30'!DJ15</f>
        <v>5</v>
      </c>
      <c r="F220" s="1673"/>
      <c r="G220" s="402"/>
      <c r="I220" s="325">
        <f>I211</f>
        <v>0</v>
      </c>
      <c r="J220" s="4202"/>
      <c r="K220" s="1673" t="s">
        <v>510</v>
      </c>
      <c r="L220" s="1663">
        <f>'Оз 13;00'!DL15</f>
        <v>5</v>
      </c>
      <c r="M220" s="1673"/>
      <c r="N220" s="402"/>
      <c r="P220" s="325">
        <f>P211</f>
        <v>0</v>
      </c>
      <c r="Q220" s="4202"/>
      <c r="R220" s="1673" t="s">
        <v>510</v>
      </c>
      <c r="S220" s="1663">
        <f>'Оз 16,00'!AI12</f>
        <v>0</v>
      </c>
      <c r="T220" s="1673"/>
      <c r="U220" s="402"/>
      <c r="W220" s="325">
        <f>W211</f>
        <v>0.79166666666666663</v>
      </c>
      <c r="X220" s="4202"/>
      <c r="Y220" s="2259"/>
      <c r="Z220" s="1673" t="s">
        <v>510</v>
      </c>
      <c r="AA220" s="1663">
        <f>'Оз 19;00'!DL15</f>
        <v>15</v>
      </c>
      <c r="AB220" s="1673"/>
      <c r="AC220" s="402"/>
    </row>
    <row r="221" spans="1:29" ht="15" customHeight="1">
      <c r="A221" s="4206" t="s">
        <v>630</v>
      </c>
      <c r="B221" s="3806"/>
      <c r="C221" s="1584"/>
      <c r="D221" s="1775" t="s">
        <v>296</v>
      </c>
      <c r="E221" s="402">
        <f>'Оз 5;30'!DI20</f>
        <v>2</v>
      </c>
      <c r="F221" s="1673"/>
      <c r="G221" s="402"/>
      <c r="I221" s="4307" t="s">
        <v>630</v>
      </c>
      <c r="J221" s="4207" t="s">
        <v>251</v>
      </c>
      <c r="K221" s="1900" t="s">
        <v>296</v>
      </c>
      <c r="L221" s="402">
        <f>'Оз 13;00'!DK20</f>
        <v>4</v>
      </c>
      <c r="M221" s="1673"/>
      <c r="N221" s="402"/>
      <c r="P221" s="4206" t="str">
        <f>I221</f>
        <v>Оазис 12мкр</v>
      </c>
      <c r="Q221" s="4207" t="s">
        <v>251</v>
      </c>
      <c r="R221" s="1775" t="s">
        <v>296</v>
      </c>
      <c r="S221" s="402">
        <f>'Оз 16,00'!AI16</f>
        <v>0</v>
      </c>
      <c r="T221" s="1673"/>
      <c r="U221" s="402"/>
      <c r="W221" s="4307" t="s">
        <v>630</v>
      </c>
      <c r="X221" s="4207" t="s">
        <v>251</v>
      </c>
      <c r="Y221" s="1584"/>
      <c r="Z221" s="1775" t="s">
        <v>296</v>
      </c>
      <c r="AA221" s="402">
        <f>'Оз 19;00'!DK20</f>
        <v>1</v>
      </c>
      <c r="AB221" s="1673"/>
      <c r="AC221" s="1636"/>
    </row>
    <row r="222" spans="1:29" ht="15" customHeight="1">
      <c r="A222" s="4206"/>
      <c r="B222" s="3807"/>
      <c r="C222" s="1584"/>
      <c r="D222" s="2317" t="s">
        <v>55</v>
      </c>
      <c r="E222" s="402">
        <f>'Оз 5;30'!DI22</f>
        <v>1</v>
      </c>
      <c r="F222" s="1673"/>
      <c r="G222" s="402"/>
      <c r="I222" s="4307"/>
      <c r="J222" s="4207"/>
      <c r="K222" s="2317" t="s">
        <v>55</v>
      </c>
      <c r="L222" s="402">
        <f>'Оз 13;00'!DK22</f>
        <v>0</v>
      </c>
      <c r="M222" s="1673"/>
      <c r="N222" s="402"/>
      <c r="P222" s="4206"/>
      <c r="Q222" s="4207"/>
      <c r="R222" s="2317" t="s">
        <v>55</v>
      </c>
      <c r="S222" s="402">
        <f>'Оз 16,00'!AI18</f>
        <v>0</v>
      </c>
      <c r="T222" s="1673"/>
      <c r="U222" s="402"/>
      <c r="W222" s="4307"/>
      <c r="X222" s="4207"/>
      <c r="Y222" s="1584"/>
      <c r="Z222" s="2317" t="s">
        <v>55</v>
      </c>
      <c r="AA222" s="402">
        <f>'Оз 19;00'!DK22</f>
        <v>1</v>
      </c>
      <c r="AB222" s="1673"/>
      <c r="AC222" s="1636"/>
    </row>
    <row r="223" spans="1:29" ht="15" customHeight="1">
      <c r="A223" s="326"/>
      <c r="B223" s="4207" t="s">
        <v>252</v>
      </c>
      <c r="C223" s="1584"/>
      <c r="D223" s="324" t="s">
        <v>858</v>
      </c>
      <c r="E223" s="1399">
        <f>'Оз 5;30'!DI23</f>
        <v>0</v>
      </c>
      <c r="F223" s="36"/>
      <c r="G223" s="402"/>
      <c r="I223" s="326"/>
      <c r="J223" s="4207" t="s">
        <v>252</v>
      </c>
      <c r="K223" s="324" t="s">
        <v>858</v>
      </c>
      <c r="L223" s="402">
        <f>'Оз 13;00'!DK23</f>
        <v>1</v>
      </c>
      <c r="M223" s="36"/>
      <c r="N223" s="402"/>
      <c r="P223" s="326"/>
      <c r="Q223" s="4207" t="s">
        <v>252</v>
      </c>
      <c r="R223" s="324"/>
      <c r="S223" s="402"/>
      <c r="T223" s="36"/>
      <c r="U223" s="402"/>
      <c r="W223" s="326"/>
      <c r="X223" s="4207" t="s">
        <v>252</v>
      </c>
      <c r="Y223" s="1584"/>
      <c r="Z223" s="1673" t="s">
        <v>858</v>
      </c>
      <c r="AA223" s="1399">
        <f>'Оз 19;00'!DK23</f>
        <v>1</v>
      </c>
      <c r="AB223" s="36"/>
      <c r="AC223" s="1636"/>
    </row>
    <row r="224" spans="1:29" ht="15" customHeight="1">
      <c r="A224" s="4267">
        <f>A215</f>
        <v>44606</v>
      </c>
      <c r="B224" s="4207"/>
      <c r="C224" s="1584"/>
      <c r="D224" s="324"/>
      <c r="E224" s="1399"/>
      <c r="F224" s="1673"/>
      <c r="G224" s="402"/>
      <c r="I224" s="4267">
        <f>I215</f>
        <v>44606</v>
      </c>
      <c r="J224" s="4207"/>
      <c r="K224" s="324"/>
      <c r="L224" s="402"/>
      <c r="M224" s="1673"/>
      <c r="N224" s="402"/>
      <c r="P224" s="4267" t="e">
        <f>P215</f>
        <v>#REF!</v>
      </c>
      <c r="Q224" s="4207"/>
      <c r="R224" s="324"/>
      <c r="S224" s="402"/>
      <c r="T224" s="1673"/>
      <c r="U224" s="402"/>
      <c r="W224" s="4267">
        <f>W215</f>
        <v>44606</v>
      </c>
      <c r="X224" s="4207"/>
      <c r="Y224" s="1584"/>
      <c r="Z224" s="1673"/>
      <c r="AA224" s="1399"/>
      <c r="AB224" s="1673"/>
      <c r="AC224" s="402"/>
    </row>
    <row r="225" spans="1:29" ht="15" customHeight="1">
      <c r="A225" s="4268"/>
      <c r="B225" s="4207" t="s">
        <v>253</v>
      </c>
      <c r="C225" s="1584"/>
      <c r="D225" s="1673"/>
      <c r="E225" s="1399"/>
      <c r="F225" s="1673"/>
      <c r="G225" s="402"/>
      <c r="I225" s="4268"/>
      <c r="J225" s="4207" t="s">
        <v>253</v>
      </c>
      <c r="K225" s="1673"/>
      <c r="L225" s="402"/>
      <c r="M225" s="1673"/>
      <c r="N225" s="402"/>
      <c r="P225" s="4268"/>
      <c r="Q225" s="4207" t="s">
        <v>253</v>
      </c>
      <c r="R225" s="1673"/>
      <c r="S225" s="402"/>
      <c r="T225" s="1673"/>
      <c r="U225" s="402"/>
      <c r="W225" s="4268"/>
      <c r="X225" s="4207" t="s">
        <v>253</v>
      </c>
      <c r="Y225" s="1584"/>
      <c r="Z225" s="1673"/>
      <c r="AA225" s="1399"/>
      <c r="AB225" s="1673"/>
      <c r="AC225" s="402"/>
    </row>
    <row r="226" spans="1:29" ht="15" customHeight="1">
      <c r="A226" s="1672"/>
      <c r="B226" s="4207"/>
      <c r="C226" s="1584"/>
      <c r="D226" s="324"/>
      <c r="E226" s="1399"/>
      <c r="F226" s="1673"/>
      <c r="G226" s="402"/>
      <c r="I226" s="1672"/>
      <c r="J226" s="4207"/>
      <c r="K226" s="324"/>
      <c r="L226" s="402"/>
      <c r="M226" s="1673"/>
      <c r="N226" s="402"/>
      <c r="P226" s="1672"/>
      <c r="Q226" s="4207"/>
      <c r="R226" s="324"/>
      <c r="S226" s="402"/>
      <c r="T226" s="1673"/>
      <c r="U226" s="402"/>
      <c r="W226" s="1672"/>
      <c r="X226" s="4207"/>
      <c r="Y226" s="1584"/>
      <c r="Z226" s="324"/>
      <c r="AA226" s="1399"/>
      <c r="AB226" s="1673"/>
      <c r="AC226" s="402"/>
    </row>
    <row r="227" spans="1:29" ht="15" customHeight="1">
      <c r="A227" s="3"/>
      <c r="B227" s="2131"/>
      <c r="C227" s="2588"/>
      <c r="D227" s="36"/>
      <c r="E227" s="2150"/>
      <c r="F227" s="3"/>
      <c r="G227" s="2151"/>
      <c r="I227" s="3"/>
      <c r="J227" s="2131"/>
      <c r="K227" s="36"/>
      <c r="L227" s="2151"/>
      <c r="M227" s="3"/>
      <c r="N227" s="2151"/>
      <c r="P227" s="3"/>
      <c r="Q227" s="2131"/>
      <c r="R227" s="36"/>
      <c r="S227" s="2151"/>
      <c r="T227" s="3"/>
      <c r="U227" s="2151"/>
      <c r="W227" s="3"/>
      <c r="X227" s="2131"/>
      <c r="Y227" s="2588"/>
      <c r="Z227" s="36"/>
      <c r="AA227" s="2150"/>
      <c r="AB227" s="3"/>
      <c r="AC227" s="2151"/>
    </row>
    <row r="228" spans="1:29" ht="15" customHeight="1">
      <c r="A228" s="2136"/>
      <c r="B228" s="3770"/>
      <c r="C228" s="2259"/>
      <c r="D228" s="2133" t="s">
        <v>39</v>
      </c>
      <c r="E228" s="402">
        <f>'Оз 5;30'!AS12</f>
        <v>12</v>
      </c>
      <c r="F228" s="2133"/>
      <c r="G228" s="402"/>
      <c r="I228" s="2136"/>
      <c r="J228" s="4202"/>
      <c r="K228" s="2133" t="s">
        <v>39</v>
      </c>
      <c r="L228" s="402">
        <f>'Оз 13;00'!AS12</f>
        <v>20</v>
      </c>
      <c r="M228" s="2133"/>
      <c r="N228" s="402"/>
      <c r="P228" s="2136"/>
      <c r="Q228" s="4202"/>
      <c r="R228" s="2133" t="s">
        <v>39</v>
      </c>
      <c r="S228" s="402">
        <f>'Оз 16,00'!AS9</f>
        <v>0</v>
      </c>
      <c r="T228" s="2133"/>
      <c r="U228" s="402"/>
      <c r="W228" s="2136"/>
      <c r="X228" s="4202"/>
      <c r="Y228" s="2259"/>
      <c r="Z228" s="2133" t="s">
        <v>39</v>
      </c>
      <c r="AA228" s="402">
        <f>'Оз 19;00'!AS12</f>
        <v>16</v>
      </c>
      <c r="AB228" s="324"/>
      <c r="AC228" s="402"/>
    </row>
    <row r="229" spans="1:29" ht="15" customHeight="1">
      <c r="A229" s="325">
        <f>A220</f>
        <v>0.41666666666666669</v>
      </c>
      <c r="B229" s="3771"/>
      <c r="C229" s="2259"/>
      <c r="D229" s="2133" t="s">
        <v>510</v>
      </c>
      <c r="E229" s="1663">
        <f>'Оз 5;30'!AS15</f>
        <v>10</v>
      </c>
      <c r="F229" s="2133"/>
      <c r="G229" s="402"/>
      <c r="I229" s="325">
        <f>I220</f>
        <v>0</v>
      </c>
      <c r="J229" s="4202"/>
      <c r="K229" s="2133" t="s">
        <v>510</v>
      </c>
      <c r="L229" s="1663">
        <f>'Оз 13;00'!AS15</f>
        <v>20</v>
      </c>
      <c r="M229" s="2133"/>
      <c r="N229" s="402"/>
      <c r="P229" s="325">
        <f>P220</f>
        <v>0</v>
      </c>
      <c r="Q229" s="4202"/>
      <c r="R229" s="2133" t="s">
        <v>510</v>
      </c>
      <c r="S229" s="1663">
        <f>'Оз 16,00'!AS12</f>
        <v>0</v>
      </c>
      <c r="T229" s="2133"/>
      <c r="U229" s="402"/>
      <c r="W229" s="325">
        <f>W220</f>
        <v>0.79166666666666663</v>
      </c>
      <c r="X229" s="4202"/>
      <c r="Y229" s="2259"/>
      <c r="Z229" s="2133" t="s">
        <v>510</v>
      </c>
      <c r="AA229" s="1663">
        <f>'Оз 19;00'!AS15</f>
        <v>15</v>
      </c>
      <c r="AB229" s="2133"/>
      <c r="AC229" s="402"/>
    </row>
    <row r="230" spans="1:29" ht="15" customHeight="1">
      <c r="A230" s="4206" t="s">
        <v>598</v>
      </c>
      <c r="B230" s="3806"/>
      <c r="C230" s="1584"/>
      <c r="D230" s="2133" t="s">
        <v>296</v>
      </c>
      <c r="E230" s="402">
        <f>'Оз 5;30'!AS20</f>
        <v>2</v>
      </c>
      <c r="F230" s="2133"/>
      <c r="G230" s="402"/>
      <c r="I230" s="4206" t="str">
        <f>A230</f>
        <v>Оазис Весна</v>
      </c>
      <c r="J230" s="4207" t="s">
        <v>251</v>
      </c>
      <c r="K230" s="2133" t="s">
        <v>296</v>
      </c>
      <c r="L230" s="402">
        <f>'Оз 13;00'!AS20</f>
        <v>2</v>
      </c>
      <c r="M230" s="2133"/>
      <c r="N230" s="402"/>
      <c r="P230" s="4206" t="str">
        <f>I230</f>
        <v>Оазис Весна</v>
      </c>
      <c r="Q230" s="4207" t="s">
        <v>251</v>
      </c>
      <c r="R230" s="2133" t="s">
        <v>296</v>
      </c>
      <c r="S230" s="402">
        <f>'Оз 16,00'!AS16</f>
        <v>0</v>
      </c>
      <c r="T230" s="2133"/>
      <c r="U230" s="402"/>
      <c r="W230" s="4206" t="str">
        <f>P230</f>
        <v>Оазис Весна</v>
      </c>
      <c r="X230" s="4207" t="s">
        <v>251</v>
      </c>
      <c r="Y230" s="1584"/>
      <c r="Z230" s="2133" t="s">
        <v>296</v>
      </c>
      <c r="AA230" s="402">
        <f>'Оз 19;00'!AS20</f>
        <v>4</v>
      </c>
      <c r="AB230" s="2133"/>
      <c r="AC230" s="1636"/>
    </row>
    <row r="231" spans="1:29" ht="15" customHeight="1">
      <c r="A231" s="4206"/>
      <c r="B231" s="3807"/>
      <c r="C231" s="1584"/>
      <c r="D231" s="2317" t="s">
        <v>55</v>
      </c>
      <c r="E231" s="402">
        <f>'Оз 5;30'!AS22</f>
        <v>2</v>
      </c>
      <c r="F231" s="2133"/>
      <c r="G231" s="402"/>
      <c r="I231" s="4206"/>
      <c r="J231" s="4207"/>
      <c r="K231" s="2317" t="s">
        <v>55</v>
      </c>
      <c r="L231" s="402">
        <f>'Оз 13;00'!AS22</f>
        <v>3</v>
      </c>
      <c r="M231" s="2133"/>
      <c r="N231" s="402"/>
      <c r="P231" s="4206"/>
      <c r="Q231" s="4207"/>
      <c r="R231" s="2317" t="s">
        <v>55</v>
      </c>
      <c r="S231" s="402">
        <f>'Оз 16,00'!AS18</f>
        <v>0</v>
      </c>
      <c r="T231" s="2133"/>
      <c r="U231" s="402"/>
      <c r="W231" s="4206"/>
      <c r="X231" s="4207"/>
      <c r="Y231" s="1584"/>
      <c r="Z231" s="2317" t="s">
        <v>55</v>
      </c>
      <c r="AA231" s="402">
        <f>'Оз 19;00'!AS22</f>
        <v>4</v>
      </c>
      <c r="AB231" s="2133"/>
      <c r="AC231" s="1636"/>
    </row>
    <row r="232" spans="1:29" ht="15" customHeight="1">
      <c r="A232" s="326"/>
      <c r="B232" s="4207" t="s">
        <v>252</v>
      </c>
      <c r="C232" s="1584"/>
      <c r="D232" s="324" t="s">
        <v>858</v>
      </c>
      <c r="E232" s="1399">
        <f>'Оз 5;30'!AS23</f>
        <v>0</v>
      </c>
      <c r="F232" s="36"/>
      <c r="G232" s="402"/>
      <c r="I232" s="326"/>
      <c r="J232" s="4207" t="s">
        <v>252</v>
      </c>
      <c r="K232" s="324" t="s">
        <v>858</v>
      </c>
      <c r="L232" s="402">
        <f>'Оз 13;00'!AS23</f>
        <v>0</v>
      </c>
      <c r="M232" s="36"/>
      <c r="N232" s="402"/>
      <c r="P232" s="326"/>
      <c r="Q232" s="4207" t="s">
        <v>252</v>
      </c>
      <c r="R232" s="324"/>
      <c r="S232" s="402"/>
      <c r="T232" s="36"/>
      <c r="U232" s="402"/>
      <c r="W232" s="326"/>
      <c r="X232" s="4207" t="s">
        <v>252</v>
      </c>
      <c r="Y232" s="1584"/>
      <c r="Z232" s="97" t="s">
        <v>858</v>
      </c>
      <c r="AA232" s="1399">
        <f>'Оз 19;00'!AS23</f>
        <v>0</v>
      </c>
      <c r="AB232" s="36"/>
      <c r="AC232" s="1636"/>
    </row>
    <row r="233" spans="1:29" ht="15" customHeight="1">
      <c r="A233" s="4267">
        <f>A224</f>
        <v>44606</v>
      </c>
      <c r="B233" s="4207"/>
      <c r="C233" s="1584"/>
      <c r="D233" s="324" t="s">
        <v>771</v>
      </c>
      <c r="E233" s="1399">
        <f>'Оз 5;30'!AS24</f>
        <v>0</v>
      </c>
      <c r="F233" s="2133"/>
      <c r="G233" s="402"/>
      <c r="I233" s="4267">
        <f>I224</f>
        <v>44606</v>
      </c>
      <c r="J233" s="4207"/>
      <c r="K233" s="324" t="s">
        <v>771</v>
      </c>
      <c r="L233" s="402">
        <f>'Оз 13;00'!AS24</f>
        <v>0</v>
      </c>
      <c r="M233" s="2133"/>
      <c r="N233" s="402"/>
      <c r="P233" s="4267" t="e">
        <f>P224</f>
        <v>#REF!</v>
      </c>
      <c r="Q233" s="4207"/>
      <c r="R233" s="324"/>
      <c r="S233" s="402"/>
      <c r="T233" s="2133"/>
      <c r="U233" s="402"/>
      <c r="W233" s="4267">
        <f>W224</f>
        <v>44606</v>
      </c>
      <c r="X233" s="4207"/>
      <c r="Y233" s="1584"/>
      <c r="Z233" s="97" t="s">
        <v>771</v>
      </c>
      <c r="AA233" s="1399">
        <f>'Оз 19;00'!AS24</f>
        <v>0</v>
      </c>
      <c r="AB233" s="2133"/>
      <c r="AC233" s="402"/>
    </row>
    <row r="234" spans="1:29" ht="15" customHeight="1">
      <c r="A234" s="4268"/>
      <c r="B234" s="4207" t="s">
        <v>253</v>
      </c>
      <c r="C234" s="1584"/>
      <c r="D234" s="2133"/>
      <c r="E234" s="1399"/>
      <c r="F234" s="2133"/>
      <c r="G234" s="402"/>
      <c r="I234" s="4268"/>
      <c r="J234" s="4207" t="s">
        <v>253</v>
      </c>
      <c r="K234" s="2133"/>
      <c r="L234" s="402"/>
      <c r="M234" s="2133"/>
      <c r="N234" s="402"/>
      <c r="P234" s="4268"/>
      <c r="Q234" s="4207" t="s">
        <v>253</v>
      </c>
      <c r="R234" s="2133"/>
      <c r="S234" s="402"/>
      <c r="T234" s="2133"/>
      <c r="U234" s="402"/>
      <c r="W234" s="4268"/>
      <c r="X234" s="4207" t="s">
        <v>253</v>
      </c>
      <c r="Y234" s="1584"/>
      <c r="Z234" s="2133"/>
      <c r="AA234" s="1399"/>
      <c r="AB234" s="2133"/>
      <c r="AC234" s="402"/>
    </row>
    <row r="235" spans="1:29" ht="15" customHeight="1">
      <c r="A235" s="2135"/>
      <c r="B235" s="4207"/>
      <c r="C235" s="1584"/>
      <c r="D235" s="324"/>
      <c r="E235" s="1399"/>
      <c r="F235" s="2133"/>
      <c r="G235" s="402"/>
      <c r="I235" s="2135"/>
      <c r="J235" s="4207"/>
      <c r="K235" s="324"/>
      <c r="L235" s="402"/>
      <c r="M235" s="2133"/>
      <c r="N235" s="402"/>
      <c r="P235" s="2135"/>
      <c r="Q235" s="4207"/>
      <c r="R235" s="324"/>
      <c r="S235" s="402"/>
      <c r="T235" s="2133"/>
      <c r="U235" s="402"/>
      <c r="W235" s="2135"/>
      <c r="X235" s="4207"/>
      <c r="Y235" s="1584"/>
      <c r="Z235" s="324"/>
      <c r="AA235" s="1399"/>
      <c r="AB235" s="2133"/>
      <c r="AC235" s="402"/>
    </row>
    <row r="236" spans="1:29" ht="15" customHeight="1">
      <c r="A236" s="3"/>
      <c r="B236" s="2131"/>
      <c r="C236" s="2588"/>
      <c r="D236" s="36"/>
      <c r="E236" s="2150"/>
      <c r="F236" s="3"/>
      <c r="G236" s="2151"/>
      <c r="I236" s="3"/>
      <c r="J236" s="2131"/>
      <c r="K236" s="36"/>
      <c r="L236" s="2151"/>
      <c r="M236" s="3"/>
      <c r="N236" s="2151"/>
      <c r="P236" s="3"/>
      <c r="Q236" s="2131"/>
      <c r="R236" s="36"/>
      <c r="S236" s="2151"/>
      <c r="T236" s="3"/>
      <c r="U236" s="2151"/>
      <c r="W236" s="3"/>
      <c r="X236" s="2131"/>
      <c r="Y236" s="2588"/>
      <c r="Z236" s="36"/>
      <c r="AA236" s="2150"/>
      <c r="AB236" s="3"/>
      <c r="AC236" s="2151"/>
    </row>
    <row r="237" spans="1:29" ht="15" customHeight="1">
      <c r="A237" s="2136"/>
      <c r="B237" s="3770"/>
      <c r="C237" s="2259"/>
      <c r="D237" s="2133" t="s">
        <v>39</v>
      </c>
      <c r="E237" s="402">
        <f>'Оз 5;30'!BC12</f>
        <v>10</v>
      </c>
      <c r="F237" s="2133"/>
      <c r="G237" s="402"/>
      <c r="I237" s="2136"/>
      <c r="J237" s="4202"/>
      <c r="K237" s="2133" t="s">
        <v>39</v>
      </c>
      <c r="L237" s="402">
        <f>'Оз 13;00'!BC12</f>
        <v>24</v>
      </c>
      <c r="M237" s="2133"/>
      <c r="N237" s="402"/>
      <c r="P237" s="2136"/>
      <c r="Q237" s="4202"/>
      <c r="R237" s="2133" t="s">
        <v>39</v>
      </c>
      <c r="S237" s="402">
        <f>'Оз 16,00'!BC9</f>
        <v>0</v>
      </c>
      <c r="T237" s="2133"/>
      <c r="U237" s="402"/>
      <c r="W237" s="2136"/>
      <c r="X237" s="4202"/>
      <c r="Y237" s="2259"/>
      <c r="Z237" s="2133" t="s">
        <v>39</v>
      </c>
      <c r="AA237" s="402">
        <f>'Оз 19;00'!BC12</f>
        <v>20</v>
      </c>
      <c r="AB237" s="324"/>
      <c r="AC237" s="402"/>
    </row>
    <row r="238" spans="1:29" ht="15" customHeight="1">
      <c r="A238" s="325">
        <f>A229</f>
        <v>0.41666666666666669</v>
      </c>
      <c r="B238" s="3771"/>
      <c r="C238" s="2259"/>
      <c r="D238" s="2133" t="s">
        <v>510</v>
      </c>
      <c r="E238" s="1663">
        <f>'Оз 5;30'!BC15</f>
        <v>15</v>
      </c>
      <c r="F238" s="2133"/>
      <c r="G238" s="402"/>
      <c r="I238" s="325">
        <f>I229</f>
        <v>0</v>
      </c>
      <c r="J238" s="4202"/>
      <c r="K238" s="2133" t="s">
        <v>510</v>
      </c>
      <c r="L238" s="1663">
        <f>'Оз 13;00'!BC15</f>
        <v>10</v>
      </c>
      <c r="M238" s="2133"/>
      <c r="N238" s="402"/>
      <c r="P238" s="325">
        <f>P229</f>
        <v>0</v>
      </c>
      <c r="Q238" s="4202"/>
      <c r="R238" s="2133" t="s">
        <v>510</v>
      </c>
      <c r="S238" s="1663">
        <f>'Оз 16,00'!BC12</f>
        <v>0</v>
      </c>
      <c r="T238" s="2133"/>
      <c r="U238" s="402"/>
      <c r="W238" s="325">
        <f>W229</f>
        <v>0.79166666666666663</v>
      </c>
      <c r="X238" s="4202"/>
      <c r="Y238" s="2259"/>
      <c r="Z238" s="2133" t="s">
        <v>510</v>
      </c>
      <c r="AA238" s="1663">
        <f>'Оз 19;00'!BC15</f>
        <v>20</v>
      </c>
      <c r="AB238" s="2133"/>
      <c r="AC238" s="402"/>
    </row>
    <row r="239" spans="1:29" ht="15" customHeight="1">
      <c r="A239" s="4206" t="s">
        <v>597</v>
      </c>
      <c r="B239" s="3806"/>
      <c r="C239" s="1584"/>
      <c r="D239" s="2133" t="s">
        <v>296</v>
      </c>
      <c r="E239" s="402">
        <f>'Оз 5;30'!BC20</f>
        <v>2</v>
      </c>
      <c r="F239" s="2133"/>
      <c r="G239" s="402"/>
      <c r="I239" s="4206" t="str">
        <f>A239</f>
        <v>Оазис Карпинка</v>
      </c>
      <c r="J239" s="4207" t="s">
        <v>251</v>
      </c>
      <c r="K239" s="2133" t="s">
        <v>296</v>
      </c>
      <c r="L239" s="402">
        <f>'Оз 13;00'!BC20</f>
        <v>3</v>
      </c>
      <c r="M239" s="2133"/>
      <c r="N239" s="402"/>
      <c r="P239" s="4206" t="str">
        <f>I239</f>
        <v>Оазис Карпинка</v>
      </c>
      <c r="Q239" s="4207" t="s">
        <v>251</v>
      </c>
      <c r="R239" s="2133" t="s">
        <v>296</v>
      </c>
      <c r="S239" s="402">
        <f>'Оз 16,00'!BC16</f>
        <v>0</v>
      </c>
      <c r="T239" s="2133"/>
      <c r="U239" s="402"/>
      <c r="W239" s="4206" t="str">
        <f>P239</f>
        <v>Оазис Карпинка</v>
      </c>
      <c r="X239" s="4207" t="s">
        <v>251</v>
      </c>
      <c r="Y239" s="1584"/>
      <c r="Z239" s="2133" t="s">
        <v>296</v>
      </c>
      <c r="AA239" s="402">
        <f>'Оз 19;00'!BC20</f>
        <v>2</v>
      </c>
      <c r="AB239" s="2133"/>
      <c r="AC239" s="1636"/>
    </row>
    <row r="240" spans="1:29" ht="15" customHeight="1">
      <c r="A240" s="4206"/>
      <c r="B240" s="3807"/>
      <c r="C240" s="1584"/>
      <c r="D240" s="2317" t="s">
        <v>55</v>
      </c>
      <c r="E240" s="402">
        <f>'Оз 5;30'!BC22</f>
        <v>1</v>
      </c>
      <c r="F240" s="2133"/>
      <c r="G240" s="402"/>
      <c r="I240" s="4206"/>
      <c r="J240" s="4207"/>
      <c r="K240" s="2317" t="s">
        <v>55</v>
      </c>
      <c r="L240" s="402">
        <f>'Оз 13;00'!BC22</f>
        <v>0</v>
      </c>
      <c r="M240" s="2133"/>
      <c r="N240" s="402"/>
      <c r="P240" s="4206"/>
      <c r="Q240" s="4207"/>
      <c r="R240" s="2317" t="s">
        <v>55</v>
      </c>
      <c r="S240" s="402">
        <f>'Оз 16,00'!BC18</f>
        <v>0</v>
      </c>
      <c r="T240" s="2133"/>
      <c r="U240" s="402"/>
      <c r="W240" s="4206"/>
      <c r="X240" s="4207"/>
      <c r="Y240" s="1584"/>
      <c r="Z240" s="2317" t="s">
        <v>55</v>
      </c>
      <c r="AA240" s="402">
        <f>'Оз 19;00'!BC22</f>
        <v>1</v>
      </c>
      <c r="AB240" s="2133"/>
      <c r="AC240" s="1636"/>
    </row>
    <row r="241" spans="1:29" ht="15" customHeight="1">
      <c r="A241" s="326"/>
      <c r="B241" s="4207" t="s">
        <v>252</v>
      </c>
      <c r="C241" s="1584"/>
      <c r="D241" s="324" t="s">
        <v>858</v>
      </c>
      <c r="E241" s="1399">
        <f>'Оз 5;30'!BC23</f>
        <v>0</v>
      </c>
      <c r="F241" s="36"/>
      <c r="G241" s="402"/>
      <c r="I241" s="326"/>
      <c r="J241" s="4207" t="s">
        <v>252</v>
      </c>
      <c r="K241" s="324" t="s">
        <v>858</v>
      </c>
      <c r="L241" s="402">
        <f>'Оз 13;00'!BC23</f>
        <v>0</v>
      </c>
      <c r="M241" s="36"/>
      <c r="N241" s="402"/>
      <c r="P241" s="326"/>
      <c r="Q241" s="4207" t="s">
        <v>252</v>
      </c>
      <c r="R241" s="324"/>
      <c r="S241" s="402"/>
      <c r="T241" s="36"/>
      <c r="U241" s="402"/>
      <c r="W241" s="326"/>
      <c r="X241" s="4207" t="s">
        <v>252</v>
      </c>
      <c r="Y241" s="1584"/>
      <c r="Z241" s="97" t="s">
        <v>858</v>
      </c>
      <c r="AA241" s="1399">
        <f>'Оз 19;00'!BC23</f>
        <v>0</v>
      </c>
      <c r="AB241" s="36"/>
      <c r="AC241" s="1636"/>
    </row>
    <row r="242" spans="1:29" ht="15" customHeight="1">
      <c r="A242" s="4267">
        <f>A233</f>
        <v>44606</v>
      </c>
      <c r="B242" s="4207"/>
      <c r="C242" s="1584"/>
      <c r="D242" s="324" t="s">
        <v>771</v>
      </c>
      <c r="E242" s="1399">
        <f>'Оз 5;30'!BC24</f>
        <v>0</v>
      </c>
      <c r="F242" s="2133"/>
      <c r="G242" s="402"/>
      <c r="I242" s="4267">
        <f>I233</f>
        <v>44606</v>
      </c>
      <c r="J242" s="4207"/>
      <c r="K242" s="324" t="s">
        <v>771</v>
      </c>
      <c r="L242" s="402">
        <f>'Оз 13;00'!BC24</f>
        <v>0</v>
      </c>
      <c r="M242" s="2133"/>
      <c r="N242" s="402"/>
      <c r="P242" s="4267" t="e">
        <f>P233</f>
        <v>#REF!</v>
      </c>
      <c r="Q242" s="4207"/>
      <c r="R242" s="324"/>
      <c r="S242" s="402"/>
      <c r="T242" s="2133"/>
      <c r="U242" s="402"/>
      <c r="W242" s="4267">
        <f>W233</f>
        <v>44606</v>
      </c>
      <c r="X242" s="4207"/>
      <c r="Y242" s="1584"/>
      <c r="Z242" s="97" t="s">
        <v>771</v>
      </c>
      <c r="AA242" s="1399">
        <f>'Оз 19;00'!BC24</f>
        <v>0</v>
      </c>
      <c r="AB242" s="2133"/>
      <c r="AC242" s="402"/>
    </row>
    <row r="243" spans="1:29" ht="15" customHeight="1">
      <c r="A243" s="4268"/>
      <c r="B243" s="4207" t="s">
        <v>253</v>
      </c>
      <c r="C243" s="1584"/>
      <c r="D243" s="2133"/>
      <c r="E243" s="1399"/>
      <c r="F243" s="2133"/>
      <c r="G243" s="402"/>
      <c r="I243" s="4268"/>
      <c r="J243" s="4207" t="s">
        <v>253</v>
      </c>
      <c r="K243" s="2133"/>
      <c r="L243" s="402"/>
      <c r="M243" s="2133"/>
      <c r="N243" s="402"/>
      <c r="P243" s="4268"/>
      <c r="Q243" s="4207" t="s">
        <v>253</v>
      </c>
      <c r="R243" s="2133"/>
      <c r="S243" s="402"/>
      <c r="T243" s="2133"/>
      <c r="U243" s="402"/>
      <c r="W243" s="4268"/>
      <c r="X243" s="4207" t="s">
        <v>253</v>
      </c>
      <c r="Y243" s="1584"/>
      <c r="Z243" s="2133"/>
      <c r="AA243" s="1399"/>
      <c r="AB243" s="2133"/>
      <c r="AC243" s="402"/>
    </row>
    <row r="244" spans="1:29" ht="15" customHeight="1">
      <c r="A244" s="2135"/>
      <c r="B244" s="4207"/>
      <c r="C244" s="1584"/>
      <c r="D244" s="324"/>
      <c r="E244" s="1399"/>
      <c r="F244" s="2133"/>
      <c r="G244" s="402"/>
      <c r="I244" s="2135"/>
      <c r="J244" s="4207"/>
      <c r="K244" s="324"/>
      <c r="L244" s="402"/>
      <c r="M244" s="2133"/>
      <c r="N244" s="402"/>
      <c r="P244" s="2135"/>
      <c r="Q244" s="4207"/>
      <c r="R244" s="324"/>
      <c r="S244" s="402"/>
      <c r="T244" s="2133"/>
      <c r="U244" s="402"/>
      <c r="W244" s="2135"/>
      <c r="X244" s="4207"/>
      <c r="Y244" s="1584"/>
      <c r="Z244" s="324"/>
      <c r="AA244" s="1399"/>
      <c r="AB244" s="2133"/>
      <c r="AC244" s="402"/>
    </row>
    <row r="245" spans="1:29">
      <c r="C245" s="2600"/>
      <c r="Y245" s="2600"/>
    </row>
    <row r="246" spans="1:29" ht="15" customHeight="1">
      <c r="A246" s="1744"/>
      <c r="B246" s="3770"/>
      <c r="C246" s="2259"/>
      <c r="D246" s="1742" t="s">
        <v>39</v>
      </c>
      <c r="E246" s="402">
        <f>'KD 5,30'!E9</f>
        <v>0</v>
      </c>
      <c r="F246" s="1742"/>
      <c r="G246" s="402"/>
      <c r="I246" s="1744"/>
      <c r="J246" s="4202"/>
      <c r="K246" s="1900" t="s">
        <v>39</v>
      </c>
      <c r="L246" s="402">
        <f>'KD 11,30'!E7</f>
        <v>0</v>
      </c>
      <c r="M246" s="1742"/>
      <c r="N246" s="402"/>
      <c r="P246" s="1744"/>
      <c r="Q246" s="4202"/>
      <c r="R246" s="1742" t="s">
        <v>39</v>
      </c>
      <c r="S246" s="402">
        <f>'KD 16,00'!E7</f>
        <v>0</v>
      </c>
      <c r="T246" s="1742"/>
      <c r="U246" s="402"/>
      <c r="W246" s="1744"/>
      <c r="X246" s="4202"/>
      <c r="Y246" s="2259"/>
      <c r="Z246" s="1742" t="s">
        <v>39</v>
      </c>
      <c r="AA246" s="402">
        <f>'KD 19,30.'!E9</f>
        <v>0</v>
      </c>
      <c r="AB246" s="324"/>
      <c r="AC246" s="402"/>
    </row>
    <row r="247" spans="1:29" ht="15" customHeight="1">
      <c r="A247" s="325">
        <f>A220</f>
        <v>0.41666666666666669</v>
      </c>
      <c r="B247" s="3771"/>
      <c r="C247" s="2259"/>
      <c r="D247" s="1742" t="s">
        <v>506</v>
      </c>
      <c r="E247" s="402">
        <f>'KD 5,30'!E8</f>
        <v>0</v>
      </c>
      <c r="F247" s="1742"/>
      <c r="G247" s="402"/>
      <c r="I247" s="325">
        <f>I220</f>
        <v>0</v>
      </c>
      <c r="J247" s="4202"/>
      <c r="K247" s="1900" t="s">
        <v>506</v>
      </c>
      <c r="L247" s="402">
        <f>'KD 11,30'!E8</f>
        <v>0</v>
      </c>
      <c r="M247" s="1742"/>
      <c r="N247" s="402"/>
      <c r="P247" s="325">
        <f>P220</f>
        <v>0</v>
      </c>
      <c r="Q247" s="4202"/>
      <c r="R247" s="1742" t="s">
        <v>506</v>
      </c>
      <c r="S247" s="402">
        <f>'KD 16,00'!E8</f>
        <v>0</v>
      </c>
      <c r="T247" s="1742"/>
      <c r="U247" s="402"/>
      <c r="W247" s="325">
        <f>W220</f>
        <v>0.79166666666666663</v>
      </c>
      <c r="X247" s="4202"/>
      <c r="Y247" s="2259"/>
      <c r="Z247" s="1742" t="s">
        <v>506</v>
      </c>
      <c r="AA247" s="402">
        <f>'KD 19,30.'!E8</f>
        <v>0</v>
      </c>
      <c r="AB247" s="1742"/>
      <c r="AC247" s="402"/>
    </row>
    <row r="248" spans="1:29" ht="15" customHeight="1">
      <c r="A248" s="4307" t="str">
        <f>'KD 5,30'!G1</f>
        <v>King Dogs Ай-Пери</v>
      </c>
      <c r="B248" s="3806"/>
      <c r="C248" s="1584"/>
      <c r="D248" s="1742" t="s">
        <v>509</v>
      </c>
      <c r="E248" s="402">
        <f>'KD 5,30'!E22</f>
        <v>0</v>
      </c>
      <c r="F248" s="1742"/>
      <c r="G248" s="402"/>
      <c r="I248" s="4206" t="str">
        <f>A248</f>
        <v>King Dogs Ай-Пери</v>
      </c>
      <c r="J248" s="4207" t="s">
        <v>251</v>
      </c>
      <c r="K248" s="1900" t="s">
        <v>509</v>
      </c>
      <c r="L248" s="402">
        <f>'KD 11,30'!E9</f>
        <v>0</v>
      </c>
      <c r="M248" s="1742"/>
      <c r="N248" s="402"/>
      <c r="P248" s="4206" t="str">
        <f>I248</f>
        <v>King Dogs Ай-Пери</v>
      </c>
      <c r="Q248" s="4207" t="s">
        <v>251</v>
      </c>
      <c r="R248" s="1742" t="s">
        <v>509</v>
      </c>
      <c r="S248" s="402">
        <f>'KD 16,00'!E9</f>
        <v>0</v>
      </c>
      <c r="T248" s="1742"/>
      <c r="U248" s="402"/>
      <c r="W248" s="4206" t="str">
        <f>P248</f>
        <v>King Dogs Ай-Пери</v>
      </c>
      <c r="X248" s="4207" t="s">
        <v>251</v>
      </c>
      <c r="Y248" s="1584"/>
      <c r="Z248" s="1742" t="s">
        <v>509</v>
      </c>
      <c r="AA248" s="402">
        <f>'KD 19,30.'!E22</f>
        <v>0</v>
      </c>
      <c r="AB248" s="1742"/>
      <c r="AC248" s="1636"/>
    </row>
    <row r="249" spans="1:29" ht="15" customHeight="1">
      <c r="A249" s="4307"/>
      <c r="B249" s="3807"/>
      <c r="C249" s="1584"/>
      <c r="D249" s="1742" t="s">
        <v>296</v>
      </c>
      <c r="E249" s="402">
        <f>'KD 5,30'!E19</f>
        <v>0</v>
      </c>
      <c r="F249" s="1742"/>
      <c r="G249" s="402"/>
      <c r="I249" s="4206"/>
      <c r="J249" s="4207"/>
      <c r="K249" s="1900" t="s">
        <v>296</v>
      </c>
      <c r="L249" s="402">
        <f>'KD 11,30'!E10</f>
        <v>0</v>
      </c>
      <c r="M249" s="1742"/>
      <c r="N249" s="402"/>
      <c r="P249" s="4206"/>
      <c r="Q249" s="4207"/>
      <c r="R249" s="1742" t="s">
        <v>296</v>
      </c>
      <c r="S249" s="402">
        <f>'KD 16,00'!E10</f>
        <v>0</v>
      </c>
      <c r="T249" s="1742"/>
      <c r="U249" s="402"/>
      <c r="W249" s="4206"/>
      <c r="X249" s="4207"/>
      <c r="Y249" s="1584"/>
      <c r="Z249" s="1742" t="s">
        <v>296</v>
      </c>
      <c r="AA249" s="402">
        <f>'KD 19,30.'!E19</f>
        <v>0</v>
      </c>
      <c r="AB249" s="1742"/>
      <c r="AC249" s="1636"/>
    </row>
    <row r="250" spans="1:29" ht="15" customHeight="1">
      <c r="A250" s="4307"/>
      <c r="B250" s="4236" t="s">
        <v>252</v>
      </c>
      <c r="C250" s="2603"/>
      <c r="D250" s="324" t="s">
        <v>495</v>
      </c>
      <c r="E250" s="402">
        <f>'KD 5,30'!E21</f>
        <v>0</v>
      </c>
      <c r="F250" s="324"/>
      <c r="G250" s="402"/>
      <c r="I250" s="326"/>
      <c r="J250" s="4207" t="s">
        <v>252</v>
      </c>
      <c r="K250" s="324" t="s">
        <v>495</v>
      </c>
      <c r="L250" s="402">
        <f>'KD 11,30'!E11</f>
        <v>0</v>
      </c>
      <c r="M250" s="324"/>
      <c r="N250" s="402"/>
      <c r="P250" s="326"/>
      <c r="Q250" s="4207" t="s">
        <v>252</v>
      </c>
      <c r="R250" s="324" t="s">
        <v>495</v>
      </c>
      <c r="S250" s="402">
        <f>'KD 16,00'!E11</f>
        <v>0</v>
      </c>
      <c r="T250" s="324"/>
      <c r="U250" s="402"/>
      <c r="W250" s="326"/>
      <c r="X250" s="4207" t="s">
        <v>252</v>
      </c>
      <c r="Y250" s="1584"/>
      <c r="Z250" s="324" t="s">
        <v>495</v>
      </c>
      <c r="AA250" s="402">
        <f>'KD 19,30.'!E21</f>
        <v>0</v>
      </c>
      <c r="AB250" s="324"/>
      <c r="AC250" s="1636"/>
    </row>
    <row r="251" spans="1:29" ht="15" customHeight="1">
      <c r="A251" s="4307"/>
      <c r="B251" s="4237"/>
      <c r="C251" s="2604"/>
      <c r="D251" s="324" t="s">
        <v>590</v>
      </c>
      <c r="E251" s="402">
        <f>'KD 5,30'!E20</f>
        <v>0</v>
      </c>
      <c r="F251" s="324"/>
      <c r="G251" s="402"/>
      <c r="I251" s="326"/>
      <c r="J251" s="4207"/>
      <c r="K251" s="324" t="s">
        <v>590</v>
      </c>
      <c r="L251" s="402">
        <f>'KD 11,30'!E14</f>
        <v>0</v>
      </c>
      <c r="M251" s="324"/>
      <c r="N251" s="402"/>
      <c r="P251" s="326"/>
      <c r="Q251" s="4207"/>
      <c r="R251" s="324" t="s">
        <v>590</v>
      </c>
      <c r="S251" s="402">
        <f>'KD 16,00'!E14</f>
        <v>0</v>
      </c>
      <c r="T251" s="324"/>
      <c r="U251" s="402"/>
      <c r="W251" s="326"/>
      <c r="X251" s="4207"/>
      <c r="Y251" s="1584"/>
      <c r="Z251" s="324" t="s">
        <v>590</v>
      </c>
      <c r="AA251" s="402">
        <f>'KD 19,30.'!E20</f>
        <v>0</v>
      </c>
      <c r="AB251" s="324"/>
      <c r="AC251" s="1636"/>
    </row>
    <row r="252" spans="1:29" ht="15" customHeight="1">
      <c r="A252" s="326"/>
      <c r="B252" s="4237"/>
      <c r="C252" s="2604"/>
      <c r="D252" s="324" t="s">
        <v>641</v>
      </c>
      <c r="E252" s="402">
        <f>'KD 5,30'!E23</f>
        <v>0</v>
      </c>
      <c r="F252" s="2287"/>
      <c r="G252" s="402"/>
      <c r="I252" s="326"/>
      <c r="J252" s="4207"/>
      <c r="K252" s="324" t="s">
        <v>641</v>
      </c>
      <c r="L252" s="402">
        <f>'KD 11,30'!E12</f>
        <v>0</v>
      </c>
      <c r="M252" s="324"/>
      <c r="N252" s="402"/>
      <c r="P252" s="326"/>
      <c r="Q252" s="4207"/>
      <c r="R252" s="324" t="s">
        <v>641</v>
      </c>
      <c r="S252" s="402">
        <f>'KD 16,00'!E12</f>
        <v>0</v>
      </c>
      <c r="T252" s="324"/>
      <c r="U252" s="402"/>
      <c r="W252" s="326"/>
      <c r="X252" s="4207"/>
      <c r="Y252" s="1584"/>
      <c r="Z252" s="324" t="s">
        <v>641</v>
      </c>
      <c r="AA252" s="402">
        <f>'KD 19,30.'!E23</f>
        <v>0</v>
      </c>
      <c r="AB252" s="324"/>
      <c r="AC252" s="1636"/>
    </row>
    <row r="253" spans="1:29" ht="15" customHeight="1">
      <c r="A253" s="4267">
        <f>A224</f>
        <v>44606</v>
      </c>
      <c r="B253" s="4238"/>
      <c r="C253" s="2599"/>
      <c r="D253" s="324" t="s">
        <v>642</v>
      </c>
      <c r="E253" s="402">
        <f>'KD 5,30'!E15</f>
        <v>0</v>
      </c>
      <c r="F253" s="1742"/>
      <c r="G253" s="402"/>
      <c r="I253" s="4267">
        <f>I224</f>
        <v>44606</v>
      </c>
      <c r="J253" s="4207"/>
      <c r="K253" s="324" t="s">
        <v>642</v>
      </c>
      <c r="L253" s="402">
        <f>'KD 11,30'!E13</f>
        <v>0</v>
      </c>
      <c r="M253" s="1742"/>
      <c r="N253" s="402"/>
      <c r="P253" s="4267" t="e">
        <f>P224</f>
        <v>#REF!</v>
      </c>
      <c r="Q253" s="4207"/>
      <c r="R253" s="324" t="s">
        <v>642</v>
      </c>
      <c r="S253" s="402">
        <f>'KD 16,00'!E13</f>
        <v>0</v>
      </c>
      <c r="T253" s="1742"/>
      <c r="U253" s="402"/>
      <c r="W253" s="4267">
        <f>W224</f>
        <v>44606</v>
      </c>
      <c r="X253" s="4207"/>
      <c r="Y253" s="1584"/>
      <c r="Z253" s="324" t="s">
        <v>642</v>
      </c>
      <c r="AA253" s="402">
        <f>'KD 19,30.'!E15</f>
        <v>0</v>
      </c>
      <c r="AB253" s="1742"/>
      <c r="AC253" s="402"/>
    </row>
    <row r="254" spans="1:29" ht="15" customHeight="1">
      <c r="A254" s="4268"/>
      <c r="B254" s="4207" t="s">
        <v>253</v>
      </c>
      <c r="C254" s="1584"/>
      <c r="D254" s="324" t="s">
        <v>54</v>
      </c>
      <c r="E254" s="402">
        <f>'KD 5,30'!E17</f>
        <v>0</v>
      </c>
      <c r="F254" s="1742"/>
      <c r="G254" s="402"/>
      <c r="I254" s="4268"/>
      <c r="J254" s="4207" t="s">
        <v>253</v>
      </c>
      <c r="K254" s="324" t="s">
        <v>54</v>
      </c>
      <c r="L254" s="402">
        <f>'KD 11,30'!E19</f>
        <v>0</v>
      </c>
      <c r="M254" s="1742"/>
      <c r="N254" s="402"/>
      <c r="P254" s="4268"/>
      <c r="Q254" s="4207" t="s">
        <v>253</v>
      </c>
      <c r="R254" s="324" t="s">
        <v>54</v>
      </c>
      <c r="S254" s="402">
        <f>'KD 16,00'!E19</f>
        <v>0</v>
      </c>
      <c r="T254" s="1742"/>
      <c r="U254" s="402"/>
      <c r="W254" s="4268"/>
      <c r="X254" s="4207" t="s">
        <v>253</v>
      </c>
      <c r="Y254" s="1584"/>
      <c r="Z254" s="324" t="s">
        <v>54</v>
      </c>
      <c r="AA254" s="402">
        <f>'KD 19,30.'!E17</f>
        <v>0</v>
      </c>
      <c r="AB254" s="1742"/>
      <c r="AC254" s="402"/>
    </row>
    <row r="255" spans="1:29" ht="15" customHeight="1">
      <c r="A255" s="1743"/>
      <c r="B255" s="4207"/>
      <c r="C255" s="1584"/>
      <c r="D255" s="324" t="s">
        <v>551</v>
      </c>
      <c r="E255" s="1399">
        <f>'KD 5,30'!E7</f>
        <v>0</v>
      </c>
      <c r="F255" s="1742"/>
      <c r="G255" s="402"/>
      <c r="I255" s="1743"/>
      <c r="J255" s="4207"/>
      <c r="K255" s="324" t="s">
        <v>551</v>
      </c>
      <c r="L255" s="402">
        <f>'KD 11,30'!E23</f>
        <v>0</v>
      </c>
      <c r="M255" s="1742"/>
      <c r="N255" s="402"/>
      <c r="P255" s="1743"/>
      <c r="Q255" s="4207"/>
      <c r="R255" s="324" t="s">
        <v>551</v>
      </c>
      <c r="S255" s="402">
        <f>'KD 16,00'!E23</f>
        <v>0</v>
      </c>
      <c r="T255" s="1742"/>
      <c r="U255" s="402"/>
      <c r="W255" s="1743"/>
      <c r="X255" s="4207"/>
      <c r="Y255" s="1584"/>
      <c r="Z255" s="324" t="s">
        <v>551</v>
      </c>
      <c r="AA255" s="1399">
        <f>'KD 19,30.'!E7</f>
        <v>0</v>
      </c>
      <c r="AB255" s="1742"/>
      <c r="AC255" s="402"/>
    </row>
    <row r="256" spans="1:29">
      <c r="C256" s="2600"/>
      <c r="Y256" s="2600"/>
    </row>
    <row r="257" spans="1:29" ht="15" customHeight="1">
      <c r="A257" s="1865"/>
      <c r="B257" s="3770"/>
      <c r="C257" s="2259"/>
      <c r="D257" s="1863" t="s">
        <v>39</v>
      </c>
      <c r="E257" s="402">
        <f>'KD 5,30'!O7</f>
        <v>0</v>
      </c>
      <c r="F257" s="1863"/>
      <c r="G257" s="402"/>
      <c r="I257" s="1865"/>
      <c r="J257" s="4202"/>
      <c r="K257" s="1900" t="s">
        <v>39</v>
      </c>
      <c r="L257" s="402">
        <f>'KD 11,30'!O7</f>
        <v>0</v>
      </c>
      <c r="M257" s="1863"/>
      <c r="N257" s="402"/>
      <c r="P257" s="1865"/>
      <c r="Q257" s="4202"/>
      <c r="R257" s="1863" t="s">
        <v>39</v>
      </c>
      <c r="S257" s="402">
        <f>'KD 16,00'!O7</f>
        <v>0</v>
      </c>
      <c r="T257" s="1863"/>
      <c r="U257" s="402"/>
      <c r="W257" s="1865"/>
      <c r="X257" s="4202"/>
      <c r="Y257" s="2259"/>
      <c r="Z257" s="1863" t="s">
        <v>39</v>
      </c>
      <c r="AA257" s="402">
        <f>'KD 19,30.'!O7</f>
        <v>0</v>
      </c>
      <c r="AB257" s="324"/>
      <c r="AC257" s="402"/>
    </row>
    <row r="258" spans="1:29" ht="15" customHeight="1">
      <c r="A258" s="325">
        <f>A247</f>
        <v>0.41666666666666669</v>
      </c>
      <c r="B258" s="3771"/>
      <c r="C258" s="2259"/>
      <c r="D258" s="1863" t="s">
        <v>506</v>
      </c>
      <c r="E258" s="402">
        <f>'KD 5,30'!O8</f>
        <v>0</v>
      </c>
      <c r="F258" s="1863"/>
      <c r="G258" s="402"/>
      <c r="I258" s="325">
        <f>I247</f>
        <v>0</v>
      </c>
      <c r="J258" s="4202"/>
      <c r="K258" s="1900" t="s">
        <v>506</v>
      </c>
      <c r="L258" s="402">
        <f>'KD 11,30'!O8</f>
        <v>0</v>
      </c>
      <c r="M258" s="1863"/>
      <c r="N258" s="402"/>
      <c r="P258" s="325">
        <f>P247</f>
        <v>0</v>
      </c>
      <c r="Q258" s="4202"/>
      <c r="R258" s="1863" t="s">
        <v>506</v>
      </c>
      <c r="S258" s="402">
        <f>'KD 16,00'!O8</f>
        <v>0</v>
      </c>
      <c r="T258" s="1863"/>
      <c r="U258" s="402"/>
      <c r="W258" s="325">
        <f>W247</f>
        <v>0.79166666666666663</v>
      </c>
      <c r="X258" s="4202"/>
      <c r="Y258" s="2259"/>
      <c r="Z258" s="1863" t="s">
        <v>506</v>
      </c>
      <c r="AA258" s="402">
        <f>'KD 19,30.'!O8</f>
        <v>0</v>
      </c>
      <c r="AB258" s="1863"/>
      <c r="AC258" s="402"/>
    </row>
    <row r="259" spans="1:29" ht="15" customHeight="1">
      <c r="A259" s="4206" t="str">
        <f>'KD 5,30'!Q1</f>
        <v>King Dogs Мед академия</v>
      </c>
      <c r="B259" s="3806"/>
      <c r="C259" s="1584"/>
      <c r="D259" s="1863" t="s">
        <v>509</v>
      </c>
      <c r="E259" s="402">
        <f>'KD 5,30'!O9</f>
        <v>0</v>
      </c>
      <c r="F259" s="1863"/>
      <c r="G259" s="402"/>
      <c r="I259" s="4206" t="str">
        <f>A259</f>
        <v>King Dogs Мед академия</v>
      </c>
      <c r="J259" s="4207" t="s">
        <v>251</v>
      </c>
      <c r="K259" s="1900" t="s">
        <v>509</v>
      </c>
      <c r="L259" s="402">
        <f>'KD 11,30'!O9</f>
        <v>0</v>
      </c>
      <c r="M259" s="1863"/>
      <c r="N259" s="402"/>
      <c r="P259" s="4206" t="str">
        <f>I259</f>
        <v>King Dogs Мед академия</v>
      </c>
      <c r="Q259" s="4207" t="s">
        <v>251</v>
      </c>
      <c r="R259" s="1863" t="s">
        <v>509</v>
      </c>
      <c r="S259" s="402">
        <f>'KD 16,00'!O9</f>
        <v>0</v>
      </c>
      <c r="T259" s="1863"/>
      <c r="U259" s="402"/>
      <c r="W259" s="4206" t="str">
        <f>P259</f>
        <v>King Dogs Мед академия</v>
      </c>
      <c r="X259" s="4207" t="s">
        <v>251</v>
      </c>
      <c r="Y259" s="1584"/>
      <c r="Z259" s="1863" t="s">
        <v>509</v>
      </c>
      <c r="AA259" s="402">
        <f>'KD 19,30.'!O9</f>
        <v>0</v>
      </c>
      <c r="AB259" s="1863"/>
      <c r="AC259" s="1636"/>
    </row>
    <row r="260" spans="1:29" ht="15" customHeight="1">
      <c r="A260" s="4206"/>
      <c r="B260" s="3807"/>
      <c r="C260" s="1584"/>
      <c r="D260" s="1863" t="s">
        <v>296</v>
      </c>
      <c r="E260" s="402">
        <f>'KD 5,30'!O10</f>
        <v>0</v>
      </c>
      <c r="F260" s="1863"/>
      <c r="G260" s="402"/>
      <c r="I260" s="4206"/>
      <c r="J260" s="4207"/>
      <c r="K260" s="1900" t="s">
        <v>296</v>
      </c>
      <c r="L260" s="402">
        <f>'KD 11,30'!O10</f>
        <v>0</v>
      </c>
      <c r="M260" s="1863"/>
      <c r="N260" s="402"/>
      <c r="P260" s="4206"/>
      <c r="Q260" s="4207"/>
      <c r="R260" s="1863" t="s">
        <v>296</v>
      </c>
      <c r="S260" s="402">
        <f>'KD 16,00'!O10</f>
        <v>0</v>
      </c>
      <c r="T260" s="2288"/>
      <c r="U260" s="402"/>
      <c r="W260" s="4206"/>
      <c r="X260" s="4207"/>
      <c r="Y260" s="1584"/>
      <c r="Z260" s="1863" t="s">
        <v>296</v>
      </c>
      <c r="AA260" s="402">
        <f>'KD 19,30.'!O10</f>
        <v>0</v>
      </c>
      <c r="AB260" s="1863"/>
      <c r="AC260" s="1636"/>
    </row>
    <row r="261" spans="1:29" ht="15" customHeight="1">
      <c r="A261" s="326"/>
      <c r="B261" s="4236" t="s">
        <v>252</v>
      </c>
      <c r="C261" s="2603"/>
      <c r="D261" s="324" t="s">
        <v>495</v>
      </c>
      <c r="E261" s="402">
        <f>'KD 5,30'!O11</f>
        <v>0</v>
      </c>
      <c r="F261" s="324"/>
      <c r="G261" s="402"/>
      <c r="I261" s="326"/>
      <c r="J261" s="4207" t="s">
        <v>252</v>
      </c>
      <c r="K261" s="324" t="s">
        <v>495</v>
      </c>
      <c r="L261" s="402">
        <f>'KD 11,30'!O11</f>
        <v>0</v>
      </c>
      <c r="M261" s="324"/>
      <c r="N261" s="402"/>
      <c r="P261" s="326"/>
      <c r="Q261" s="4207" t="s">
        <v>252</v>
      </c>
      <c r="R261" s="324" t="s">
        <v>495</v>
      </c>
      <c r="S261" s="402">
        <f>'KD 16,00'!O11</f>
        <v>0</v>
      </c>
      <c r="T261" s="324"/>
      <c r="U261" s="402"/>
      <c r="W261" s="326"/>
      <c r="X261" s="4207" t="s">
        <v>252</v>
      </c>
      <c r="Y261" s="1584"/>
      <c r="Z261" s="324" t="s">
        <v>495</v>
      </c>
      <c r="AA261" s="402">
        <f>'KD 19,30.'!O11</f>
        <v>0</v>
      </c>
      <c r="AB261" s="324"/>
      <c r="AC261" s="1636"/>
    </row>
    <row r="262" spans="1:29" ht="15" customHeight="1">
      <c r="A262" s="326"/>
      <c r="B262" s="4237"/>
      <c r="C262" s="2604"/>
      <c r="D262" s="324" t="s">
        <v>590</v>
      </c>
      <c r="E262" s="402">
        <f>'KD 5,30'!O14</f>
        <v>0</v>
      </c>
      <c r="F262" s="324"/>
      <c r="G262" s="402"/>
      <c r="I262" s="326"/>
      <c r="J262" s="4207"/>
      <c r="K262" s="324" t="s">
        <v>590</v>
      </c>
      <c r="L262" s="402">
        <f>'KD 11,30'!O14</f>
        <v>0</v>
      </c>
      <c r="M262" s="324"/>
      <c r="N262" s="402"/>
      <c r="P262" s="326"/>
      <c r="Q262" s="4207"/>
      <c r="R262" s="324" t="s">
        <v>590</v>
      </c>
      <c r="S262" s="402">
        <f>'KD 16,00'!O14</f>
        <v>0</v>
      </c>
      <c r="T262" s="324"/>
      <c r="U262" s="402"/>
      <c r="W262" s="326"/>
      <c r="X262" s="4207"/>
      <c r="Y262" s="1584"/>
      <c r="Z262" s="324" t="s">
        <v>590</v>
      </c>
      <c r="AA262" s="402">
        <f>'KD 19,30.'!O14</f>
        <v>0</v>
      </c>
      <c r="AB262" s="324"/>
      <c r="AC262" s="1636"/>
    </row>
    <row r="263" spans="1:29" ht="15" customHeight="1">
      <c r="A263" s="326"/>
      <c r="B263" s="4237"/>
      <c r="C263" s="2604"/>
      <c r="D263" s="324" t="s">
        <v>641</v>
      </c>
      <c r="E263" s="402">
        <f>'KD 5,30'!O12</f>
        <v>0</v>
      </c>
      <c r="F263" s="324"/>
      <c r="G263" s="402"/>
      <c r="I263" s="326"/>
      <c r="J263" s="4207"/>
      <c r="K263" s="324" t="s">
        <v>641</v>
      </c>
      <c r="L263" s="402">
        <f>'KD 11,30'!O12</f>
        <v>0</v>
      </c>
      <c r="M263" s="324"/>
      <c r="N263" s="402"/>
      <c r="P263" s="326"/>
      <c r="Q263" s="4207"/>
      <c r="R263" s="324" t="s">
        <v>641</v>
      </c>
      <c r="S263" s="402">
        <f>'KD 16,00'!O12</f>
        <v>0</v>
      </c>
      <c r="T263" s="324"/>
      <c r="U263" s="402"/>
      <c r="W263" s="326"/>
      <c r="X263" s="4207"/>
      <c r="Y263" s="1584"/>
      <c r="Z263" s="324" t="s">
        <v>641</v>
      </c>
      <c r="AA263" s="402">
        <f>'KD 19,30.'!O12</f>
        <v>0</v>
      </c>
      <c r="AB263" s="324"/>
      <c r="AC263" s="1636"/>
    </row>
    <row r="264" spans="1:29" ht="15" customHeight="1">
      <c r="A264" s="4267">
        <f>A253</f>
        <v>44606</v>
      </c>
      <c r="B264" s="4238"/>
      <c r="C264" s="2599"/>
      <c r="D264" s="324" t="s">
        <v>642</v>
      </c>
      <c r="E264" s="402">
        <f>'KD 5,30'!O13</f>
        <v>0</v>
      </c>
      <c r="F264" s="1863"/>
      <c r="G264" s="402"/>
      <c r="I264" s="4267">
        <f>I253</f>
        <v>44606</v>
      </c>
      <c r="J264" s="4207"/>
      <c r="K264" s="324" t="s">
        <v>642</v>
      </c>
      <c r="L264" s="402">
        <f>'KD 11,30'!O13</f>
        <v>0</v>
      </c>
      <c r="M264" s="1863"/>
      <c r="N264" s="402"/>
      <c r="P264" s="4267" t="e">
        <f>P253</f>
        <v>#REF!</v>
      </c>
      <c r="Q264" s="4207"/>
      <c r="R264" s="324" t="s">
        <v>642</v>
      </c>
      <c r="S264" s="402">
        <f>'KD 16,00'!O13</f>
        <v>0</v>
      </c>
      <c r="T264" s="2288"/>
      <c r="U264" s="402"/>
      <c r="W264" s="4267">
        <f>W253</f>
        <v>44606</v>
      </c>
      <c r="X264" s="4207"/>
      <c r="Y264" s="1584"/>
      <c r="Z264" s="324" t="s">
        <v>642</v>
      </c>
      <c r="AA264" s="402">
        <f>'KD 19,30.'!O13</f>
        <v>0</v>
      </c>
      <c r="AB264" s="1863"/>
      <c r="AC264" s="402"/>
    </row>
    <row r="265" spans="1:29" ht="15" customHeight="1">
      <c r="A265" s="4268"/>
      <c r="B265" s="4207" t="s">
        <v>253</v>
      </c>
      <c r="C265" s="1584"/>
      <c r="D265" s="324" t="s">
        <v>54</v>
      </c>
      <c r="E265" s="402">
        <f>'KD 5,30'!O19</f>
        <v>0</v>
      </c>
      <c r="F265" s="1863"/>
      <c r="G265" s="402"/>
      <c r="I265" s="4268"/>
      <c r="J265" s="4207" t="s">
        <v>253</v>
      </c>
      <c r="K265" s="324" t="s">
        <v>54</v>
      </c>
      <c r="L265" s="402">
        <f>'KD 11,30'!O19</f>
        <v>0</v>
      </c>
      <c r="M265" s="1863"/>
      <c r="N265" s="402"/>
      <c r="P265" s="4268"/>
      <c r="Q265" s="4207" t="s">
        <v>253</v>
      </c>
      <c r="R265" s="324" t="s">
        <v>54</v>
      </c>
      <c r="S265" s="402">
        <f>'KD 16,00'!O19</f>
        <v>0</v>
      </c>
      <c r="T265" s="1863"/>
      <c r="U265" s="402"/>
      <c r="W265" s="4268"/>
      <c r="X265" s="4207" t="s">
        <v>253</v>
      </c>
      <c r="Y265" s="1584"/>
      <c r="Z265" s="324" t="s">
        <v>54</v>
      </c>
      <c r="AA265" s="402">
        <f>'KD 19,30.'!O19</f>
        <v>0</v>
      </c>
      <c r="AB265" s="1863"/>
      <c r="AC265" s="402"/>
    </row>
    <row r="266" spans="1:29" ht="15" customHeight="1">
      <c r="A266" s="1864"/>
      <c r="B266" s="4207"/>
      <c r="C266" s="1584"/>
      <c r="D266" s="324" t="s">
        <v>551</v>
      </c>
      <c r="E266" s="1399">
        <f>'KD 5,30'!O23</f>
        <v>0</v>
      </c>
      <c r="F266" s="1863"/>
      <c r="G266" s="402"/>
      <c r="I266" s="1864"/>
      <c r="J266" s="4207"/>
      <c r="K266" s="324" t="s">
        <v>551</v>
      </c>
      <c r="L266" s="402">
        <f>'KD 11,30'!O23</f>
        <v>0</v>
      </c>
      <c r="M266" s="1863"/>
      <c r="N266" s="402"/>
      <c r="P266" s="1864"/>
      <c r="Q266" s="4207"/>
      <c r="R266" s="324" t="s">
        <v>551</v>
      </c>
      <c r="S266" s="402">
        <f>'KD 16,00'!O23</f>
        <v>0</v>
      </c>
      <c r="T266" s="1863"/>
      <c r="U266" s="402"/>
      <c r="W266" s="1864"/>
      <c r="X266" s="4207"/>
      <c r="Y266" s="1584"/>
      <c r="Z266" s="324" t="s">
        <v>551</v>
      </c>
      <c r="AA266" s="1399">
        <f>'KD 19,30.'!O23</f>
        <v>0</v>
      </c>
      <c r="AB266" s="1863"/>
      <c r="AC266" s="402"/>
    </row>
    <row r="267" spans="1:29">
      <c r="C267" s="2600"/>
      <c r="Y267" s="2600"/>
    </row>
    <row r="268" spans="1:29" ht="15" customHeight="1">
      <c r="A268" s="2117"/>
      <c r="B268" s="3770"/>
      <c r="C268" s="2259"/>
      <c r="D268" s="2115" t="s">
        <v>39</v>
      </c>
      <c r="E268" s="402">
        <f>'KD 5,30'!Y9</f>
        <v>0</v>
      </c>
      <c r="F268" s="2115"/>
      <c r="G268" s="402"/>
      <c r="I268" s="2117"/>
      <c r="J268" s="4202"/>
      <c r="K268" s="2115" t="s">
        <v>39</v>
      </c>
      <c r="L268" s="402">
        <f>'KD 11,30'!Y7</f>
        <v>0</v>
      </c>
      <c r="M268" s="2115"/>
      <c r="N268" s="402"/>
      <c r="P268" s="2117"/>
      <c r="Q268" s="4202"/>
      <c r="R268" s="2115" t="s">
        <v>39</v>
      </c>
      <c r="S268" s="402">
        <f>'KD 16,00'!Y7</f>
        <v>0</v>
      </c>
      <c r="T268" s="2115"/>
      <c r="U268" s="402"/>
      <c r="W268" s="2117"/>
      <c r="X268" s="4202"/>
      <c r="Y268" s="2259"/>
      <c r="Z268" s="2115" t="s">
        <v>39</v>
      </c>
      <c r="AA268" s="402">
        <f>'KD 19,30.'!Y9</f>
        <v>0</v>
      </c>
      <c r="AB268" s="324"/>
      <c r="AC268" s="402"/>
    </row>
    <row r="269" spans="1:29" ht="15" customHeight="1">
      <c r="A269" s="325">
        <f>A258</f>
        <v>0.41666666666666669</v>
      </c>
      <c r="B269" s="3771"/>
      <c r="C269" s="2259"/>
      <c r="D269" s="2115" t="s">
        <v>506</v>
      </c>
      <c r="E269" s="402">
        <f>'KD 5,30'!Y8</f>
        <v>0</v>
      </c>
      <c r="F269" s="2115"/>
      <c r="G269" s="402"/>
      <c r="I269" s="325">
        <f>I258</f>
        <v>0</v>
      </c>
      <c r="J269" s="4202"/>
      <c r="K269" s="2115" t="s">
        <v>506</v>
      </c>
      <c r="L269" s="402">
        <f>'KD 11,30'!Y8</f>
        <v>0</v>
      </c>
      <c r="M269" s="2115"/>
      <c r="N269" s="402"/>
      <c r="P269" s="325">
        <f>P258</f>
        <v>0</v>
      </c>
      <c r="Q269" s="4202"/>
      <c r="R269" s="2115" t="s">
        <v>506</v>
      </c>
      <c r="S269" s="402">
        <f>'KD 16,00'!Y8</f>
        <v>0</v>
      </c>
      <c r="T269" s="2115"/>
      <c r="U269" s="402"/>
      <c r="W269" s="325">
        <f>W258</f>
        <v>0.79166666666666663</v>
      </c>
      <c r="X269" s="4202"/>
      <c r="Y269" s="2259"/>
      <c r="Z269" s="2115" t="s">
        <v>506</v>
      </c>
      <c r="AA269" s="402">
        <f>'KD 19,30.'!Y8</f>
        <v>0</v>
      </c>
      <c r="AB269" s="2115"/>
      <c r="AC269" s="402"/>
    </row>
    <row r="270" spans="1:29" ht="15" customHeight="1">
      <c r="A270" s="4206" t="str">
        <f>'KD 5,30'!AA1</f>
        <v>King Dogs Бар</v>
      </c>
      <c r="B270" s="3806"/>
      <c r="C270" s="1584"/>
      <c r="D270" s="2115" t="s">
        <v>509</v>
      </c>
      <c r="E270" s="402">
        <f>'KD 5,30'!Y22</f>
        <v>0</v>
      </c>
      <c r="F270" s="2115"/>
      <c r="G270" s="402"/>
      <c r="I270" s="4206" t="str">
        <f>A270</f>
        <v>King Dogs Бар</v>
      </c>
      <c r="J270" s="4207" t="s">
        <v>251</v>
      </c>
      <c r="K270" s="2115" t="s">
        <v>509</v>
      </c>
      <c r="L270" s="402">
        <f>'KD 11,30'!Y9</f>
        <v>0</v>
      </c>
      <c r="M270" s="2115"/>
      <c r="N270" s="402"/>
      <c r="P270" s="4206" t="str">
        <f>I270</f>
        <v>King Dogs Бар</v>
      </c>
      <c r="Q270" s="4207" t="s">
        <v>251</v>
      </c>
      <c r="R270" s="2115" t="s">
        <v>509</v>
      </c>
      <c r="S270" s="402">
        <f>'KD 16,00'!Y9</f>
        <v>0</v>
      </c>
      <c r="T270" s="2115"/>
      <c r="U270" s="402"/>
      <c r="W270" s="4206" t="str">
        <f>P270</f>
        <v>King Dogs Бар</v>
      </c>
      <c r="X270" s="4207" t="s">
        <v>251</v>
      </c>
      <c r="Y270" s="1584"/>
      <c r="Z270" s="2115" t="s">
        <v>509</v>
      </c>
      <c r="AA270" s="402">
        <f>'KD 19,30.'!Y22</f>
        <v>0</v>
      </c>
      <c r="AB270" s="2115"/>
      <c r="AC270" s="1636"/>
    </row>
    <row r="271" spans="1:29" ht="15" customHeight="1">
      <c r="A271" s="4206"/>
      <c r="B271" s="3807"/>
      <c r="C271" s="1584"/>
      <c r="D271" s="2115" t="s">
        <v>296</v>
      </c>
      <c r="E271" s="402">
        <f>'KD 5,30'!Y23</f>
        <v>0</v>
      </c>
      <c r="F271" s="2115"/>
      <c r="G271" s="402"/>
      <c r="I271" s="4206"/>
      <c r="J271" s="4207"/>
      <c r="K271" s="2115" t="s">
        <v>296</v>
      </c>
      <c r="L271" s="402">
        <f>'KD 11,30'!Y10</f>
        <v>0</v>
      </c>
      <c r="M271" s="2115"/>
      <c r="N271" s="402"/>
      <c r="P271" s="4206"/>
      <c r="Q271" s="4207"/>
      <c r="R271" s="2115" t="s">
        <v>296</v>
      </c>
      <c r="S271" s="402">
        <f>'KD 16,00'!Y10</f>
        <v>0</v>
      </c>
      <c r="T271" s="2115"/>
      <c r="U271" s="402"/>
      <c r="W271" s="4206"/>
      <c r="X271" s="4207"/>
      <c r="Y271" s="1584"/>
      <c r="Z271" s="2115" t="s">
        <v>296</v>
      </c>
      <c r="AA271" s="402">
        <f>'KD 19,30.'!Y19</f>
        <v>0</v>
      </c>
      <c r="AB271" s="2115"/>
      <c r="AC271" s="1636"/>
    </row>
    <row r="272" spans="1:29" ht="15" customHeight="1">
      <c r="A272" s="326"/>
      <c r="B272" s="4207" t="s">
        <v>252</v>
      </c>
      <c r="C272" s="1584"/>
      <c r="D272" s="324" t="s">
        <v>495</v>
      </c>
      <c r="E272" s="402">
        <f>'KD 5,30'!Y21</f>
        <v>0</v>
      </c>
      <c r="F272" s="324"/>
      <c r="G272" s="402"/>
      <c r="I272" s="326"/>
      <c r="J272" s="4207" t="s">
        <v>252</v>
      </c>
      <c r="K272" s="324" t="s">
        <v>495</v>
      </c>
      <c r="L272" s="402">
        <f>'KD 11,30'!Y11</f>
        <v>0</v>
      </c>
      <c r="M272" s="324"/>
      <c r="N272" s="402"/>
      <c r="P272" s="326"/>
      <c r="Q272" s="4207" t="s">
        <v>252</v>
      </c>
      <c r="R272" s="324" t="s">
        <v>495</v>
      </c>
      <c r="S272" s="402">
        <f>'KD 16,00'!Y11</f>
        <v>0</v>
      </c>
      <c r="T272" s="324"/>
      <c r="U272" s="402"/>
      <c r="W272" s="326"/>
      <c r="X272" s="4207" t="s">
        <v>252</v>
      </c>
      <c r="Y272" s="1584"/>
      <c r="Z272" s="324" t="s">
        <v>495</v>
      </c>
      <c r="AA272" s="402">
        <f>'KD 19,30.'!Y21</f>
        <v>0</v>
      </c>
      <c r="AB272" s="324"/>
      <c r="AC272" s="1636"/>
    </row>
    <row r="273" spans="1:29" ht="15" customHeight="1">
      <c r="A273" s="326"/>
      <c r="B273" s="4207"/>
      <c r="C273" s="1584"/>
      <c r="D273" s="324" t="s">
        <v>590</v>
      </c>
      <c r="E273" s="402">
        <f>'KD 5,30'!Y20</f>
        <v>0</v>
      </c>
      <c r="F273" s="324"/>
      <c r="G273" s="402"/>
      <c r="I273" s="326"/>
      <c r="J273" s="4207"/>
      <c r="K273" s="324" t="s">
        <v>590</v>
      </c>
      <c r="L273" s="402">
        <f>'KD 11,30'!Y14</f>
        <v>0</v>
      </c>
      <c r="M273" s="324"/>
      <c r="N273" s="402"/>
      <c r="P273" s="326"/>
      <c r="Q273" s="4207"/>
      <c r="R273" s="324" t="s">
        <v>590</v>
      </c>
      <c r="S273" s="402">
        <f>'KD 16,00'!Y14</f>
        <v>0</v>
      </c>
      <c r="T273" s="324"/>
      <c r="U273" s="402"/>
      <c r="W273" s="326"/>
      <c r="X273" s="4207"/>
      <c r="Y273" s="1584"/>
      <c r="Z273" s="324" t="s">
        <v>590</v>
      </c>
      <c r="AA273" s="402">
        <f>'KD 19,30.'!Y20</f>
        <v>0</v>
      </c>
      <c r="AB273" s="324"/>
      <c r="AC273" s="1636"/>
    </row>
    <row r="274" spans="1:29" ht="15" customHeight="1">
      <c r="A274" s="326"/>
      <c r="B274" s="4207"/>
      <c r="C274" s="1584"/>
      <c r="D274" s="324" t="s">
        <v>641</v>
      </c>
      <c r="E274" s="402">
        <f>'KD 5,30'!Y23</f>
        <v>0</v>
      </c>
      <c r="F274" s="324"/>
      <c r="G274" s="402"/>
      <c r="I274" s="326"/>
      <c r="J274" s="4207"/>
      <c r="K274" s="324" t="s">
        <v>641</v>
      </c>
      <c r="L274" s="402">
        <f>'KD 11,30'!Y12</f>
        <v>0</v>
      </c>
      <c r="M274" s="324"/>
      <c r="N274" s="402"/>
      <c r="P274" s="326"/>
      <c r="Q274" s="4207"/>
      <c r="R274" s="324" t="s">
        <v>641</v>
      </c>
      <c r="S274" s="402">
        <f>'KD 16,00'!Y12</f>
        <v>0</v>
      </c>
      <c r="T274" s="324"/>
      <c r="U274" s="402"/>
      <c r="W274" s="326"/>
      <c r="X274" s="4207"/>
      <c r="Y274" s="1584"/>
      <c r="Z274" s="324" t="s">
        <v>641</v>
      </c>
      <c r="AA274" s="402">
        <f>'KD 19,30.'!Y23</f>
        <v>0</v>
      </c>
      <c r="AB274" s="324"/>
      <c r="AC274" s="1636"/>
    </row>
    <row r="275" spans="1:29" ht="15" customHeight="1">
      <c r="A275" s="4267">
        <f>A264</f>
        <v>44606</v>
      </c>
      <c r="B275" s="4207"/>
      <c r="C275" s="1584"/>
      <c r="D275" s="324" t="s">
        <v>642</v>
      </c>
      <c r="E275" s="402">
        <f>'KD 5,30'!Y15</f>
        <v>0</v>
      </c>
      <c r="F275" s="2115"/>
      <c r="G275" s="402"/>
      <c r="I275" s="4267">
        <f>I264</f>
        <v>44606</v>
      </c>
      <c r="J275" s="4207"/>
      <c r="K275" s="324" t="s">
        <v>642</v>
      </c>
      <c r="L275" s="402">
        <f>'KD 11,30'!Y13</f>
        <v>0</v>
      </c>
      <c r="M275" s="2115"/>
      <c r="N275" s="402"/>
      <c r="P275" s="4267" t="e">
        <f>P264</f>
        <v>#REF!</v>
      </c>
      <c r="Q275" s="4207"/>
      <c r="R275" s="324" t="s">
        <v>642</v>
      </c>
      <c r="S275" s="402">
        <f>'KD 16,00'!Y13</f>
        <v>0</v>
      </c>
      <c r="T275" s="2288"/>
      <c r="U275" s="402"/>
      <c r="W275" s="4267">
        <f>W264</f>
        <v>44606</v>
      </c>
      <c r="X275" s="4207"/>
      <c r="Y275" s="1584"/>
      <c r="Z275" s="324" t="s">
        <v>642</v>
      </c>
      <c r="AA275" s="402">
        <f>'KD 19,30.'!Y15</f>
        <v>0</v>
      </c>
      <c r="AB275" s="2115"/>
      <c r="AC275" s="402"/>
    </row>
    <row r="276" spans="1:29" ht="15" customHeight="1">
      <c r="A276" s="4268"/>
      <c r="B276" s="4207" t="s">
        <v>253</v>
      </c>
      <c r="C276" s="1584"/>
      <c r="D276" s="324" t="s">
        <v>54</v>
      </c>
      <c r="E276" s="402">
        <f>'KD 5,30'!Y17</f>
        <v>0</v>
      </c>
      <c r="F276" s="2115"/>
      <c r="G276" s="402"/>
      <c r="I276" s="4268"/>
      <c r="J276" s="4207" t="s">
        <v>253</v>
      </c>
      <c r="K276" s="324" t="s">
        <v>54</v>
      </c>
      <c r="L276" s="402">
        <f>'KD 11,30'!Y19</f>
        <v>0</v>
      </c>
      <c r="M276" s="2115"/>
      <c r="N276" s="402"/>
      <c r="P276" s="4268"/>
      <c r="Q276" s="4207" t="s">
        <v>253</v>
      </c>
      <c r="R276" s="324" t="s">
        <v>54</v>
      </c>
      <c r="S276" s="402">
        <f>'KD 16,00'!Y19</f>
        <v>0</v>
      </c>
      <c r="T276" s="2115"/>
      <c r="U276" s="402"/>
      <c r="W276" s="4268"/>
      <c r="X276" s="4207" t="s">
        <v>253</v>
      </c>
      <c r="Y276" s="1584"/>
      <c r="Z276" s="324" t="s">
        <v>54</v>
      </c>
      <c r="AA276" s="402">
        <f>'KD 19,30.'!Y17</f>
        <v>0</v>
      </c>
      <c r="AB276" s="2115"/>
      <c r="AC276" s="402"/>
    </row>
    <row r="277" spans="1:29" ht="15" customHeight="1">
      <c r="A277" s="2116"/>
      <c r="B277" s="4207"/>
      <c r="C277" s="1584"/>
      <c r="D277" s="324" t="s">
        <v>551</v>
      </c>
      <c r="E277" s="1399">
        <f>'KD 5,30'!Y7</f>
        <v>0</v>
      </c>
      <c r="F277" s="2115"/>
      <c r="G277" s="402"/>
      <c r="I277" s="2116"/>
      <c r="J277" s="4207"/>
      <c r="K277" s="324" t="s">
        <v>551</v>
      </c>
      <c r="L277" s="402">
        <f>'KD 11,30'!Y23</f>
        <v>0</v>
      </c>
      <c r="M277" s="2115"/>
      <c r="N277" s="402"/>
      <c r="P277" s="2116"/>
      <c r="Q277" s="4207"/>
      <c r="R277" s="324" t="s">
        <v>551</v>
      </c>
      <c r="S277" s="402">
        <f>'KD 16,00'!Y23</f>
        <v>0</v>
      </c>
      <c r="T277" s="2115"/>
      <c r="U277" s="402"/>
      <c r="W277" s="2116"/>
      <c r="X277" s="4207"/>
      <c r="Y277" s="1584"/>
      <c r="Z277" s="324" t="s">
        <v>551</v>
      </c>
      <c r="AA277" s="1399">
        <f>'KD 19,30.'!Y7</f>
        <v>0</v>
      </c>
      <c r="AB277" s="2115"/>
      <c r="AC277" s="402"/>
    </row>
    <row r="278" spans="1:29">
      <c r="C278" s="2600"/>
      <c r="Y278" s="2600"/>
    </row>
    <row r="279" spans="1:29" ht="15" customHeight="1">
      <c r="A279" s="2183"/>
      <c r="B279" s="4202"/>
      <c r="C279" s="2259"/>
      <c r="D279" s="2638" t="s">
        <v>408</v>
      </c>
      <c r="E279" s="402">
        <f>'10,00'!F331</f>
        <v>0</v>
      </c>
      <c r="F279" s="2638" t="s">
        <v>294</v>
      </c>
      <c r="G279" s="402">
        <f>'10,00'!E355</f>
        <v>0</v>
      </c>
      <c r="I279" s="2183"/>
      <c r="J279" s="4202"/>
      <c r="K279" s="2181" t="s">
        <v>39</v>
      </c>
      <c r="L279" s="402" t="e">
        <f>'11,30'!E412</f>
        <v>#REF!</v>
      </c>
      <c r="M279" s="2181" t="s">
        <v>294</v>
      </c>
      <c r="N279" s="402">
        <f>'11,30'!E427</f>
        <v>0</v>
      </c>
      <c r="P279" s="2183"/>
      <c r="Q279" s="4202"/>
      <c r="R279" s="2181" t="s">
        <v>39</v>
      </c>
      <c r="S279" s="402" t="e">
        <f>'16,00'!E411</f>
        <v>#REF!</v>
      </c>
      <c r="T279" s="2181" t="s">
        <v>294</v>
      </c>
      <c r="U279" s="402">
        <f>'16,00'!E426</f>
        <v>0</v>
      </c>
      <c r="W279" s="2183"/>
      <c r="X279" s="4202"/>
      <c r="Y279" s="2259"/>
      <c r="Z279" s="2638" t="s">
        <v>408</v>
      </c>
      <c r="AA279" s="402">
        <f>'19,00'!F332</f>
        <v>0</v>
      </c>
      <c r="AB279" s="2638" t="s">
        <v>294</v>
      </c>
      <c r="AC279" s="402">
        <f>'19,00'!E356</f>
        <v>0</v>
      </c>
    </row>
    <row r="280" spans="1:29" ht="15" customHeight="1">
      <c r="A280" s="325">
        <f>A269</f>
        <v>0.41666666666666669</v>
      </c>
      <c r="B280" s="4202"/>
      <c r="C280" s="2259"/>
      <c r="D280" s="2447" t="s">
        <v>296</v>
      </c>
      <c r="E280" s="402">
        <f>'10,00'!F332</f>
        <v>0</v>
      </c>
      <c r="F280" s="2638" t="s">
        <v>295</v>
      </c>
      <c r="G280" s="402">
        <f>'10,00'!E356</f>
        <v>0</v>
      </c>
      <c r="I280" s="325">
        <f>I269</f>
        <v>0</v>
      </c>
      <c r="J280" s="4202"/>
      <c r="K280" s="2181" t="s">
        <v>41</v>
      </c>
      <c r="L280" s="402" t="e">
        <f>'11,30'!E413</f>
        <v>#REF!</v>
      </c>
      <c r="M280" s="2181" t="s">
        <v>295</v>
      </c>
      <c r="N280" s="402">
        <f>'11,30'!E428</f>
        <v>0</v>
      </c>
      <c r="P280" s="325">
        <f>P269</f>
        <v>0</v>
      </c>
      <c r="Q280" s="4202"/>
      <c r="R280" s="2181" t="s">
        <v>41</v>
      </c>
      <c r="S280" s="402" t="e">
        <f>'16,00'!E412</f>
        <v>#REF!</v>
      </c>
      <c r="T280" s="2181" t="s">
        <v>295</v>
      </c>
      <c r="U280" s="402">
        <f>'16,00'!E427</f>
        <v>0</v>
      </c>
      <c r="W280" s="325">
        <f>W269</f>
        <v>0.79166666666666663</v>
      </c>
      <c r="X280" s="4202"/>
      <c r="Y280" s="2259"/>
      <c r="Z280" s="2447" t="s">
        <v>296</v>
      </c>
      <c r="AA280" s="402">
        <f>'19,00'!F333</f>
        <v>0</v>
      </c>
      <c r="AB280" s="2638" t="s">
        <v>295</v>
      </c>
      <c r="AC280" s="402">
        <f>'19,00'!E357</f>
        <v>0</v>
      </c>
    </row>
    <row r="281" spans="1:29" ht="15" customHeight="1">
      <c r="A281" s="4206" t="str">
        <f>ст.шашлык!M193</f>
        <v>Павильон "12 мкр"</v>
      </c>
      <c r="B281" s="4207"/>
      <c r="C281" s="1584"/>
      <c r="D281" s="2638" t="s">
        <v>493</v>
      </c>
      <c r="E281" s="402">
        <f>'10,00'!E341</f>
        <v>0</v>
      </c>
      <c r="F281" s="2638" t="s">
        <v>296</v>
      </c>
      <c r="G281" s="402">
        <f>'10,00'!E357</f>
        <v>0</v>
      </c>
      <c r="I281" s="4206" t="str">
        <f>A281</f>
        <v>Павильон "12 мкр"</v>
      </c>
      <c r="J281" s="4207" t="s">
        <v>251</v>
      </c>
      <c r="K281" s="2181" t="s">
        <v>493</v>
      </c>
      <c r="L281" s="402">
        <f>'11,30'!E414</f>
        <v>0</v>
      </c>
      <c r="M281" s="2181" t="s">
        <v>54</v>
      </c>
      <c r="N281" s="402">
        <f>'11,30'!E431</f>
        <v>0</v>
      </c>
      <c r="P281" s="4206" t="str">
        <f>I281</f>
        <v>Павильон "12 мкр"</v>
      </c>
      <c r="Q281" s="4207" t="s">
        <v>251</v>
      </c>
      <c r="R281" s="2181" t="s">
        <v>493</v>
      </c>
      <c r="S281" s="402">
        <f>'16,00'!E413</f>
        <v>0</v>
      </c>
      <c r="T281" s="2181" t="s">
        <v>54</v>
      </c>
      <c r="U281" s="402">
        <f>'16,00'!E430</f>
        <v>0</v>
      </c>
      <c r="W281" s="4206" t="str">
        <f>P281</f>
        <v>Павильон "12 мкр"</v>
      </c>
      <c r="X281" s="4207" t="s">
        <v>251</v>
      </c>
      <c r="Y281" s="1584"/>
      <c r="Z281" s="2638" t="s">
        <v>493</v>
      </c>
      <c r="AA281" s="402">
        <f>'19,00'!E342</f>
        <v>0</v>
      </c>
      <c r="AB281" s="2638" t="s">
        <v>296</v>
      </c>
      <c r="AC281" s="402">
        <f>'19,00'!E358</f>
        <v>0</v>
      </c>
    </row>
    <row r="282" spans="1:29" ht="15" customHeight="1">
      <c r="A282" s="4206"/>
      <c r="B282" s="4207"/>
      <c r="C282" s="1584"/>
      <c r="D282" s="2638" t="s">
        <v>41</v>
      </c>
      <c r="E282" s="402">
        <f>'10,00'!E342</f>
        <v>0</v>
      </c>
      <c r="F282" s="2638" t="s">
        <v>590</v>
      </c>
      <c r="G282" s="402">
        <f>'10,00'!E358</f>
        <v>0</v>
      </c>
      <c r="I282" s="4206"/>
      <c r="J282" s="4207"/>
      <c r="K282" s="2181" t="s">
        <v>590</v>
      </c>
      <c r="L282" s="402">
        <f>'11,30'!E425</f>
        <v>0</v>
      </c>
      <c r="M282" s="324" t="s">
        <v>55</v>
      </c>
      <c r="N282" s="402">
        <f>'11,30'!E432</f>
        <v>0</v>
      </c>
      <c r="P282" s="4206"/>
      <c r="Q282" s="4207"/>
      <c r="R282" s="2181" t="s">
        <v>590</v>
      </c>
      <c r="S282" s="402">
        <f>'16,00'!E424</f>
        <v>0</v>
      </c>
      <c r="T282" s="324" t="s">
        <v>55</v>
      </c>
      <c r="U282" s="402">
        <f>'16,00'!E431</f>
        <v>0</v>
      </c>
      <c r="W282" s="4206"/>
      <c r="X282" s="4207"/>
      <c r="Y282" s="1584"/>
      <c r="Z282" s="2638" t="s">
        <v>41</v>
      </c>
      <c r="AA282" s="402">
        <f>'19,00'!E343</f>
        <v>0</v>
      </c>
      <c r="AB282" s="2638" t="s">
        <v>590</v>
      </c>
      <c r="AC282" s="402">
        <f>'19,00'!E359</f>
        <v>0</v>
      </c>
    </row>
    <row r="283" spans="1:29" ht="15" customHeight="1">
      <c r="A283" s="326"/>
      <c r="B283" s="4295" t="s">
        <v>747</v>
      </c>
      <c r="C283" s="1584"/>
      <c r="D283" s="2638" t="s">
        <v>39</v>
      </c>
      <c r="E283" s="402">
        <f>'10,00'!E343</f>
        <v>0</v>
      </c>
      <c r="F283" s="324" t="s">
        <v>591</v>
      </c>
      <c r="G283" s="402" t="e">
        <f>'10,00'!#REF!</f>
        <v>#REF!</v>
      </c>
      <c r="I283" s="326"/>
      <c r="J283" s="4207" t="s">
        <v>252</v>
      </c>
      <c r="K283" s="324" t="s">
        <v>591</v>
      </c>
      <c r="L283" s="402">
        <f>'11,30'!E426</f>
        <v>0</v>
      </c>
      <c r="M283" s="2181" t="s">
        <v>56</v>
      </c>
      <c r="N283" s="402">
        <f>'11,30'!E433</f>
        <v>0</v>
      </c>
      <c r="P283" s="326"/>
      <c r="Q283" s="4207" t="s">
        <v>252</v>
      </c>
      <c r="R283" s="324" t="s">
        <v>591</v>
      </c>
      <c r="S283" s="402">
        <f>'16,00'!E425</f>
        <v>0</v>
      </c>
      <c r="T283" s="2181" t="s">
        <v>56</v>
      </c>
      <c r="U283" s="402">
        <f>'16,00'!E432</f>
        <v>0</v>
      </c>
      <c r="W283" s="326"/>
      <c r="X283" s="4295" t="s">
        <v>747</v>
      </c>
      <c r="Y283" s="1584"/>
      <c r="Z283" s="2638" t="s">
        <v>39</v>
      </c>
      <c r="AA283" s="402">
        <f>'19,00'!E344</f>
        <v>0</v>
      </c>
      <c r="AB283" s="324" t="s">
        <v>591</v>
      </c>
      <c r="AC283" s="402" t="e">
        <f>'19,00'!#REF!</f>
        <v>#REF!</v>
      </c>
    </row>
    <row r="284" spans="1:29" ht="15" customHeight="1">
      <c r="A284" s="4267">
        <f>A275</f>
        <v>44606</v>
      </c>
      <c r="B284" s="4295"/>
      <c r="C284" s="1584">
        <f>'10,00'!E362</f>
        <v>0</v>
      </c>
      <c r="D284" s="2638" t="s">
        <v>282</v>
      </c>
      <c r="E284" s="402">
        <f>'10,00'!E348</f>
        <v>0</v>
      </c>
      <c r="F284" s="324" t="s">
        <v>55</v>
      </c>
      <c r="G284" s="402" t="e">
        <f>'10,00'!#REF!</f>
        <v>#REF!</v>
      </c>
      <c r="I284" s="4267">
        <f>I275</f>
        <v>44606</v>
      </c>
      <c r="J284" s="4207"/>
      <c r="K284" s="2181" t="s">
        <v>494</v>
      </c>
      <c r="L284" s="1399">
        <f>'11,30'!E422</f>
        <v>0</v>
      </c>
      <c r="M284" s="324" t="s">
        <v>298</v>
      </c>
      <c r="N284" s="402">
        <f>'11,30'!E434</f>
        <v>0</v>
      </c>
      <c r="P284" s="4267" t="e">
        <f>P275</f>
        <v>#REF!</v>
      </c>
      <c r="Q284" s="4207"/>
      <c r="R284" s="2181" t="s">
        <v>494</v>
      </c>
      <c r="S284" s="1399">
        <f>'16,00'!E421</f>
        <v>0</v>
      </c>
      <c r="T284" s="324" t="s">
        <v>298</v>
      </c>
      <c r="U284" s="402">
        <f>'16,00'!E433</f>
        <v>0</v>
      </c>
      <c r="W284" s="4267">
        <f>W275</f>
        <v>44606</v>
      </c>
      <c r="X284" s="4295"/>
      <c r="Y284" s="1584">
        <f>'19,00'!E363</f>
        <v>0</v>
      </c>
      <c r="Z284" s="2638" t="s">
        <v>282</v>
      </c>
      <c r="AA284" s="402">
        <f>'19,00'!E349</f>
        <v>0</v>
      </c>
      <c r="AB284" s="324" t="s">
        <v>55</v>
      </c>
      <c r="AC284" s="402" t="e">
        <f>'19,00'!#REF!</f>
        <v>#REF!</v>
      </c>
    </row>
    <row r="285" spans="1:29" ht="15" customHeight="1">
      <c r="A285" s="4268"/>
      <c r="B285" s="4296" t="s">
        <v>730</v>
      </c>
      <c r="C285" s="1584"/>
      <c r="D285" s="2638" t="s">
        <v>494</v>
      </c>
      <c r="E285" s="402">
        <f>'10,00'!E350</f>
        <v>0</v>
      </c>
      <c r="F285" s="2638" t="s">
        <v>56</v>
      </c>
      <c r="G285" s="402" t="e">
        <f>'10,00'!#REF!</f>
        <v>#REF!</v>
      </c>
      <c r="I285" s="4268"/>
      <c r="J285" s="4207" t="s">
        <v>253</v>
      </c>
      <c r="K285" s="2181" t="s">
        <v>282</v>
      </c>
      <c r="L285" s="1399">
        <f>'11,30'!E423</f>
        <v>0</v>
      </c>
      <c r="M285" s="36" t="s">
        <v>296</v>
      </c>
      <c r="N285" s="402">
        <f>'11,30'!F405</f>
        <v>0</v>
      </c>
      <c r="P285" s="4268"/>
      <c r="Q285" s="4207" t="s">
        <v>253</v>
      </c>
      <c r="R285" s="2181" t="s">
        <v>282</v>
      </c>
      <c r="S285" s="1399">
        <f>'16,00'!E422</f>
        <v>0</v>
      </c>
      <c r="T285" s="36" t="s">
        <v>296</v>
      </c>
      <c r="U285" s="402">
        <f>'16,00'!F404</f>
        <v>0</v>
      </c>
      <c r="W285" s="4268"/>
      <c r="X285" s="4296" t="s">
        <v>730</v>
      </c>
      <c r="Y285" s="2601"/>
      <c r="Z285" s="2638" t="s">
        <v>494</v>
      </c>
      <c r="AA285" s="402">
        <f>'19,00'!E351</f>
        <v>0</v>
      </c>
      <c r="AB285" s="2638" t="s">
        <v>56</v>
      </c>
      <c r="AC285" s="402" t="e">
        <f>'19,00'!#REF!</f>
        <v>#REF!</v>
      </c>
    </row>
    <row r="286" spans="1:29" ht="15" customHeight="1">
      <c r="A286" s="2182"/>
      <c r="B286" s="4297"/>
      <c r="C286" s="1584">
        <f>'10,00'!E361</f>
        <v>0</v>
      </c>
      <c r="D286" s="2638" t="s">
        <v>54</v>
      </c>
      <c r="E286" s="1399">
        <f>'10,00'!E353</f>
        <v>0</v>
      </c>
      <c r="F286" s="324" t="s">
        <v>298</v>
      </c>
      <c r="G286" s="402">
        <f>'10,00'!E360</f>
        <v>0</v>
      </c>
      <c r="I286" s="2182"/>
      <c r="J286" s="4207"/>
      <c r="K286" s="2181" t="s">
        <v>296</v>
      </c>
      <c r="L286" s="1399">
        <f>'11,30'!E424</f>
        <v>0</v>
      </c>
      <c r="M286" s="2181" t="s">
        <v>408</v>
      </c>
      <c r="N286" s="402">
        <f>'11,30'!F404</f>
        <v>0</v>
      </c>
      <c r="P286" s="2182"/>
      <c r="Q286" s="4207"/>
      <c r="R286" s="2181" t="s">
        <v>296</v>
      </c>
      <c r="S286" s="1399">
        <f>'16,00'!E423</f>
        <v>0</v>
      </c>
      <c r="T286" s="2181" t="s">
        <v>408</v>
      </c>
      <c r="U286" s="402">
        <f>'16,00'!F403</f>
        <v>0</v>
      </c>
      <c r="W286" s="2182"/>
      <c r="X286" s="4297"/>
      <c r="Y286" s="2258">
        <f>'19,00'!E362</f>
        <v>0</v>
      </c>
      <c r="Z286" s="2638" t="s">
        <v>54</v>
      </c>
      <c r="AA286" s="1399">
        <f>'19,00'!E354</f>
        <v>0</v>
      </c>
      <c r="AB286" s="324" t="s">
        <v>298</v>
      </c>
      <c r="AC286" s="402">
        <f>'19,00'!E361</f>
        <v>0</v>
      </c>
    </row>
    <row r="287" spans="1:29">
      <c r="C287" s="2600"/>
      <c r="Y287" s="2600"/>
    </row>
    <row r="288" spans="1:29">
      <c r="A288" s="2235"/>
      <c r="B288" s="4202"/>
      <c r="C288" s="2259"/>
      <c r="D288" s="2233" t="s">
        <v>39</v>
      </c>
      <c r="E288" s="402">
        <f>'Оз 5;30'!BM12</f>
        <v>0</v>
      </c>
      <c r="F288" s="2233"/>
      <c r="G288" s="402"/>
      <c r="I288" s="2235"/>
      <c r="J288" s="4202"/>
      <c r="K288" s="2233" t="s">
        <v>39</v>
      </c>
      <c r="L288" s="402">
        <f>'Оз 13;00'!BM12</f>
        <v>0</v>
      </c>
      <c r="M288" s="2233"/>
      <c r="N288" s="402"/>
      <c r="P288" s="2235"/>
      <c r="Q288" s="4202"/>
      <c r="R288" s="2233" t="s">
        <v>39</v>
      </c>
      <c r="S288" s="402">
        <f>'Оз 16,00'!BL9</f>
        <v>0</v>
      </c>
      <c r="T288" s="2233"/>
      <c r="U288" s="402"/>
      <c r="W288" s="2235"/>
      <c r="X288" s="4202"/>
      <c r="Y288" s="2259"/>
      <c r="Z288" s="2233" t="s">
        <v>39</v>
      </c>
      <c r="AA288" s="402">
        <f>'Оз 19;00'!BM12</f>
        <v>0</v>
      </c>
      <c r="AB288" s="2233"/>
      <c r="AC288" s="402"/>
    </row>
    <row r="289" spans="1:29">
      <c r="A289" s="325">
        <f>A280</f>
        <v>0.41666666666666669</v>
      </c>
      <c r="B289" s="4202"/>
      <c r="C289" s="2259"/>
      <c r="D289" s="2233" t="s">
        <v>510</v>
      </c>
      <c r="E289" s="1663">
        <f>'Оз 5;30'!BM15</f>
        <v>0</v>
      </c>
      <c r="F289" s="2233"/>
      <c r="G289" s="402"/>
      <c r="I289" s="325">
        <f>I280</f>
        <v>0</v>
      </c>
      <c r="J289" s="4202"/>
      <c r="K289" s="2233" t="s">
        <v>510</v>
      </c>
      <c r="L289" s="1663">
        <f>'Оз 13;00'!BM15</f>
        <v>0</v>
      </c>
      <c r="M289" s="2233"/>
      <c r="N289" s="402"/>
      <c r="P289" s="325">
        <f>P280</f>
        <v>0</v>
      </c>
      <c r="Q289" s="4202"/>
      <c r="R289" s="2233" t="s">
        <v>510</v>
      </c>
      <c r="S289" s="1663">
        <f>'Оз 16,00'!BL12</f>
        <v>0</v>
      </c>
      <c r="T289" s="2233"/>
      <c r="U289" s="402"/>
      <c r="W289" s="325">
        <f>W280</f>
        <v>0.79166666666666663</v>
      </c>
      <c r="X289" s="4202"/>
      <c r="Y289" s="2259"/>
      <c r="Z289" s="2233" t="s">
        <v>510</v>
      </c>
      <c r="AA289" s="1663">
        <f>'Оз 19;00'!BM15</f>
        <v>0</v>
      </c>
      <c r="AB289" s="2233"/>
      <c r="AC289" s="402"/>
    </row>
    <row r="290" spans="1:29" ht="15.75">
      <c r="A290" s="4206" t="s">
        <v>948</v>
      </c>
      <c r="B290" s="4207" t="s">
        <v>251</v>
      </c>
      <c r="C290" s="1584"/>
      <c r="D290" s="2233" t="s">
        <v>296</v>
      </c>
      <c r="E290" s="402">
        <f>'Оз 5;30'!BM20</f>
        <v>0</v>
      </c>
      <c r="F290" s="2233"/>
      <c r="G290" s="402"/>
      <c r="I290" s="4206" t="s">
        <v>631</v>
      </c>
      <c r="J290" s="4207" t="s">
        <v>251</v>
      </c>
      <c r="K290" s="2233" t="s">
        <v>296</v>
      </c>
      <c r="L290" s="402">
        <f>'Оз 13;00'!BM20</f>
        <v>0</v>
      </c>
      <c r="M290" s="2233"/>
      <c r="N290" s="402"/>
      <c r="P290" s="4206" t="s">
        <v>631</v>
      </c>
      <c r="Q290" s="4207" t="s">
        <v>251</v>
      </c>
      <c r="R290" s="2233" t="s">
        <v>296</v>
      </c>
      <c r="S290" s="402">
        <f>'Оз 16,00'!BL16</f>
        <v>0</v>
      </c>
      <c r="T290" s="2233"/>
      <c r="U290" s="402"/>
      <c r="W290" s="4206" t="s">
        <v>631</v>
      </c>
      <c r="X290" s="4207" t="s">
        <v>251</v>
      </c>
      <c r="Y290" s="1584"/>
      <c r="Z290" s="2233" t="s">
        <v>296</v>
      </c>
      <c r="AA290" s="402">
        <f>'Оз 19;00'!BM20</f>
        <v>0</v>
      </c>
      <c r="AB290" s="2233"/>
      <c r="AC290" s="402"/>
    </row>
    <row r="291" spans="1:29" ht="15.75">
      <c r="A291" s="4206"/>
      <c r="B291" s="4207"/>
      <c r="C291" s="1584"/>
      <c r="D291" s="2317" t="s">
        <v>55</v>
      </c>
      <c r="E291" s="402">
        <f>'Оз 5;30'!BM22</f>
        <v>0</v>
      </c>
      <c r="F291" s="2233"/>
      <c r="G291" s="402"/>
      <c r="I291" s="4206"/>
      <c r="J291" s="4207"/>
      <c r="K291" s="2317" t="s">
        <v>55</v>
      </c>
      <c r="L291" s="402">
        <f>'Оз 13;00'!BM22</f>
        <v>0</v>
      </c>
      <c r="M291" s="2233"/>
      <c r="N291" s="402"/>
      <c r="P291" s="4206"/>
      <c r="Q291" s="4207"/>
      <c r="R291" s="2317" t="s">
        <v>55</v>
      </c>
      <c r="S291" s="402">
        <f>'Оз 16,00'!BL18</f>
        <v>0</v>
      </c>
      <c r="T291" s="2233"/>
      <c r="U291" s="402"/>
      <c r="W291" s="4206"/>
      <c r="X291" s="4207"/>
      <c r="Y291" s="1584"/>
      <c r="Z291" s="2317" t="s">
        <v>55</v>
      </c>
      <c r="AA291" s="402">
        <f>'Оз 19;00'!BM22</f>
        <v>0</v>
      </c>
      <c r="AB291" s="2233"/>
      <c r="AC291" s="402"/>
    </row>
    <row r="292" spans="1:29" ht="15.75">
      <c r="A292" s="326"/>
      <c r="B292" s="4207" t="s">
        <v>252</v>
      </c>
      <c r="C292" s="1584"/>
      <c r="D292" s="324" t="s">
        <v>858</v>
      </c>
      <c r="E292" s="1399">
        <f>'Оз 5;30'!BM23</f>
        <v>0</v>
      </c>
      <c r="F292" s="36"/>
      <c r="G292" s="402"/>
      <c r="I292" s="326"/>
      <c r="J292" s="4207" t="s">
        <v>252</v>
      </c>
      <c r="K292" s="324" t="s">
        <v>858</v>
      </c>
      <c r="L292" s="1399">
        <f>'Оз 13;00'!BM23</f>
        <v>0</v>
      </c>
      <c r="M292" s="36"/>
      <c r="N292" s="402"/>
      <c r="P292" s="326"/>
      <c r="Q292" s="4207" t="s">
        <v>252</v>
      </c>
      <c r="R292" s="324"/>
      <c r="S292" s="1399"/>
      <c r="T292" s="36"/>
      <c r="U292" s="402"/>
      <c r="W292" s="326"/>
      <c r="X292" s="4207" t="s">
        <v>252</v>
      </c>
      <c r="Y292" s="1584"/>
      <c r="Z292" s="97" t="s">
        <v>858</v>
      </c>
      <c r="AA292" s="1399">
        <f>'Оз 19;00'!BM23</f>
        <v>0</v>
      </c>
      <c r="AB292" s="36"/>
      <c r="AC292" s="402"/>
    </row>
    <row r="293" spans="1:29" ht="15.75">
      <c r="A293" s="4267">
        <f>A284</f>
        <v>44606</v>
      </c>
      <c r="B293" s="4207"/>
      <c r="C293" s="1584"/>
      <c r="D293" s="324" t="s">
        <v>771</v>
      </c>
      <c r="E293" s="1399">
        <f>'Оз 5;30'!BM24</f>
        <v>0</v>
      </c>
      <c r="F293" s="2233"/>
      <c r="G293" s="402"/>
      <c r="I293" s="4267">
        <f>I284</f>
        <v>44606</v>
      </c>
      <c r="J293" s="4207"/>
      <c r="K293" s="324" t="s">
        <v>771</v>
      </c>
      <c r="L293" s="1399">
        <f>'Оз 13;00'!BM24</f>
        <v>0</v>
      </c>
      <c r="M293" s="2233"/>
      <c r="N293" s="402"/>
      <c r="P293" s="4267" t="e">
        <f>P284</f>
        <v>#REF!</v>
      </c>
      <c r="Q293" s="4207"/>
      <c r="R293" s="324"/>
      <c r="S293" s="1399"/>
      <c r="T293" s="2233"/>
      <c r="U293" s="402"/>
      <c r="W293" s="4267">
        <f>W284</f>
        <v>44606</v>
      </c>
      <c r="X293" s="4207"/>
      <c r="Y293" s="1584"/>
      <c r="Z293" s="97" t="s">
        <v>771</v>
      </c>
      <c r="AA293" s="1399">
        <f>'Оз 19;00'!BM24</f>
        <v>0</v>
      </c>
      <c r="AB293" s="2233"/>
      <c r="AC293" s="402"/>
    </row>
    <row r="294" spans="1:29" ht="15.75">
      <c r="A294" s="4268"/>
      <c r="B294" s="4207" t="s">
        <v>253</v>
      </c>
      <c r="C294" s="1584"/>
      <c r="D294" s="2233"/>
      <c r="E294" s="1399"/>
      <c r="F294" s="2233"/>
      <c r="G294" s="402"/>
      <c r="I294" s="4268"/>
      <c r="J294" s="4207" t="s">
        <v>253</v>
      </c>
      <c r="K294" s="2233"/>
      <c r="L294" s="1399"/>
      <c r="M294" s="2233"/>
      <c r="N294" s="402"/>
      <c r="P294" s="4268"/>
      <c r="Q294" s="4207" t="s">
        <v>253</v>
      </c>
      <c r="R294" s="2233"/>
      <c r="S294" s="1399"/>
      <c r="T294" s="2233"/>
      <c r="U294" s="402"/>
      <c r="W294" s="4268"/>
      <c r="X294" s="4207" t="s">
        <v>253</v>
      </c>
      <c r="Y294" s="1584"/>
      <c r="Z294" s="2233"/>
      <c r="AA294" s="1399"/>
      <c r="AB294" s="2233"/>
      <c r="AC294" s="402"/>
    </row>
    <row r="295" spans="1:29" ht="15.75">
      <c r="A295" s="2234"/>
      <c r="B295" s="4207"/>
      <c r="C295" s="1584"/>
      <c r="D295" s="324"/>
      <c r="E295" s="1399"/>
      <c r="F295" s="2233"/>
      <c r="G295" s="402"/>
      <c r="I295" s="2234"/>
      <c r="J295" s="4207"/>
      <c r="K295" s="324"/>
      <c r="L295" s="1399"/>
      <c r="M295" s="2233"/>
      <c r="N295" s="402"/>
      <c r="P295" s="2234"/>
      <c r="Q295" s="4207"/>
      <c r="R295" s="324"/>
      <c r="S295" s="1399"/>
      <c r="T295" s="2233"/>
      <c r="U295" s="402"/>
      <c r="W295" s="2234"/>
      <c r="X295" s="4207"/>
      <c r="Y295" s="1584"/>
      <c r="Z295" s="324"/>
      <c r="AA295" s="1399"/>
      <c r="AB295" s="2233"/>
      <c r="AC295" s="402"/>
    </row>
    <row r="297" spans="1:29">
      <c r="A297" s="2637"/>
      <c r="B297" s="4202"/>
      <c r="C297" s="2259"/>
      <c r="D297" s="2638" t="s">
        <v>39</v>
      </c>
      <c r="E297" s="1636">
        <f>'Оз 5;30'!CQ12</f>
        <v>8</v>
      </c>
      <c r="F297" s="2638"/>
      <c r="G297" s="402"/>
      <c r="I297" s="2637"/>
      <c r="J297" s="4202"/>
      <c r="K297" s="2638" t="s">
        <v>39</v>
      </c>
      <c r="L297" s="2706">
        <f>'Оз 13;00'!CQ12</f>
        <v>0</v>
      </c>
      <c r="M297" s="402"/>
      <c r="N297" s="2638"/>
      <c r="O297" s="402"/>
      <c r="W297" s="2637"/>
      <c r="X297" s="4202"/>
      <c r="Y297" s="2259"/>
      <c r="Z297" s="2638" t="s">
        <v>39</v>
      </c>
      <c r="AA297" s="402">
        <f>'Оз 19;00'!CQ12</f>
        <v>14</v>
      </c>
      <c r="AB297" s="2638"/>
      <c r="AC297" s="402"/>
    </row>
    <row r="298" spans="1:29">
      <c r="A298" s="325">
        <f>A289</f>
        <v>0.41666666666666669</v>
      </c>
      <c r="B298" s="4202"/>
      <c r="C298" s="2259"/>
      <c r="D298" s="2638" t="s">
        <v>510</v>
      </c>
      <c r="E298" s="1663">
        <f>'Оз 5;30'!CR15</f>
        <v>10</v>
      </c>
      <c r="F298" s="2638"/>
      <c r="G298" s="402"/>
      <c r="I298" s="325">
        <f>I289</f>
        <v>0</v>
      </c>
      <c r="J298" s="4202"/>
      <c r="K298" s="2638" t="s">
        <v>510</v>
      </c>
      <c r="L298" s="2710">
        <f>'Оз 13;00'!CQ15</f>
        <v>5</v>
      </c>
      <c r="M298" s="1663"/>
      <c r="N298" s="2638"/>
      <c r="O298" s="402"/>
      <c r="W298" s="325">
        <f>W289</f>
        <v>0.79166666666666663</v>
      </c>
      <c r="X298" s="4202"/>
      <c r="Y298" s="2259"/>
      <c r="Z298" s="2638" t="s">
        <v>510</v>
      </c>
      <c r="AA298" s="1663">
        <f>'Оз 19;00'!CQ15</f>
        <v>15</v>
      </c>
      <c r="AB298" s="2638"/>
      <c r="AC298" s="402"/>
    </row>
    <row r="299" spans="1:29" ht="15.75">
      <c r="A299" s="4206" t="s">
        <v>812</v>
      </c>
      <c r="B299" s="4207" t="s">
        <v>251</v>
      </c>
      <c r="C299" s="1584"/>
      <c r="D299" s="2638" t="s">
        <v>296</v>
      </c>
      <c r="E299" s="1636">
        <f>'Оз 5;30'!CQ20</f>
        <v>1</v>
      </c>
      <c r="F299" s="2638"/>
      <c r="G299" s="402"/>
      <c r="I299" s="4206" t="str">
        <f>A299</f>
        <v>"Оазис   Мото"</v>
      </c>
      <c r="J299" s="4207" t="s">
        <v>251</v>
      </c>
      <c r="K299" s="2638" t="s">
        <v>296</v>
      </c>
      <c r="L299" s="2706">
        <f>'Оз 13;00'!CQ20</f>
        <v>2</v>
      </c>
      <c r="M299" s="402"/>
      <c r="N299" s="2638"/>
      <c r="O299" s="402"/>
      <c r="W299" s="4206" t="str">
        <f>I299</f>
        <v>"Оазис   Мото"</v>
      </c>
      <c r="X299" s="4207" t="s">
        <v>251</v>
      </c>
      <c r="Y299" s="1584"/>
      <c r="Z299" s="2638" t="s">
        <v>296</v>
      </c>
      <c r="AA299" s="402">
        <f>'Оз 19;00'!CQ20</f>
        <v>2</v>
      </c>
      <c r="AB299" s="2638"/>
      <c r="AC299" s="402"/>
    </row>
    <row r="300" spans="1:29" ht="15.75">
      <c r="A300" s="4206"/>
      <c r="B300" s="4207"/>
      <c r="C300" s="1584"/>
      <c r="D300" s="2638" t="s">
        <v>55</v>
      </c>
      <c r="E300" s="1636">
        <f>'Оз 5;30'!CQ22</f>
        <v>1</v>
      </c>
      <c r="F300" s="2638"/>
      <c r="G300" s="402"/>
      <c r="I300" s="4206"/>
      <c r="J300" s="4207"/>
      <c r="K300" s="2638" t="s">
        <v>55</v>
      </c>
      <c r="L300" s="2706">
        <f>'Оз 13;00'!CQ22</f>
        <v>0</v>
      </c>
      <c r="M300" s="402"/>
      <c r="N300" s="2638"/>
      <c r="O300" s="402"/>
      <c r="W300" s="4206"/>
      <c r="X300" s="4207"/>
      <c r="Y300" s="1584"/>
      <c r="Z300" s="2638" t="s">
        <v>55</v>
      </c>
      <c r="AA300" s="402">
        <f>'Оз 19;00'!CQ22</f>
        <v>1</v>
      </c>
      <c r="AB300" s="2638"/>
      <c r="AC300" s="402"/>
    </row>
    <row r="301" spans="1:29" ht="15.75">
      <c r="A301" s="326"/>
      <c r="B301" s="4207" t="s">
        <v>252</v>
      </c>
      <c r="C301" s="1584"/>
      <c r="D301" s="324" t="s">
        <v>858</v>
      </c>
      <c r="E301" s="1399">
        <f>'Оз 5;30'!CQ23</f>
        <v>0</v>
      </c>
      <c r="F301" s="2447"/>
      <c r="G301" s="402"/>
      <c r="I301" s="326"/>
      <c r="J301" s="4207" t="s">
        <v>252</v>
      </c>
      <c r="K301" s="324" t="s">
        <v>858</v>
      </c>
      <c r="L301" s="324">
        <f>'Оз 13;00'!CQ23</f>
        <v>0</v>
      </c>
      <c r="M301" s="1399"/>
      <c r="N301" s="2447"/>
      <c r="O301" s="402"/>
      <c r="W301" s="326"/>
      <c r="X301" s="4207" t="s">
        <v>252</v>
      </c>
      <c r="Y301" s="1584"/>
      <c r="Z301" s="97" t="s">
        <v>858</v>
      </c>
      <c r="AA301" s="1399">
        <f>'Оз 19;00'!CQ23</f>
        <v>1</v>
      </c>
      <c r="AB301" s="2447"/>
      <c r="AC301" s="402"/>
    </row>
    <row r="302" spans="1:29" ht="15.75">
      <c r="A302" s="4267">
        <f>A293</f>
        <v>44606</v>
      </c>
      <c r="B302" s="4207"/>
      <c r="C302" s="1584"/>
      <c r="D302" s="324" t="s">
        <v>771</v>
      </c>
      <c r="E302" s="1399">
        <f>'Оз 5;30'!CQ24</f>
        <v>0</v>
      </c>
      <c r="F302" s="2638"/>
      <c r="G302" s="402"/>
      <c r="I302" s="4267">
        <f>I293</f>
        <v>44606</v>
      </c>
      <c r="J302" s="4207"/>
      <c r="K302" s="324" t="s">
        <v>771</v>
      </c>
      <c r="L302" s="324">
        <f>'Оз 13;00'!CQ24</f>
        <v>0</v>
      </c>
      <c r="M302" s="1399"/>
      <c r="N302" s="2638"/>
      <c r="O302" s="402"/>
      <c r="W302" s="4267">
        <f>W293</f>
        <v>44606</v>
      </c>
      <c r="X302" s="4207"/>
      <c r="Y302" s="1584"/>
      <c r="Z302" s="97" t="s">
        <v>771</v>
      </c>
      <c r="AA302" s="1399">
        <f>'Оз 19;00'!CQ24</f>
        <v>0</v>
      </c>
      <c r="AB302" s="2638"/>
      <c r="AC302" s="402"/>
    </row>
    <row r="303" spans="1:29" ht="15.75">
      <c r="A303" s="4268"/>
      <c r="B303" s="4207" t="s">
        <v>253</v>
      </c>
      <c r="C303" s="1584"/>
      <c r="D303" s="2638"/>
      <c r="E303" s="1399"/>
      <c r="F303" s="2638"/>
      <c r="G303" s="402"/>
      <c r="I303" s="4268"/>
      <c r="J303" s="4207" t="s">
        <v>253</v>
      </c>
      <c r="K303" s="1584"/>
      <c r="L303" s="2638"/>
      <c r="M303" s="1399"/>
      <c r="N303" s="2638"/>
      <c r="O303" s="402"/>
      <c r="W303" s="4268"/>
      <c r="X303" s="4207" t="s">
        <v>253</v>
      </c>
      <c r="Y303" s="1584"/>
      <c r="Z303" s="2638"/>
      <c r="AA303" s="1399"/>
      <c r="AB303" s="2638"/>
      <c r="AC303" s="402"/>
    </row>
    <row r="304" spans="1:29" ht="15.75">
      <c r="A304" s="2707"/>
      <c r="B304" s="4207"/>
      <c r="C304" s="1584"/>
      <c r="D304" s="324"/>
      <c r="E304" s="1399"/>
      <c r="F304" s="2638"/>
      <c r="G304" s="402"/>
      <c r="I304" s="2707"/>
      <c r="J304" s="4207"/>
      <c r="K304" s="1584"/>
      <c r="L304" s="324"/>
      <c r="M304" s="1399"/>
      <c r="N304" s="2638"/>
      <c r="O304" s="402"/>
      <c r="W304" s="2707"/>
      <c r="X304" s="4207"/>
      <c r="Y304" s="1584"/>
      <c r="Z304" s="324"/>
      <c r="AA304" s="1399"/>
      <c r="AB304" s="2638"/>
      <c r="AC304" s="402"/>
    </row>
    <row r="306" spans="1:29">
      <c r="A306" s="2637"/>
      <c r="B306" s="4202"/>
      <c r="C306" s="2259"/>
      <c r="D306" s="2638" t="s">
        <v>39</v>
      </c>
      <c r="E306" s="1636">
        <f>'Оз 5;30'!Y12</f>
        <v>6</v>
      </c>
      <c r="F306" s="2638"/>
      <c r="G306" s="402"/>
      <c r="I306" s="2637"/>
      <c r="J306" s="4202"/>
      <c r="K306" s="2638" t="s">
        <v>39</v>
      </c>
      <c r="L306" s="3229">
        <f>'Оз 13;00'!Y12</f>
        <v>16</v>
      </c>
      <c r="M306" s="402"/>
      <c r="N306" s="2638"/>
      <c r="W306" s="2637"/>
      <c r="X306" s="4202"/>
      <c r="Y306" s="2259"/>
      <c r="Z306" s="2638" t="s">
        <v>39</v>
      </c>
      <c r="AA306" s="402">
        <f>'Оз 19;00'!Y12</f>
        <v>16</v>
      </c>
      <c r="AB306" s="2638"/>
      <c r="AC306" s="402"/>
    </row>
    <row r="307" spans="1:29">
      <c r="A307" s="325">
        <f>A298</f>
        <v>0.41666666666666669</v>
      </c>
      <c r="B307" s="4202"/>
      <c r="C307" s="2259"/>
      <c r="D307" s="2638" t="s">
        <v>510</v>
      </c>
      <c r="E307" s="1663">
        <f>'Оз 5;30'!Y15</f>
        <v>10</v>
      </c>
      <c r="F307" s="2638"/>
      <c r="G307" s="402"/>
      <c r="I307" s="325">
        <f>I298</f>
        <v>0</v>
      </c>
      <c r="J307" s="4202"/>
      <c r="K307" s="2638" t="s">
        <v>510</v>
      </c>
      <c r="L307" s="2710">
        <f>'Оз 13;00'!Y15</f>
        <v>10</v>
      </c>
      <c r="M307" s="1663"/>
      <c r="N307" s="2638"/>
      <c r="W307" s="325">
        <f>W298</f>
        <v>0.79166666666666663</v>
      </c>
      <c r="X307" s="4202"/>
      <c r="Y307" s="2259"/>
      <c r="Z307" s="2638" t="s">
        <v>510</v>
      </c>
      <c r="AA307" s="1663">
        <f>'Оз 19;00'!Y15</f>
        <v>15</v>
      </c>
      <c r="AB307" s="2638"/>
      <c r="AC307" s="402"/>
    </row>
    <row r="308" spans="1:29" ht="15.75">
      <c r="A308" s="4206" t="s">
        <v>789</v>
      </c>
      <c r="B308" s="4207" t="s">
        <v>251</v>
      </c>
      <c r="C308" s="1584"/>
      <c r="D308" s="2638" t="s">
        <v>296</v>
      </c>
      <c r="E308" s="1636">
        <f>'Оз 5;30'!Y20</f>
        <v>2</v>
      </c>
      <c r="F308" s="2638"/>
      <c r="G308" s="402"/>
      <c r="I308" s="4206" t="s">
        <v>789</v>
      </c>
      <c r="J308" s="4207" t="s">
        <v>251</v>
      </c>
      <c r="K308" s="2638" t="s">
        <v>296</v>
      </c>
      <c r="L308" s="3229">
        <f>'Оз 13;00'!Y20</f>
        <v>3</v>
      </c>
      <c r="M308" s="402"/>
      <c r="N308" s="2638"/>
      <c r="W308" s="4206" t="s">
        <v>789</v>
      </c>
      <c r="X308" s="4207" t="s">
        <v>251</v>
      </c>
      <c r="Y308" s="1584"/>
      <c r="Z308" s="2638" t="s">
        <v>296</v>
      </c>
      <c r="AA308" s="402">
        <f>'Оз 19;00'!Y20</f>
        <v>3</v>
      </c>
      <c r="AB308" s="2638"/>
      <c r="AC308" s="402"/>
    </row>
    <row r="309" spans="1:29" ht="15.75">
      <c r="A309" s="4206"/>
      <c r="B309" s="4207"/>
      <c r="C309" s="1584"/>
      <c r="D309" s="2638" t="s">
        <v>55</v>
      </c>
      <c r="E309" s="1636">
        <f>'Оз 5;30'!Y22</f>
        <v>0</v>
      </c>
      <c r="F309" s="2638"/>
      <c r="G309" s="402"/>
      <c r="I309" s="4206"/>
      <c r="J309" s="4207"/>
      <c r="K309" s="2638" t="s">
        <v>55</v>
      </c>
      <c r="L309" s="3229">
        <f>'Оз 13;00'!Y22</f>
        <v>2</v>
      </c>
      <c r="M309" s="402"/>
      <c r="N309" s="2638"/>
      <c r="W309" s="4206"/>
      <c r="X309" s="4207"/>
      <c r="Y309" s="1584"/>
      <c r="Z309" s="2638" t="s">
        <v>55</v>
      </c>
      <c r="AA309" s="402">
        <f>'Оз 19;00'!Y22</f>
        <v>2</v>
      </c>
      <c r="AB309" s="2638"/>
      <c r="AC309" s="402"/>
    </row>
    <row r="310" spans="1:29" ht="15.75">
      <c r="A310" s="326"/>
      <c r="B310" s="4207" t="s">
        <v>252</v>
      </c>
      <c r="C310" s="1584"/>
      <c r="D310" s="324" t="s">
        <v>858</v>
      </c>
      <c r="E310" s="1399">
        <f>'Оз 5;30'!Y23</f>
        <v>0</v>
      </c>
      <c r="F310" s="2447"/>
      <c r="G310" s="402"/>
      <c r="I310" s="326"/>
      <c r="J310" s="4207" t="s">
        <v>252</v>
      </c>
      <c r="K310" s="324" t="s">
        <v>858</v>
      </c>
      <c r="L310" s="3232">
        <f>'Оз 13;00'!Y23</f>
        <v>0</v>
      </c>
      <c r="M310" s="1399"/>
      <c r="N310" s="324"/>
      <c r="W310" s="326"/>
      <c r="X310" s="4207" t="s">
        <v>252</v>
      </c>
      <c r="Y310" s="1584"/>
      <c r="Z310" s="97" t="s">
        <v>858</v>
      </c>
      <c r="AA310" s="1399">
        <f>'Оз 19;00'!Y23</f>
        <v>0</v>
      </c>
      <c r="AB310" s="2447"/>
      <c r="AC310" s="402"/>
    </row>
    <row r="311" spans="1:29" ht="15.75">
      <c r="A311" s="4267">
        <f>A302</f>
        <v>44606</v>
      </c>
      <c r="B311" s="4207"/>
      <c r="C311" s="1584"/>
      <c r="D311" s="324" t="s">
        <v>771</v>
      </c>
      <c r="E311" s="1399">
        <f>'Оз 5;30'!Y24</f>
        <v>0</v>
      </c>
      <c r="F311" s="2638"/>
      <c r="G311" s="402"/>
      <c r="I311" s="4267">
        <f>I302</f>
        <v>44606</v>
      </c>
      <c r="J311" s="4207"/>
      <c r="K311" s="324" t="s">
        <v>771</v>
      </c>
      <c r="L311" s="3232">
        <f>'Оз 13;00'!Y24</f>
        <v>0</v>
      </c>
      <c r="M311" s="1399"/>
      <c r="N311" s="2638"/>
      <c r="W311" s="4267">
        <f>W302</f>
        <v>44606</v>
      </c>
      <c r="X311" s="4207"/>
      <c r="Y311" s="1584"/>
      <c r="Z311" s="97" t="s">
        <v>771</v>
      </c>
      <c r="AA311" s="1399">
        <f>'Оз 19;00'!Y24</f>
        <v>0</v>
      </c>
      <c r="AB311" s="2638"/>
      <c r="AC311" s="402"/>
    </row>
    <row r="312" spans="1:29" ht="15.75">
      <c r="A312" s="4268"/>
      <c r="B312" s="4207" t="s">
        <v>253</v>
      </c>
      <c r="C312" s="1584"/>
      <c r="D312" s="2638"/>
      <c r="E312" s="1399"/>
      <c r="F312" s="2638"/>
      <c r="G312" s="402"/>
      <c r="I312" s="4268"/>
      <c r="J312" s="4207" t="s">
        <v>253</v>
      </c>
      <c r="K312" s="1584"/>
      <c r="L312" s="2638"/>
      <c r="M312" s="1399"/>
      <c r="N312" s="2638"/>
      <c r="W312" s="4268"/>
      <c r="X312" s="4207" t="s">
        <v>253</v>
      </c>
      <c r="Y312" s="1584"/>
      <c r="Z312" s="2638"/>
      <c r="AA312" s="1399"/>
      <c r="AB312" s="2638"/>
      <c r="AC312" s="402"/>
    </row>
    <row r="313" spans="1:29" ht="15.75">
      <c r="A313" s="3231"/>
      <c r="B313" s="4207"/>
      <c r="C313" s="1584"/>
      <c r="D313" s="324"/>
      <c r="E313" s="1399"/>
      <c r="F313" s="2638"/>
      <c r="G313" s="402"/>
      <c r="I313" s="3231"/>
      <c r="J313" s="4207"/>
      <c r="K313" s="1584"/>
      <c r="L313" s="324"/>
      <c r="M313" s="1399"/>
      <c r="N313" s="2638"/>
      <c r="W313" s="3231"/>
      <c r="X313" s="4207"/>
      <c r="Y313" s="1584"/>
      <c r="Z313" s="324"/>
      <c r="AA313" s="1399"/>
      <c r="AB313" s="2638"/>
      <c r="AC313" s="402"/>
    </row>
    <row r="315" spans="1:29">
      <c r="A315" s="2637"/>
      <c r="B315" s="4202"/>
      <c r="C315" s="2259"/>
      <c r="D315" s="2638" t="s">
        <v>39</v>
      </c>
      <c r="E315" s="1636">
        <f>'Оз 5;30'!AI12</f>
        <v>6</v>
      </c>
      <c r="F315" s="2638"/>
      <c r="G315" s="402"/>
      <c r="I315" s="2637"/>
      <c r="J315" s="4202"/>
      <c r="K315" s="2638" t="s">
        <v>39</v>
      </c>
      <c r="L315" s="3240">
        <f>'Оз 13;00'!AI12</f>
        <v>12</v>
      </c>
      <c r="M315" s="402"/>
      <c r="N315" s="2638"/>
      <c r="W315" s="2637"/>
      <c r="X315" s="4202"/>
      <c r="Y315" s="2259"/>
      <c r="Z315" s="2638" t="s">
        <v>39</v>
      </c>
      <c r="AA315" s="402">
        <f>'Оз 19;00'!AI12</f>
        <v>10</v>
      </c>
      <c r="AB315" s="2638"/>
      <c r="AC315" s="402"/>
    </row>
    <row r="316" spans="1:29">
      <c r="A316" s="325">
        <f>A307</f>
        <v>0.41666666666666669</v>
      </c>
      <c r="B316" s="4202"/>
      <c r="C316" s="2259"/>
      <c r="D316" s="2638" t="s">
        <v>510</v>
      </c>
      <c r="E316" s="1663">
        <f>'Оз 5;30'!AI15</f>
        <v>5</v>
      </c>
      <c r="F316" s="2638"/>
      <c r="G316" s="402"/>
      <c r="I316" s="325">
        <f>I307</f>
        <v>0</v>
      </c>
      <c r="J316" s="4202"/>
      <c r="K316" s="2638" t="s">
        <v>510</v>
      </c>
      <c r="L316" s="2710">
        <f>'Оз 13;00'!AI15</f>
        <v>10</v>
      </c>
      <c r="M316" s="1663"/>
      <c r="N316" s="2638"/>
      <c r="W316" s="325">
        <f>W307</f>
        <v>0.79166666666666663</v>
      </c>
      <c r="X316" s="4202"/>
      <c r="Y316" s="2259"/>
      <c r="Z316" s="2638" t="s">
        <v>510</v>
      </c>
      <c r="AA316" s="1663">
        <f>'Оз 19;00'!AI15</f>
        <v>20</v>
      </c>
      <c r="AB316" s="2638"/>
      <c r="AC316" s="402"/>
    </row>
    <row r="317" spans="1:29" ht="15.75">
      <c r="A317" s="4206" t="s">
        <v>793</v>
      </c>
      <c r="B317" s="4207" t="s">
        <v>251</v>
      </c>
      <c r="C317" s="1584"/>
      <c r="D317" s="2638" t="s">
        <v>296</v>
      </c>
      <c r="E317" s="1636">
        <f>'Оз 5;30'!AI20</f>
        <v>1</v>
      </c>
      <c r="F317" s="2638"/>
      <c r="G317" s="402"/>
      <c r="I317" s="4206" t="s">
        <v>794</v>
      </c>
      <c r="J317" s="4207" t="s">
        <v>251</v>
      </c>
      <c r="K317" s="2638" t="s">
        <v>296</v>
      </c>
      <c r="L317" s="3240">
        <f>'Оз 13;00'!AI20</f>
        <v>1</v>
      </c>
      <c r="M317" s="402"/>
      <c r="N317" s="2638"/>
      <c r="W317" s="4206" t="s">
        <v>793</v>
      </c>
      <c r="X317" s="4207" t="s">
        <v>251</v>
      </c>
      <c r="Y317" s="1584"/>
      <c r="Z317" s="2638" t="s">
        <v>296</v>
      </c>
      <c r="AA317" s="402">
        <f>'Оз 19;00'!AI20</f>
        <v>3</v>
      </c>
      <c r="AB317" s="2638"/>
      <c r="AC317" s="402"/>
    </row>
    <row r="318" spans="1:29" ht="15.75">
      <c r="A318" s="4206"/>
      <c r="B318" s="4207"/>
      <c r="C318" s="1584"/>
      <c r="D318" s="2638" t="s">
        <v>55</v>
      </c>
      <c r="E318" s="1636">
        <f>'Оз 5;30'!AI22</f>
        <v>1</v>
      </c>
      <c r="F318" s="2638"/>
      <c r="G318" s="402"/>
      <c r="I318" s="4206"/>
      <c r="J318" s="4207"/>
      <c r="K318" s="2638" t="s">
        <v>55</v>
      </c>
      <c r="L318" s="3240">
        <f>'Оз 13;00'!AI22</f>
        <v>1</v>
      </c>
      <c r="M318" s="402"/>
      <c r="N318" s="2638"/>
      <c r="W318" s="4206"/>
      <c r="X318" s="4207"/>
      <c r="Y318" s="1584"/>
      <c r="Z318" s="2638" t="s">
        <v>55</v>
      </c>
      <c r="AA318" s="402">
        <f>'Оз 19;00'!AI22</f>
        <v>1</v>
      </c>
      <c r="AB318" s="2638"/>
      <c r="AC318" s="402"/>
    </row>
    <row r="319" spans="1:29" ht="15.75">
      <c r="A319" s="326"/>
      <c r="B319" s="4207" t="s">
        <v>252</v>
      </c>
      <c r="C319" s="1584"/>
      <c r="D319" s="324" t="s">
        <v>858</v>
      </c>
      <c r="E319" s="1399">
        <f>'Оз 5;30'!AI23</f>
        <v>0</v>
      </c>
      <c r="F319" s="2447"/>
      <c r="G319" s="402"/>
      <c r="I319" s="326"/>
      <c r="J319" s="4207" t="s">
        <v>252</v>
      </c>
      <c r="K319" s="324" t="s">
        <v>858</v>
      </c>
      <c r="L319" s="3242">
        <f>'Оз 13;00'!AI23</f>
        <v>0</v>
      </c>
      <c r="M319" s="1399"/>
      <c r="N319" s="324"/>
      <c r="W319" s="326"/>
      <c r="X319" s="4207" t="s">
        <v>252</v>
      </c>
      <c r="Y319" s="1584"/>
      <c r="Z319" s="97" t="s">
        <v>858</v>
      </c>
      <c r="AA319" s="1399">
        <f>'Оз 19;00'!AI23</f>
        <v>1</v>
      </c>
      <c r="AB319" s="2447"/>
      <c r="AC319" s="402"/>
    </row>
    <row r="320" spans="1:29" ht="15.75">
      <c r="A320" s="4267">
        <f>A311</f>
        <v>44606</v>
      </c>
      <c r="B320" s="4207"/>
      <c r="C320" s="1584"/>
      <c r="D320" s="324" t="s">
        <v>771</v>
      </c>
      <c r="E320" s="1399">
        <f>'Оз 5;30'!AI24</f>
        <v>0</v>
      </c>
      <c r="F320" s="2638"/>
      <c r="G320" s="402"/>
      <c r="I320" s="4267">
        <f>I311</f>
        <v>44606</v>
      </c>
      <c r="J320" s="4207"/>
      <c r="K320" s="324" t="s">
        <v>771</v>
      </c>
      <c r="L320" s="3242">
        <f>'Оз 13;00'!AI24</f>
        <v>0</v>
      </c>
      <c r="M320" s="1399"/>
      <c r="N320" s="2638"/>
      <c r="W320" s="4267">
        <f>W311</f>
        <v>44606</v>
      </c>
      <c r="X320" s="4207"/>
      <c r="Y320" s="1584"/>
      <c r="Z320" s="97" t="s">
        <v>771</v>
      </c>
      <c r="AA320" s="1399">
        <f>'Оз 19;00'!AI24</f>
        <v>0</v>
      </c>
      <c r="AB320" s="2638"/>
      <c r="AC320" s="402"/>
    </row>
    <row r="321" spans="1:29" ht="15.75">
      <c r="A321" s="4268"/>
      <c r="B321" s="4207" t="s">
        <v>253</v>
      </c>
      <c r="C321" s="1584"/>
      <c r="D321" s="2638"/>
      <c r="E321" s="1399"/>
      <c r="F321" s="2638"/>
      <c r="G321" s="402"/>
      <c r="I321" s="4268"/>
      <c r="J321" s="4207" t="s">
        <v>253</v>
      </c>
      <c r="K321" s="1584"/>
      <c r="L321" s="2638"/>
      <c r="M321" s="1399"/>
      <c r="N321" s="2638"/>
      <c r="W321" s="4268"/>
      <c r="X321" s="4207" t="s">
        <v>253</v>
      </c>
      <c r="Y321" s="1584"/>
      <c r="Z321" s="2638"/>
      <c r="AA321" s="1399"/>
      <c r="AB321" s="2638"/>
      <c r="AC321" s="402"/>
    </row>
    <row r="322" spans="1:29" ht="15.75">
      <c r="A322" s="3241"/>
      <c r="B322" s="4207"/>
      <c r="C322" s="1584"/>
      <c r="D322" s="324"/>
      <c r="E322" s="1399"/>
      <c r="F322" s="2638"/>
      <c r="G322" s="402"/>
      <c r="I322" s="3241"/>
      <c r="J322" s="4207"/>
      <c r="K322" s="1584"/>
      <c r="L322" s="324"/>
      <c r="M322" s="1399"/>
      <c r="N322" s="2638"/>
      <c r="W322" s="3241"/>
      <c r="X322" s="4207"/>
      <c r="Y322" s="1584"/>
      <c r="Z322" s="324"/>
      <c r="AA322" s="1399"/>
      <c r="AB322" s="2638"/>
      <c r="AC322" s="402"/>
    </row>
    <row r="339" ht="16.5" customHeight="1"/>
  </sheetData>
  <mergeCells count="830">
    <mergeCell ref="W299:W300"/>
    <mergeCell ref="X299:X300"/>
    <mergeCell ref="X301:X302"/>
    <mergeCell ref="W302:W303"/>
    <mergeCell ref="X303:X304"/>
    <mergeCell ref="AF127:AF128"/>
    <mergeCell ref="AE129:AE130"/>
    <mergeCell ref="AF129:AF130"/>
    <mergeCell ref="AF131:AF132"/>
    <mergeCell ref="AE132:AE133"/>
    <mergeCell ref="AF133:AF134"/>
    <mergeCell ref="X283:X284"/>
    <mergeCell ref="X183:X184"/>
    <mergeCell ref="X156:X157"/>
    <mergeCell ref="W158:W159"/>
    <mergeCell ref="X158:X159"/>
    <mergeCell ref="X160:X161"/>
    <mergeCell ref="W161:W162"/>
    <mergeCell ref="X162:X163"/>
    <mergeCell ref="X165:X166"/>
    <mergeCell ref="W167:W168"/>
    <mergeCell ref="X167:X168"/>
    <mergeCell ref="X292:X293"/>
    <mergeCell ref="W139:W140"/>
    <mergeCell ref="B297:B298"/>
    <mergeCell ref="A299:A300"/>
    <mergeCell ref="B299:B300"/>
    <mergeCell ref="B301:B302"/>
    <mergeCell ref="A302:A303"/>
    <mergeCell ref="B303:B304"/>
    <mergeCell ref="J297:J298"/>
    <mergeCell ref="I299:I300"/>
    <mergeCell ref="J299:J300"/>
    <mergeCell ref="J301:J302"/>
    <mergeCell ref="I302:I303"/>
    <mergeCell ref="J303:J304"/>
    <mergeCell ref="AF82:AF83"/>
    <mergeCell ref="AE84:AE85"/>
    <mergeCell ref="AF84:AF85"/>
    <mergeCell ref="AF86:AF87"/>
    <mergeCell ref="AE87:AE88"/>
    <mergeCell ref="AF88:AF89"/>
    <mergeCell ref="AF68:AF69"/>
    <mergeCell ref="AE69:AE70"/>
    <mergeCell ref="AF70:AF71"/>
    <mergeCell ref="AF73:AF74"/>
    <mergeCell ref="AE75:AE76"/>
    <mergeCell ref="AF75:AF76"/>
    <mergeCell ref="AF77:AF78"/>
    <mergeCell ref="AE78:AE79"/>
    <mergeCell ref="AF79:AF80"/>
    <mergeCell ref="AF55:AF56"/>
    <mergeCell ref="AE57:AE58"/>
    <mergeCell ref="AF57:AF58"/>
    <mergeCell ref="AF59:AF60"/>
    <mergeCell ref="AE60:AE61"/>
    <mergeCell ref="AF61:AF62"/>
    <mergeCell ref="AF64:AF65"/>
    <mergeCell ref="AE66:AE67"/>
    <mergeCell ref="AF66:AF67"/>
    <mergeCell ref="AE39:AE40"/>
    <mergeCell ref="AF39:AF40"/>
    <mergeCell ref="AF41:AF42"/>
    <mergeCell ref="AE42:AE43"/>
    <mergeCell ref="AF43:AF44"/>
    <mergeCell ref="AF46:AF47"/>
    <mergeCell ref="AE48:AE49"/>
    <mergeCell ref="AF48:AF49"/>
    <mergeCell ref="AF50:AF51"/>
    <mergeCell ref="AE51:AE52"/>
    <mergeCell ref="AF52:AF53"/>
    <mergeCell ref="AE24:AE25"/>
    <mergeCell ref="AF25:AF26"/>
    <mergeCell ref="AF28:AF29"/>
    <mergeCell ref="AE30:AE31"/>
    <mergeCell ref="AF30:AF31"/>
    <mergeCell ref="AF32:AF33"/>
    <mergeCell ref="AE33:AE34"/>
    <mergeCell ref="AF34:AF35"/>
    <mergeCell ref="AF37:AF38"/>
    <mergeCell ref="A281:A282"/>
    <mergeCell ref="B281:B282"/>
    <mergeCell ref="I281:I282"/>
    <mergeCell ref="J281:J282"/>
    <mergeCell ref="P281:P282"/>
    <mergeCell ref="Q281:Q282"/>
    <mergeCell ref="W281:W282"/>
    <mergeCell ref="X281:X282"/>
    <mergeCell ref="AF1:AF2"/>
    <mergeCell ref="AE3:AE4"/>
    <mergeCell ref="AF3:AF4"/>
    <mergeCell ref="AF5:AF6"/>
    <mergeCell ref="AE6:AE7"/>
    <mergeCell ref="AF7:AF8"/>
    <mergeCell ref="AF10:AF11"/>
    <mergeCell ref="AE12:AE13"/>
    <mergeCell ref="AF12:AF13"/>
    <mergeCell ref="AF14:AF15"/>
    <mergeCell ref="AE15:AE16"/>
    <mergeCell ref="AF16:AF17"/>
    <mergeCell ref="AF19:AF20"/>
    <mergeCell ref="AE21:AE22"/>
    <mergeCell ref="AF21:AF22"/>
    <mergeCell ref="AF23:AF24"/>
    <mergeCell ref="B241:B242"/>
    <mergeCell ref="J241:J242"/>
    <mergeCell ref="Q241:Q242"/>
    <mergeCell ref="X241:X242"/>
    <mergeCell ref="A242:A243"/>
    <mergeCell ref="I242:I243"/>
    <mergeCell ref="P242:P243"/>
    <mergeCell ref="W242:W243"/>
    <mergeCell ref="B243:B244"/>
    <mergeCell ref="J243:J244"/>
    <mergeCell ref="Q243:Q244"/>
    <mergeCell ref="X243:X244"/>
    <mergeCell ref="J237:J238"/>
    <mergeCell ref="Q237:Q238"/>
    <mergeCell ref="X237:X238"/>
    <mergeCell ref="A239:A240"/>
    <mergeCell ref="I239:I240"/>
    <mergeCell ref="J239:J240"/>
    <mergeCell ref="P239:P240"/>
    <mergeCell ref="Q239:Q240"/>
    <mergeCell ref="W239:W240"/>
    <mergeCell ref="X239:X240"/>
    <mergeCell ref="B232:B233"/>
    <mergeCell ref="J232:J233"/>
    <mergeCell ref="Q232:Q233"/>
    <mergeCell ref="X232:X233"/>
    <mergeCell ref="A233:A234"/>
    <mergeCell ref="I233:I234"/>
    <mergeCell ref="P233:P234"/>
    <mergeCell ref="W233:W234"/>
    <mergeCell ref="B234:B235"/>
    <mergeCell ref="J234:J235"/>
    <mergeCell ref="Q234:Q235"/>
    <mergeCell ref="X234:X235"/>
    <mergeCell ref="J228:J229"/>
    <mergeCell ref="Q228:Q229"/>
    <mergeCell ref="X228:X229"/>
    <mergeCell ref="A230:A231"/>
    <mergeCell ref="I230:I231"/>
    <mergeCell ref="J230:J231"/>
    <mergeCell ref="P230:P231"/>
    <mergeCell ref="Q230:Q231"/>
    <mergeCell ref="W230:W231"/>
    <mergeCell ref="X230:X231"/>
    <mergeCell ref="B250:B253"/>
    <mergeCell ref="J250:J253"/>
    <mergeCell ref="Q250:Q253"/>
    <mergeCell ref="X250:X253"/>
    <mergeCell ref="A253:A254"/>
    <mergeCell ref="I253:I254"/>
    <mergeCell ref="P253:P254"/>
    <mergeCell ref="W253:W254"/>
    <mergeCell ref="B254:B255"/>
    <mergeCell ref="J254:J255"/>
    <mergeCell ref="Q254:Q255"/>
    <mergeCell ref="X254:X255"/>
    <mergeCell ref="A248:A251"/>
    <mergeCell ref="J246:J247"/>
    <mergeCell ref="Q246:Q247"/>
    <mergeCell ref="X246:X247"/>
    <mergeCell ref="I248:I249"/>
    <mergeCell ref="J248:J249"/>
    <mergeCell ref="P248:P249"/>
    <mergeCell ref="Q248:Q249"/>
    <mergeCell ref="W248:W249"/>
    <mergeCell ref="X248:X249"/>
    <mergeCell ref="B223:B224"/>
    <mergeCell ref="J223:J224"/>
    <mergeCell ref="Q223:Q224"/>
    <mergeCell ref="X223:X224"/>
    <mergeCell ref="A224:A225"/>
    <mergeCell ref="I224:I225"/>
    <mergeCell ref="P224:P225"/>
    <mergeCell ref="W224:W225"/>
    <mergeCell ref="B225:B226"/>
    <mergeCell ref="J225:J226"/>
    <mergeCell ref="Q225:Q226"/>
    <mergeCell ref="X225:X226"/>
    <mergeCell ref="J219:J220"/>
    <mergeCell ref="Q219:Q220"/>
    <mergeCell ref="X219:X220"/>
    <mergeCell ref="A221:A222"/>
    <mergeCell ref="I221:I222"/>
    <mergeCell ref="J221:J222"/>
    <mergeCell ref="P221:P222"/>
    <mergeCell ref="Q221:Q222"/>
    <mergeCell ref="W221:W222"/>
    <mergeCell ref="X221:X222"/>
    <mergeCell ref="B214:B215"/>
    <mergeCell ref="J214:J215"/>
    <mergeCell ref="Q214:Q215"/>
    <mergeCell ref="X214:X215"/>
    <mergeCell ref="A215:A216"/>
    <mergeCell ref="I215:I216"/>
    <mergeCell ref="P215:P216"/>
    <mergeCell ref="W215:W216"/>
    <mergeCell ref="B216:B217"/>
    <mergeCell ref="J216:J217"/>
    <mergeCell ref="Q216:Q217"/>
    <mergeCell ref="X216:X217"/>
    <mergeCell ref="J210:J211"/>
    <mergeCell ref="Q210:Q211"/>
    <mergeCell ref="X210:X211"/>
    <mergeCell ref="A212:A213"/>
    <mergeCell ref="I212:I213"/>
    <mergeCell ref="J212:J213"/>
    <mergeCell ref="P212:P213"/>
    <mergeCell ref="Q212:Q213"/>
    <mergeCell ref="W212:W213"/>
    <mergeCell ref="X212:X213"/>
    <mergeCell ref="B205:B206"/>
    <mergeCell ref="J205:J206"/>
    <mergeCell ref="Q205:Q206"/>
    <mergeCell ref="X205:X206"/>
    <mergeCell ref="A206:A207"/>
    <mergeCell ref="I206:I207"/>
    <mergeCell ref="P206:P207"/>
    <mergeCell ref="W206:W207"/>
    <mergeCell ref="B207:B208"/>
    <mergeCell ref="J207:J208"/>
    <mergeCell ref="Q207:Q208"/>
    <mergeCell ref="X207:X208"/>
    <mergeCell ref="J201:J202"/>
    <mergeCell ref="Q201:Q202"/>
    <mergeCell ref="X201:X202"/>
    <mergeCell ref="A203:A204"/>
    <mergeCell ref="I203:I204"/>
    <mergeCell ref="J203:J204"/>
    <mergeCell ref="P203:P204"/>
    <mergeCell ref="Q203:Q204"/>
    <mergeCell ref="W203:W204"/>
    <mergeCell ref="X203:X204"/>
    <mergeCell ref="B196:B197"/>
    <mergeCell ref="J196:J197"/>
    <mergeCell ref="Q196:Q197"/>
    <mergeCell ref="X196:X197"/>
    <mergeCell ref="A197:A198"/>
    <mergeCell ref="I197:I198"/>
    <mergeCell ref="P197:P198"/>
    <mergeCell ref="W197:W198"/>
    <mergeCell ref="B198:B199"/>
    <mergeCell ref="J198:J199"/>
    <mergeCell ref="Q198:Q199"/>
    <mergeCell ref="X198:X199"/>
    <mergeCell ref="A194:A195"/>
    <mergeCell ref="I194:I195"/>
    <mergeCell ref="J194:J195"/>
    <mergeCell ref="P194:P195"/>
    <mergeCell ref="Q194:Q195"/>
    <mergeCell ref="W194:W195"/>
    <mergeCell ref="X194:X195"/>
    <mergeCell ref="A185:A186"/>
    <mergeCell ref="B187:B188"/>
    <mergeCell ref="A188:A189"/>
    <mergeCell ref="B189:B190"/>
    <mergeCell ref="W185:W186"/>
    <mergeCell ref="X185:X186"/>
    <mergeCell ref="X187:X188"/>
    <mergeCell ref="W188:W189"/>
    <mergeCell ref="X189:X190"/>
    <mergeCell ref="J192:J193"/>
    <mergeCell ref="Q192:Q193"/>
    <mergeCell ref="X192:X193"/>
    <mergeCell ref="P185:P186"/>
    <mergeCell ref="Q185:Q186"/>
    <mergeCell ref="I185:I186"/>
    <mergeCell ref="J185:J186"/>
    <mergeCell ref="J187:J188"/>
    <mergeCell ref="Q178:Q179"/>
    <mergeCell ref="P179:P180"/>
    <mergeCell ref="Q180:Q181"/>
    <mergeCell ref="Q183:Q184"/>
    <mergeCell ref="J178:J179"/>
    <mergeCell ref="I179:I180"/>
    <mergeCell ref="J180:J181"/>
    <mergeCell ref="J183:J184"/>
    <mergeCell ref="B178:B179"/>
    <mergeCell ref="W84:W85"/>
    <mergeCell ref="X86:X87"/>
    <mergeCell ref="W87:W88"/>
    <mergeCell ref="X88:X89"/>
    <mergeCell ref="W93:W94"/>
    <mergeCell ref="X68:X69"/>
    <mergeCell ref="W69:W70"/>
    <mergeCell ref="X70:X71"/>
    <mergeCell ref="W75:W76"/>
    <mergeCell ref="X77:X78"/>
    <mergeCell ref="W78:W79"/>
    <mergeCell ref="X79:X80"/>
    <mergeCell ref="W57:W58"/>
    <mergeCell ref="X59:X60"/>
    <mergeCell ref="W60:W61"/>
    <mergeCell ref="X61:X62"/>
    <mergeCell ref="X64:X65"/>
    <mergeCell ref="W66:W67"/>
    <mergeCell ref="X66:X67"/>
    <mergeCell ref="X41:X42"/>
    <mergeCell ref="W42:W43"/>
    <mergeCell ref="X43:X44"/>
    <mergeCell ref="W48:W49"/>
    <mergeCell ref="X50:X51"/>
    <mergeCell ref="W51:W52"/>
    <mergeCell ref="X52:X53"/>
    <mergeCell ref="W30:W31"/>
    <mergeCell ref="X32:X33"/>
    <mergeCell ref="W33:W34"/>
    <mergeCell ref="X34:X35"/>
    <mergeCell ref="W39:W40"/>
    <mergeCell ref="X14:X15"/>
    <mergeCell ref="W15:W16"/>
    <mergeCell ref="X16:X17"/>
    <mergeCell ref="W21:W22"/>
    <mergeCell ref="X23:X24"/>
    <mergeCell ref="W24:W25"/>
    <mergeCell ref="X25:X26"/>
    <mergeCell ref="W3:W4"/>
    <mergeCell ref="X5:X6"/>
    <mergeCell ref="W6:W7"/>
    <mergeCell ref="X7:X8"/>
    <mergeCell ref="W12:W13"/>
    <mergeCell ref="Q187:Q188"/>
    <mergeCell ref="P188:P189"/>
    <mergeCell ref="Q189:Q190"/>
    <mergeCell ref="Q165:Q166"/>
    <mergeCell ref="P167:P168"/>
    <mergeCell ref="Q167:Q168"/>
    <mergeCell ref="Q169:Q170"/>
    <mergeCell ref="P170:P171"/>
    <mergeCell ref="Q171:Q172"/>
    <mergeCell ref="Q174:Q175"/>
    <mergeCell ref="P176:P177"/>
    <mergeCell ref="Q176:Q177"/>
    <mergeCell ref="Q151:Q152"/>
    <mergeCell ref="P152:P153"/>
    <mergeCell ref="Q153:Q154"/>
    <mergeCell ref="Q156:Q157"/>
    <mergeCell ref="P158:P159"/>
    <mergeCell ref="Q158:Q159"/>
    <mergeCell ref="Q160:Q161"/>
    <mergeCell ref="P161:P162"/>
    <mergeCell ref="Q162:Q163"/>
    <mergeCell ref="Q147:Q148"/>
    <mergeCell ref="P149:P150"/>
    <mergeCell ref="Q149:Q150"/>
    <mergeCell ref="Q141:Q142"/>
    <mergeCell ref="P142:P143"/>
    <mergeCell ref="Q143:Q144"/>
    <mergeCell ref="Q128:Q129"/>
    <mergeCell ref="P130:P131"/>
    <mergeCell ref="Q130:Q131"/>
    <mergeCell ref="Q132:Q133"/>
    <mergeCell ref="P133:P134"/>
    <mergeCell ref="Q134:Q135"/>
    <mergeCell ref="Q137:Q138"/>
    <mergeCell ref="P139:P140"/>
    <mergeCell ref="Q139:Q140"/>
    <mergeCell ref="Q119:Q120"/>
    <mergeCell ref="P121:P122"/>
    <mergeCell ref="Q121:Q122"/>
    <mergeCell ref="Q123:Q124"/>
    <mergeCell ref="P124:P125"/>
    <mergeCell ref="Q125:Q126"/>
    <mergeCell ref="Q109:Q110"/>
    <mergeCell ref="P111:P112"/>
    <mergeCell ref="Q111:Q112"/>
    <mergeCell ref="Q113:Q114"/>
    <mergeCell ref="P114:P115"/>
    <mergeCell ref="Q115:Q116"/>
    <mergeCell ref="Q95:Q96"/>
    <mergeCell ref="P96:P97"/>
    <mergeCell ref="Q97:Q98"/>
    <mergeCell ref="Q100:Q101"/>
    <mergeCell ref="P102:P103"/>
    <mergeCell ref="Q102:Q103"/>
    <mergeCell ref="Q104:Q105"/>
    <mergeCell ref="P105:P106"/>
    <mergeCell ref="Q106:Q107"/>
    <mergeCell ref="Q82:Q83"/>
    <mergeCell ref="P84:P85"/>
    <mergeCell ref="Q84:Q85"/>
    <mergeCell ref="Q86:Q87"/>
    <mergeCell ref="P87:P88"/>
    <mergeCell ref="Q88:Q89"/>
    <mergeCell ref="Q91:Q92"/>
    <mergeCell ref="P93:P94"/>
    <mergeCell ref="Q93:Q94"/>
    <mergeCell ref="Q68:Q69"/>
    <mergeCell ref="P69:P70"/>
    <mergeCell ref="Q70:Q71"/>
    <mergeCell ref="Q73:Q74"/>
    <mergeCell ref="P75:P76"/>
    <mergeCell ref="Q75:Q76"/>
    <mergeCell ref="Q77:Q78"/>
    <mergeCell ref="P78:P79"/>
    <mergeCell ref="Q79:Q80"/>
    <mergeCell ref="Q55:Q56"/>
    <mergeCell ref="P57:P58"/>
    <mergeCell ref="Q57:Q58"/>
    <mergeCell ref="Q59:Q60"/>
    <mergeCell ref="P60:P61"/>
    <mergeCell ref="Q61:Q62"/>
    <mergeCell ref="Q64:Q65"/>
    <mergeCell ref="P66:P67"/>
    <mergeCell ref="Q66:Q67"/>
    <mergeCell ref="Q41:Q42"/>
    <mergeCell ref="P42:P43"/>
    <mergeCell ref="Q43:Q44"/>
    <mergeCell ref="Q46:Q47"/>
    <mergeCell ref="P48:P49"/>
    <mergeCell ref="Q48:Q49"/>
    <mergeCell ref="Q50:Q51"/>
    <mergeCell ref="P51:P52"/>
    <mergeCell ref="Q52:Q53"/>
    <mergeCell ref="Q28:Q29"/>
    <mergeCell ref="P30:P31"/>
    <mergeCell ref="Q30:Q31"/>
    <mergeCell ref="Q32:Q33"/>
    <mergeCell ref="P33:P34"/>
    <mergeCell ref="Q34:Q35"/>
    <mergeCell ref="Q37:Q38"/>
    <mergeCell ref="P39:P40"/>
    <mergeCell ref="Q39:Q40"/>
    <mergeCell ref="Q14:Q15"/>
    <mergeCell ref="P15:P16"/>
    <mergeCell ref="Q16:Q17"/>
    <mergeCell ref="Q19:Q20"/>
    <mergeCell ref="P21:P22"/>
    <mergeCell ref="Q21:Q22"/>
    <mergeCell ref="Q23:Q24"/>
    <mergeCell ref="P24:P25"/>
    <mergeCell ref="Q25:Q26"/>
    <mergeCell ref="Q1:Q2"/>
    <mergeCell ref="P3:P4"/>
    <mergeCell ref="Q3:Q4"/>
    <mergeCell ref="Q5:Q6"/>
    <mergeCell ref="P6:P7"/>
    <mergeCell ref="Q7:Q8"/>
    <mergeCell ref="Q10:Q11"/>
    <mergeCell ref="P12:P13"/>
    <mergeCell ref="Q12:Q13"/>
    <mergeCell ref="I188:I189"/>
    <mergeCell ref="J189:J190"/>
    <mergeCell ref="J165:J166"/>
    <mergeCell ref="I167:I168"/>
    <mergeCell ref="J167:J168"/>
    <mergeCell ref="J169:J170"/>
    <mergeCell ref="I170:I171"/>
    <mergeCell ref="J171:J172"/>
    <mergeCell ref="J174:J175"/>
    <mergeCell ref="I176:I177"/>
    <mergeCell ref="J176:J177"/>
    <mergeCell ref="J151:J152"/>
    <mergeCell ref="I152:I153"/>
    <mergeCell ref="J153:J154"/>
    <mergeCell ref="J156:J157"/>
    <mergeCell ref="I158:I159"/>
    <mergeCell ref="J158:J159"/>
    <mergeCell ref="J160:J161"/>
    <mergeCell ref="I161:I162"/>
    <mergeCell ref="J162:J163"/>
    <mergeCell ref="J147:J148"/>
    <mergeCell ref="I149:I150"/>
    <mergeCell ref="J149:J150"/>
    <mergeCell ref="J141:J142"/>
    <mergeCell ref="I142:I143"/>
    <mergeCell ref="J143:J144"/>
    <mergeCell ref="J128:J129"/>
    <mergeCell ref="I130:I131"/>
    <mergeCell ref="J130:J131"/>
    <mergeCell ref="J132:J133"/>
    <mergeCell ref="I133:I134"/>
    <mergeCell ref="J134:J135"/>
    <mergeCell ref="J137:J138"/>
    <mergeCell ref="I139:I140"/>
    <mergeCell ref="J139:J140"/>
    <mergeCell ref="J119:J120"/>
    <mergeCell ref="I121:I122"/>
    <mergeCell ref="J121:J122"/>
    <mergeCell ref="J123:J124"/>
    <mergeCell ref="I124:I125"/>
    <mergeCell ref="J125:J126"/>
    <mergeCell ref="J109:J110"/>
    <mergeCell ref="I111:I112"/>
    <mergeCell ref="J111:J112"/>
    <mergeCell ref="J113:J114"/>
    <mergeCell ref="I114:I115"/>
    <mergeCell ref="J115:J116"/>
    <mergeCell ref="J95:J96"/>
    <mergeCell ref="I96:I97"/>
    <mergeCell ref="J97:J98"/>
    <mergeCell ref="J100:J101"/>
    <mergeCell ref="I102:I103"/>
    <mergeCell ref="J102:J103"/>
    <mergeCell ref="J104:J105"/>
    <mergeCell ref="I105:I106"/>
    <mergeCell ref="J106:J107"/>
    <mergeCell ref="J82:J83"/>
    <mergeCell ref="I84:I85"/>
    <mergeCell ref="J84:J85"/>
    <mergeCell ref="J86:J87"/>
    <mergeCell ref="I87:I88"/>
    <mergeCell ref="J88:J89"/>
    <mergeCell ref="J91:J92"/>
    <mergeCell ref="I93:I94"/>
    <mergeCell ref="J93:J94"/>
    <mergeCell ref="J68:J69"/>
    <mergeCell ref="I69:I70"/>
    <mergeCell ref="J70:J71"/>
    <mergeCell ref="J73:J74"/>
    <mergeCell ref="I75:I76"/>
    <mergeCell ref="J75:J76"/>
    <mergeCell ref="J77:J78"/>
    <mergeCell ref="I78:I79"/>
    <mergeCell ref="J79:J80"/>
    <mergeCell ref="J55:J56"/>
    <mergeCell ref="I57:I58"/>
    <mergeCell ref="J57:J58"/>
    <mergeCell ref="J59:J60"/>
    <mergeCell ref="I60:I61"/>
    <mergeCell ref="J61:J62"/>
    <mergeCell ref="J64:J65"/>
    <mergeCell ref="I66:I67"/>
    <mergeCell ref="J66:J67"/>
    <mergeCell ref="J41:J42"/>
    <mergeCell ref="I42:I43"/>
    <mergeCell ref="J43:J44"/>
    <mergeCell ref="J46:J47"/>
    <mergeCell ref="I48:I49"/>
    <mergeCell ref="J48:J49"/>
    <mergeCell ref="J50:J51"/>
    <mergeCell ref="I51:I52"/>
    <mergeCell ref="J52:J53"/>
    <mergeCell ref="J28:J29"/>
    <mergeCell ref="I30:I31"/>
    <mergeCell ref="J30:J31"/>
    <mergeCell ref="J32:J33"/>
    <mergeCell ref="I33:I34"/>
    <mergeCell ref="J34:J35"/>
    <mergeCell ref="J37:J38"/>
    <mergeCell ref="I39:I40"/>
    <mergeCell ref="J39:J40"/>
    <mergeCell ref="J14:J15"/>
    <mergeCell ref="I15:I16"/>
    <mergeCell ref="J16:J17"/>
    <mergeCell ref="J19:J20"/>
    <mergeCell ref="I21:I22"/>
    <mergeCell ref="J21:J22"/>
    <mergeCell ref="J23:J24"/>
    <mergeCell ref="I24:I25"/>
    <mergeCell ref="J25:J26"/>
    <mergeCell ref="J1:J2"/>
    <mergeCell ref="I3:I4"/>
    <mergeCell ref="J3:J4"/>
    <mergeCell ref="J5:J6"/>
    <mergeCell ref="I6:I7"/>
    <mergeCell ref="J7:J8"/>
    <mergeCell ref="J10:J11"/>
    <mergeCell ref="I12:I13"/>
    <mergeCell ref="J12:J13"/>
    <mergeCell ref="A179:A180"/>
    <mergeCell ref="B180:B181"/>
    <mergeCell ref="B165:B166"/>
    <mergeCell ref="A167:A168"/>
    <mergeCell ref="B167:B168"/>
    <mergeCell ref="B169:B170"/>
    <mergeCell ref="A170:A171"/>
    <mergeCell ref="B171:B172"/>
    <mergeCell ref="B174:B175"/>
    <mergeCell ref="A176:A177"/>
    <mergeCell ref="B176:B177"/>
    <mergeCell ref="B156:B157"/>
    <mergeCell ref="A158:A159"/>
    <mergeCell ref="B158:B159"/>
    <mergeCell ref="B160:B161"/>
    <mergeCell ref="A161:A162"/>
    <mergeCell ref="B162:B163"/>
    <mergeCell ref="A149:A150"/>
    <mergeCell ref="B151:B152"/>
    <mergeCell ref="A152:A153"/>
    <mergeCell ref="B153:B154"/>
    <mergeCell ref="A139:A140"/>
    <mergeCell ref="B141:B142"/>
    <mergeCell ref="A142:A143"/>
    <mergeCell ref="B143:B144"/>
    <mergeCell ref="A130:A131"/>
    <mergeCell ref="B132:B133"/>
    <mergeCell ref="A133:A134"/>
    <mergeCell ref="B134:B135"/>
    <mergeCell ref="A121:A122"/>
    <mergeCell ref="B123:B124"/>
    <mergeCell ref="A124:A125"/>
    <mergeCell ref="B125:B126"/>
    <mergeCell ref="A84:A85"/>
    <mergeCell ref="B86:B87"/>
    <mergeCell ref="B70:B71"/>
    <mergeCell ref="A111:A112"/>
    <mergeCell ref="B113:B114"/>
    <mergeCell ref="A114:A115"/>
    <mergeCell ref="B115:B116"/>
    <mergeCell ref="A102:A103"/>
    <mergeCell ref="B104:B105"/>
    <mergeCell ref="A105:A106"/>
    <mergeCell ref="B106:B107"/>
    <mergeCell ref="A93:A94"/>
    <mergeCell ref="B95:B96"/>
    <mergeCell ref="A96:A97"/>
    <mergeCell ref="B97:B98"/>
    <mergeCell ref="A57:A58"/>
    <mergeCell ref="B59:B60"/>
    <mergeCell ref="A60:A61"/>
    <mergeCell ref="B61:B62"/>
    <mergeCell ref="A48:A49"/>
    <mergeCell ref="B50:B51"/>
    <mergeCell ref="A51:A52"/>
    <mergeCell ref="B52:B53"/>
    <mergeCell ref="A39:A40"/>
    <mergeCell ref="B41:B42"/>
    <mergeCell ref="A42:A43"/>
    <mergeCell ref="B43:B44"/>
    <mergeCell ref="A12:A13"/>
    <mergeCell ref="B14:B15"/>
    <mergeCell ref="A15:A16"/>
    <mergeCell ref="B16:B17"/>
    <mergeCell ref="A3:A4"/>
    <mergeCell ref="B5:B6"/>
    <mergeCell ref="A6:A7"/>
    <mergeCell ref="B7:B8"/>
    <mergeCell ref="A21:A22"/>
    <mergeCell ref="A30:A31"/>
    <mergeCell ref="B32:B33"/>
    <mergeCell ref="A33:A34"/>
    <mergeCell ref="B34:B35"/>
    <mergeCell ref="B23:B24"/>
    <mergeCell ref="A24:A25"/>
    <mergeCell ref="B25:B26"/>
    <mergeCell ref="B261:B264"/>
    <mergeCell ref="J261:J264"/>
    <mergeCell ref="J257:J258"/>
    <mergeCell ref="A259:A260"/>
    <mergeCell ref="I259:I260"/>
    <mergeCell ref="J259:J260"/>
    <mergeCell ref="A87:A88"/>
    <mergeCell ref="B88:B89"/>
    <mergeCell ref="A75:A76"/>
    <mergeCell ref="B77:B78"/>
    <mergeCell ref="A78:A79"/>
    <mergeCell ref="B79:B80"/>
    <mergeCell ref="B64:B65"/>
    <mergeCell ref="A66:A67"/>
    <mergeCell ref="B66:B67"/>
    <mergeCell ref="B68:B69"/>
    <mergeCell ref="A69:A70"/>
    <mergeCell ref="A270:A271"/>
    <mergeCell ref="I270:I271"/>
    <mergeCell ref="J270:J271"/>
    <mergeCell ref="P270:P271"/>
    <mergeCell ref="Q270:Q271"/>
    <mergeCell ref="W270:W271"/>
    <mergeCell ref="X270:X271"/>
    <mergeCell ref="Q261:Q264"/>
    <mergeCell ref="X261:X264"/>
    <mergeCell ref="A264:A265"/>
    <mergeCell ref="I264:I265"/>
    <mergeCell ref="P264:P265"/>
    <mergeCell ref="W264:W265"/>
    <mergeCell ref="B265:B266"/>
    <mergeCell ref="J265:J266"/>
    <mergeCell ref="Q265:Q266"/>
    <mergeCell ref="X265:X266"/>
    <mergeCell ref="J268:J269"/>
    <mergeCell ref="Q268:Q269"/>
    <mergeCell ref="X268:X269"/>
    <mergeCell ref="A290:A291"/>
    <mergeCell ref="B290:B291"/>
    <mergeCell ref="B292:B293"/>
    <mergeCell ref="A293:A294"/>
    <mergeCell ref="B294:B295"/>
    <mergeCell ref="B272:B275"/>
    <mergeCell ref="J272:J275"/>
    <mergeCell ref="Q272:Q275"/>
    <mergeCell ref="B279:B280"/>
    <mergeCell ref="J279:J280"/>
    <mergeCell ref="Q279:Q280"/>
    <mergeCell ref="B283:B284"/>
    <mergeCell ref="J283:J284"/>
    <mergeCell ref="Q283:Q284"/>
    <mergeCell ref="A275:A276"/>
    <mergeCell ref="I275:I276"/>
    <mergeCell ref="P275:P276"/>
    <mergeCell ref="B276:B277"/>
    <mergeCell ref="J276:J277"/>
    <mergeCell ref="Q276:Q277"/>
    <mergeCell ref="J288:J289"/>
    <mergeCell ref="I290:I291"/>
    <mergeCell ref="J290:J291"/>
    <mergeCell ref="A284:A285"/>
    <mergeCell ref="Q257:Q258"/>
    <mergeCell ref="X257:X258"/>
    <mergeCell ref="P259:P260"/>
    <mergeCell ref="Q259:Q260"/>
    <mergeCell ref="W259:W260"/>
    <mergeCell ref="B288:B289"/>
    <mergeCell ref="X259:X260"/>
    <mergeCell ref="I284:I285"/>
    <mergeCell ref="P284:P285"/>
    <mergeCell ref="W284:W285"/>
    <mergeCell ref="B285:B286"/>
    <mergeCell ref="J285:J286"/>
    <mergeCell ref="Q285:Q286"/>
    <mergeCell ref="X285:X286"/>
    <mergeCell ref="X279:X280"/>
    <mergeCell ref="J292:J293"/>
    <mergeCell ref="I293:I294"/>
    <mergeCell ref="J294:J295"/>
    <mergeCell ref="Q288:Q289"/>
    <mergeCell ref="P290:P291"/>
    <mergeCell ref="Q290:Q291"/>
    <mergeCell ref="Q292:Q293"/>
    <mergeCell ref="P293:P294"/>
    <mergeCell ref="Q294:Q295"/>
    <mergeCell ref="X141:X142"/>
    <mergeCell ref="W142:W143"/>
    <mergeCell ref="X143:X144"/>
    <mergeCell ref="X272:X275"/>
    <mergeCell ref="W275:W276"/>
    <mergeCell ref="X276:X277"/>
    <mergeCell ref="X147:X148"/>
    <mergeCell ref="W149:W150"/>
    <mergeCell ref="X149:X150"/>
    <mergeCell ref="X151:X152"/>
    <mergeCell ref="X169:X170"/>
    <mergeCell ref="W170:W171"/>
    <mergeCell ref="X171:X172"/>
    <mergeCell ref="X174:X175"/>
    <mergeCell ref="W176:W177"/>
    <mergeCell ref="X176:X177"/>
    <mergeCell ref="X178:X179"/>
    <mergeCell ref="W179:W180"/>
    <mergeCell ref="X180:X181"/>
    <mergeCell ref="W96:W97"/>
    <mergeCell ref="X97:X98"/>
    <mergeCell ref="W102:W103"/>
    <mergeCell ref="X104:X105"/>
    <mergeCell ref="W105:W106"/>
    <mergeCell ref="X106:X107"/>
    <mergeCell ref="W111:W112"/>
    <mergeCell ref="X113:X114"/>
    <mergeCell ref="W114:W115"/>
    <mergeCell ref="X115:X116"/>
    <mergeCell ref="AF91:AF92"/>
    <mergeCell ref="AE93:AE94"/>
    <mergeCell ref="AF93:AF94"/>
    <mergeCell ref="AF95:AF96"/>
    <mergeCell ref="AE96:AE97"/>
    <mergeCell ref="AF97:AF98"/>
    <mergeCell ref="AE114:AE115"/>
    <mergeCell ref="AF115:AF116"/>
    <mergeCell ref="X306:X307"/>
    <mergeCell ref="AF109:AF110"/>
    <mergeCell ref="AE111:AE112"/>
    <mergeCell ref="AF111:AF112"/>
    <mergeCell ref="AF113:AF114"/>
    <mergeCell ref="X95:X96"/>
    <mergeCell ref="AF100:AF101"/>
    <mergeCell ref="AE102:AE103"/>
    <mergeCell ref="AF102:AF103"/>
    <mergeCell ref="AF104:AF105"/>
    <mergeCell ref="AE105:AE106"/>
    <mergeCell ref="AF106:AF107"/>
    <mergeCell ref="X125:X126"/>
    <mergeCell ref="X132:X133"/>
    <mergeCell ref="X134:X135"/>
    <mergeCell ref="X297:X298"/>
    <mergeCell ref="W308:W309"/>
    <mergeCell ref="X308:X309"/>
    <mergeCell ref="X310:X311"/>
    <mergeCell ref="W311:W312"/>
    <mergeCell ref="X312:X313"/>
    <mergeCell ref="B306:B307"/>
    <mergeCell ref="W152:W153"/>
    <mergeCell ref="X153:X154"/>
    <mergeCell ref="AF118:AF119"/>
    <mergeCell ref="AE120:AE121"/>
    <mergeCell ref="AF120:AF121"/>
    <mergeCell ref="AF122:AF123"/>
    <mergeCell ref="AE123:AE124"/>
    <mergeCell ref="AF124:AF125"/>
    <mergeCell ref="W293:W294"/>
    <mergeCell ref="X294:X295"/>
    <mergeCell ref="X288:X289"/>
    <mergeCell ref="W290:W291"/>
    <mergeCell ref="X290:X291"/>
    <mergeCell ref="W121:W122"/>
    <mergeCell ref="X123:X124"/>
    <mergeCell ref="W124:W125"/>
    <mergeCell ref="W130:W131"/>
    <mergeCell ref="W133:W134"/>
    <mergeCell ref="A308:A309"/>
    <mergeCell ref="B308:B309"/>
    <mergeCell ref="B310:B311"/>
    <mergeCell ref="A311:A312"/>
    <mergeCell ref="B312:B313"/>
    <mergeCell ref="J306:J307"/>
    <mergeCell ref="I308:I309"/>
    <mergeCell ref="J308:J309"/>
    <mergeCell ref="J310:J311"/>
    <mergeCell ref="I311:I312"/>
    <mergeCell ref="J312:J313"/>
    <mergeCell ref="B315:B316"/>
    <mergeCell ref="J315:J316"/>
    <mergeCell ref="X315:X316"/>
    <mergeCell ref="A317:A318"/>
    <mergeCell ref="B317:B318"/>
    <mergeCell ref="I317:I318"/>
    <mergeCell ref="J317:J318"/>
    <mergeCell ref="W317:W318"/>
    <mergeCell ref="X317:X318"/>
    <mergeCell ref="B319:B320"/>
    <mergeCell ref="J319:J320"/>
    <mergeCell ref="X319:X320"/>
    <mergeCell ref="A320:A321"/>
    <mergeCell ref="I320:I321"/>
    <mergeCell ref="W320:W321"/>
    <mergeCell ref="B321:B322"/>
    <mergeCell ref="J321:J322"/>
    <mergeCell ref="X321:X322"/>
  </mergeCells>
  <pageMargins left="0.19685039370078741" right="0.31496062992125984" top="0.27559055118110237" bottom="0.35433070866141736" header="0.19685039370078741" footer="0.31496062992125984"/>
  <pageSetup paperSize="9" scale="105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AC117"/>
  <sheetViews>
    <sheetView workbookViewId="0">
      <selection activeCell="C121" sqref="C121"/>
    </sheetView>
  </sheetViews>
  <sheetFormatPr defaultRowHeight="15.75"/>
  <cols>
    <col min="1" max="1" width="22.140625" customWidth="1"/>
    <col min="2" max="2" width="12.7109375" customWidth="1"/>
    <col min="3" max="3" width="9.85546875" style="2245" customWidth="1"/>
    <col min="4" max="4" width="10.140625" style="2245" customWidth="1"/>
    <col min="5" max="5" width="9.85546875" style="2246" customWidth="1"/>
    <col min="7" max="7" width="20" customWidth="1"/>
    <col min="8" max="8" width="18" customWidth="1"/>
    <col min="9" max="9" width="9.140625" style="2245"/>
    <col min="10" max="10" width="10.42578125" style="2245" customWidth="1"/>
    <col min="11" max="11" width="15" style="2247" customWidth="1"/>
    <col min="13" max="13" width="20" hidden="1" customWidth="1"/>
    <col min="14" max="14" width="18" hidden="1" customWidth="1"/>
    <col min="15" max="15" width="9.140625" style="2245" hidden="1" customWidth="1"/>
    <col min="16" max="16" width="10.42578125" style="2245" hidden="1" customWidth="1"/>
    <col min="17" max="17" width="15" style="2247" hidden="1" customWidth="1"/>
    <col min="19" max="19" width="20" hidden="1" customWidth="1"/>
    <col min="20" max="20" width="18" hidden="1" customWidth="1"/>
    <col min="21" max="21" width="0" style="2245" hidden="1" customWidth="1"/>
    <col min="22" max="22" width="10.42578125" style="2245" hidden="1" customWidth="1"/>
    <col min="23" max="23" width="15" style="2247" hidden="1" customWidth="1"/>
    <col min="25" max="25" width="20" customWidth="1"/>
    <col min="26" max="26" width="18" customWidth="1"/>
    <col min="27" max="27" width="9.140625" style="2245"/>
    <col min="28" max="28" width="10.42578125" style="2245" customWidth="1"/>
    <col min="29" max="29" width="15" style="2247" customWidth="1"/>
  </cols>
  <sheetData>
    <row r="2" spans="1:29" ht="12.75">
      <c r="A2" s="2244"/>
      <c r="B2" s="4202"/>
      <c r="C2" s="4308" t="s">
        <v>500</v>
      </c>
      <c r="D2" s="4309"/>
      <c r="E2" s="4318">
        <f>'Оз 5;30'!F18</f>
        <v>0</v>
      </c>
      <c r="G2" s="2244"/>
      <c r="H2" s="4202"/>
      <c r="I2" s="4308" t="s">
        <v>500</v>
      </c>
      <c r="J2" s="4309"/>
      <c r="K2" s="4312">
        <f>'Оз 13;00'!F18</f>
        <v>0</v>
      </c>
      <c r="M2" s="2244"/>
      <c r="N2" s="4202"/>
      <c r="O2" s="4308" t="s">
        <v>500</v>
      </c>
      <c r="P2" s="4309"/>
      <c r="Q2" s="4312">
        <f>'Оз 16,00'!F15</f>
        <v>0</v>
      </c>
      <c r="S2" s="2244"/>
      <c r="T2" s="4202"/>
      <c r="U2" s="4308" t="s">
        <v>500</v>
      </c>
      <c r="V2" s="4309"/>
      <c r="W2" s="4312">
        <f>'Оз 19;00'!F18</f>
        <v>0</v>
      </c>
      <c r="Y2" s="2244"/>
      <c r="Z2" s="4202"/>
      <c r="AA2" s="4308" t="s">
        <v>500</v>
      </c>
      <c r="AB2" s="4309"/>
      <c r="AC2" s="4312">
        <f>'Оз ночь'!F18</f>
        <v>0</v>
      </c>
    </row>
    <row r="3" spans="1:29">
      <c r="A3" s="312">
        <f>'Оз 5;30'!BF2</f>
        <v>0.22916666666666666</v>
      </c>
      <c r="B3" s="4202"/>
      <c r="C3" s="4310"/>
      <c r="D3" s="4311"/>
      <c r="E3" s="4319"/>
      <c r="G3" s="312">
        <f>'Оз 13;00'!BF2</f>
        <v>0.54166666666666663</v>
      </c>
      <c r="H3" s="4202"/>
      <c r="I3" s="4310"/>
      <c r="J3" s="4311"/>
      <c r="K3" s="4313"/>
      <c r="M3" s="312">
        <f>'Оз 16,00'!BF2</f>
        <v>0</v>
      </c>
      <c r="N3" s="4202"/>
      <c r="O3" s="4310"/>
      <c r="P3" s="4311"/>
      <c r="Q3" s="4313"/>
      <c r="S3" s="312">
        <f>'Оз 19;00'!BF2</f>
        <v>0.79166666666666663</v>
      </c>
      <c r="T3" s="4202"/>
      <c r="U3" s="4310"/>
      <c r="V3" s="4311"/>
      <c r="W3" s="4313"/>
      <c r="Y3" s="312" t="str">
        <f>ст.лав.!Y74</f>
        <v>Ночь</v>
      </c>
      <c r="Z3" s="4202"/>
      <c r="AA3" s="4310"/>
      <c r="AB3" s="4311"/>
      <c r="AC3" s="4313"/>
    </row>
    <row r="4" spans="1:29" ht="12.75">
      <c r="A4" s="4206" t="str">
        <f>'Оз 5;30'!G1</f>
        <v>Оазис  Ай - Пери</v>
      </c>
      <c r="B4" s="4207" t="s">
        <v>251</v>
      </c>
      <c r="C4" s="4314"/>
      <c r="D4" s="4315"/>
      <c r="E4" s="4318"/>
      <c r="G4" s="4206" t="str">
        <f>A4</f>
        <v>Оазис  Ай - Пери</v>
      </c>
      <c r="H4" s="4207" t="s">
        <v>251</v>
      </c>
      <c r="I4" s="4314" t="s">
        <v>786</v>
      </c>
      <c r="J4" s="4315"/>
      <c r="K4" s="4318">
        <f>'Оз 13;00'!F19</f>
        <v>17</v>
      </c>
      <c r="M4" s="4206" t="str">
        <f>G4</f>
        <v>Оазис  Ай - Пери</v>
      </c>
      <c r="N4" s="4207" t="s">
        <v>251</v>
      </c>
      <c r="O4" s="4314"/>
      <c r="P4" s="4315"/>
      <c r="Q4" s="4318"/>
      <c r="S4" s="4206" t="str">
        <f>M4</f>
        <v>Оазис  Ай - Пери</v>
      </c>
      <c r="T4" s="4207" t="s">
        <v>251</v>
      </c>
      <c r="U4" s="4314"/>
      <c r="V4" s="4315"/>
      <c r="W4" s="4318"/>
      <c r="Y4" s="4206" t="str">
        <f>S4</f>
        <v>Оазис  Ай - Пери</v>
      </c>
      <c r="Z4" s="4207" t="s">
        <v>251</v>
      </c>
      <c r="AA4" s="4314"/>
      <c r="AB4" s="4315"/>
      <c r="AC4" s="4318"/>
    </row>
    <row r="5" spans="1:29" ht="12.75">
      <c r="A5" s="4206"/>
      <c r="B5" s="4207"/>
      <c r="C5" s="4316"/>
      <c r="D5" s="4317"/>
      <c r="E5" s="4319"/>
      <c r="G5" s="4206"/>
      <c r="H5" s="4207"/>
      <c r="I5" s="4316"/>
      <c r="J5" s="4317"/>
      <c r="K5" s="4319"/>
      <c r="M5" s="4206"/>
      <c r="N5" s="4207"/>
      <c r="O5" s="4316"/>
      <c r="P5" s="4317"/>
      <c r="Q5" s="4319"/>
      <c r="S5" s="4206"/>
      <c r="T5" s="4207"/>
      <c r="U5" s="4316"/>
      <c r="V5" s="4317"/>
      <c r="W5" s="4319"/>
      <c r="Y5" s="4206"/>
      <c r="Z5" s="4207"/>
      <c r="AA5" s="4316"/>
      <c r="AB5" s="4317"/>
      <c r="AC5" s="4319"/>
    </row>
    <row r="6" spans="1:29" ht="12.75">
      <c r="A6" s="326"/>
      <c r="B6" s="4207" t="s">
        <v>252</v>
      </c>
      <c r="C6" s="4320"/>
      <c r="D6" s="4321"/>
      <c r="E6" s="4318"/>
      <c r="G6" s="326"/>
      <c r="H6" s="4207" t="s">
        <v>252</v>
      </c>
      <c r="I6" s="4320"/>
      <c r="J6" s="4321"/>
      <c r="K6" s="4312"/>
      <c r="M6" s="326"/>
      <c r="N6" s="4207" t="s">
        <v>252</v>
      </c>
      <c r="O6" s="4320"/>
      <c r="P6" s="4321"/>
      <c r="Q6" s="4312"/>
      <c r="S6" s="326"/>
      <c r="T6" s="4207" t="s">
        <v>252</v>
      </c>
      <c r="U6" s="4320"/>
      <c r="V6" s="4321"/>
      <c r="W6" s="4312"/>
      <c r="Y6" s="326"/>
      <c r="Z6" s="4207" t="s">
        <v>252</v>
      </c>
      <c r="AA6" s="4320"/>
      <c r="AB6" s="4321"/>
      <c r="AC6" s="4312"/>
    </row>
    <row r="7" spans="1:29" ht="12.75">
      <c r="A7" s="4267">
        <f>'Оз 5;30'!AZ2</f>
        <v>44606</v>
      </c>
      <c r="B7" s="4207"/>
      <c r="C7" s="4322"/>
      <c r="D7" s="4323"/>
      <c r="E7" s="4319"/>
      <c r="G7" s="4267">
        <f>A7</f>
        <v>44606</v>
      </c>
      <c r="H7" s="4207"/>
      <c r="I7" s="4322"/>
      <c r="J7" s="4323"/>
      <c r="K7" s="4313"/>
      <c r="M7" s="4267">
        <f>G7</f>
        <v>44606</v>
      </c>
      <c r="N7" s="4207"/>
      <c r="O7" s="4322"/>
      <c r="P7" s="4323"/>
      <c r="Q7" s="4313"/>
      <c r="S7" s="4267">
        <f>M7</f>
        <v>44606</v>
      </c>
      <c r="T7" s="4207"/>
      <c r="U7" s="4322"/>
      <c r="V7" s="4323"/>
      <c r="W7" s="4313"/>
      <c r="Y7" s="4267">
        <f>S7</f>
        <v>44606</v>
      </c>
      <c r="Z7" s="4207"/>
      <c r="AA7" s="4322"/>
      <c r="AB7" s="4323"/>
      <c r="AC7" s="4313"/>
    </row>
    <row r="8" spans="1:29" ht="12.75">
      <c r="A8" s="4268"/>
      <c r="B8" s="4207" t="s">
        <v>253</v>
      </c>
      <c r="C8" s="4324"/>
      <c r="D8" s="4325"/>
      <c r="E8" s="4318"/>
      <c r="G8" s="4268"/>
      <c r="H8" s="4207" t="s">
        <v>253</v>
      </c>
      <c r="I8" s="4324"/>
      <c r="J8" s="4325"/>
      <c r="K8" s="4312"/>
      <c r="M8" s="4268"/>
      <c r="N8" s="4207" t="s">
        <v>253</v>
      </c>
      <c r="O8" s="4324"/>
      <c r="P8" s="4325"/>
      <c r="Q8" s="4312"/>
      <c r="S8" s="4268"/>
      <c r="T8" s="4207" t="s">
        <v>253</v>
      </c>
      <c r="U8" s="4324"/>
      <c r="V8" s="4325"/>
      <c r="W8" s="4312"/>
      <c r="Y8" s="4268"/>
      <c r="Z8" s="4207" t="s">
        <v>253</v>
      </c>
      <c r="AA8" s="4324"/>
      <c r="AB8" s="4325"/>
      <c r="AC8" s="4312"/>
    </row>
    <row r="9" spans="1:29" ht="12.75">
      <c r="A9" s="2243"/>
      <c r="B9" s="4207"/>
      <c r="C9" s="4326"/>
      <c r="D9" s="4327"/>
      <c r="E9" s="4319"/>
      <c r="G9" s="2243"/>
      <c r="H9" s="4207"/>
      <c r="I9" s="4326"/>
      <c r="J9" s="4327"/>
      <c r="K9" s="4313"/>
      <c r="M9" s="2243"/>
      <c r="N9" s="4207"/>
      <c r="O9" s="4326"/>
      <c r="P9" s="4327"/>
      <c r="Q9" s="4313"/>
      <c r="S9" s="2243"/>
      <c r="T9" s="4207"/>
      <c r="U9" s="4326"/>
      <c r="V9" s="4327"/>
      <c r="W9" s="4313"/>
      <c r="Y9" s="2243"/>
      <c r="Z9" s="4207"/>
      <c r="AA9" s="4326"/>
      <c r="AB9" s="4327"/>
      <c r="AC9" s="4313"/>
    </row>
    <row r="11" spans="1:29" ht="12.75">
      <c r="A11" s="2244"/>
      <c r="B11" s="4202"/>
      <c r="C11" s="4308" t="s">
        <v>500</v>
      </c>
      <c r="D11" s="4309"/>
      <c r="E11" s="4318">
        <f>'Оз 5;30'!P18</f>
        <v>0</v>
      </c>
      <c r="G11" s="2244"/>
      <c r="H11" s="4202"/>
      <c r="I11" s="4308" t="s">
        <v>500</v>
      </c>
      <c r="J11" s="4309"/>
      <c r="K11" s="4312">
        <f>'Оз 13;00'!P18</f>
        <v>0</v>
      </c>
      <c r="M11" s="2244"/>
      <c r="N11" s="4202"/>
      <c r="O11" s="4308" t="s">
        <v>500</v>
      </c>
      <c r="P11" s="4309"/>
      <c r="Q11" s="4312">
        <f>'Оз 16,00'!P15</f>
        <v>0</v>
      </c>
      <c r="S11" s="2244"/>
      <c r="T11" s="4202"/>
      <c r="U11" s="4308" t="s">
        <v>500</v>
      </c>
      <c r="V11" s="4309"/>
      <c r="W11" s="4312">
        <f>'Оз 19;00'!P18</f>
        <v>0</v>
      </c>
      <c r="Y11" s="2244"/>
      <c r="Z11" s="4202"/>
      <c r="AA11" s="4308" t="s">
        <v>500</v>
      </c>
      <c r="AB11" s="4309"/>
      <c r="AC11" s="4312">
        <f>'Оз ночь'!P18</f>
        <v>0</v>
      </c>
    </row>
    <row r="12" spans="1:29">
      <c r="A12" s="312">
        <f>A3</f>
        <v>0.22916666666666666</v>
      </c>
      <c r="B12" s="4202"/>
      <c r="C12" s="4310"/>
      <c r="D12" s="4311"/>
      <c r="E12" s="4319"/>
      <c r="G12" s="312">
        <f>G3</f>
        <v>0.54166666666666663</v>
      </c>
      <c r="H12" s="4202"/>
      <c r="I12" s="4310"/>
      <c r="J12" s="4311"/>
      <c r="K12" s="4313"/>
      <c r="M12" s="312">
        <f>M3</f>
        <v>0</v>
      </c>
      <c r="N12" s="4202"/>
      <c r="O12" s="4310"/>
      <c r="P12" s="4311"/>
      <c r="Q12" s="4313"/>
      <c r="S12" s="312">
        <f>S3</f>
        <v>0.79166666666666663</v>
      </c>
      <c r="T12" s="4202"/>
      <c r="U12" s="4310"/>
      <c r="V12" s="4311"/>
      <c r="W12" s="4313"/>
      <c r="Y12" s="312" t="str">
        <f>Y3</f>
        <v>Ночь</v>
      </c>
      <c r="Z12" s="4202"/>
      <c r="AA12" s="4310"/>
      <c r="AB12" s="4311"/>
      <c r="AC12" s="4313"/>
    </row>
    <row r="13" spans="1:29" ht="12.75" customHeight="1">
      <c r="A13" s="4206" t="str">
        <f>'Оз 5;30'!Q1</f>
        <v xml:space="preserve">Оазис Бар </v>
      </c>
      <c r="B13" s="4207" t="s">
        <v>251</v>
      </c>
      <c r="C13" s="4314"/>
      <c r="D13" s="4315"/>
      <c r="E13" s="4318"/>
      <c r="G13" s="4206" t="str">
        <f>A13</f>
        <v xml:space="preserve">Оазис Бар </v>
      </c>
      <c r="H13" s="4207" t="s">
        <v>251</v>
      </c>
      <c r="I13" s="4314" t="s">
        <v>786</v>
      </c>
      <c r="J13" s="4315"/>
      <c r="K13" s="4318">
        <f>'Оз 13;00'!P19</f>
        <v>4</v>
      </c>
      <c r="M13" s="4206" t="str">
        <f>G13</f>
        <v xml:space="preserve">Оазис Бар </v>
      </c>
      <c r="N13" s="4207" t="s">
        <v>251</v>
      </c>
      <c r="O13" s="4314"/>
      <c r="P13" s="4315"/>
      <c r="Q13" s="4318"/>
      <c r="S13" s="4206" t="str">
        <f>M13</f>
        <v xml:space="preserve">Оазис Бар </v>
      </c>
      <c r="T13" s="4207" t="s">
        <v>251</v>
      </c>
      <c r="U13" s="4314"/>
      <c r="V13" s="4315"/>
      <c r="W13" s="4318"/>
      <c r="Y13" s="4206" t="str">
        <f>S13</f>
        <v xml:space="preserve">Оазис Бар </v>
      </c>
      <c r="Z13" s="4207" t="s">
        <v>251</v>
      </c>
      <c r="AA13" s="4314"/>
      <c r="AB13" s="4315"/>
      <c r="AC13" s="4318"/>
    </row>
    <row r="14" spans="1:29" ht="12.75" customHeight="1">
      <c r="A14" s="4206"/>
      <c r="B14" s="4207"/>
      <c r="C14" s="4316"/>
      <c r="D14" s="4317"/>
      <c r="E14" s="4319"/>
      <c r="G14" s="4206"/>
      <c r="H14" s="4207"/>
      <c r="I14" s="4316"/>
      <c r="J14" s="4317"/>
      <c r="K14" s="4319"/>
      <c r="M14" s="4206"/>
      <c r="N14" s="4207"/>
      <c r="O14" s="4316"/>
      <c r="P14" s="4317"/>
      <c r="Q14" s="4319"/>
      <c r="S14" s="4206"/>
      <c r="T14" s="4207"/>
      <c r="U14" s="4316"/>
      <c r="V14" s="4317"/>
      <c r="W14" s="4319"/>
      <c r="Y14" s="4206"/>
      <c r="Z14" s="4207"/>
      <c r="AA14" s="4316"/>
      <c r="AB14" s="4317"/>
      <c r="AC14" s="4319"/>
    </row>
    <row r="15" spans="1:29" ht="12.75">
      <c r="A15" s="326"/>
      <c r="B15" s="4207" t="s">
        <v>252</v>
      </c>
      <c r="C15" s="4320"/>
      <c r="D15" s="4321"/>
      <c r="E15" s="4318"/>
      <c r="G15" s="326"/>
      <c r="H15" s="4207" t="s">
        <v>252</v>
      </c>
      <c r="I15" s="4320"/>
      <c r="J15" s="4321"/>
      <c r="K15" s="4312"/>
      <c r="M15" s="326"/>
      <c r="N15" s="4207" t="s">
        <v>252</v>
      </c>
      <c r="O15" s="4320"/>
      <c r="P15" s="4321"/>
      <c r="Q15" s="4312"/>
      <c r="S15" s="326"/>
      <c r="T15" s="4207" t="s">
        <v>252</v>
      </c>
      <c r="U15" s="4320"/>
      <c r="V15" s="4321"/>
      <c r="W15" s="4312"/>
      <c r="Y15" s="326"/>
      <c r="Z15" s="4207" t="s">
        <v>252</v>
      </c>
      <c r="AA15" s="4320"/>
      <c r="AB15" s="4321"/>
      <c r="AC15" s="4312"/>
    </row>
    <row r="16" spans="1:29" ht="12.75">
      <c r="A16" s="4267">
        <f>A7</f>
        <v>44606</v>
      </c>
      <c r="B16" s="4207"/>
      <c r="C16" s="4322"/>
      <c r="D16" s="4323"/>
      <c r="E16" s="4319"/>
      <c r="G16" s="4267">
        <f>G7</f>
        <v>44606</v>
      </c>
      <c r="H16" s="4207"/>
      <c r="I16" s="4322"/>
      <c r="J16" s="4323"/>
      <c r="K16" s="4313"/>
      <c r="M16" s="4267">
        <f>M7</f>
        <v>44606</v>
      </c>
      <c r="N16" s="4207"/>
      <c r="O16" s="4322"/>
      <c r="P16" s="4323"/>
      <c r="Q16" s="4313"/>
      <c r="S16" s="4267">
        <f>S7</f>
        <v>44606</v>
      </c>
      <c r="T16" s="4207"/>
      <c r="U16" s="4322"/>
      <c r="V16" s="4323"/>
      <c r="W16" s="4313"/>
      <c r="Y16" s="4267">
        <f>Y7</f>
        <v>44606</v>
      </c>
      <c r="Z16" s="4207"/>
      <c r="AA16" s="4322"/>
      <c r="AB16" s="4323"/>
      <c r="AC16" s="4313"/>
    </row>
    <row r="17" spans="1:29" ht="12.75">
      <c r="A17" s="4268"/>
      <c r="B17" s="4207" t="s">
        <v>253</v>
      </c>
      <c r="C17" s="4324"/>
      <c r="D17" s="4325"/>
      <c r="E17" s="4318"/>
      <c r="G17" s="4268"/>
      <c r="H17" s="4207" t="s">
        <v>253</v>
      </c>
      <c r="I17" s="4324"/>
      <c r="J17" s="4325"/>
      <c r="K17" s="4312"/>
      <c r="M17" s="4268"/>
      <c r="N17" s="4207" t="s">
        <v>253</v>
      </c>
      <c r="O17" s="4324"/>
      <c r="P17" s="4325"/>
      <c r="Q17" s="4312"/>
      <c r="S17" s="4268"/>
      <c r="T17" s="4207" t="s">
        <v>253</v>
      </c>
      <c r="U17" s="4324"/>
      <c r="V17" s="4325"/>
      <c r="W17" s="4312"/>
      <c r="Y17" s="4268"/>
      <c r="Z17" s="4207" t="s">
        <v>253</v>
      </c>
      <c r="AA17" s="4324"/>
      <c r="AB17" s="4325"/>
      <c r="AC17" s="4312"/>
    </row>
    <row r="18" spans="1:29" ht="12.75">
      <c r="A18" s="2243"/>
      <c r="B18" s="4207"/>
      <c r="C18" s="4326"/>
      <c r="D18" s="4327"/>
      <c r="E18" s="4319"/>
      <c r="G18" s="2243"/>
      <c r="H18" s="4207"/>
      <c r="I18" s="4326"/>
      <c r="J18" s="4327"/>
      <c r="K18" s="4313"/>
      <c r="M18" s="2243"/>
      <c r="N18" s="4207"/>
      <c r="O18" s="4326"/>
      <c r="P18" s="4327"/>
      <c r="Q18" s="4313"/>
      <c r="S18" s="2243"/>
      <c r="T18" s="4207"/>
      <c r="U18" s="4326"/>
      <c r="V18" s="4327"/>
      <c r="W18" s="4313"/>
      <c r="Y18" s="2243"/>
      <c r="Z18" s="4207"/>
      <c r="AA18" s="4326"/>
      <c r="AB18" s="4327"/>
      <c r="AC18" s="4313"/>
    </row>
    <row r="19" spans="1:29">
      <c r="A19" s="2448"/>
      <c r="B19" s="3222"/>
      <c r="C19" s="3224"/>
      <c r="D19" s="3224"/>
      <c r="E19" s="3225"/>
      <c r="G19" s="2448"/>
      <c r="H19" s="3222"/>
      <c r="I19" s="3224"/>
      <c r="J19" s="3224"/>
      <c r="K19" s="3226"/>
      <c r="M19" s="2448"/>
      <c r="N19" s="3222"/>
      <c r="O19" s="3224"/>
      <c r="P19" s="3224"/>
      <c r="Q19" s="3226"/>
      <c r="S19" s="2448"/>
      <c r="T19" s="3222"/>
      <c r="U19" s="3224"/>
      <c r="V19" s="3224"/>
      <c r="W19" s="3226"/>
      <c r="Y19" s="2448"/>
      <c r="Z19" s="3222"/>
      <c r="AA19" s="3224"/>
      <c r="AB19" s="3224"/>
      <c r="AC19" s="3226"/>
    </row>
    <row r="20" spans="1:29" ht="12.75">
      <c r="A20" s="2637"/>
      <c r="B20" s="4202"/>
      <c r="C20" s="4308" t="s">
        <v>500</v>
      </c>
      <c r="D20" s="4309"/>
      <c r="E20" s="4318">
        <f>'Оз 5;30'!P27</f>
        <v>0</v>
      </c>
      <c r="G20" s="2637"/>
      <c r="H20" s="4202"/>
      <c r="I20" s="4308" t="s">
        <v>500</v>
      </c>
      <c r="J20" s="4309"/>
      <c r="K20" s="4318">
        <f>'Оз 13;00'!Z18</f>
        <v>0</v>
      </c>
      <c r="M20" s="2637"/>
      <c r="N20" s="4202"/>
      <c r="O20" s="4308" t="s">
        <v>500</v>
      </c>
      <c r="P20" s="4309"/>
      <c r="Q20" s="4318">
        <f>'Оз 5;30'!AB27</f>
        <v>0</v>
      </c>
      <c r="S20" s="2637"/>
      <c r="T20" s="4202"/>
      <c r="U20" s="4308" t="s">
        <v>500</v>
      </c>
      <c r="V20" s="4309"/>
      <c r="W20" s="4318">
        <f>'Оз 5;30'!AH27</f>
        <v>0</v>
      </c>
      <c r="Y20" s="2637"/>
      <c r="Z20" s="4202"/>
      <c r="AA20" s="4308" t="s">
        <v>500</v>
      </c>
      <c r="AB20" s="4309"/>
      <c r="AC20" s="4318">
        <f>'Оз ночь'!Z18</f>
        <v>0</v>
      </c>
    </row>
    <row r="21" spans="1:29">
      <c r="A21" s="312">
        <f>A12</f>
        <v>0.22916666666666666</v>
      </c>
      <c r="B21" s="4202"/>
      <c r="C21" s="4310"/>
      <c r="D21" s="4311"/>
      <c r="E21" s="4319"/>
      <c r="G21" s="312">
        <f>G12</f>
        <v>0.54166666666666663</v>
      </c>
      <c r="H21" s="4202"/>
      <c r="I21" s="4310"/>
      <c r="J21" s="4311"/>
      <c r="K21" s="4319"/>
      <c r="M21" s="312">
        <f>M12</f>
        <v>0</v>
      </c>
      <c r="N21" s="4202"/>
      <c r="O21" s="4310"/>
      <c r="P21" s="4311"/>
      <c r="Q21" s="4319"/>
      <c r="S21" s="312">
        <f>S12</f>
        <v>0.79166666666666663</v>
      </c>
      <c r="T21" s="4202"/>
      <c r="U21" s="4310"/>
      <c r="V21" s="4311"/>
      <c r="W21" s="4319"/>
      <c r="Y21" s="312" t="str">
        <f>Y12</f>
        <v>Ночь</v>
      </c>
      <c r="Z21" s="4202"/>
      <c r="AA21" s="4310"/>
      <c r="AB21" s="4311"/>
      <c r="AC21" s="4319"/>
    </row>
    <row r="22" spans="1:29" ht="12.75">
      <c r="A22" s="4206" t="str">
        <f>'Оз 5;30'!AA1</f>
        <v>Оазис Фрунзе</v>
      </c>
      <c r="B22" s="4207" t="s">
        <v>251</v>
      </c>
      <c r="C22" s="4314"/>
      <c r="D22" s="4315"/>
      <c r="E22" s="4318"/>
      <c r="G22" s="4206" t="str">
        <f>A22</f>
        <v>Оазис Фрунзе</v>
      </c>
      <c r="H22" s="4207" t="s">
        <v>251</v>
      </c>
      <c r="I22" s="4314" t="s">
        <v>769</v>
      </c>
      <c r="J22" s="4315"/>
      <c r="K22" s="4318">
        <f>'Оз 13;00'!Z19</f>
        <v>10</v>
      </c>
      <c r="M22" s="4206" t="str">
        <f>G22</f>
        <v>Оазис Фрунзе</v>
      </c>
      <c r="N22" s="4207" t="s">
        <v>251</v>
      </c>
      <c r="O22" s="4314"/>
      <c r="P22" s="4315"/>
      <c r="Q22" s="4318"/>
      <c r="S22" s="4206" t="str">
        <f>M22</f>
        <v>Оазис Фрунзе</v>
      </c>
      <c r="T22" s="4207" t="s">
        <v>251</v>
      </c>
      <c r="U22" s="4314"/>
      <c r="V22" s="4315"/>
      <c r="W22" s="4318"/>
      <c r="Y22" s="4206" t="str">
        <f>S22</f>
        <v>Оазис Фрунзе</v>
      </c>
      <c r="Z22" s="4207" t="s">
        <v>251</v>
      </c>
      <c r="AA22" s="4314" t="s">
        <v>769</v>
      </c>
      <c r="AB22" s="4315"/>
      <c r="AC22" s="4318">
        <f>'Оз ночь'!Z19</f>
        <v>0</v>
      </c>
    </row>
    <row r="23" spans="1:29" ht="12.75">
      <c r="A23" s="4206"/>
      <c r="B23" s="4207"/>
      <c r="C23" s="4316"/>
      <c r="D23" s="4317"/>
      <c r="E23" s="4319"/>
      <c r="G23" s="4206"/>
      <c r="H23" s="4207"/>
      <c r="I23" s="4316"/>
      <c r="J23" s="4317"/>
      <c r="K23" s="4319"/>
      <c r="M23" s="4206"/>
      <c r="N23" s="4207"/>
      <c r="O23" s="4316"/>
      <c r="P23" s="4317"/>
      <c r="Q23" s="4319"/>
      <c r="S23" s="4206"/>
      <c r="T23" s="4207"/>
      <c r="U23" s="4316"/>
      <c r="V23" s="4317"/>
      <c r="W23" s="4319"/>
      <c r="Y23" s="4206"/>
      <c r="Z23" s="4207"/>
      <c r="AA23" s="4316"/>
      <c r="AB23" s="4317"/>
      <c r="AC23" s="4319"/>
    </row>
    <row r="24" spans="1:29" ht="12.75">
      <c r="A24" s="326"/>
      <c r="B24" s="4207" t="s">
        <v>252</v>
      </c>
      <c r="C24" s="4320"/>
      <c r="D24" s="4321"/>
      <c r="E24" s="4318"/>
      <c r="G24" s="326"/>
      <c r="H24" s="4207" t="s">
        <v>252</v>
      </c>
      <c r="I24" s="4320"/>
      <c r="J24" s="4321"/>
      <c r="K24" s="4318"/>
      <c r="M24" s="326"/>
      <c r="N24" s="4207" t="s">
        <v>252</v>
      </c>
      <c r="O24" s="4320"/>
      <c r="P24" s="4321"/>
      <c r="Q24" s="4318"/>
      <c r="S24" s="326"/>
      <c r="T24" s="4207" t="s">
        <v>252</v>
      </c>
      <c r="U24" s="4320"/>
      <c r="V24" s="4321"/>
      <c r="W24" s="4318"/>
      <c r="Y24" s="326"/>
      <c r="Z24" s="4207" t="s">
        <v>252</v>
      </c>
      <c r="AA24" s="4320"/>
      <c r="AB24" s="4321"/>
      <c r="AC24" s="4318"/>
    </row>
    <row r="25" spans="1:29" ht="12.75">
      <c r="A25" s="4267">
        <f>A16</f>
        <v>44606</v>
      </c>
      <c r="B25" s="4207"/>
      <c r="C25" s="4322"/>
      <c r="D25" s="4323"/>
      <c r="E25" s="4319"/>
      <c r="G25" s="4267">
        <f>G16</f>
        <v>44606</v>
      </c>
      <c r="H25" s="4207"/>
      <c r="I25" s="4322"/>
      <c r="J25" s="4323"/>
      <c r="K25" s="4319"/>
      <c r="M25" s="4267">
        <f>M16</f>
        <v>44606</v>
      </c>
      <c r="N25" s="4207"/>
      <c r="O25" s="4322"/>
      <c r="P25" s="4323"/>
      <c r="Q25" s="4319"/>
      <c r="S25" s="4267">
        <f>S16</f>
        <v>44606</v>
      </c>
      <c r="T25" s="4207"/>
      <c r="U25" s="4322"/>
      <c r="V25" s="4323"/>
      <c r="W25" s="4319"/>
      <c r="Y25" s="4267">
        <f>Y16</f>
        <v>44606</v>
      </c>
      <c r="Z25" s="4207"/>
      <c r="AA25" s="4322"/>
      <c r="AB25" s="4323"/>
      <c r="AC25" s="4319"/>
    </row>
    <row r="26" spans="1:29" ht="12.75">
      <c r="A26" s="4268"/>
      <c r="B26" s="4207" t="s">
        <v>253</v>
      </c>
      <c r="C26" s="4324"/>
      <c r="D26" s="4325"/>
      <c r="E26" s="4318"/>
      <c r="G26" s="4268"/>
      <c r="H26" s="4207" t="s">
        <v>253</v>
      </c>
      <c r="I26" s="4324"/>
      <c r="J26" s="4325"/>
      <c r="K26" s="4318"/>
      <c r="M26" s="4268"/>
      <c r="N26" s="4207" t="s">
        <v>253</v>
      </c>
      <c r="O26" s="4324"/>
      <c r="P26" s="4325"/>
      <c r="Q26" s="4318"/>
      <c r="S26" s="4268"/>
      <c r="T26" s="4207" t="s">
        <v>253</v>
      </c>
      <c r="U26" s="4324"/>
      <c r="V26" s="4325"/>
      <c r="W26" s="4318"/>
      <c r="Y26" s="4268"/>
      <c r="Z26" s="4207" t="s">
        <v>253</v>
      </c>
      <c r="AA26" s="4324"/>
      <c r="AB26" s="4325"/>
      <c r="AC26" s="4318"/>
    </row>
    <row r="27" spans="1:29" ht="12.75">
      <c r="A27" s="3223"/>
      <c r="B27" s="4207"/>
      <c r="C27" s="4326"/>
      <c r="D27" s="4327"/>
      <c r="E27" s="4319"/>
      <c r="G27" s="3223"/>
      <c r="H27" s="4207"/>
      <c r="I27" s="4326"/>
      <c r="J27" s="4327"/>
      <c r="K27" s="4319"/>
      <c r="M27" s="3223"/>
      <c r="N27" s="4207"/>
      <c r="O27" s="4326"/>
      <c r="P27" s="4327"/>
      <c r="Q27" s="4319"/>
      <c r="S27" s="3223"/>
      <c r="T27" s="4207"/>
      <c r="U27" s="4326"/>
      <c r="V27" s="4327"/>
      <c r="W27" s="4319"/>
      <c r="Y27" s="3223"/>
      <c r="Z27" s="4207"/>
      <c r="AA27" s="4326"/>
      <c r="AB27" s="4327"/>
      <c r="AC27" s="4319"/>
    </row>
    <row r="29" spans="1:29" ht="12.75" hidden="1">
      <c r="A29" s="2244"/>
      <c r="B29" s="4202"/>
      <c r="C29" s="4308" t="s">
        <v>500</v>
      </c>
      <c r="D29" s="4309"/>
      <c r="E29" s="4318">
        <f>'Оз 5;30'!Z18</f>
        <v>0</v>
      </c>
      <c r="G29" s="2244"/>
      <c r="H29" s="4202"/>
      <c r="I29" s="4308" t="s">
        <v>500</v>
      </c>
      <c r="J29" s="4309"/>
      <c r="K29" s="4312">
        <f>'Оз 13;00'!Z18</f>
        <v>0</v>
      </c>
      <c r="M29" s="2244"/>
      <c r="N29" s="4202"/>
      <c r="O29" s="4308" t="s">
        <v>500</v>
      </c>
      <c r="P29" s="4309"/>
      <c r="Q29" s="4312">
        <f>'Оз 16,00'!Z15</f>
        <v>0</v>
      </c>
      <c r="S29" s="2244"/>
      <c r="T29" s="4202"/>
      <c r="U29" s="4308" t="s">
        <v>500</v>
      </c>
      <c r="V29" s="4309"/>
      <c r="W29" s="4312">
        <f>'Оз 19;00'!Z18</f>
        <v>0</v>
      </c>
      <c r="Y29" s="2244"/>
      <c r="Z29" s="4202"/>
      <c r="AA29" s="4308" t="s">
        <v>500</v>
      </c>
      <c r="AB29" s="4309"/>
      <c r="AC29" s="4312">
        <f>'Оз ночь'!Z18</f>
        <v>0</v>
      </c>
    </row>
    <row r="30" spans="1:29" hidden="1">
      <c r="A30" s="312">
        <f>A12</f>
        <v>0.22916666666666666</v>
      </c>
      <c r="B30" s="4202"/>
      <c r="C30" s="4310"/>
      <c r="D30" s="4311"/>
      <c r="E30" s="4319"/>
      <c r="G30" s="312">
        <f>G12</f>
        <v>0.54166666666666663</v>
      </c>
      <c r="H30" s="4202"/>
      <c r="I30" s="4310"/>
      <c r="J30" s="4311"/>
      <c r="K30" s="4313"/>
      <c r="M30" s="312">
        <f>M12</f>
        <v>0</v>
      </c>
      <c r="N30" s="4202"/>
      <c r="O30" s="4310"/>
      <c r="P30" s="4311"/>
      <c r="Q30" s="4313"/>
      <c r="S30" s="312">
        <f>S12</f>
        <v>0.79166666666666663</v>
      </c>
      <c r="T30" s="4202"/>
      <c r="U30" s="4310"/>
      <c r="V30" s="4311"/>
      <c r="W30" s="4313"/>
      <c r="Y30" s="312" t="str">
        <f>Y12</f>
        <v>Ночь</v>
      </c>
      <c r="Z30" s="4202"/>
      <c r="AA30" s="4310"/>
      <c r="AB30" s="4311"/>
      <c r="AC30" s="4313"/>
    </row>
    <row r="31" spans="1:29" ht="12.75" hidden="1" customHeight="1">
      <c r="A31" s="4206" t="s">
        <v>511</v>
      </c>
      <c r="B31" s="4207" t="s">
        <v>251</v>
      </c>
      <c r="C31" s="4314"/>
      <c r="D31" s="4315"/>
      <c r="E31" s="4318"/>
      <c r="G31" s="4206" t="s">
        <v>511</v>
      </c>
      <c r="H31" s="4207" t="s">
        <v>251</v>
      </c>
      <c r="I31" s="4314" t="s">
        <v>786</v>
      </c>
      <c r="J31" s="4315"/>
      <c r="K31" s="4318"/>
      <c r="M31" s="4206" t="s">
        <v>511</v>
      </c>
      <c r="N31" s="4207" t="s">
        <v>251</v>
      </c>
      <c r="O31" s="4314"/>
      <c r="P31" s="4315"/>
      <c r="Q31" s="4318"/>
      <c r="S31" s="4206" t="s">
        <v>511</v>
      </c>
      <c r="T31" s="4207" t="s">
        <v>251</v>
      </c>
      <c r="U31" s="4314"/>
      <c r="V31" s="4315"/>
      <c r="W31" s="4318"/>
      <c r="Y31" s="4206" t="s">
        <v>511</v>
      </c>
      <c r="Z31" s="4207" t="s">
        <v>251</v>
      </c>
      <c r="AA31" s="4314"/>
      <c r="AB31" s="4315"/>
      <c r="AC31" s="4318"/>
    </row>
    <row r="32" spans="1:29" ht="12.75" hidden="1" customHeight="1">
      <c r="A32" s="4206"/>
      <c r="B32" s="4207"/>
      <c r="C32" s="4316"/>
      <c r="D32" s="4317"/>
      <c r="E32" s="4319"/>
      <c r="G32" s="4206"/>
      <c r="H32" s="4207"/>
      <c r="I32" s="4316"/>
      <c r="J32" s="4317"/>
      <c r="K32" s="4319"/>
      <c r="M32" s="4206"/>
      <c r="N32" s="4207"/>
      <c r="O32" s="4316"/>
      <c r="P32" s="4317"/>
      <c r="Q32" s="4319"/>
      <c r="S32" s="4206"/>
      <c r="T32" s="4207"/>
      <c r="U32" s="4316"/>
      <c r="V32" s="4317"/>
      <c r="W32" s="4319"/>
      <c r="Y32" s="4206"/>
      <c r="Z32" s="4207"/>
      <c r="AA32" s="4316"/>
      <c r="AB32" s="4317"/>
      <c r="AC32" s="4319"/>
    </row>
    <row r="33" spans="1:29" ht="12.75" hidden="1">
      <c r="A33" s="326"/>
      <c r="B33" s="4207" t="s">
        <v>252</v>
      </c>
      <c r="C33" s="4320"/>
      <c r="D33" s="4321"/>
      <c r="E33" s="4318"/>
      <c r="G33" s="326"/>
      <c r="H33" s="4207" t="s">
        <v>252</v>
      </c>
      <c r="I33" s="4320"/>
      <c r="J33" s="4321"/>
      <c r="K33" s="4312"/>
      <c r="M33" s="326"/>
      <c r="N33" s="4207" t="s">
        <v>252</v>
      </c>
      <c r="O33" s="4320"/>
      <c r="P33" s="4321"/>
      <c r="Q33" s="4312"/>
      <c r="S33" s="326"/>
      <c r="T33" s="4207" t="s">
        <v>252</v>
      </c>
      <c r="U33" s="4320"/>
      <c r="V33" s="4321"/>
      <c r="W33" s="4312"/>
      <c r="Y33" s="326"/>
      <c r="Z33" s="4207" t="s">
        <v>252</v>
      </c>
      <c r="AA33" s="4320"/>
      <c r="AB33" s="4321"/>
      <c r="AC33" s="4312"/>
    </row>
    <row r="34" spans="1:29" ht="12.75" hidden="1">
      <c r="A34" s="4267">
        <f>A16</f>
        <v>44606</v>
      </c>
      <c r="B34" s="4207"/>
      <c r="C34" s="4322"/>
      <c r="D34" s="4323"/>
      <c r="E34" s="4319"/>
      <c r="G34" s="4267">
        <f>G16</f>
        <v>44606</v>
      </c>
      <c r="H34" s="4207"/>
      <c r="I34" s="4322"/>
      <c r="J34" s="4323"/>
      <c r="K34" s="4313"/>
      <c r="M34" s="4267">
        <f>M16</f>
        <v>44606</v>
      </c>
      <c r="N34" s="4207"/>
      <c r="O34" s="4322"/>
      <c r="P34" s="4323"/>
      <c r="Q34" s="4313"/>
      <c r="S34" s="4267">
        <f>S16</f>
        <v>44606</v>
      </c>
      <c r="T34" s="4207"/>
      <c r="U34" s="4322"/>
      <c r="V34" s="4323"/>
      <c r="W34" s="4313"/>
      <c r="Y34" s="4267">
        <f>Y16</f>
        <v>44606</v>
      </c>
      <c r="Z34" s="4207"/>
      <c r="AA34" s="4322"/>
      <c r="AB34" s="4323"/>
      <c r="AC34" s="4313"/>
    </row>
    <row r="35" spans="1:29" ht="12.75" hidden="1">
      <c r="A35" s="4268"/>
      <c r="B35" s="4207" t="s">
        <v>253</v>
      </c>
      <c r="C35" s="4324"/>
      <c r="D35" s="4325"/>
      <c r="E35" s="4318"/>
      <c r="G35" s="4268"/>
      <c r="H35" s="4207" t="s">
        <v>253</v>
      </c>
      <c r="I35" s="4324"/>
      <c r="J35" s="4325"/>
      <c r="K35" s="4312"/>
      <c r="M35" s="4268"/>
      <c r="N35" s="4207" t="s">
        <v>253</v>
      </c>
      <c r="O35" s="4324"/>
      <c r="P35" s="4325"/>
      <c r="Q35" s="4312"/>
      <c r="S35" s="4268"/>
      <c r="T35" s="4207" t="s">
        <v>253</v>
      </c>
      <c r="U35" s="4324"/>
      <c r="V35" s="4325"/>
      <c r="W35" s="4312"/>
      <c r="Y35" s="4268"/>
      <c r="Z35" s="4207" t="s">
        <v>253</v>
      </c>
      <c r="AA35" s="4324"/>
      <c r="AB35" s="4325"/>
      <c r="AC35" s="4312"/>
    </row>
    <row r="36" spans="1:29" ht="12.75" hidden="1">
      <c r="A36" s="2243"/>
      <c r="B36" s="4207"/>
      <c r="C36" s="4326"/>
      <c r="D36" s="4327"/>
      <c r="E36" s="4319"/>
      <c r="G36" s="2243"/>
      <c r="H36" s="4207"/>
      <c r="I36" s="4326"/>
      <c r="J36" s="4327"/>
      <c r="K36" s="4313"/>
      <c r="M36" s="2243"/>
      <c r="N36" s="4207"/>
      <c r="O36" s="4326"/>
      <c r="P36" s="4327"/>
      <c r="Q36" s="4313"/>
      <c r="S36" s="2243"/>
      <c r="T36" s="4207"/>
      <c r="U36" s="4326"/>
      <c r="V36" s="4327"/>
      <c r="W36" s="4313"/>
      <c r="Y36" s="2243"/>
      <c r="Z36" s="4207"/>
      <c r="AA36" s="4326"/>
      <c r="AB36" s="4327"/>
      <c r="AC36" s="4313"/>
    </row>
    <row r="37" spans="1:29" hidden="1"/>
    <row r="38" spans="1:29" ht="12.75" hidden="1">
      <c r="A38" s="2244"/>
      <c r="B38" s="4202"/>
      <c r="C38" s="4308" t="s">
        <v>500</v>
      </c>
      <c r="D38" s="4309"/>
      <c r="E38" s="4318">
        <f>'Оз 5;30'!AJ18</f>
        <v>0</v>
      </c>
      <c r="G38" s="2244"/>
      <c r="H38" s="4202"/>
      <c r="I38" s="4308" t="s">
        <v>500</v>
      </c>
      <c r="J38" s="4309"/>
      <c r="K38" s="4312">
        <f>'Оз 13;00'!AJ18</f>
        <v>0</v>
      </c>
      <c r="M38" s="2244"/>
      <c r="N38" s="4202"/>
      <c r="O38" s="4308" t="s">
        <v>500</v>
      </c>
      <c r="P38" s="4309"/>
      <c r="Q38" s="4312">
        <f>'Оз 16,00'!AJ15</f>
        <v>0</v>
      </c>
      <c r="S38" s="2244"/>
      <c r="T38" s="4202"/>
      <c r="U38" s="4308" t="s">
        <v>500</v>
      </c>
      <c r="V38" s="4309"/>
      <c r="W38" s="4312">
        <f>'Оз 19;00'!AJ18</f>
        <v>0</v>
      </c>
      <c r="Y38" s="2244"/>
      <c r="Z38" s="4202"/>
      <c r="AA38" s="4308" t="s">
        <v>500</v>
      </c>
      <c r="AB38" s="4309"/>
      <c r="AC38" s="4312">
        <f>'Оз ночь'!AJ18</f>
        <v>0</v>
      </c>
    </row>
    <row r="39" spans="1:29" hidden="1">
      <c r="A39" s="312">
        <f>A30</f>
        <v>0.22916666666666666</v>
      </c>
      <c r="B39" s="4202"/>
      <c r="C39" s="4310"/>
      <c r="D39" s="4311"/>
      <c r="E39" s="4319"/>
      <c r="G39" s="312">
        <f>G30</f>
        <v>0.54166666666666663</v>
      </c>
      <c r="H39" s="4202"/>
      <c r="I39" s="4310"/>
      <c r="J39" s="4311"/>
      <c r="K39" s="4313"/>
      <c r="M39" s="312">
        <f>M30</f>
        <v>0</v>
      </c>
      <c r="N39" s="4202"/>
      <c r="O39" s="4310"/>
      <c r="P39" s="4311"/>
      <c r="Q39" s="4313"/>
      <c r="S39" s="312">
        <f>S30</f>
        <v>0.79166666666666663</v>
      </c>
      <c r="T39" s="4202"/>
      <c r="U39" s="4310"/>
      <c r="V39" s="4311"/>
      <c r="W39" s="4313"/>
      <c r="Y39" s="312" t="str">
        <f>Y30</f>
        <v>Ночь</v>
      </c>
      <c r="Z39" s="4202"/>
      <c r="AA39" s="4310"/>
      <c r="AB39" s="4311"/>
      <c r="AC39" s="4313"/>
    </row>
    <row r="40" spans="1:29" ht="12.75" hidden="1">
      <c r="A40" s="4206" t="s">
        <v>514</v>
      </c>
      <c r="B40" s="4207" t="s">
        <v>251</v>
      </c>
      <c r="C40" s="4314"/>
      <c r="D40" s="4315"/>
      <c r="E40" s="4318"/>
      <c r="G40" s="4206" t="s">
        <v>514</v>
      </c>
      <c r="H40" s="4207" t="s">
        <v>251</v>
      </c>
      <c r="I40" s="4314"/>
      <c r="J40" s="4315"/>
      <c r="K40" s="4318"/>
      <c r="M40" s="4206" t="s">
        <v>514</v>
      </c>
      <c r="N40" s="4207" t="s">
        <v>251</v>
      </c>
      <c r="O40" s="4314"/>
      <c r="P40" s="4315"/>
      <c r="Q40" s="4318"/>
      <c r="S40" s="4206" t="s">
        <v>514</v>
      </c>
      <c r="T40" s="4207" t="s">
        <v>251</v>
      </c>
      <c r="U40" s="4314"/>
      <c r="V40" s="4315"/>
      <c r="W40" s="4318"/>
      <c r="Y40" s="4206" t="s">
        <v>514</v>
      </c>
      <c r="Z40" s="4207" t="s">
        <v>251</v>
      </c>
      <c r="AA40" s="4314"/>
      <c r="AB40" s="4315"/>
      <c r="AC40" s="4318"/>
    </row>
    <row r="41" spans="1:29" ht="12.75" hidden="1">
      <c r="A41" s="4206"/>
      <c r="B41" s="4207"/>
      <c r="C41" s="4316"/>
      <c r="D41" s="4317"/>
      <c r="E41" s="4319"/>
      <c r="G41" s="4206"/>
      <c r="H41" s="4207"/>
      <c r="I41" s="4316"/>
      <c r="J41" s="4317"/>
      <c r="K41" s="4319"/>
      <c r="M41" s="4206"/>
      <c r="N41" s="4207"/>
      <c r="O41" s="4316"/>
      <c r="P41" s="4317"/>
      <c r="Q41" s="4319"/>
      <c r="S41" s="4206"/>
      <c r="T41" s="4207"/>
      <c r="U41" s="4316"/>
      <c r="V41" s="4317"/>
      <c r="W41" s="4319"/>
      <c r="Y41" s="4206"/>
      <c r="Z41" s="4207"/>
      <c r="AA41" s="4316"/>
      <c r="AB41" s="4317"/>
      <c r="AC41" s="4319"/>
    </row>
    <row r="42" spans="1:29" ht="12.75" hidden="1">
      <c r="A42" s="326"/>
      <c r="B42" s="4207" t="s">
        <v>252</v>
      </c>
      <c r="C42" s="4320"/>
      <c r="D42" s="4321"/>
      <c r="E42" s="4318"/>
      <c r="G42" s="326"/>
      <c r="H42" s="4207" t="s">
        <v>252</v>
      </c>
      <c r="I42" s="4320"/>
      <c r="J42" s="4321"/>
      <c r="K42" s="4312"/>
      <c r="M42" s="326"/>
      <c r="N42" s="4207" t="s">
        <v>252</v>
      </c>
      <c r="O42" s="4320"/>
      <c r="P42" s="4321"/>
      <c r="Q42" s="4312"/>
      <c r="S42" s="326"/>
      <c r="T42" s="4207" t="s">
        <v>252</v>
      </c>
      <c r="U42" s="4320"/>
      <c r="V42" s="4321"/>
      <c r="W42" s="4312"/>
      <c r="Y42" s="326"/>
      <c r="Z42" s="4207" t="s">
        <v>252</v>
      </c>
      <c r="AA42" s="4320"/>
      <c r="AB42" s="4321"/>
      <c r="AC42" s="4312"/>
    </row>
    <row r="43" spans="1:29" ht="12.75" hidden="1">
      <c r="A43" s="4267">
        <f>A34</f>
        <v>44606</v>
      </c>
      <c r="B43" s="4207"/>
      <c r="C43" s="4322"/>
      <c r="D43" s="4323"/>
      <c r="E43" s="4319"/>
      <c r="G43" s="4267">
        <f>G34</f>
        <v>44606</v>
      </c>
      <c r="H43" s="4207"/>
      <c r="I43" s="4322"/>
      <c r="J43" s="4323"/>
      <c r="K43" s="4313"/>
      <c r="M43" s="4267">
        <f>M34</f>
        <v>44606</v>
      </c>
      <c r="N43" s="4207"/>
      <c r="O43" s="4322"/>
      <c r="P43" s="4323"/>
      <c r="Q43" s="4313"/>
      <c r="S43" s="4267">
        <f>S34</f>
        <v>44606</v>
      </c>
      <c r="T43" s="4207"/>
      <c r="U43" s="4322"/>
      <c r="V43" s="4323"/>
      <c r="W43" s="4313"/>
      <c r="Y43" s="4267">
        <f>Y34</f>
        <v>44606</v>
      </c>
      <c r="Z43" s="4207"/>
      <c r="AA43" s="4322"/>
      <c r="AB43" s="4323"/>
      <c r="AC43" s="4313"/>
    </row>
    <row r="44" spans="1:29" ht="12.75" hidden="1">
      <c r="A44" s="4268"/>
      <c r="B44" s="4207" t="s">
        <v>253</v>
      </c>
      <c r="C44" s="4324"/>
      <c r="D44" s="4325"/>
      <c r="E44" s="4318"/>
      <c r="G44" s="4268"/>
      <c r="H44" s="4207" t="s">
        <v>253</v>
      </c>
      <c r="I44" s="4324"/>
      <c r="J44" s="4325"/>
      <c r="K44" s="4312"/>
      <c r="M44" s="4268"/>
      <c r="N44" s="4207" t="s">
        <v>253</v>
      </c>
      <c r="O44" s="4324"/>
      <c r="P44" s="4325"/>
      <c r="Q44" s="4312"/>
      <c r="S44" s="4268"/>
      <c r="T44" s="4207" t="s">
        <v>253</v>
      </c>
      <c r="U44" s="4324"/>
      <c r="V44" s="4325"/>
      <c r="W44" s="4312"/>
      <c r="Y44" s="4268"/>
      <c r="Z44" s="4207" t="s">
        <v>253</v>
      </c>
      <c r="AA44" s="4324"/>
      <c r="AB44" s="4325"/>
      <c r="AC44" s="4312"/>
    </row>
    <row r="45" spans="1:29" ht="12.75" hidden="1">
      <c r="A45" s="2243"/>
      <c r="B45" s="4207"/>
      <c r="C45" s="4326"/>
      <c r="D45" s="4327"/>
      <c r="E45" s="4319"/>
      <c r="G45" s="2243"/>
      <c r="H45" s="4207"/>
      <c r="I45" s="4326"/>
      <c r="J45" s="4327"/>
      <c r="K45" s="4313"/>
      <c r="M45" s="2243"/>
      <c r="N45" s="4207"/>
      <c r="O45" s="4326"/>
      <c r="P45" s="4327"/>
      <c r="Q45" s="4313"/>
      <c r="S45" s="2243"/>
      <c r="T45" s="4207"/>
      <c r="U45" s="4326"/>
      <c r="V45" s="4327"/>
      <c r="W45" s="4313"/>
      <c r="Y45" s="2243"/>
      <c r="Z45" s="4207"/>
      <c r="AA45" s="4326"/>
      <c r="AB45" s="4327"/>
      <c r="AC45" s="4313"/>
    </row>
    <row r="47" spans="1:29" ht="12.75">
      <c r="A47" s="2244"/>
      <c r="B47" s="4202"/>
      <c r="C47" s="4308" t="s">
        <v>500</v>
      </c>
      <c r="D47" s="4309"/>
      <c r="E47" s="4318">
        <f>'Оз 5;30'!AT18</f>
        <v>0</v>
      </c>
      <c r="G47" s="2244"/>
      <c r="H47" s="4202"/>
      <c r="I47" s="4308" t="s">
        <v>500</v>
      </c>
      <c r="J47" s="4309"/>
      <c r="K47" s="4312">
        <f>'Оз 13;00'!AT18</f>
        <v>0</v>
      </c>
      <c r="M47" s="2244"/>
      <c r="N47" s="4202"/>
      <c r="O47" s="4308" t="s">
        <v>500</v>
      </c>
      <c r="P47" s="4309"/>
      <c r="Q47" s="4312">
        <f>'Оз 16,00'!AT15</f>
        <v>0</v>
      </c>
      <c r="S47" s="2244"/>
      <c r="T47" s="4202"/>
      <c r="U47" s="4308" t="s">
        <v>500</v>
      </c>
      <c r="V47" s="4309"/>
      <c r="W47" s="4312">
        <f>'Оз 19;00'!AT18</f>
        <v>0</v>
      </c>
      <c r="Y47" s="2244"/>
      <c r="Z47" s="4202"/>
      <c r="AA47" s="4308" t="s">
        <v>500</v>
      </c>
      <c r="AB47" s="4309"/>
      <c r="AC47" s="4312">
        <f>'Оз ночь'!AT18</f>
        <v>0</v>
      </c>
    </row>
    <row r="48" spans="1:29">
      <c r="A48" s="312">
        <f>A39</f>
        <v>0.22916666666666666</v>
      </c>
      <c r="B48" s="4202"/>
      <c r="C48" s="4310"/>
      <c r="D48" s="4311"/>
      <c r="E48" s="4319"/>
      <c r="G48" s="312">
        <f>G39</f>
        <v>0.54166666666666663</v>
      </c>
      <c r="H48" s="4202"/>
      <c r="I48" s="4310"/>
      <c r="J48" s="4311"/>
      <c r="K48" s="4313"/>
      <c r="M48" s="312">
        <f>M39</f>
        <v>0</v>
      </c>
      <c r="N48" s="4202"/>
      <c r="O48" s="4310"/>
      <c r="P48" s="4311"/>
      <c r="Q48" s="4313"/>
      <c r="S48" s="312">
        <f>S39</f>
        <v>0.79166666666666663</v>
      </c>
      <c r="T48" s="4202"/>
      <c r="U48" s="4310"/>
      <c r="V48" s="4311"/>
      <c r="W48" s="4313"/>
      <c r="Y48" s="312" t="str">
        <f>Y39</f>
        <v>Ночь</v>
      </c>
      <c r="Z48" s="4202"/>
      <c r="AA48" s="4310"/>
      <c r="AB48" s="4311"/>
      <c r="AC48" s="4313"/>
    </row>
    <row r="49" spans="1:29" ht="12.75" customHeight="1">
      <c r="A49" s="4206" t="s">
        <v>598</v>
      </c>
      <c r="B49" s="4207" t="s">
        <v>251</v>
      </c>
      <c r="C49" s="4314"/>
      <c r="D49" s="4315"/>
      <c r="E49" s="4318"/>
      <c r="G49" s="4206" t="s">
        <v>598</v>
      </c>
      <c r="H49" s="4207" t="s">
        <v>251</v>
      </c>
      <c r="I49" s="4314" t="s">
        <v>786</v>
      </c>
      <c r="J49" s="4315"/>
      <c r="K49" s="4318">
        <f>'Оз 13;00'!AT19</f>
        <v>13</v>
      </c>
      <c r="M49" s="4206" t="s">
        <v>598</v>
      </c>
      <c r="N49" s="4207" t="s">
        <v>251</v>
      </c>
      <c r="O49" s="4314"/>
      <c r="P49" s="4315"/>
      <c r="Q49" s="4318"/>
      <c r="S49" s="4206" t="s">
        <v>598</v>
      </c>
      <c r="T49" s="4207" t="s">
        <v>251</v>
      </c>
      <c r="U49" s="4314"/>
      <c r="V49" s="4315"/>
      <c r="W49" s="4318"/>
      <c r="Y49" s="4206" t="s">
        <v>598</v>
      </c>
      <c r="Z49" s="4207" t="s">
        <v>251</v>
      </c>
      <c r="AA49" s="4314"/>
      <c r="AB49" s="4315"/>
      <c r="AC49" s="4318"/>
    </row>
    <row r="50" spans="1:29" ht="12.75" customHeight="1">
      <c r="A50" s="4206"/>
      <c r="B50" s="4207"/>
      <c r="C50" s="4316"/>
      <c r="D50" s="4317"/>
      <c r="E50" s="4319"/>
      <c r="G50" s="4206"/>
      <c r="H50" s="4207"/>
      <c r="I50" s="4316"/>
      <c r="J50" s="4317"/>
      <c r="K50" s="4319"/>
      <c r="M50" s="4206"/>
      <c r="N50" s="4207"/>
      <c r="O50" s="4316"/>
      <c r="P50" s="4317"/>
      <c r="Q50" s="4319"/>
      <c r="S50" s="4206"/>
      <c r="T50" s="4207"/>
      <c r="U50" s="4316"/>
      <c r="V50" s="4317"/>
      <c r="W50" s="4319"/>
      <c r="Y50" s="4206"/>
      <c r="Z50" s="4207"/>
      <c r="AA50" s="4316"/>
      <c r="AB50" s="4317"/>
      <c r="AC50" s="4319"/>
    </row>
    <row r="51" spans="1:29" ht="12.75">
      <c r="A51" s="326"/>
      <c r="B51" s="4207" t="s">
        <v>252</v>
      </c>
      <c r="C51" s="4320"/>
      <c r="D51" s="4321"/>
      <c r="E51" s="4318"/>
      <c r="G51" s="326"/>
      <c r="H51" s="4207" t="s">
        <v>252</v>
      </c>
      <c r="I51" s="4320"/>
      <c r="J51" s="4321"/>
      <c r="K51" s="4312"/>
      <c r="M51" s="326"/>
      <c r="N51" s="4207" t="s">
        <v>252</v>
      </c>
      <c r="O51" s="4320"/>
      <c r="P51" s="4321"/>
      <c r="Q51" s="4312"/>
      <c r="S51" s="326"/>
      <c r="T51" s="4207" t="s">
        <v>252</v>
      </c>
      <c r="U51" s="4320"/>
      <c r="V51" s="4321"/>
      <c r="W51" s="4312"/>
      <c r="Y51" s="326"/>
      <c r="Z51" s="4207" t="s">
        <v>252</v>
      </c>
      <c r="AA51" s="4320"/>
      <c r="AB51" s="4321"/>
      <c r="AC51" s="4312"/>
    </row>
    <row r="52" spans="1:29" ht="12.75">
      <c r="A52" s="4267">
        <f>A43</f>
        <v>44606</v>
      </c>
      <c r="B52" s="4207"/>
      <c r="C52" s="4322"/>
      <c r="D52" s="4323"/>
      <c r="E52" s="4319"/>
      <c r="G52" s="4267">
        <f>G43</f>
        <v>44606</v>
      </c>
      <c r="H52" s="4207"/>
      <c r="I52" s="4322"/>
      <c r="J52" s="4323"/>
      <c r="K52" s="4313"/>
      <c r="M52" s="4267">
        <f>M43</f>
        <v>44606</v>
      </c>
      <c r="N52" s="4207"/>
      <c r="O52" s="4322"/>
      <c r="P52" s="4323"/>
      <c r="Q52" s="4313"/>
      <c r="S52" s="4267">
        <f>S43</f>
        <v>44606</v>
      </c>
      <c r="T52" s="4207"/>
      <c r="U52" s="4322"/>
      <c r="V52" s="4323"/>
      <c r="W52" s="4313"/>
      <c r="Y52" s="4267">
        <f>Y43</f>
        <v>44606</v>
      </c>
      <c r="Z52" s="4207"/>
      <c r="AA52" s="4322"/>
      <c r="AB52" s="4323"/>
      <c r="AC52" s="4313"/>
    </row>
    <row r="53" spans="1:29" ht="12.75">
      <c r="A53" s="4268"/>
      <c r="B53" s="4207" t="s">
        <v>253</v>
      </c>
      <c r="C53" s="4324"/>
      <c r="D53" s="4325"/>
      <c r="E53" s="4318"/>
      <c r="G53" s="4268"/>
      <c r="H53" s="4207" t="s">
        <v>253</v>
      </c>
      <c r="I53" s="4324"/>
      <c r="J53" s="4325"/>
      <c r="K53" s="4312"/>
      <c r="M53" s="4268"/>
      <c r="N53" s="4207" t="s">
        <v>253</v>
      </c>
      <c r="O53" s="4324"/>
      <c r="P53" s="4325"/>
      <c r="Q53" s="4312"/>
      <c r="S53" s="4268"/>
      <c r="T53" s="4207" t="s">
        <v>253</v>
      </c>
      <c r="U53" s="4324"/>
      <c r="V53" s="4325"/>
      <c r="W53" s="4312"/>
      <c r="Y53" s="4268"/>
      <c r="Z53" s="4207" t="s">
        <v>253</v>
      </c>
      <c r="AA53" s="4324"/>
      <c r="AB53" s="4325"/>
      <c r="AC53" s="4312"/>
    </row>
    <row r="54" spans="1:29" ht="12.75">
      <c r="A54" s="2243"/>
      <c r="B54" s="4207"/>
      <c r="C54" s="4326"/>
      <c r="D54" s="4327"/>
      <c r="E54" s="4319"/>
      <c r="G54" s="2243"/>
      <c r="H54" s="4207"/>
      <c r="I54" s="4326"/>
      <c r="J54" s="4327"/>
      <c r="K54" s="4313"/>
      <c r="M54" s="2243"/>
      <c r="N54" s="4207"/>
      <c r="O54" s="4326"/>
      <c r="P54" s="4327"/>
      <c r="Q54" s="4313"/>
      <c r="S54" s="2243"/>
      <c r="T54" s="4207"/>
      <c r="U54" s="4326"/>
      <c r="V54" s="4327"/>
      <c r="W54" s="4313"/>
      <c r="Y54" s="2243"/>
      <c r="Z54" s="4207"/>
      <c r="AA54" s="4326"/>
      <c r="AB54" s="4327"/>
      <c r="AC54" s="4313"/>
    </row>
    <row r="56" spans="1:29" ht="12.75">
      <c r="A56" s="2244"/>
      <c r="B56" s="4202"/>
      <c r="C56" s="4308" t="s">
        <v>500</v>
      </c>
      <c r="D56" s="4309"/>
      <c r="E56" s="4318">
        <f>'Оз 5;30'!BD18</f>
        <v>0</v>
      </c>
      <c r="G56" s="2244"/>
      <c r="H56" s="4202"/>
      <c r="I56" s="4308" t="s">
        <v>500</v>
      </c>
      <c r="J56" s="4309"/>
      <c r="K56" s="4312">
        <f>'Оз 13;00'!BD18</f>
        <v>0</v>
      </c>
      <c r="M56" s="2244"/>
      <c r="N56" s="4202"/>
      <c r="O56" s="4308" t="s">
        <v>500</v>
      </c>
      <c r="P56" s="4309"/>
      <c r="Q56" s="4312">
        <f>'Оз 16,00'!BD15</f>
        <v>0</v>
      </c>
      <c r="S56" s="2244"/>
      <c r="T56" s="4202"/>
      <c r="U56" s="4308" t="s">
        <v>500</v>
      </c>
      <c r="V56" s="4309"/>
      <c r="W56" s="4312">
        <f>'Оз 19;00'!BD18</f>
        <v>0</v>
      </c>
      <c r="Y56" s="2244"/>
      <c r="Z56" s="4202"/>
      <c r="AA56" s="4308" t="s">
        <v>500</v>
      </c>
      <c r="AB56" s="4309"/>
      <c r="AC56" s="4312">
        <f>'Оз ночь'!BD18</f>
        <v>0</v>
      </c>
    </row>
    <row r="57" spans="1:29">
      <c r="A57" s="312">
        <f>A48</f>
        <v>0.22916666666666666</v>
      </c>
      <c r="B57" s="4202"/>
      <c r="C57" s="4310"/>
      <c r="D57" s="4311"/>
      <c r="E57" s="4319"/>
      <c r="G57" s="312">
        <f>G48</f>
        <v>0.54166666666666663</v>
      </c>
      <c r="H57" s="4202"/>
      <c r="I57" s="4310"/>
      <c r="J57" s="4311"/>
      <c r="K57" s="4313"/>
      <c r="M57" s="312">
        <f>M48</f>
        <v>0</v>
      </c>
      <c r="N57" s="4202"/>
      <c r="O57" s="4310"/>
      <c r="P57" s="4311"/>
      <c r="Q57" s="4313"/>
      <c r="S57" s="312">
        <f>S48</f>
        <v>0.79166666666666663</v>
      </c>
      <c r="T57" s="4202"/>
      <c r="U57" s="4310"/>
      <c r="V57" s="4311"/>
      <c r="W57" s="4313"/>
      <c r="Y57" s="312" t="str">
        <f>Y48</f>
        <v>Ночь</v>
      </c>
      <c r="Z57" s="4202"/>
      <c r="AA57" s="4310"/>
      <c r="AB57" s="4311"/>
      <c r="AC57" s="4313"/>
    </row>
    <row r="58" spans="1:29" ht="12.75" customHeight="1">
      <c r="A58" s="4206" t="s">
        <v>597</v>
      </c>
      <c r="B58" s="4207" t="s">
        <v>251</v>
      </c>
      <c r="C58" s="4314"/>
      <c r="D58" s="4315"/>
      <c r="E58" s="4318"/>
      <c r="G58" s="4206" t="s">
        <v>597</v>
      </c>
      <c r="H58" s="4207" t="s">
        <v>251</v>
      </c>
      <c r="I58" s="4314" t="s">
        <v>786</v>
      </c>
      <c r="J58" s="4315"/>
      <c r="K58" s="4318">
        <f>'Оз 13;00'!BD19</f>
        <v>15</v>
      </c>
      <c r="M58" s="4206" t="s">
        <v>597</v>
      </c>
      <c r="N58" s="4207" t="s">
        <v>251</v>
      </c>
      <c r="O58" s="4314"/>
      <c r="P58" s="4315"/>
      <c r="Q58" s="4318"/>
      <c r="S58" s="4206" t="s">
        <v>597</v>
      </c>
      <c r="T58" s="4207" t="s">
        <v>251</v>
      </c>
      <c r="U58" s="4314"/>
      <c r="V58" s="4315"/>
      <c r="W58" s="4318"/>
      <c r="Y58" s="4206" t="s">
        <v>597</v>
      </c>
      <c r="Z58" s="4207" t="s">
        <v>251</v>
      </c>
      <c r="AA58" s="4314"/>
      <c r="AB58" s="4315"/>
      <c r="AC58" s="4318"/>
    </row>
    <row r="59" spans="1:29" ht="12.75" customHeight="1">
      <c r="A59" s="4206"/>
      <c r="B59" s="4207"/>
      <c r="C59" s="4316"/>
      <c r="D59" s="4317"/>
      <c r="E59" s="4319"/>
      <c r="G59" s="4206"/>
      <c r="H59" s="4207"/>
      <c r="I59" s="4316"/>
      <c r="J59" s="4317"/>
      <c r="K59" s="4319"/>
      <c r="M59" s="4206"/>
      <c r="N59" s="4207"/>
      <c r="O59" s="4316"/>
      <c r="P59" s="4317"/>
      <c r="Q59" s="4319"/>
      <c r="S59" s="4206"/>
      <c r="T59" s="4207"/>
      <c r="U59" s="4316"/>
      <c r="V59" s="4317"/>
      <c r="W59" s="4319"/>
      <c r="Y59" s="4206"/>
      <c r="Z59" s="4207"/>
      <c r="AA59" s="4316"/>
      <c r="AB59" s="4317"/>
      <c r="AC59" s="4319"/>
    </row>
    <row r="60" spans="1:29" ht="12.75">
      <c r="A60" s="326"/>
      <c r="B60" s="4207" t="s">
        <v>252</v>
      </c>
      <c r="C60" s="4320"/>
      <c r="D60" s="4321"/>
      <c r="E60" s="4318"/>
      <c r="G60" s="326"/>
      <c r="H60" s="4207" t="s">
        <v>252</v>
      </c>
      <c r="I60" s="4320"/>
      <c r="J60" s="4321"/>
      <c r="K60" s="4312"/>
      <c r="M60" s="326"/>
      <c r="N60" s="4207" t="s">
        <v>252</v>
      </c>
      <c r="O60" s="4320"/>
      <c r="P60" s="4321"/>
      <c r="Q60" s="4312"/>
      <c r="S60" s="326"/>
      <c r="T60" s="4207" t="s">
        <v>252</v>
      </c>
      <c r="U60" s="4320"/>
      <c r="V60" s="4321"/>
      <c r="W60" s="4312"/>
      <c r="Y60" s="326"/>
      <c r="Z60" s="4207" t="s">
        <v>252</v>
      </c>
      <c r="AA60" s="4320"/>
      <c r="AB60" s="4321"/>
      <c r="AC60" s="4312"/>
    </row>
    <row r="61" spans="1:29" ht="12.75">
      <c r="A61" s="4267">
        <f>A52</f>
        <v>44606</v>
      </c>
      <c r="B61" s="4207"/>
      <c r="C61" s="4322"/>
      <c r="D61" s="4323"/>
      <c r="E61" s="4319"/>
      <c r="G61" s="4267">
        <f>G52</f>
        <v>44606</v>
      </c>
      <c r="H61" s="4207"/>
      <c r="I61" s="4322"/>
      <c r="J61" s="4323"/>
      <c r="K61" s="4313"/>
      <c r="M61" s="4267">
        <f>M52</f>
        <v>44606</v>
      </c>
      <c r="N61" s="4207"/>
      <c r="O61" s="4322"/>
      <c r="P61" s="4323"/>
      <c r="Q61" s="4313"/>
      <c r="S61" s="4267">
        <f>S52</f>
        <v>44606</v>
      </c>
      <c r="T61" s="4207"/>
      <c r="U61" s="4322"/>
      <c r="V61" s="4323"/>
      <c r="W61" s="4313"/>
      <c r="Y61" s="4267">
        <f>Y52</f>
        <v>44606</v>
      </c>
      <c r="Z61" s="4207"/>
      <c r="AA61" s="4322"/>
      <c r="AB61" s="4323"/>
      <c r="AC61" s="4313"/>
    </row>
    <row r="62" spans="1:29" ht="12.75">
      <c r="A62" s="4268"/>
      <c r="B62" s="4207" t="s">
        <v>253</v>
      </c>
      <c r="C62" s="4324"/>
      <c r="D62" s="4325"/>
      <c r="E62" s="4318"/>
      <c r="G62" s="4268"/>
      <c r="H62" s="4207" t="s">
        <v>253</v>
      </c>
      <c r="I62" s="4324"/>
      <c r="J62" s="4325"/>
      <c r="K62" s="4312"/>
      <c r="M62" s="4268"/>
      <c r="N62" s="4207" t="s">
        <v>253</v>
      </c>
      <c r="O62" s="4324"/>
      <c r="P62" s="4325"/>
      <c r="Q62" s="4312"/>
      <c r="S62" s="4268"/>
      <c r="T62" s="4207" t="s">
        <v>253</v>
      </c>
      <c r="U62" s="4324"/>
      <c r="V62" s="4325"/>
      <c r="W62" s="4312"/>
      <c r="Y62" s="4268"/>
      <c r="Z62" s="4207" t="s">
        <v>253</v>
      </c>
      <c r="AA62" s="4324"/>
      <c r="AB62" s="4325"/>
      <c r="AC62" s="4312"/>
    </row>
    <row r="63" spans="1:29" ht="12.75">
      <c r="A63" s="2243"/>
      <c r="B63" s="4207"/>
      <c r="C63" s="4326"/>
      <c r="D63" s="4327"/>
      <c r="E63" s="4319"/>
      <c r="G63" s="2243"/>
      <c r="H63" s="4207"/>
      <c r="I63" s="4326"/>
      <c r="J63" s="4327"/>
      <c r="K63" s="4313"/>
      <c r="M63" s="2243"/>
      <c r="N63" s="4207"/>
      <c r="O63" s="4326"/>
      <c r="P63" s="4327"/>
      <c r="Q63" s="4313"/>
      <c r="S63" s="2243"/>
      <c r="T63" s="4207"/>
      <c r="U63" s="4326"/>
      <c r="V63" s="4327"/>
      <c r="W63" s="4313"/>
      <c r="Y63" s="2243"/>
      <c r="Z63" s="4207"/>
      <c r="AA63" s="4326"/>
      <c r="AB63" s="4327"/>
      <c r="AC63" s="4313"/>
    </row>
    <row r="65" spans="1:29" ht="12.75">
      <c r="A65" s="2244"/>
      <c r="B65" s="4202"/>
      <c r="C65" s="4308" t="s">
        <v>500</v>
      </c>
      <c r="D65" s="4309"/>
      <c r="E65" s="4318">
        <f>'Оз 5;30'!BN18</f>
        <v>0</v>
      </c>
      <c r="G65" s="2244"/>
      <c r="H65" s="4202"/>
      <c r="I65" s="4308" t="s">
        <v>500</v>
      </c>
      <c r="J65" s="4309"/>
      <c r="K65" s="4312">
        <f>'Оз 13;00'!BN18</f>
        <v>0</v>
      </c>
      <c r="M65" s="2244"/>
      <c r="N65" s="4202"/>
      <c r="O65" s="4308" t="s">
        <v>500</v>
      </c>
      <c r="P65" s="4309"/>
      <c r="Q65" s="4312">
        <f>'Оз 16,00'!BM15</f>
        <v>0</v>
      </c>
      <c r="S65" s="2244"/>
      <c r="T65" s="4202"/>
      <c r="U65" s="4308" t="s">
        <v>500</v>
      </c>
      <c r="V65" s="4309"/>
      <c r="W65" s="4312">
        <f>'Оз 19;00'!BN18</f>
        <v>0</v>
      </c>
      <c r="Y65" s="2244"/>
      <c r="Z65" s="4202"/>
      <c r="AA65" s="4308" t="s">
        <v>500</v>
      </c>
      <c r="AB65" s="4309"/>
      <c r="AC65" s="4312">
        <f>'Оз ночь'!BN18</f>
        <v>0</v>
      </c>
    </row>
    <row r="66" spans="1:29">
      <c r="A66" s="312">
        <f>A57</f>
        <v>0.22916666666666666</v>
      </c>
      <c r="B66" s="4202"/>
      <c r="C66" s="4310"/>
      <c r="D66" s="4311"/>
      <c r="E66" s="4319"/>
      <c r="G66" s="312">
        <f>G57</f>
        <v>0.54166666666666663</v>
      </c>
      <c r="H66" s="4202"/>
      <c r="I66" s="4310"/>
      <c r="J66" s="4311"/>
      <c r="K66" s="4313"/>
      <c r="M66" s="312">
        <f>M57</f>
        <v>0</v>
      </c>
      <c r="N66" s="4202"/>
      <c r="O66" s="4310"/>
      <c r="P66" s="4311"/>
      <c r="Q66" s="4313"/>
      <c r="S66" s="312">
        <f>S57</f>
        <v>0.79166666666666663</v>
      </c>
      <c r="T66" s="4202"/>
      <c r="U66" s="4310"/>
      <c r="V66" s="4311"/>
      <c r="W66" s="4313"/>
      <c r="Y66" s="312" t="str">
        <f>Y57</f>
        <v>Ночь</v>
      </c>
      <c r="Z66" s="4202"/>
      <c r="AA66" s="4310"/>
      <c r="AB66" s="4311"/>
      <c r="AC66" s="4313"/>
    </row>
    <row r="67" spans="1:29" ht="12.75" customHeight="1">
      <c r="A67" s="4206" t="s">
        <v>626</v>
      </c>
      <c r="B67" s="4207" t="s">
        <v>251</v>
      </c>
      <c r="C67" s="4314"/>
      <c r="D67" s="4315"/>
      <c r="E67" s="4318"/>
      <c r="G67" s="4206" t="s">
        <v>626</v>
      </c>
      <c r="H67" s="4207" t="s">
        <v>251</v>
      </c>
      <c r="I67" s="4314" t="s">
        <v>786</v>
      </c>
      <c r="J67" s="4315"/>
      <c r="K67" s="4318">
        <f>'Оз 13;00'!BN19</f>
        <v>0</v>
      </c>
      <c r="M67" s="4206" t="s">
        <v>626</v>
      </c>
      <c r="N67" s="4207" t="s">
        <v>251</v>
      </c>
      <c r="O67" s="4314"/>
      <c r="P67" s="4315"/>
      <c r="Q67" s="4318"/>
      <c r="S67" s="4206" t="s">
        <v>626</v>
      </c>
      <c r="T67" s="4207" t="s">
        <v>251</v>
      </c>
      <c r="U67" s="4314"/>
      <c r="V67" s="4315"/>
      <c r="W67" s="4318"/>
      <c r="Y67" s="4206" t="s">
        <v>626</v>
      </c>
      <c r="Z67" s="4207" t="s">
        <v>251</v>
      </c>
      <c r="AA67" s="4314"/>
      <c r="AB67" s="4315"/>
      <c r="AC67" s="4318"/>
    </row>
    <row r="68" spans="1:29" ht="12.75" customHeight="1">
      <c r="A68" s="4206"/>
      <c r="B68" s="4207"/>
      <c r="C68" s="4316"/>
      <c r="D68" s="4317"/>
      <c r="E68" s="4319"/>
      <c r="G68" s="4206"/>
      <c r="H68" s="4207"/>
      <c r="I68" s="4316"/>
      <c r="J68" s="4317"/>
      <c r="K68" s="4319"/>
      <c r="M68" s="4206"/>
      <c r="N68" s="4207"/>
      <c r="O68" s="4316"/>
      <c r="P68" s="4317"/>
      <c r="Q68" s="4319"/>
      <c r="S68" s="4206"/>
      <c r="T68" s="4207"/>
      <c r="U68" s="4316"/>
      <c r="V68" s="4317"/>
      <c r="W68" s="4319"/>
      <c r="Y68" s="4206"/>
      <c r="Z68" s="4207"/>
      <c r="AA68" s="4316"/>
      <c r="AB68" s="4317"/>
      <c r="AC68" s="4319"/>
    </row>
    <row r="69" spans="1:29" ht="12.75">
      <c r="A69" s="326"/>
      <c r="B69" s="4207" t="s">
        <v>252</v>
      </c>
      <c r="C69" s="4320"/>
      <c r="D69" s="4321"/>
      <c r="E69" s="4318"/>
      <c r="G69" s="326"/>
      <c r="H69" s="4207" t="s">
        <v>252</v>
      </c>
      <c r="I69" s="4320"/>
      <c r="J69" s="4321"/>
      <c r="K69" s="4312"/>
      <c r="M69" s="326"/>
      <c r="N69" s="4207" t="s">
        <v>252</v>
      </c>
      <c r="O69" s="4320"/>
      <c r="P69" s="4321"/>
      <c r="Q69" s="4312"/>
      <c r="S69" s="326"/>
      <c r="T69" s="4207" t="s">
        <v>252</v>
      </c>
      <c r="U69" s="4320"/>
      <c r="V69" s="4321"/>
      <c r="W69" s="4312"/>
      <c r="Y69" s="326"/>
      <c r="Z69" s="4207" t="s">
        <v>252</v>
      </c>
      <c r="AA69" s="4320"/>
      <c r="AB69" s="4321"/>
      <c r="AC69" s="4312"/>
    </row>
    <row r="70" spans="1:29" ht="12.75">
      <c r="A70" s="4267">
        <f>A61</f>
        <v>44606</v>
      </c>
      <c r="B70" s="4207"/>
      <c r="C70" s="4322"/>
      <c r="D70" s="4323"/>
      <c r="E70" s="4319"/>
      <c r="G70" s="4267">
        <f>G61</f>
        <v>44606</v>
      </c>
      <c r="H70" s="4207"/>
      <c r="I70" s="4322"/>
      <c r="J70" s="4323"/>
      <c r="K70" s="4313"/>
      <c r="M70" s="4267">
        <f>M61</f>
        <v>44606</v>
      </c>
      <c r="N70" s="4207"/>
      <c r="O70" s="4322"/>
      <c r="P70" s="4323"/>
      <c r="Q70" s="4313"/>
      <c r="S70" s="4267">
        <f>S61</f>
        <v>44606</v>
      </c>
      <c r="T70" s="4207"/>
      <c r="U70" s="4322"/>
      <c r="V70" s="4323"/>
      <c r="W70" s="4313"/>
      <c r="Y70" s="4267">
        <f>Y61</f>
        <v>44606</v>
      </c>
      <c r="Z70" s="4207"/>
      <c r="AA70" s="4322"/>
      <c r="AB70" s="4323"/>
      <c r="AC70" s="4313"/>
    </row>
    <row r="71" spans="1:29" ht="12.75">
      <c r="A71" s="4268"/>
      <c r="B71" s="4207" t="s">
        <v>253</v>
      </c>
      <c r="C71" s="4324"/>
      <c r="D71" s="4325"/>
      <c r="E71" s="4318"/>
      <c r="G71" s="4268"/>
      <c r="H71" s="4207" t="s">
        <v>253</v>
      </c>
      <c r="I71" s="4324"/>
      <c r="J71" s="4325"/>
      <c r="K71" s="4312"/>
      <c r="M71" s="4268"/>
      <c r="N71" s="4207" t="s">
        <v>253</v>
      </c>
      <c r="O71" s="4324"/>
      <c r="P71" s="4325"/>
      <c r="Q71" s="4312"/>
      <c r="S71" s="4268"/>
      <c r="T71" s="4207" t="s">
        <v>253</v>
      </c>
      <c r="U71" s="4324"/>
      <c r="V71" s="4325"/>
      <c r="W71" s="4312"/>
      <c r="Y71" s="4268"/>
      <c r="Z71" s="4207" t="s">
        <v>253</v>
      </c>
      <c r="AA71" s="4324"/>
      <c r="AB71" s="4325"/>
      <c r="AC71" s="4312"/>
    </row>
    <row r="72" spans="1:29" ht="12.75">
      <c r="A72" s="2243"/>
      <c r="B72" s="4207"/>
      <c r="C72" s="4326"/>
      <c r="D72" s="4327"/>
      <c r="E72" s="4319"/>
      <c r="G72" s="2243"/>
      <c r="H72" s="4207"/>
      <c r="I72" s="4326"/>
      <c r="J72" s="4327"/>
      <c r="K72" s="4313"/>
      <c r="M72" s="2243"/>
      <c r="N72" s="4207"/>
      <c r="O72" s="4326"/>
      <c r="P72" s="4327"/>
      <c r="Q72" s="4313"/>
      <c r="S72" s="2243"/>
      <c r="T72" s="4207"/>
      <c r="U72" s="4326"/>
      <c r="V72" s="4327"/>
      <c r="W72" s="4313"/>
      <c r="Y72" s="2243"/>
      <c r="Z72" s="4207"/>
      <c r="AA72" s="4326"/>
      <c r="AB72" s="4327"/>
      <c r="AC72" s="4313"/>
    </row>
    <row r="74" spans="1:29" ht="12.75">
      <c r="A74" s="2319"/>
      <c r="B74" s="4202"/>
      <c r="C74" s="4308" t="s">
        <v>500</v>
      </c>
      <c r="D74" s="4309"/>
      <c r="E74" s="4318">
        <f>'Оз 5;30'!BX18</f>
        <v>0</v>
      </c>
      <c r="G74" s="2319"/>
      <c r="H74" s="4202"/>
      <c r="I74" s="4308" t="s">
        <v>500</v>
      </c>
      <c r="J74" s="4309"/>
      <c r="K74" s="4312">
        <f>'Оз 13;00'!BX18</f>
        <v>0</v>
      </c>
      <c r="M74" s="2319"/>
      <c r="N74" s="4202"/>
      <c r="O74" s="4308" t="s">
        <v>500</v>
      </c>
      <c r="P74" s="4309"/>
      <c r="Q74" s="4312">
        <f>'Оз 16,00'!BW15</f>
        <v>0</v>
      </c>
      <c r="S74" s="2319"/>
      <c r="T74" s="4202"/>
      <c r="U74" s="4308" t="s">
        <v>500</v>
      </c>
      <c r="V74" s="4309"/>
      <c r="W74" s="4312">
        <f>'Оз 19;00'!BX18</f>
        <v>0</v>
      </c>
      <c r="Y74" s="2319"/>
      <c r="Z74" s="4202"/>
      <c r="AA74" s="4308" t="s">
        <v>500</v>
      </c>
      <c r="AB74" s="4309"/>
      <c r="AC74" s="4312">
        <f>'Оз ночь'!BX18</f>
        <v>0</v>
      </c>
    </row>
    <row r="75" spans="1:29">
      <c r="A75" s="312">
        <f>A66</f>
        <v>0.22916666666666666</v>
      </c>
      <c r="B75" s="4202"/>
      <c r="C75" s="4310"/>
      <c r="D75" s="4311"/>
      <c r="E75" s="4319"/>
      <c r="G75" s="312">
        <f>G66</f>
        <v>0.54166666666666663</v>
      </c>
      <c r="H75" s="4202"/>
      <c r="I75" s="4310"/>
      <c r="J75" s="4311"/>
      <c r="K75" s="4313"/>
      <c r="M75" s="312">
        <f>M66</f>
        <v>0</v>
      </c>
      <c r="N75" s="4202"/>
      <c r="O75" s="4310"/>
      <c r="P75" s="4311"/>
      <c r="Q75" s="4313"/>
      <c r="S75" s="312">
        <f>S66</f>
        <v>0.79166666666666663</v>
      </c>
      <c r="T75" s="4202"/>
      <c r="U75" s="4310"/>
      <c r="V75" s="4311"/>
      <c r="W75" s="4313"/>
      <c r="Y75" s="312" t="str">
        <f>Y66</f>
        <v>Ночь</v>
      </c>
      <c r="Z75" s="4202"/>
      <c r="AA75" s="4310"/>
      <c r="AB75" s="4311"/>
      <c r="AC75" s="4313"/>
    </row>
    <row r="76" spans="1:29" ht="12.75" customHeight="1">
      <c r="A76" s="4206" t="str">
        <f>'Оз 5;30'!BY1</f>
        <v>Оазис  Орто - Сай</v>
      </c>
      <c r="B76" s="4207" t="s">
        <v>251</v>
      </c>
      <c r="C76" s="4314"/>
      <c r="D76" s="4315"/>
      <c r="E76" s="4318"/>
      <c r="G76" s="4206" t="str">
        <f>A76</f>
        <v>Оазис  Орто - Сай</v>
      </c>
      <c r="H76" s="4207" t="s">
        <v>251</v>
      </c>
      <c r="I76" s="4314" t="s">
        <v>786</v>
      </c>
      <c r="J76" s="4315"/>
      <c r="K76" s="4318">
        <f>'Оз 13;00'!BX19</f>
        <v>0</v>
      </c>
      <c r="M76" s="4206" t="str">
        <f>G76</f>
        <v>Оазис  Орто - Сай</v>
      </c>
      <c r="N76" s="4207" t="s">
        <v>251</v>
      </c>
      <c r="O76" s="4314"/>
      <c r="P76" s="4315"/>
      <c r="Q76" s="4318"/>
      <c r="S76" s="4206" t="str">
        <f>M76</f>
        <v>Оазис  Орто - Сай</v>
      </c>
      <c r="T76" s="4207" t="s">
        <v>251</v>
      </c>
      <c r="U76" s="4314"/>
      <c r="V76" s="4315"/>
      <c r="W76" s="4318"/>
      <c r="Y76" s="4206" t="str">
        <f>S76</f>
        <v>Оазис  Орто - Сай</v>
      </c>
      <c r="Z76" s="4207" t="s">
        <v>251</v>
      </c>
      <c r="AA76" s="4314"/>
      <c r="AB76" s="4315"/>
      <c r="AC76" s="4318"/>
    </row>
    <row r="77" spans="1:29" ht="12.75" customHeight="1">
      <c r="A77" s="4206"/>
      <c r="B77" s="4207"/>
      <c r="C77" s="4316"/>
      <c r="D77" s="4317"/>
      <c r="E77" s="4319"/>
      <c r="G77" s="4206"/>
      <c r="H77" s="4207"/>
      <c r="I77" s="4316"/>
      <c r="J77" s="4317"/>
      <c r="K77" s="4319"/>
      <c r="M77" s="4206"/>
      <c r="N77" s="4207"/>
      <c r="O77" s="4316"/>
      <c r="P77" s="4317"/>
      <c r="Q77" s="4319"/>
      <c r="S77" s="4206"/>
      <c r="T77" s="4207"/>
      <c r="U77" s="4316"/>
      <c r="V77" s="4317"/>
      <c r="W77" s="4319"/>
      <c r="Y77" s="4206"/>
      <c r="Z77" s="4207"/>
      <c r="AA77" s="4316"/>
      <c r="AB77" s="4317"/>
      <c r="AC77" s="4319"/>
    </row>
    <row r="78" spans="1:29" ht="12.75">
      <c r="A78" s="326"/>
      <c r="B78" s="4207" t="s">
        <v>252</v>
      </c>
      <c r="C78" s="4320"/>
      <c r="D78" s="4321"/>
      <c r="E78" s="4318"/>
      <c r="G78" s="326"/>
      <c r="H78" s="4207" t="s">
        <v>252</v>
      </c>
      <c r="I78" s="4320"/>
      <c r="J78" s="4321"/>
      <c r="K78" s="4312"/>
      <c r="M78" s="326"/>
      <c r="N78" s="4207" t="s">
        <v>252</v>
      </c>
      <c r="O78" s="4320"/>
      <c r="P78" s="4321"/>
      <c r="Q78" s="4312"/>
      <c r="S78" s="326"/>
      <c r="T78" s="4207" t="s">
        <v>252</v>
      </c>
      <c r="U78" s="4320"/>
      <c r="V78" s="4321"/>
      <c r="W78" s="4312"/>
      <c r="Y78" s="326"/>
      <c r="Z78" s="4207" t="s">
        <v>252</v>
      </c>
      <c r="AA78" s="4320"/>
      <c r="AB78" s="4321"/>
      <c r="AC78" s="4312"/>
    </row>
    <row r="79" spans="1:29" ht="12.75">
      <c r="A79" s="4267">
        <f>A70</f>
        <v>44606</v>
      </c>
      <c r="B79" s="4207"/>
      <c r="C79" s="4322"/>
      <c r="D79" s="4323"/>
      <c r="E79" s="4319"/>
      <c r="G79" s="4267">
        <f>G70</f>
        <v>44606</v>
      </c>
      <c r="H79" s="4207"/>
      <c r="I79" s="4322"/>
      <c r="J79" s="4323"/>
      <c r="K79" s="4313"/>
      <c r="M79" s="4267">
        <f>M70</f>
        <v>44606</v>
      </c>
      <c r="N79" s="4207"/>
      <c r="O79" s="4322"/>
      <c r="P79" s="4323"/>
      <c r="Q79" s="4313"/>
      <c r="S79" s="4267">
        <f>S70</f>
        <v>44606</v>
      </c>
      <c r="T79" s="4207"/>
      <c r="U79" s="4322"/>
      <c r="V79" s="4323"/>
      <c r="W79" s="4313"/>
      <c r="Y79" s="4267">
        <f>Y70</f>
        <v>44606</v>
      </c>
      <c r="Z79" s="4207"/>
      <c r="AA79" s="4322"/>
      <c r="AB79" s="4323"/>
      <c r="AC79" s="4313"/>
    </row>
    <row r="80" spans="1:29" ht="12.75">
      <c r="A80" s="4268"/>
      <c r="B80" s="4207" t="s">
        <v>253</v>
      </c>
      <c r="C80" s="4324"/>
      <c r="D80" s="4325"/>
      <c r="E80" s="4318"/>
      <c r="G80" s="4268"/>
      <c r="H80" s="4207" t="s">
        <v>253</v>
      </c>
      <c r="I80" s="4324"/>
      <c r="J80" s="4325"/>
      <c r="K80" s="4312"/>
      <c r="M80" s="4268"/>
      <c r="N80" s="4207" t="s">
        <v>253</v>
      </c>
      <c r="O80" s="4324"/>
      <c r="P80" s="4325"/>
      <c r="Q80" s="4312"/>
      <c r="S80" s="4268"/>
      <c r="T80" s="4207" t="s">
        <v>253</v>
      </c>
      <c r="U80" s="4324"/>
      <c r="V80" s="4325"/>
      <c r="W80" s="4312"/>
      <c r="Y80" s="4268"/>
      <c r="Z80" s="4207" t="s">
        <v>253</v>
      </c>
      <c r="AA80" s="4324"/>
      <c r="AB80" s="4325"/>
      <c r="AC80" s="4312"/>
    </row>
    <row r="81" spans="1:29" ht="12.75">
      <c r="A81" s="2318"/>
      <c r="B81" s="4207"/>
      <c r="C81" s="4326"/>
      <c r="D81" s="4327"/>
      <c r="E81" s="4319"/>
      <c r="G81" s="2318"/>
      <c r="H81" s="4207"/>
      <c r="I81" s="4326"/>
      <c r="J81" s="4327"/>
      <c r="K81" s="4313"/>
      <c r="M81" s="2318"/>
      <c r="N81" s="4207"/>
      <c r="O81" s="4326"/>
      <c r="P81" s="4327"/>
      <c r="Q81" s="4313"/>
      <c r="S81" s="2318"/>
      <c r="T81" s="4207"/>
      <c r="U81" s="4326"/>
      <c r="V81" s="4327"/>
      <c r="W81" s="4313"/>
      <c r="Y81" s="2318"/>
      <c r="Z81" s="4207"/>
      <c r="AA81" s="4326"/>
      <c r="AB81" s="4327"/>
      <c r="AC81" s="4313"/>
    </row>
    <row r="83" spans="1:29" ht="12.75">
      <c r="A83" s="2522"/>
      <c r="B83" s="4202"/>
      <c r="C83" s="4308" t="s">
        <v>500</v>
      </c>
      <c r="D83" s="4309"/>
      <c r="E83" s="4318">
        <f>'Оз 5;30'!CH18</f>
        <v>0</v>
      </c>
      <c r="G83" s="2522"/>
      <c r="H83" s="4202"/>
      <c r="I83" s="4308" t="s">
        <v>500</v>
      </c>
      <c r="J83" s="4309"/>
      <c r="K83" s="4312">
        <f>'Оз 13;00'!CH18</f>
        <v>0</v>
      </c>
      <c r="M83" s="2522"/>
      <c r="N83" s="4202"/>
      <c r="O83" s="4308" t="s">
        <v>500</v>
      </c>
      <c r="P83" s="4309"/>
      <c r="Q83" s="4312">
        <f>'Оз 16,00'!CG15</f>
        <v>0</v>
      </c>
      <c r="S83" s="2522"/>
      <c r="T83" s="4202"/>
      <c r="U83" s="4308" t="s">
        <v>500</v>
      </c>
      <c r="V83" s="4309"/>
      <c r="W83" s="4312">
        <f>'Оз 19;00'!CH18</f>
        <v>0</v>
      </c>
      <c r="Y83" s="2522"/>
      <c r="Z83" s="4202"/>
      <c r="AA83" s="4308" t="s">
        <v>500</v>
      </c>
      <c r="AB83" s="4309"/>
      <c r="AC83" s="4312">
        <f>'Оз ночь'!CH18</f>
        <v>0</v>
      </c>
    </row>
    <row r="84" spans="1:29">
      <c r="A84" s="312">
        <f>A75</f>
        <v>0.22916666666666666</v>
      </c>
      <c r="B84" s="4202"/>
      <c r="C84" s="4310"/>
      <c r="D84" s="4311"/>
      <c r="E84" s="4319"/>
      <c r="G84" s="312">
        <f>G75</f>
        <v>0.54166666666666663</v>
      </c>
      <c r="H84" s="4202"/>
      <c r="I84" s="4310"/>
      <c r="J84" s="4311"/>
      <c r="K84" s="4313"/>
      <c r="M84" s="312">
        <f>M75</f>
        <v>0</v>
      </c>
      <c r="N84" s="4202"/>
      <c r="O84" s="4310"/>
      <c r="P84" s="4311"/>
      <c r="Q84" s="4313"/>
      <c r="S84" s="312">
        <f>S75</f>
        <v>0.79166666666666663</v>
      </c>
      <c r="T84" s="4202"/>
      <c r="U84" s="4310"/>
      <c r="V84" s="4311"/>
      <c r="W84" s="4313"/>
      <c r="Y84" s="312" t="str">
        <f>Y75</f>
        <v>Ночь</v>
      </c>
      <c r="Z84" s="4202"/>
      <c r="AA84" s="4310"/>
      <c r="AB84" s="4311"/>
      <c r="AC84" s="4313"/>
    </row>
    <row r="85" spans="1:29" ht="12.75" customHeight="1">
      <c r="A85" s="4206" t="str">
        <f>'Оз 5;30'!CI1</f>
        <v>Оазис  Изумруд</v>
      </c>
      <c r="B85" s="4207" t="s">
        <v>251</v>
      </c>
      <c r="C85" s="4314"/>
      <c r="D85" s="4315"/>
      <c r="E85" s="4318"/>
      <c r="G85" s="4206" t="str">
        <f>A85</f>
        <v>Оазис  Изумруд</v>
      </c>
      <c r="H85" s="4207" t="s">
        <v>251</v>
      </c>
      <c r="I85" s="4314" t="s">
        <v>786</v>
      </c>
      <c r="J85" s="4315"/>
      <c r="K85" s="4318">
        <f>'Оз 13;00'!CH19</f>
        <v>0</v>
      </c>
      <c r="M85" s="4206" t="str">
        <f>G85</f>
        <v>Оазис  Изумруд</v>
      </c>
      <c r="N85" s="4207" t="s">
        <v>251</v>
      </c>
      <c r="O85" s="4314"/>
      <c r="P85" s="4315"/>
      <c r="Q85" s="4318"/>
      <c r="S85" s="4206" t="str">
        <f>M85</f>
        <v>Оазис  Изумруд</v>
      </c>
      <c r="T85" s="4207" t="s">
        <v>251</v>
      </c>
      <c r="U85" s="4314"/>
      <c r="V85" s="4315"/>
      <c r="W85" s="4318"/>
      <c r="Y85" s="4206" t="str">
        <f>S85</f>
        <v>Оазис  Изумруд</v>
      </c>
      <c r="Z85" s="4207" t="s">
        <v>251</v>
      </c>
      <c r="AA85" s="4314"/>
      <c r="AB85" s="4315"/>
      <c r="AC85" s="4318"/>
    </row>
    <row r="86" spans="1:29" ht="12.75" customHeight="1">
      <c r="A86" s="4206"/>
      <c r="B86" s="4207"/>
      <c r="C86" s="4316"/>
      <c r="D86" s="4317"/>
      <c r="E86" s="4319"/>
      <c r="G86" s="4206"/>
      <c r="H86" s="4207"/>
      <c r="I86" s="4316"/>
      <c r="J86" s="4317"/>
      <c r="K86" s="4319"/>
      <c r="M86" s="4206"/>
      <c r="N86" s="4207"/>
      <c r="O86" s="4316"/>
      <c r="P86" s="4317"/>
      <c r="Q86" s="4319"/>
      <c r="S86" s="4206"/>
      <c r="T86" s="4207"/>
      <c r="U86" s="4316"/>
      <c r="V86" s="4317"/>
      <c r="W86" s="4319"/>
      <c r="Y86" s="4206"/>
      <c r="Z86" s="4207"/>
      <c r="AA86" s="4316"/>
      <c r="AB86" s="4317"/>
      <c r="AC86" s="4319"/>
    </row>
    <row r="87" spans="1:29" ht="12.75">
      <c r="A87" s="326"/>
      <c r="B87" s="4207" t="s">
        <v>252</v>
      </c>
      <c r="C87" s="4320"/>
      <c r="D87" s="4321"/>
      <c r="E87" s="4318"/>
      <c r="G87" s="326"/>
      <c r="H87" s="4207" t="s">
        <v>252</v>
      </c>
      <c r="I87" s="4320"/>
      <c r="J87" s="4321"/>
      <c r="K87" s="4312"/>
      <c r="M87" s="326"/>
      <c r="N87" s="4207" t="s">
        <v>252</v>
      </c>
      <c r="O87" s="4320"/>
      <c r="P87" s="4321"/>
      <c r="Q87" s="4312"/>
      <c r="S87" s="326"/>
      <c r="T87" s="4207" t="s">
        <v>252</v>
      </c>
      <c r="U87" s="4320"/>
      <c r="V87" s="4321"/>
      <c r="W87" s="4312"/>
      <c r="Y87" s="326"/>
      <c r="Z87" s="4207" t="s">
        <v>252</v>
      </c>
      <c r="AA87" s="4320"/>
      <c r="AB87" s="4321"/>
      <c r="AC87" s="4312"/>
    </row>
    <row r="88" spans="1:29" ht="12.75">
      <c r="A88" s="4267">
        <f>A79</f>
        <v>44606</v>
      </c>
      <c r="B88" s="4207"/>
      <c r="C88" s="4322"/>
      <c r="D88" s="4323"/>
      <c r="E88" s="4319"/>
      <c r="G88" s="4267">
        <f>G79</f>
        <v>44606</v>
      </c>
      <c r="H88" s="4207"/>
      <c r="I88" s="4322"/>
      <c r="J88" s="4323"/>
      <c r="K88" s="4313"/>
      <c r="M88" s="4267">
        <f>M79</f>
        <v>44606</v>
      </c>
      <c r="N88" s="4207"/>
      <c r="O88" s="4322"/>
      <c r="P88" s="4323"/>
      <c r="Q88" s="4313"/>
      <c r="S88" s="4267">
        <f>S79</f>
        <v>44606</v>
      </c>
      <c r="T88" s="4207"/>
      <c r="U88" s="4322"/>
      <c r="V88" s="4323"/>
      <c r="W88" s="4313"/>
      <c r="Y88" s="4267">
        <f>Y79</f>
        <v>44606</v>
      </c>
      <c r="Z88" s="4207"/>
      <c r="AA88" s="4322"/>
      <c r="AB88" s="4323"/>
      <c r="AC88" s="4313"/>
    </row>
    <row r="89" spans="1:29" ht="12.75">
      <c r="A89" s="4268"/>
      <c r="B89" s="4207" t="s">
        <v>253</v>
      </c>
      <c r="C89" s="4324"/>
      <c r="D89" s="4325"/>
      <c r="E89" s="4318"/>
      <c r="G89" s="4268"/>
      <c r="H89" s="4207" t="s">
        <v>253</v>
      </c>
      <c r="I89" s="4324"/>
      <c r="J89" s="4325"/>
      <c r="K89" s="4312"/>
      <c r="M89" s="4268"/>
      <c r="N89" s="4207" t="s">
        <v>253</v>
      </c>
      <c r="O89" s="4324"/>
      <c r="P89" s="4325"/>
      <c r="Q89" s="4312"/>
      <c r="S89" s="4268"/>
      <c r="T89" s="4207" t="s">
        <v>253</v>
      </c>
      <c r="U89" s="4324"/>
      <c r="V89" s="4325"/>
      <c r="W89" s="4312"/>
      <c r="Y89" s="4268"/>
      <c r="Z89" s="4207" t="s">
        <v>253</v>
      </c>
      <c r="AA89" s="4324"/>
      <c r="AB89" s="4325"/>
      <c r="AC89" s="4312"/>
    </row>
    <row r="90" spans="1:29" ht="12.75">
      <c r="A90" s="2521"/>
      <c r="B90" s="4207"/>
      <c r="C90" s="4326"/>
      <c r="D90" s="4327"/>
      <c r="E90" s="4319"/>
      <c r="G90" s="2521"/>
      <c r="H90" s="4207"/>
      <c r="I90" s="4326"/>
      <c r="J90" s="4327"/>
      <c r="K90" s="4313"/>
      <c r="M90" s="2521"/>
      <c r="N90" s="4207"/>
      <c r="O90" s="4326"/>
      <c r="P90" s="4327"/>
      <c r="Q90" s="4313"/>
      <c r="S90" s="2521"/>
      <c r="T90" s="4207"/>
      <c r="U90" s="4326"/>
      <c r="V90" s="4327"/>
      <c r="W90" s="4313"/>
      <c r="Y90" s="2521"/>
      <c r="Z90" s="4207"/>
      <c r="AA90" s="4326"/>
      <c r="AB90" s="4327"/>
      <c r="AC90" s="4313"/>
    </row>
    <row r="92" spans="1:29" ht="12.75">
      <c r="A92" s="2637"/>
      <c r="B92" s="4202"/>
      <c r="C92" s="4308" t="s">
        <v>500</v>
      </c>
      <c r="D92" s="4309"/>
      <c r="E92" s="4318">
        <f>'Оз 5;30'!CR18</f>
        <v>0</v>
      </c>
      <c r="G92" s="2637"/>
      <c r="H92" s="4202"/>
      <c r="I92" s="4308" t="s">
        <v>500</v>
      </c>
      <c r="J92" s="4309"/>
      <c r="K92" s="4312">
        <f>'Оз 13;00'!CR18</f>
        <v>0</v>
      </c>
      <c r="M92" s="2637"/>
      <c r="N92" s="4202"/>
      <c r="O92" s="4308" t="s">
        <v>500</v>
      </c>
      <c r="P92" s="4309"/>
      <c r="Q92" s="4312">
        <f>'Оз 16,00'!CG24</f>
        <v>0</v>
      </c>
      <c r="S92" s="2637"/>
      <c r="T92" s="4202"/>
      <c r="U92" s="4308" t="s">
        <v>500</v>
      </c>
      <c r="V92" s="4309"/>
      <c r="W92" s="4312">
        <f>'Оз 19;00'!CR18</f>
        <v>0</v>
      </c>
      <c r="Y92" s="2637"/>
      <c r="Z92" s="4202"/>
      <c r="AA92" s="4308" t="s">
        <v>500</v>
      </c>
      <c r="AB92" s="4309"/>
      <c r="AC92" s="4312">
        <f>'Оз ночь'!CR18</f>
        <v>0</v>
      </c>
    </row>
    <row r="93" spans="1:29">
      <c r="A93" s="312">
        <f>A84</f>
        <v>0.22916666666666666</v>
      </c>
      <c r="B93" s="4202"/>
      <c r="C93" s="4310"/>
      <c r="D93" s="4311"/>
      <c r="E93" s="4319"/>
      <c r="G93" s="312">
        <f>G84</f>
        <v>0.54166666666666663</v>
      </c>
      <c r="H93" s="4202"/>
      <c r="I93" s="4310"/>
      <c r="J93" s="4311"/>
      <c r="K93" s="4313"/>
      <c r="M93" s="312">
        <f>M84</f>
        <v>0</v>
      </c>
      <c r="N93" s="4202"/>
      <c r="O93" s="4310"/>
      <c r="P93" s="4311"/>
      <c r="Q93" s="4313"/>
      <c r="S93" s="312">
        <f>S84</f>
        <v>0.79166666666666663</v>
      </c>
      <c r="T93" s="4202"/>
      <c r="U93" s="4310"/>
      <c r="V93" s="4311"/>
      <c r="W93" s="4313"/>
      <c r="Y93" s="312" t="str">
        <f>Y84</f>
        <v>Ночь</v>
      </c>
      <c r="Z93" s="4202"/>
      <c r="AA93" s="4310"/>
      <c r="AB93" s="4311"/>
      <c r="AC93" s="4313"/>
    </row>
    <row r="94" spans="1:29" ht="12.75" customHeight="1">
      <c r="A94" s="4206" t="s">
        <v>739</v>
      </c>
      <c r="B94" s="4207" t="s">
        <v>251</v>
      </c>
      <c r="C94" s="4314"/>
      <c r="D94" s="4315"/>
      <c r="E94" s="4318"/>
      <c r="G94" s="4206" t="str">
        <f>A94</f>
        <v>Оазис СК</v>
      </c>
      <c r="H94" s="4207" t="s">
        <v>251</v>
      </c>
      <c r="I94" s="4314" t="s">
        <v>786</v>
      </c>
      <c r="J94" s="4315"/>
      <c r="K94" s="4318">
        <f>'Оз 13;00'!CR19</f>
        <v>3</v>
      </c>
      <c r="M94" s="4206" t="str">
        <f>G94</f>
        <v>Оазис СК</v>
      </c>
      <c r="N94" s="4207" t="s">
        <v>251</v>
      </c>
      <c r="O94" s="4314"/>
      <c r="P94" s="4315"/>
      <c r="Q94" s="4318"/>
      <c r="S94" s="4206" t="str">
        <f>M94</f>
        <v>Оазис СК</v>
      </c>
      <c r="T94" s="4207" t="s">
        <v>251</v>
      </c>
      <c r="U94" s="4314"/>
      <c r="V94" s="4315"/>
      <c r="W94" s="4318"/>
      <c r="Y94" s="4206" t="str">
        <f>S94</f>
        <v>Оазис СК</v>
      </c>
      <c r="Z94" s="4207" t="s">
        <v>251</v>
      </c>
      <c r="AA94" s="4314"/>
      <c r="AB94" s="4315"/>
      <c r="AC94" s="4318"/>
    </row>
    <row r="95" spans="1:29" ht="12.75" customHeight="1">
      <c r="A95" s="4206"/>
      <c r="B95" s="4207"/>
      <c r="C95" s="4316"/>
      <c r="D95" s="4317"/>
      <c r="E95" s="4319"/>
      <c r="G95" s="4206"/>
      <c r="H95" s="4207"/>
      <c r="I95" s="4316"/>
      <c r="J95" s="4317"/>
      <c r="K95" s="4319"/>
      <c r="M95" s="4206"/>
      <c r="N95" s="4207"/>
      <c r="O95" s="4316"/>
      <c r="P95" s="4317"/>
      <c r="Q95" s="4319"/>
      <c r="S95" s="4206"/>
      <c r="T95" s="4207"/>
      <c r="U95" s="4316"/>
      <c r="V95" s="4317"/>
      <c r="W95" s="4319"/>
      <c r="Y95" s="4206"/>
      <c r="Z95" s="4207"/>
      <c r="AA95" s="4316"/>
      <c r="AB95" s="4317"/>
      <c r="AC95" s="4319"/>
    </row>
    <row r="96" spans="1:29" ht="12.75">
      <c r="A96" s="326"/>
      <c r="B96" s="4207" t="s">
        <v>252</v>
      </c>
      <c r="C96" s="4320"/>
      <c r="D96" s="4321"/>
      <c r="E96" s="4318"/>
      <c r="G96" s="326"/>
      <c r="H96" s="4207" t="s">
        <v>252</v>
      </c>
      <c r="I96" s="4320"/>
      <c r="J96" s="4321"/>
      <c r="K96" s="4312"/>
      <c r="M96" s="326"/>
      <c r="N96" s="4207" t="s">
        <v>252</v>
      </c>
      <c r="O96" s="4320"/>
      <c r="P96" s="4321"/>
      <c r="Q96" s="4312"/>
      <c r="S96" s="326"/>
      <c r="T96" s="4207" t="s">
        <v>252</v>
      </c>
      <c r="U96" s="4320"/>
      <c r="V96" s="4321"/>
      <c r="W96" s="4312"/>
      <c r="Y96" s="326"/>
      <c r="Z96" s="4207" t="s">
        <v>252</v>
      </c>
      <c r="AA96" s="4320"/>
      <c r="AB96" s="4321"/>
      <c r="AC96" s="4312"/>
    </row>
    <row r="97" spans="1:29" ht="12.75">
      <c r="A97" s="4267">
        <f>A88</f>
        <v>44606</v>
      </c>
      <c r="B97" s="4207"/>
      <c r="C97" s="4322"/>
      <c r="D97" s="4323"/>
      <c r="E97" s="4319"/>
      <c r="G97" s="4267">
        <f>G88</f>
        <v>44606</v>
      </c>
      <c r="H97" s="4207"/>
      <c r="I97" s="4322"/>
      <c r="J97" s="4323"/>
      <c r="K97" s="4313"/>
      <c r="M97" s="4267">
        <f>M88</f>
        <v>44606</v>
      </c>
      <c r="N97" s="4207"/>
      <c r="O97" s="4322"/>
      <c r="P97" s="4323"/>
      <c r="Q97" s="4313"/>
      <c r="S97" s="4267">
        <f>S88</f>
        <v>44606</v>
      </c>
      <c r="T97" s="4207"/>
      <c r="U97" s="4322"/>
      <c r="V97" s="4323"/>
      <c r="W97" s="4313"/>
      <c r="Y97" s="4267">
        <f>Y88</f>
        <v>44606</v>
      </c>
      <c r="Z97" s="4207"/>
      <c r="AA97" s="4322"/>
      <c r="AB97" s="4323"/>
      <c r="AC97" s="4313"/>
    </row>
    <row r="98" spans="1:29" ht="12.75">
      <c r="A98" s="4268"/>
      <c r="B98" s="4207" t="s">
        <v>253</v>
      </c>
      <c r="C98" s="4324"/>
      <c r="D98" s="4325"/>
      <c r="E98" s="4318"/>
      <c r="G98" s="4268"/>
      <c r="H98" s="4207" t="s">
        <v>253</v>
      </c>
      <c r="I98" s="4324"/>
      <c r="J98" s="4325"/>
      <c r="K98" s="4312"/>
      <c r="M98" s="4268"/>
      <c r="N98" s="4207" t="s">
        <v>253</v>
      </c>
      <c r="O98" s="4324"/>
      <c r="P98" s="4325"/>
      <c r="Q98" s="4312"/>
      <c r="S98" s="4268"/>
      <c r="T98" s="4207" t="s">
        <v>253</v>
      </c>
      <c r="U98" s="4324"/>
      <c r="V98" s="4325"/>
      <c r="W98" s="4312"/>
      <c r="Y98" s="4268"/>
      <c r="Z98" s="4207" t="s">
        <v>253</v>
      </c>
      <c r="AA98" s="4324"/>
      <c r="AB98" s="4325"/>
      <c r="AC98" s="4312"/>
    </row>
    <row r="99" spans="1:29" ht="12.75">
      <c r="A99" s="2747"/>
      <c r="B99" s="4207"/>
      <c r="C99" s="4326"/>
      <c r="D99" s="4327"/>
      <c r="E99" s="4319"/>
      <c r="G99" s="2747"/>
      <c r="H99" s="4207"/>
      <c r="I99" s="4326"/>
      <c r="J99" s="4327"/>
      <c r="K99" s="4313"/>
      <c r="M99" s="2747"/>
      <c r="N99" s="4207"/>
      <c r="O99" s="4326"/>
      <c r="P99" s="4327"/>
      <c r="Q99" s="4313"/>
      <c r="S99" s="2747"/>
      <c r="T99" s="4207"/>
      <c r="U99" s="4326"/>
      <c r="V99" s="4327"/>
      <c r="W99" s="4313"/>
      <c r="Y99" s="2747"/>
      <c r="Z99" s="4207"/>
      <c r="AA99" s="4326"/>
      <c r="AB99" s="4327"/>
      <c r="AC99" s="4313"/>
    </row>
    <row r="101" spans="1:29">
      <c r="G101" s="2637"/>
      <c r="H101" s="4202"/>
      <c r="I101" s="4308" t="s">
        <v>500</v>
      </c>
      <c r="J101" s="4309"/>
      <c r="K101" s="4312">
        <f>'Оз 13;00'!Z18</f>
        <v>0</v>
      </c>
    </row>
    <row r="102" spans="1:29">
      <c r="G102" s="312">
        <f>G93</f>
        <v>0.54166666666666663</v>
      </c>
      <c r="H102" s="4202"/>
      <c r="I102" s="4310"/>
      <c r="J102" s="4311"/>
      <c r="K102" s="4313"/>
    </row>
    <row r="103" spans="1:29">
      <c r="G103" s="4206" t="s">
        <v>788</v>
      </c>
      <c r="H103" s="4207" t="s">
        <v>251</v>
      </c>
      <c r="I103" s="4314" t="s">
        <v>786</v>
      </c>
      <c r="J103" s="4315"/>
      <c r="K103" s="4318">
        <f>'Оз 13;00'!Z19</f>
        <v>10</v>
      </c>
    </row>
    <row r="104" spans="1:29">
      <c r="G104" s="4206"/>
      <c r="H104" s="4207"/>
      <c r="I104" s="4316"/>
      <c r="J104" s="4317"/>
      <c r="K104" s="4319"/>
    </row>
    <row r="105" spans="1:29">
      <c r="G105" s="326"/>
      <c r="H105" s="4207" t="s">
        <v>252</v>
      </c>
      <c r="I105" s="4320"/>
      <c r="J105" s="4321"/>
      <c r="K105" s="4312"/>
    </row>
    <row r="106" spans="1:29">
      <c r="G106" s="4267">
        <f>G97</f>
        <v>44606</v>
      </c>
      <c r="H106" s="4207"/>
      <c r="I106" s="4322"/>
      <c r="J106" s="4323"/>
      <c r="K106" s="4313"/>
    </row>
    <row r="107" spans="1:29">
      <c r="G107" s="4268"/>
      <c r="H107" s="4207" t="s">
        <v>253</v>
      </c>
      <c r="I107" s="4324"/>
      <c r="J107" s="4325"/>
      <c r="K107" s="4312"/>
    </row>
    <row r="108" spans="1:29">
      <c r="G108" s="3231"/>
      <c r="H108" s="4207"/>
      <c r="I108" s="4326"/>
      <c r="J108" s="4327"/>
      <c r="K108" s="4313"/>
    </row>
    <row r="110" spans="1:29">
      <c r="G110" s="2637"/>
      <c r="H110" s="4202"/>
      <c r="I110" s="4308" t="s">
        <v>500</v>
      </c>
      <c r="J110" s="4309"/>
      <c r="K110" s="4312">
        <f>'Оз 13;00'!AJ18</f>
        <v>0</v>
      </c>
    </row>
    <row r="111" spans="1:29">
      <c r="G111" s="312">
        <f>G102</f>
        <v>0.54166666666666663</v>
      </c>
      <c r="H111" s="4202"/>
      <c r="I111" s="4310"/>
      <c r="J111" s="4311"/>
      <c r="K111" s="4313"/>
    </row>
    <row r="112" spans="1:29">
      <c r="G112" s="4206" t="s">
        <v>792</v>
      </c>
      <c r="H112" s="4207" t="s">
        <v>251</v>
      </c>
      <c r="I112" s="4314" t="s">
        <v>786</v>
      </c>
      <c r="J112" s="4315"/>
      <c r="K112" s="4318">
        <f>'Оз 13;00'!AJ19</f>
        <v>5</v>
      </c>
    </row>
    <row r="113" spans="7:11">
      <c r="G113" s="4206"/>
      <c r="H113" s="4207"/>
      <c r="I113" s="4316"/>
      <c r="J113" s="4317"/>
      <c r="K113" s="4319"/>
    </row>
    <row r="114" spans="7:11">
      <c r="G114" s="326"/>
      <c r="H114" s="4207" t="s">
        <v>252</v>
      </c>
      <c r="I114" s="4320"/>
      <c r="J114" s="4321"/>
      <c r="K114" s="4312"/>
    </row>
    <row r="115" spans="7:11">
      <c r="G115" s="4267">
        <f>G106</f>
        <v>44606</v>
      </c>
      <c r="H115" s="4207"/>
      <c r="I115" s="4322"/>
      <c r="J115" s="4323"/>
      <c r="K115" s="4313"/>
    </row>
    <row r="116" spans="7:11">
      <c r="G116" s="4268"/>
      <c r="H116" s="4207" t="s">
        <v>253</v>
      </c>
      <c r="I116" s="4324"/>
      <c r="J116" s="4325"/>
      <c r="K116" s="4312"/>
    </row>
    <row r="117" spans="7:11">
      <c r="G117" s="3239"/>
      <c r="H117" s="4207"/>
      <c r="I117" s="4326"/>
      <c r="J117" s="4327"/>
      <c r="K117" s="4313"/>
    </row>
  </sheetData>
  <mergeCells count="798">
    <mergeCell ref="H110:H111"/>
    <mergeCell ref="I110:J111"/>
    <mergeCell ref="K110:K111"/>
    <mergeCell ref="G112:G113"/>
    <mergeCell ref="H112:H113"/>
    <mergeCell ref="I112:J113"/>
    <mergeCell ref="K112:K113"/>
    <mergeCell ref="H114:H115"/>
    <mergeCell ref="I114:J115"/>
    <mergeCell ref="K114:K115"/>
    <mergeCell ref="G115:G116"/>
    <mergeCell ref="H116:H117"/>
    <mergeCell ref="I116:J117"/>
    <mergeCell ref="K116:K117"/>
    <mergeCell ref="Z89:Z90"/>
    <mergeCell ref="AA89:AB90"/>
    <mergeCell ref="AC89:AC90"/>
    <mergeCell ref="A88:A89"/>
    <mergeCell ref="G88:G89"/>
    <mergeCell ref="M88:M89"/>
    <mergeCell ref="S88:S89"/>
    <mergeCell ref="Y88:Y89"/>
    <mergeCell ref="B89:B90"/>
    <mergeCell ref="C89:D90"/>
    <mergeCell ref="E89:E90"/>
    <mergeCell ref="H89:H90"/>
    <mergeCell ref="I89:J90"/>
    <mergeCell ref="K89:K90"/>
    <mergeCell ref="N89:N90"/>
    <mergeCell ref="O89:P90"/>
    <mergeCell ref="Q89:Q90"/>
    <mergeCell ref="T89:T90"/>
    <mergeCell ref="U89:V90"/>
    <mergeCell ref="W89:W90"/>
    <mergeCell ref="AA85:AB86"/>
    <mergeCell ref="AC85:AC86"/>
    <mergeCell ref="B87:B88"/>
    <mergeCell ref="C87:D88"/>
    <mergeCell ref="E87:E88"/>
    <mergeCell ref="H87:H88"/>
    <mergeCell ref="I87:J88"/>
    <mergeCell ref="K87:K88"/>
    <mergeCell ref="N87:N88"/>
    <mergeCell ref="O87:P88"/>
    <mergeCell ref="Q87:Q88"/>
    <mergeCell ref="T87:T88"/>
    <mergeCell ref="U87:V88"/>
    <mergeCell ref="W87:W88"/>
    <mergeCell ref="Z87:Z88"/>
    <mergeCell ref="AA87:AB88"/>
    <mergeCell ref="AC87:AC88"/>
    <mergeCell ref="T83:T84"/>
    <mergeCell ref="U83:V84"/>
    <mergeCell ref="W83:W84"/>
    <mergeCell ref="Z83:Z84"/>
    <mergeCell ref="AA83:AB84"/>
    <mergeCell ref="AC83:AC84"/>
    <mergeCell ref="A85:A86"/>
    <mergeCell ref="B85:B86"/>
    <mergeCell ref="C85:D86"/>
    <mergeCell ref="E85:E86"/>
    <mergeCell ref="G85:G86"/>
    <mergeCell ref="H85:H86"/>
    <mergeCell ref="I85:J86"/>
    <mergeCell ref="K85:K86"/>
    <mergeCell ref="M85:M86"/>
    <mergeCell ref="N85:N86"/>
    <mergeCell ref="O85:P86"/>
    <mergeCell ref="Q85:Q86"/>
    <mergeCell ref="S85:S86"/>
    <mergeCell ref="T85:T86"/>
    <mergeCell ref="U85:V86"/>
    <mergeCell ref="W85:W86"/>
    <mergeCell ref="Y85:Y86"/>
    <mergeCell ref="Z85:Z86"/>
    <mergeCell ref="B83:B84"/>
    <mergeCell ref="C83:D84"/>
    <mergeCell ref="E83:E84"/>
    <mergeCell ref="H83:H84"/>
    <mergeCell ref="I83:J84"/>
    <mergeCell ref="K83:K84"/>
    <mergeCell ref="N83:N84"/>
    <mergeCell ref="O83:P84"/>
    <mergeCell ref="Q83:Q84"/>
    <mergeCell ref="B6:B7"/>
    <mergeCell ref="C6:D7"/>
    <mergeCell ref="E6:E7"/>
    <mergeCell ref="A7:A8"/>
    <mergeCell ref="B8:B9"/>
    <mergeCell ref="C8:D9"/>
    <mergeCell ref="E8:E9"/>
    <mergeCell ref="B2:B3"/>
    <mergeCell ref="C2:D3"/>
    <mergeCell ref="E2:E3"/>
    <mergeCell ref="A4:A5"/>
    <mergeCell ref="B4:B5"/>
    <mergeCell ref="C4:D5"/>
    <mergeCell ref="E4:E5"/>
    <mergeCell ref="B15:B16"/>
    <mergeCell ref="C15:D16"/>
    <mergeCell ref="E15:E16"/>
    <mergeCell ref="A16:A17"/>
    <mergeCell ref="B17:B18"/>
    <mergeCell ref="C17:D18"/>
    <mergeCell ref="E17:E18"/>
    <mergeCell ref="B11:B12"/>
    <mergeCell ref="C11:D12"/>
    <mergeCell ref="E11:E12"/>
    <mergeCell ref="A13:A14"/>
    <mergeCell ref="B13:B14"/>
    <mergeCell ref="C13:D14"/>
    <mergeCell ref="E13:E14"/>
    <mergeCell ref="B33:B34"/>
    <mergeCell ref="C33:D34"/>
    <mergeCell ref="E33:E34"/>
    <mergeCell ref="A34:A35"/>
    <mergeCell ref="B35:B36"/>
    <mergeCell ref="C35:D36"/>
    <mergeCell ref="E35:E36"/>
    <mergeCell ref="B29:B30"/>
    <mergeCell ref="C29:D30"/>
    <mergeCell ref="E29:E30"/>
    <mergeCell ref="A31:A32"/>
    <mergeCell ref="B31:B32"/>
    <mergeCell ref="C31:D32"/>
    <mergeCell ref="E31:E32"/>
    <mergeCell ref="B42:B43"/>
    <mergeCell ref="C42:D43"/>
    <mergeCell ref="E42:E43"/>
    <mergeCell ref="A43:A44"/>
    <mergeCell ref="B44:B45"/>
    <mergeCell ref="C44:D45"/>
    <mergeCell ref="E44:E45"/>
    <mergeCell ref="B38:B39"/>
    <mergeCell ref="C38:D39"/>
    <mergeCell ref="E38:E39"/>
    <mergeCell ref="A40:A41"/>
    <mergeCell ref="B40:B41"/>
    <mergeCell ref="C40:D41"/>
    <mergeCell ref="E40:E41"/>
    <mergeCell ref="B51:B52"/>
    <mergeCell ref="C51:D52"/>
    <mergeCell ref="E51:E52"/>
    <mergeCell ref="A52:A53"/>
    <mergeCell ref="B53:B54"/>
    <mergeCell ref="C53:D54"/>
    <mergeCell ref="E53:E54"/>
    <mergeCell ref="B47:B48"/>
    <mergeCell ref="C47:D48"/>
    <mergeCell ref="E47:E48"/>
    <mergeCell ref="A49:A50"/>
    <mergeCell ref="B49:B50"/>
    <mergeCell ref="C49:D50"/>
    <mergeCell ref="E49:E50"/>
    <mergeCell ref="B60:B61"/>
    <mergeCell ref="C60:D61"/>
    <mergeCell ref="E60:E61"/>
    <mergeCell ref="A61:A62"/>
    <mergeCell ref="B62:B63"/>
    <mergeCell ref="C62:D63"/>
    <mergeCell ref="E62:E63"/>
    <mergeCell ref="B56:B57"/>
    <mergeCell ref="C56:D57"/>
    <mergeCell ref="E56:E57"/>
    <mergeCell ref="A58:A59"/>
    <mergeCell ref="B58:B59"/>
    <mergeCell ref="C58:D59"/>
    <mergeCell ref="E58:E59"/>
    <mergeCell ref="B69:B70"/>
    <mergeCell ref="C69:D70"/>
    <mergeCell ref="E69:E70"/>
    <mergeCell ref="A70:A71"/>
    <mergeCell ref="B71:B72"/>
    <mergeCell ref="C71:D72"/>
    <mergeCell ref="E71:E72"/>
    <mergeCell ref="B65:B66"/>
    <mergeCell ref="C65:D66"/>
    <mergeCell ref="E65:E66"/>
    <mergeCell ref="A67:A68"/>
    <mergeCell ref="B67:B68"/>
    <mergeCell ref="C67:D68"/>
    <mergeCell ref="E67:E68"/>
    <mergeCell ref="H6:H7"/>
    <mergeCell ref="I6:J7"/>
    <mergeCell ref="K6:K7"/>
    <mergeCell ref="G7:G8"/>
    <mergeCell ref="H8:H9"/>
    <mergeCell ref="I8:J9"/>
    <mergeCell ref="K8:K9"/>
    <mergeCell ref="H2:H3"/>
    <mergeCell ref="I2:J3"/>
    <mergeCell ref="K2:K3"/>
    <mergeCell ref="G4:G5"/>
    <mergeCell ref="H4:H5"/>
    <mergeCell ref="I4:J5"/>
    <mergeCell ref="K4:K5"/>
    <mergeCell ref="H15:H16"/>
    <mergeCell ref="I15:J16"/>
    <mergeCell ref="K15:K16"/>
    <mergeCell ref="G16:G17"/>
    <mergeCell ref="H17:H18"/>
    <mergeCell ref="I17:J18"/>
    <mergeCell ref="K17:K18"/>
    <mergeCell ref="H11:H12"/>
    <mergeCell ref="I11:J12"/>
    <mergeCell ref="K11:K12"/>
    <mergeCell ref="G13:G14"/>
    <mergeCell ref="H13:H14"/>
    <mergeCell ref="I13:J14"/>
    <mergeCell ref="K13:K14"/>
    <mergeCell ref="H33:H34"/>
    <mergeCell ref="I33:J34"/>
    <mergeCell ref="K33:K34"/>
    <mergeCell ref="G34:G35"/>
    <mergeCell ref="H35:H36"/>
    <mergeCell ref="I35:J36"/>
    <mergeCell ref="K35:K36"/>
    <mergeCell ref="H29:H30"/>
    <mergeCell ref="I29:J30"/>
    <mergeCell ref="K29:K30"/>
    <mergeCell ref="G31:G32"/>
    <mergeCell ref="H31:H32"/>
    <mergeCell ref="I31:J32"/>
    <mergeCell ref="K31:K32"/>
    <mergeCell ref="H42:H43"/>
    <mergeCell ref="I42:J43"/>
    <mergeCell ref="K42:K43"/>
    <mergeCell ref="G43:G44"/>
    <mergeCell ref="H44:H45"/>
    <mergeCell ref="I44:J45"/>
    <mergeCell ref="K44:K45"/>
    <mergeCell ref="H38:H39"/>
    <mergeCell ref="I38:J39"/>
    <mergeCell ref="K38:K39"/>
    <mergeCell ref="G40:G41"/>
    <mergeCell ref="H40:H41"/>
    <mergeCell ref="I40:J41"/>
    <mergeCell ref="K40:K41"/>
    <mergeCell ref="H51:H52"/>
    <mergeCell ref="I51:J52"/>
    <mergeCell ref="K51:K52"/>
    <mergeCell ref="G52:G53"/>
    <mergeCell ref="H53:H54"/>
    <mergeCell ref="I53:J54"/>
    <mergeCell ref="K53:K54"/>
    <mergeCell ref="H47:H48"/>
    <mergeCell ref="I47:J48"/>
    <mergeCell ref="K47:K48"/>
    <mergeCell ref="G49:G50"/>
    <mergeCell ref="H49:H50"/>
    <mergeCell ref="I49:J50"/>
    <mergeCell ref="K49:K50"/>
    <mergeCell ref="H60:H61"/>
    <mergeCell ref="I60:J61"/>
    <mergeCell ref="K60:K61"/>
    <mergeCell ref="G61:G62"/>
    <mergeCell ref="H62:H63"/>
    <mergeCell ref="I62:J63"/>
    <mergeCell ref="K62:K63"/>
    <mergeCell ref="H56:H57"/>
    <mergeCell ref="I56:J57"/>
    <mergeCell ref="K56:K57"/>
    <mergeCell ref="G58:G59"/>
    <mergeCell ref="H58:H59"/>
    <mergeCell ref="I58:J59"/>
    <mergeCell ref="K58:K59"/>
    <mergeCell ref="H69:H70"/>
    <mergeCell ref="I69:J70"/>
    <mergeCell ref="K69:K70"/>
    <mergeCell ref="G70:G71"/>
    <mergeCell ref="H71:H72"/>
    <mergeCell ref="I71:J72"/>
    <mergeCell ref="K71:K72"/>
    <mergeCell ref="H65:H66"/>
    <mergeCell ref="I65:J66"/>
    <mergeCell ref="K65:K66"/>
    <mergeCell ref="G67:G68"/>
    <mergeCell ref="H67:H68"/>
    <mergeCell ref="I67:J68"/>
    <mergeCell ref="K67:K68"/>
    <mergeCell ref="N6:N7"/>
    <mergeCell ref="O6:P7"/>
    <mergeCell ref="Q6:Q7"/>
    <mergeCell ref="M7:M8"/>
    <mergeCell ref="N8:N9"/>
    <mergeCell ref="O8:P9"/>
    <mergeCell ref="Q8:Q9"/>
    <mergeCell ref="N2:N3"/>
    <mergeCell ref="O2:P3"/>
    <mergeCell ref="Q2:Q3"/>
    <mergeCell ref="M4:M5"/>
    <mergeCell ref="N4:N5"/>
    <mergeCell ref="O4:P5"/>
    <mergeCell ref="Q4:Q5"/>
    <mergeCell ref="N15:N16"/>
    <mergeCell ref="O15:P16"/>
    <mergeCell ref="Q15:Q16"/>
    <mergeCell ref="M16:M17"/>
    <mergeCell ref="N17:N18"/>
    <mergeCell ref="O17:P18"/>
    <mergeCell ref="Q17:Q18"/>
    <mergeCell ref="N11:N12"/>
    <mergeCell ref="O11:P12"/>
    <mergeCell ref="Q11:Q12"/>
    <mergeCell ref="M13:M14"/>
    <mergeCell ref="N13:N14"/>
    <mergeCell ref="O13:P14"/>
    <mergeCell ref="Q13:Q14"/>
    <mergeCell ref="N33:N34"/>
    <mergeCell ref="O33:P34"/>
    <mergeCell ref="Q33:Q34"/>
    <mergeCell ref="M34:M35"/>
    <mergeCell ref="N35:N36"/>
    <mergeCell ref="O35:P36"/>
    <mergeCell ref="Q35:Q36"/>
    <mergeCell ref="N29:N30"/>
    <mergeCell ref="O29:P30"/>
    <mergeCell ref="Q29:Q30"/>
    <mergeCell ref="M31:M32"/>
    <mergeCell ref="N31:N32"/>
    <mergeCell ref="O31:P32"/>
    <mergeCell ref="Q31:Q32"/>
    <mergeCell ref="N42:N43"/>
    <mergeCell ref="O42:P43"/>
    <mergeCell ref="Q42:Q43"/>
    <mergeCell ref="M43:M44"/>
    <mergeCell ref="N44:N45"/>
    <mergeCell ref="O44:P45"/>
    <mergeCell ref="Q44:Q45"/>
    <mergeCell ref="N38:N39"/>
    <mergeCell ref="O38:P39"/>
    <mergeCell ref="Q38:Q39"/>
    <mergeCell ref="M40:M41"/>
    <mergeCell ref="N40:N41"/>
    <mergeCell ref="O40:P41"/>
    <mergeCell ref="Q40:Q41"/>
    <mergeCell ref="N51:N52"/>
    <mergeCell ref="O51:P52"/>
    <mergeCell ref="Q51:Q52"/>
    <mergeCell ref="M52:M53"/>
    <mergeCell ref="N53:N54"/>
    <mergeCell ref="O53:P54"/>
    <mergeCell ref="Q53:Q54"/>
    <mergeCell ref="N47:N48"/>
    <mergeCell ref="O47:P48"/>
    <mergeCell ref="Q47:Q48"/>
    <mergeCell ref="M49:M50"/>
    <mergeCell ref="N49:N50"/>
    <mergeCell ref="O49:P50"/>
    <mergeCell ref="Q49:Q50"/>
    <mergeCell ref="N60:N61"/>
    <mergeCell ref="O60:P61"/>
    <mergeCell ref="Q60:Q61"/>
    <mergeCell ref="M61:M62"/>
    <mergeCell ref="N62:N63"/>
    <mergeCell ref="O62:P63"/>
    <mergeCell ref="Q62:Q63"/>
    <mergeCell ref="N56:N57"/>
    <mergeCell ref="O56:P57"/>
    <mergeCell ref="Q56:Q57"/>
    <mergeCell ref="M58:M59"/>
    <mergeCell ref="N58:N59"/>
    <mergeCell ref="O58:P59"/>
    <mergeCell ref="Q58:Q59"/>
    <mergeCell ref="N69:N70"/>
    <mergeCell ref="O69:P70"/>
    <mergeCell ref="Q69:Q70"/>
    <mergeCell ref="M70:M71"/>
    <mergeCell ref="N71:N72"/>
    <mergeCell ref="O71:P72"/>
    <mergeCell ref="Q71:Q72"/>
    <mergeCell ref="N65:N66"/>
    <mergeCell ref="O65:P66"/>
    <mergeCell ref="Q65:Q66"/>
    <mergeCell ref="M67:M68"/>
    <mergeCell ref="N67:N68"/>
    <mergeCell ref="O67:P68"/>
    <mergeCell ref="Q67:Q68"/>
    <mergeCell ref="T6:T7"/>
    <mergeCell ref="U6:V7"/>
    <mergeCell ref="W6:W7"/>
    <mergeCell ref="S7:S8"/>
    <mergeCell ref="T8:T9"/>
    <mergeCell ref="U8:V9"/>
    <mergeCell ref="W8:W9"/>
    <mergeCell ref="T2:T3"/>
    <mergeCell ref="U2:V3"/>
    <mergeCell ref="W2:W3"/>
    <mergeCell ref="S4:S5"/>
    <mergeCell ref="T4:T5"/>
    <mergeCell ref="U4:V5"/>
    <mergeCell ref="W4:W5"/>
    <mergeCell ref="T15:T16"/>
    <mergeCell ref="U15:V16"/>
    <mergeCell ref="W15:W16"/>
    <mergeCell ref="S16:S17"/>
    <mergeCell ref="T17:T18"/>
    <mergeCell ref="U17:V18"/>
    <mergeCell ref="W17:W18"/>
    <mergeCell ref="T11:T12"/>
    <mergeCell ref="U11:V12"/>
    <mergeCell ref="W11:W12"/>
    <mergeCell ref="S13:S14"/>
    <mergeCell ref="T13:T14"/>
    <mergeCell ref="U13:V14"/>
    <mergeCell ref="W13:W14"/>
    <mergeCell ref="T33:T34"/>
    <mergeCell ref="U33:V34"/>
    <mergeCell ref="W33:W34"/>
    <mergeCell ref="S34:S35"/>
    <mergeCell ref="T35:T36"/>
    <mergeCell ref="U35:V36"/>
    <mergeCell ref="W35:W36"/>
    <mergeCell ref="T29:T30"/>
    <mergeCell ref="U29:V30"/>
    <mergeCell ref="W29:W30"/>
    <mergeCell ref="S31:S32"/>
    <mergeCell ref="T31:T32"/>
    <mergeCell ref="U31:V32"/>
    <mergeCell ref="W31:W32"/>
    <mergeCell ref="T42:T43"/>
    <mergeCell ref="U42:V43"/>
    <mergeCell ref="W42:W43"/>
    <mergeCell ref="S43:S44"/>
    <mergeCell ref="T44:T45"/>
    <mergeCell ref="U44:V45"/>
    <mergeCell ref="W44:W45"/>
    <mergeCell ref="T38:T39"/>
    <mergeCell ref="U38:V39"/>
    <mergeCell ref="W38:W39"/>
    <mergeCell ref="S40:S41"/>
    <mergeCell ref="T40:T41"/>
    <mergeCell ref="U40:V41"/>
    <mergeCell ref="W40:W41"/>
    <mergeCell ref="T51:T52"/>
    <mergeCell ref="U51:V52"/>
    <mergeCell ref="W51:W52"/>
    <mergeCell ref="S52:S53"/>
    <mergeCell ref="T53:T54"/>
    <mergeCell ref="U53:V54"/>
    <mergeCell ref="W53:W54"/>
    <mergeCell ref="T47:T48"/>
    <mergeCell ref="U47:V48"/>
    <mergeCell ref="W47:W48"/>
    <mergeCell ref="S49:S50"/>
    <mergeCell ref="T49:T50"/>
    <mergeCell ref="U49:V50"/>
    <mergeCell ref="W49:W50"/>
    <mergeCell ref="T60:T61"/>
    <mergeCell ref="U60:V61"/>
    <mergeCell ref="W60:W61"/>
    <mergeCell ref="S61:S62"/>
    <mergeCell ref="T62:T63"/>
    <mergeCell ref="U62:V63"/>
    <mergeCell ref="W62:W63"/>
    <mergeCell ref="T56:T57"/>
    <mergeCell ref="U56:V57"/>
    <mergeCell ref="W56:W57"/>
    <mergeCell ref="S58:S59"/>
    <mergeCell ref="T58:T59"/>
    <mergeCell ref="U58:V59"/>
    <mergeCell ref="W58:W59"/>
    <mergeCell ref="T69:T70"/>
    <mergeCell ref="U69:V70"/>
    <mergeCell ref="W69:W70"/>
    <mergeCell ref="S70:S71"/>
    <mergeCell ref="T71:T72"/>
    <mergeCell ref="U71:V72"/>
    <mergeCell ref="W71:W72"/>
    <mergeCell ref="T65:T66"/>
    <mergeCell ref="U65:V66"/>
    <mergeCell ref="W65:W66"/>
    <mergeCell ref="S67:S68"/>
    <mergeCell ref="T67:T68"/>
    <mergeCell ref="U67:V68"/>
    <mergeCell ref="W67:W68"/>
    <mergeCell ref="Z6:Z7"/>
    <mergeCell ref="AA6:AB7"/>
    <mergeCell ref="AC6:AC7"/>
    <mergeCell ref="Y7:Y8"/>
    <mergeCell ref="Z8:Z9"/>
    <mergeCell ref="AA8:AB9"/>
    <mergeCell ref="AC8:AC9"/>
    <mergeCell ref="Z2:Z3"/>
    <mergeCell ref="AA2:AB3"/>
    <mergeCell ref="AC2:AC3"/>
    <mergeCell ref="Y4:Y5"/>
    <mergeCell ref="Z4:Z5"/>
    <mergeCell ref="AA4:AB5"/>
    <mergeCell ref="AC4:AC5"/>
    <mergeCell ref="Z15:Z16"/>
    <mergeCell ref="AA15:AB16"/>
    <mergeCell ref="AC15:AC16"/>
    <mergeCell ref="Y16:Y17"/>
    <mergeCell ref="Z17:Z18"/>
    <mergeCell ref="AA17:AB18"/>
    <mergeCell ref="AC17:AC18"/>
    <mergeCell ref="Z11:Z12"/>
    <mergeCell ref="AA11:AB12"/>
    <mergeCell ref="AC11:AC12"/>
    <mergeCell ref="Y13:Y14"/>
    <mergeCell ref="Z13:Z14"/>
    <mergeCell ref="AA13:AB14"/>
    <mergeCell ref="AC13:AC14"/>
    <mergeCell ref="Z33:Z34"/>
    <mergeCell ref="AA33:AB34"/>
    <mergeCell ref="AC33:AC34"/>
    <mergeCell ref="Y34:Y35"/>
    <mergeCell ref="Z35:Z36"/>
    <mergeCell ref="AA35:AB36"/>
    <mergeCell ref="AC35:AC36"/>
    <mergeCell ref="Z29:Z30"/>
    <mergeCell ref="AA29:AB30"/>
    <mergeCell ref="AC29:AC30"/>
    <mergeCell ref="Y31:Y32"/>
    <mergeCell ref="Z31:Z32"/>
    <mergeCell ref="AA31:AB32"/>
    <mergeCell ref="AC31:AC32"/>
    <mergeCell ref="Z42:Z43"/>
    <mergeCell ref="AA42:AB43"/>
    <mergeCell ref="AC42:AC43"/>
    <mergeCell ref="Y43:Y44"/>
    <mergeCell ref="Z44:Z45"/>
    <mergeCell ref="AA44:AB45"/>
    <mergeCell ref="AC44:AC45"/>
    <mergeCell ref="Z38:Z39"/>
    <mergeCell ref="AA38:AB39"/>
    <mergeCell ref="AC38:AC39"/>
    <mergeCell ref="Y40:Y41"/>
    <mergeCell ref="Z40:Z41"/>
    <mergeCell ref="AA40:AB41"/>
    <mergeCell ref="AC40:AC41"/>
    <mergeCell ref="Z51:Z52"/>
    <mergeCell ref="AA51:AB52"/>
    <mergeCell ref="AC51:AC52"/>
    <mergeCell ref="Y52:Y53"/>
    <mergeCell ref="Z53:Z54"/>
    <mergeCell ref="AA53:AB54"/>
    <mergeCell ref="AC53:AC54"/>
    <mergeCell ref="Z47:Z48"/>
    <mergeCell ref="AA47:AB48"/>
    <mergeCell ref="AC47:AC48"/>
    <mergeCell ref="Y49:Y50"/>
    <mergeCell ref="Z49:Z50"/>
    <mergeCell ref="AA49:AB50"/>
    <mergeCell ref="AC49:AC50"/>
    <mergeCell ref="Z60:Z61"/>
    <mergeCell ref="AA60:AB61"/>
    <mergeCell ref="AC60:AC61"/>
    <mergeCell ref="Y61:Y62"/>
    <mergeCell ref="Z62:Z63"/>
    <mergeCell ref="AA62:AB63"/>
    <mergeCell ref="AC62:AC63"/>
    <mergeCell ref="Z56:Z57"/>
    <mergeCell ref="AA56:AB57"/>
    <mergeCell ref="AC56:AC57"/>
    <mergeCell ref="Y58:Y59"/>
    <mergeCell ref="Z58:Z59"/>
    <mergeCell ref="AA58:AB59"/>
    <mergeCell ref="AC58:AC59"/>
    <mergeCell ref="Z69:Z70"/>
    <mergeCell ref="AA69:AB70"/>
    <mergeCell ref="AC69:AC70"/>
    <mergeCell ref="Y70:Y71"/>
    <mergeCell ref="Z71:Z72"/>
    <mergeCell ref="AA71:AB72"/>
    <mergeCell ref="AC71:AC72"/>
    <mergeCell ref="Z65:Z66"/>
    <mergeCell ref="AA65:AB66"/>
    <mergeCell ref="AC65:AC66"/>
    <mergeCell ref="Y67:Y68"/>
    <mergeCell ref="Z67:Z68"/>
    <mergeCell ref="AA67:AB68"/>
    <mergeCell ref="AC67:AC68"/>
    <mergeCell ref="B74:B75"/>
    <mergeCell ref="C74:D75"/>
    <mergeCell ref="E74:E75"/>
    <mergeCell ref="H74:H75"/>
    <mergeCell ref="I74:J75"/>
    <mergeCell ref="K74:K75"/>
    <mergeCell ref="N74:N75"/>
    <mergeCell ref="O74:P75"/>
    <mergeCell ref="Q74:Q75"/>
    <mergeCell ref="T74:T75"/>
    <mergeCell ref="U74:V75"/>
    <mergeCell ref="W74:W75"/>
    <mergeCell ref="Z74:Z75"/>
    <mergeCell ref="AA74:AB75"/>
    <mergeCell ref="AC74:AC75"/>
    <mergeCell ref="A76:A77"/>
    <mergeCell ref="B76:B77"/>
    <mergeCell ref="C76:D77"/>
    <mergeCell ref="E76:E77"/>
    <mergeCell ref="G76:G77"/>
    <mergeCell ref="H76:H77"/>
    <mergeCell ref="I76:J77"/>
    <mergeCell ref="K76:K77"/>
    <mergeCell ref="M76:M77"/>
    <mergeCell ref="N76:N77"/>
    <mergeCell ref="O76:P77"/>
    <mergeCell ref="Q76:Q77"/>
    <mergeCell ref="S76:S77"/>
    <mergeCell ref="T76:T77"/>
    <mergeCell ref="U76:V77"/>
    <mergeCell ref="W76:W77"/>
    <mergeCell ref="Y76:Y77"/>
    <mergeCell ref="Z76:Z77"/>
    <mergeCell ref="AA76:AB77"/>
    <mergeCell ref="AC76:AC77"/>
    <mergeCell ref="B78:B79"/>
    <mergeCell ref="C78:D79"/>
    <mergeCell ref="E78:E79"/>
    <mergeCell ref="H78:H79"/>
    <mergeCell ref="I78:J79"/>
    <mergeCell ref="K78:K79"/>
    <mergeCell ref="N78:N79"/>
    <mergeCell ref="O78:P79"/>
    <mergeCell ref="Q78:Q79"/>
    <mergeCell ref="T78:T79"/>
    <mergeCell ref="U78:V79"/>
    <mergeCell ref="W78:W79"/>
    <mergeCell ref="Z78:Z79"/>
    <mergeCell ref="AA78:AB79"/>
    <mergeCell ref="AC78:AC79"/>
    <mergeCell ref="Z80:Z81"/>
    <mergeCell ref="AA80:AB81"/>
    <mergeCell ref="AC80:AC81"/>
    <mergeCell ref="A79:A80"/>
    <mergeCell ref="G79:G80"/>
    <mergeCell ref="M79:M80"/>
    <mergeCell ref="S79:S80"/>
    <mergeCell ref="Y79:Y80"/>
    <mergeCell ref="B80:B81"/>
    <mergeCell ref="C80:D81"/>
    <mergeCell ref="E80:E81"/>
    <mergeCell ref="H80:H81"/>
    <mergeCell ref="I80:J81"/>
    <mergeCell ref="K80:K81"/>
    <mergeCell ref="N80:N81"/>
    <mergeCell ref="O80:P81"/>
    <mergeCell ref="Q80:Q81"/>
    <mergeCell ref="T80:T81"/>
    <mergeCell ref="U80:V81"/>
    <mergeCell ref="W80:W81"/>
    <mergeCell ref="B92:B93"/>
    <mergeCell ref="C92:D93"/>
    <mergeCell ref="E92:E93"/>
    <mergeCell ref="H92:H93"/>
    <mergeCell ref="I92:J93"/>
    <mergeCell ref="K92:K93"/>
    <mergeCell ref="N92:N93"/>
    <mergeCell ref="O92:P93"/>
    <mergeCell ref="Q92:Q93"/>
    <mergeCell ref="T92:T93"/>
    <mergeCell ref="U92:V93"/>
    <mergeCell ref="W92:W93"/>
    <mergeCell ref="Z92:Z93"/>
    <mergeCell ref="AA92:AB93"/>
    <mergeCell ref="AC92:AC93"/>
    <mergeCell ref="A94:A95"/>
    <mergeCell ref="B94:B95"/>
    <mergeCell ref="C94:D95"/>
    <mergeCell ref="E94:E95"/>
    <mergeCell ref="G94:G95"/>
    <mergeCell ref="H94:H95"/>
    <mergeCell ref="I94:J95"/>
    <mergeCell ref="K94:K95"/>
    <mergeCell ref="M94:M95"/>
    <mergeCell ref="N94:N95"/>
    <mergeCell ref="O94:P95"/>
    <mergeCell ref="Q94:Q95"/>
    <mergeCell ref="S94:S95"/>
    <mergeCell ref="T94:T95"/>
    <mergeCell ref="U94:V95"/>
    <mergeCell ref="W94:W95"/>
    <mergeCell ref="Y94:Y95"/>
    <mergeCell ref="Z94:Z95"/>
    <mergeCell ref="AA94:AB95"/>
    <mergeCell ref="AC94:AC95"/>
    <mergeCell ref="B96:B97"/>
    <mergeCell ref="C96:D97"/>
    <mergeCell ref="E96:E97"/>
    <mergeCell ref="H96:H97"/>
    <mergeCell ref="I96:J97"/>
    <mergeCell ref="K96:K97"/>
    <mergeCell ref="N96:N97"/>
    <mergeCell ref="O96:P97"/>
    <mergeCell ref="Q96:Q97"/>
    <mergeCell ref="T96:T97"/>
    <mergeCell ref="U96:V97"/>
    <mergeCell ref="W96:W97"/>
    <mergeCell ref="Z96:Z97"/>
    <mergeCell ref="AA96:AB97"/>
    <mergeCell ref="AC96:AC97"/>
    <mergeCell ref="Z98:Z99"/>
    <mergeCell ref="AA98:AB99"/>
    <mergeCell ref="AC98:AC99"/>
    <mergeCell ref="A97:A98"/>
    <mergeCell ref="G97:G98"/>
    <mergeCell ref="M97:M98"/>
    <mergeCell ref="S97:S98"/>
    <mergeCell ref="Y97:Y98"/>
    <mergeCell ref="B98:B99"/>
    <mergeCell ref="C98:D99"/>
    <mergeCell ref="E98:E99"/>
    <mergeCell ref="H98:H99"/>
    <mergeCell ref="I98:J99"/>
    <mergeCell ref="K98:K99"/>
    <mergeCell ref="N98:N99"/>
    <mergeCell ref="O98:P99"/>
    <mergeCell ref="Q98:Q99"/>
    <mergeCell ref="T98:T99"/>
    <mergeCell ref="U98:V99"/>
    <mergeCell ref="W98:W99"/>
    <mergeCell ref="B20:B21"/>
    <mergeCell ref="C20:D21"/>
    <mergeCell ref="E20:E21"/>
    <mergeCell ref="A22:A23"/>
    <mergeCell ref="B22:B23"/>
    <mergeCell ref="C22:D23"/>
    <mergeCell ref="E22:E23"/>
    <mergeCell ref="B24:B25"/>
    <mergeCell ref="C24:D25"/>
    <mergeCell ref="E24:E25"/>
    <mergeCell ref="A25:A26"/>
    <mergeCell ref="B26:B27"/>
    <mergeCell ref="C26:D27"/>
    <mergeCell ref="E26:E27"/>
    <mergeCell ref="H20:H21"/>
    <mergeCell ref="I20:J21"/>
    <mergeCell ref="K20:K21"/>
    <mergeCell ref="G22:G23"/>
    <mergeCell ref="H22:H23"/>
    <mergeCell ref="I22:J23"/>
    <mergeCell ref="K22:K23"/>
    <mergeCell ref="H24:H25"/>
    <mergeCell ref="I24:J25"/>
    <mergeCell ref="K24:K25"/>
    <mergeCell ref="G25:G26"/>
    <mergeCell ref="H26:H27"/>
    <mergeCell ref="I26:J27"/>
    <mergeCell ref="K26:K27"/>
    <mergeCell ref="N20:N21"/>
    <mergeCell ref="O20:P21"/>
    <mergeCell ref="Q20:Q21"/>
    <mergeCell ref="M22:M23"/>
    <mergeCell ref="N22:N23"/>
    <mergeCell ref="O22:P23"/>
    <mergeCell ref="Q22:Q23"/>
    <mergeCell ref="N24:N25"/>
    <mergeCell ref="O24:P25"/>
    <mergeCell ref="Q24:Q25"/>
    <mergeCell ref="M25:M26"/>
    <mergeCell ref="N26:N27"/>
    <mergeCell ref="O26:P27"/>
    <mergeCell ref="Q26:Q27"/>
    <mergeCell ref="T20:T21"/>
    <mergeCell ref="U20:V21"/>
    <mergeCell ref="W20:W21"/>
    <mergeCell ref="S22:S23"/>
    <mergeCell ref="T22:T23"/>
    <mergeCell ref="U22:V23"/>
    <mergeCell ref="W22:W23"/>
    <mergeCell ref="T24:T25"/>
    <mergeCell ref="U24:V25"/>
    <mergeCell ref="W24:W25"/>
    <mergeCell ref="S25:S26"/>
    <mergeCell ref="T26:T27"/>
    <mergeCell ref="U26:V27"/>
    <mergeCell ref="W26:W27"/>
    <mergeCell ref="Z20:Z21"/>
    <mergeCell ref="AA20:AB21"/>
    <mergeCell ref="AC20:AC21"/>
    <mergeCell ref="Y22:Y23"/>
    <mergeCell ref="Z22:Z23"/>
    <mergeCell ref="AA22:AB23"/>
    <mergeCell ref="AC22:AC23"/>
    <mergeCell ref="Z24:Z25"/>
    <mergeCell ref="AA24:AB25"/>
    <mergeCell ref="AC24:AC25"/>
    <mergeCell ref="Y25:Y26"/>
    <mergeCell ref="Z26:Z27"/>
    <mergeCell ref="AA26:AB27"/>
    <mergeCell ref="AC26:AC27"/>
    <mergeCell ref="H101:H102"/>
    <mergeCell ref="I101:J102"/>
    <mergeCell ref="K101:K102"/>
    <mergeCell ref="G103:G104"/>
    <mergeCell ref="H103:H104"/>
    <mergeCell ref="I103:J104"/>
    <mergeCell ref="K103:K104"/>
    <mergeCell ref="H105:H106"/>
    <mergeCell ref="I105:J106"/>
    <mergeCell ref="K105:K106"/>
    <mergeCell ref="G106:G107"/>
    <mergeCell ref="H107:H108"/>
    <mergeCell ref="I107:J108"/>
    <mergeCell ref="K107:K108"/>
  </mergeCells>
  <pageMargins left="0.70866141732283472" right="0.70866141732283472" top="0.74803149606299213" bottom="0.74803149606299213" header="0.31496062992125984" footer="0.31496062992125984"/>
  <pageSetup paperSize="9" scale="105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4">
    <tabColor rgb="FFFFFF00"/>
  </sheetPr>
  <dimension ref="A1:V1720"/>
  <sheetViews>
    <sheetView topLeftCell="A19" zoomScale="80" zoomScaleNormal="80" workbookViewId="0">
      <selection activeCell="H35" sqref="H35"/>
    </sheetView>
  </sheetViews>
  <sheetFormatPr defaultRowHeight="12.75"/>
  <cols>
    <col min="1" max="1" width="13.85546875" customWidth="1"/>
    <col min="3" max="3" width="5.85546875" customWidth="1"/>
    <col min="4" max="5" width="8.85546875" customWidth="1"/>
    <col min="6" max="6" width="8.85546875" style="2251" customWidth="1"/>
    <col min="7" max="12" width="8.85546875" customWidth="1"/>
    <col min="13" max="13" width="8.85546875" style="2694" customWidth="1"/>
    <col min="14" max="19" width="8.85546875" customWidth="1"/>
  </cols>
  <sheetData>
    <row r="1" spans="1:22" ht="48.75" customHeight="1" thickBot="1">
      <c r="A1" s="4340" t="s">
        <v>356</v>
      </c>
      <c r="B1" s="4341"/>
      <c r="C1" s="1286" t="s">
        <v>357</v>
      </c>
      <c r="D1" s="1279" t="s">
        <v>927</v>
      </c>
      <c r="E1" s="1279" t="s">
        <v>296</v>
      </c>
      <c r="F1" s="1279" t="s">
        <v>402</v>
      </c>
      <c r="G1" s="1589" t="s">
        <v>496</v>
      </c>
      <c r="H1" s="1589" t="s">
        <v>41</v>
      </c>
      <c r="I1" s="1589" t="s">
        <v>42</v>
      </c>
      <c r="J1" s="1589" t="s">
        <v>497</v>
      </c>
      <c r="K1" s="1589" t="s">
        <v>282</v>
      </c>
      <c r="L1" s="2061" t="s">
        <v>928</v>
      </c>
      <c r="M1" s="2062" t="str">
        <f>ст.соус!AB141</f>
        <v>Горчичный</v>
      </c>
      <c r="N1" s="2062" t="s">
        <v>725</v>
      </c>
      <c r="O1" s="1280" t="s">
        <v>54</v>
      </c>
      <c r="P1" s="4331" t="s">
        <v>403</v>
      </c>
      <c r="Q1" s="4332"/>
      <c r="R1" s="4331" t="s">
        <v>404</v>
      </c>
      <c r="S1" s="4339"/>
      <c r="T1" s="3813" t="s">
        <v>757</v>
      </c>
      <c r="U1" s="3817" t="s">
        <v>930</v>
      </c>
      <c r="V1" s="3817" t="s">
        <v>920</v>
      </c>
    </row>
    <row r="2" spans="1:22" ht="36" customHeight="1">
      <c r="A2" s="4342" t="s">
        <v>80</v>
      </c>
      <c r="B2" s="1281" t="s">
        <v>405</v>
      </c>
      <c r="C2" s="1285" t="s">
        <v>158</v>
      </c>
      <c r="D2" s="1282"/>
      <c r="E2" s="1282"/>
      <c r="F2" s="2653"/>
      <c r="G2" s="2654"/>
      <c r="H2" s="2654"/>
      <c r="I2" s="2654"/>
      <c r="J2" s="2654"/>
      <c r="K2" s="2654"/>
      <c r="L2" s="2654"/>
      <c r="M2" s="2655"/>
      <c r="N2" s="2654"/>
      <c r="O2" s="2654"/>
      <c r="P2" s="2654"/>
      <c r="Q2" s="2554"/>
      <c r="R2" s="2554"/>
      <c r="S2" s="2949"/>
      <c r="T2" s="1283"/>
      <c r="U2" s="2953"/>
      <c r="V2" s="1283"/>
    </row>
    <row r="3" spans="1:22" ht="36" customHeight="1" thickBot="1">
      <c r="A3" s="4343"/>
      <c r="B3" s="2501">
        <v>0.41666666666666669</v>
      </c>
      <c r="C3" s="1287" t="s">
        <v>158</v>
      </c>
      <c r="D3" s="1292">
        <f>'10,00'!F43</f>
        <v>0</v>
      </c>
      <c r="E3" s="1292">
        <f>'10,00'!F45</f>
        <v>0</v>
      </c>
      <c r="F3" s="1293">
        <f>'10,00'!F48</f>
        <v>0</v>
      </c>
      <c r="G3" s="1304">
        <f>'10,00'!F31</f>
        <v>0</v>
      </c>
      <c r="H3" s="1304">
        <f>'10,00'!F30</f>
        <v>0</v>
      </c>
      <c r="I3" s="1304">
        <f>'10,00'!F29</f>
        <v>0</v>
      </c>
      <c r="J3" s="1305">
        <f>'10,00'!F38</f>
        <v>0</v>
      </c>
      <c r="K3" s="1305">
        <f>'10,00'!F36</f>
        <v>0</v>
      </c>
      <c r="L3" s="1305">
        <f>'10,00'!F44</f>
        <v>0</v>
      </c>
      <c r="M3" s="1307">
        <f>'10,00'!F46</f>
        <v>0</v>
      </c>
      <c r="N3" s="1305">
        <f>'10,00'!F49</f>
        <v>0</v>
      </c>
      <c r="O3" s="1305">
        <f>'10,00'!F41</f>
        <v>0</v>
      </c>
      <c r="P3" s="1303">
        <f>Q3*T2</f>
        <v>0</v>
      </c>
      <c r="Q3" s="2656">
        <f>'10,00'!F19</f>
        <v>0</v>
      </c>
      <c r="R3" s="1301">
        <f>S3*T2</f>
        <v>0</v>
      </c>
      <c r="S3" s="2950">
        <f>'10,00'!F20</f>
        <v>0</v>
      </c>
      <c r="T3" s="3818">
        <f>'10,00'!F50</f>
        <v>0</v>
      </c>
      <c r="U3" s="3816">
        <f>'10,00'!F27</f>
        <v>0</v>
      </c>
      <c r="V3" s="3818">
        <f>'10,00'!F28</f>
        <v>0</v>
      </c>
    </row>
    <row r="4" spans="1:22" ht="36" customHeight="1">
      <c r="A4" s="4344" t="s">
        <v>522</v>
      </c>
      <c r="B4" s="1281" t="s">
        <v>405</v>
      </c>
      <c r="C4" s="1285" t="s">
        <v>158</v>
      </c>
      <c r="D4" s="1294"/>
      <c r="E4" s="1294"/>
      <c r="F4" s="1296"/>
      <c r="G4" s="1296"/>
      <c r="H4" s="1294"/>
      <c r="I4" s="1294"/>
      <c r="J4" s="1294"/>
      <c r="K4" s="1294"/>
      <c r="L4" s="1294"/>
      <c r="M4" s="1296"/>
      <c r="N4" s="1294"/>
      <c r="O4" s="1294"/>
      <c r="P4" s="1294"/>
      <c r="Q4" s="2654"/>
      <c r="R4" s="1294"/>
      <c r="S4" s="2655"/>
      <c r="T4" s="1283"/>
      <c r="U4" s="2953"/>
      <c r="V4" s="1283"/>
    </row>
    <row r="5" spans="1:22" ht="36" customHeight="1" thickBot="1">
      <c r="A5" s="4345"/>
      <c r="B5" s="2501">
        <f>B3</f>
        <v>0.41666666666666669</v>
      </c>
      <c r="C5" s="1288" t="s">
        <v>158</v>
      </c>
      <c r="D5" s="1298">
        <f>'10,00'!O43</f>
        <v>0</v>
      </c>
      <c r="E5" s="1298">
        <f>'10,00'!O45</f>
        <v>0</v>
      </c>
      <c r="F5" s="1300">
        <f>'10,00'!O48</f>
        <v>0</v>
      </c>
      <c r="G5" s="1300">
        <f>'10,00'!O29</f>
        <v>0</v>
      </c>
      <c r="H5" s="1298">
        <f>'10,00'!O30</f>
        <v>0</v>
      </c>
      <c r="I5" s="1298">
        <f>'10,00'!O31</f>
        <v>0</v>
      </c>
      <c r="J5" s="1298">
        <f>'10,00'!O38</f>
        <v>0</v>
      </c>
      <c r="K5" s="1298">
        <f>'10,00'!O36</f>
        <v>0</v>
      </c>
      <c r="L5" s="1298">
        <f>'10,00'!O44</f>
        <v>0</v>
      </c>
      <c r="M5" s="1300">
        <f>'10,00'!O46</f>
        <v>0</v>
      </c>
      <c r="N5" s="1298">
        <f>'10,00'!O49</f>
        <v>0</v>
      </c>
      <c r="O5" s="1298">
        <f>'10,00'!O41</f>
        <v>0</v>
      </c>
      <c r="P5" s="1303">
        <f>T2*Q5</f>
        <v>0</v>
      </c>
      <c r="Q5" s="2656">
        <f>'10,00'!O19</f>
        <v>0</v>
      </c>
      <c r="R5" s="1301">
        <f>T2*S5</f>
        <v>0</v>
      </c>
      <c r="S5" s="2950">
        <f>'10,00'!O20</f>
        <v>0</v>
      </c>
      <c r="T5" s="3818">
        <f>'10,00'!O50</f>
        <v>0</v>
      </c>
      <c r="U5" s="3816">
        <f>'10,00'!O27</f>
        <v>0</v>
      </c>
      <c r="V5" s="3818">
        <f>'10,00'!O28</f>
        <v>0</v>
      </c>
    </row>
    <row r="6" spans="1:22" ht="36" customHeight="1">
      <c r="A6" s="4342" t="s">
        <v>406</v>
      </c>
      <c r="B6" s="1281" t="s">
        <v>405</v>
      </c>
      <c r="C6" s="1285" t="s">
        <v>158</v>
      </c>
      <c r="D6" s="1294"/>
      <c r="E6" s="1294"/>
      <c r="F6" s="1296"/>
      <c r="G6" s="1296"/>
      <c r="H6" s="1294"/>
      <c r="I6" s="1294"/>
      <c r="J6" s="1294"/>
      <c r="K6" s="1294"/>
      <c r="L6" s="1294"/>
      <c r="M6" s="1296"/>
      <c r="N6" s="1294"/>
      <c r="O6" s="1294"/>
      <c r="P6" s="1294"/>
      <c r="Q6" s="2654"/>
      <c r="R6" s="1294"/>
      <c r="S6" s="2655"/>
      <c r="T6" s="1283"/>
      <c r="U6" s="2953"/>
      <c r="V6" s="1283"/>
    </row>
    <row r="7" spans="1:22" ht="36" customHeight="1" thickBot="1">
      <c r="A7" s="4345"/>
      <c r="B7" s="2501">
        <f>B3</f>
        <v>0.41666666666666669</v>
      </c>
      <c r="C7" s="1288" t="s">
        <v>158</v>
      </c>
      <c r="D7" s="1298">
        <f>'10,00'!X43</f>
        <v>1</v>
      </c>
      <c r="E7" s="1298">
        <f>'10,00'!X45</f>
        <v>1</v>
      </c>
      <c r="F7" s="1300">
        <f>'10,00'!X48</f>
        <v>0</v>
      </c>
      <c r="G7" s="1300">
        <f>'10,00'!X31</f>
        <v>1</v>
      </c>
      <c r="H7" s="1298">
        <f>'10,00'!X30</f>
        <v>0</v>
      </c>
      <c r="I7" s="1298">
        <f>'10,00'!X29</f>
        <v>1</v>
      </c>
      <c r="J7" s="1298">
        <f>'10,00'!X38</f>
        <v>0.35</v>
      </c>
      <c r="K7" s="1298">
        <f>'10,00'!X36</f>
        <v>0.5</v>
      </c>
      <c r="L7" s="1298">
        <f>'10,00'!X44</f>
        <v>0</v>
      </c>
      <c r="M7" s="1300">
        <f>'10,00'!X46</f>
        <v>0</v>
      </c>
      <c r="N7" s="1298">
        <f>'10,00'!X49</f>
        <v>0.5</v>
      </c>
      <c r="O7" s="1298">
        <f>'10,00'!X41</f>
        <v>1</v>
      </c>
      <c r="P7" s="1305">
        <f>Q7*T2</f>
        <v>0</v>
      </c>
      <c r="Q7" s="2656">
        <f>'10,00'!X19</f>
        <v>5</v>
      </c>
      <c r="R7" s="1301">
        <f>S7*T2</f>
        <v>0</v>
      </c>
      <c r="S7" s="2950">
        <f>'10,00'!X20</f>
        <v>0</v>
      </c>
      <c r="T7" s="3818">
        <f>'10,00'!X50</f>
        <v>1</v>
      </c>
      <c r="U7" s="3816">
        <f>'10,00'!X27</f>
        <v>19</v>
      </c>
      <c r="V7" s="3818">
        <f>'10,00'!X28</f>
        <v>15</v>
      </c>
    </row>
    <row r="8" spans="1:22" ht="36" customHeight="1">
      <c r="A8" s="4333" t="s">
        <v>82</v>
      </c>
      <c r="B8" s="1281" t="s">
        <v>405</v>
      </c>
      <c r="C8" s="1285" t="s">
        <v>158</v>
      </c>
      <c r="D8" s="1301"/>
      <c r="E8" s="1301"/>
      <c r="F8" s="1302"/>
      <c r="G8" s="1302"/>
      <c r="H8" s="1301"/>
      <c r="I8" s="1301"/>
      <c r="J8" s="1301"/>
      <c r="K8" s="1301"/>
      <c r="L8" s="1301"/>
      <c r="M8" s="1302"/>
      <c r="N8" s="1301"/>
      <c r="O8" s="1301"/>
      <c r="P8" s="1301"/>
      <c r="Q8" s="2654"/>
      <c r="R8" s="1294"/>
      <c r="S8" s="2655"/>
      <c r="T8" s="1283"/>
      <c r="U8" s="2953"/>
      <c r="V8" s="1283"/>
    </row>
    <row r="9" spans="1:22" ht="36" customHeight="1" thickBot="1">
      <c r="A9" s="4334"/>
      <c r="B9" s="2501">
        <f>B3</f>
        <v>0.41666666666666669</v>
      </c>
      <c r="C9" s="1288" t="s">
        <v>158</v>
      </c>
      <c r="D9" s="1292">
        <f>'10,00'!F95</f>
        <v>0</v>
      </c>
      <c r="E9" s="1292">
        <f>'10,00'!F97</f>
        <v>0.5</v>
      </c>
      <c r="F9" s="1293">
        <f>'10,00'!F100</f>
        <v>0</v>
      </c>
      <c r="G9" s="1293">
        <f>'10,00'!F83</f>
        <v>1</v>
      </c>
      <c r="H9" s="1292">
        <f>'10,00'!F82</f>
        <v>0</v>
      </c>
      <c r="I9" s="1292">
        <f>'10,00'!F81</f>
        <v>0.5</v>
      </c>
      <c r="J9" s="1292">
        <f>'10,00'!F90</f>
        <v>0</v>
      </c>
      <c r="K9" s="1292">
        <f>'10,00'!F88</f>
        <v>0.5</v>
      </c>
      <c r="L9" s="1292">
        <f>'10,00'!F96</f>
        <v>0.5</v>
      </c>
      <c r="M9" s="1293">
        <f>'10,00'!F98</f>
        <v>0</v>
      </c>
      <c r="N9" s="1292">
        <f>'19,00'!F362</f>
        <v>0</v>
      </c>
      <c r="O9" s="1292">
        <f>'10,00'!F93</f>
        <v>0</v>
      </c>
      <c r="P9" s="1303">
        <f>Q9*T2</f>
        <v>0</v>
      </c>
      <c r="Q9" s="2656">
        <f>'10,00'!F71</f>
        <v>1</v>
      </c>
      <c r="R9" s="1301">
        <f>S9*T2</f>
        <v>0</v>
      </c>
      <c r="S9" s="2950">
        <f>'10,00'!F72</f>
        <v>1</v>
      </c>
      <c r="T9" s="3818">
        <f>'10,00'!F102</f>
        <v>0.5</v>
      </c>
      <c r="U9" s="3816">
        <f>'10,00'!F79</f>
        <v>0</v>
      </c>
      <c r="V9" s="3818">
        <f>'10,00'!F80</f>
        <v>0</v>
      </c>
    </row>
    <row r="10" spans="1:22" ht="36" customHeight="1" thickBot="1">
      <c r="A10" s="4333" t="s">
        <v>83</v>
      </c>
      <c r="B10" s="1281" t="s">
        <v>405</v>
      </c>
      <c r="C10" s="1285" t="s">
        <v>158</v>
      </c>
      <c r="D10" s="1294"/>
      <c r="E10" s="1294"/>
      <c r="F10" s="1296"/>
      <c r="G10" s="1296"/>
      <c r="H10" s="1294"/>
      <c r="I10" s="1294"/>
      <c r="J10" s="1294"/>
      <c r="K10" s="1294"/>
      <c r="L10" s="1294"/>
      <c r="M10" s="1296"/>
      <c r="N10" s="1294"/>
      <c r="O10" s="1294"/>
      <c r="P10" s="1294"/>
      <c r="Q10" s="2654"/>
      <c r="R10" s="1294"/>
      <c r="S10" s="2655"/>
      <c r="T10" s="1284"/>
      <c r="U10" s="2953"/>
      <c r="V10" s="1283"/>
    </row>
    <row r="11" spans="1:22" ht="36" customHeight="1" thickBot="1">
      <c r="A11" s="4338"/>
      <c r="B11" s="2501">
        <f>B9</f>
        <v>0.41666666666666669</v>
      </c>
      <c r="C11" s="1288" t="s">
        <v>158</v>
      </c>
      <c r="D11" s="1298">
        <f>'10,00'!O95</f>
        <v>3</v>
      </c>
      <c r="E11" s="1298">
        <f>'10,00'!O97</f>
        <v>0.5</v>
      </c>
      <c r="F11" s="1300">
        <f>'10,00'!O100</f>
        <v>0</v>
      </c>
      <c r="G11" s="1300">
        <f>'10,00'!O83</f>
        <v>3</v>
      </c>
      <c r="H11" s="1298">
        <f>'10,00'!O82</f>
        <v>2</v>
      </c>
      <c r="I11" s="1298">
        <f>'10,00'!O81</f>
        <v>2</v>
      </c>
      <c r="J11" s="1298">
        <f>'10,00'!O90</f>
        <v>0</v>
      </c>
      <c r="K11" s="1298">
        <f>'10,00'!O88</f>
        <v>0</v>
      </c>
      <c r="L11" s="1298">
        <f>'10,00'!O96</f>
        <v>1</v>
      </c>
      <c r="M11" s="1300">
        <f>'10,00'!O98</f>
        <v>0.2</v>
      </c>
      <c r="N11" s="1298">
        <f>'10,00'!O101</f>
        <v>0.5</v>
      </c>
      <c r="O11" s="1298">
        <f>'10,00'!O93</f>
        <v>0</v>
      </c>
      <c r="P11" s="1303">
        <f>Q11*T2</f>
        <v>0</v>
      </c>
      <c r="Q11" s="2654">
        <f>'10,00'!O71</f>
        <v>2</v>
      </c>
      <c r="R11" s="1294">
        <f>S11*T2</f>
        <v>0</v>
      </c>
      <c r="S11" s="2655">
        <f>'10,00'!O72</f>
        <v>1</v>
      </c>
      <c r="T11" s="2562">
        <f>'10,00'!O102</f>
        <v>1.5</v>
      </c>
      <c r="U11" s="3816">
        <f>'10,00'!O79</f>
        <v>50</v>
      </c>
      <c r="V11" s="3818">
        <f>'10,00'!O80</f>
        <v>60</v>
      </c>
    </row>
    <row r="12" spans="1:22" ht="36" customHeight="1" thickBot="1">
      <c r="A12" s="4337" t="s">
        <v>122</v>
      </c>
      <c r="B12" s="1281" t="s">
        <v>405</v>
      </c>
      <c r="C12" s="1285" t="s">
        <v>158</v>
      </c>
      <c r="D12" s="1294"/>
      <c r="E12" s="1294"/>
      <c r="F12" s="1296"/>
      <c r="G12" s="1296"/>
      <c r="H12" s="1294"/>
      <c r="I12" s="1294"/>
      <c r="J12" s="1294"/>
      <c r="K12" s="1294"/>
      <c r="L12" s="1294"/>
      <c r="M12" s="1296"/>
      <c r="N12" s="1294"/>
      <c r="O12" s="1294"/>
      <c r="P12" s="1294"/>
      <c r="Q12" s="2654"/>
      <c r="R12" s="1294"/>
      <c r="S12" s="2655"/>
      <c r="T12" s="1284"/>
      <c r="U12" s="2953"/>
      <c r="V12" s="1283"/>
    </row>
    <row r="13" spans="1:22" ht="36" customHeight="1" thickBot="1">
      <c r="A13" s="4334"/>
      <c r="B13" s="2501">
        <f>B9</f>
        <v>0.41666666666666669</v>
      </c>
      <c r="C13" s="1288" t="s">
        <v>158</v>
      </c>
      <c r="D13" s="1298">
        <f>'10,00'!X95</f>
        <v>2</v>
      </c>
      <c r="E13" s="1298">
        <f>'10,00'!X97</f>
        <v>1</v>
      </c>
      <c r="F13" s="1300">
        <f>'10,00'!X100</f>
        <v>0</v>
      </c>
      <c r="G13" s="1300">
        <f>'10,00'!X83</f>
        <v>2.5</v>
      </c>
      <c r="H13" s="1298">
        <f>'10,00'!X82</f>
        <v>2</v>
      </c>
      <c r="I13" s="1298">
        <f>'10,00'!X81</f>
        <v>2.5</v>
      </c>
      <c r="J13" s="1298">
        <f>'10,00'!X90</f>
        <v>0.35</v>
      </c>
      <c r="K13" s="1298">
        <f>'10,00'!X88</f>
        <v>0</v>
      </c>
      <c r="L13" s="1298">
        <f>'10,00'!X96</f>
        <v>1.5</v>
      </c>
      <c r="M13" s="1300">
        <f>'10,00'!X98</f>
        <v>0</v>
      </c>
      <c r="N13" s="1298">
        <f>'10,00'!X101</f>
        <v>0.5</v>
      </c>
      <c r="O13" s="1298">
        <f>'10,00'!X93</f>
        <v>2</v>
      </c>
      <c r="P13" s="1303">
        <f>Q13*T2</f>
        <v>0</v>
      </c>
      <c r="Q13" s="2654">
        <f>'10,00'!X71</f>
        <v>0</v>
      </c>
      <c r="R13" s="1294">
        <f>S13*T2</f>
        <v>0</v>
      </c>
      <c r="S13" s="2655">
        <f>'10,00'!X72</f>
        <v>1</v>
      </c>
      <c r="T13" s="2562">
        <f>'10,00'!X102</f>
        <v>1.5</v>
      </c>
      <c r="U13" s="3816">
        <f>'10,00'!X79</f>
        <v>0</v>
      </c>
      <c r="V13" s="3818">
        <f>'10,00'!X80</f>
        <v>36</v>
      </c>
    </row>
    <row r="14" spans="1:22" ht="36" customHeight="1" thickBot="1">
      <c r="A14" s="4335" t="s">
        <v>872</v>
      </c>
      <c r="B14" s="1281" t="s">
        <v>405</v>
      </c>
      <c r="C14" s="1285" t="s">
        <v>158</v>
      </c>
      <c r="D14" s="1294"/>
      <c r="E14" s="1294"/>
      <c r="F14" s="1296"/>
      <c r="G14" s="1296"/>
      <c r="H14" s="1294"/>
      <c r="I14" s="1294"/>
      <c r="J14" s="1294"/>
      <c r="K14" s="1294"/>
      <c r="L14" s="1294"/>
      <c r="M14" s="1296"/>
      <c r="N14" s="1294"/>
      <c r="O14" s="1294"/>
      <c r="P14" s="1294"/>
      <c r="Q14" s="2654"/>
      <c r="R14" s="1294"/>
      <c r="S14" s="2655"/>
      <c r="T14" s="1284"/>
      <c r="U14" s="2953"/>
      <c r="V14" s="1283"/>
    </row>
    <row r="15" spans="1:22" ht="36" customHeight="1" thickBot="1">
      <c r="A15" s="4336"/>
      <c r="B15" s="2501">
        <f>B11</f>
        <v>0.41666666666666669</v>
      </c>
      <c r="C15" s="1288" t="s">
        <v>158</v>
      </c>
      <c r="D15" s="1298">
        <f>'10,00'!F147</f>
        <v>0</v>
      </c>
      <c r="E15" s="1298">
        <f>'10,00'!F149</f>
        <v>0</v>
      </c>
      <c r="F15" s="1300">
        <f>'10,00'!F152</f>
        <v>0</v>
      </c>
      <c r="G15" s="1300">
        <f>'10,00'!F135</f>
        <v>0</v>
      </c>
      <c r="H15" s="1298">
        <f>'10,00'!F134</f>
        <v>0</v>
      </c>
      <c r="I15" s="1298">
        <f>'10,00'!F133</f>
        <v>0</v>
      </c>
      <c r="J15" s="1298">
        <f>'10,00'!F142</f>
        <v>0</v>
      </c>
      <c r="K15" s="1298">
        <f>'10,00'!F140</f>
        <v>0</v>
      </c>
      <c r="L15" s="1298">
        <f>'10,00'!F148</f>
        <v>0</v>
      </c>
      <c r="M15" s="1300"/>
      <c r="N15" s="1298">
        <f>'10,00'!F153</f>
        <v>0</v>
      </c>
      <c r="O15" s="1298">
        <f>'10,00'!F145</f>
        <v>0</v>
      </c>
      <c r="P15" s="1303">
        <f>Q15*T2</f>
        <v>0</v>
      </c>
      <c r="Q15" s="2654">
        <f>'10,00'!F123</f>
        <v>0</v>
      </c>
      <c r="R15" s="1294">
        <f>S15*T2</f>
        <v>0</v>
      </c>
      <c r="S15" s="2655">
        <f>'10,00'!F124</f>
        <v>0</v>
      </c>
      <c r="T15" s="2562">
        <f>'10,00'!F154</f>
        <v>0</v>
      </c>
      <c r="U15" s="3816">
        <f>'10,00'!F131</f>
        <v>0</v>
      </c>
      <c r="V15" s="3818">
        <f>'10,00'!F132</f>
        <v>0</v>
      </c>
    </row>
    <row r="16" spans="1:22" ht="36" customHeight="1" thickBot="1">
      <c r="A16" s="4342" t="s">
        <v>87</v>
      </c>
      <c r="B16" s="1281" t="s">
        <v>405</v>
      </c>
      <c r="C16" s="1285" t="s">
        <v>158</v>
      </c>
      <c r="D16" s="1294"/>
      <c r="E16" s="1294"/>
      <c r="F16" s="1296"/>
      <c r="G16" s="1296"/>
      <c r="H16" s="1294"/>
      <c r="I16" s="1294"/>
      <c r="J16" s="1294"/>
      <c r="K16" s="1294"/>
      <c r="L16" s="1294"/>
      <c r="M16" s="1296"/>
      <c r="N16" s="1294"/>
      <c r="O16" s="1294"/>
      <c r="P16" s="1294"/>
      <c r="Q16" s="2654"/>
      <c r="R16" s="1294"/>
      <c r="S16" s="2655"/>
      <c r="T16" s="1284"/>
      <c r="U16" s="2953"/>
      <c r="V16" s="1283"/>
    </row>
    <row r="17" spans="1:22" ht="36" customHeight="1" thickBot="1">
      <c r="A17" s="4345"/>
      <c r="B17" s="2501">
        <f>B7</f>
        <v>0.41666666666666669</v>
      </c>
      <c r="C17" s="1288" t="s">
        <v>158</v>
      </c>
      <c r="D17" s="1298">
        <f>'10,00'!X147</f>
        <v>0.5</v>
      </c>
      <c r="E17" s="1298">
        <f>'10,00'!X149</f>
        <v>1</v>
      </c>
      <c r="F17" s="1300">
        <f>'10,00'!X152</f>
        <v>0.2</v>
      </c>
      <c r="G17" s="1300">
        <f>'10,00'!X135</f>
        <v>1</v>
      </c>
      <c r="H17" s="1298">
        <f>'10,00'!X134</f>
        <v>1</v>
      </c>
      <c r="I17" s="1298">
        <f>'10,00'!X133</f>
        <v>0.5</v>
      </c>
      <c r="J17" s="1298">
        <f>'10,00'!X142</f>
        <v>0.7</v>
      </c>
      <c r="K17" s="1298">
        <f>'10,00'!X140</f>
        <v>1.5</v>
      </c>
      <c r="L17" s="1298">
        <f>'10,00'!X148</f>
        <v>0</v>
      </c>
      <c r="M17" s="1300">
        <f>'10,00'!X150</f>
        <v>0</v>
      </c>
      <c r="N17" s="1298">
        <f>'10,00'!X153</f>
        <v>0</v>
      </c>
      <c r="O17" s="1298">
        <f>'10,00'!X145</f>
        <v>2</v>
      </c>
      <c r="P17" s="1305">
        <f>Q17*T2</f>
        <v>0</v>
      </c>
      <c r="Q17" s="2654">
        <f>'10,00'!X123</f>
        <v>1</v>
      </c>
      <c r="R17" s="1294">
        <f>S17*T2</f>
        <v>0</v>
      </c>
      <c r="S17" s="2655">
        <f>'10,00'!X124</f>
        <v>2</v>
      </c>
      <c r="T17" s="2562">
        <f>'10,00'!X154</f>
        <v>1</v>
      </c>
      <c r="U17" s="3816">
        <f>'10,00'!X131</f>
        <v>10</v>
      </c>
      <c r="V17" s="3818">
        <f>'10,00'!X132</f>
        <v>0</v>
      </c>
    </row>
    <row r="18" spans="1:22" ht="36" customHeight="1" thickBot="1">
      <c r="A18" s="4342" t="s">
        <v>898</v>
      </c>
      <c r="B18" s="1281" t="s">
        <v>405</v>
      </c>
      <c r="C18" s="1289" t="s">
        <v>158</v>
      </c>
      <c r="D18" s="1301"/>
      <c r="E18" s="1301"/>
      <c r="F18" s="1302"/>
      <c r="G18" s="1302"/>
      <c r="H18" s="1301"/>
      <c r="I18" s="1301"/>
      <c r="J18" s="1301"/>
      <c r="K18" s="1301"/>
      <c r="L18" s="1301"/>
      <c r="M18" s="1302"/>
      <c r="N18" s="1301"/>
      <c r="O18" s="1301"/>
      <c r="P18" s="1301"/>
      <c r="Q18" s="2654"/>
      <c r="R18" s="1294"/>
      <c r="S18" s="2655"/>
      <c r="T18" s="1284"/>
      <c r="U18" s="2953"/>
      <c r="V18" s="1283"/>
    </row>
    <row r="19" spans="1:22" ht="36" customHeight="1" thickBot="1">
      <c r="A19" s="4345"/>
      <c r="B19" s="2501">
        <f>B17</f>
        <v>0.41666666666666669</v>
      </c>
      <c r="C19" s="1287" t="s">
        <v>158</v>
      </c>
      <c r="D19" s="1303">
        <f>'10,00'!O147</f>
        <v>0</v>
      </c>
      <c r="E19" s="1303">
        <f>'10,00'!O149</f>
        <v>0</v>
      </c>
      <c r="F19" s="1304">
        <f>'10,00'!O152</f>
        <v>0</v>
      </c>
      <c r="G19" s="1304">
        <f>'10,00'!O135</f>
        <v>0</v>
      </c>
      <c r="H19" s="1292">
        <f>'10,00'!O134</f>
        <v>0</v>
      </c>
      <c r="I19" s="1292">
        <f>'10,00'!O133</f>
        <v>0</v>
      </c>
      <c r="J19" s="1292">
        <f>'10,00'!O142</f>
        <v>0</v>
      </c>
      <c r="K19" s="1292">
        <f>'10,00'!O140</f>
        <v>0</v>
      </c>
      <c r="L19" s="1292">
        <f>'10,00'!O148</f>
        <v>0</v>
      </c>
      <c r="M19" s="1293">
        <f>'10,00'!O150</f>
        <v>0</v>
      </c>
      <c r="N19" s="1292">
        <f>'10,00'!O153</f>
        <v>0</v>
      </c>
      <c r="O19" s="1292">
        <f>'10,00'!O145</f>
        <v>0</v>
      </c>
      <c r="P19" s="1305">
        <f>Q19*T4</f>
        <v>0</v>
      </c>
      <c r="Q19" s="2654">
        <f>'10,00'!O123</f>
        <v>0</v>
      </c>
      <c r="R19" s="1294">
        <f>S19*T4</f>
        <v>0</v>
      </c>
      <c r="S19" s="2655">
        <f>'10,00'!O124</f>
        <v>0</v>
      </c>
      <c r="T19" s="2562">
        <f>'10,00'!O154</f>
        <v>0</v>
      </c>
      <c r="U19" s="3816">
        <f>'10,00'!O131</f>
        <v>0</v>
      </c>
      <c r="V19" s="3818">
        <f>'10,00'!O132</f>
        <v>0</v>
      </c>
    </row>
    <row r="20" spans="1:22" ht="36" customHeight="1" thickBot="1">
      <c r="A20" s="4333" t="s">
        <v>89</v>
      </c>
      <c r="B20" s="1281" t="s">
        <v>405</v>
      </c>
      <c r="C20" s="1285" t="s">
        <v>158</v>
      </c>
      <c r="D20" s="1294"/>
      <c r="E20" s="1294"/>
      <c r="F20" s="1296"/>
      <c r="G20" s="1296"/>
      <c r="H20" s="1294"/>
      <c r="I20" s="1294"/>
      <c r="J20" s="1294"/>
      <c r="K20" s="1294"/>
      <c r="L20" s="1294"/>
      <c r="M20" s="1296"/>
      <c r="N20" s="1294"/>
      <c r="O20" s="1294"/>
      <c r="P20" s="1294"/>
      <c r="Q20" s="2654"/>
      <c r="R20" s="1294"/>
      <c r="S20" s="2655"/>
      <c r="T20" s="1284"/>
      <c r="U20" s="2953"/>
      <c r="V20" s="1283"/>
    </row>
    <row r="21" spans="1:22" ht="36" customHeight="1" thickBot="1">
      <c r="A21" s="4334"/>
      <c r="B21" s="2501">
        <f>B17</f>
        <v>0.41666666666666669</v>
      </c>
      <c r="C21" s="1288" t="s">
        <v>158</v>
      </c>
      <c r="D21" s="1305">
        <f>'10,00'!O199</f>
        <v>0</v>
      </c>
      <c r="E21" s="1305">
        <f>'10,00'!O201</f>
        <v>0</v>
      </c>
      <c r="F21" s="1307">
        <f>'10,00'!O204</f>
        <v>0</v>
      </c>
      <c r="G21" s="1307">
        <f>'10,00'!O187</f>
        <v>0</v>
      </c>
      <c r="H21" s="1298">
        <f>'10,00'!O186</f>
        <v>0</v>
      </c>
      <c r="I21" s="1298">
        <f>'10,00'!O185</f>
        <v>0</v>
      </c>
      <c r="J21" s="1298">
        <f>'10,00'!O194</f>
        <v>0</v>
      </c>
      <c r="K21" s="1298">
        <f>'10,00'!O192</f>
        <v>0</v>
      </c>
      <c r="L21" s="1298">
        <f>'10,00'!O200</f>
        <v>0</v>
      </c>
      <c r="M21" s="1300">
        <f>'10,00'!O202</f>
        <v>0</v>
      </c>
      <c r="N21" s="1298">
        <f>'10,00'!O205</f>
        <v>0</v>
      </c>
      <c r="O21" s="1298">
        <f>'10,00'!O197</f>
        <v>0</v>
      </c>
      <c r="P21" s="1303">
        <f>Q21*T2</f>
        <v>0</v>
      </c>
      <c r="Q21" s="2654">
        <f>'10,00'!O175</f>
        <v>0</v>
      </c>
      <c r="R21" s="1294">
        <f>S21*T2</f>
        <v>0</v>
      </c>
      <c r="S21" s="2655">
        <f>'10,00'!O176</f>
        <v>0</v>
      </c>
      <c r="T21" s="2562">
        <f>'10,00'!O206</f>
        <v>0</v>
      </c>
      <c r="U21" s="3816">
        <f>'10,00'!O183</f>
        <v>0</v>
      </c>
      <c r="V21" s="3818">
        <f>'10,00'!O184</f>
        <v>0</v>
      </c>
    </row>
    <row r="22" spans="1:22" ht="36" customHeight="1" thickBot="1">
      <c r="A22" s="4333" t="s">
        <v>90</v>
      </c>
      <c r="B22" s="1281" t="s">
        <v>405</v>
      </c>
      <c r="C22" s="1285" t="s">
        <v>158</v>
      </c>
      <c r="D22" s="1294"/>
      <c r="E22" s="1294"/>
      <c r="F22" s="1294"/>
      <c r="G22" s="1585"/>
      <c r="H22" s="1585"/>
      <c r="I22" s="2657"/>
      <c r="J22" s="1294"/>
      <c r="K22" s="1585"/>
      <c r="L22" s="1296"/>
      <c r="M22" s="1296"/>
      <c r="N22" s="1294"/>
      <c r="O22" s="1294"/>
      <c r="P22" s="1294"/>
      <c r="Q22" s="2654"/>
      <c r="R22" s="1294"/>
      <c r="S22" s="2655"/>
      <c r="T22" s="1284"/>
      <c r="U22" s="2953"/>
      <c r="V22" s="1283"/>
    </row>
    <row r="23" spans="1:22" ht="36" customHeight="1" thickBot="1">
      <c r="A23" s="4334"/>
      <c r="B23" s="2501"/>
      <c r="C23" s="1288" t="s">
        <v>158</v>
      </c>
      <c r="D23" s="1298">
        <f>'10,00'!W199</f>
        <v>2</v>
      </c>
      <c r="E23" s="1298">
        <f>'10,00'!X201</f>
        <v>1</v>
      </c>
      <c r="F23" s="1298">
        <f>'10,00'!X204</f>
        <v>0.2</v>
      </c>
      <c r="G23" s="1298">
        <f>'10,00'!X187</f>
        <v>1.5</v>
      </c>
      <c r="H23" s="1298">
        <f>'10,00'!X186</f>
        <v>2.5</v>
      </c>
      <c r="I23" s="1299">
        <f>'10,00'!X185</f>
        <v>1.5</v>
      </c>
      <c r="J23" s="1298">
        <f>'10,00'!X194</f>
        <v>0</v>
      </c>
      <c r="K23" s="1298">
        <f>'10,00'!X192</f>
        <v>1</v>
      </c>
      <c r="L23" s="1306">
        <f>'10,00'!X200</f>
        <v>0.5</v>
      </c>
      <c r="M23" s="1307">
        <f>'10,00'!X202</f>
        <v>0</v>
      </c>
      <c r="N23" s="1305">
        <f>'10,00'!X205</f>
        <v>0.5</v>
      </c>
      <c r="O23" s="1305">
        <f>'10,00'!X197</f>
        <v>0</v>
      </c>
      <c r="P23" s="1305">
        <f>Q23*T2</f>
        <v>0</v>
      </c>
      <c r="Q23" s="2656">
        <f>'10,00'!X175</f>
        <v>5</v>
      </c>
      <c r="R23" s="1301">
        <f>S23*T2</f>
        <v>0</v>
      </c>
      <c r="S23" s="2950">
        <f>'10,00'!X176</f>
        <v>4</v>
      </c>
      <c r="T23" s="2562">
        <f>'10,00'!X206</f>
        <v>0.5</v>
      </c>
      <c r="U23" s="3816">
        <f>'10,00'!X183</f>
        <v>60</v>
      </c>
      <c r="V23" s="3818">
        <f>'10,00'!X184</f>
        <v>39</v>
      </c>
    </row>
    <row r="24" spans="1:22" ht="36" customHeight="1" thickBot="1">
      <c r="A24" s="4335" t="s">
        <v>407</v>
      </c>
      <c r="B24" s="1281" t="s">
        <v>405</v>
      </c>
      <c r="C24" s="1285" t="s">
        <v>158</v>
      </c>
      <c r="D24" s="1294"/>
      <c r="E24" s="1294"/>
      <c r="F24" s="1294"/>
      <c r="G24" s="1585"/>
      <c r="H24" s="1585"/>
      <c r="I24" s="2657"/>
      <c r="J24" s="1585"/>
      <c r="K24" s="1585"/>
      <c r="L24" s="1296"/>
      <c r="M24" s="1296"/>
      <c r="N24" s="1294"/>
      <c r="O24" s="1294"/>
      <c r="P24" s="1294"/>
      <c r="Q24" s="2654"/>
      <c r="R24" s="1294"/>
      <c r="S24" s="2655"/>
      <c r="T24" s="1284"/>
      <c r="U24" s="2953"/>
      <c r="V24" s="1283"/>
    </row>
    <row r="25" spans="1:22" ht="36" customHeight="1" thickBot="1">
      <c r="A25" s="4336"/>
      <c r="B25" s="2501">
        <f>B21</f>
        <v>0.41666666666666669</v>
      </c>
      <c r="C25" s="1288" t="s">
        <v>158</v>
      </c>
      <c r="D25" s="1298">
        <f>'10,00'!F251</f>
        <v>1.5</v>
      </c>
      <c r="E25" s="1298">
        <f>'10,00'!F253</f>
        <v>0.5</v>
      </c>
      <c r="F25" s="1298">
        <f>'10,00'!F256</f>
        <v>0</v>
      </c>
      <c r="G25" s="1298">
        <f>'10,00'!F239</f>
        <v>0.5</v>
      </c>
      <c r="H25" s="1298">
        <f>'10,00'!F238</f>
        <v>1</v>
      </c>
      <c r="I25" s="1299">
        <f>'10,00'!F237</f>
        <v>0.5</v>
      </c>
      <c r="J25" s="1298">
        <f>'10,00'!F246</f>
        <v>0.35</v>
      </c>
      <c r="K25" s="1298">
        <f>'10,00'!F244</f>
        <v>1</v>
      </c>
      <c r="L25" s="1306">
        <f>'10,00'!F252</f>
        <v>0.5</v>
      </c>
      <c r="M25" s="1307">
        <f>'10,00'!F254</f>
        <v>0.2</v>
      </c>
      <c r="N25" s="1305">
        <f>'10,00'!F257</f>
        <v>0.5</v>
      </c>
      <c r="O25" s="1305">
        <f>'10,00'!F249</f>
        <v>0</v>
      </c>
      <c r="P25" s="1305">
        <f>Q25*T2</f>
        <v>0</v>
      </c>
      <c r="Q25" s="2656">
        <f>'10,00'!F227</f>
        <v>0</v>
      </c>
      <c r="R25" s="1301">
        <f>S25*T2</f>
        <v>0</v>
      </c>
      <c r="S25" s="2950">
        <f>'10,00'!F228</f>
        <v>0</v>
      </c>
      <c r="T25" s="2562">
        <f>'10,00'!F258</f>
        <v>0.5</v>
      </c>
      <c r="U25" s="3816">
        <f>'10,00'!F235</f>
        <v>11</v>
      </c>
      <c r="V25" s="3818">
        <f>'10,00'!F236</f>
        <v>1</v>
      </c>
    </row>
    <row r="26" spans="1:22" ht="36" customHeight="1" thickBot="1">
      <c r="A26" s="4335"/>
      <c r="B26" s="1281" t="s">
        <v>405</v>
      </c>
      <c r="C26" s="1289" t="s">
        <v>158</v>
      </c>
      <c r="D26" s="1301"/>
      <c r="E26" s="1301"/>
      <c r="F26" s="1302"/>
      <c r="G26" s="1302"/>
      <c r="H26" s="1301"/>
      <c r="I26" s="1301"/>
      <c r="J26" s="1301"/>
      <c r="K26" s="1301"/>
      <c r="L26" s="1301"/>
      <c r="M26" s="1302"/>
      <c r="N26" s="1301"/>
      <c r="O26" s="1301"/>
      <c r="P26" s="1301"/>
      <c r="Q26" s="2654"/>
      <c r="R26" s="1294"/>
      <c r="S26" s="2655"/>
      <c r="T26" s="2964"/>
      <c r="U26" s="2953"/>
      <c r="V26" s="1283"/>
    </row>
    <row r="27" spans="1:22" ht="36" customHeight="1" thickBot="1">
      <c r="A27" s="4336"/>
      <c r="B27" s="2501">
        <f>B21</f>
        <v>0.41666666666666669</v>
      </c>
      <c r="C27" s="1288" t="s">
        <v>158</v>
      </c>
      <c r="D27" s="1298"/>
      <c r="E27" s="1298"/>
      <c r="F27" s="1300"/>
      <c r="G27" s="1293"/>
      <c r="H27" s="1292"/>
      <c r="I27" s="1292"/>
      <c r="J27" s="1292"/>
      <c r="K27" s="1292"/>
      <c r="L27" s="1292"/>
      <c r="M27" s="1293"/>
      <c r="N27" s="1292"/>
      <c r="O27" s="1292"/>
      <c r="P27" s="1303"/>
      <c r="Q27" s="2654"/>
      <c r="R27" s="1294"/>
      <c r="S27" s="2655"/>
      <c r="T27" s="2965"/>
      <c r="U27" s="3816"/>
      <c r="V27" s="3818"/>
    </row>
    <row r="28" spans="1:22" ht="36" customHeight="1" thickBot="1">
      <c r="A28" s="4335" t="s">
        <v>92</v>
      </c>
      <c r="B28" s="1281" t="s">
        <v>405</v>
      </c>
      <c r="C28" s="1285" t="s">
        <v>158</v>
      </c>
      <c r="D28" s="1294"/>
      <c r="E28" s="1294"/>
      <c r="F28" s="1296"/>
      <c r="G28" s="1296"/>
      <c r="H28" s="1294"/>
      <c r="I28" s="1294"/>
      <c r="J28" s="1294"/>
      <c r="K28" s="1294"/>
      <c r="L28" s="1294"/>
      <c r="M28" s="1296"/>
      <c r="N28" s="1294"/>
      <c r="O28" s="1294"/>
      <c r="P28" s="1294"/>
      <c r="Q28" s="2654"/>
      <c r="R28" s="1294"/>
      <c r="S28" s="2655"/>
      <c r="T28" s="2966"/>
      <c r="U28" s="2953"/>
      <c r="V28" s="1283"/>
    </row>
    <row r="29" spans="1:22" ht="36" customHeight="1" thickBot="1">
      <c r="A29" s="4336"/>
      <c r="B29" s="2501">
        <f>B27</f>
        <v>0.41666666666666669</v>
      </c>
      <c r="C29" s="1288" t="s">
        <v>158</v>
      </c>
      <c r="D29" s="1298">
        <f>'10,00'!W251</f>
        <v>0</v>
      </c>
      <c r="E29" s="1298">
        <f>'10,00'!X253</f>
        <v>0</v>
      </c>
      <c r="F29" s="1300">
        <f>'10,00'!X256</f>
        <v>0</v>
      </c>
      <c r="G29" s="1300">
        <f>'10,00'!X239</f>
        <v>0</v>
      </c>
      <c r="H29" s="1298">
        <f>'10,00'!X238</f>
        <v>0</v>
      </c>
      <c r="I29" s="1298">
        <f>'10,00'!X237</f>
        <v>0</v>
      </c>
      <c r="J29" s="1298">
        <f>'10,00'!X246</f>
        <v>0</v>
      </c>
      <c r="K29" s="1298">
        <f>'10,00'!X244</f>
        <v>0</v>
      </c>
      <c r="L29" s="1298">
        <f>'10,00'!X252</f>
        <v>0</v>
      </c>
      <c r="M29" s="1300">
        <f>'10,00'!X254</f>
        <v>0</v>
      </c>
      <c r="N29" s="1298">
        <f>'10,00'!X257</f>
        <v>0</v>
      </c>
      <c r="O29" s="1298">
        <f>'10,00'!X249</f>
        <v>0</v>
      </c>
      <c r="P29" s="1303">
        <f>Q29*T2</f>
        <v>0</v>
      </c>
      <c r="Q29" s="2654">
        <f>'10,00'!X227</f>
        <v>0</v>
      </c>
      <c r="R29" s="1294">
        <f>S29*T2</f>
        <v>0</v>
      </c>
      <c r="S29" s="2655">
        <f>'10,00'!X228</f>
        <v>0</v>
      </c>
      <c r="T29" s="2562">
        <f>'10,00'!X258</f>
        <v>0</v>
      </c>
      <c r="U29" s="3816">
        <f>'10,00'!X235</f>
        <v>0</v>
      </c>
      <c r="V29" s="3818">
        <f>'10,00'!X236</f>
        <v>0</v>
      </c>
    </row>
    <row r="30" spans="1:22" ht="36" customHeight="1" thickBot="1">
      <c r="A30" s="4328" t="s">
        <v>93</v>
      </c>
      <c r="B30" s="1281" t="s">
        <v>405</v>
      </c>
      <c r="C30" s="1285" t="s">
        <v>158</v>
      </c>
      <c r="D30" s="1294"/>
      <c r="E30" s="1294"/>
      <c r="F30" s="1296"/>
      <c r="G30" s="1296"/>
      <c r="H30" s="1294"/>
      <c r="I30" s="1294"/>
      <c r="J30" s="1294"/>
      <c r="K30" s="1294"/>
      <c r="L30" s="1294"/>
      <c r="M30" s="1296"/>
      <c r="N30" s="1294"/>
      <c r="O30" s="1294"/>
      <c r="P30" s="1294"/>
      <c r="Q30" s="2654"/>
      <c r="R30" s="1294"/>
      <c r="S30" s="2655"/>
      <c r="T30" s="1284"/>
      <c r="U30" s="2953"/>
      <c r="V30" s="1283"/>
    </row>
    <row r="31" spans="1:22" ht="36" customHeight="1" thickBot="1">
      <c r="A31" s="4330"/>
      <c r="B31" s="2501">
        <f>B27</f>
        <v>0.41666666666666669</v>
      </c>
      <c r="C31" s="1288" t="s">
        <v>158</v>
      </c>
      <c r="D31" s="1298">
        <f>'10,00'!F303</f>
        <v>0</v>
      </c>
      <c r="E31" s="1298">
        <f>'10,00'!F305</f>
        <v>0</v>
      </c>
      <c r="F31" s="1300">
        <f>'10,00'!F308</f>
        <v>0</v>
      </c>
      <c r="G31" s="1300">
        <f>'10,00'!F291</f>
        <v>0</v>
      </c>
      <c r="H31" s="1298">
        <f>'10,00'!F290</f>
        <v>0</v>
      </c>
      <c r="I31" s="1298">
        <f>'10,00'!F289</f>
        <v>0</v>
      </c>
      <c r="J31" s="1298">
        <f>'10,00'!F298</f>
        <v>0</v>
      </c>
      <c r="K31" s="1298">
        <f>'10,00'!F296</f>
        <v>0</v>
      </c>
      <c r="L31" s="1298">
        <f>'10,00'!F304</f>
        <v>0</v>
      </c>
      <c r="M31" s="1300">
        <f>'10,00'!F306</f>
        <v>0</v>
      </c>
      <c r="N31" s="1298">
        <f>'10,00'!F309</f>
        <v>0</v>
      </c>
      <c r="O31" s="1298">
        <f>'10,00'!F301</f>
        <v>0</v>
      </c>
      <c r="P31" s="1303">
        <f>Q31*T2</f>
        <v>0</v>
      </c>
      <c r="Q31" s="2654">
        <f>'10,00'!F279</f>
        <v>0</v>
      </c>
      <c r="R31" s="1294">
        <f>S31*T2</f>
        <v>0</v>
      </c>
      <c r="S31" s="2655">
        <f>'10,00'!F280</f>
        <v>0</v>
      </c>
      <c r="T31" s="2562">
        <f>'10,00'!F310</f>
        <v>0</v>
      </c>
      <c r="U31" s="3816">
        <f>'10,00'!F287</f>
        <v>0</v>
      </c>
      <c r="V31" s="3818">
        <f>'10,00'!F288</f>
        <v>0</v>
      </c>
    </row>
    <row r="32" spans="1:22" ht="36" customHeight="1" thickBot="1">
      <c r="A32" s="4328" t="s">
        <v>542</v>
      </c>
      <c r="B32" s="3812"/>
      <c r="C32" s="1287" t="s">
        <v>158</v>
      </c>
      <c r="D32" s="1294"/>
      <c r="E32" s="1294"/>
      <c r="F32" s="1296"/>
      <c r="G32" s="1296"/>
      <c r="H32" s="1294"/>
      <c r="I32" s="1294"/>
      <c r="J32" s="1294"/>
      <c r="K32" s="1294"/>
      <c r="L32" s="1294"/>
      <c r="M32" s="1296"/>
      <c r="N32" s="1294"/>
      <c r="O32" s="1294"/>
      <c r="P32" s="1294"/>
      <c r="Q32" s="2654"/>
      <c r="R32" s="1294"/>
      <c r="S32" s="2655"/>
      <c r="T32" s="1284"/>
      <c r="U32" s="2953"/>
      <c r="V32" s="1283"/>
    </row>
    <row r="33" spans="1:22" ht="36" customHeight="1" thickBot="1">
      <c r="A33" s="4330"/>
      <c r="B33" s="3772">
        <f>B31</f>
        <v>0.41666666666666669</v>
      </c>
      <c r="C33" s="1287" t="s">
        <v>158</v>
      </c>
      <c r="D33" s="1303">
        <f>'10,00'!O303</f>
        <v>1</v>
      </c>
      <c r="E33" s="1303">
        <f>'10,00'!O305</f>
        <v>0.5</v>
      </c>
      <c r="F33" s="1304">
        <f>'10,00'!O308</f>
        <v>0</v>
      </c>
      <c r="G33" s="1304">
        <f>'10,00'!O291</f>
        <v>2</v>
      </c>
      <c r="H33" s="1303">
        <f>'10,00'!O290</f>
        <v>2</v>
      </c>
      <c r="I33" s="1303">
        <f>'10,00'!O289</f>
        <v>1.5</v>
      </c>
      <c r="J33" s="1303">
        <f>'10,00'!O298</f>
        <v>0.35</v>
      </c>
      <c r="K33" s="1303">
        <f>'10,00'!O296</f>
        <v>1</v>
      </c>
      <c r="L33" s="1303">
        <f>'10,00'!O304</f>
        <v>1.5</v>
      </c>
      <c r="M33" s="1304">
        <f>'10,00'!O306</f>
        <v>0</v>
      </c>
      <c r="N33" s="1303">
        <f>'10,00'!O309</f>
        <v>0.5</v>
      </c>
      <c r="O33" s="1303">
        <f>'10,00'!O301</f>
        <v>0</v>
      </c>
      <c r="P33" s="1303">
        <f>Q33*T2</f>
        <v>0</v>
      </c>
      <c r="Q33" s="2658">
        <f>'10,00'!O279</f>
        <v>2</v>
      </c>
      <c r="R33" s="1303">
        <f>S33*T2</f>
        <v>0</v>
      </c>
      <c r="S33" s="2951">
        <f>'10,00'!O280</f>
        <v>3</v>
      </c>
      <c r="T33" s="2562">
        <f>'10,00'!O310</f>
        <v>0.5</v>
      </c>
      <c r="U33" s="3816">
        <f>'10,00'!O287</f>
        <v>30</v>
      </c>
      <c r="V33" s="3818">
        <f>'10,00'!O288</f>
        <v>60</v>
      </c>
    </row>
    <row r="34" spans="1:22" ht="36" customHeight="1" thickBot="1">
      <c r="A34" s="4328" t="s">
        <v>522</v>
      </c>
      <c r="B34" s="1281" t="s">
        <v>405</v>
      </c>
      <c r="C34" s="1290" t="s">
        <v>158</v>
      </c>
      <c r="D34" s="1294"/>
      <c r="E34" s="1294"/>
      <c r="F34" s="1294"/>
      <c r="G34" s="1294"/>
      <c r="H34" s="1295"/>
      <c r="I34" s="1294"/>
      <c r="J34" s="1294"/>
      <c r="K34" s="1294"/>
      <c r="L34" s="1295"/>
      <c r="M34" s="1296"/>
      <c r="N34" s="1294"/>
      <c r="O34" s="1294"/>
      <c r="P34" s="1295"/>
      <c r="Q34" s="2654"/>
      <c r="R34" s="1295"/>
      <c r="S34" s="2655"/>
      <c r="T34" s="1284"/>
      <c r="U34" s="2953"/>
      <c r="V34" s="1283"/>
    </row>
    <row r="35" spans="1:22" ht="36" customHeight="1" thickBot="1">
      <c r="A35" s="4330"/>
      <c r="B35" s="2501">
        <f>B31</f>
        <v>0.41666666666666669</v>
      </c>
      <c r="C35" s="1291" t="s">
        <v>158</v>
      </c>
      <c r="D35" s="1305"/>
      <c r="E35" s="1305">
        <f>'10,00'!F357</f>
        <v>0</v>
      </c>
      <c r="F35" s="1305">
        <f>'10,00'!F360</f>
        <v>0</v>
      </c>
      <c r="G35" s="1305">
        <f>'10,00'!F343</f>
        <v>0</v>
      </c>
      <c r="H35" s="1306">
        <f>'10,00'!F342</f>
        <v>0</v>
      </c>
      <c r="I35" s="1305">
        <f>'10,00'!F341</f>
        <v>0</v>
      </c>
      <c r="J35" s="1305">
        <f>'10,00'!F350</f>
        <v>0</v>
      </c>
      <c r="K35" s="1305">
        <f>'10,00'!F348</f>
        <v>0</v>
      </c>
      <c r="L35" s="1306"/>
      <c r="M35" s="1307"/>
      <c r="N35" s="1305">
        <f>'10,00'!F361</f>
        <v>0</v>
      </c>
      <c r="O35" s="1305">
        <f>'10,00'!F353</f>
        <v>0</v>
      </c>
      <c r="P35" s="1306">
        <f>Q35*T2</f>
        <v>0</v>
      </c>
      <c r="Q35" s="2659">
        <f>'10,00'!F331</f>
        <v>0</v>
      </c>
      <c r="R35" s="1306">
        <f>S35*T2</f>
        <v>0</v>
      </c>
      <c r="S35" s="2952">
        <f>'10,00'!F332</f>
        <v>0</v>
      </c>
      <c r="T35" s="2562">
        <f>'10,00'!F362</f>
        <v>0</v>
      </c>
      <c r="U35" s="3816"/>
      <c r="V35" s="3818"/>
    </row>
    <row r="36" spans="1:22" ht="36" customHeight="1">
      <c r="A36" s="4328"/>
      <c r="B36" s="1281" t="s">
        <v>405</v>
      </c>
      <c r="C36" s="1285" t="s">
        <v>158</v>
      </c>
      <c r="D36" s="1294"/>
      <c r="E36" s="1294"/>
      <c r="F36" s="1296"/>
      <c r="G36" s="1296"/>
      <c r="H36" s="1297"/>
      <c r="I36" s="1297"/>
      <c r="J36" s="1297"/>
      <c r="K36" s="1297"/>
      <c r="L36" s="1297"/>
      <c r="M36" s="1296"/>
      <c r="N36" s="1297"/>
      <c r="O36" s="1297"/>
      <c r="P36" s="1297"/>
      <c r="Q36" s="1283"/>
      <c r="R36" s="1297"/>
      <c r="S36" s="2953"/>
      <c r="T36" s="2964"/>
      <c r="U36" s="2953"/>
      <c r="V36" s="1283"/>
    </row>
    <row r="37" spans="1:22" ht="36" customHeight="1" thickBot="1">
      <c r="A37" s="4329"/>
      <c r="B37" s="2501">
        <f>B31</f>
        <v>0.41666666666666669</v>
      </c>
      <c r="C37" s="1287" t="s">
        <v>158</v>
      </c>
      <c r="D37" s="1303"/>
      <c r="E37" s="1303"/>
      <c r="F37" s="1304"/>
      <c r="G37" s="1558"/>
      <c r="H37" s="1308"/>
      <c r="I37" s="1308"/>
      <c r="J37" s="1308"/>
      <c r="K37" s="1308"/>
      <c r="L37" s="1308"/>
      <c r="M37" s="1304"/>
      <c r="N37" s="1308"/>
      <c r="O37" s="1308"/>
      <c r="P37" s="1308"/>
      <c r="Q37" s="1284"/>
      <c r="R37" s="1308"/>
      <c r="S37" s="2954"/>
      <c r="T37" s="2966"/>
      <c r="U37" s="2277"/>
      <c r="V37" s="48"/>
    </row>
    <row r="38" spans="1:22" ht="31.5" customHeight="1" thickBot="1">
      <c r="A38" s="1309" t="s">
        <v>154</v>
      </c>
      <c r="B38" s="173"/>
      <c r="C38" s="174"/>
      <c r="D38" s="1310">
        <f>D3+D5+D7+D9+D11+D13+D15+D17+D19+D21+D23+D25+D29+D31+D33</f>
        <v>11</v>
      </c>
      <c r="E38" s="1311">
        <f t="shared" ref="E38:S38" si="0">SUM(E3:E37)</f>
        <v>6</v>
      </c>
      <c r="F38" s="2695">
        <f>SUM(F3:F37)</f>
        <v>0.4</v>
      </c>
      <c r="G38" s="1310">
        <f t="shared" si="0"/>
        <v>12.5</v>
      </c>
      <c r="H38" s="1311">
        <f t="shared" si="0"/>
        <v>10.5</v>
      </c>
      <c r="I38" s="1310">
        <f t="shared" si="0"/>
        <v>10</v>
      </c>
      <c r="J38" s="1310">
        <f t="shared" si="0"/>
        <v>2.1</v>
      </c>
      <c r="K38" s="1311">
        <f t="shared" si="0"/>
        <v>5.5</v>
      </c>
      <c r="L38" s="1310">
        <f>L3+L5+L7+L9+L11+L13+L15+L17+L19+L21+L23+L25+L29+L31+L33</f>
        <v>5.5</v>
      </c>
      <c r="M38" s="2697">
        <f>SUM(M2:M37)</f>
        <v>0.4</v>
      </c>
      <c r="N38" s="1310">
        <f t="shared" si="0"/>
        <v>3</v>
      </c>
      <c r="O38" s="1310">
        <f t="shared" si="0"/>
        <v>5</v>
      </c>
      <c r="P38" s="1311">
        <f>SUM(P3:P37)</f>
        <v>0</v>
      </c>
      <c r="Q38" s="1312">
        <f t="shared" si="0"/>
        <v>16</v>
      </c>
      <c r="R38" s="1311">
        <f t="shared" si="0"/>
        <v>0</v>
      </c>
      <c r="S38" s="2955">
        <f t="shared" si="0"/>
        <v>12</v>
      </c>
      <c r="T38" s="3869">
        <f>SUM(T2:T37)</f>
        <v>7</v>
      </c>
      <c r="U38" s="3870">
        <f>U3+U5+U7+U9+U11+U13+U15+U17+U19+U21+U23+U25+U29+U31+U33</f>
        <v>180</v>
      </c>
      <c r="V38" s="3869">
        <f>V3+V5+V7+V9+V11+V13+V15+V17+V19+V21+V23+V25+V29+V31+V33</f>
        <v>211</v>
      </c>
    </row>
    <row r="39" spans="1:22" ht="28.5" customHeight="1">
      <c r="A39" s="1569"/>
      <c r="B39" s="3"/>
      <c r="C39" s="3"/>
      <c r="D39" s="1570"/>
      <c r="E39" s="1570"/>
      <c r="F39" s="2696"/>
      <c r="G39" s="1571"/>
      <c r="H39" s="1572"/>
      <c r="I39" s="1572"/>
      <c r="J39" s="1570"/>
      <c r="K39" s="1570"/>
      <c r="L39" s="1570"/>
      <c r="M39" s="2696"/>
      <c r="N39" s="1570"/>
      <c r="O39" s="1570"/>
      <c r="P39" s="1570"/>
      <c r="Q39" s="1572">
        <f>Q38*0.025</f>
        <v>0.4</v>
      </c>
      <c r="R39" s="1570"/>
      <c r="S39" s="1572">
        <f>S38*0.025</f>
        <v>0.30000000000000004</v>
      </c>
    </row>
    <row r="40" spans="1:22" ht="28.5" customHeight="1">
      <c r="A40" s="1569"/>
      <c r="B40" s="3"/>
      <c r="C40" s="3"/>
      <c r="D40" s="1570"/>
      <c r="E40" s="1570"/>
      <c r="F40" s="2696"/>
      <c r="G40" s="1571"/>
      <c r="H40" s="1572"/>
      <c r="I40" s="1572"/>
      <c r="J40" s="1570"/>
      <c r="K40" s="1570"/>
      <c r="L40" s="1570"/>
      <c r="M40" s="2696"/>
      <c r="N40" s="1570"/>
      <c r="O40" s="1570"/>
      <c r="P40" s="1570"/>
      <c r="Q40" s="1572"/>
      <c r="R40" s="1570"/>
      <c r="S40" s="1572"/>
    </row>
    <row r="41" spans="1:22" ht="28.5" customHeight="1">
      <c r="A41" s="1569"/>
      <c r="B41" s="3"/>
      <c r="C41" s="3"/>
      <c r="D41" s="1570"/>
      <c r="E41" s="1570"/>
      <c r="F41" s="2696"/>
      <c r="G41" s="1571"/>
      <c r="H41" s="1572"/>
      <c r="I41" s="1572"/>
      <c r="J41" s="1570"/>
      <c r="K41" s="1570"/>
      <c r="L41" s="1570"/>
      <c r="M41" s="2696"/>
      <c r="N41" s="1570"/>
      <c r="O41" s="1570"/>
      <c r="P41" s="1570"/>
      <c r="Q41" s="1572"/>
      <c r="R41" s="1570"/>
      <c r="S41" s="1572"/>
    </row>
    <row r="42" spans="1:22" ht="28.5" customHeight="1">
      <c r="A42" s="1569"/>
      <c r="B42" s="3"/>
      <c r="C42" s="3"/>
      <c r="D42" s="1570"/>
      <c r="E42" s="1570"/>
      <c r="F42" s="2696"/>
      <c r="G42" s="1571"/>
      <c r="H42" s="1572"/>
      <c r="I42" s="1572"/>
      <c r="J42" s="1570"/>
      <c r="K42" s="1570"/>
      <c r="L42" s="1570"/>
      <c r="M42" s="2696"/>
      <c r="N42" s="1570"/>
      <c r="O42" s="1570"/>
      <c r="P42" s="1570"/>
      <c r="Q42" s="1572"/>
      <c r="R42" s="1570"/>
      <c r="S42" s="1572"/>
    </row>
    <row r="43" spans="1:22" ht="23.25" customHeight="1">
      <c r="M43" s="2251"/>
    </row>
    <row r="44" spans="1:22" ht="23.25" customHeight="1">
      <c r="M44" s="2251"/>
    </row>
    <row r="45" spans="1:22" ht="23.25" customHeight="1">
      <c r="M45" s="2251"/>
    </row>
    <row r="46" spans="1:22" ht="23.25" customHeight="1">
      <c r="M46" s="2251"/>
    </row>
    <row r="47" spans="1:22" ht="23.25" customHeight="1">
      <c r="M47" s="2251"/>
    </row>
    <row r="48" spans="1:22" ht="23.25" customHeight="1">
      <c r="M48" s="2251"/>
    </row>
    <row r="49" spans="13:13" ht="23.25" customHeight="1">
      <c r="M49" s="2251"/>
    </row>
    <row r="50" spans="13:13" ht="23.25" customHeight="1">
      <c r="M50" s="2251"/>
    </row>
    <row r="51" spans="13:13" ht="23.25" customHeight="1">
      <c r="M51" s="2251"/>
    </row>
    <row r="52" spans="13:13" ht="23.25" customHeight="1">
      <c r="M52" s="2251"/>
    </row>
    <row r="53" spans="13:13" ht="23.25" customHeight="1">
      <c r="M53" s="2251"/>
    </row>
    <row r="54" spans="13:13" ht="23.25" customHeight="1">
      <c r="M54" s="2251"/>
    </row>
    <row r="55" spans="13:13" ht="23.25" customHeight="1">
      <c r="M55" s="2251"/>
    </row>
    <row r="56" spans="13:13" ht="23.25" customHeight="1">
      <c r="M56" s="2251"/>
    </row>
    <row r="57" spans="13:13" ht="23.25" customHeight="1">
      <c r="M57" s="2251"/>
    </row>
    <row r="58" spans="13:13" ht="23.25" customHeight="1">
      <c r="M58" s="2251"/>
    </row>
    <row r="59" spans="13:13" ht="23.25" customHeight="1">
      <c r="M59" s="2251"/>
    </row>
    <row r="60" spans="13:13" ht="30.75" customHeight="1">
      <c r="M60" s="2251"/>
    </row>
    <row r="61" spans="13:13">
      <c r="M61" s="2251"/>
    </row>
    <row r="62" spans="13:13">
      <c r="M62" s="2251"/>
    </row>
    <row r="63" spans="13:13">
      <c r="M63" s="2251"/>
    </row>
    <row r="64" spans="13:13">
      <c r="M64" s="2251"/>
    </row>
    <row r="65" spans="13:13">
      <c r="M65" s="2251"/>
    </row>
    <row r="66" spans="13:13">
      <c r="M66" s="2251"/>
    </row>
    <row r="67" spans="13:13">
      <c r="M67" s="2251"/>
    </row>
    <row r="68" spans="13:13">
      <c r="M68" s="2251"/>
    </row>
    <row r="69" spans="13:13">
      <c r="M69" s="2251"/>
    </row>
    <row r="70" spans="13:13">
      <c r="M70" s="2251"/>
    </row>
    <row r="71" spans="13:13">
      <c r="M71" s="2251"/>
    </row>
    <row r="72" spans="13:13">
      <c r="M72" s="2251"/>
    </row>
    <row r="73" spans="13:13">
      <c r="M73" s="2251"/>
    </row>
    <row r="74" spans="13:13">
      <c r="M74" s="2251"/>
    </row>
    <row r="75" spans="13:13">
      <c r="M75" s="2251"/>
    </row>
    <row r="76" spans="13:13">
      <c r="M76" s="2251"/>
    </row>
    <row r="77" spans="13:13">
      <c r="M77" s="2251"/>
    </row>
    <row r="78" spans="13:13">
      <c r="M78" s="2251"/>
    </row>
    <row r="79" spans="13:13">
      <c r="M79" s="2251"/>
    </row>
    <row r="80" spans="13:13">
      <c r="M80" s="2251"/>
    </row>
    <row r="81" spans="13:13">
      <c r="M81" s="2251"/>
    </row>
    <row r="82" spans="13:13">
      <c r="M82" s="2251"/>
    </row>
    <row r="83" spans="13:13">
      <c r="M83" s="2251"/>
    </row>
    <row r="84" spans="13:13">
      <c r="M84" s="2251"/>
    </row>
    <row r="85" spans="13:13">
      <c r="M85" s="2251"/>
    </row>
    <row r="86" spans="13:13">
      <c r="M86" s="2251"/>
    </row>
    <row r="87" spans="13:13">
      <c r="M87" s="2251"/>
    </row>
    <row r="88" spans="13:13">
      <c r="M88" s="2251"/>
    </row>
    <row r="89" spans="13:13">
      <c r="M89" s="2251"/>
    </row>
    <row r="90" spans="13:13">
      <c r="M90" s="2251"/>
    </row>
    <row r="91" spans="13:13">
      <c r="M91" s="2251"/>
    </row>
    <row r="92" spans="13:13">
      <c r="M92" s="2251"/>
    </row>
    <row r="93" spans="13:13">
      <c r="M93" s="2251"/>
    </row>
    <row r="94" spans="13:13">
      <c r="M94" s="2251"/>
    </row>
    <row r="95" spans="13:13">
      <c r="M95" s="2251"/>
    </row>
    <row r="96" spans="13:13">
      <c r="M96" s="2251"/>
    </row>
    <row r="97" spans="13:13">
      <c r="M97" s="2251"/>
    </row>
    <row r="98" spans="13:13">
      <c r="M98" s="2251"/>
    </row>
    <row r="99" spans="13:13">
      <c r="M99" s="2251"/>
    </row>
    <row r="100" spans="13:13">
      <c r="M100" s="2251"/>
    </row>
    <row r="101" spans="13:13">
      <c r="M101" s="2251"/>
    </row>
    <row r="102" spans="13:13">
      <c r="M102" s="2251"/>
    </row>
    <row r="103" spans="13:13">
      <c r="M103" s="2251"/>
    </row>
    <row r="104" spans="13:13">
      <c r="M104" s="2251"/>
    </row>
    <row r="105" spans="13:13">
      <c r="M105" s="2251"/>
    </row>
    <row r="106" spans="13:13">
      <c r="M106" s="2251"/>
    </row>
    <row r="107" spans="13:13">
      <c r="M107" s="2251"/>
    </row>
    <row r="108" spans="13:13">
      <c r="M108" s="2251"/>
    </row>
    <row r="109" spans="13:13">
      <c r="M109" s="2251"/>
    </row>
    <row r="110" spans="13:13">
      <c r="M110" s="2251"/>
    </row>
    <row r="111" spans="13:13">
      <c r="M111" s="2251"/>
    </row>
    <row r="112" spans="13:13">
      <c r="M112" s="2251"/>
    </row>
    <row r="113" spans="13:13">
      <c r="M113" s="2251"/>
    </row>
    <row r="114" spans="13:13">
      <c r="M114" s="2251"/>
    </row>
    <row r="115" spans="13:13">
      <c r="M115" s="2251"/>
    </row>
    <row r="116" spans="13:13">
      <c r="M116" s="2251"/>
    </row>
    <row r="117" spans="13:13">
      <c r="M117" s="2251"/>
    </row>
    <row r="118" spans="13:13">
      <c r="M118" s="2251"/>
    </row>
    <row r="119" spans="13:13">
      <c r="M119" s="2251"/>
    </row>
    <row r="120" spans="13:13">
      <c r="M120" s="2251"/>
    </row>
    <row r="121" spans="13:13">
      <c r="M121" s="2251"/>
    </row>
    <row r="122" spans="13:13">
      <c r="M122" s="2251"/>
    </row>
    <row r="123" spans="13:13">
      <c r="M123" s="2251"/>
    </row>
    <row r="124" spans="13:13">
      <c r="M124" s="2251"/>
    </row>
    <row r="125" spans="13:13">
      <c r="M125" s="2251"/>
    </row>
    <row r="126" spans="13:13">
      <c r="M126" s="2251"/>
    </row>
    <row r="127" spans="13:13">
      <c r="M127" s="2251"/>
    </row>
    <row r="128" spans="13:13">
      <c r="M128" s="2251"/>
    </row>
    <row r="129" spans="13:13">
      <c r="M129" s="2251"/>
    </row>
    <row r="130" spans="13:13">
      <c r="M130" s="2251"/>
    </row>
    <row r="131" spans="13:13">
      <c r="M131" s="2251"/>
    </row>
    <row r="132" spans="13:13">
      <c r="M132" s="2251"/>
    </row>
    <row r="133" spans="13:13">
      <c r="M133" s="2251"/>
    </row>
    <row r="134" spans="13:13">
      <c r="M134" s="2251"/>
    </row>
    <row r="135" spans="13:13">
      <c r="M135" s="2251"/>
    </row>
    <row r="136" spans="13:13">
      <c r="M136" s="2251"/>
    </row>
    <row r="137" spans="13:13">
      <c r="M137" s="2251"/>
    </row>
    <row r="138" spans="13:13">
      <c r="M138" s="2251"/>
    </row>
    <row r="139" spans="13:13">
      <c r="M139" s="2251"/>
    </row>
    <row r="140" spans="13:13">
      <c r="M140" s="2251"/>
    </row>
    <row r="141" spans="13:13">
      <c r="M141" s="2251"/>
    </row>
    <row r="142" spans="13:13">
      <c r="M142" s="2251"/>
    </row>
    <row r="143" spans="13:13">
      <c r="M143" s="2251"/>
    </row>
    <row r="144" spans="13:13">
      <c r="M144" s="2251"/>
    </row>
    <row r="145" spans="13:13">
      <c r="M145" s="2251"/>
    </row>
    <row r="146" spans="13:13">
      <c r="M146" s="2251"/>
    </row>
    <row r="147" spans="13:13">
      <c r="M147" s="2251"/>
    </row>
    <row r="148" spans="13:13">
      <c r="M148" s="2251"/>
    </row>
    <row r="149" spans="13:13">
      <c r="M149" s="2251"/>
    </row>
    <row r="150" spans="13:13">
      <c r="M150" s="2251"/>
    </row>
    <row r="151" spans="13:13">
      <c r="M151" s="2251"/>
    </row>
    <row r="152" spans="13:13">
      <c r="M152" s="2251"/>
    </row>
    <row r="153" spans="13:13">
      <c r="M153" s="2251"/>
    </row>
    <row r="154" spans="13:13">
      <c r="M154" s="2251"/>
    </row>
    <row r="155" spans="13:13">
      <c r="M155" s="2251"/>
    </row>
    <row r="156" spans="13:13">
      <c r="M156" s="2251"/>
    </row>
    <row r="157" spans="13:13">
      <c r="M157" s="2251"/>
    </row>
    <row r="158" spans="13:13">
      <c r="M158" s="2251"/>
    </row>
    <row r="159" spans="13:13">
      <c r="M159" s="2251"/>
    </row>
    <row r="160" spans="13:13">
      <c r="M160" s="2251"/>
    </row>
    <row r="161" spans="13:13">
      <c r="M161" s="2251"/>
    </row>
    <row r="162" spans="13:13">
      <c r="M162" s="2251"/>
    </row>
    <row r="163" spans="13:13">
      <c r="M163" s="2251"/>
    </row>
    <row r="164" spans="13:13">
      <c r="M164" s="2251"/>
    </row>
    <row r="165" spans="13:13">
      <c r="M165" s="2251"/>
    </row>
    <row r="166" spans="13:13">
      <c r="M166" s="2251"/>
    </row>
    <row r="167" spans="13:13">
      <c r="M167" s="2251"/>
    </row>
    <row r="168" spans="13:13">
      <c r="M168" s="2251"/>
    </row>
    <row r="169" spans="13:13">
      <c r="M169" s="2251"/>
    </row>
    <row r="170" spans="13:13">
      <c r="M170" s="2251"/>
    </row>
    <row r="171" spans="13:13">
      <c r="M171" s="2251"/>
    </row>
    <row r="172" spans="13:13">
      <c r="M172" s="2251"/>
    </row>
    <row r="173" spans="13:13">
      <c r="M173" s="2251"/>
    </row>
    <row r="174" spans="13:13">
      <c r="M174" s="2251"/>
    </row>
    <row r="175" spans="13:13">
      <c r="M175" s="2251"/>
    </row>
    <row r="176" spans="13:13">
      <c r="M176" s="2251"/>
    </row>
    <row r="177" spans="13:13">
      <c r="M177" s="2251"/>
    </row>
    <row r="178" spans="13:13">
      <c r="M178" s="2251"/>
    </row>
    <row r="179" spans="13:13">
      <c r="M179" s="2251"/>
    </row>
    <row r="180" spans="13:13">
      <c r="M180" s="2251"/>
    </row>
    <row r="181" spans="13:13">
      <c r="M181" s="2251"/>
    </row>
    <row r="182" spans="13:13">
      <c r="M182" s="2251"/>
    </row>
    <row r="183" spans="13:13">
      <c r="M183" s="2251"/>
    </row>
    <row r="184" spans="13:13">
      <c r="M184" s="2251"/>
    </row>
    <row r="185" spans="13:13">
      <c r="M185" s="2251"/>
    </row>
    <row r="186" spans="13:13">
      <c r="M186" s="2251"/>
    </row>
    <row r="187" spans="13:13">
      <c r="M187" s="2251"/>
    </row>
    <row r="188" spans="13:13">
      <c r="M188" s="2251"/>
    </row>
    <row r="189" spans="13:13">
      <c r="M189" s="2251"/>
    </row>
    <row r="190" spans="13:13">
      <c r="M190" s="2251"/>
    </row>
    <row r="191" spans="13:13">
      <c r="M191" s="2251"/>
    </row>
    <row r="192" spans="13:13">
      <c r="M192" s="2251"/>
    </row>
    <row r="193" spans="13:13">
      <c r="M193" s="2251"/>
    </row>
    <row r="194" spans="13:13">
      <c r="M194" s="2251"/>
    </row>
    <row r="195" spans="13:13">
      <c r="M195" s="2251"/>
    </row>
    <row r="196" spans="13:13">
      <c r="M196" s="2251"/>
    </row>
    <row r="197" spans="13:13">
      <c r="M197" s="2251"/>
    </row>
    <row r="198" spans="13:13">
      <c r="M198" s="2251"/>
    </row>
    <row r="199" spans="13:13">
      <c r="M199" s="2251"/>
    </row>
    <row r="200" spans="13:13">
      <c r="M200" s="2251"/>
    </row>
    <row r="201" spans="13:13">
      <c r="M201" s="2251"/>
    </row>
    <row r="202" spans="13:13">
      <c r="M202" s="2251"/>
    </row>
    <row r="203" spans="13:13">
      <c r="M203" s="2251"/>
    </row>
    <row r="204" spans="13:13">
      <c r="M204" s="2251"/>
    </row>
    <row r="205" spans="13:13">
      <c r="M205" s="2251"/>
    </row>
    <row r="206" spans="13:13">
      <c r="M206" s="2251"/>
    </row>
    <row r="207" spans="13:13">
      <c r="M207" s="2251"/>
    </row>
    <row r="208" spans="13:13">
      <c r="M208" s="2251"/>
    </row>
    <row r="209" spans="13:13">
      <c r="M209" s="2251"/>
    </row>
    <row r="210" spans="13:13">
      <c r="M210" s="2251"/>
    </row>
    <row r="211" spans="13:13">
      <c r="M211" s="2251"/>
    </row>
    <row r="212" spans="13:13">
      <c r="M212" s="2251"/>
    </row>
    <row r="213" spans="13:13">
      <c r="M213" s="2251"/>
    </row>
    <row r="214" spans="13:13">
      <c r="M214" s="2251"/>
    </row>
    <row r="215" spans="13:13">
      <c r="M215" s="2251"/>
    </row>
    <row r="216" spans="13:13">
      <c r="M216" s="2251"/>
    </row>
    <row r="217" spans="13:13">
      <c r="M217" s="2251"/>
    </row>
    <row r="218" spans="13:13">
      <c r="M218" s="2251"/>
    </row>
    <row r="219" spans="13:13">
      <c r="M219" s="2251"/>
    </row>
    <row r="220" spans="13:13">
      <c r="M220" s="2251"/>
    </row>
    <row r="221" spans="13:13">
      <c r="M221" s="2251"/>
    </row>
    <row r="222" spans="13:13">
      <c r="M222" s="2251"/>
    </row>
    <row r="223" spans="13:13">
      <c r="M223" s="2251"/>
    </row>
    <row r="224" spans="13:13">
      <c r="M224" s="2251"/>
    </row>
    <row r="225" spans="13:13">
      <c r="M225" s="2251"/>
    </row>
    <row r="226" spans="13:13">
      <c r="M226" s="2251"/>
    </row>
    <row r="227" spans="13:13">
      <c r="M227" s="2251"/>
    </row>
    <row r="228" spans="13:13">
      <c r="M228" s="2251"/>
    </row>
    <row r="229" spans="13:13">
      <c r="M229" s="2251"/>
    </row>
    <row r="230" spans="13:13">
      <c r="M230" s="2251"/>
    </row>
    <row r="231" spans="13:13">
      <c r="M231" s="2251"/>
    </row>
    <row r="232" spans="13:13">
      <c r="M232" s="2251"/>
    </row>
    <row r="233" spans="13:13">
      <c r="M233" s="2251"/>
    </row>
    <row r="234" spans="13:13">
      <c r="M234" s="2251"/>
    </row>
    <row r="235" spans="13:13">
      <c r="M235" s="2251"/>
    </row>
    <row r="236" spans="13:13">
      <c r="M236" s="2251"/>
    </row>
    <row r="237" spans="13:13">
      <c r="M237" s="2251"/>
    </row>
    <row r="238" spans="13:13">
      <c r="M238" s="2251"/>
    </row>
    <row r="239" spans="13:13">
      <c r="M239" s="2251"/>
    </row>
    <row r="240" spans="13:13">
      <c r="M240" s="2251"/>
    </row>
    <row r="241" spans="13:13">
      <c r="M241" s="2251"/>
    </row>
    <row r="242" spans="13:13">
      <c r="M242" s="2251"/>
    </row>
    <row r="243" spans="13:13">
      <c r="M243" s="2251"/>
    </row>
    <row r="244" spans="13:13">
      <c r="M244" s="2251"/>
    </row>
    <row r="245" spans="13:13">
      <c r="M245" s="2251"/>
    </row>
    <row r="246" spans="13:13">
      <c r="M246" s="2251"/>
    </row>
    <row r="247" spans="13:13">
      <c r="M247" s="2251"/>
    </row>
    <row r="248" spans="13:13">
      <c r="M248" s="2251"/>
    </row>
    <row r="249" spans="13:13">
      <c r="M249" s="2251"/>
    </row>
    <row r="250" spans="13:13">
      <c r="M250" s="2251"/>
    </row>
    <row r="251" spans="13:13">
      <c r="M251" s="2251"/>
    </row>
    <row r="252" spans="13:13">
      <c r="M252" s="2251"/>
    </row>
    <row r="253" spans="13:13">
      <c r="M253" s="2251"/>
    </row>
    <row r="254" spans="13:13">
      <c r="M254" s="2251"/>
    </row>
    <row r="255" spans="13:13">
      <c r="M255" s="2251"/>
    </row>
    <row r="256" spans="13:13">
      <c r="M256" s="2251"/>
    </row>
    <row r="257" spans="13:13">
      <c r="M257" s="2251"/>
    </row>
    <row r="258" spans="13:13">
      <c r="M258" s="2251"/>
    </row>
    <row r="259" spans="13:13">
      <c r="M259" s="2251"/>
    </row>
    <row r="260" spans="13:13">
      <c r="M260" s="2251"/>
    </row>
    <row r="261" spans="13:13">
      <c r="M261" s="2251"/>
    </row>
    <row r="262" spans="13:13">
      <c r="M262" s="2251"/>
    </row>
    <row r="263" spans="13:13">
      <c r="M263" s="2251"/>
    </row>
    <row r="264" spans="13:13">
      <c r="M264" s="2251"/>
    </row>
    <row r="265" spans="13:13">
      <c r="M265" s="2251"/>
    </row>
    <row r="266" spans="13:13">
      <c r="M266" s="2251"/>
    </row>
    <row r="267" spans="13:13">
      <c r="M267" s="2251"/>
    </row>
    <row r="268" spans="13:13">
      <c r="M268" s="2251"/>
    </row>
    <row r="269" spans="13:13">
      <c r="M269" s="2251"/>
    </row>
    <row r="270" spans="13:13">
      <c r="M270" s="2251"/>
    </row>
    <row r="271" spans="13:13">
      <c r="M271" s="2251"/>
    </row>
    <row r="272" spans="13:13">
      <c r="M272" s="2251"/>
    </row>
    <row r="273" spans="13:13">
      <c r="M273" s="2251"/>
    </row>
    <row r="274" spans="13:13">
      <c r="M274" s="2251"/>
    </row>
    <row r="275" spans="13:13">
      <c r="M275" s="2251"/>
    </row>
    <row r="276" spans="13:13">
      <c r="M276" s="2251"/>
    </row>
    <row r="277" spans="13:13">
      <c r="M277" s="2251"/>
    </row>
    <row r="278" spans="13:13">
      <c r="M278" s="2251"/>
    </row>
    <row r="279" spans="13:13">
      <c r="M279" s="2251"/>
    </row>
    <row r="280" spans="13:13">
      <c r="M280" s="2251"/>
    </row>
    <row r="281" spans="13:13">
      <c r="M281" s="2251"/>
    </row>
    <row r="282" spans="13:13">
      <c r="M282" s="2251"/>
    </row>
    <row r="283" spans="13:13">
      <c r="M283" s="2251"/>
    </row>
    <row r="284" spans="13:13">
      <c r="M284" s="2251"/>
    </row>
    <row r="285" spans="13:13">
      <c r="M285" s="2251"/>
    </row>
    <row r="286" spans="13:13">
      <c r="M286" s="2251"/>
    </row>
    <row r="287" spans="13:13">
      <c r="M287" s="2251"/>
    </row>
    <row r="288" spans="13:13">
      <c r="M288" s="2251"/>
    </row>
    <row r="289" spans="13:13">
      <c r="M289" s="2251"/>
    </row>
    <row r="290" spans="13:13">
      <c r="M290" s="2251"/>
    </row>
    <row r="291" spans="13:13">
      <c r="M291" s="2251"/>
    </row>
    <row r="292" spans="13:13">
      <c r="M292" s="2251"/>
    </row>
    <row r="293" spans="13:13">
      <c r="M293" s="2251"/>
    </row>
    <row r="294" spans="13:13">
      <c r="M294" s="2251"/>
    </row>
    <row r="295" spans="13:13">
      <c r="M295" s="2251"/>
    </row>
    <row r="296" spans="13:13">
      <c r="M296" s="2251"/>
    </row>
    <row r="297" spans="13:13">
      <c r="M297" s="2251"/>
    </row>
    <row r="298" spans="13:13">
      <c r="M298" s="2251"/>
    </row>
    <row r="299" spans="13:13">
      <c r="M299" s="2251"/>
    </row>
    <row r="300" spans="13:13">
      <c r="M300" s="2251"/>
    </row>
    <row r="301" spans="13:13">
      <c r="M301" s="2251"/>
    </row>
    <row r="302" spans="13:13">
      <c r="M302" s="2251"/>
    </row>
    <row r="303" spans="13:13">
      <c r="M303" s="2251"/>
    </row>
    <row r="304" spans="13:13">
      <c r="M304" s="2251"/>
    </row>
    <row r="305" spans="13:13">
      <c r="M305" s="2251"/>
    </row>
    <row r="306" spans="13:13">
      <c r="M306" s="2251"/>
    </row>
    <row r="307" spans="13:13">
      <c r="M307" s="2251"/>
    </row>
    <row r="308" spans="13:13">
      <c r="M308" s="2251"/>
    </row>
    <row r="309" spans="13:13">
      <c r="M309" s="2251"/>
    </row>
    <row r="310" spans="13:13">
      <c r="M310" s="2251"/>
    </row>
    <row r="311" spans="13:13">
      <c r="M311" s="2251"/>
    </row>
    <row r="312" spans="13:13">
      <c r="M312" s="2251"/>
    </row>
    <row r="313" spans="13:13">
      <c r="M313" s="2251"/>
    </row>
    <row r="314" spans="13:13">
      <c r="M314" s="2251"/>
    </row>
    <row r="315" spans="13:13">
      <c r="M315" s="2251"/>
    </row>
    <row r="316" spans="13:13">
      <c r="M316" s="2251"/>
    </row>
    <row r="317" spans="13:13">
      <c r="M317" s="2251"/>
    </row>
    <row r="318" spans="13:13">
      <c r="M318" s="2251"/>
    </row>
    <row r="319" spans="13:13">
      <c r="M319" s="2251"/>
    </row>
    <row r="320" spans="13:13">
      <c r="M320" s="2251"/>
    </row>
    <row r="321" spans="13:13">
      <c r="M321" s="2251"/>
    </row>
    <row r="322" spans="13:13">
      <c r="M322" s="2251"/>
    </row>
    <row r="323" spans="13:13">
      <c r="M323" s="2251"/>
    </row>
    <row r="324" spans="13:13">
      <c r="M324" s="2251"/>
    </row>
    <row r="325" spans="13:13">
      <c r="M325" s="2251"/>
    </row>
    <row r="326" spans="13:13">
      <c r="M326" s="2251"/>
    </row>
    <row r="327" spans="13:13">
      <c r="M327" s="2251"/>
    </row>
    <row r="328" spans="13:13">
      <c r="M328" s="2251"/>
    </row>
    <row r="329" spans="13:13">
      <c r="M329" s="2251"/>
    </row>
    <row r="330" spans="13:13">
      <c r="M330" s="2251"/>
    </row>
    <row r="331" spans="13:13">
      <c r="M331" s="2251"/>
    </row>
    <row r="332" spans="13:13">
      <c r="M332" s="2251"/>
    </row>
    <row r="333" spans="13:13">
      <c r="M333" s="2251"/>
    </row>
    <row r="334" spans="13:13">
      <c r="M334" s="2251"/>
    </row>
    <row r="335" spans="13:13">
      <c r="M335" s="2251"/>
    </row>
    <row r="336" spans="13:13">
      <c r="M336" s="2251"/>
    </row>
    <row r="337" spans="13:13">
      <c r="M337" s="2251"/>
    </row>
    <row r="338" spans="13:13">
      <c r="M338" s="2251"/>
    </row>
    <row r="339" spans="13:13">
      <c r="M339" s="2251"/>
    </row>
    <row r="340" spans="13:13">
      <c r="M340" s="2251"/>
    </row>
    <row r="341" spans="13:13">
      <c r="M341" s="2251"/>
    </row>
    <row r="342" spans="13:13">
      <c r="M342" s="2251"/>
    </row>
    <row r="343" spans="13:13">
      <c r="M343" s="2251"/>
    </row>
    <row r="344" spans="13:13">
      <c r="M344" s="2251"/>
    </row>
    <row r="345" spans="13:13">
      <c r="M345" s="2251"/>
    </row>
    <row r="346" spans="13:13">
      <c r="M346" s="2251"/>
    </row>
    <row r="347" spans="13:13">
      <c r="M347" s="2251"/>
    </row>
    <row r="348" spans="13:13">
      <c r="M348" s="2251"/>
    </row>
    <row r="349" spans="13:13">
      <c r="M349" s="2251"/>
    </row>
    <row r="350" spans="13:13">
      <c r="M350" s="2251"/>
    </row>
    <row r="351" spans="13:13">
      <c r="M351" s="2251"/>
    </row>
    <row r="352" spans="13:13">
      <c r="M352" s="2251"/>
    </row>
    <row r="353" spans="13:13">
      <c r="M353" s="2251"/>
    </row>
    <row r="354" spans="13:13">
      <c r="M354" s="2251"/>
    </row>
    <row r="355" spans="13:13">
      <c r="M355" s="2251"/>
    </row>
    <row r="356" spans="13:13">
      <c r="M356" s="2251"/>
    </row>
    <row r="357" spans="13:13">
      <c r="M357" s="2251"/>
    </row>
    <row r="358" spans="13:13">
      <c r="M358" s="2251"/>
    </row>
    <row r="359" spans="13:13">
      <c r="M359" s="2251"/>
    </row>
    <row r="360" spans="13:13">
      <c r="M360" s="2251"/>
    </row>
    <row r="361" spans="13:13">
      <c r="M361" s="2251"/>
    </row>
    <row r="362" spans="13:13">
      <c r="M362" s="2251"/>
    </row>
    <row r="363" spans="13:13">
      <c r="M363" s="2251"/>
    </row>
    <row r="364" spans="13:13">
      <c r="M364" s="2251"/>
    </row>
    <row r="365" spans="13:13">
      <c r="M365" s="2251"/>
    </row>
    <row r="366" spans="13:13">
      <c r="M366" s="2251"/>
    </row>
    <row r="367" spans="13:13">
      <c r="M367" s="2251"/>
    </row>
    <row r="368" spans="13:13">
      <c r="M368" s="2251"/>
    </row>
    <row r="369" spans="13:13">
      <c r="M369" s="2251"/>
    </row>
    <row r="370" spans="13:13">
      <c r="M370" s="2251"/>
    </row>
    <row r="371" spans="13:13">
      <c r="M371" s="2251"/>
    </row>
    <row r="372" spans="13:13">
      <c r="M372" s="2251"/>
    </row>
    <row r="373" spans="13:13">
      <c r="M373" s="2251"/>
    </row>
    <row r="374" spans="13:13">
      <c r="M374" s="2251"/>
    </row>
    <row r="375" spans="13:13">
      <c r="M375" s="2251"/>
    </row>
    <row r="376" spans="13:13">
      <c r="M376" s="2251"/>
    </row>
    <row r="377" spans="13:13">
      <c r="M377" s="2251"/>
    </row>
    <row r="378" spans="13:13">
      <c r="M378" s="2251"/>
    </row>
    <row r="379" spans="13:13">
      <c r="M379" s="2251"/>
    </row>
    <row r="380" spans="13:13">
      <c r="M380" s="2251"/>
    </row>
    <row r="381" spans="13:13">
      <c r="M381" s="2251"/>
    </row>
    <row r="382" spans="13:13">
      <c r="M382" s="2251"/>
    </row>
    <row r="383" spans="13:13">
      <c r="M383" s="2251"/>
    </row>
    <row r="384" spans="13:13">
      <c r="M384" s="2251"/>
    </row>
    <row r="385" spans="13:13">
      <c r="M385" s="2251"/>
    </row>
    <row r="386" spans="13:13">
      <c r="M386" s="2251"/>
    </row>
    <row r="387" spans="13:13">
      <c r="M387" s="2251"/>
    </row>
    <row r="388" spans="13:13">
      <c r="M388" s="2251"/>
    </row>
    <row r="389" spans="13:13">
      <c r="M389" s="2251"/>
    </row>
    <row r="390" spans="13:13">
      <c r="M390" s="2251"/>
    </row>
    <row r="391" spans="13:13">
      <c r="M391" s="2251"/>
    </row>
    <row r="392" spans="13:13">
      <c r="M392" s="2251"/>
    </row>
    <row r="393" spans="13:13">
      <c r="M393" s="2251"/>
    </row>
    <row r="394" spans="13:13">
      <c r="M394" s="2251"/>
    </row>
    <row r="395" spans="13:13">
      <c r="M395" s="2251"/>
    </row>
    <row r="396" spans="13:13">
      <c r="M396" s="2251"/>
    </row>
    <row r="397" spans="13:13">
      <c r="M397" s="2251"/>
    </row>
    <row r="398" spans="13:13">
      <c r="M398" s="2251"/>
    </row>
    <row r="399" spans="13:13">
      <c r="M399" s="2251"/>
    </row>
    <row r="400" spans="13:13">
      <c r="M400" s="2251"/>
    </row>
    <row r="401" spans="13:13">
      <c r="M401" s="2251"/>
    </row>
    <row r="402" spans="13:13">
      <c r="M402" s="2251"/>
    </row>
    <row r="403" spans="13:13">
      <c r="M403" s="2251"/>
    </row>
    <row r="404" spans="13:13">
      <c r="M404" s="2251"/>
    </row>
    <row r="405" spans="13:13">
      <c r="M405" s="2251"/>
    </row>
    <row r="406" spans="13:13">
      <c r="M406" s="2251"/>
    </row>
    <row r="407" spans="13:13">
      <c r="M407" s="2251"/>
    </row>
    <row r="408" spans="13:13">
      <c r="M408" s="2251"/>
    </row>
    <row r="409" spans="13:13">
      <c r="M409" s="2251"/>
    </row>
    <row r="410" spans="13:13">
      <c r="M410" s="2251"/>
    </row>
    <row r="411" spans="13:13">
      <c r="M411" s="2251"/>
    </row>
    <row r="412" spans="13:13">
      <c r="M412" s="2251"/>
    </row>
    <row r="413" spans="13:13">
      <c r="M413" s="2251"/>
    </row>
    <row r="414" spans="13:13">
      <c r="M414" s="2251"/>
    </row>
    <row r="415" spans="13:13">
      <c r="M415" s="2251"/>
    </row>
    <row r="416" spans="13:13">
      <c r="M416" s="2251"/>
    </row>
    <row r="417" spans="13:13">
      <c r="M417" s="2251"/>
    </row>
    <row r="418" spans="13:13">
      <c r="M418" s="2251"/>
    </row>
    <row r="419" spans="13:13">
      <c r="M419" s="2251"/>
    </row>
    <row r="420" spans="13:13">
      <c r="M420" s="2251"/>
    </row>
    <row r="421" spans="13:13">
      <c r="M421" s="2251"/>
    </row>
    <row r="422" spans="13:13">
      <c r="M422" s="2251"/>
    </row>
    <row r="423" spans="13:13">
      <c r="M423" s="2251"/>
    </row>
    <row r="424" spans="13:13">
      <c r="M424" s="2251"/>
    </row>
    <row r="425" spans="13:13">
      <c r="M425" s="2251"/>
    </row>
    <row r="426" spans="13:13">
      <c r="M426" s="2251"/>
    </row>
    <row r="427" spans="13:13">
      <c r="M427" s="2251"/>
    </row>
    <row r="428" spans="13:13">
      <c r="M428" s="2251"/>
    </row>
    <row r="429" spans="13:13">
      <c r="M429" s="2251"/>
    </row>
    <row r="430" spans="13:13">
      <c r="M430" s="2251"/>
    </row>
    <row r="431" spans="13:13">
      <c r="M431" s="2251"/>
    </row>
    <row r="432" spans="13:13">
      <c r="M432" s="2251"/>
    </row>
    <row r="433" spans="13:13">
      <c r="M433" s="2251"/>
    </row>
    <row r="434" spans="13:13">
      <c r="M434" s="2251"/>
    </row>
    <row r="435" spans="13:13">
      <c r="M435" s="2251"/>
    </row>
    <row r="436" spans="13:13">
      <c r="M436" s="2251"/>
    </row>
    <row r="437" spans="13:13">
      <c r="M437" s="2251"/>
    </row>
    <row r="438" spans="13:13">
      <c r="M438" s="2251"/>
    </row>
    <row r="439" spans="13:13">
      <c r="M439" s="2251"/>
    </row>
    <row r="440" spans="13:13">
      <c r="M440" s="2251"/>
    </row>
    <row r="441" spans="13:13">
      <c r="M441" s="2251"/>
    </row>
    <row r="442" spans="13:13">
      <c r="M442" s="2251"/>
    </row>
    <row r="443" spans="13:13">
      <c r="M443" s="2251"/>
    </row>
    <row r="444" spans="13:13">
      <c r="M444" s="2251"/>
    </row>
    <row r="445" spans="13:13">
      <c r="M445" s="2251"/>
    </row>
    <row r="446" spans="13:13">
      <c r="M446" s="2251"/>
    </row>
    <row r="447" spans="13:13">
      <c r="M447" s="2251"/>
    </row>
    <row r="448" spans="13:13">
      <c r="M448" s="2251"/>
    </row>
    <row r="449" spans="13:13">
      <c r="M449" s="2251"/>
    </row>
    <row r="450" spans="13:13">
      <c r="M450" s="2251"/>
    </row>
    <row r="451" spans="13:13">
      <c r="M451" s="2251"/>
    </row>
    <row r="452" spans="13:13">
      <c r="M452" s="2251"/>
    </row>
    <row r="453" spans="13:13">
      <c r="M453" s="2251"/>
    </row>
    <row r="454" spans="13:13">
      <c r="M454" s="2251"/>
    </row>
    <row r="455" spans="13:13">
      <c r="M455" s="2251"/>
    </row>
    <row r="456" spans="13:13">
      <c r="M456" s="2251"/>
    </row>
    <row r="457" spans="13:13">
      <c r="M457" s="2251"/>
    </row>
    <row r="458" spans="13:13">
      <c r="M458" s="2251"/>
    </row>
    <row r="459" spans="13:13">
      <c r="M459" s="2251"/>
    </row>
    <row r="460" spans="13:13">
      <c r="M460" s="2251"/>
    </row>
    <row r="461" spans="13:13">
      <c r="M461" s="2251"/>
    </row>
    <row r="462" spans="13:13">
      <c r="M462" s="2251"/>
    </row>
    <row r="463" spans="13:13">
      <c r="M463" s="2251"/>
    </row>
    <row r="464" spans="13:13">
      <c r="M464" s="2251"/>
    </row>
    <row r="465" spans="13:13">
      <c r="M465" s="2251"/>
    </row>
    <row r="466" spans="13:13">
      <c r="M466" s="2251"/>
    </row>
    <row r="467" spans="13:13">
      <c r="M467" s="2251"/>
    </row>
    <row r="468" spans="13:13">
      <c r="M468" s="2251"/>
    </row>
    <row r="469" spans="13:13">
      <c r="M469" s="2251"/>
    </row>
    <row r="470" spans="13:13">
      <c r="M470" s="2251"/>
    </row>
    <row r="471" spans="13:13">
      <c r="M471" s="2251"/>
    </row>
    <row r="472" spans="13:13">
      <c r="M472" s="2251"/>
    </row>
    <row r="473" spans="13:13">
      <c r="M473" s="2251"/>
    </row>
    <row r="474" spans="13:13">
      <c r="M474" s="2251"/>
    </row>
    <row r="475" spans="13:13">
      <c r="M475" s="2251"/>
    </row>
    <row r="476" spans="13:13">
      <c r="M476" s="2251"/>
    </row>
    <row r="477" spans="13:13">
      <c r="M477" s="2251"/>
    </row>
    <row r="478" spans="13:13">
      <c r="M478" s="2251"/>
    </row>
    <row r="479" spans="13:13">
      <c r="M479" s="2251"/>
    </row>
    <row r="480" spans="13:13">
      <c r="M480" s="2251"/>
    </row>
    <row r="481" spans="13:13">
      <c r="M481" s="2251"/>
    </row>
    <row r="482" spans="13:13">
      <c r="M482" s="2251"/>
    </row>
    <row r="483" spans="13:13">
      <c r="M483" s="2251"/>
    </row>
    <row r="484" spans="13:13">
      <c r="M484" s="2251"/>
    </row>
    <row r="485" spans="13:13">
      <c r="M485" s="2251"/>
    </row>
    <row r="486" spans="13:13">
      <c r="M486" s="2251"/>
    </row>
    <row r="487" spans="13:13">
      <c r="M487" s="2251"/>
    </row>
    <row r="488" spans="13:13">
      <c r="M488" s="2251"/>
    </row>
    <row r="489" spans="13:13">
      <c r="M489" s="2251"/>
    </row>
    <row r="490" spans="13:13">
      <c r="M490" s="2251"/>
    </row>
    <row r="491" spans="13:13">
      <c r="M491" s="2251"/>
    </row>
    <row r="492" spans="13:13">
      <c r="M492" s="2251"/>
    </row>
    <row r="493" spans="13:13">
      <c r="M493" s="2251"/>
    </row>
    <row r="494" spans="13:13">
      <c r="M494" s="2251"/>
    </row>
    <row r="495" spans="13:13">
      <c r="M495" s="2251"/>
    </row>
    <row r="496" spans="13:13">
      <c r="M496" s="2251"/>
    </row>
    <row r="497" spans="13:13">
      <c r="M497" s="2251"/>
    </row>
    <row r="498" spans="13:13">
      <c r="M498" s="2251"/>
    </row>
    <row r="499" spans="13:13">
      <c r="M499" s="2251"/>
    </row>
    <row r="500" spans="13:13">
      <c r="M500" s="2251"/>
    </row>
    <row r="501" spans="13:13">
      <c r="M501" s="2251"/>
    </row>
    <row r="502" spans="13:13">
      <c r="M502" s="2251"/>
    </row>
    <row r="503" spans="13:13">
      <c r="M503" s="2251"/>
    </row>
    <row r="504" spans="13:13">
      <c r="M504" s="2251"/>
    </row>
    <row r="505" spans="13:13">
      <c r="M505" s="2251"/>
    </row>
    <row r="506" spans="13:13">
      <c r="M506" s="2251"/>
    </row>
    <row r="507" spans="13:13">
      <c r="M507" s="2251"/>
    </row>
    <row r="508" spans="13:13">
      <c r="M508" s="2251"/>
    </row>
    <row r="509" spans="13:13">
      <c r="M509" s="2251"/>
    </row>
    <row r="510" spans="13:13">
      <c r="M510" s="2251"/>
    </row>
    <row r="511" spans="13:13">
      <c r="M511" s="2251"/>
    </row>
    <row r="512" spans="13:13">
      <c r="M512" s="2251"/>
    </row>
    <row r="513" spans="13:13">
      <c r="M513" s="2251"/>
    </row>
    <row r="514" spans="13:13">
      <c r="M514" s="2251"/>
    </row>
    <row r="515" spans="13:13">
      <c r="M515" s="2251"/>
    </row>
    <row r="516" spans="13:13">
      <c r="M516" s="2251"/>
    </row>
    <row r="517" spans="13:13">
      <c r="M517" s="2251"/>
    </row>
    <row r="518" spans="13:13">
      <c r="M518" s="2251"/>
    </row>
    <row r="519" spans="13:13">
      <c r="M519" s="2251"/>
    </row>
    <row r="520" spans="13:13">
      <c r="M520" s="2251"/>
    </row>
    <row r="521" spans="13:13">
      <c r="M521" s="2251"/>
    </row>
    <row r="522" spans="13:13">
      <c r="M522" s="2251"/>
    </row>
    <row r="523" spans="13:13">
      <c r="M523" s="2251"/>
    </row>
    <row r="524" spans="13:13">
      <c r="M524" s="2251"/>
    </row>
    <row r="525" spans="13:13">
      <c r="M525" s="2251"/>
    </row>
    <row r="526" spans="13:13">
      <c r="M526" s="2251"/>
    </row>
    <row r="527" spans="13:13">
      <c r="M527" s="2251"/>
    </row>
    <row r="528" spans="13:13">
      <c r="M528" s="2251"/>
    </row>
    <row r="529" spans="13:13">
      <c r="M529" s="2251"/>
    </row>
    <row r="530" spans="13:13">
      <c r="M530" s="2251"/>
    </row>
    <row r="531" spans="13:13">
      <c r="M531" s="2251"/>
    </row>
    <row r="532" spans="13:13">
      <c r="M532" s="2251"/>
    </row>
    <row r="533" spans="13:13">
      <c r="M533" s="2251"/>
    </row>
    <row r="534" spans="13:13">
      <c r="M534" s="2251"/>
    </row>
    <row r="535" spans="13:13">
      <c r="M535" s="2251"/>
    </row>
    <row r="536" spans="13:13">
      <c r="M536" s="2251"/>
    </row>
    <row r="537" spans="13:13">
      <c r="M537" s="2251"/>
    </row>
    <row r="538" spans="13:13">
      <c r="M538" s="2251"/>
    </row>
    <row r="539" spans="13:13">
      <c r="M539" s="2251"/>
    </row>
    <row r="540" spans="13:13">
      <c r="M540" s="2251"/>
    </row>
    <row r="541" spans="13:13">
      <c r="M541" s="2251"/>
    </row>
    <row r="542" spans="13:13">
      <c r="M542" s="2251"/>
    </row>
    <row r="543" spans="13:13">
      <c r="M543" s="2251"/>
    </row>
    <row r="544" spans="13:13">
      <c r="M544" s="2251"/>
    </row>
    <row r="545" spans="13:13">
      <c r="M545" s="2251"/>
    </row>
    <row r="546" spans="13:13">
      <c r="M546" s="2251"/>
    </row>
    <row r="547" spans="13:13">
      <c r="M547" s="2251"/>
    </row>
    <row r="548" spans="13:13">
      <c r="M548" s="2251"/>
    </row>
    <row r="549" spans="13:13">
      <c r="M549" s="2251"/>
    </row>
    <row r="550" spans="13:13">
      <c r="M550" s="2251"/>
    </row>
    <row r="551" spans="13:13">
      <c r="M551" s="2251"/>
    </row>
    <row r="552" spans="13:13">
      <c r="M552" s="2251"/>
    </row>
    <row r="553" spans="13:13">
      <c r="M553" s="2251"/>
    </row>
    <row r="554" spans="13:13">
      <c r="M554" s="2251"/>
    </row>
    <row r="555" spans="13:13">
      <c r="M555" s="2251"/>
    </row>
    <row r="556" spans="13:13">
      <c r="M556" s="2251"/>
    </row>
    <row r="557" spans="13:13">
      <c r="M557" s="2251"/>
    </row>
    <row r="558" spans="13:13">
      <c r="M558" s="2251"/>
    </row>
    <row r="559" spans="13:13">
      <c r="M559" s="2251"/>
    </row>
    <row r="560" spans="13:13">
      <c r="M560" s="2251"/>
    </row>
    <row r="561" spans="13:13">
      <c r="M561" s="2251"/>
    </row>
    <row r="562" spans="13:13">
      <c r="M562" s="2251"/>
    </row>
    <row r="563" spans="13:13">
      <c r="M563" s="2251"/>
    </row>
    <row r="564" spans="13:13">
      <c r="M564" s="2251"/>
    </row>
    <row r="565" spans="13:13">
      <c r="M565" s="2251"/>
    </row>
    <row r="566" spans="13:13">
      <c r="M566" s="2251"/>
    </row>
    <row r="567" spans="13:13">
      <c r="M567" s="2251"/>
    </row>
    <row r="568" spans="13:13">
      <c r="M568" s="2251"/>
    </row>
    <row r="569" spans="13:13">
      <c r="M569" s="2251"/>
    </row>
    <row r="570" spans="13:13">
      <c r="M570" s="2251"/>
    </row>
    <row r="571" spans="13:13">
      <c r="M571" s="2251"/>
    </row>
    <row r="572" spans="13:13">
      <c r="M572" s="2251"/>
    </row>
    <row r="573" spans="13:13">
      <c r="M573" s="2251"/>
    </row>
    <row r="574" spans="13:13">
      <c r="M574" s="2251"/>
    </row>
    <row r="575" spans="13:13">
      <c r="M575" s="2251"/>
    </row>
    <row r="576" spans="13:13">
      <c r="M576" s="2251"/>
    </row>
    <row r="577" spans="13:13">
      <c r="M577" s="2251"/>
    </row>
    <row r="578" spans="13:13">
      <c r="M578" s="2251"/>
    </row>
    <row r="579" spans="13:13">
      <c r="M579" s="2251"/>
    </row>
    <row r="580" spans="13:13">
      <c r="M580" s="2251"/>
    </row>
    <row r="581" spans="13:13">
      <c r="M581" s="2251"/>
    </row>
    <row r="582" spans="13:13">
      <c r="M582" s="2251"/>
    </row>
    <row r="583" spans="13:13">
      <c r="M583" s="2251"/>
    </row>
    <row r="584" spans="13:13">
      <c r="M584" s="2251"/>
    </row>
    <row r="585" spans="13:13">
      <c r="M585" s="2251"/>
    </row>
    <row r="586" spans="13:13">
      <c r="M586" s="2251"/>
    </row>
    <row r="587" spans="13:13">
      <c r="M587" s="2251"/>
    </row>
    <row r="588" spans="13:13">
      <c r="M588" s="2251"/>
    </row>
    <row r="589" spans="13:13">
      <c r="M589" s="2251"/>
    </row>
    <row r="590" spans="13:13">
      <c r="M590" s="2251"/>
    </row>
    <row r="591" spans="13:13">
      <c r="M591" s="2251"/>
    </row>
    <row r="592" spans="13:13">
      <c r="M592" s="2251"/>
    </row>
    <row r="593" spans="13:13">
      <c r="M593" s="2251"/>
    </row>
    <row r="594" spans="13:13">
      <c r="M594" s="2251"/>
    </row>
    <row r="595" spans="13:13">
      <c r="M595" s="2251"/>
    </row>
    <row r="596" spans="13:13">
      <c r="M596" s="2251"/>
    </row>
    <row r="597" spans="13:13">
      <c r="M597" s="2251"/>
    </row>
    <row r="598" spans="13:13">
      <c r="M598" s="2251"/>
    </row>
    <row r="599" spans="13:13">
      <c r="M599" s="2251"/>
    </row>
    <row r="600" spans="13:13">
      <c r="M600" s="2251"/>
    </row>
    <row r="601" spans="13:13">
      <c r="M601" s="2251"/>
    </row>
    <row r="602" spans="13:13">
      <c r="M602" s="2251"/>
    </row>
    <row r="603" spans="13:13">
      <c r="M603" s="2251"/>
    </row>
    <row r="604" spans="13:13">
      <c r="M604" s="2251"/>
    </row>
    <row r="605" spans="13:13">
      <c r="M605" s="2251"/>
    </row>
    <row r="606" spans="13:13">
      <c r="M606" s="2251"/>
    </row>
    <row r="607" spans="13:13">
      <c r="M607" s="2251"/>
    </row>
    <row r="608" spans="13:13">
      <c r="M608" s="2251"/>
    </row>
    <row r="609" spans="13:13">
      <c r="M609" s="2251"/>
    </row>
    <row r="610" spans="13:13">
      <c r="M610" s="2251"/>
    </row>
    <row r="611" spans="13:13">
      <c r="M611" s="2251"/>
    </row>
    <row r="612" spans="13:13">
      <c r="M612" s="2251"/>
    </row>
    <row r="613" spans="13:13">
      <c r="M613" s="2251"/>
    </row>
    <row r="614" spans="13:13">
      <c r="M614" s="2251"/>
    </row>
    <row r="615" spans="13:13">
      <c r="M615" s="2251"/>
    </row>
    <row r="616" spans="13:13">
      <c r="M616" s="2251"/>
    </row>
    <row r="617" spans="13:13">
      <c r="M617" s="2251"/>
    </row>
    <row r="618" spans="13:13">
      <c r="M618" s="2251"/>
    </row>
    <row r="619" spans="13:13">
      <c r="M619" s="2251"/>
    </row>
    <row r="620" spans="13:13">
      <c r="M620" s="2251"/>
    </row>
    <row r="621" spans="13:13">
      <c r="M621" s="2251"/>
    </row>
    <row r="622" spans="13:13">
      <c r="M622" s="2251"/>
    </row>
    <row r="623" spans="13:13">
      <c r="M623" s="2251"/>
    </row>
    <row r="624" spans="13:13">
      <c r="M624" s="2251"/>
    </row>
    <row r="625" spans="13:13">
      <c r="M625" s="2251"/>
    </row>
    <row r="626" spans="13:13">
      <c r="M626" s="2251"/>
    </row>
    <row r="627" spans="13:13">
      <c r="M627" s="2251"/>
    </row>
    <row r="628" spans="13:13">
      <c r="M628" s="2251"/>
    </row>
    <row r="629" spans="13:13">
      <c r="M629" s="2251"/>
    </row>
    <row r="630" spans="13:13">
      <c r="M630" s="2251"/>
    </row>
    <row r="631" spans="13:13">
      <c r="M631" s="2251"/>
    </row>
    <row r="632" spans="13:13">
      <c r="M632" s="2251"/>
    </row>
    <row r="633" spans="13:13">
      <c r="M633" s="2251"/>
    </row>
    <row r="634" spans="13:13">
      <c r="M634" s="2251"/>
    </row>
    <row r="635" spans="13:13">
      <c r="M635" s="2251"/>
    </row>
    <row r="636" spans="13:13">
      <c r="M636" s="2251"/>
    </row>
    <row r="637" spans="13:13">
      <c r="M637" s="2251"/>
    </row>
    <row r="638" spans="13:13">
      <c r="M638" s="2251"/>
    </row>
    <row r="639" spans="13:13">
      <c r="M639" s="2251"/>
    </row>
    <row r="640" spans="13:13">
      <c r="M640" s="2251"/>
    </row>
    <row r="641" spans="13:13">
      <c r="M641" s="2251"/>
    </row>
    <row r="642" spans="13:13">
      <c r="M642" s="2251"/>
    </row>
    <row r="643" spans="13:13">
      <c r="M643" s="2251"/>
    </row>
    <row r="644" spans="13:13">
      <c r="M644" s="2251"/>
    </row>
    <row r="645" spans="13:13">
      <c r="M645" s="2251"/>
    </row>
    <row r="646" spans="13:13">
      <c r="M646" s="2251"/>
    </row>
    <row r="647" spans="13:13">
      <c r="M647" s="2251"/>
    </row>
    <row r="648" spans="13:13">
      <c r="M648" s="2251"/>
    </row>
    <row r="649" spans="13:13">
      <c r="M649" s="2251"/>
    </row>
    <row r="650" spans="13:13">
      <c r="M650" s="2251"/>
    </row>
    <row r="651" spans="13:13">
      <c r="M651" s="2251"/>
    </row>
    <row r="652" spans="13:13">
      <c r="M652" s="2251"/>
    </row>
    <row r="653" spans="13:13">
      <c r="M653" s="2251"/>
    </row>
    <row r="654" spans="13:13">
      <c r="M654" s="2251"/>
    </row>
    <row r="655" spans="13:13">
      <c r="M655" s="2251"/>
    </row>
    <row r="656" spans="13:13">
      <c r="M656" s="2251"/>
    </row>
    <row r="657" spans="13:13">
      <c r="M657" s="2251"/>
    </row>
    <row r="658" spans="13:13">
      <c r="M658" s="2251"/>
    </row>
    <row r="659" spans="13:13">
      <c r="M659" s="2251"/>
    </row>
    <row r="660" spans="13:13">
      <c r="M660" s="2251"/>
    </row>
    <row r="661" spans="13:13">
      <c r="M661" s="2251"/>
    </row>
    <row r="662" spans="13:13">
      <c r="M662" s="2251"/>
    </row>
    <row r="663" spans="13:13">
      <c r="M663" s="2251"/>
    </row>
    <row r="664" spans="13:13">
      <c r="M664" s="2251"/>
    </row>
    <row r="665" spans="13:13">
      <c r="M665" s="2251"/>
    </row>
    <row r="666" spans="13:13">
      <c r="M666" s="2251"/>
    </row>
    <row r="667" spans="13:13">
      <c r="M667" s="2251"/>
    </row>
    <row r="668" spans="13:13">
      <c r="M668" s="2251"/>
    </row>
    <row r="669" spans="13:13">
      <c r="M669" s="2251"/>
    </row>
    <row r="670" spans="13:13">
      <c r="M670" s="2251"/>
    </row>
    <row r="671" spans="13:13">
      <c r="M671" s="2251"/>
    </row>
    <row r="672" spans="13:13">
      <c r="M672" s="2251"/>
    </row>
    <row r="673" spans="13:13">
      <c r="M673" s="2251"/>
    </row>
    <row r="674" spans="13:13">
      <c r="M674" s="2251"/>
    </row>
    <row r="675" spans="13:13">
      <c r="M675" s="2251"/>
    </row>
    <row r="676" spans="13:13">
      <c r="M676" s="2251"/>
    </row>
    <row r="677" spans="13:13">
      <c r="M677" s="2251"/>
    </row>
    <row r="678" spans="13:13">
      <c r="M678" s="2251"/>
    </row>
    <row r="679" spans="13:13">
      <c r="M679" s="2251"/>
    </row>
    <row r="680" spans="13:13">
      <c r="M680" s="2251"/>
    </row>
    <row r="681" spans="13:13">
      <c r="M681" s="2251"/>
    </row>
    <row r="682" spans="13:13">
      <c r="M682" s="2251"/>
    </row>
    <row r="683" spans="13:13">
      <c r="M683" s="2251"/>
    </row>
    <row r="684" spans="13:13">
      <c r="M684" s="2251"/>
    </row>
    <row r="685" spans="13:13">
      <c r="M685" s="2251"/>
    </row>
    <row r="686" spans="13:13">
      <c r="M686" s="2251"/>
    </row>
    <row r="687" spans="13:13">
      <c r="M687" s="2251"/>
    </row>
    <row r="688" spans="13:13">
      <c r="M688" s="2251"/>
    </row>
    <row r="689" spans="13:13">
      <c r="M689" s="2251"/>
    </row>
    <row r="690" spans="13:13">
      <c r="M690" s="2251"/>
    </row>
    <row r="691" spans="13:13">
      <c r="M691" s="2251"/>
    </row>
    <row r="692" spans="13:13">
      <c r="M692" s="2251"/>
    </row>
    <row r="693" spans="13:13">
      <c r="M693" s="2251"/>
    </row>
    <row r="694" spans="13:13">
      <c r="M694" s="2251"/>
    </row>
    <row r="695" spans="13:13">
      <c r="M695" s="2251"/>
    </row>
    <row r="696" spans="13:13">
      <c r="M696" s="2251"/>
    </row>
    <row r="697" spans="13:13">
      <c r="M697" s="2251"/>
    </row>
    <row r="698" spans="13:13">
      <c r="M698" s="2251"/>
    </row>
    <row r="699" spans="13:13">
      <c r="M699" s="2251"/>
    </row>
    <row r="700" spans="13:13">
      <c r="M700" s="2251"/>
    </row>
    <row r="701" spans="13:13">
      <c r="M701" s="2251"/>
    </row>
    <row r="702" spans="13:13">
      <c r="M702" s="2251"/>
    </row>
    <row r="703" spans="13:13">
      <c r="M703" s="2251"/>
    </row>
    <row r="704" spans="13:13">
      <c r="M704" s="2251"/>
    </row>
    <row r="705" spans="13:13">
      <c r="M705" s="2251"/>
    </row>
    <row r="706" spans="13:13">
      <c r="M706" s="2251"/>
    </row>
    <row r="707" spans="13:13">
      <c r="M707" s="2251"/>
    </row>
    <row r="708" spans="13:13">
      <c r="M708" s="2251"/>
    </row>
    <row r="709" spans="13:13">
      <c r="M709" s="2251"/>
    </row>
    <row r="710" spans="13:13">
      <c r="M710" s="2251"/>
    </row>
    <row r="711" spans="13:13">
      <c r="M711" s="2251"/>
    </row>
    <row r="712" spans="13:13">
      <c r="M712" s="2251"/>
    </row>
    <row r="713" spans="13:13">
      <c r="M713" s="2251"/>
    </row>
    <row r="714" spans="13:13">
      <c r="M714" s="2251"/>
    </row>
    <row r="715" spans="13:13">
      <c r="M715" s="2251"/>
    </row>
    <row r="716" spans="13:13">
      <c r="M716" s="2251"/>
    </row>
    <row r="717" spans="13:13">
      <c r="M717" s="2251"/>
    </row>
    <row r="718" spans="13:13">
      <c r="M718" s="2251"/>
    </row>
    <row r="719" spans="13:13">
      <c r="M719" s="2251"/>
    </row>
    <row r="720" spans="13:13">
      <c r="M720" s="2251"/>
    </row>
    <row r="721" spans="13:13">
      <c r="M721" s="2251"/>
    </row>
    <row r="722" spans="13:13">
      <c r="M722" s="2251"/>
    </row>
    <row r="723" spans="13:13">
      <c r="M723" s="2251"/>
    </row>
    <row r="724" spans="13:13">
      <c r="M724" s="2251"/>
    </row>
    <row r="725" spans="13:13">
      <c r="M725" s="2251"/>
    </row>
    <row r="726" spans="13:13">
      <c r="M726" s="2251"/>
    </row>
    <row r="727" spans="13:13">
      <c r="M727" s="2251"/>
    </row>
    <row r="728" spans="13:13">
      <c r="M728" s="2251"/>
    </row>
    <row r="729" spans="13:13">
      <c r="M729" s="2251"/>
    </row>
    <row r="730" spans="13:13">
      <c r="M730" s="2251"/>
    </row>
    <row r="731" spans="13:13">
      <c r="M731" s="2251"/>
    </row>
    <row r="732" spans="13:13">
      <c r="M732" s="2251"/>
    </row>
    <row r="733" spans="13:13">
      <c r="M733" s="2251"/>
    </row>
    <row r="734" spans="13:13">
      <c r="M734" s="2251"/>
    </row>
    <row r="735" spans="13:13">
      <c r="M735" s="2251"/>
    </row>
    <row r="736" spans="13:13">
      <c r="M736" s="2251"/>
    </row>
    <row r="737" spans="13:13">
      <c r="M737" s="2251"/>
    </row>
    <row r="738" spans="13:13">
      <c r="M738" s="2251"/>
    </row>
    <row r="739" spans="13:13">
      <c r="M739" s="2251"/>
    </row>
    <row r="740" spans="13:13">
      <c r="M740" s="2251"/>
    </row>
    <row r="741" spans="13:13">
      <c r="M741" s="2251"/>
    </row>
    <row r="742" spans="13:13">
      <c r="M742" s="2251"/>
    </row>
    <row r="743" spans="13:13">
      <c r="M743" s="2251"/>
    </row>
    <row r="744" spans="13:13">
      <c r="M744" s="2251"/>
    </row>
    <row r="745" spans="13:13">
      <c r="M745" s="2251"/>
    </row>
    <row r="746" spans="13:13">
      <c r="M746" s="2251"/>
    </row>
    <row r="747" spans="13:13">
      <c r="M747" s="2251"/>
    </row>
    <row r="748" spans="13:13">
      <c r="M748" s="2251"/>
    </row>
    <row r="749" spans="13:13">
      <c r="M749" s="2251"/>
    </row>
    <row r="750" spans="13:13">
      <c r="M750" s="2251"/>
    </row>
    <row r="751" spans="13:13">
      <c r="M751" s="2251"/>
    </row>
    <row r="752" spans="13:13">
      <c r="M752" s="2251"/>
    </row>
    <row r="753" spans="13:13">
      <c r="M753" s="2251"/>
    </row>
    <row r="754" spans="13:13">
      <c r="M754" s="2251"/>
    </row>
    <row r="755" spans="13:13">
      <c r="M755" s="2251"/>
    </row>
    <row r="756" spans="13:13">
      <c r="M756" s="2251"/>
    </row>
    <row r="757" spans="13:13">
      <c r="M757" s="2251"/>
    </row>
    <row r="758" spans="13:13">
      <c r="M758" s="2251"/>
    </row>
    <row r="759" spans="13:13">
      <c r="M759" s="2251"/>
    </row>
    <row r="760" spans="13:13">
      <c r="M760" s="2251"/>
    </row>
    <row r="761" spans="13:13">
      <c r="M761" s="2251"/>
    </row>
    <row r="762" spans="13:13">
      <c r="M762" s="2251"/>
    </row>
    <row r="763" spans="13:13">
      <c r="M763" s="2251"/>
    </row>
    <row r="764" spans="13:13">
      <c r="M764" s="2251"/>
    </row>
    <row r="765" spans="13:13">
      <c r="M765" s="2251"/>
    </row>
    <row r="766" spans="13:13">
      <c r="M766" s="2251"/>
    </row>
    <row r="767" spans="13:13">
      <c r="M767" s="2251"/>
    </row>
    <row r="768" spans="13:13">
      <c r="M768" s="2251"/>
    </row>
    <row r="769" spans="13:13">
      <c r="M769" s="2251"/>
    </row>
    <row r="770" spans="13:13">
      <c r="M770" s="2251"/>
    </row>
    <row r="771" spans="13:13">
      <c r="M771" s="2251"/>
    </row>
    <row r="772" spans="13:13">
      <c r="M772" s="2251"/>
    </row>
    <row r="773" spans="13:13">
      <c r="M773" s="2251"/>
    </row>
    <row r="774" spans="13:13">
      <c r="M774" s="2251"/>
    </row>
    <row r="775" spans="13:13">
      <c r="M775" s="2251"/>
    </row>
    <row r="776" spans="13:13">
      <c r="M776" s="2251"/>
    </row>
    <row r="777" spans="13:13">
      <c r="M777" s="2251"/>
    </row>
    <row r="778" spans="13:13">
      <c r="M778" s="2251"/>
    </row>
    <row r="779" spans="13:13">
      <c r="M779" s="2251"/>
    </row>
    <row r="780" spans="13:13">
      <c r="M780" s="2251"/>
    </row>
    <row r="781" spans="13:13">
      <c r="M781" s="2251"/>
    </row>
    <row r="782" spans="13:13">
      <c r="M782" s="2251"/>
    </row>
    <row r="783" spans="13:13">
      <c r="M783" s="2251"/>
    </row>
    <row r="784" spans="13:13">
      <c r="M784" s="2251"/>
    </row>
    <row r="785" spans="13:13">
      <c r="M785" s="2251"/>
    </row>
    <row r="786" spans="13:13">
      <c r="M786" s="2251"/>
    </row>
    <row r="787" spans="13:13">
      <c r="M787" s="2251"/>
    </row>
    <row r="788" spans="13:13">
      <c r="M788" s="2251"/>
    </row>
    <row r="789" spans="13:13">
      <c r="M789" s="2251"/>
    </row>
    <row r="790" spans="13:13">
      <c r="M790" s="2251"/>
    </row>
    <row r="791" spans="13:13">
      <c r="M791" s="2251"/>
    </row>
    <row r="792" spans="13:13">
      <c r="M792" s="2251"/>
    </row>
    <row r="793" spans="13:13">
      <c r="M793" s="2251"/>
    </row>
    <row r="794" spans="13:13">
      <c r="M794" s="2251"/>
    </row>
    <row r="795" spans="13:13">
      <c r="M795" s="2251"/>
    </row>
    <row r="796" spans="13:13">
      <c r="M796" s="2251"/>
    </row>
    <row r="797" spans="13:13">
      <c r="M797" s="2251"/>
    </row>
    <row r="798" spans="13:13">
      <c r="M798" s="2251"/>
    </row>
    <row r="799" spans="13:13">
      <c r="M799" s="2251"/>
    </row>
    <row r="800" spans="13:13">
      <c r="M800" s="2251"/>
    </row>
    <row r="801" spans="13:13">
      <c r="M801" s="2251"/>
    </row>
    <row r="802" spans="13:13">
      <c r="M802" s="2251"/>
    </row>
    <row r="803" spans="13:13">
      <c r="M803" s="2251"/>
    </row>
    <row r="804" spans="13:13">
      <c r="M804" s="2251"/>
    </row>
    <row r="805" spans="13:13">
      <c r="M805" s="2251"/>
    </row>
    <row r="806" spans="13:13">
      <c r="M806" s="2251"/>
    </row>
    <row r="807" spans="13:13">
      <c r="M807" s="2251"/>
    </row>
    <row r="808" spans="13:13">
      <c r="M808" s="2251"/>
    </row>
    <row r="809" spans="13:13">
      <c r="M809" s="2251"/>
    </row>
    <row r="810" spans="13:13">
      <c r="M810" s="2251"/>
    </row>
    <row r="811" spans="13:13">
      <c r="M811" s="2251"/>
    </row>
    <row r="812" spans="13:13">
      <c r="M812" s="2251"/>
    </row>
    <row r="813" spans="13:13">
      <c r="M813" s="2251"/>
    </row>
    <row r="814" spans="13:13">
      <c r="M814" s="2251"/>
    </row>
    <row r="815" spans="13:13">
      <c r="M815" s="2251"/>
    </row>
    <row r="816" spans="13:13">
      <c r="M816" s="2251"/>
    </row>
    <row r="817" spans="13:13">
      <c r="M817" s="2251"/>
    </row>
    <row r="818" spans="13:13">
      <c r="M818" s="2251"/>
    </row>
    <row r="819" spans="13:13">
      <c r="M819" s="2251"/>
    </row>
    <row r="820" spans="13:13">
      <c r="M820" s="2251"/>
    </row>
    <row r="821" spans="13:13">
      <c r="M821" s="2251"/>
    </row>
    <row r="822" spans="13:13">
      <c r="M822" s="2251"/>
    </row>
    <row r="823" spans="13:13">
      <c r="M823" s="2251"/>
    </row>
    <row r="824" spans="13:13">
      <c r="M824" s="2251"/>
    </row>
    <row r="825" spans="13:13">
      <c r="M825" s="2251"/>
    </row>
    <row r="826" spans="13:13">
      <c r="M826" s="2251"/>
    </row>
    <row r="827" spans="13:13">
      <c r="M827" s="2251"/>
    </row>
    <row r="828" spans="13:13">
      <c r="M828" s="2251"/>
    </row>
    <row r="829" spans="13:13">
      <c r="M829" s="2251"/>
    </row>
    <row r="830" spans="13:13">
      <c r="M830" s="2251"/>
    </row>
    <row r="831" spans="13:13">
      <c r="M831" s="2251"/>
    </row>
    <row r="832" spans="13:13">
      <c r="M832" s="2251"/>
    </row>
    <row r="833" spans="13:13">
      <c r="M833" s="2251"/>
    </row>
    <row r="834" spans="13:13">
      <c r="M834" s="2251"/>
    </row>
    <row r="835" spans="13:13">
      <c r="M835" s="2251"/>
    </row>
    <row r="836" spans="13:13">
      <c r="M836" s="2251"/>
    </row>
    <row r="837" spans="13:13">
      <c r="M837" s="2251"/>
    </row>
    <row r="838" spans="13:13">
      <c r="M838" s="2251"/>
    </row>
    <row r="839" spans="13:13">
      <c r="M839" s="2251"/>
    </row>
    <row r="840" spans="13:13">
      <c r="M840" s="2251"/>
    </row>
    <row r="841" spans="13:13">
      <c r="M841" s="2251"/>
    </row>
    <row r="842" spans="13:13">
      <c r="M842" s="2251"/>
    </row>
    <row r="843" spans="13:13">
      <c r="M843" s="2251"/>
    </row>
    <row r="844" spans="13:13">
      <c r="M844" s="2251"/>
    </row>
    <row r="845" spans="13:13">
      <c r="M845" s="2251"/>
    </row>
    <row r="846" spans="13:13">
      <c r="M846" s="2251"/>
    </row>
    <row r="847" spans="13:13">
      <c r="M847" s="2251"/>
    </row>
    <row r="848" spans="13:13">
      <c r="M848" s="2251"/>
    </row>
    <row r="849" spans="13:13">
      <c r="M849" s="2251"/>
    </row>
    <row r="850" spans="13:13">
      <c r="M850" s="2251"/>
    </row>
    <row r="851" spans="13:13">
      <c r="M851" s="2251"/>
    </row>
    <row r="852" spans="13:13">
      <c r="M852" s="2251"/>
    </row>
    <row r="853" spans="13:13">
      <c r="M853" s="2251"/>
    </row>
    <row r="854" spans="13:13">
      <c r="M854" s="2251"/>
    </row>
    <row r="855" spans="13:13">
      <c r="M855" s="2251"/>
    </row>
    <row r="856" spans="13:13">
      <c r="M856" s="2251"/>
    </row>
    <row r="857" spans="13:13">
      <c r="M857" s="2251"/>
    </row>
    <row r="858" spans="13:13">
      <c r="M858" s="2251"/>
    </row>
    <row r="859" spans="13:13">
      <c r="M859" s="2251"/>
    </row>
    <row r="860" spans="13:13">
      <c r="M860" s="2251"/>
    </row>
    <row r="861" spans="13:13">
      <c r="M861" s="2251"/>
    </row>
    <row r="862" spans="13:13">
      <c r="M862" s="2251"/>
    </row>
    <row r="863" spans="13:13">
      <c r="M863" s="2251"/>
    </row>
    <row r="864" spans="13:13">
      <c r="M864" s="2251"/>
    </row>
    <row r="865" spans="13:13">
      <c r="M865" s="2251"/>
    </row>
    <row r="866" spans="13:13">
      <c r="M866" s="2251"/>
    </row>
    <row r="867" spans="13:13">
      <c r="M867" s="2251"/>
    </row>
    <row r="868" spans="13:13">
      <c r="M868" s="2251"/>
    </row>
    <row r="869" spans="13:13">
      <c r="M869" s="2251"/>
    </row>
    <row r="870" spans="13:13">
      <c r="M870" s="2251"/>
    </row>
    <row r="871" spans="13:13">
      <c r="M871" s="2251"/>
    </row>
    <row r="872" spans="13:13">
      <c r="M872" s="2251"/>
    </row>
    <row r="873" spans="13:13">
      <c r="M873" s="2251"/>
    </row>
    <row r="874" spans="13:13">
      <c r="M874" s="2251"/>
    </row>
    <row r="875" spans="13:13">
      <c r="M875" s="2251"/>
    </row>
    <row r="876" spans="13:13">
      <c r="M876" s="2251"/>
    </row>
    <row r="877" spans="13:13">
      <c r="M877" s="2251"/>
    </row>
    <row r="878" spans="13:13">
      <c r="M878" s="2251"/>
    </row>
    <row r="879" spans="13:13">
      <c r="M879" s="2251"/>
    </row>
    <row r="880" spans="13:13">
      <c r="M880" s="2251"/>
    </row>
    <row r="881" spans="13:13">
      <c r="M881" s="2251"/>
    </row>
    <row r="882" spans="13:13">
      <c r="M882" s="2251"/>
    </row>
    <row r="883" spans="13:13">
      <c r="M883" s="2251"/>
    </row>
    <row r="884" spans="13:13">
      <c r="M884" s="2251"/>
    </row>
    <row r="885" spans="13:13">
      <c r="M885" s="2251"/>
    </row>
    <row r="886" spans="13:13">
      <c r="M886" s="2251"/>
    </row>
    <row r="887" spans="13:13">
      <c r="M887" s="2251"/>
    </row>
    <row r="888" spans="13:13">
      <c r="M888" s="2251"/>
    </row>
    <row r="889" spans="13:13">
      <c r="M889" s="2251"/>
    </row>
    <row r="890" spans="13:13">
      <c r="M890" s="2251"/>
    </row>
    <row r="891" spans="13:13">
      <c r="M891" s="2251"/>
    </row>
    <row r="892" spans="13:13">
      <c r="M892" s="2251"/>
    </row>
    <row r="893" spans="13:13">
      <c r="M893" s="2251"/>
    </row>
    <row r="894" spans="13:13">
      <c r="M894" s="2251"/>
    </row>
    <row r="895" spans="13:13">
      <c r="M895" s="2251"/>
    </row>
    <row r="896" spans="13:13">
      <c r="M896" s="2251"/>
    </row>
    <row r="897" spans="13:13">
      <c r="M897" s="2251"/>
    </row>
    <row r="898" spans="13:13">
      <c r="M898" s="2251"/>
    </row>
    <row r="899" spans="13:13">
      <c r="M899" s="2251"/>
    </row>
    <row r="900" spans="13:13">
      <c r="M900" s="2251"/>
    </row>
    <row r="901" spans="13:13">
      <c r="M901" s="2251"/>
    </row>
    <row r="902" spans="13:13">
      <c r="M902" s="2251"/>
    </row>
    <row r="903" spans="13:13">
      <c r="M903" s="2251"/>
    </row>
    <row r="904" spans="13:13">
      <c r="M904" s="2251"/>
    </row>
    <row r="905" spans="13:13">
      <c r="M905" s="2251"/>
    </row>
    <row r="906" spans="13:13">
      <c r="M906" s="2251"/>
    </row>
    <row r="907" spans="13:13">
      <c r="M907" s="2251"/>
    </row>
    <row r="908" spans="13:13">
      <c r="M908" s="2251"/>
    </row>
    <row r="909" spans="13:13">
      <c r="M909" s="2251"/>
    </row>
    <row r="910" spans="13:13">
      <c r="M910" s="2251"/>
    </row>
    <row r="911" spans="13:13">
      <c r="M911" s="2251"/>
    </row>
    <row r="912" spans="13:13">
      <c r="M912" s="2251"/>
    </row>
    <row r="913" spans="13:13">
      <c r="M913" s="2251"/>
    </row>
    <row r="914" spans="13:13">
      <c r="M914" s="2251"/>
    </row>
    <row r="915" spans="13:13">
      <c r="M915" s="2251"/>
    </row>
    <row r="916" spans="13:13">
      <c r="M916" s="2251"/>
    </row>
    <row r="917" spans="13:13">
      <c r="M917" s="2251"/>
    </row>
    <row r="918" spans="13:13">
      <c r="M918" s="2251"/>
    </row>
    <row r="919" spans="13:13">
      <c r="M919" s="2251"/>
    </row>
    <row r="920" spans="13:13">
      <c r="M920" s="2251"/>
    </row>
    <row r="921" spans="13:13">
      <c r="M921" s="2251"/>
    </row>
    <row r="922" spans="13:13">
      <c r="M922" s="2251"/>
    </row>
    <row r="923" spans="13:13">
      <c r="M923" s="2251"/>
    </row>
    <row r="924" spans="13:13">
      <c r="M924" s="2251"/>
    </row>
    <row r="925" spans="13:13">
      <c r="M925" s="2251"/>
    </row>
    <row r="926" spans="13:13">
      <c r="M926" s="2251"/>
    </row>
    <row r="927" spans="13:13">
      <c r="M927" s="2251"/>
    </row>
    <row r="928" spans="13:13">
      <c r="M928" s="2251"/>
    </row>
    <row r="929" spans="13:13">
      <c r="M929" s="2251"/>
    </row>
    <row r="930" spans="13:13">
      <c r="M930" s="2251"/>
    </row>
    <row r="931" spans="13:13">
      <c r="M931" s="2251"/>
    </row>
    <row r="932" spans="13:13">
      <c r="M932" s="2251"/>
    </row>
    <row r="933" spans="13:13">
      <c r="M933" s="2251"/>
    </row>
    <row r="934" spans="13:13">
      <c r="M934" s="2251"/>
    </row>
    <row r="935" spans="13:13">
      <c r="M935" s="2251"/>
    </row>
    <row r="936" spans="13:13">
      <c r="M936" s="2251"/>
    </row>
    <row r="937" spans="13:13">
      <c r="M937" s="2251"/>
    </row>
    <row r="938" spans="13:13">
      <c r="M938" s="2251"/>
    </row>
    <row r="939" spans="13:13">
      <c r="M939" s="2251"/>
    </row>
    <row r="940" spans="13:13">
      <c r="M940" s="2251"/>
    </row>
    <row r="941" spans="13:13">
      <c r="M941" s="2251"/>
    </row>
    <row r="942" spans="13:13">
      <c r="M942" s="2251"/>
    </row>
    <row r="943" spans="13:13">
      <c r="M943" s="2251"/>
    </row>
    <row r="944" spans="13:13">
      <c r="M944" s="2251"/>
    </row>
    <row r="945" spans="13:13">
      <c r="M945" s="2251"/>
    </row>
    <row r="946" spans="13:13">
      <c r="M946" s="2251"/>
    </row>
    <row r="947" spans="13:13">
      <c r="M947" s="2251"/>
    </row>
    <row r="948" spans="13:13">
      <c r="M948" s="2251"/>
    </row>
    <row r="949" spans="13:13">
      <c r="M949" s="2251"/>
    </row>
    <row r="950" spans="13:13">
      <c r="M950" s="2251"/>
    </row>
    <row r="951" spans="13:13">
      <c r="M951" s="2251"/>
    </row>
    <row r="952" spans="13:13">
      <c r="M952" s="2251"/>
    </row>
    <row r="953" spans="13:13">
      <c r="M953" s="2251"/>
    </row>
    <row r="954" spans="13:13">
      <c r="M954" s="2251"/>
    </row>
    <row r="955" spans="13:13">
      <c r="M955" s="2251"/>
    </row>
    <row r="956" spans="13:13">
      <c r="M956" s="2251"/>
    </row>
    <row r="957" spans="13:13">
      <c r="M957" s="2251"/>
    </row>
    <row r="958" spans="13:13">
      <c r="M958" s="2251"/>
    </row>
    <row r="959" spans="13:13">
      <c r="M959" s="2251"/>
    </row>
    <row r="960" spans="13:13">
      <c r="M960" s="2251"/>
    </row>
    <row r="961" spans="13:13">
      <c r="M961" s="2251"/>
    </row>
    <row r="962" spans="13:13">
      <c r="M962" s="2251"/>
    </row>
    <row r="963" spans="13:13">
      <c r="M963" s="2251"/>
    </row>
    <row r="964" spans="13:13">
      <c r="M964" s="2251"/>
    </row>
    <row r="965" spans="13:13">
      <c r="M965" s="2251"/>
    </row>
    <row r="966" spans="13:13">
      <c r="M966" s="2251"/>
    </row>
    <row r="967" spans="13:13">
      <c r="M967" s="2251"/>
    </row>
    <row r="968" spans="13:13">
      <c r="M968" s="2251"/>
    </row>
    <row r="969" spans="13:13">
      <c r="M969" s="2251"/>
    </row>
    <row r="970" spans="13:13">
      <c r="M970" s="2251"/>
    </row>
    <row r="971" spans="13:13">
      <c r="M971" s="2251"/>
    </row>
    <row r="972" spans="13:13">
      <c r="M972" s="2251"/>
    </row>
    <row r="973" spans="13:13">
      <c r="M973" s="2251"/>
    </row>
    <row r="974" spans="13:13">
      <c r="M974" s="2251"/>
    </row>
    <row r="975" spans="13:13">
      <c r="M975" s="2251"/>
    </row>
    <row r="976" spans="13:13">
      <c r="M976" s="2251"/>
    </row>
    <row r="977" spans="13:13">
      <c r="M977" s="2251"/>
    </row>
    <row r="978" spans="13:13">
      <c r="M978" s="2251"/>
    </row>
    <row r="979" spans="13:13">
      <c r="M979" s="2251"/>
    </row>
    <row r="980" spans="13:13">
      <c r="M980" s="2251"/>
    </row>
    <row r="981" spans="13:13">
      <c r="M981" s="2251"/>
    </row>
    <row r="982" spans="13:13">
      <c r="M982" s="2251"/>
    </row>
    <row r="983" spans="13:13">
      <c r="M983" s="2251"/>
    </row>
    <row r="984" spans="13:13">
      <c r="M984" s="2251"/>
    </row>
    <row r="985" spans="13:13">
      <c r="M985" s="2251"/>
    </row>
    <row r="986" spans="13:13">
      <c r="M986" s="2251"/>
    </row>
    <row r="987" spans="13:13">
      <c r="M987" s="2251"/>
    </row>
    <row r="988" spans="13:13">
      <c r="M988" s="2251"/>
    </row>
    <row r="989" spans="13:13">
      <c r="M989" s="2251"/>
    </row>
    <row r="990" spans="13:13">
      <c r="M990" s="2251"/>
    </row>
    <row r="991" spans="13:13">
      <c r="M991" s="2251"/>
    </row>
    <row r="992" spans="13:13">
      <c r="M992" s="2251"/>
    </row>
    <row r="993" spans="13:13">
      <c r="M993" s="2251"/>
    </row>
    <row r="994" spans="13:13">
      <c r="M994" s="2251"/>
    </row>
    <row r="995" spans="13:13">
      <c r="M995" s="2251"/>
    </row>
    <row r="996" spans="13:13">
      <c r="M996" s="2251"/>
    </row>
    <row r="997" spans="13:13">
      <c r="M997" s="2251"/>
    </row>
    <row r="998" spans="13:13">
      <c r="M998" s="2251"/>
    </row>
    <row r="999" spans="13:13">
      <c r="M999" s="2251"/>
    </row>
    <row r="1000" spans="13:13">
      <c r="M1000" s="2251"/>
    </row>
    <row r="1001" spans="13:13">
      <c r="M1001" s="2251"/>
    </row>
    <row r="1002" spans="13:13">
      <c r="M1002" s="2251"/>
    </row>
    <row r="1003" spans="13:13">
      <c r="M1003" s="2251"/>
    </row>
    <row r="1004" spans="13:13">
      <c r="M1004" s="2251"/>
    </row>
    <row r="1005" spans="13:13">
      <c r="M1005" s="2251"/>
    </row>
    <row r="1006" spans="13:13">
      <c r="M1006" s="2251"/>
    </row>
    <row r="1007" spans="13:13">
      <c r="M1007" s="2251"/>
    </row>
    <row r="1008" spans="13:13">
      <c r="M1008" s="2251"/>
    </row>
    <row r="1009" spans="13:13">
      <c r="M1009" s="2251"/>
    </row>
    <row r="1010" spans="13:13">
      <c r="M1010" s="2251"/>
    </row>
    <row r="1011" spans="13:13">
      <c r="M1011" s="2251"/>
    </row>
    <row r="1012" spans="13:13">
      <c r="M1012" s="2251"/>
    </row>
    <row r="1013" spans="13:13">
      <c r="M1013" s="2251"/>
    </row>
    <row r="1014" spans="13:13">
      <c r="M1014" s="2251"/>
    </row>
    <row r="1015" spans="13:13">
      <c r="M1015" s="2251"/>
    </row>
    <row r="1016" spans="13:13">
      <c r="M1016" s="2251"/>
    </row>
    <row r="1017" spans="13:13">
      <c r="M1017" s="2251"/>
    </row>
    <row r="1018" spans="13:13">
      <c r="M1018" s="2251"/>
    </row>
    <row r="1019" spans="13:13">
      <c r="M1019" s="2251"/>
    </row>
    <row r="1020" spans="13:13">
      <c r="M1020" s="2251"/>
    </row>
    <row r="1021" spans="13:13">
      <c r="M1021" s="2251"/>
    </row>
    <row r="1022" spans="13:13">
      <c r="M1022" s="2251"/>
    </row>
    <row r="1023" spans="13:13">
      <c r="M1023" s="2251"/>
    </row>
    <row r="1024" spans="13:13">
      <c r="M1024" s="2251"/>
    </row>
    <row r="1025" spans="13:13">
      <c r="M1025" s="2251"/>
    </row>
    <row r="1026" spans="13:13">
      <c r="M1026" s="2251"/>
    </row>
    <row r="1027" spans="13:13">
      <c r="M1027" s="2251"/>
    </row>
    <row r="1028" spans="13:13">
      <c r="M1028" s="2251"/>
    </row>
    <row r="1029" spans="13:13">
      <c r="M1029" s="2251"/>
    </row>
    <row r="1030" spans="13:13">
      <c r="M1030" s="2251"/>
    </row>
    <row r="1031" spans="13:13">
      <c r="M1031" s="2251"/>
    </row>
    <row r="1032" spans="13:13">
      <c r="M1032" s="2251"/>
    </row>
    <row r="1033" spans="13:13">
      <c r="M1033" s="2251"/>
    </row>
    <row r="1034" spans="13:13">
      <c r="M1034" s="2251"/>
    </row>
    <row r="1035" spans="13:13">
      <c r="M1035" s="2251"/>
    </row>
    <row r="1036" spans="13:13">
      <c r="M1036" s="2251"/>
    </row>
    <row r="1037" spans="13:13">
      <c r="M1037" s="2251"/>
    </row>
    <row r="1038" spans="13:13">
      <c r="M1038" s="2251"/>
    </row>
    <row r="1039" spans="13:13">
      <c r="M1039" s="2251"/>
    </row>
    <row r="1040" spans="13:13">
      <c r="M1040" s="2251"/>
    </row>
    <row r="1041" spans="13:13">
      <c r="M1041" s="2251"/>
    </row>
    <row r="1042" spans="13:13">
      <c r="M1042" s="2251"/>
    </row>
    <row r="1043" spans="13:13">
      <c r="M1043" s="2251"/>
    </row>
    <row r="1044" spans="13:13">
      <c r="M1044" s="2251"/>
    </row>
    <row r="1045" spans="13:13">
      <c r="M1045" s="2251"/>
    </row>
    <row r="1046" spans="13:13">
      <c r="M1046" s="2251"/>
    </row>
    <row r="1047" spans="13:13">
      <c r="M1047" s="2251"/>
    </row>
    <row r="1048" spans="13:13">
      <c r="M1048" s="2251"/>
    </row>
    <row r="1049" spans="13:13">
      <c r="M1049" s="2251"/>
    </row>
    <row r="1050" spans="13:13">
      <c r="M1050" s="2251"/>
    </row>
    <row r="1051" spans="13:13">
      <c r="M1051" s="2251"/>
    </row>
    <row r="1052" spans="13:13">
      <c r="M1052" s="2251"/>
    </row>
    <row r="1053" spans="13:13">
      <c r="M1053" s="2251"/>
    </row>
    <row r="1054" spans="13:13">
      <c r="M1054" s="2251"/>
    </row>
    <row r="1055" spans="13:13">
      <c r="M1055" s="2251"/>
    </row>
    <row r="1056" spans="13:13">
      <c r="M1056" s="2251"/>
    </row>
    <row r="1057" spans="13:13">
      <c r="M1057" s="2251"/>
    </row>
    <row r="1058" spans="13:13">
      <c r="M1058" s="2251"/>
    </row>
    <row r="1059" spans="13:13">
      <c r="M1059" s="2251"/>
    </row>
    <row r="1060" spans="13:13">
      <c r="M1060" s="2251"/>
    </row>
    <row r="1061" spans="13:13">
      <c r="M1061" s="2251"/>
    </row>
    <row r="1062" spans="13:13">
      <c r="M1062" s="2251"/>
    </row>
    <row r="1063" spans="13:13">
      <c r="M1063" s="2251"/>
    </row>
    <row r="1064" spans="13:13">
      <c r="M1064" s="2251"/>
    </row>
    <row r="1065" spans="13:13">
      <c r="M1065" s="2251"/>
    </row>
    <row r="1066" spans="13:13">
      <c r="M1066" s="2251"/>
    </row>
    <row r="1067" spans="13:13">
      <c r="M1067" s="2251"/>
    </row>
    <row r="1068" spans="13:13">
      <c r="M1068" s="2251"/>
    </row>
    <row r="1069" spans="13:13">
      <c r="M1069" s="2251"/>
    </row>
    <row r="1070" spans="13:13">
      <c r="M1070" s="2251"/>
    </row>
    <row r="1071" spans="13:13">
      <c r="M1071" s="2251"/>
    </row>
    <row r="1072" spans="13:13">
      <c r="M1072" s="2251"/>
    </row>
    <row r="1073" spans="13:13">
      <c r="M1073" s="2251"/>
    </row>
    <row r="1074" spans="13:13">
      <c r="M1074" s="2251"/>
    </row>
    <row r="1075" spans="13:13">
      <c r="M1075" s="2251"/>
    </row>
    <row r="1076" spans="13:13">
      <c r="M1076" s="2251"/>
    </row>
    <row r="1077" spans="13:13">
      <c r="M1077" s="2251"/>
    </row>
    <row r="1078" spans="13:13">
      <c r="M1078" s="2251"/>
    </row>
    <row r="1079" spans="13:13">
      <c r="M1079" s="2251"/>
    </row>
    <row r="1080" spans="13:13">
      <c r="M1080" s="2251"/>
    </row>
    <row r="1081" spans="13:13">
      <c r="M1081" s="2251"/>
    </row>
    <row r="1082" spans="13:13">
      <c r="M1082" s="2251"/>
    </row>
    <row r="1083" spans="13:13">
      <c r="M1083" s="2251"/>
    </row>
    <row r="1084" spans="13:13">
      <c r="M1084" s="2251"/>
    </row>
    <row r="1085" spans="13:13">
      <c r="M1085" s="2251"/>
    </row>
    <row r="1086" spans="13:13">
      <c r="M1086" s="2251"/>
    </row>
    <row r="1087" spans="13:13">
      <c r="M1087" s="2251"/>
    </row>
    <row r="1088" spans="13:13">
      <c r="M1088" s="2251"/>
    </row>
    <row r="1089" spans="13:13">
      <c r="M1089" s="2251"/>
    </row>
    <row r="1090" spans="13:13">
      <c r="M1090" s="2251"/>
    </row>
    <row r="1091" spans="13:13">
      <c r="M1091" s="2251"/>
    </row>
    <row r="1092" spans="13:13">
      <c r="M1092" s="2251"/>
    </row>
    <row r="1093" spans="13:13">
      <c r="M1093" s="2251"/>
    </row>
    <row r="1094" spans="13:13">
      <c r="M1094" s="2251"/>
    </row>
    <row r="1095" spans="13:13">
      <c r="M1095" s="2251"/>
    </row>
    <row r="1096" spans="13:13">
      <c r="M1096" s="2251"/>
    </row>
    <row r="1097" spans="13:13">
      <c r="M1097" s="2251"/>
    </row>
    <row r="1098" spans="13:13">
      <c r="M1098" s="2251"/>
    </row>
    <row r="1099" spans="13:13">
      <c r="M1099" s="2251"/>
    </row>
    <row r="1100" spans="13:13">
      <c r="M1100" s="2251"/>
    </row>
    <row r="1101" spans="13:13">
      <c r="M1101" s="2251"/>
    </row>
    <row r="1102" spans="13:13">
      <c r="M1102" s="2251"/>
    </row>
    <row r="1103" spans="13:13">
      <c r="M1103" s="2251"/>
    </row>
    <row r="1104" spans="13:13">
      <c r="M1104" s="2251"/>
    </row>
    <row r="1105" spans="13:13">
      <c r="M1105" s="2251"/>
    </row>
    <row r="1106" spans="13:13">
      <c r="M1106" s="2251"/>
    </row>
    <row r="1107" spans="13:13">
      <c r="M1107" s="2251"/>
    </row>
    <row r="1108" spans="13:13">
      <c r="M1108" s="2251"/>
    </row>
    <row r="1109" spans="13:13">
      <c r="M1109" s="2251"/>
    </row>
    <row r="1110" spans="13:13">
      <c r="M1110" s="2251"/>
    </row>
    <row r="1111" spans="13:13">
      <c r="M1111" s="2251"/>
    </row>
    <row r="1112" spans="13:13">
      <c r="M1112" s="2251"/>
    </row>
    <row r="1113" spans="13:13">
      <c r="M1113" s="2251"/>
    </row>
    <row r="1114" spans="13:13">
      <c r="M1114" s="2251"/>
    </row>
    <row r="1115" spans="13:13">
      <c r="M1115" s="2251"/>
    </row>
    <row r="1116" spans="13:13">
      <c r="M1116" s="2251"/>
    </row>
    <row r="1117" spans="13:13">
      <c r="M1117" s="2251"/>
    </row>
    <row r="1118" spans="13:13">
      <c r="M1118" s="2251"/>
    </row>
    <row r="1119" spans="13:13">
      <c r="M1119" s="2251"/>
    </row>
    <row r="1120" spans="13:13">
      <c r="M1120" s="2251"/>
    </row>
    <row r="1121" spans="13:13">
      <c r="M1121" s="2251"/>
    </row>
    <row r="1122" spans="13:13">
      <c r="M1122" s="2251"/>
    </row>
    <row r="1123" spans="13:13">
      <c r="M1123" s="2251"/>
    </row>
    <row r="1124" spans="13:13">
      <c r="M1124" s="2251"/>
    </row>
    <row r="1125" spans="13:13">
      <c r="M1125" s="2251"/>
    </row>
    <row r="1126" spans="13:13">
      <c r="M1126" s="2251"/>
    </row>
    <row r="1127" spans="13:13">
      <c r="M1127" s="2251"/>
    </row>
    <row r="1128" spans="13:13">
      <c r="M1128" s="2251"/>
    </row>
    <row r="1129" spans="13:13">
      <c r="M1129" s="2251"/>
    </row>
    <row r="1130" spans="13:13">
      <c r="M1130" s="2251"/>
    </row>
    <row r="1131" spans="13:13">
      <c r="M1131" s="2251"/>
    </row>
    <row r="1132" spans="13:13">
      <c r="M1132" s="2251"/>
    </row>
    <row r="1133" spans="13:13">
      <c r="M1133" s="2251"/>
    </row>
    <row r="1134" spans="13:13">
      <c r="M1134" s="2251"/>
    </row>
    <row r="1135" spans="13:13">
      <c r="M1135" s="2251"/>
    </row>
    <row r="1136" spans="13:13">
      <c r="M1136" s="2251"/>
    </row>
    <row r="1137" spans="13:13">
      <c r="M1137" s="2251"/>
    </row>
    <row r="1138" spans="13:13">
      <c r="M1138" s="2251"/>
    </row>
    <row r="1139" spans="13:13">
      <c r="M1139" s="2251"/>
    </row>
    <row r="1140" spans="13:13">
      <c r="M1140" s="2251"/>
    </row>
    <row r="1141" spans="13:13">
      <c r="M1141" s="2251"/>
    </row>
    <row r="1142" spans="13:13">
      <c r="M1142" s="2251"/>
    </row>
    <row r="1143" spans="13:13">
      <c r="M1143" s="2251"/>
    </row>
    <row r="1144" spans="13:13">
      <c r="M1144" s="2251"/>
    </row>
    <row r="1145" spans="13:13">
      <c r="M1145" s="2251"/>
    </row>
    <row r="1146" spans="13:13">
      <c r="M1146" s="2251"/>
    </row>
    <row r="1147" spans="13:13">
      <c r="M1147" s="2251"/>
    </row>
    <row r="1148" spans="13:13">
      <c r="M1148" s="2251"/>
    </row>
    <row r="1149" spans="13:13">
      <c r="M1149" s="2251"/>
    </row>
    <row r="1150" spans="13:13">
      <c r="M1150" s="2251"/>
    </row>
    <row r="1151" spans="13:13">
      <c r="M1151" s="2251"/>
    </row>
    <row r="1152" spans="13:13">
      <c r="M1152" s="2251"/>
    </row>
    <row r="1153" spans="13:13">
      <c r="M1153" s="2251"/>
    </row>
    <row r="1154" spans="13:13">
      <c r="M1154" s="2251"/>
    </row>
    <row r="1155" spans="13:13">
      <c r="M1155" s="2251"/>
    </row>
    <row r="1156" spans="13:13">
      <c r="M1156" s="2251"/>
    </row>
    <row r="1157" spans="13:13">
      <c r="M1157" s="2251"/>
    </row>
    <row r="1158" spans="13:13">
      <c r="M1158" s="2251"/>
    </row>
    <row r="1159" spans="13:13">
      <c r="M1159" s="2251"/>
    </row>
    <row r="1160" spans="13:13">
      <c r="M1160" s="2251"/>
    </row>
    <row r="1161" spans="13:13">
      <c r="M1161" s="2251"/>
    </row>
    <row r="1162" spans="13:13">
      <c r="M1162" s="2251"/>
    </row>
    <row r="1163" spans="13:13">
      <c r="M1163" s="2251"/>
    </row>
    <row r="1164" spans="13:13">
      <c r="M1164" s="2251"/>
    </row>
    <row r="1165" spans="13:13">
      <c r="M1165" s="2251"/>
    </row>
    <row r="1166" spans="13:13">
      <c r="M1166" s="2251"/>
    </row>
    <row r="1167" spans="13:13">
      <c r="M1167" s="2251"/>
    </row>
    <row r="1168" spans="13:13">
      <c r="M1168" s="2251"/>
    </row>
    <row r="1169" spans="13:13">
      <c r="M1169" s="2251"/>
    </row>
    <row r="1170" spans="13:13">
      <c r="M1170" s="2251"/>
    </row>
    <row r="1171" spans="13:13">
      <c r="M1171" s="2251"/>
    </row>
    <row r="1172" spans="13:13">
      <c r="M1172" s="2251"/>
    </row>
    <row r="1173" spans="13:13">
      <c r="M1173" s="2251"/>
    </row>
    <row r="1174" spans="13:13">
      <c r="M1174" s="2251"/>
    </row>
    <row r="1175" spans="13:13">
      <c r="M1175" s="2251"/>
    </row>
    <row r="1176" spans="13:13">
      <c r="M1176" s="2251"/>
    </row>
    <row r="1177" spans="13:13">
      <c r="M1177" s="2251"/>
    </row>
    <row r="1178" spans="13:13">
      <c r="M1178" s="2251"/>
    </row>
    <row r="1179" spans="13:13">
      <c r="M1179" s="2251"/>
    </row>
    <row r="1180" spans="13:13">
      <c r="M1180" s="2251"/>
    </row>
    <row r="1181" spans="13:13">
      <c r="M1181" s="2251"/>
    </row>
    <row r="1182" spans="13:13">
      <c r="M1182" s="2251"/>
    </row>
    <row r="1183" spans="13:13">
      <c r="M1183" s="2251"/>
    </row>
    <row r="1184" spans="13:13">
      <c r="M1184" s="2251"/>
    </row>
    <row r="1185" spans="13:13">
      <c r="M1185" s="2251"/>
    </row>
    <row r="1186" spans="13:13">
      <c r="M1186" s="2251"/>
    </row>
    <row r="1187" spans="13:13">
      <c r="M1187" s="2251"/>
    </row>
    <row r="1188" spans="13:13">
      <c r="M1188" s="2251"/>
    </row>
    <row r="1189" spans="13:13">
      <c r="M1189" s="2251"/>
    </row>
    <row r="1190" spans="13:13">
      <c r="M1190" s="2251"/>
    </row>
    <row r="1191" spans="13:13">
      <c r="M1191" s="2251"/>
    </row>
    <row r="1192" spans="13:13">
      <c r="M1192" s="2251"/>
    </row>
    <row r="1193" spans="13:13">
      <c r="M1193" s="2251"/>
    </row>
    <row r="1194" spans="13:13">
      <c r="M1194" s="2251"/>
    </row>
    <row r="1195" spans="13:13">
      <c r="M1195" s="2251"/>
    </row>
    <row r="1196" spans="13:13">
      <c r="M1196" s="2251"/>
    </row>
    <row r="1197" spans="13:13">
      <c r="M1197" s="2251"/>
    </row>
    <row r="1198" spans="13:13">
      <c r="M1198" s="2251"/>
    </row>
    <row r="1199" spans="13:13">
      <c r="M1199" s="2251"/>
    </row>
    <row r="1200" spans="13:13">
      <c r="M1200" s="2251"/>
    </row>
    <row r="1201" spans="13:13">
      <c r="M1201" s="2251"/>
    </row>
    <row r="1202" spans="13:13">
      <c r="M1202" s="2251"/>
    </row>
    <row r="1203" spans="13:13">
      <c r="M1203" s="2251"/>
    </row>
    <row r="1204" spans="13:13">
      <c r="M1204" s="2251"/>
    </row>
    <row r="1205" spans="13:13">
      <c r="M1205" s="2251"/>
    </row>
    <row r="1206" spans="13:13">
      <c r="M1206" s="2251"/>
    </row>
    <row r="1207" spans="13:13">
      <c r="M1207" s="2251"/>
    </row>
    <row r="1208" spans="13:13">
      <c r="M1208" s="2251"/>
    </row>
    <row r="1209" spans="13:13">
      <c r="M1209" s="2251"/>
    </row>
    <row r="1210" spans="13:13">
      <c r="M1210" s="2251"/>
    </row>
    <row r="1211" spans="13:13">
      <c r="M1211" s="2251"/>
    </row>
    <row r="1212" spans="13:13">
      <c r="M1212" s="2251"/>
    </row>
    <row r="1213" spans="13:13">
      <c r="M1213" s="2251"/>
    </row>
    <row r="1214" spans="13:13">
      <c r="M1214" s="2251"/>
    </row>
    <row r="1215" spans="13:13">
      <c r="M1215" s="2251"/>
    </row>
    <row r="1216" spans="13:13">
      <c r="M1216" s="2251"/>
    </row>
    <row r="1217" spans="13:13">
      <c r="M1217" s="2251"/>
    </row>
    <row r="1218" spans="13:13">
      <c r="M1218" s="2251"/>
    </row>
    <row r="1219" spans="13:13">
      <c r="M1219" s="2251"/>
    </row>
    <row r="1220" spans="13:13">
      <c r="M1220" s="2251"/>
    </row>
    <row r="1221" spans="13:13">
      <c r="M1221" s="2251"/>
    </row>
    <row r="1222" spans="13:13">
      <c r="M1222" s="2251"/>
    </row>
    <row r="1223" spans="13:13">
      <c r="M1223" s="2251"/>
    </row>
    <row r="1224" spans="13:13">
      <c r="M1224" s="2251"/>
    </row>
    <row r="1225" spans="13:13">
      <c r="M1225" s="2251"/>
    </row>
    <row r="1226" spans="13:13">
      <c r="M1226" s="2251"/>
    </row>
    <row r="1227" spans="13:13">
      <c r="M1227" s="2251"/>
    </row>
    <row r="1228" spans="13:13">
      <c r="M1228" s="2251"/>
    </row>
    <row r="1229" spans="13:13">
      <c r="M1229" s="2251"/>
    </row>
    <row r="1230" spans="13:13">
      <c r="M1230" s="2251"/>
    </row>
    <row r="1231" spans="13:13">
      <c r="M1231" s="2251"/>
    </row>
    <row r="1232" spans="13:13">
      <c r="M1232" s="2251"/>
    </row>
    <row r="1233" spans="13:13">
      <c r="M1233" s="2251"/>
    </row>
    <row r="1234" spans="13:13">
      <c r="M1234" s="2251"/>
    </row>
    <row r="1235" spans="13:13">
      <c r="M1235" s="2251"/>
    </row>
    <row r="1236" spans="13:13">
      <c r="M1236" s="2251"/>
    </row>
    <row r="1237" spans="13:13">
      <c r="M1237" s="2251"/>
    </row>
    <row r="1238" spans="13:13">
      <c r="M1238" s="2251"/>
    </row>
    <row r="1239" spans="13:13">
      <c r="M1239" s="2251"/>
    </row>
    <row r="1240" spans="13:13">
      <c r="M1240" s="2251"/>
    </row>
    <row r="1241" spans="13:13">
      <c r="M1241" s="2251"/>
    </row>
    <row r="1242" spans="13:13">
      <c r="M1242" s="2251"/>
    </row>
    <row r="1243" spans="13:13">
      <c r="M1243" s="2251"/>
    </row>
    <row r="1244" spans="13:13">
      <c r="M1244" s="2251"/>
    </row>
    <row r="1245" spans="13:13">
      <c r="M1245" s="2251"/>
    </row>
    <row r="1246" spans="13:13">
      <c r="M1246" s="2251"/>
    </row>
    <row r="1247" spans="13:13">
      <c r="M1247" s="2251"/>
    </row>
    <row r="1248" spans="13:13">
      <c r="M1248" s="2251"/>
    </row>
    <row r="1249" spans="13:13">
      <c r="M1249" s="2251"/>
    </row>
    <row r="1250" spans="13:13">
      <c r="M1250" s="2251"/>
    </row>
    <row r="1251" spans="13:13">
      <c r="M1251" s="2251"/>
    </row>
    <row r="1252" spans="13:13">
      <c r="M1252" s="2251"/>
    </row>
    <row r="1253" spans="13:13">
      <c r="M1253" s="2251"/>
    </row>
    <row r="1254" spans="13:13">
      <c r="M1254" s="2251"/>
    </row>
    <row r="1255" spans="13:13">
      <c r="M1255" s="2251"/>
    </row>
    <row r="1256" spans="13:13">
      <c r="M1256" s="2251"/>
    </row>
    <row r="1257" spans="13:13">
      <c r="M1257" s="2251"/>
    </row>
    <row r="1258" spans="13:13">
      <c r="M1258" s="2251"/>
    </row>
    <row r="1259" spans="13:13">
      <c r="M1259" s="2251"/>
    </row>
    <row r="1260" spans="13:13">
      <c r="M1260" s="2251"/>
    </row>
    <row r="1261" spans="13:13">
      <c r="M1261" s="2251"/>
    </row>
    <row r="1262" spans="13:13">
      <c r="M1262" s="2251"/>
    </row>
    <row r="1263" spans="13:13">
      <c r="M1263" s="2251"/>
    </row>
    <row r="1264" spans="13:13">
      <c r="M1264" s="2251"/>
    </row>
    <row r="1265" spans="13:13">
      <c r="M1265" s="2251"/>
    </row>
    <row r="1266" spans="13:13">
      <c r="M1266" s="2251"/>
    </row>
    <row r="1267" spans="13:13">
      <c r="M1267" s="2251"/>
    </row>
    <row r="1268" spans="13:13">
      <c r="M1268" s="2251"/>
    </row>
    <row r="1269" spans="13:13">
      <c r="M1269" s="2251"/>
    </row>
    <row r="1270" spans="13:13">
      <c r="M1270" s="2251"/>
    </row>
    <row r="1271" spans="13:13">
      <c r="M1271" s="2251"/>
    </row>
    <row r="1272" spans="13:13">
      <c r="M1272" s="2251"/>
    </row>
    <row r="1273" spans="13:13">
      <c r="M1273" s="2251"/>
    </row>
    <row r="1274" spans="13:13">
      <c r="M1274" s="2251"/>
    </row>
    <row r="1275" spans="13:13">
      <c r="M1275" s="2251"/>
    </row>
    <row r="1276" spans="13:13">
      <c r="M1276" s="2251"/>
    </row>
    <row r="1277" spans="13:13">
      <c r="M1277" s="2251"/>
    </row>
    <row r="1278" spans="13:13">
      <c r="M1278" s="2251"/>
    </row>
    <row r="1279" spans="13:13">
      <c r="M1279" s="2251"/>
    </row>
    <row r="1280" spans="13:13">
      <c r="M1280" s="2251"/>
    </row>
    <row r="1281" spans="13:13">
      <c r="M1281" s="2251"/>
    </row>
    <row r="1282" spans="13:13">
      <c r="M1282" s="2251"/>
    </row>
    <row r="1283" spans="13:13">
      <c r="M1283" s="2251"/>
    </row>
    <row r="1284" spans="13:13">
      <c r="M1284" s="2251"/>
    </row>
    <row r="1285" spans="13:13">
      <c r="M1285" s="2251"/>
    </row>
    <row r="1286" spans="13:13">
      <c r="M1286" s="2251"/>
    </row>
    <row r="1287" spans="13:13">
      <c r="M1287" s="2251"/>
    </row>
    <row r="1288" spans="13:13">
      <c r="M1288" s="2251"/>
    </row>
    <row r="1289" spans="13:13">
      <c r="M1289" s="2251"/>
    </row>
    <row r="1290" spans="13:13">
      <c r="M1290" s="2251"/>
    </row>
    <row r="1291" spans="13:13">
      <c r="M1291" s="2251"/>
    </row>
    <row r="1292" spans="13:13">
      <c r="M1292" s="2251"/>
    </row>
    <row r="1293" spans="13:13">
      <c r="M1293" s="2251"/>
    </row>
    <row r="1294" spans="13:13">
      <c r="M1294" s="2251"/>
    </row>
    <row r="1295" spans="13:13">
      <c r="M1295" s="2251"/>
    </row>
    <row r="1296" spans="13:13">
      <c r="M1296" s="2251"/>
    </row>
    <row r="1297" spans="13:13">
      <c r="M1297" s="2251"/>
    </row>
    <row r="1298" spans="13:13">
      <c r="M1298" s="2251"/>
    </row>
    <row r="1299" spans="13:13">
      <c r="M1299" s="2251"/>
    </row>
    <row r="1300" spans="13:13">
      <c r="M1300" s="2251"/>
    </row>
    <row r="1301" spans="13:13">
      <c r="M1301" s="2251"/>
    </row>
    <row r="1302" spans="13:13">
      <c r="M1302" s="2251"/>
    </row>
    <row r="1303" spans="13:13">
      <c r="M1303" s="2251"/>
    </row>
    <row r="1304" spans="13:13">
      <c r="M1304" s="2251"/>
    </row>
    <row r="1305" spans="13:13">
      <c r="M1305" s="2251"/>
    </row>
    <row r="1306" spans="13:13">
      <c r="M1306" s="2251"/>
    </row>
    <row r="1307" spans="13:13">
      <c r="M1307" s="2251"/>
    </row>
    <row r="1308" spans="13:13">
      <c r="M1308" s="2251"/>
    </row>
    <row r="1309" spans="13:13">
      <c r="M1309" s="2251"/>
    </row>
    <row r="1310" spans="13:13">
      <c r="M1310" s="2251"/>
    </row>
    <row r="1311" spans="13:13">
      <c r="M1311" s="2251"/>
    </row>
    <row r="1312" spans="13:13">
      <c r="M1312" s="2251"/>
    </row>
    <row r="1313" spans="13:13">
      <c r="M1313" s="2251"/>
    </row>
    <row r="1314" spans="13:13">
      <c r="M1314" s="2251"/>
    </row>
    <row r="1315" spans="13:13">
      <c r="M1315" s="2251"/>
    </row>
    <row r="1316" spans="13:13">
      <c r="M1316" s="2251"/>
    </row>
    <row r="1317" spans="13:13">
      <c r="M1317" s="2251"/>
    </row>
    <row r="1318" spans="13:13">
      <c r="M1318" s="2251"/>
    </row>
    <row r="1319" spans="13:13">
      <c r="M1319" s="2251"/>
    </row>
    <row r="1320" spans="13:13">
      <c r="M1320" s="2251"/>
    </row>
    <row r="1321" spans="13:13">
      <c r="M1321" s="2251"/>
    </row>
    <row r="1322" spans="13:13">
      <c r="M1322" s="2251"/>
    </row>
    <row r="1323" spans="13:13">
      <c r="M1323" s="2251"/>
    </row>
    <row r="1324" spans="13:13">
      <c r="M1324" s="2251"/>
    </row>
    <row r="1325" spans="13:13">
      <c r="M1325" s="2251"/>
    </row>
    <row r="1326" spans="13:13">
      <c r="M1326" s="2251"/>
    </row>
    <row r="1327" spans="13:13">
      <c r="M1327" s="2251"/>
    </row>
    <row r="1328" spans="13:13">
      <c r="M1328" s="2251"/>
    </row>
    <row r="1329" spans="13:13">
      <c r="M1329" s="2251"/>
    </row>
    <row r="1330" spans="13:13">
      <c r="M1330" s="2251"/>
    </row>
    <row r="1331" spans="13:13">
      <c r="M1331" s="2251"/>
    </row>
    <row r="1332" spans="13:13">
      <c r="M1332" s="2251"/>
    </row>
    <row r="1333" spans="13:13">
      <c r="M1333" s="2251"/>
    </row>
    <row r="1334" spans="13:13">
      <c r="M1334" s="2251"/>
    </row>
    <row r="1335" spans="13:13">
      <c r="M1335" s="2251"/>
    </row>
    <row r="1336" spans="13:13">
      <c r="M1336" s="2251"/>
    </row>
    <row r="1337" spans="13:13">
      <c r="M1337" s="2251"/>
    </row>
    <row r="1338" spans="13:13">
      <c r="M1338" s="2251"/>
    </row>
    <row r="1339" spans="13:13">
      <c r="M1339" s="2251"/>
    </row>
    <row r="1340" spans="13:13">
      <c r="M1340" s="2251"/>
    </row>
    <row r="1341" spans="13:13">
      <c r="M1341" s="2251"/>
    </row>
    <row r="1342" spans="13:13">
      <c r="M1342" s="2251"/>
    </row>
    <row r="1343" spans="13:13">
      <c r="M1343" s="2251"/>
    </row>
    <row r="1344" spans="13:13">
      <c r="M1344" s="2251"/>
    </row>
    <row r="1345" spans="13:13">
      <c r="M1345" s="2251"/>
    </row>
    <row r="1346" spans="13:13">
      <c r="M1346" s="2251"/>
    </row>
    <row r="1347" spans="13:13">
      <c r="M1347" s="2251"/>
    </row>
    <row r="1348" spans="13:13">
      <c r="M1348" s="2251"/>
    </row>
    <row r="1349" spans="13:13">
      <c r="M1349" s="2251"/>
    </row>
    <row r="1350" spans="13:13">
      <c r="M1350" s="2251"/>
    </row>
    <row r="1351" spans="13:13">
      <c r="M1351" s="2251"/>
    </row>
    <row r="1352" spans="13:13">
      <c r="M1352" s="2251"/>
    </row>
    <row r="1353" spans="13:13">
      <c r="M1353" s="2251"/>
    </row>
    <row r="1354" spans="13:13">
      <c r="M1354" s="2251"/>
    </row>
    <row r="1355" spans="13:13">
      <c r="M1355" s="2251"/>
    </row>
    <row r="1356" spans="13:13">
      <c r="M1356" s="2251"/>
    </row>
    <row r="1357" spans="13:13">
      <c r="M1357" s="2251"/>
    </row>
    <row r="1358" spans="13:13">
      <c r="M1358" s="2251"/>
    </row>
    <row r="1359" spans="13:13">
      <c r="M1359" s="2251"/>
    </row>
    <row r="1360" spans="13:13">
      <c r="M1360" s="2251"/>
    </row>
    <row r="1361" spans="13:13">
      <c r="M1361" s="2251"/>
    </row>
    <row r="1362" spans="13:13">
      <c r="M1362" s="2251"/>
    </row>
    <row r="1363" spans="13:13">
      <c r="M1363" s="2251"/>
    </row>
    <row r="1364" spans="13:13">
      <c r="M1364" s="2251"/>
    </row>
    <row r="1365" spans="13:13">
      <c r="M1365" s="2251"/>
    </row>
    <row r="1366" spans="13:13">
      <c r="M1366" s="2251"/>
    </row>
    <row r="1367" spans="13:13">
      <c r="M1367" s="2251"/>
    </row>
    <row r="1368" spans="13:13">
      <c r="M1368" s="2251"/>
    </row>
    <row r="1369" spans="13:13">
      <c r="M1369" s="2251"/>
    </row>
    <row r="1370" spans="13:13">
      <c r="M1370" s="2251"/>
    </row>
    <row r="1371" spans="13:13">
      <c r="M1371" s="2251"/>
    </row>
    <row r="1372" spans="13:13">
      <c r="M1372" s="2251"/>
    </row>
    <row r="1373" spans="13:13">
      <c r="M1373" s="2251"/>
    </row>
    <row r="1374" spans="13:13">
      <c r="M1374" s="2251"/>
    </row>
    <row r="1375" spans="13:13">
      <c r="M1375" s="2251"/>
    </row>
    <row r="1376" spans="13:13">
      <c r="M1376" s="2251"/>
    </row>
    <row r="1377" spans="13:13">
      <c r="M1377" s="2251"/>
    </row>
    <row r="1378" spans="13:13">
      <c r="M1378" s="2251"/>
    </row>
    <row r="1379" spans="13:13">
      <c r="M1379" s="2251"/>
    </row>
    <row r="1380" spans="13:13">
      <c r="M1380" s="2251"/>
    </row>
    <row r="1381" spans="13:13">
      <c r="M1381" s="2251"/>
    </row>
    <row r="1382" spans="13:13">
      <c r="M1382" s="2251"/>
    </row>
    <row r="1383" spans="13:13">
      <c r="M1383" s="2251"/>
    </row>
    <row r="1384" spans="13:13">
      <c r="M1384" s="2251"/>
    </row>
    <row r="1385" spans="13:13">
      <c r="M1385" s="2251"/>
    </row>
    <row r="1386" spans="13:13">
      <c r="M1386" s="2251"/>
    </row>
    <row r="1387" spans="13:13">
      <c r="M1387" s="2251"/>
    </row>
    <row r="1388" spans="13:13">
      <c r="M1388" s="2251"/>
    </row>
    <row r="1389" spans="13:13">
      <c r="M1389" s="2251"/>
    </row>
    <row r="1390" spans="13:13">
      <c r="M1390" s="2251"/>
    </row>
    <row r="1391" spans="13:13">
      <c r="M1391" s="2251"/>
    </row>
    <row r="1392" spans="13:13">
      <c r="M1392" s="2251"/>
    </row>
    <row r="1393" spans="13:13">
      <c r="M1393" s="2251"/>
    </row>
    <row r="1394" spans="13:13">
      <c r="M1394" s="2251"/>
    </row>
    <row r="1395" spans="13:13">
      <c r="M1395" s="2251"/>
    </row>
    <row r="1396" spans="13:13">
      <c r="M1396" s="2251"/>
    </row>
    <row r="1397" spans="13:13">
      <c r="M1397" s="2251"/>
    </row>
    <row r="1398" spans="13:13">
      <c r="M1398" s="2251"/>
    </row>
    <row r="1399" spans="13:13">
      <c r="M1399" s="2251"/>
    </row>
    <row r="1400" spans="13:13">
      <c r="M1400" s="2251"/>
    </row>
    <row r="1401" spans="13:13">
      <c r="M1401" s="2251"/>
    </row>
    <row r="1402" spans="13:13">
      <c r="M1402" s="2251"/>
    </row>
    <row r="1403" spans="13:13">
      <c r="M1403" s="2251"/>
    </row>
    <row r="1404" spans="13:13">
      <c r="M1404" s="2251"/>
    </row>
    <row r="1405" spans="13:13">
      <c r="M1405" s="2251"/>
    </row>
    <row r="1406" spans="13:13">
      <c r="M1406" s="2251"/>
    </row>
    <row r="1407" spans="13:13">
      <c r="M1407" s="2251"/>
    </row>
    <row r="1408" spans="13:13">
      <c r="M1408" s="2251"/>
    </row>
    <row r="1409" spans="13:13">
      <c r="M1409" s="2251"/>
    </row>
    <row r="1410" spans="13:13">
      <c r="M1410" s="2251"/>
    </row>
    <row r="1411" spans="13:13">
      <c r="M1411" s="2251"/>
    </row>
    <row r="1412" spans="13:13">
      <c r="M1412" s="2251"/>
    </row>
    <row r="1413" spans="13:13">
      <c r="M1413" s="2251"/>
    </row>
    <row r="1414" spans="13:13">
      <c r="M1414" s="2251"/>
    </row>
    <row r="1415" spans="13:13">
      <c r="M1415" s="2251"/>
    </row>
    <row r="1416" spans="13:13">
      <c r="M1416" s="2251"/>
    </row>
    <row r="1417" spans="13:13">
      <c r="M1417" s="2251"/>
    </row>
    <row r="1418" spans="13:13">
      <c r="M1418" s="2251"/>
    </row>
    <row r="1419" spans="13:13">
      <c r="M1419" s="2251"/>
    </row>
    <row r="1420" spans="13:13">
      <c r="M1420" s="2251"/>
    </row>
    <row r="1421" spans="13:13">
      <c r="M1421" s="2251"/>
    </row>
    <row r="1422" spans="13:13">
      <c r="M1422" s="2251"/>
    </row>
    <row r="1423" spans="13:13">
      <c r="M1423" s="2251"/>
    </row>
    <row r="1424" spans="13:13">
      <c r="M1424" s="2251"/>
    </row>
    <row r="1425" spans="13:13">
      <c r="M1425" s="2251"/>
    </row>
    <row r="1426" spans="13:13">
      <c r="M1426" s="2251"/>
    </row>
    <row r="1427" spans="13:13">
      <c r="M1427" s="2251"/>
    </row>
    <row r="1428" spans="13:13">
      <c r="M1428" s="2251"/>
    </row>
    <row r="1429" spans="13:13">
      <c r="M1429" s="2251"/>
    </row>
    <row r="1430" spans="13:13">
      <c r="M1430" s="2251"/>
    </row>
    <row r="1431" spans="13:13">
      <c r="M1431" s="2251"/>
    </row>
    <row r="1432" spans="13:13">
      <c r="M1432" s="2251"/>
    </row>
    <row r="1433" spans="13:13">
      <c r="M1433" s="2251"/>
    </row>
    <row r="1434" spans="13:13">
      <c r="M1434" s="2251"/>
    </row>
    <row r="1435" spans="13:13">
      <c r="M1435" s="2251"/>
    </row>
    <row r="1436" spans="13:13">
      <c r="M1436" s="2251"/>
    </row>
    <row r="1437" spans="13:13">
      <c r="M1437" s="2251"/>
    </row>
    <row r="1438" spans="13:13">
      <c r="M1438" s="2251"/>
    </row>
    <row r="1439" spans="13:13">
      <c r="M1439" s="2251"/>
    </row>
    <row r="1440" spans="13:13">
      <c r="M1440" s="2251"/>
    </row>
    <row r="1441" spans="13:13">
      <c r="M1441" s="2251"/>
    </row>
    <row r="1442" spans="13:13">
      <c r="M1442" s="2251"/>
    </row>
    <row r="1443" spans="13:13">
      <c r="M1443" s="2251"/>
    </row>
    <row r="1444" spans="13:13">
      <c r="M1444" s="2251"/>
    </row>
    <row r="1445" spans="13:13">
      <c r="M1445" s="2251"/>
    </row>
    <row r="1446" spans="13:13">
      <c r="M1446" s="2251"/>
    </row>
    <row r="1447" spans="13:13">
      <c r="M1447" s="2251"/>
    </row>
    <row r="1448" spans="13:13">
      <c r="M1448" s="2251"/>
    </row>
    <row r="1449" spans="13:13">
      <c r="M1449" s="2251"/>
    </row>
    <row r="1450" spans="13:13">
      <c r="M1450" s="2251"/>
    </row>
    <row r="1451" spans="13:13">
      <c r="M1451" s="2251"/>
    </row>
    <row r="1452" spans="13:13">
      <c r="M1452" s="2251"/>
    </row>
    <row r="1453" spans="13:13">
      <c r="M1453" s="2251"/>
    </row>
    <row r="1454" spans="13:13">
      <c r="M1454" s="2251"/>
    </row>
    <row r="1455" spans="13:13">
      <c r="M1455" s="2251"/>
    </row>
    <row r="1456" spans="13:13">
      <c r="M1456" s="2251"/>
    </row>
    <row r="1457" spans="13:13">
      <c r="M1457" s="2251"/>
    </row>
    <row r="1458" spans="13:13">
      <c r="M1458" s="2251"/>
    </row>
    <row r="1459" spans="13:13">
      <c r="M1459" s="2251"/>
    </row>
    <row r="1460" spans="13:13">
      <c r="M1460" s="2251"/>
    </row>
    <row r="1461" spans="13:13">
      <c r="M1461" s="2251"/>
    </row>
    <row r="1462" spans="13:13">
      <c r="M1462" s="2251"/>
    </row>
    <row r="1463" spans="13:13">
      <c r="M1463" s="2251"/>
    </row>
    <row r="1464" spans="13:13">
      <c r="M1464" s="2251"/>
    </row>
    <row r="1465" spans="13:13">
      <c r="M1465" s="2251"/>
    </row>
    <row r="1466" spans="13:13">
      <c r="M1466" s="2251"/>
    </row>
    <row r="1467" spans="13:13">
      <c r="M1467" s="2251"/>
    </row>
    <row r="1468" spans="13:13">
      <c r="M1468" s="2251"/>
    </row>
    <row r="1469" spans="13:13">
      <c r="M1469" s="2251"/>
    </row>
    <row r="1470" spans="13:13">
      <c r="M1470" s="2251"/>
    </row>
    <row r="1471" spans="13:13">
      <c r="M1471" s="2251"/>
    </row>
    <row r="1472" spans="13:13">
      <c r="M1472" s="2251"/>
    </row>
    <row r="1473" spans="13:13">
      <c r="M1473" s="2251"/>
    </row>
    <row r="1474" spans="13:13">
      <c r="M1474" s="2251"/>
    </row>
    <row r="1475" spans="13:13">
      <c r="M1475" s="2251"/>
    </row>
    <row r="1476" spans="13:13">
      <c r="M1476" s="2251"/>
    </row>
    <row r="1477" spans="13:13">
      <c r="M1477" s="2251"/>
    </row>
    <row r="1478" spans="13:13">
      <c r="M1478" s="2251"/>
    </row>
    <row r="1479" spans="13:13">
      <c r="M1479" s="2251"/>
    </row>
    <row r="1480" spans="13:13">
      <c r="M1480" s="2251"/>
    </row>
    <row r="1481" spans="13:13">
      <c r="M1481" s="2251"/>
    </row>
    <row r="1482" spans="13:13">
      <c r="M1482" s="2251"/>
    </row>
    <row r="1483" spans="13:13">
      <c r="M1483" s="2251"/>
    </row>
    <row r="1484" spans="13:13">
      <c r="M1484" s="2251"/>
    </row>
    <row r="1485" spans="13:13">
      <c r="M1485" s="2251"/>
    </row>
    <row r="1486" spans="13:13">
      <c r="M1486" s="2251"/>
    </row>
    <row r="1487" spans="13:13">
      <c r="M1487" s="2251"/>
    </row>
    <row r="1488" spans="13:13">
      <c r="M1488" s="2251"/>
    </row>
    <row r="1489" spans="13:13">
      <c r="M1489" s="2251"/>
    </row>
    <row r="1490" spans="13:13">
      <c r="M1490" s="2251"/>
    </row>
    <row r="1491" spans="13:13">
      <c r="M1491" s="2251"/>
    </row>
    <row r="1492" spans="13:13">
      <c r="M1492" s="2251"/>
    </row>
    <row r="1493" spans="13:13">
      <c r="M1493" s="2251"/>
    </row>
    <row r="1494" spans="13:13">
      <c r="M1494" s="2251"/>
    </row>
    <row r="1495" spans="13:13">
      <c r="M1495" s="2251"/>
    </row>
    <row r="1496" spans="13:13">
      <c r="M1496" s="2251"/>
    </row>
    <row r="1497" spans="13:13">
      <c r="M1497" s="2251"/>
    </row>
    <row r="1498" spans="13:13">
      <c r="M1498" s="2251"/>
    </row>
    <row r="1499" spans="13:13">
      <c r="M1499" s="2251"/>
    </row>
    <row r="1500" spans="13:13">
      <c r="M1500" s="2251"/>
    </row>
    <row r="1501" spans="13:13">
      <c r="M1501" s="2251"/>
    </row>
    <row r="1502" spans="13:13">
      <c r="M1502" s="2251"/>
    </row>
    <row r="1503" spans="13:13">
      <c r="M1503" s="2251"/>
    </row>
    <row r="1504" spans="13:13">
      <c r="M1504" s="2251"/>
    </row>
    <row r="1505" spans="13:13">
      <c r="M1505" s="2251"/>
    </row>
    <row r="1506" spans="13:13">
      <c r="M1506" s="2251"/>
    </row>
    <row r="1507" spans="13:13">
      <c r="M1507" s="2251"/>
    </row>
    <row r="1508" spans="13:13">
      <c r="M1508" s="2251"/>
    </row>
    <row r="1509" spans="13:13">
      <c r="M1509" s="2251"/>
    </row>
    <row r="1510" spans="13:13">
      <c r="M1510" s="2251"/>
    </row>
    <row r="1511" spans="13:13">
      <c r="M1511" s="2251"/>
    </row>
    <row r="1512" spans="13:13">
      <c r="M1512" s="2251"/>
    </row>
    <row r="1513" spans="13:13">
      <c r="M1513" s="2251"/>
    </row>
    <row r="1514" spans="13:13">
      <c r="M1514" s="2251"/>
    </row>
    <row r="1515" spans="13:13">
      <c r="M1515" s="2251"/>
    </row>
    <row r="1516" spans="13:13">
      <c r="M1516" s="2251"/>
    </row>
    <row r="1517" spans="13:13">
      <c r="M1517" s="2251"/>
    </row>
    <row r="1518" spans="13:13">
      <c r="M1518" s="2251"/>
    </row>
    <row r="1519" spans="13:13">
      <c r="M1519" s="2251"/>
    </row>
    <row r="1520" spans="13:13">
      <c r="M1520" s="2251"/>
    </row>
    <row r="1521" spans="13:13">
      <c r="M1521" s="2251"/>
    </row>
    <row r="1522" spans="13:13">
      <c r="M1522" s="2251"/>
    </row>
    <row r="1523" spans="13:13">
      <c r="M1523" s="2251"/>
    </row>
    <row r="1524" spans="13:13">
      <c r="M1524" s="2251"/>
    </row>
    <row r="1525" spans="13:13">
      <c r="M1525" s="2251"/>
    </row>
    <row r="1526" spans="13:13">
      <c r="M1526" s="2251"/>
    </row>
    <row r="1527" spans="13:13">
      <c r="M1527" s="2251"/>
    </row>
    <row r="1528" spans="13:13">
      <c r="M1528" s="2251"/>
    </row>
    <row r="1529" spans="13:13">
      <c r="M1529" s="2251"/>
    </row>
    <row r="1530" spans="13:13">
      <c r="M1530" s="2251"/>
    </row>
    <row r="1531" spans="13:13">
      <c r="M1531" s="2251"/>
    </row>
    <row r="1532" spans="13:13">
      <c r="M1532" s="2251"/>
    </row>
    <row r="1533" spans="13:13">
      <c r="M1533" s="2251"/>
    </row>
    <row r="1534" spans="13:13">
      <c r="M1534" s="2251"/>
    </row>
    <row r="1535" spans="13:13">
      <c r="M1535" s="2251"/>
    </row>
    <row r="1536" spans="13:13">
      <c r="M1536" s="2251"/>
    </row>
    <row r="1537" spans="13:13">
      <c r="M1537" s="2251"/>
    </row>
    <row r="1538" spans="13:13">
      <c r="M1538" s="2251"/>
    </row>
    <row r="1539" spans="13:13">
      <c r="M1539" s="2251"/>
    </row>
    <row r="1540" spans="13:13">
      <c r="M1540" s="2251"/>
    </row>
    <row r="1541" spans="13:13">
      <c r="M1541" s="2251"/>
    </row>
    <row r="1542" spans="13:13">
      <c r="M1542" s="2251"/>
    </row>
    <row r="1543" spans="13:13">
      <c r="M1543" s="2251"/>
    </row>
    <row r="1544" spans="13:13">
      <c r="M1544" s="2251"/>
    </row>
    <row r="1545" spans="13:13">
      <c r="M1545" s="2251"/>
    </row>
    <row r="1546" spans="13:13">
      <c r="M1546" s="2251"/>
    </row>
    <row r="1547" spans="13:13">
      <c r="M1547" s="2251"/>
    </row>
    <row r="1548" spans="13:13">
      <c r="M1548" s="2251"/>
    </row>
    <row r="1549" spans="13:13">
      <c r="M1549" s="2251"/>
    </row>
    <row r="1550" spans="13:13">
      <c r="M1550" s="2251"/>
    </row>
    <row r="1551" spans="13:13">
      <c r="M1551" s="2251"/>
    </row>
    <row r="1552" spans="13:13">
      <c r="M1552" s="2251"/>
    </row>
    <row r="1553" spans="13:13">
      <c r="M1553" s="2251"/>
    </row>
    <row r="1554" spans="13:13">
      <c r="M1554" s="2251"/>
    </row>
    <row r="1555" spans="13:13">
      <c r="M1555" s="2251"/>
    </row>
    <row r="1556" spans="13:13">
      <c r="M1556" s="2251"/>
    </row>
    <row r="1557" spans="13:13">
      <c r="M1557" s="2251"/>
    </row>
    <row r="1558" spans="13:13">
      <c r="M1558" s="2251"/>
    </row>
    <row r="1559" spans="13:13">
      <c r="M1559" s="2251"/>
    </row>
    <row r="1560" spans="13:13">
      <c r="M1560" s="2251"/>
    </row>
    <row r="1561" spans="13:13">
      <c r="M1561" s="2251"/>
    </row>
    <row r="1562" spans="13:13">
      <c r="M1562" s="2251"/>
    </row>
    <row r="1563" spans="13:13">
      <c r="M1563" s="2251"/>
    </row>
    <row r="1564" spans="13:13">
      <c r="M1564" s="2251"/>
    </row>
    <row r="1565" spans="13:13">
      <c r="M1565" s="2251"/>
    </row>
    <row r="1566" spans="13:13">
      <c r="M1566" s="2251"/>
    </row>
    <row r="1567" spans="13:13">
      <c r="M1567" s="2251"/>
    </row>
    <row r="1568" spans="13:13">
      <c r="M1568" s="2251"/>
    </row>
    <row r="1569" spans="13:13">
      <c r="M1569" s="2251"/>
    </row>
    <row r="1570" spans="13:13">
      <c r="M1570" s="2251"/>
    </row>
    <row r="1571" spans="13:13">
      <c r="M1571" s="2251"/>
    </row>
    <row r="1572" spans="13:13">
      <c r="M1572" s="2251"/>
    </row>
    <row r="1573" spans="13:13">
      <c r="M1573" s="2251"/>
    </row>
    <row r="1574" spans="13:13">
      <c r="M1574" s="2251"/>
    </row>
    <row r="1575" spans="13:13">
      <c r="M1575" s="2251"/>
    </row>
    <row r="1576" spans="13:13">
      <c r="M1576" s="2251"/>
    </row>
    <row r="1577" spans="13:13">
      <c r="M1577" s="2251"/>
    </row>
    <row r="1578" spans="13:13">
      <c r="M1578" s="2251"/>
    </row>
    <row r="1579" spans="13:13">
      <c r="M1579" s="2251"/>
    </row>
    <row r="1580" spans="13:13">
      <c r="M1580" s="2251"/>
    </row>
    <row r="1581" spans="13:13">
      <c r="M1581" s="2251"/>
    </row>
    <row r="1582" spans="13:13">
      <c r="M1582" s="2251"/>
    </row>
    <row r="1583" spans="13:13">
      <c r="M1583" s="2251"/>
    </row>
    <row r="1584" spans="13:13">
      <c r="M1584" s="2251"/>
    </row>
    <row r="1585" spans="13:13">
      <c r="M1585" s="2251"/>
    </row>
    <row r="1586" spans="13:13">
      <c r="M1586" s="2251"/>
    </row>
    <row r="1587" spans="13:13">
      <c r="M1587" s="2251"/>
    </row>
    <row r="1588" spans="13:13">
      <c r="M1588" s="2251"/>
    </row>
    <row r="1589" spans="13:13">
      <c r="M1589" s="2251"/>
    </row>
    <row r="1590" spans="13:13">
      <c r="M1590" s="2251"/>
    </row>
    <row r="1591" spans="13:13">
      <c r="M1591" s="2251"/>
    </row>
    <row r="1592" spans="13:13">
      <c r="M1592" s="2251"/>
    </row>
    <row r="1593" spans="13:13">
      <c r="M1593" s="2251"/>
    </row>
    <row r="1594" spans="13:13">
      <c r="M1594" s="2251"/>
    </row>
    <row r="1595" spans="13:13">
      <c r="M1595" s="2251"/>
    </row>
    <row r="1596" spans="13:13">
      <c r="M1596" s="2251"/>
    </row>
    <row r="1597" spans="13:13">
      <c r="M1597" s="2251"/>
    </row>
    <row r="1598" spans="13:13">
      <c r="M1598" s="2251"/>
    </row>
    <row r="1599" spans="13:13">
      <c r="M1599" s="2251"/>
    </row>
    <row r="1600" spans="13:13">
      <c r="M1600" s="2251"/>
    </row>
    <row r="1601" spans="13:13">
      <c r="M1601" s="2251"/>
    </row>
    <row r="1602" spans="13:13">
      <c r="M1602" s="2251"/>
    </row>
    <row r="1603" spans="13:13">
      <c r="M1603" s="2251"/>
    </row>
    <row r="1604" spans="13:13">
      <c r="M1604" s="2251"/>
    </row>
    <row r="1605" spans="13:13">
      <c r="M1605" s="2251"/>
    </row>
    <row r="1606" spans="13:13">
      <c r="M1606" s="2251"/>
    </row>
    <row r="1607" spans="13:13">
      <c r="M1607" s="2251"/>
    </row>
    <row r="1608" spans="13:13">
      <c r="M1608" s="2251"/>
    </row>
    <row r="1609" spans="13:13">
      <c r="M1609" s="2251"/>
    </row>
    <row r="1610" spans="13:13">
      <c r="M1610" s="2251"/>
    </row>
    <row r="1611" spans="13:13">
      <c r="M1611" s="2251"/>
    </row>
    <row r="1612" spans="13:13">
      <c r="M1612" s="2251"/>
    </row>
    <row r="1613" spans="13:13">
      <c r="M1613" s="2251"/>
    </row>
    <row r="1614" spans="13:13">
      <c r="M1614" s="2251"/>
    </row>
    <row r="1615" spans="13:13">
      <c r="M1615" s="2251"/>
    </row>
    <row r="1616" spans="13:13">
      <c r="M1616" s="2251"/>
    </row>
    <row r="1617" spans="13:13">
      <c r="M1617" s="2251"/>
    </row>
    <row r="1618" spans="13:13">
      <c r="M1618" s="2251"/>
    </row>
    <row r="1619" spans="13:13">
      <c r="M1619" s="2251"/>
    </row>
    <row r="1620" spans="13:13">
      <c r="M1620" s="2251"/>
    </row>
    <row r="1621" spans="13:13">
      <c r="M1621" s="2251"/>
    </row>
    <row r="1622" spans="13:13">
      <c r="M1622" s="2251"/>
    </row>
    <row r="1623" spans="13:13">
      <c r="M1623" s="2251"/>
    </row>
    <row r="1624" spans="13:13">
      <c r="M1624" s="2251"/>
    </row>
    <row r="1625" spans="13:13">
      <c r="M1625" s="2251"/>
    </row>
    <row r="1626" spans="13:13">
      <c r="M1626" s="2251"/>
    </row>
    <row r="1627" spans="13:13">
      <c r="M1627" s="2251"/>
    </row>
    <row r="1628" spans="13:13">
      <c r="M1628" s="2251"/>
    </row>
    <row r="1629" spans="13:13">
      <c r="M1629" s="2251"/>
    </row>
    <row r="1630" spans="13:13">
      <c r="M1630" s="2251"/>
    </row>
    <row r="1631" spans="13:13">
      <c r="M1631" s="2251"/>
    </row>
    <row r="1632" spans="13:13">
      <c r="M1632" s="2251"/>
    </row>
    <row r="1633" spans="13:13">
      <c r="M1633" s="2251"/>
    </row>
    <row r="1634" spans="13:13">
      <c r="M1634" s="2251"/>
    </row>
    <row r="1635" spans="13:13">
      <c r="M1635" s="2251"/>
    </row>
    <row r="1636" spans="13:13">
      <c r="M1636" s="2251"/>
    </row>
    <row r="1637" spans="13:13">
      <c r="M1637" s="2251"/>
    </row>
    <row r="1638" spans="13:13">
      <c r="M1638" s="2251"/>
    </row>
    <row r="1639" spans="13:13">
      <c r="M1639" s="2251"/>
    </row>
    <row r="1640" spans="13:13">
      <c r="M1640" s="2251"/>
    </row>
    <row r="1641" spans="13:13">
      <c r="M1641" s="2251"/>
    </row>
    <row r="1642" spans="13:13">
      <c r="M1642" s="2251"/>
    </row>
    <row r="1643" spans="13:13">
      <c r="M1643" s="2251"/>
    </row>
    <row r="1644" spans="13:13">
      <c r="M1644" s="2251"/>
    </row>
    <row r="1645" spans="13:13">
      <c r="M1645" s="2251"/>
    </row>
    <row r="1646" spans="13:13">
      <c r="M1646" s="2251"/>
    </row>
    <row r="1647" spans="13:13">
      <c r="M1647" s="2251"/>
    </row>
    <row r="1648" spans="13:13">
      <c r="M1648" s="2251"/>
    </row>
    <row r="1649" spans="13:13">
      <c r="M1649" s="2251"/>
    </row>
    <row r="1650" spans="13:13">
      <c r="M1650" s="2251"/>
    </row>
    <row r="1651" spans="13:13">
      <c r="M1651" s="2251"/>
    </row>
    <row r="1652" spans="13:13">
      <c r="M1652" s="2251"/>
    </row>
    <row r="1653" spans="13:13">
      <c r="M1653" s="2251"/>
    </row>
    <row r="1654" spans="13:13">
      <c r="M1654" s="2251"/>
    </row>
    <row r="1655" spans="13:13">
      <c r="M1655" s="2251"/>
    </row>
    <row r="1656" spans="13:13">
      <c r="M1656" s="2251"/>
    </row>
    <row r="1657" spans="13:13">
      <c r="M1657" s="2251"/>
    </row>
    <row r="1658" spans="13:13">
      <c r="M1658" s="2251"/>
    </row>
    <row r="1659" spans="13:13">
      <c r="M1659" s="2251"/>
    </row>
    <row r="1660" spans="13:13">
      <c r="M1660" s="2251"/>
    </row>
    <row r="1661" spans="13:13">
      <c r="M1661" s="2251"/>
    </row>
    <row r="1662" spans="13:13">
      <c r="M1662" s="2251"/>
    </row>
    <row r="1663" spans="13:13">
      <c r="M1663" s="2251"/>
    </row>
    <row r="1664" spans="13:13">
      <c r="M1664" s="2251"/>
    </row>
    <row r="1665" spans="13:13">
      <c r="M1665" s="2251"/>
    </row>
    <row r="1666" spans="13:13">
      <c r="M1666" s="2251"/>
    </row>
    <row r="1667" spans="13:13">
      <c r="M1667" s="2251"/>
    </row>
    <row r="1668" spans="13:13">
      <c r="M1668" s="2251"/>
    </row>
    <row r="1669" spans="13:13">
      <c r="M1669" s="2251"/>
    </row>
    <row r="1670" spans="13:13">
      <c r="M1670" s="2251"/>
    </row>
    <row r="1671" spans="13:13">
      <c r="M1671" s="2251"/>
    </row>
    <row r="1672" spans="13:13">
      <c r="M1672" s="2251"/>
    </row>
    <row r="1673" spans="13:13">
      <c r="M1673" s="2251"/>
    </row>
    <row r="1674" spans="13:13">
      <c r="M1674" s="2251"/>
    </row>
    <row r="1675" spans="13:13">
      <c r="M1675" s="2251"/>
    </row>
    <row r="1676" spans="13:13">
      <c r="M1676" s="2251"/>
    </row>
    <row r="1677" spans="13:13">
      <c r="M1677" s="2251"/>
    </row>
    <row r="1678" spans="13:13">
      <c r="M1678" s="2251"/>
    </row>
    <row r="1679" spans="13:13">
      <c r="M1679" s="2251"/>
    </row>
    <row r="1680" spans="13:13">
      <c r="M1680" s="2251"/>
    </row>
    <row r="1681" spans="13:13">
      <c r="M1681" s="2251"/>
    </row>
    <row r="1682" spans="13:13">
      <c r="M1682" s="2251"/>
    </row>
    <row r="1683" spans="13:13">
      <c r="M1683" s="2251"/>
    </row>
    <row r="1684" spans="13:13">
      <c r="M1684" s="2251"/>
    </row>
    <row r="1685" spans="13:13">
      <c r="M1685" s="2251"/>
    </row>
    <row r="1686" spans="13:13">
      <c r="M1686" s="2251"/>
    </row>
    <row r="1687" spans="13:13">
      <c r="M1687" s="2251"/>
    </row>
    <row r="1688" spans="13:13">
      <c r="M1688" s="2251"/>
    </row>
    <row r="1689" spans="13:13">
      <c r="M1689" s="2251"/>
    </row>
    <row r="1690" spans="13:13">
      <c r="M1690" s="2251"/>
    </row>
    <row r="1691" spans="13:13">
      <c r="M1691" s="2251"/>
    </row>
    <row r="1692" spans="13:13">
      <c r="M1692" s="2251"/>
    </row>
    <row r="1693" spans="13:13">
      <c r="M1693" s="2251"/>
    </row>
    <row r="1694" spans="13:13">
      <c r="M1694" s="2251"/>
    </row>
    <row r="1695" spans="13:13">
      <c r="M1695" s="2251"/>
    </row>
    <row r="1696" spans="13:13">
      <c r="M1696" s="2251"/>
    </row>
    <row r="1697" spans="13:13">
      <c r="M1697" s="2251"/>
    </row>
    <row r="1698" spans="13:13">
      <c r="M1698" s="2251"/>
    </row>
    <row r="1699" spans="13:13">
      <c r="M1699" s="2251"/>
    </row>
    <row r="1700" spans="13:13">
      <c r="M1700" s="2251"/>
    </row>
    <row r="1701" spans="13:13">
      <c r="M1701" s="2251"/>
    </row>
    <row r="1702" spans="13:13">
      <c r="M1702" s="2251"/>
    </row>
    <row r="1703" spans="13:13">
      <c r="M1703" s="2251"/>
    </row>
    <row r="1704" spans="13:13">
      <c r="M1704" s="2251"/>
    </row>
    <row r="1705" spans="13:13">
      <c r="M1705" s="2251"/>
    </row>
    <row r="1706" spans="13:13">
      <c r="M1706" s="2251"/>
    </row>
    <row r="1707" spans="13:13">
      <c r="M1707" s="2251"/>
    </row>
    <row r="1708" spans="13:13">
      <c r="M1708" s="2251"/>
    </row>
    <row r="1709" spans="13:13">
      <c r="M1709" s="2251"/>
    </row>
    <row r="1710" spans="13:13">
      <c r="M1710" s="2251"/>
    </row>
    <row r="1711" spans="13:13">
      <c r="M1711" s="2251"/>
    </row>
    <row r="1712" spans="13:13">
      <c r="M1712" s="2251"/>
    </row>
    <row r="1713" spans="13:13">
      <c r="M1713" s="2251"/>
    </row>
    <row r="1714" spans="13:13">
      <c r="M1714" s="2251"/>
    </row>
    <row r="1715" spans="13:13">
      <c r="M1715" s="2251"/>
    </row>
    <row r="1716" spans="13:13">
      <c r="M1716" s="2251"/>
    </row>
    <row r="1717" spans="13:13">
      <c r="M1717" s="2251"/>
    </row>
    <row r="1718" spans="13:13">
      <c r="M1718" s="2251"/>
    </row>
    <row r="1719" spans="13:13">
      <c r="M1719" s="2251"/>
    </row>
    <row r="1720" spans="13:13">
      <c r="M1720" s="2251"/>
    </row>
  </sheetData>
  <mergeCells count="21">
    <mergeCell ref="R1:S1"/>
    <mergeCell ref="A32:A33"/>
    <mergeCell ref="A1:B1"/>
    <mergeCell ref="A2:A3"/>
    <mergeCell ref="A4:A5"/>
    <mergeCell ref="A6:A7"/>
    <mergeCell ref="A8:A9"/>
    <mergeCell ref="A16:A17"/>
    <mergeCell ref="A18:A19"/>
    <mergeCell ref="A20:A21"/>
    <mergeCell ref="A36:A37"/>
    <mergeCell ref="A34:A35"/>
    <mergeCell ref="P1:Q1"/>
    <mergeCell ref="A22:A23"/>
    <mergeCell ref="A24:A25"/>
    <mergeCell ref="A26:A27"/>
    <mergeCell ref="A28:A29"/>
    <mergeCell ref="A30:A31"/>
    <mergeCell ref="A12:A13"/>
    <mergeCell ref="A14:A15"/>
    <mergeCell ref="A10:A11"/>
  </mergeCells>
  <pageMargins left="0.19685039370078741" right="0.19685039370078741" top="0.19685039370078741" bottom="0.23622047244094491" header="0.31496062992125984" footer="0.19685039370078741"/>
  <pageSetup paperSize="9" scale="65" orientation="landscape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B1:O31"/>
  <sheetViews>
    <sheetView topLeftCell="A16" workbookViewId="0">
      <selection activeCell="M27" sqref="M27"/>
    </sheetView>
  </sheetViews>
  <sheetFormatPr defaultRowHeight="12.75"/>
  <cols>
    <col min="1" max="1" width="2.28515625" customWidth="1"/>
    <col min="2" max="2" width="21.7109375" customWidth="1"/>
    <col min="11" max="11" width="1.5703125" customWidth="1"/>
    <col min="12" max="12" width="30.140625" customWidth="1"/>
    <col min="13" max="15" width="9.28515625" customWidth="1"/>
  </cols>
  <sheetData>
    <row r="1" spans="2:15" ht="13.5" thickBot="1"/>
    <row r="2" spans="2:15" ht="16.5" customHeight="1" thickBot="1">
      <c r="B2" s="3354">
        <f>'Основная продукция'!B2</f>
        <v>44606</v>
      </c>
      <c r="C2" s="4356" t="s">
        <v>824</v>
      </c>
      <c r="D2" s="4357"/>
      <c r="E2" s="4357"/>
      <c r="F2" s="4357"/>
      <c r="G2" s="4357"/>
      <c r="H2" s="4357"/>
      <c r="I2" s="4357"/>
      <c r="J2" s="4358"/>
      <c r="K2" s="3330"/>
      <c r="L2" s="4359" t="s">
        <v>825</v>
      </c>
      <c r="M2" s="4360"/>
      <c r="N2" s="4360"/>
      <c r="O2" s="4361"/>
    </row>
    <row r="3" spans="2:15" ht="16.5" customHeight="1" thickBot="1">
      <c r="B3" s="4348" t="s">
        <v>826</v>
      </c>
      <c r="C3" s="4350" t="s">
        <v>104</v>
      </c>
      <c r="D3" s="4382" t="s">
        <v>76</v>
      </c>
      <c r="E3" s="4383"/>
      <c r="F3" s="4352" t="s">
        <v>78</v>
      </c>
      <c r="G3" s="4354" t="s">
        <v>854</v>
      </c>
      <c r="H3" s="4380" t="s">
        <v>350</v>
      </c>
      <c r="I3" s="4352" t="s">
        <v>106</v>
      </c>
      <c r="J3" s="4346" t="s">
        <v>827</v>
      </c>
      <c r="K3" s="4364"/>
      <c r="L3" s="4362" t="s">
        <v>828</v>
      </c>
      <c r="M3" s="4360" t="s">
        <v>829</v>
      </c>
      <c r="N3" s="4360"/>
      <c r="O3" s="4361"/>
    </row>
    <row r="4" spans="2:15" ht="16.5" customHeight="1" thickBot="1">
      <c r="B4" s="4349"/>
      <c r="C4" s="4351"/>
      <c r="D4" s="3366" t="s">
        <v>830</v>
      </c>
      <c r="E4" s="3366" t="s">
        <v>451</v>
      </c>
      <c r="F4" s="4353"/>
      <c r="G4" s="4355"/>
      <c r="H4" s="4381"/>
      <c r="I4" s="4353"/>
      <c r="J4" s="4347"/>
      <c r="K4" s="4365"/>
      <c r="L4" s="4363"/>
      <c r="M4" s="3331" t="s">
        <v>104</v>
      </c>
      <c r="N4" s="3332" t="s">
        <v>105</v>
      </c>
      <c r="O4" s="3331" t="s">
        <v>106</v>
      </c>
    </row>
    <row r="5" spans="2:15" ht="16.5" customHeight="1">
      <c r="B5" s="3335"/>
      <c r="C5" s="3363"/>
      <c r="D5" s="3349"/>
      <c r="E5" s="3349"/>
      <c r="F5" s="3349"/>
      <c r="G5" s="3364"/>
      <c r="H5" s="3349"/>
      <c r="I5" s="3349"/>
      <c r="J5" s="3365"/>
      <c r="K5" s="4365"/>
      <c r="L5" s="3342" t="s">
        <v>831</v>
      </c>
      <c r="M5" s="3333"/>
      <c r="N5" s="3334"/>
      <c r="O5" s="3862"/>
    </row>
    <row r="6" spans="2:15" ht="16.5" customHeight="1">
      <c r="B6" s="3338" t="s">
        <v>832</v>
      </c>
      <c r="C6" s="3355"/>
      <c r="D6" s="3351"/>
      <c r="E6" s="3351"/>
      <c r="F6" s="3351"/>
      <c r="G6" s="3359">
        <f>Соусный!F38+'соусный 1 см'!F73</f>
        <v>1.6</v>
      </c>
      <c r="H6" s="3351"/>
      <c r="I6" s="3351"/>
      <c r="J6" s="3356"/>
      <c r="K6" s="4365"/>
      <c r="L6" s="3343" t="s">
        <v>935</v>
      </c>
      <c r="M6" s="3336"/>
      <c r="N6" s="3337"/>
      <c r="O6" s="3338"/>
    </row>
    <row r="7" spans="2:15" ht="16.5" customHeight="1">
      <c r="B7" s="3338" t="s">
        <v>54</v>
      </c>
      <c r="C7" s="3355"/>
      <c r="D7" s="3351"/>
      <c r="E7" s="3351"/>
      <c r="F7" s="3351"/>
      <c r="G7" s="3359">
        <f>Соусный!O38+'соусный 1 см'!O73</f>
        <v>11</v>
      </c>
      <c r="H7" s="3351"/>
      <c r="I7" s="3351"/>
      <c r="J7" s="3356"/>
      <c r="K7" s="4365"/>
      <c r="L7" s="3344" t="s">
        <v>833</v>
      </c>
      <c r="M7" s="3339"/>
      <c r="N7" s="3337"/>
      <c r="O7" s="3338"/>
    </row>
    <row r="8" spans="2:15" ht="16.5" customHeight="1">
      <c r="B8" s="3338" t="s">
        <v>834</v>
      </c>
      <c r="C8" s="3355"/>
      <c r="D8" s="3351"/>
      <c r="E8" s="3351"/>
      <c r="F8" s="3351"/>
      <c r="G8" s="3359">
        <f>Соусный!Q39+'соусный 1 см'!P75</f>
        <v>0.67500000000000004</v>
      </c>
      <c r="H8" s="3351"/>
      <c r="I8" s="3351"/>
      <c r="J8" s="3356"/>
      <c r="K8" s="4365"/>
      <c r="L8" s="3343" t="s">
        <v>835</v>
      </c>
      <c r="M8" s="3336"/>
      <c r="N8" s="3337"/>
      <c r="O8" s="3338"/>
    </row>
    <row r="9" spans="2:15" ht="16.5" customHeight="1">
      <c r="B9" s="3338" t="s">
        <v>934</v>
      </c>
      <c r="C9" s="3355"/>
      <c r="D9" s="3351"/>
      <c r="E9" s="3351"/>
      <c r="F9" s="3351"/>
      <c r="G9" s="3359">
        <f>Соусный!L38+'соусный 1 см'!L73</f>
        <v>11</v>
      </c>
      <c r="H9" s="3351"/>
      <c r="I9" s="3351"/>
      <c r="J9" s="3356"/>
      <c r="K9" s="4365"/>
      <c r="L9" s="3343" t="s">
        <v>836</v>
      </c>
      <c r="M9" s="3336"/>
      <c r="N9" s="3337"/>
      <c r="O9" s="3338"/>
    </row>
    <row r="10" spans="2:15" ht="16.5" customHeight="1">
      <c r="B10" s="3338" t="s">
        <v>837</v>
      </c>
      <c r="C10" s="3355"/>
      <c r="D10" s="3351"/>
      <c r="E10" s="3351"/>
      <c r="F10" s="3351"/>
      <c r="G10" s="3359">
        <f>Соусный!I38+'соусный 1 см'!I73</f>
        <v>15.5</v>
      </c>
      <c r="H10" s="3351"/>
      <c r="I10" s="3351"/>
      <c r="J10" s="3356"/>
      <c r="K10" s="4365"/>
      <c r="L10" s="3343" t="s">
        <v>838</v>
      </c>
      <c r="M10" s="3336"/>
      <c r="N10" s="3337"/>
      <c r="O10" s="3338"/>
    </row>
    <row r="11" spans="2:15" ht="16.5" customHeight="1">
      <c r="B11" s="3338" t="s">
        <v>933</v>
      </c>
      <c r="C11" s="3355"/>
      <c r="D11" s="3351"/>
      <c r="E11" s="3351"/>
      <c r="F11" s="3351"/>
      <c r="G11" s="3359">
        <f>Соусный!D38+'соусный 1 см'!D73</f>
        <v>17.5</v>
      </c>
      <c r="H11" s="3351"/>
      <c r="I11" s="3351"/>
      <c r="J11" s="3356"/>
      <c r="K11" s="4365"/>
      <c r="L11" s="3343" t="s">
        <v>839</v>
      </c>
      <c r="M11" s="3336"/>
      <c r="N11" s="3337"/>
      <c r="O11" s="3338"/>
    </row>
    <row r="12" spans="2:15" ht="16.5" customHeight="1">
      <c r="B12" s="3338" t="s">
        <v>302</v>
      </c>
      <c r="C12" s="3355"/>
      <c r="D12" s="3351"/>
      <c r="E12" s="3351"/>
      <c r="F12" s="3351"/>
      <c r="G12" s="3359">
        <f>Соусный!K38+'соусный 1 см'!K73</f>
        <v>8.5</v>
      </c>
      <c r="H12" s="3351"/>
      <c r="I12" s="3351"/>
      <c r="J12" s="3356"/>
      <c r="K12" s="4365"/>
      <c r="L12" s="3344" t="s">
        <v>840</v>
      </c>
      <c r="M12" s="3339"/>
      <c r="N12" s="3337"/>
      <c r="O12" s="3338"/>
    </row>
    <row r="13" spans="2:15" ht="16.5" customHeight="1">
      <c r="B13" s="3338" t="s">
        <v>841</v>
      </c>
      <c r="C13" s="3355"/>
      <c r="D13" s="3351"/>
      <c r="E13" s="3351"/>
      <c r="F13" s="3351"/>
      <c r="G13" s="3359">
        <f>'Соусный 1 см.'!F45</f>
        <v>255</v>
      </c>
      <c r="H13" s="3351"/>
      <c r="I13" s="3351"/>
      <c r="J13" s="3356"/>
      <c r="K13" s="4365"/>
      <c r="L13" s="3343" t="s">
        <v>842</v>
      </c>
      <c r="M13" s="3336"/>
      <c r="N13" s="3337"/>
      <c r="O13" s="3338"/>
    </row>
    <row r="14" spans="2:15" ht="16.5" customHeight="1">
      <c r="B14" s="3338" t="s">
        <v>843</v>
      </c>
      <c r="C14" s="3355"/>
      <c r="D14" s="3351"/>
      <c r="E14" s="3351"/>
      <c r="F14" s="3351"/>
      <c r="G14" s="3359">
        <f>Соусный!J38+'соусный 1 см'!J73</f>
        <v>4.2</v>
      </c>
      <c r="H14" s="3351"/>
      <c r="I14" s="3351"/>
      <c r="J14" s="3356"/>
      <c r="K14" s="4365"/>
      <c r="L14" s="3343" t="s">
        <v>844</v>
      </c>
      <c r="M14" s="3336"/>
      <c r="N14" s="3337"/>
      <c r="O14" s="3338"/>
    </row>
    <row r="15" spans="2:15" ht="16.5" customHeight="1">
      <c r="B15" s="3338" t="s">
        <v>307</v>
      </c>
      <c r="C15" s="3355"/>
      <c r="D15" s="3351"/>
      <c r="E15" s="3351"/>
      <c r="F15" s="3351"/>
      <c r="G15" s="3359">
        <f>Соусный!S39+Соусный!E38+'соусный 1 см'!E73+'соусный 1 см'!Q75+'Соусный 1 см.'!G45</f>
        <v>33.85</v>
      </c>
      <c r="H15" s="3351"/>
      <c r="I15" s="3351"/>
      <c r="J15" s="3356"/>
      <c r="K15" s="4365"/>
      <c r="L15" s="3343" t="s">
        <v>853</v>
      </c>
      <c r="M15" s="3336"/>
      <c r="N15" s="3337"/>
      <c r="O15" s="3338"/>
    </row>
    <row r="16" spans="2:15" ht="16.5" customHeight="1">
      <c r="B16" s="3338" t="s">
        <v>308</v>
      </c>
      <c r="C16" s="3355"/>
      <c r="D16" s="3351"/>
      <c r="E16" s="3351"/>
      <c r="F16" s="3351"/>
      <c r="G16" s="3359">
        <f>'Соусный 1 см.'!H45</f>
        <v>11</v>
      </c>
      <c r="H16" s="3351"/>
      <c r="I16" s="3351"/>
      <c r="J16" s="3356"/>
      <c r="K16" s="4365"/>
      <c r="L16" s="3343" t="s">
        <v>852</v>
      </c>
      <c r="M16" s="3336"/>
      <c r="N16" s="3337"/>
      <c r="O16" s="3338"/>
    </row>
    <row r="17" spans="2:15" ht="16.5" customHeight="1">
      <c r="B17" s="3338" t="s">
        <v>845</v>
      </c>
      <c r="C17" s="3355"/>
      <c r="D17" s="3351"/>
      <c r="E17" s="3351"/>
      <c r="F17" s="3351"/>
      <c r="G17" s="3359">
        <f>Соусный!N38+'соусный 1 см'!N73</f>
        <v>4.5</v>
      </c>
      <c r="H17" s="3351"/>
      <c r="I17" s="3351"/>
      <c r="J17" s="3356"/>
      <c r="K17" s="4365"/>
      <c r="L17" s="3337" t="s">
        <v>936</v>
      </c>
      <c r="M17" s="3338"/>
      <c r="N17" s="3337"/>
      <c r="O17" s="3338"/>
    </row>
    <row r="18" spans="2:15" ht="16.5" customHeight="1">
      <c r="B18" s="3338" t="s">
        <v>846</v>
      </c>
      <c r="C18" s="3355"/>
      <c r="D18" s="3351"/>
      <c r="E18" s="3351"/>
      <c r="F18" s="3351"/>
      <c r="G18" s="3359">
        <f>Соусный!T38+'соусный 1 см'!R73</f>
        <v>9.5</v>
      </c>
      <c r="H18" s="3351"/>
      <c r="I18" s="3351"/>
      <c r="J18" s="3356"/>
      <c r="K18" s="4365"/>
      <c r="L18" s="3337" t="s">
        <v>937</v>
      </c>
      <c r="M18" s="3338"/>
      <c r="N18" s="3337"/>
      <c r="O18" s="3338"/>
    </row>
    <row r="19" spans="2:15" ht="16.5" customHeight="1">
      <c r="B19" s="3338" t="s">
        <v>930</v>
      </c>
      <c r="C19" s="3355"/>
      <c r="D19" s="3866"/>
      <c r="E19" s="3866"/>
      <c r="F19" s="3866"/>
      <c r="G19" s="3868">
        <f>Соусный!U38+'соусный 1 см'!S73</f>
        <v>289</v>
      </c>
      <c r="H19" s="3866"/>
      <c r="I19" s="3866"/>
      <c r="J19" s="3356"/>
      <c r="K19" s="4365"/>
      <c r="L19" s="3338" t="s">
        <v>938</v>
      </c>
      <c r="M19" s="3345"/>
      <c r="N19" s="3867"/>
      <c r="O19" s="3345"/>
    </row>
    <row r="20" spans="2:15" ht="16.5" customHeight="1">
      <c r="B20" s="3338" t="s">
        <v>920</v>
      </c>
      <c r="C20" s="3355"/>
      <c r="D20" s="3866"/>
      <c r="E20" s="3866"/>
      <c r="F20" s="3866"/>
      <c r="G20" s="3868">
        <f>Соусный!V38+'соусный 1 см'!T73</f>
        <v>365</v>
      </c>
      <c r="H20" s="3866"/>
      <c r="I20" s="3866"/>
      <c r="J20" s="3356"/>
      <c r="K20" s="4365"/>
      <c r="L20" s="3361"/>
      <c r="M20" s="3345"/>
      <c r="N20" s="3867"/>
      <c r="O20" s="3345"/>
    </row>
    <row r="21" spans="2:15" ht="16.5" customHeight="1" thickBot="1">
      <c r="B21" s="3338" t="str">
        <f>L15</f>
        <v>Соус Горчичный</v>
      </c>
      <c r="C21" s="3355"/>
      <c r="D21" s="3351"/>
      <c r="E21" s="3351"/>
      <c r="F21" s="3351"/>
      <c r="G21" s="3359">
        <f>Соусный!M38+'соусный 1 см'!M73</f>
        <v>1.4</v>
      </c>
      <c r="H21" s="3351"/>
      <c r="I21" s="3351"/>
      <c r="J21" s="3356"/>
      <c r="K21" s="4365"/>
      <c r="L21" s="3867"/>
      <c r="M21" s="3345"/>
      <c r="N21" s="3867"/>
      <c r="O21" s="3340"/>
    </row>
    <row r="22" spans="2:15" ht="16.5" customHeight="1" thickBot="1">
      <c r="B22" s="3345" t="s">
        <v>855</v>
      </c>
      <c r="C22" s="3357"/>
      <c r="D22" s="3350"/>
      <c r="E22" s="3350"/>
      <c r="F22" s="3350"/>
      <c r="G22" s="3360">
        <f>Соусный!G38+'соусный 1 см'!G73+'Соусный 1 см.'!E45</f>
        <v>177</v>
      </c>
      <c r="H22" s="3350"/>
      <c r="I22" s="3350"/>
      <c r="J22" s="3358"/>
      <c r="K22" s="4366"/>
      <c r="L22" s="3988"/>
      <c r="M22" s="3989" t="s">
        <v>97</v>
      </c>
      <c r="N22" s="3988" t="s">
        <v>79</v>
      </c>
      <c r="O22" s="3362"/>
    </row>
    <row r="23" spans="2:15" ht="16.5" customHeight="1">
      <c r="B23" s="3345" t="s">
        <v>41</v>
      </c>
      <c r="C23" s="3357"/>
      <c r="D23" s="3350"/>
      <c r="E23" s="3350"/>
      <c r="F23" s="3350"/>
      <c r="G23" s="3360">
        <f>Соусный!H38+'соусный 1 см'!H73</f>
        <v>18</v>
      </c>
      <c r="H23" s="3350"/>
      <c r="I23" s="3350"/>
      <c r="J23" s="3358"/>
      <c r="K23" s="4366"/>
      <c r="L23" s="3983" t="s">
        <v>930</v>
      </c>
      <c r="M23" s="3984"/>
      <c r="N23" s="3986"/>
      <c r="O23" s="3362"/>
    </row>
    <row r="24" spans="2:15" ht="16.5" customHeight="1" thickBot="1">
      <c r="B24" s="3345" t="s">
        <v>865</v>
      </c>
      <c r="C24" s="3357"/>
      <c r="D24" s="3350"/>
      <c r="E24" s="3350"/>
      <c r="F24" s="3350"/>
      <c r="G24" s="3360">
        <f>'Соусный 1 см.'!I2+'Соусный 1 см.'!I3+'Соусный 1 см.'!I4+'Соусный 1 см.'!I5+'Соусный 1 см.'!I6+'Соусный 1 см.'!I7+'Соусный 1 см.'!I8+'Соусный 1 см.'!I9+'Соусный 1 см.'!I10+'Соусный 1 см.'!I11+'Соусный 1 см.'!I12+'Соусный 1 см.'!I13+'Соусный 1 см.'!I14+'Соусный 1 см.'!I15+'Соусный 1 см.'!I16+'Соусный 1 см.'!I17+'Соусный 1 см.'!I18+'Соусный 1 см.'!I19+'Соусный 1 см.'!I20+'Соусный 1 см.'!I21+'Соусный 1 см.'!I22+'Соусный 1 см.'!I23+'Соусный 1 см.'!I24+'Соусный 1 см.'!I25+'Соусный 1 см.'!I26+'Соусный 1 см.'!I27+'Соусный 1 см.'!I31+'Соусный 1 см.'!I32+'Соусный 1 см.'!I34+'Соусный 1 см.'!I35+'Соусный 1 см.'!I41+'Соусный 1 см.'!I42+'Соусный 1 см.'!I43</f>
        <v>2.0999999999999996</v>
      </c>
      <c r="H24" s="3350"/>
      <c r="I24" s="3350"/>
      <c r="J24" s="3358"/>
      <c r="K24" s="4366"/>
      <c r="L24" s="3982" t="s">
        <v>954</v>
      </c>
      <c r="M24" s="3985"/>
      <c r="N24" s="3987"/>
      <c r="O24" s="1"/>
    </row>
    <row r="25" spans="2:15" ht="16.5" customHeight="1" thickBot="1">
      <c r="B25" s="4359" t="s">
        <v>847</v>
      </c>
      <c r="C25" s="4360"/>
      <c r="D25" s="4360"/>
      <c r="E25" s="4360"/>
      <c r="F25" s="4360"/>
      <c r="G25" s="4360"/>
      <c r="H25" s="4360"/>
      <c r="I25" s="4360"/>
      <c r="J25" s="4361"/>
      <c r="K25" s="4365"/>
      <c r="L25" s="2448"/>
      <c r="M25" s="2448"/>
      <c r="N25" s="2448"/>
      <c r="O25" s="1"/>
    </row>
    <row r="26" spans="2:15" ht="16.5" customHeight="1">
      <c r="B26" s="4368" t="s">
        <v>848</v>
      </c>
      <c r="C26" s="4369"/>
      <c r="D26" s="3353" t="s">
        <v>849</v>
      </c>
      <c r="E26" s="3346"/>
      <c r="F26" s="4374"/>
      <c r="G26" s="4374"/>
      <c r="H26" s="4374"/>
      <c r="I26" s="4374"/>
      <c r="J26" s="4375"/>
      <c r="K26" s="4365"/>
      <c r="L26" s="2448"/>
      <c r="M26" s="2448"/>
      <c r="N26" s="2448"/>
      <c r="O26" s="1"/>
    </row>
    <row r="27" spans="2:15" ht="16.5" customHeight="1" thickBot="1">
      <c r="B27" s="4370" t="s">
        <v>850</v>
      </c>
      <c r="C27" s="4371"/>
      <c r="D27" s="3352" t="s">
        <v>849</v>
      </c>
      <c r="E27" s="3348"/>
      <c r="F27" s="4378"/>
      <c r="G27" s="4378"/>
      <c r="H27" s="4378"/>
      <c r="I27" s="4378"/>
      <c r="J27" s="4379"/>
      <c r="K27" s="4365"/>
      <c r="L27" s="2448"/>
      <c r="M27" s="2448"/>
      <c r="N27" s="2448"/>
      <c r="O27" s="1"/>
    </row>
    <row r="28" spans="2:15" ht="16.5" customHeight="1" thickBot="1">
      <c r="B28" s="4359" t="s">
        <v>851</v>
      </c>
      <c r="C28" s="4360"/>
      <c r="D28" s="4360"/>
      <c r="E28" s="4360"/>
      <c r="F28" s="4360"/>
      <c r="G28" s="4360"/>
      <c r="H28" s="4360"/>
      <c r="I28" s="4360"/>
      <c r="J28" s="4361"/>
      <c r="K28" s="4365"/>
      <c r="L28" s="2448"/>
      <c r="M28" s="2448"/>
      <c r="N28" s="2448"/>
      <c r="O28" s="1"/>
    </row>
    <row r="29" spans="2:15" ht="16.5" customHeight="1">
      <c r="B29" s="4368" t="s">
        <v>848</v>
      </c>
      <c r="C29" s="4369"/>
      <c r="D29" s="3353" t="s">
        <v>849</v>
      </c>
      <c r="E29" s="3346"/>
      <c r="F29" s="4374"/>
      <c r="G29" s="4374"/>
      <c r="H29" s="4374"/>
      <c r="I29" s="4374"/>
      <c r="J29" s="4375"/>
      <c r="K29" s="4365"/>
      <c r="L29" s="2448"/>
      <c r="M29" s="2448"/>
      <c r="N29" s="2448"/>
      <c r="O29" s="1"/>
    </row>
    <row r="30" spans="2:15" ht="16.5" customHeight="1">
      <c r="B30" s="4372" t="s">
        <v>850</v>
      </c>
      <c r="C30" s="4373"/>
      <c r="D30" s="3351" t="s">
        <v>849</v>
      </c>
      <c r="E30" s="3347"/>
      <c r="F30" s="4376"/>
      <c r="G30" s="4376"/>
      <c r="H30" s="4376"/>
      <c r="I30" s="4376"/>
      <c r="J30" s="4377"/>
      <c r="K30" s="4365"/>
      <c r="L30" s="2448"/>
      <c r="M30" s="2448"/>
      <c r="N30" s="2448"/>
      <c r="O30" s="1"/>
    </row>
    <row r="31" spans="2:15" ht="13.5" thickBot="1">
      <c r="B31" s="4370" t="s">
        <v>41</v>
      </c>
      <c r="C31" s="4371"/>
      <c r="D31" s="3352" t="s">
        <v>849</v>
      </c>
      <c r="E31" s="3348"/>
      <c r="F31" s="4378"/>
      <c r="G31" s="4378"/>
      <c r="H31" s="4378"/>
      <c r="I31" s="4378"/>
      <c r="J31" s="4379"/>
      <c r="K31" s="4367"/>
      <c r="L31" s="2591"/>
      <c r="M31" s="2591"/>
      <c r="N31" s="2591"/>
      <c r="O31" s="1867"/>
    </row>
  </sheetData>
  <mergeCells count="22">
    <mergeCell ref="C2:J2"/>
    <mergeCell ref="L2:O2"/>
    <mergeCell ref="L3:L4"/>
    <mergeCell ref="M3:O3"/>
    <mergeCell ref="K3:K31"/>
    <mergeCell ref="B26:C26"/>
    <mergeCell ref="B27:C27"/>
    <mergeCell ref="B29:C29"/>
    <mergeCell ref="B30:C30"/>
    <mergeCell ref="F29:J31"/>
    <mergeCell ref="B28:J28"/>
    <mergeCell ref="F26:J27"/>
    <mergeCell ref="B25:J25"/>
    <mergeCell ref="H3:H4"/>
    <mergeCell ref="D3:E3"/>
    <mergeCell ref="B31:C31"/>
    <mergeCell ref="J3:J4"/>
    <mergeCell ref="B3:B4"/>
    <mergeCell ref="C3:C4"/>
    <mergeCell ref="F3:F4"/>
    <mergeCell ref="G3:G4"/>
    <mergeCell ref="I3:I4"/>
  </mergeCells>
  <pageMargins left="0" right="0" top="0.74803149606299213" bottom="0.74803149606299213" header="0.31496062992125984" footer="0.31496062992125984"/>
  <pageSetup paperSize="9" scale="90" orientation="landscape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25">
    <tabColor rgb="FFFFFF00"/>
  </sheetPr>
  <dimension ref="A1:U83"/>
  <sheetViews>
    <sheetView zoomScale="85" zoomScaleNormal="85" workbookViewId="0">
      <selection activeCell="W16" sqref="W16"/>
    </sheetView>
  </sheetViews>
  <sheetFormatPr defaultRowHeight="12.75"/>
  <cols>
    <col min="1" max="1" width="12.42578125" customWidth="1"/>
    <col min="2" max="2" width="8.42578125" customWidth="1"/>
    <col min="3" max="3" width="6.140625" customWidth="1"/>
    <col min="4" max="15" width="8.85546875" customWidth="1"/>
    <col min="16" max="16" width="7.85546875" customWidth="1"/>
    <col min="17" max="17" width="8.85546875" customWidth="1"/>
  </cols>
  <sheetData>
    <row r="1" spans="1:20" ht="49.5" customHeight="1" thickBot="1">
      <c r="A1" s="4384" t="s">
        <v>356</v>
      </c>
      <c r="B1" s="4385"/>
      <c r="C1" s="331" t="s">
        <v>357</v>
      </c>
      <c r="D1" s="1279" t="s">
        <v>931</v>
      </c>
      <c r="E1" s="1279" t="s">
        <v>296</v>
      </c>
      <c r="F1" s="1279" t="s">
        <v>402</v>
      </c>
      <c r="G1" s="1899" t="s">
        <v>496</v>
      </c>
      <c r="H1" s="1899" t="s">
        <v>41</v>
      </c>
      <c r="I1" s="1899" t="s">
        <v>42</v>
      </c>
      <c r="J1" s="1899" t="s">
        <v>497</v>
      </c>
      <c r="K1" s="1899" t="s">
        <v>282</v>
      </c>
      <c r="L1" s="2062" t="s">
        <v>928</v>
      </c>
      <c r="M1" s="2062" t="str">
        <f>Соусный!M1</f>
        <v>Горчичный</v>
      </c>
      <c r="N1" s="2062" t="s">
        <v>725</v>
      </c>
      <c r="O1" s="1899" t="s">
        <v>54</v>
      </c>
      <c r="P1" s="1899" t="s">
        <v>403</v>
      </c>
      <c r="Q1" s="500" t="s">
        <v>404</v>
      </c>
      <c r="R1" s="2963" t="s">
        <v>757</v>
      </c>
      <c r="S1" s="3817" t="s">
        <v>930</v>
      </c>
      <c r="T1" s="3817" t="s">
        <v>920</v>
      </c>
    </row>
    <row r="2" spans="1:20" ht="19.5" hidden="1" customHeight="1" thickBot="1">
      <c r="A2" s="4386" t="s">
        <v>80</v>
      </c>
      <c r="B2" s="1559">
        <f>'11,30'!AB2</f>
        <v>0.5</v>
      </c>
      <c r="C2" s="454" t="s">
        <v>158</v>
      </c>
      <c r="D2" s="1908">
        <f>'11,30'!F44</f>
        <v>0</v>
      </c>
      <c r="E2" s="1909">
        <f>'11,30'!F41</f>
        <v>0</v>
      </c>
      <c r="F2" s="1910">
        <f>'11,30'!F51</f>
        <v>0</v>
      </c>
      <c r="G2" s="1910" t="e">
        <f>'11,30'!F29</f>
        <v>#REF!</v>
      </c>
      <c r="H2" s="1910" t="e">
        <f>'11,30'!F30</f>
        <v>#REF!</v>
      </c>
      <c r="I2" s="1910">
        <f>'11,30'!F31</f>
        <v>0</v>
      </c>
      <c r="J2" s="1910">
        <f>'11,30'!F39</f>
        <v>0</v>
      </c>
      <c r="K2" s="1910">
        <f>'11,30'!F40</f>
        <v>0</v>
      </c>
      <c r="L2" s="1911"/>
      <c r="M2" s="1911">
        <f>'11,30'!F43</f>
        <v>0</v>
      </c>
      <c r="N2" s="1911"/>
      <c r="O2" s="1911">
        <f>'11,30'!F48</f>
        <v>0</v>
      </c>
      <c r="P2" s="1912"/>
      <c r="Q2" s="2956"/>
      <c r="R2" s="47"/>
      <c r="S2" s="2"/>
      <c r="T2" s="3814"/>
    </row>
    <row r="3" spans="1:20" ht="19.5" hidden="1" customHeight="1" thickBot="1">
      <c r="A3" s="4344"/>
      <c r="B3" s="1560">
        <f>'16,00'!AB2</f>
        <v>0.66666666666666663</v>
      </c>
      <c r="C3" s="1561" t="s">
        <v>158</v>
      </c>
      <c r="D3" s="1913">
        <f>'16,00'!F44</f>
        <v>0</v>
      </c>
      <c r="E3" s="1915">
        <f>'16,00'!F41</f>
        <v>0</v>
      </c>
      <c r="F3" s="1913">
        <f>'16,00'!F51</f>
        <v>0</v>
      </c>
      <c r="G3" s="1913" t="e">
        <f>'16,00'!F29</f>
        <v>#REF!</v>
      </c>
      <c r="H3" s="1913" t="e">
        <f>'16,00'!F30</f>
        <v>#REF!</v>
      </c>
      <c r="I3" s="1913">
        <f>'16,00'!F31</f>
        <v>0</v>
      </c>
      <c r="J3" s="1913">
        <f>'16,00'!F39</f>
        <v>0</v>
      </c>
      <c r="K3" s="1913">
        <f>'16,00'!F40</f>
        <v>0</v>
      </c>
      <c r="L3" s="1916"/>
      <c r="M3" s="1916">
        <f>'16,00'!F43</f>
        <v>0</v>
      </c>
      <c r="N3" s="1916"/>
      <c r="O3" s="1916">
        <f>'16,00'!F48</f>
        <v>0</v>
      </c>
      <c r="P3" s="1912"/>
      <c r="Q3" s="2956"/>
      <c r="R3" s="2652"/>
      <c r="S3" s="2"/>
      <c r="T3" s="3814"/>
    </row>
    <row r="4" spans="1:20" ht="19.5" customHeight="1">
      <c r="A4" s="4344"/>
      <c r="B4" s="1560">
        <f>'19,00'!Z2</f>
        <v>0.79166666666666663</v>
      </c>
      <c r="C4" s="1561" t="s">
        <v>158</v>
      </c>
      <c r="D4" s="2663">
        <f>'19,00'!F43</f>
        <v>0</v>
      </c>
      <c r="E4" s="2664">
        <f>'19,00'!F45</f>
        <v>0</v>
      </c>
      <c r="F4" s="2663">
        <f>'19,00'!F48</f>
        <v>0</v>
      </c>
      <c r="G4" s="2663">
        <f>'19,00'!F31</f>
        <v>0</v>
      </c>
      <c r="H4" s="2663">
        <f>'19,00'!F30</f>
        <v>0</v>
      </c>
      <c r="I4" s="2663">
        <f>'19,00'!F29</f>
        <v>0</v>
      </c>
      <c r="J4" s="2663">
        <f>'19,00'!F38</f>
        <v>0</v>
      </c>
      <c r="K4" s="1913">
        <f>'19,00'!F36</f>
        <v>0</v>
      </c>
      <c r="L4" s="1916">
        <f>'19,00'!F44</f>
        <v>0</v>
      </c>
      <c r="M4" s="1916">
        <f>'19,00'!F46</f>
        <v>0</v>
      </c>
      <c r="N4" s="1916">
        <f>'19,00'!F49</f>
        <v>0</v>
      </c>
      <c r="O4" s="1916">
        <f>'19,00'!F41</f>
        <v>0</v>
      </c>
      <c r="P4" s="2515">
        <f>'19,00'!F19</f>
        <v>0</v>
      </c>
      <c r="Q4" s="2957">
        <f>'19,00'!F20</f>
        <v>0</v>
      </c>
      <c r="R4" s="1283">
        <f>'19,00'!F50</f>
        <v>0</v>
      </c>
      <c r="S4" s="335">
        <f>'19,00'!F27</f>
        <v>0</v>
      </c>
      <c r="T4" s="78">
        <f>'19,00'!F28</f>
        <v>0</v>
      </c>
    </row>
    <row r="5" spans="1:20" ht="19.5" customHeight="1" thickBot="1">
      <c r="A5" s="4387"/>
      <c r="B5" s="1560" t="s">
        <v>350</v>
      </c>
      <c r="C5" s="458" t="s">
        <v>158</v>
      </c>
      <c r="D5" s="2665"/>
      <c r="E5" s="2666"/>
      <c r="F5" s="2665"/>
      <c r="G5" s="2665"/>
      <c r="H5" s="2665"/>
      <c r="I5" s="2665"/>
      <c r="J5" s="2665"/>
      <c r="K5" s="1917"/>
      <c r="L5" s="1920"/>
      <c r="M5" s="1920"/>
      <c r="N5" s="1920"/>
      <c r="O5" s="1920"/>
      <c r="P5" s="3819"/>
      <c r="Q5" s="3820"/>
      <c r="R5" s="2964"/>
      <c r="S5" s="2277"/>
      <c r="T5" s="48"/>
    </row>
    <row r="6" spans="1:20" ht="19.5" hidden="1" customHeight="1" thickBot="1">
      <c r="A6" s="4343" t="s">
        <v>522</v>
      </c>
      <c r="B6" s="1559">
        <f>B2</f>
        <v>0.5</v>
      </c>
      <c r="C6" s="454" t="s">
        <v>158</v>
      </c>
      <c r="D6" s="1910"/>
      <c r="E6" s="1922">
        <f>'11,30'!P41</f>
        <v>0</v>
      </c>
      <c r="F6" s="1910"/>
      <c r="G6" s="1910">
        <f>'11,30'!P29</f>
        <v>0</v>
      </c>
      <c r="H6" s="1910">
        <f>'11,30'!P30</f>
        <v>0</v>
      </c>
      <c r="I6" s="1921">
        <f>'11,30'!P31</f>
        <v>0</v>
      </c>
      <c r="J6" s="1910">
        <f>'11,30'!P39</f>
        <v>0</v>
      </c>
      <c r="K6" s="1911">
        <f>'11,30'!P40</f>
        <v>0</v>
      </c>
      <c r="L6" s="1911"/>
      <c r="M6" s="1911"/>
      <c r="N6" s="1911"/>
      <c r="O6" s="1910">
        <f>'11,30'!P48</f>
        <v>0</v>
      </c>
      <c r="P6" s="1912"/>
      <c r="Q6" s="2956"/>
      <c r="R6" s="2965"/>
      <c r="S6" s="335"/>
      <c r="T6" s="78"/>
    </row>
    <row r="7" spans="1:20" ht="19.5" hidden="1" customHeight="1" thickBot="1">
      <c r="A7" s="4388"/>
      <c r="B7" s="1573">
        <f>B3</f>
        <v>0.66666666666666663</v>
      </c>
      <c r="C7" s="461"/>
      <c r="D7" s="1923"/>
      <c r="E7" s="1925">
        <f>'11,30'!P41</f>
        <v>0</v>
      </c>
      <c r="F7" s="1923"/>
      <c r="G7" s="1923">
        <f>'11,30'!P29</f>
        <v>0</v>
      </c>
      <c r="H7" s="1923">
        <f>'11,30'!P30</f>
        <v>0</v>
      </c>
      <c r="I7" s="1924">
        <f>'11,30'!P31</f>
        <v>0</v>
      </c>
      <c r="J7" s="1923">
        <f>'11,30'!P39</f>
        <v>0</v>
      </c>
      <c r="K7" s="1926">
        <f>'11,30'!P40</f>
        <v>0</v>
      </c>
      <c r="L7" s="1926"/>
      <c r="M7" s="1926"/>
      <c r="N7" s="1926"/>
      <c r="O7" s="1923">
        <f>'11,30'!P48</f>
        <v>0</v>
      </c>
      <c r="P7" s="1912"/>
      <c r="Q7" s="2956"/>
      <c r="R7" s="2966"/>
      <c r="S7" s="2277"/>
      <c r="T7" s="48"/>
    </row>
    <row r="8" spans="1:20" ht="19.5" customHeight="1">
      <c r="A8" s="4344"/>
      <c r="B8" s="1560">
        <f t="shared" ref="B8:B9" si="0">B4</f>
        <v>0.79166666666666663</v>
      </c>
      <c r="C8" s="475" t="s">
        <v>158</v>
      </c>
      <c r="D8" s="1913">
        <f>'19,00'!O43</f>
        <v>0</v>
      </c>
      <c r="E8" s="1915">
        <f>'19,00'!O45</f>
        <v>0</v>
      </c>
      <c r="F8" s="1913">
        <f>'19,00'!O48</f>
        <v>0</v>
      </c>
      <c r="G8" s="1913">
        <f>'19,00'!O31</f>
        <v>0</v>
      </c>
      <c r="H8" s="1913">
        <f>'19,00'!O30</f>
        <v>0</v>
      </c>
      <c r="I8" s="1914">
        <f>'19,00'!O29</f>
        <v>0</v>
      </c>
      <c r="J8" s="1913">
        <f>'19,00'!O38</f>
        <v>0</v>
      </c>
      <c r="K8" s="1916">
        <f>'19,00'!O36</f>
        <v>0</v>
      </c>
      <c r="L8" s="1916">
        <f>'19,00'!O44</f>
        <v>0</v>
      </c>
      <c r="M8" s="1916">
        <f>'19,00'!O46</f>
        <v>0</v>
      </c>
      <c r="N8" s="1916">
        <f>'19,00'!O49</f>
        <v>0</v>
      </c>
      <c r="O8" s="1913">
        <f>'19,00'!O41</f>
        <v>0</v>
      </c>
      <c r="P8" s="2515">
        <f>'19,00'!O19</f>
        <v>0</v>
      </c>
      <c r="Q8" s="2957">
        <f>'19,00'!O20</f>
        <v>0</v>
      </c>
      <c r="R8" s="1283">
        <f>'19,00'!O50</f>
        <v>0</v>
      </c>
      <c r="S8" s="335">
        <f>'19,00'!O27</f>
        <v>0</v>
      </c>
      <c r="T8" s="78">
        <f>'19,00'!O28</f>
        <v>0</v>
      </c>
    </row>
    <row r="9" spans="1:20" ht="19.5" customHeight="1" thickBot="1">
      <c r="A9" s="4389"/>
      <c r="B9" s="1573" t="str">
        <f t="shared" si="0"/>
        <v>Такси</v>
      </c>
      <c r="C9" s="1562" t="s">
        <v>158</v>
      </c>
      <c r="D9" s="1917"/>
      <c r="E9" s="1919"/>
      <c r="F9" s="1917"/>
      <c r="G9" s="1917"/>
      <c r="H9" s="1917"/>
      <c r="I9" s="1918"/>
      <c r="J9" s="1917"/>
      <c r="K9" s="1920"/>
      <c r="L9" s="1920"/>
      <c r="M9" s="1920"/>
      <c r="N9" s="1920"/>
      <c r="O9" s="1917"/>
      <c r="P9" s="3823"/>
      <c r="Q9" s="2962"/>
      <c r="R9" s="3818"/>
      <c r="S9" s="2277"/>
      <c r="T9" s="48"/>
    </row>
    <row r="10" spans="1:20" ht="19.5" hidden="1" customHeight="1">
      <c r="A10" s="4386" t="s">
        <v>483</v>
      </c>
      <c r="B10" s="1559">
        <f>B6</f>
        <v>0.5</v>
      </c>
      <c r="C10" s="461" t="s">
        <v>158</v>
      </c>
      <c r="D10" s="1927"/>
      <c r="E10" s="1929"/>
      <c r="F10" s="1927"/>
      <c r="G10" s="1927"/>
      <c r="H10" s="1927"/>
      <c r="I10" s="1928"/>
      <c r="J10" s="1927"/>
      <c r="K10" s="1930"/>
      <c r="L10" s="1930"/>
      <c r="M10" s="1930"/>
      <c r="N10" s="1930"/>
      <c r="O10" s="1927"/>
      <c r="P10" s="3821"/>
      <c r="Q10" s="3822"/>
      <c r="R10" s="2964"/>
      <c r="S10" s="335"/>
      <c r="T10" s="78"/>
    </row>
    <row r="11" spans="1:20" ht="19.5" hidden="1" customHeight="1">
      <c r="A11" s="4344"/>
      <c r="B11" s="1560">
        <f>B7</f>
        <v>0.66666666666666663</v>
      </c>
      <c r="C11" s="475" t="s">
        <v>158</v>
      </c>
      <c r="D11" s="1913"/>
      <c r="E11" s="1915"/>
      <c r="F11" s="1913"/>
      <c r="G11" s="1913"/>
      <c r="H11" s="1913"/>
      <c r="I11" s="1914"/>
      <c r="J11" s="1913"/>
      <c r="K11" s="1916"/>
      <c r="L11" s="1916"/>
      <c r="M11" s="1916"/>
      <c r="N11" s="1916"/>
      <c r="O11" s="1913"/>
      <c r="P11" s="3824"/>
      <c r="Q11" s="3825"/>
      <c r="R11" s="2966"/>
      <c r="S11" s="2277"/>
      <c r="T11" s="48"/>
    </row>
    <row r="12" spans="1:20" ht="19.5" customHeight="1">
      <c r="A12" s="4344"/>
      <c r="B12" s="1560">
        <f t="shared" ref="B12:B13" si="1">B8</f>
        <v>0.79166666666666663</v>
      </c>
      <c r="C12" s="475" t="s">
        <v>158</v>
      </c>
      <c r="D12" s="3826">
        <f>'19,00'!X43</f>
        <v>0.5</v>
      </c>
      <c r="E12" s="3828">
        <f>'19,00'!X45</f>
        <v>0</v>
      </c>
      <c r="F12" s="3826">
        <f>'19,00'!X48</f>
        <v>0.2</v>
      </c>
      <c r="G12" s="3826">
        <f>'19,00'!X31</f>
        <v>1.5</v>
      </c>
      <c r="H12" s="3826">
        <f>'19,00'!X30</f>
        <v>1</v>
      </c>
      <c r="I12" s="3827">
        <f>'19,00'!X29</f>
        <v>0.5</v>
      </c>
      <c r="J12" s="3826">
        <f>'19,00'!X38</f>
        <v>0.35</v>
      </c>
      <c r="K12" s="3829">
        <f>'19,00'!X36</f>
        <v>0</v>
      </c>
      <c r="L12" s="3829">
        <f>'19,00'!X44</f>
        <v>0.5</v>
      </c>
      <c r="M12" s="3829">
        <f>'19,00'!X46</f>
        <v>0.2</v>
      </c>
      <c r="N12" s="3829">
        <f>'19,00'!X49</f>
        <v>0</v>
      </c>
      <c r="O12" s="3826">
        <f>'19,00'!X41</f>
        <v>1</v>
      </c>
      <c r="P12" s="2515">
        <f>'19,00'!X19</f>
        <v>2</v>
      </c>
      <c r="Q12" s="2957">
        <f>'19,00'!X20</f>
        <v>0</v>
      </c>
      <c r="R12" s="1283">
        <f>'19,00'!X50</f>
        <v>0.5</v>
      </c>
      <c r="S12" s="335">
        <f>'19,00'!X27</f>
        <v>14</v>
      </c>
      <c r="T12" s="78">
        <f>'19,00'!X28</f>
        <v>12</v>
      </c>
    </row>
    <row r="13" spans="1:20" ht="19.5" customHeight="1" thickBot="1">
      <c r="A13" s="4387"/>
      <c r="B13" s="1573" t="str">
        <f t="shared" si="1"/>
        <v>Такси</v>
      </c>
      <c r="C13" s="1563" t="s">
        <v>158</v>
      </c>
      <c r="D13" s="1917"/>
      <c r="E13" s="1919"/>
      <c r="F13" s="1917"/>
      <c r="G13" s="1917"/>
      <c r="H13" s="1917"/>
      <c r="I13" s="1918"/>
      <c r="J13" s="1917"/>
      <c r="K13" s="1920"/>
      <c r="L13" s="1920"/>
      <c r="M13" s="1920"/>
      <c r="N13" s="1920"/>
      <c r="O13" s="1917"/>
      <c r="P13" s="2518"/>
      <c r="Q13" s="2962"/>
      <c r="R13" s="3818"/>
      <c r="S13" s="2277"/>
      <c r="T13" s="48"/>
    </row>
    <row r="14" spans="1:20" ht="19.5" hidden="1" customHeight="1" thickBot="1">
      <c r="A14" s="4343" t="s">
        <v>82</v>
      </c>
      <c r="B14" s="1559">
        <f>B10</f>
        <v>0.5</v>
      </c>
      <c r="C14" s="454" t="s">
        <v>158</v>
      </c>
      <c r="D14" s="1927"/>
      <c r="E14" s="1929"/>
      <c r="F14" s="1927"/>
      <c r="G14" s="1927"/>
      <c r="H14" s="1927"/>
      <c r="I14" s="1928"/>
      <c r="J14" s="1927"/>
      <c r="K14" s="1930"/>
      <c r="L14" s="1930"/>
      <c r="M14" s="1930"/>
      <c r="N14" s="1930"/>
      <c r="O14" s="1927"/>
      <c r="P14" s="2516"/>
      <c r="Q14" s="2959"/>
      <c r="R14" s="2964"/>
      <c r="S14" s="335"/>
      <c r="T14" s="78"/>
    </row>
    <row r="15" spans="1:20" ht="19.5" hidden="1" customHeight="1" thickBot="1">
      <c r="A15" s="4344"/>
      <c r="B15" s="1559">
        <f t="shared" ref="B15" si="2">B11</f>
        <v>0.66666666666666663</v>
      </c>
      <c r="C15" s="475" t="s">
        <v>158</v>
      </c>
      <c r="D15" s="1913"/>
      <c r="E15" s="1915"/>
      <c r="F15" s="1913"/>
      <c r="G15" s="1913"/>
      <c r="H15" s="1913"/>
      <c r="I15" s="1914"/>
      <c r="J15" s="1913"/>
      <c r="K15" s="1916"/>
      <c r="L15" s="1916"/>
      <c r="M15" s="1916"/>
      <c r="N15" s="1916"/>
      <c r="O15" s="1913"/>
      <c r="P15" s="2514"/>
      <c r="Q15" s="2957"/>
      <c r="R15" s="2966"/>
      <c r="S15" s="2277"/>
      <c r="T15" s="48"/>
    </row>
    <row r="16" spans="1:20" ht="19.5" customHeight="1">
      <c r="A16" s="4344"/>
      <c r="B16" s="1559">
        <f>B12</f>
        <v>0.79166666666666663</v>
      </c>
      <c r="C16" s="475" t="s">
        <v>158</v>
      </c>
      <c r="D16" s="1913">
        <f>'19,00'!F95</f>
        <v>0</v>
      </c>
      <c r="E16" s="1915">
        <f>'19,00'!F97</f>
        <v>0</v>
      </c>
      <c r="F16" s="1913">
        <f>'19,00'!F100</f>
        <v>0</v>
      </c>
      <c r="G16" s="1913">
        <f>'19,00'!F83</f>
        <v>0.5</v>
      </c>
      <c r="H16" s="1913">
        <f>'19,00'!F82</f>
        <v>0</v>
      </c>
      <c r="I16" s="1914">
        <f>'19,00'!F81</f>
        <v>0</v>
      </c>
      <c r="J16" s="1913">
        <f>'19,00'!F90</f>
        <v>0</v>
      </c>
      <c r="K16" s="1916">
        <f>'19,00'!F88</f>
        <v>0</v>
      </c>
      <c r="L16" s="1916">
        <f>'19,00'!F96</f>
        <v>0.5</v>
      </c>
      <c r="M16" s="1916">
        <f>'19,00'!F98</f>
        <v>0.2</v>
      </c>
      <c r="N16" s="1916">
        <f>'19,00'!F101</f>
        <v>0</v>
      </c>
      <c r="O16" s="1913">
        <f>'19,00'!F93</f>
        <v>0</v>
      </c>
      <c r="P16" s="2515">
        <f>'19,00'!F71</f>
        <v>0</v>
      </c>
      <c r="Q16" s="2957">
        <f>'19,00'!F72</f>
        <v>0</v>
      </c>
      <c r="R16" s="1283">
        <f>'19,00'!F102</f>
        <v>0</v>
      </c>
      <c r="S16" s="335">
        <f>'19,00'!F79</f>
        <v>20</v>
      </c>
      <c r="T16" s="78">
        <f>'19,00'!F80</f>
        <v>15</v>
      </c>
    </row>
    <row r="17" spans="1:20" ht="19.5" customHeight="1" thickBot="1">
      <c r="A17" s="4389"/>
      <c r="B17" s="1560" t="s">
        <v>482</v>
      </c>
      <c r="C17" s="1562" t="s">
        <v>158</v>
      </c>
      <c r="D17" s="1917"/>
      <c r="E17" s="1919"/>
      <c r="F17" s="1917"/>
      <c r="G17" s="1917"/>
      <c r="H17" s="1917"/>
      <c r="I17" s="1918"/>
      <c r="J17" s="1917"/>
      <c r="K17" s="1920"/>
      <c r="L17" s="1920"/>
      <c r="M17" s="1920"/>
      <c r="N17" s="1920"/>
      <c r="O17" s="1917"/>
      <c r="P17" s="2516"/>
      <c r="Q17" s="2959"/>
      <c r="R17" s="2964"/>
      <c r="S17" s="2277"/>
      <c r="T17" s="48"/>
    </row>
    <row r="18" spans="1:20" ht="19.5" hidden="1" customHeight="1" thickBot="1">
      <c r="A18" s="4386" t="s">
        <v>83</v>
      </c>
      <c r="B18" s="1559">
        <f>B14</f>
        <v>0.5</v>
      </c>
      <c r="C18" s="454" t="s">
        <v>158</v>
      </c>
      <c r="D18" s="1910"/>
      <c r="E18" s="1922"/>
      <c r="F18" s="1910"/>
      <c r="G18" s="1910"/>
      <c r="H18" s="1910"/>
      <c r="I18" s="1921"/>
      <c r="J18" s="1910"/>
      <c r="K18" s="1911"/>
      <c r="L18" s="1911"/>
      <c r="M18" s="1911"/>
      <c r="N18" s="1911"/>
      <c r="O18" s="1910"/>
      <c r="P18" s="2514"/>
      <c r="Q18" s="2957"/>
      <c r="R18" s="2965"/>
      <c r="S18" s="335"/>
      <c r="T18" s="78"/>
    </row>
    <row r="19" spans="1:20" ht="19.5" hidden="1" customHeight="1" thickBot="1">
      <c r="A19" s="4344"/>
      <c r="B19" s="3830">
        <f>B15</f>
        <v>0.66666666666666663</v>
      </c>
      <c r="C19" s="1563" t="s">
        <v>158</v>
      </c>
      <c r="D19" s="1913"/>
      <c r="E19" s="1915"/>
      <c r="F19" s="1913"/>
      <c r="G19" s="1913"/>
      <c r="H19" s="1913"/>
      <c r="I19" s="1914"/>
      <c r="J19" s="1913"/>
      <c r="K19" s="1916"/>
      <c r="L19" s="1916"/>
      <c r="M19" s="1916"/>
      <c r="N19" s="1916"/>
      <c r="O19" s="1913"/>
      <c r="P19" s="3831"/>
      <c r="Q19" s="3832"/>
      <c r="R19" s="2966"/>
      <c r="S19" s="2277"/>
      <c r="T19" s="48"/>
    </row>
    <row r="20" spans="1:20" ht="19.5" customHeight="1">
      <c r="A20" s="4344"/>
      <c r="B20" s="1559">
        <f t="shared" ref="B20" si="3">B16</f>
        <v>0.79166666666666663</v>
      </c>
      <c r="C20" s="454" t="s">
        <v>158</v>
      </c>
      <c r="D20" s="3826">
        <f>'19,00'!O95</f>
        <v>0.5</v>
      </c>
      <c r="E20" s="3828">
        <f>'19,00'!O97</f>
        <v>0.5</v>
      </c>
      <c r="F20" s="3826">
        <f>'19,00'!O100</f>
        <v>0.2</v>
      </c>
      <c r="G20" s="3826">
        <f>'19,00'!O83</f>
        <v>1.5</v>
      </c>
      <c r="H20" s="3826">
        <f>'19,00'!O82</f>
        <v>0.5</v>
      </c>
      <c r="I20" s="3827">
        <f>'19,00'!O81</f>
        <v>0.5</v>
      </c>
      <c r="J20" s="3826">
        <f>'19,00'!O90</f>
        <v>0.7</v>
      </c>
      <c r="K20" s="3829">
        <f>'19,00'!O88</f>
        <v>1.5</v>
      </c>
      <c r="L20" s="3829">
        <f>'19,00'!O96</f>
        <v>0</v>
      </c>
      <c r="M20" s="3829">
        <f>'19,00'!O98</f>
        <v>0</v>
      </c>
      <c r="N20" s="3829">
        <f>'19,00'!O101</f>
        <v>0.5</v>
      </c>
      <c r="O20" s="3826">
        <f>'19,00'!O93</f>
        <v>2</v>
      </c>
      <c r="P20" s="2515">
        <f>'19,00'!O71</f>
        <v>4</v>
      </c>
      <c r="Q20" s="2957">
        <f>'19,00'!O72</f>
        <v>1</v>
      </c>
      <c r="R20" s="1283">
        <f>'19,00'!O102</f>
        <v>0.5</v>
      </c>
      <c r="S20" s="335">
        <f>'19,00'!O79</f>
        <v>20</v>
      </c>
      <c r="T20" s="78">
        <f>'19,00'!O80</f>
        <v>30</v>
      </c>
    </row>
    <row r="21" spans="1:20" ht="19.5" customHeight="1" thickBot="1">
      <c r="A21" s="4387"/>
      <c r="B21" s="1574" t="s">
        <v>482</v>
      </c>
      <c r="C21" s="1562" t="s">
        <v>158</v>
      </c>
      <c r="D21" s="1917"/>
      <c r="E21" s="1919"/>
      <c r="F21" s="1917"/>
      <c r="G21" s="1917"/>
      <c r="H21" s="1917"/>
      <c r="I21" s="1918"/>
      <c r="J21" s="1917"/>
      <c r="K21" s="1920"/>
      <c r="L21" s="1920"/>
      <c r="M21" s="1920"/>
      <c r="N21" s="1920"/>
      <c r="O21" s="1917"/>
      <c r="P21" s="3823"/>
      <c r="Q21" s="3833"/>
      <c r="R21" s="3818"/>
      <c r="S21" s="2277"/>
      <c r="T21" s="48"/>
    </row>
    <row r="22" spans="1:20" ht="19.5" hidden="1" customHeight="1" thickBot="1">
      <c r="A22" s="4343" t="s">
        <v>484</v>
      </c>
      <c r="B22" s="1573">
        <f>B18</f>
        <v>0.5</v>
      </c>
      <c r="C22" s="461" t="s">
        <v>158</v>
      </c>
      <c r="D22" s="1927"/>
      <c r="E22" s="1929"/>
      <c r="F22" s="1927"/>
      <c r="G22" s="1927"/>
      <c r="H22" s="1927"/>
      <c r="I22" s="1928"/>
      <c r="J22" s="1927"/>
      <c r="K22" s="1930"/>
      <c r="L22" s="1930"/>
      <c r="M22" s="1930"/>
      <c r="N22" s="1930"/>
      <c r="O22" s="1927"/>
      <c r="P22" s="2516"/>
      <c r="Q22" s="2959"/>
      <c r="R22" s="2964"/>
      <c r="S22" s="335"/>
      <c r="T22" s="78"/>
    </row>
    <row r="23" spans="1:20" ht="19.5" hidden="1" customHeight="1" thickBot="1">
      <c r="A23" s="4344"/>
      <c r="B23" s="1559">
        <f t="shared" ref="B23:B24" si="4">B19</f>
        <v>0.66666666666666663</v>
      </c>
      <c r="C23" s="475" t="s">
        <v>158</v>
      </c>
      <c r="D23" s="1913"/>
      <c r="E23" s="1915"/>
      <c r="F23" s="1913"/>
      <c r="G23" s="1913"/>
      <c r="H23" s="1913"/>
      <c r="I23" s="1914"/>
      <c r="J23" s="1913"/>
      <c r="K23" s="1916"/>
      <c r="L23" s="1916"/>
      <c r="M23" s="1916"/>
      <c r="N23" s="1916"/>
      <c r="O23" s="1913"/>
      <c r="P23" s="2514"/>
      <c r="Q23" s="2957"/>
      <c r="R23" s="2966"/>
      <c r="S23" s="2277"/>
      <c r="T23" s="48"/>
    </row>
    <row r="24" spans="1:20" ht="19.5" customHeight="1">
      <c r="A24" s="4344"/>
      <c r="B24" s="1559">
        <f t="shared" si="4"/>
        <v>0.79166666666666663</v>
      </c>
      <c r="C24" s="475" t="s">
        <v>158</v>
      </c>
      <c r="D24" s="1913">
        <f>'19,00'!X95</f>
        <v>1</v>
      </c>
      <c r="E24" s="1915">
        <f>'19,00'!X97</f>
        <v>0</v>
      </c>
      <c r="F24" s="1913">
        <f>'19,00'!X100</f>
        <v>0</v>
      </c>
      <c r="G24" s="1913">
        <f>'19,00'!X83</f>
        <v>0.5</v>
      </c>
      <c r="H24" s="1913">
        <f>'19,00'!X82</f>
        <v>1.5</v>
      </c>
      <c r="I24" s="1914">
        <f>'19,00'!X81</f>
        <v>1.5</v>
      </c>
      <c r="J24" s="1913">
        <f>'19,00'!X90</f>
        <v>0</v>
      </c>
      <c r="K24" s="1916">
        <f>'19,00'!X88</f>
        <v>0</v>
      </c>
      <c r="L24" s="1916">
        <f>'19,00'!X96</f>
        <v>0.5</v>
      </c>
      <c r="M24" s="1916">
        <f>'19,00'!X98</f>
        <v>0</v>
      </c>
      <c r="N24" s="1916">
        <f>'19,00'!X101</f>
        <v>0.5</v>
      </c>
      <c r="O24" s="1913">
        <f>'19,00'!X93</f>
        <v>0</v>
      </c>
      <c r="P24" s="2515">
        <f>'19,00'!X71</f>
        <v>1</v>
      </c>
      <c r="Q24" s="2957">
        <f>'19,00'!X72</f>
        <v>0</v>
      </c>
      <c r="R24" s="1283">
        <f>'19,00'!X102</f>
        <v>0</v>
      </c>
      <c r="S24" s="335">
        <f>'19,00'!X79</f>
        <v>0</v>
      </c>
      <c r="T24" s="78">
        <f>'19,00'!X80</f>
        <v>42</v>
      </c>
    </row>
    <row r="25" spans="1:20" ht="19.5" customHeight="1" thickBot="1">
      <c r="A25" s="4389"/>
      <c r="B25" s="1560" t="s">
        <v>482</v>
      </c>
      <c r="C25" s="1562" t="s">
        <v>158</v>
      </c>
      <c r="D25" s="1917"/>
      <c r="E25" s="1919"/>
      <c r="F25" s="1917"/>
      <c r="G25" s="1917"/>
      <c r="H25" s="1917"/>
      <c r="I25" s="1918"/>
      <c r="J25" s="1917"/>
      <c r="K25" s="1920"/>
      <c r="L25" s="1920"/>
      <c r="M25" s="1920"/>
      <c r="N25" s="1920"/>
      <c r="O25" s="1917"/>
      <c r="P25" s="2516"/>
      <c r="Q25" s="2959"/>
      <c r="R25" s="3818"/>
      <c r="S25" s="2277"/>
      <c r="T25" s="48"/>
    </row>
    <row r="26" spans="1:20" ht="26.25" customHeight="1" thickBot="1">
      <c r="A26" s="4328" t="s">
        <v>872</v>
      </c>
      <c r="B26" s="1559">
        <v>0.79166666666666663</v>
      </c>
      <c r="C26" s="3836" t="s">
        <v>158</v>
      </c>
      <c r="D26" s="1910">
        <f>'19,00'!F147</f>
        <v>0</v>
      </c>
      <c r="E26" s="1922">
        <f>'19,00'!F149</f>
        <v>0</v>
      </c>
      <c r="F26" s="1910">
        <f>'19,00'!F152</f>
        <v>0</v>
      </c>
      <c r="G26" s="1910">
        <f>'19,00'!F135</f>
        <v>0</v>
      </c>
      <c r="H26" s="1910">
        <f>'19,00'!F134</f>
        <v>0</v>
      </c>
      <c r="I26" s="1921">
        <f>'19,00'!F133</f>
        <v>0</v>
      </c>
      <c r="J26" s="1910">
        <f>'19,00'!F142</f>
        <v>0</v>
      </c>
      <c r="K26" s="1911">
        <f>'19,00'!F140</f>
        <v>0</v>
      </c>
      <c r="L26" s="1911">
        <f>'19,00'!F148</f>
        <v>0</v>
      </c>
      <c r="M26" s="1911">
        <f>'19,00'!F150</f>
        <v>0</v>
      </c>
      <c r="N26" s="1911">
        <f>'19,00'!F153</f>
        <v>0</v>
      </c>
      <c r="O26" s="1910">
        <f>'19,00'!F145</f>
        <v>0</v>
      </c>
      <c r="P26" s="2515">
        <f>'19,00'!F123</f>
        <v>0</v>
      </c>
      <c r="Q26" s="2957">
        <f>'19,00'!F124</f>
        <v>0</v>
      </c>
      <c r="R26" s="1283">
        <f>'19,00'!F154</f>
        <v>0</v>
      </c>
      <c r="S26" s="78">
        <f>'19,00'!F131</f>
        <v>0</v>
      </c>
      <c r="T26" s="78">
        <f>'19,00'!F132</f>
        <v>0</v>
      </c>
    </row>
    <row r="27" spans="1:20" ht="19.5" hidden="1" customHeight="1" thickBot="1">
      <c r="A27" s="4329"/>
      <c r="B27" s="1573">
        <f>B22</f>
        <v>0.5</v>
      </c>
      <c r="C27" s="461" t="s">
        <v>158</v>
      </c>
      <c r="D27" s="1923"/>
      <c r="E27" s="1925"/>
      <c r="F27" s="1923"/>
      <c r="G27" s="1923"/>
      <c r="H27" s="1923"/>
      <c r="I27" s="1924"/>
      <c r="J27" s="1923"/>
      <c r="K27" s="1926"/>
      <c r="L27" s="1926"/>
      <c r="M27" s="1926"/>
      <c r="N27" s="1926"/>
      <c r="O27" s="1923"/>
      <c r="P27" s="2516"/>
      <c r="Q27" s="2959"/>
      <c r="R27" s="2964"/>
      <c r="S27" s="2277"/>
      <c r="T27" s="48"/>
    </row>
    <row r="28" spans="1:20" ht="19.5" hidden="1" customHeight="1" thickBot="1">
      <c r="A28" s="4329"/>
      <c r="B28" s="1559">
        <f>B23</f>
        <v>0.66666666666666663</v>
      </c>
      <c r="C28" s="1563" t="s">
        <v>158</v>
      </c>
      <c r="D28" s="1913"/>
      <c r="E28" s="1915"/>
      <c r="F28" s="1913"/>
      <c r="G28" s="1913"/>
      <c r="H28" s="1913"/>
      <c r="I28" s="1914"/>
      <c r="J28" s="1913"/>
      <c r="K28" s="1916"/>
      <c r="L28" s="1916"/>
      <c r="M28" s="1916"/>
      <c r="N28" s="1916"/>
      <c r="O28" s="1913"/>
      <c r="P28" s="2514"/>
      <c r="Q28" s="2957"/>
      <c r="R28" s="2965"/>
      <c r="S28" s="335"/>
      <c r="T28" s="78"/>
    </row>
    <row r="29" spans="1:20" ht="19.5" hidden="1" customHeight="1" thickBot="1">
      <c r="A29" s="4329"/>
      <c r="B29" s="1559">
        <f>B24</f>
        <v>0.79166666666666663</v>
      </c>
      <c r="C29" s="1563"/>
      <c r="D29" s="1913"/>
      <c r="E29" s="1915"/>
      <c r="F29" s="1913"/>
      <c r="G29" s="1913"/>
      <c r="H29" s="1913"/>
      <c r="I29" s="1914"/>
      <c r="J29" s="1913"/>
      <c r="K29" s="1916"/>
      <c r="L29" s="1916"/>
      <c r="M29" s="1916"/>
      <c r="N29" s="1916"/>
      <c r="O29" s="1913"/>
      <c r="P29" s="2514"/>
      <c r="Q29" s="2957"/>
      <c r="R29" s="2965"/>
      <c r="S29" s="2277"/>
      <c r="T29" s="48"/>
    </row>
    <row r="30" spans="1:20" ht="19.5" hidden="1" customHeight="1" thickBot="1">
      <c r="A30" s="4329"/>
      <c r="B30" s="3835" t="s">
        <v>482</v>
      </c>
      <c r="C30" s="1563" t="s">
        <v>158</v>
      </c>
      <c r="D30" s="1913"/>
      <c r="E30" s="1915"/>
      <c r="F30" s="1913"/>
      <c r="G30" s="1913"/>
      <c r="H30" s="1913"/>
      <c r="I30" s="1914"/>
      <c r="J30" s="1913"/>
      <c r="K30" s="1916"/>
      <c r="L30" s="1916"/>
      <c r="M30" s="1916"/>
      <c r="N30" s="1916"/>
      <c r="O30" s="1913"/>
      <c r="P30" s="3831"/>
      <c r="Q30" s="3832"/>
      <c r="R30" s="2966"/>
      <c r="S30" s="6"/>
      <c r="T30" s="3815"/>
    </row>
    <row r="31" spans="1:20" ht="19.5" hidden="1" customHeight="1" thickBot="1">
      <c r="A31" s="4329"/>
      <c r="B31" s="1559">
        <f>B27</f>
        <v>0.5</v>
      </c>
      <c r="C31" s="454" t="s">
        <v>158</v>
      </c>
      <c r="D31" s="1910"/>
      <c r="E31" s="1922"/>
      <c r="F31" s="1910"/>
      <c r="G31" s="1910"/>
      <c r="H31" s="1910"/>
      <c r="I31" s="1921"/>
      <c r="J31" s="1910"/>
      <c r="K31" s="1911"/>
      <c r="L31" s="1911"/>
      <c r="M31" s="1911"/>
      <c r="N31" s="1911"/>
      <c r="O31" s="1910"/>
      <c r="P31" s="2515"/>
      <c r="Q31" s="2958"/>
      <c r="R31" s="1283"/>
      <c r="S31" s="3773"/>
      <c r="T31" s="79"/>
    </row>
    <row r="32" spans="1:20" ht="19.5" hidden="1" customHeight="1" thickBot="1">
      <c r="A32" s="4329"/>
      <c r="B32" s="1559">
        <f t="shared" ref="B32" si="5">B28</f>
        <v>0.66666666666666663</v>
      </c>
      <c r="C32" s="475" t="s">
        <v>158</v>
      </c>
      <c r="D32" s="1913"/>
      <c r="E32" s="1915"/>
      <c r="F32" s="1913"/>
      <c r="G32" s="1913"/>
      <c r="H32" s="1913"/>
      <c r="I32" s="1914"/>
      <c r="J32" s="1913"/>
      <c r="K32" s="1916"/>
      <c r="L32" s="1916"/>
      <c r="M32" s="1916"/>
      <c r="N32" s="1916"/>
      <c r="O32" s="1913"/>
      <c r="P32" s="2516"/>
      <c r="Q32" s="2959"/>
      <c r="R32" s="2966"/>
      <c r="S32" s="6"/>
      <c r="T32" s="3815"/>
    </row>
    <row r="33" spans="1:21" ht="19.5" customHeight="1" thickBot="1">
      <c r="A33" s="4329"/>
      <c r="B33" s="3830"/>
      <c r="C33" s="1563"/>
      <c r="D33" s="1913"/>
      <c r="E33" s="1915"/>
      <c r="F33" s="1913"/>
      <c r="G33" s="1913"/>
      <c r="H33" s="1913"/>
      <c r="I33" s="1914"/>
      <c r="J33" s="1913"/>
      <c r="K33" s="1916"/>
      <c r="L33" s="1916"/>
      <c r="M33" s="1916"/>
      <c r="N33" s="1916"/>
      <c r="O33" s="1913"/>
      <c r="P33" s="3824"/>
      <c r="Q33" s="3825"/>
      <c r="R33" s="1284"/>
      <c r="S33" s="6"/>
      <c r="T33" s="3815"/>
    </row>
    <row r="34" spans="1:21" ht="19.5" customHeight="1">
      <c r="A34" s="4342" t="s">
        <v>123</v>
      </c>
      <c r="B34" s="1559">
        <f>B29</f>
        <v>0.79166666666666663</v>
      </c>
      <c r="C34" s="454" t="s">
        <v>158</v>
      </c>
      <c r="D34" s="3826">
        <f>'19,00'!X147</f>
        <v>1</v>
      </c>
      <c r="E34" s="3828">
        <f>'19,00'!X149</f>
        <v>0.5</v>
      </c>
      <c r="F34" s="3826">
        <f>'19,00'!X152</f>
        <v>0.2</v>
      </c>
      <c r="G34" s="3826">
        <f>'19,00'!X135</f>
        <v>3</v>
      </c>
      <c r="H34" s="3826">
        <f>'19,00'!X134</f>
        <v>1.5</v>
      </c>
      <c r="I34" s="3827">
        <f>'19,00'!X133</f>
        <v>1</v>
      </c>
      <c r="J34" s="3826">
        <f>'19,00'!X142</f>
        <v>0.35</v>
      </c>
      <c r="K34" s="3829">
        <f>'19,00'!X140</f>
        <v>0.5</v>
      </c>
      <c r="L34" s="3829">
        <f>'19,00'!X148</f>
        <v>1.5</v>
      </c>
      <c r="M34" s="3829">
        <f>'19,00'!X150</f>
        <v>0</v>
      </c>
      <c r="N34" s="3829">
        <f>'19,00'!X153</f>
        <v>0</v>
      </c>
      <c r="O34" s="3826">
        <f>'19,00'!X145</f>
        <v>0</v>
      </c>
      <c r="P34" s="2515">
        <f>'19,00'!X123</f>
        <v>0</v>
      </c>
      <c r="Q34" s="2957">
        <f>'19,00'!X124</f>
        <v>0</v>
      </c>
      <c r="R34" s="1283">
        <f>'19,00'!X154</f>
        <v>0.5</v>
      </c>
      <c r="S34" s="335">
        <f>'19,00'!X131</f>
        <v>10</v>
      </c>
      <c r="T34" s="78">
        <f>'19,00'!X132</f>
        <v>0</v>
      </c>
    </row>
    <row r="35" spans="1:21" ht="19.5" customHeight="1" thickBot="1">
      <c r="A35" s="4345"/>
      <c r="B35" s="1574" t="s">
        <v>482</v>
      </c>
      <c r="C35" s="1562" t="s">
        <v>158</v>
      </c>
      <c r="D35" s="1917"/>
      <c r="E35" s="1919"/>
      <c r="F35" s="1917"/>
      <c r="G35" s="1917"/>
      <c r="H35" s="1917"/>
      <c r="I35" s="1918"/>
      <c r="J35" s="1917"/>
      <c r="K35" s="1920"/>
      <c r="L35" s="1920"/>
      <c r="M35" s="1920"/>
      <c r="N35" s="1920"/>
      <c r="O35" s="1917"/>
      <c r="P35" s="2518"/>
      <c r="Q35" s="2962"/>
      <c r="R35" s="3818"/>
      <c r="S35" s="2277"/>
      <c r="T35" s="48"/>
    </row>
    <row r="36" spans="1:21" ht="19.5" hidden="1" customHeight="1" thickBot="1">
      <c r="A36" s="4390" t="s">
        <v>898</v>
      </c>
      <c r="B36" s="1559">
        <f>B31</f>
        <v>0.5</v>
      </c>
      <c r="C36" s="454" t="s">
        <v>158</v>
      </c>
      <c r="D36" s="1910"/>
      <c r="E36" s="1922"/>
      <c r="F36" s="1910"/>
      <c r="G36" s="1910"/>
      <c r="H36" s="1910"/>
      <c r="I36" s="1921"/>
      <c r="J36" s="1910"/>
      <c r="K36" s="1911"/>
      <c r="L36" s="1911"/>
      <c r="M36" s="1911"/>
      <c r="N36" s="1911"/>
      <c r="O36" s="1910"/>
      <c r="P36" s="2514"/>
      <c r="Q36" s="2957"/>
      <c r="R36" s="1283"/>
      <c r="S36" s="3773"/>
      <c r="T36" s="79"/>
    </row>
    <row r="37" spans="1:21" ht="19.5" hidden="1" customHeight="1" thickBot="1">
      <c r="A37" s="4391"/>
      <c r="B37" s="1559">
        <f>B32</f>
        <v>0.66666666666666663</v>
      </c>
      <c r="C37" s="475" t="s">
        <v>158</v>
      </c>
      <c r="D37" s="1913"/>
      <c r="E37" s="1915"/>
      <c r="F37" s="1913"/>
      <c r="G37" s="1913"/>
      <c r="H37" s="1913"/>
      <c r="I37" s="1914"/>
      <c r="J37" s="1913"/>
      <c r="K37" s="1916"/>
      <c r="L37" s="1916"/>
      <c r="M37" s="1916"/>
      <c r="N37" s="1916"/>
      <c r="O37" s="1913"/>
      <c r="P37" s="2514"/>
      <c r="Q37" s="2957"/>
      <c r="R37" s="2966"/>
      <c r="S37" s="6"/>
      <c r="T37" s="3815"/>
    </row>
    <row r="38" spans="1:21" ht="19.5" customHeight="1">
      <c r="A38" s="4391"/>
      <c r="B38" s="1559">
        <f t="shared" ref="B38" si="6">B34</f>
        <v>0.79166666666666663</v>
      </c>
      <c r="C38" s="475" t="s">
        <v>158</v>
      </c>
      <c r="D38" s="1913">
        <f>'19,00'!O147</f>
        <v>0</v>
      </c>
      <c r="E38" s="1915">
        <f>'19,00'!O149</f>
        <v>0</v>
      </c>
      <c r="F38" s="1913">
        <f>'19,00'!O152</f>
        <v>0</v>
      </c>
      <c r="G38" s="1913">
        <f>'19,00'!O135</f>
        <v>0</v>
      </c>
      <c r="H38" s="1913">
        <f>'19,00'!O134</f>
        <v>0</v>
      </c>
      <c r="I38" s="1914">
        <f>'19,00'!O133</f>
        <v>0</v>
      </c>
      <c r="J38" s="1913">
        <f>'19,00'!O142</f>
        <v>0</v>
      </c>
      <c r="K38" s="1916">
        <f>'19,00'!O140</f>
        <v>0</v>
      </c>
      <c r="L38" s="1916">
        <f>'19,00'!O148</f>
        <v>0</v>
      </c>
      <c r="M38" s="1916">
        <f>'19,00'!O150</f>
        <v>0</v>
      </c>
      <c r="N38" s="1916">
        <f>'19,00'!O153</f>
        <v>0</v>
      </c>
      <c r="O38" s="1913">
        <f>'19,00'!O145</f>
        <v>0</v>
      </c>
      <c r="P38" s="2515">
        <f>'19,00'!O123</f>
        <v>0</v>
      </c>
      <c r="Q38" s="2957">
        <f>'19,00'!O124</f>
        <v>0</v>
      </c>
      <c r="R38" s="1283">
        <f>'19,00'!O154</f>
        <v>0</v>
      </c>
      <c r="S38" s="335">
        <f>'19,00'!O131</f>
        <v>0</v>
      </c>
      <c r="T38" s="78">
        <f>'19,00'!O132</f>
        <v>0</v>
      </c>
      <c r="U38" s="46"/>
    </row>
    <row r="39" spans="1:21" ht="19.5" customHeight="1" thickBot="1">
      <c r="A39" s="4392"/>
      <c r="B39" s="1574" t="s">
        <v>482</v>
      </c>
      <c r="C39" s="1562" t="s">
        <v>158</v>
      </c>
      <c r="D39" s="1917"/>
      <c r="E39" s="1919"/>
      <c r="F39" s="1917"/>
      <c r="G39" s="1917"/>
      <c r="H39" s="1917"/>
      <c r="I39" s="1918"/>
      <c r="J39" s="1917"/>
      <c r="K39" s="1920"/>
      <c r="L39" s="1920"/>
      <c r="M39" s="1920"/>
      <c r="N39" s="1920"/>
      <c r="O39" s="1917"/>
      <c r="P39" s="2518"/>
      <c r="Q39" s="2962"/>
      <c r="R39" s="3818"/>
      <c r="S39" s="2277"/>
      <c r="T39" s="48"/>
    </row>
    <row r="40" spans="1:21" ht="19.5" hidden="1" customHeight="1" thickBot="1">
      <c r="A40" s="4342" t="s">
        <v>89</v>
      </c>
      <c r="B40" s="1559">
        <f>B36</f>
        <v>0.5</v>
      </c>
      <c r="C40" s="454" t="s">
        <v>158</v>
      </c>
      <c r="D40" s="1910"/>
      <c r="E40" s="1922"/>
      <c r="F40" s="1910"/>
      <c r="G40" s="1910"/>
      <c r="H40" s="1910"/>
      <c r="I40" s="1921"/>
      <c r="J40" s="1910"/>
      <c r="K40" s="1911"/>
      <c r="L40" s="1911"/>
      <c r="M40" s="1911"/>
      <c r="N40" s="1911"/>
      <c r="O40" s="1910"/>
      <c r="P40" s="2514"/>
      <c r="Q40" s="2957"/>
      <c r="R40" s="1283"/>
      <c r="S40" s="3773"/>
      <c r="T40" s="79"/>
    </row>
    <row r="41" spans="1:21" ht="19.5" hidden="1" customHeight="1" thickBot="1">
      <c r="A41" s="4388"/>
      <c r="B41" s="1559">
        <f t="shared" ref="B41:B42" si="7">B37</f>
        <v>0.66666666666666663</v>
      </c>
      <c r="C41" s="475" t="s">
        <v>158</v>
      </c>
      <c r="D41" s="1913"/>
      <c r="E41" s="1915"/>
      <c r="F41" s="1913"/>
      <c r="G41" s="1913"/>
      <c r="H41" s="1913"/>
      <c r="I41" s="1914"/>
      <c r="J41" s="1913"/>
      <c r="K41" s="1916"/>
      <c r="L41" s="1916"/>
      <c r="M41" s="1916"/>
      <c r="N41" s="1916"/>
      <c r="O41" s="1913"/>
      <c r="P41" s="2514"/>
      <c r="Q41" s="2957"/>
      <c r="R41" s="2966"/>
      <c r="S41" s="6"/>
      <c r="T41" s="3815"/>
    </row>
    <row r="42" spans="1:21" ht="19.5" customHeight="1">
      <c r="A42" s="4388"/>
      <c r="B42" s="1559">
        <f t="shared" si="7"/>
        <v>0.79166666666666663</v>
      </c>
      <c r="C42" s="475" t="s">
        <v>158</v>
      </c>
      <c r="D42" s="1913">
        <f>'19,00'!O199</f>
        <v>0</v>
      </c>
      <c r="E42" s="1915">
        <f>'19,00'!O201</f>
        <v>0</v>
      </c>
      <c r="F42" s="1913">
        <f>'19,00'!O204</f>
        <v>0</v>
      </c>
      <c r="G42" s="1913">
        <f>'19,00'!O187</f>
        <v>0</v>
      </c>
      <c r="H42" s="1913">
        <f>'19,00'!O187</f>
        <v>0</v>
      </c>
      <c r="I42" s="1914">
        <f>'19,00'!O185</f>
        <v>0</v>
      </c>
      <c r="J42" s="1913">
        <f>'19,00'!O194</f>
        <v>0</v>
      </c>
      <c r="K42" s="1916">
        <f>'19,00'!O192</f>
        <v>0</v>
      </c>
      <c r="L42" s="1916">
        <f>'19,00'!O200</f>
        <v>0</v>
      </c>
      <c r="M42" s="1916">
        <f>'19,00'!O202</f>
        <v>0</v>
      </c>
      <c r="N42" s="1916">
        <f>'19,00'!O205</f>
        <v>0</v>
      </c>
      <c r="O42" s="1913">
        <f>'19,00'!O197</f>
        <v>0</v>
      </c>
      <c r="P42" s="2515">
        <f>'19,00'!O175</f>
        <v>0</v>
      </c>
      <c r="Q42" s="2957">
        <f>'19,00'!O176</f>
        <v>0</v>
      </c>
      <c r="R42" s="1283">
        <f>'19,00'!O206</f>
        <v>0</v>
      </c>
      <c r="S42" s="335">
        <f>'19,00'!O183</f>
        <v>0</v>
      </c>
      <c r="T42" s="78">
        <f>'19,00'!O184</f>
        <v>0</v>
      </c>
    </row>
    <row r="43" spans="1:21" ht="19.5" customHeight="1" thickBot="1">
      <c r="A43" s="4345"/>
      <c r="B43" s="1574" t="s">
        <v>482</v>
      </c>
      <c r="C43" s="1562" t="s">
        <v>158</v>
      </c>
      <c r="D43" s="1917"/>
      <c r="E43" s="1919"/>
      <c r="F43" s="1917"/>
      <c r="G43" s="1917"/>
      <c r="H43" s="1917"/>
      <c r="I43" s="1918"/>
      <c r="J43" s="1917"/>
      <c r="K43" s="1920"/>
      <c r="L43" s="1920"/>
      <c r="M43" s="1920"/>
      <c r="N43" s="1920"/>
      <c r="O43" s="1917"/>
      <c r="P43" s="3823"/>
      <c r="Q43" s="3833"/>
      <c r="R43" s="3818"/>
      <c r="S43" s="2277"/>
      <c r="T43" s="48"/>
    </row>
    <row r="44" spans="1:21" ht="19.5" hidden="1" customHeight="1" thickBot="1">
      <c r="A44" s="4328" t="s">
        <v>90</v>
      </c>
      <c r="B44" s="1559">
        <f>B40</f>
        <v>0.5</v>
      </c>
      <c r="C44" s="454" t="s">
        <v>158</v>
      </c>
      <c r="D44" s="1910"/>
      <c r="E44" s="1922"/>
      <c r="F44" s="1910"/>
      <c r="G44" s="1910"/>
      <c r="H44" s="1910"/>
      <c r="I44" s="1921"/>
      <c r="J44" s="1910"/>
      <c r="K44" s="1911"/>
      <c r="L44" s="1911"/>
      <c r="M44" s="1911"/>
      <c r="N44" s="1911"/>
      <c r="O44" s="1910"/>
      <c r="P44" s="2514"/>
      <c r="Q44" s="2957"/>
      <c r="R44" s="1283"/>
      <c r="S44" s="3773"/>
      <c r="T44" s="79"/>
    </row>
    <row r="45" spans="1:21" ht="19.5" hidden="1" customHeight="1" thickBot="1">
      <c r="A45" s="4329"/>
      <c r="B45" s="1559">
        <f t="shared" ref="B45:B46" si="8">B41</f>
        <v>0.66666666666666663</v>
      </c>
      <c r="C45" s="475" t="s">
        <v>158</v>
      </c>
      <c r="D45" s="1913"/>
      <c r="E45" s="1915"/>
      <c r="F45" s="1913"/>
      <c r="G45" s="1913"/>
      <c r="H45" s="1913"/>
      <c r="I45" s="1914"/>
      <c r="J45" s="1913"/>
      <c r="K45" s="1916"/>
      <c r="L45" s="1916"/>
      <c r="M45" s="1916"/>
      <c r="N45" s="1916"/>
      <c r="O45" s="1913"/>
      <c r="P45" s="2514"/>
      <c r="Q45" s="2957"/>
      <c r="R45" s="2966"/>
      <c r="S45" s="6"/>
      <c r="T45" s="3815"/>
    </row>
    <row r="46" spans="1:21" ht="19.5" customHeight="1">
      <c r="A46" s="4329"/>
      <c r="B46" s="1559">
        <f t="shared" si="8"/>
        <v>0.79166666666666663</v>
      </c>
      <c r="C46" s="475" t="s">
        <v>158</v>
      </c>
      <c r="D46" s="1913">
        <f>'19,00'!X199</f>
        <v>1.5</v>
      </c>
      <c r="E46" s="1915">
        <f>'19,00'!X201</f>
        <v>0</v>
      </c>
      <c r="F46" s="1913">
        <f>'19,00'!X204</f>
        <v>0</v>
      </c>
      <c r="G46" s="1913">
        <f>'19,00'!X187</f>
        <v>1.5</v>
      </c>
      <c r="H46" s="1913">
        <f>'19,00'!X186</f>
        <v>2</v>
      </c>
      <c r="I46" s="1914">
        <f>'19,00'!X185</f>
        <v>0.5</v>
      </c>
      <c r="J46" s="1913">
        <f>'19,00'!X194</f>
        <v>0.35</v>
      </c>
      <c r="K46" s="1916">
        <f>'19,00'!X192</f>
        <v>0.5</v>
      </c>
      <c r="L46" s="1916">
        <f>'19,00'!X200</f>
        <v>1.5</v>
      </c>
      <c r="M46" s="1916">
        <f>'19,00'!X202</f>
        <v>0.2</v>
      </c>
      <c r="N46" s="1916">
        <f>'19,00'!X205</f>
        <v>0.5</v>
      </c>
      <c r="O46" s="1913">
        <f>'19,00'!X197</f>
        <v>1</v>
      </c>
      <c r="P46" s="2515">
        <f>'19,00'!X175</f>
        <v>3</v>
      </c>
      <c r="Q46" s="2957">
        <f>'19,00'!X176</f>
        <v>0</v>
      </c>
      <c r="R46" s="1283">
        <f>'19,00'!X206</f>
        <v>0.5</v>
      </c>
      <c r="S46" s="335">
        <f>'19,00'!X183</f>
        <v>0</v>
      </c>
      <c r="T46" s="78">
        <f>'19,00'!X184</f>
        <v>11</v>
      </c>
    </row>
    <row r="47" spans="1:21" ht="19.5" customHeight="1" thickBot="1">
      <c r="A47" s="4330"/>
      <c r="B47" s="1574" t="s">
        <v>482</v>
      </c>
      <c r="C47" s="1562" t="s">
        <v>158</v>
      </c>
      <c r="D47" s="1917"/>
      <c r="E47" s="1919"/>
      <c r="F47" s="1917"/>
      <c r="G47" s="1917"/>
      <c r="H47" s="1917"/>
      <c r="I47" s="1918"/>
      <c r="J47" s="1917"/>
      <c r="K47" s="1920"/>
      <c r="L47" s="1920"/>
      <c r="M47" s="1920"/>
      <c r="N47" s="1920"/>
      <c r="O47" s="1917"/>
      <c r="P47" s="2518"/>
      <c r="Q47" s="2962"/>
      <c r="R47" s="3818"/>
      <c r="S47" s="2277"/>
      <c r="T47" s="48"/>
    </row>
    <row r="48" spans="1:21" ht="19.5" hidden="1" customHeight="1" thickBot="1">
      <c r="A48" s="4329" t="s">
        <v>326</v>
      </c>
      <c r="B48" s="1573">
        <f>B44</f>
        <v>0.5</v>
      </c>
      <c r="C48" s="461" t="s">
        <v>158</v>
      </c>
      <c r="D48" s="1927"/>
      <c r="E48" s="1929"/>
      <c r="F48" s="1927"/>
      <c r="G48" s="1927"/>
      <c r="H48" s="1927"/>
      <c r="I48" s="1928"/>
      <c r="J48" s="1927"/>
      <c r="K48" s="1930"/>
      <c r="L48" s="1930"/>
      <c r="M48" s="1930"/>
      <c r="N48" s="1930"/>
      <c r="O48" s="1927"/>
      <c r="P48" s="2516"/>
      <c r="Q48" s="2959"/>
      <c r="R48" s="2964"/>
      <c r="S48" s="2277"/>
      <c r="T48" s="48"/>
    </row>
    <row r="49" spans="1:20" ht="19.5" hidden="1" customHeight="1" thickBot="1">
      <c r="A49" s="4329"/>
      <c r="B49" s="1559">
        <f t="shared" ref="B49:B50" si="9">B45</f>
        <v>0.66666666666666663</v>
      </c>
      <c r="C49" s="475" t="s">
        <v>158</v>
      </c>
      <c r="D49" s="1913"/>
      <c r="E49" s="1915"/>
      <c r="F49" s="1913"/>
      <c r="G49" s="1913"/>
      <c r="H49" s="1913"/>
      <c r="I49" s="1914"/>
      <c r="J49" s="1913"/>
      <c r="K49" s="1916"/>
      <c r="L49" s="1916"/>
      <c r="M49" s="1916"/>
      <c r="N49" s="1916"/>
      <c r="O49" s="1913"/>
      <c r="P49" s="3831"/>
      <c r="Q49" s="3832"/>
      <c r="R49" s="2966"/>
      <c r="S49" s="6"/>
      <c r="T49" s="3815"/>
    </row>
    <row r="50" spans="1:20" ht="19.5" customHeight="1">
      <c r="A50" s="4329"/>
      <c r="B50" s="1559">
        <f t="shared" si="9"/>
        <v>0.79166666666666663</v>
      </c>
      <c r="C50" s="475" t="s">
        <v>158</v>
      </c>
      <c r="D50" s="1913">
        <f>'19,00'!F251</f>
        <v>0.5</v>
      </c>
      <c r="E50" s="1915">
        <f>'19,00'!F253</f>
        <v>0</v>
      </c>
      <c r="F50" s="1913">
        <f>'19,00'!F256</f>
        <v>0.2</v>
      </c>
      <c r="G50" s="1913">
        <f>'19,00'!F239</f>
        <v>1</v>
      </c>
      <c r="H50" s="1913">
        <f>'19,00'!F238</f>
        <v>0</v>
      </c>
      <c r="I50" s="1914">
        <f>'19,00'!F237</f>
        <v>0.5</v>
      </c>
      <c r="J50" s="1913">
        <f>'19,00'!F246</f>
        <v>0</v>
      </c>
      <c r="K50" s="1916">
        <f>'19,00'!F244</f>
        <v>0.5</v>
      </c>
      <c r="L50" s="1916">
        <f>'19,00'!F252</f>
        <v>0</v>
      </c>
      <c r="M50" s="1916">
        <f>'19,00'!F254</f>
        <v>0.2</v>
      </c>
      <c r="N50" s="1916">
        <f>'19,00'!F257</f>
        <v>0</v>
      </c>
      <c r="O50" s="1913">
        <f>'19,00'!F249</f>
        <v>0</v>
      </c>
      <c r="P50" s="2515">
        <f>'19,00'!F227</f>
        <v>1</v>
      </c>
      <c r="Q50" s="2957">
        <f>'19,00'!F228</f>
        <v>1</v>
      </c>
      <c r="R50" s="1283">
        <f>'19,00'!F258</f>
        <v>0</v>
      </c>
      <c r="S50" s="335">
        <f>'19,00'!F235</f>
        <v>15</v>
      </c>
      <c r="T50" s="78">
        <f>'19,00'!F236</f>
        <v>29</v>
      </c>
    </row>
    <row r="51" spans="1:20" ht="19.5" customHeight="1" thickBot="1">
      <c r="A51" s="4330"/>
      <c r="B51" s="1574" t="s">
        <v>482</v>
      </c>
      <c r="C51" s="1564" t="s">
        <v>158</v>
      </c>
      <c r="D51" s="1917"/>
      <c r="E51" s="1919"/>
      <c r="F51" s="1917"/>
      <c r="G51" s="1917"/>
      <c r="H51" s="1917"/>
      <c r="I51" s="1918"/>
      <c r="J51" s="1917"/>
      <c r="K51" s="1920"/>
      <c r="L51" s="1920"/>
      <c r="M51" s="1920"/>
      <c r="N51" s="1920"/>
      <c r="O51" s="1917"/>
      <c r="P51" s="3823"/>
      <c r="Q51" s="2962"/>
      <c r="R51" s="3818"/>
      <c r="S51" s="2277"/>
      <c r="T51" s="48"/>
    </row>
    <row r="52" spans="1:20" ht="19.5" hidden="1" customHeight="1" thickBot="1">
      <c r="A52" s="4328"/>
      <c r="B52" s="1559">
        <f>B48</f>
        <v>0.5</v>
      </c>
      <c r="C52" s="454" t="s">
        <v>158</v>
      </c>
      <c r="D52" s="1910"/>
      <c r="E52" s="1922"/>
      <c r="F52" s="1910"/>
      <c r="G52" s="1910"/>
      <c r="H52" s="1910"/>
      <c r="I52" s="1921"/>
      <c r="J52" s="1910"/>
      <c r="K52" s="1911"/>
      <c r="L52" s="1911"/>
      <c r="M52" s="1911"/>
      <c r="N52" s="1911"/>
      <c r="O52" s="1910"/>
      <c r="P52" s="2516"/>
      <c r="Q52" s="2959"/>
      <c r="R52" s="2964"/>
      <c r="S52" s="2277"/>
      <c r="T52" s="48"/>
    </row>
    <row r="53" spans="1:20" ht="19.5" hidden="1" customHeight="1" thickBot="1">
      <c r="A53" s="4329"/>
      <c r="B53" s="1573">
        <f t="shared" ref="B53:B54" si="10">B49</f>
        <v>0.66666666666666663</v>
      </c>
      <c r="C53" s="475" t="s">
        <v>158</v>
      </c>
      <c r="D53" s="1913"/>
      <c r="E53" s="1915"/>
      <c r="F53" s="1913"/>
      <c r="G53" s="1913"/>
      <c r="H53" s="1913"/>
      <c r="I53" s="1914"/>
      <c r="J53" s="1913"/>
      <c r="K53" s="1916"/>
      <c r="L53" s="1916"/>
      <c r="M53" s="1916"/>
      <c r="N53" s="1916"/>
      <c r="O53" s="1913"/>
      <c r="P53" s="2514"/>
      <c r="Q53" s="2957"/>
      <c r="R53" s="2965"/>
      <c r="S53" s="335"/>
      <c r="T53" s="78"/>
    </row>
    <row r="54" spans="1:20" ht="19.5" customHeight="1">
      <c r="A54" s="4329"/>
      <c r="B54" s="1573">
        <f t="shared" si="10"/>
        <v>0.79166666666666663</v>
      </c>
      <c r="C54" s="475" t="s">
        <v>158</v>
      </c>
      <c r="D54" s="1913"/>
      <c r="E54" s="1915"/>
      <c r="F54" s="1913"/>
      <c r="G54" s="1913"/>
      <c r="H54" s="1913"/>
      <c r="I54" s="1914"/>
      <c r="J54" s="1913"/>
      <c r="K54" s="1916"/>
      <c r="L54" s="1916"/>
      <c r="M54" s="1916"/>
      <c r="N54" s="1916"/>
      <c r="O54" s="1913"/>
      <c r="P54" s="2515"/>
      <c r="Q54" s="2957"/>
      <c r="R54" s="2965"/>
      <c r="S54" s="3834"/>
      <c r="T54" s="107"/>
    </row>
    <row r="55" spans="1:20" ht="19.5" customHeight="1" thickBot="1">
      <c r="A55" s="4330"/>
      <c r="B55" s="1574" t="s">
        <v>482</v>
      </c>
      <c r="C55" s="1564" t="s">
        <v>158</v>
      </c>
      <c r="D55" s="1917"/>
      <c r="E55" s="1919"/>
      <c r="F55" s="1917"/>
      <c r="G55" s="1917"/>
      <c r="H55" s="1917"/>
      <c r="I55" s="1918"/>
      <c r="J55" s="1917"/>
      <c r="K55" s="1920"/>
      <c r="L55" s="1920"/>
      <c r="M55" s="1920"/>
      <c r="N55" s="1920"/>
      <c r="O55" s="1917"/>
      <c r="P55" s="2518"/>
      <c r="Q55" s="2962"/>
      <c r="R55" s="2964"/>
      <c r="S55" s="3834"/>
      <c r="T55" s="107"/>
    </row>
    <row r="56" spans="1:20" ht="19.5" hidden="1" customHeight="1">
      <c r="A56" s="4328" t="s">
        <v>92</v>
      </c>
      <c r="B56" s="1559">
        <f>B52</f>
        <v>0.5</v>
      </c>
      <c r="C56" s="454" t="s">
        <v>158</v>
      </c>
      <c r="D56" s="1910"/>
      <c r="E56" s="1922"/>
      <c r="F56" s="1910"/>
      <c r="G56" s="1910"/>
      <c r="H56" s="1910"/>
      <c r="I56" s="1921"/>
      <c r="J56" s="1910"/>
      <c r="K56" s="1911"/>
      <c r="L56" s="1911"/>
      <c r="M56" s="1911"/>
      <c r="N56" s="1911"/>
      <c r="O56" s="1910"/>
      <c r="P56" s="2515"/>
      <c r="Q56" s="2958"/>
      <c r="R56" s="2965"/>
      <c r="S56" s="2277"/>
      <c r="T56" s="48"/>
    </row>
    <row r="57" spans="1:20" ht="19.5" hidden="1" customHeight="1">
      <c r="A57" s="4329"/>
      <c r="B57" s="1573">
        <f t="shared" ref="B57:B58" si="11">B53</f>
        <v>0.66666666666666663</v>
      </c>
      <c r="C57" s="475" t="s">
        <v>158</v>
      </c>
      <c r="D57" s="1934"/>
      <c r="E57" s="1936"/>
      <c r="F57" s="1934"/>
      <c r="G57" s="1934"/>
      <c r="H57" s="1934"/>
      <c r="I57" s="1935"/>
      <c r="J57" s="1934"/>
      <c r="K57" s="1937"/>
      <c r="L57" s="1937"/>
      <c r="M57" s="1937"/>
      <c r="N57" s="1937"/>
      <c r="O57" s="1934"/>
      <c r="P57" s="2516"/>
      <c r="Q57" s="2959"/>
      <c r="R57" s="2966"/>
      <c r="S57" s="6"/>
      <c r="T57" s="3815"/>
    </row>
    <row r="58" spans="1:20" ht="19.5" customHeight="1">
      <c r="A58" s="4329"/>
      <c r="B58" s="1573">
        <f t="shared" si="11"/>
        <v>0.79166666666666663</v>
      </c>
      <c r="C58" s="1563"/>
      <c r="D58" s="1923">
        <f>'19,00'!X251</f>
        <v>0</v>
      </c>
      <c r="E58" s="1925">
        <f>'19,00'!X253</f>
        <v>0</v>
      </c>
      <c r="F58" s="1923">
        <f>'19,00'!X256</f>
        <v>0</v>
      </c>
      <c r="G58" s="1923">
        <f>'19,00'!X239</f>
        <v>0</v>
      </c>
      <c r="H58" s="1923">
        <f>'19,00'!X238</f>
        <v>0</v>
      </c>
      <c r="I58" s="1924">
        <f>'19,00'!X237</f>
        <v>0</v>
      </c>
      <c r="J58" s="1923">
        <f>'19,00'!X246</f>
        <v>0</v>
      </c>
      <c r="K58" s="1926">
        <f>'19,00'!X244</f>
        <v>0</v>
      </c>
      <c r="L58" s="1926">
        <f>'19,00'!X252</f>
        <v>0</v>
      </c>
      <c r="M58" s="1926">
        <f>'19,00'!X254</f>
        <v>0</v>
      </c>
      <c r="N58" s="1926">
        <f>'19,00'!X257</f>
        <v>0</v>
      </c>
      <c r="O58" s="1923">
        <f>'19,00'!X249</f>
        <v>0</v>
      </c>
      <c r="P58" s="3821">
        <f>'19,00'!X227</f>
        <v>0</v>
      </c>
      <c r="Q58" s="2959">
        <f>'19,00'!X228</f>
        <v>0</v>
      </c>
      <c r="R58" s="1283">
        <f>'19,00'!X258</f>
        <v>0</v>
      </c>
      <c r="S58" s="335">
        <f>'19,00'!X235</f>
        <v>0</v>
      </c>
      <c r="T58" s="78">
        <f>'19,00'!X236</f>
        <v>0</v>
      </c>
    </row>
    <row r="59" spans="1:20" ht="19.5" customHeight="1" thickBot="1">
      <c r="A59" s="4330"/>
      <c r="B59" s="1574" t="s">
        <v>350</v>
      </c>
      <c r="C59" s="1562" t="s">
        <v>158</v>
      </c>
      <c r="D59" s="1917"/>
      <c r="E59" s="1919"/>
      <c r="F59" s="1917"/>
      <c r="G59" s="1917"/>
      <c r="H59" s="1917"/>
      <c r="I59" s="1918"/>
      <c r="J59" s="1917"/>
      <c r="K59" s="1920"/>
      <c r="L59" s="1920"/>
      <c r="M59" s="1920"/>
      <c r="N59" s="1920"/>
      <c r="O59" s="1917"/>
      <c r="P59" s="2518"/>
      <c r="Q59" s="2962"/>
      <c r="R59" s="2964"/>
      <c r="S59" s="2277"/>
      <c r="T59" s="48"/>
    </row>
    <row r="60" spans="1:20" ht="19.5" hidden="1" customHeight="1" thickBot="1">
      <c r="A60" s="4394" t="s">
        <v>93</v>
      </c>
      <c r="B60" s="1559">
        <f>B56</f>
        <v>0.5</v>
      </c>
      <c r="C60" s="454" t="s">
        <v>158</v>
      </c>
      <c r="D60" s="1910"/>
      <c r="E60" s="1910"/>
      <c r="F60" s="1921"/>
      <c r="G60" s="1910"/>
      <c r="H60" s="1921"/>
      <c r="I60" s="1910"/>
      <c r="J60" s="1910"/>
      <c r="K60" s="1910"/>
      <c r="L60" s="1921"/>
      <c r="M60" s="1910"/>
      <c r="N60" s="1910"/>
      <c r="O60" s="1910"/>
      <c r="P60" s="2514"/>
      <c r="Q60" s="2957"/>
      <c r="R60" s="2965"/>
      <c r="S60" s="2277"/>
      <c r="T60" s="48"/>
    </row>
    <row r="61" spans="1:20" ht="19.5" hidden="1" customHeight="1" thickBot="1">
      <c r="A61" s="4395"/>
      <c r="B61" s="1573">
        <f t="shared" ref="B61:B62" si="12">B57</f>
        <v>0.66666666666666663</v>
      </c>
      <c r="C61" s="475" t="s">
        <v>158</v>
      </c>
      <c r="D61" s="1934"/>
      <c r="E61" s="1934"/>
      <c r="F61" s="1935"/>
      <c r="G61" s="1934"/>
      <c r="H61" s="1935"/>
      <c r="I61" s="1934"/>
      <c r="J61" s="1934"/>
      <c r="K61" s="1934"/>
      <c r="L61" s="1935"/>
      <c r="M61" s="1934"/>
      <c r="N61" s="1934"/>
      <c r="O61" s="1934"/>
      <c r="P61" s="2514"/>
      <c r="Q61" s="2957"/>
      <c r="R61" s="2966"/>
      <c r="S61" s="6"/>
      <c r="T61" s="3815"/>
    </row>
    <row r="62" spans="1:20" ht="19.5" customHeight="1">
      <c r="A62" s="4395"/>
      <c r="B62" s="1573">
        <f t="shared" si="12"/>
        <v>0.79166666666666663</v>
      </c>
      <c r="C62" s="475" t="s">
        <v>158</v>
      </c>
      <c r="D62" s="1934">
        <f>'19,00'!F303</f>
        <v>0</v>
      </c>
      <c r="E62" s="1934">
        <f>'19,00'!F305</f>
        <v>0</v>
      </c>
      <c r="F62" s="1935">
        <f>'19,00'!F308</f>
        <v>0</v>
      </c>
      <c r="G62" s="1934">
        <f>'19,00'!F291</f>
        <v>0</v>
      </c>
      <c r="H62" s="1935">
        <f>'19,00'!F290</f>
        <v>0</v>
      </c>
      <c r="I62" s="1934">
        <f>'19,00'!F289</f>
        <v>0</v>
      </c>
      <c r="J62" s="1934">
        <f>'19,00'!F298</f>
        <v>0</v>
      </c>
      <c r="K62" s="1934">
        <f>'19,00'!F296</f>
        <v>0</v>
      </c>
      <c r="L62" s="1935">
        <f>'19,00'!F304</f>
        <v>0</v>
      </c>
      <c r="M62" s="1934">
        <f>'19,00'!F306</f>
        <v>0</v>
      </c>
      <c r="N62" s="1934">
        <f>'19,00'!F309</f>
        <v>0</v>
      </c>
      <c r="O62" s="1934">
        <f>'19,00'!F301</f>
        <v>0</v>
      </c>
      <c r="P62" s="2514">
        <f>'19,00'!F279</f>
        <v>0</v>
      </c>
      <c r="Q62" s="2957">
        <f>'19,00'!F280</f>
        <v>0</v>
      </c>
      <c r="R62" s="1283">
        <f>'19,00'!F310</f>
        <v>0</v>
      </c>
      <c r="S62" s="335">
        <f>'19,00'!F287</f>
        <v>0</v>
      </c>
      <c r="T62" s="78">
        <f>'19,00'!F288</f>
        <v>0</v>
      </c>
    </row>
    <row r="63" spans="1:20" ht="19.5" customHeight="1" thickBot="1">
      <c r="A63" s="4396"/>
      <c r="B63" s="2660" t="s">
        <v>350</v>
      </c>
      <c r="C63" s="2661" t="s">
        <v>158</v>
      </c>
      <c r="D63" s="2507"/>
      <c r="E63" s="2507"/>
      <c r="F63" s="2507"/>
      <c r="G63" s="2507"/>
      <c r="H63" s="2507"/>
      <c r="I63" s="2507"/>
      <c r="J63" s="2507"/>
      <c r="K63" s="2507"/>
      <c r="L63" s="2507"/>
      <c r="M63" s="2507"/>
      <c r="N63" s="2507"/>
      <c r="O63" s="2507"/>
      <c r="P63" s="2662"/>
      <c r="Q63" s="2961"/>
      <c r="R63" s="2964"/>
      <c r="S63" s="2277"/>
      <c r="T63" s="48"/>
    </row>
    <row r="64" spans="1:20" ht="19.5" hidden="1" customHeight="1">
      <c r="A64" s="4393" t="s">
        <v>542</v>
      </c>
      <c r="B64" s="1573">
        <f>B60</f>
        <v>0.5</v>
      </c>
      <c r="C64" s="2647" t="s">
        <v>158</v>
      </c>
      <c r="D64" s="1927"/>
      <c r="E64" s="1929">
        <f>'11,30'!P316</f>
        <v>0</v>
      </c>
      <c r="F64" s="1927"/>
      <c r="G64" s="1927">
        <f>'11,30'!P304</f>
        <v>0</v>
      </c>
      <c r="H64" s="1927">
        <f>'11,30'!P305</f>
        <v>0</v>
      </c>
      <c r="I64" s="1924">
        <f>'11,30'!P306</f>
        <v>0</v>
      </c>
      <c r="J64" s="1923">
        <f>'11,30'!P314</f>
        <v>0</v>
      </c>
      <c r="K64" s="1926">
        <f>'11,30'!P315</f>
        <v>0</v>
      </c>
      <c r="L64" s="1929"/>
      <c r="M64" s="1927"/>
      <c r="N64" s="1930"/>
      <c r="O64" s="1930">
        <f>'11,30'!P323</f>
        <v>0</v>
      </c>
      <c r="P64" s="2516"/>
      <c r="Q64" s="2959"/>
      <c r="R64" s="2965"/>
      <c r="S64" s="2277"/>
      <c r="T64" s="48"/>
    </row>
    <row r="65" spans="1:20" ht="19.5" hidden="1" customHeight="1" thickBot="1">
      <c r="A65" s="4393"/>
      <c r="B65" s="1573">
        <f t="shared" ref="B65:B66" si="13">B61</f>
        <v>0.66666666666666663</v>
      </c>
      <c r="C65" s="2503" t="s">
        <v>158</v>
      </c>
      <c r="D65" s="2504"/>
      <c r="E65" s="2506">
        <f>'16,00'!P316</f>
        <v>0</v>
      </c>
      <c r="F65" s="2504"/>
      <c r="G65" s="2504">
        <f>'16,00'!P304</f>
        <v>0</v>
      </c>
      <c r="H65" s="2506">
        <f>'16,00'!P305</f>
        <v>0</v>
      </c>
      <c r="I65" s="2507">
        <f>'16,00'!P306</f>
        <v>0</v>
      </c>
      <c r="J65" s="2507">
        <f>'16,00'!P314</f>
        <v>0</v>
      </c>
      <c r="K65" s="2507">
        <f>'16,00'!P315</f>
        <v>0</v>
      </c>
      <c r="L65" s="2505"/>
      <c r="M65" s="2504"/>
      <c r="N65" s="2508"/>
      <c r="O65" s="2508">
        <f>'16,00'!P323</f>
        <v>0</v>
      </c>
      <c r="P65" s="2518"/>
      <c r="Q65" s="2962"/>
      <c r="R65" s="2966"/>
      <c r="S65" s="6"/>
      <c r="T65" s="3815"/>
    </row>
    <row r="66" spans="1:20" ht="19.5" customHeight="1">
      <c r="A66" s="4393"/>
      <c r="B66" s="1573">
        <f t="shared" si="13"/>
        <v>0.79166666666666663</v>
      </c>
      <c r="C66" s="2502" t="s">
        <v>158</v>
      </c>
      <c r="D66" s="1927">
        <f>'19,00'!O303</f>
        <v>1.5</v>
      </c>
      <c r="E66" s="1929">
        <f>'19,00'!O305</f>
        <v>1</v>
      </c>
      <c r="F66" s="1927">
        <f>'19,00'!O308</f>
        <v>0.4</v>
      </c>
      <c r="G66" s="1927">
        <f>'19,00'!O291</f>
        <v>2</v>
      </c>
      <c r="H66" s="1927">
        <f>'19,00'!O290</f>
        <v>1</v>
      </c>
      <c r="I66" s="1927">
        <f>'19,00'!O289</f>
        <v>1</v>
      </c>
      <c r="J66" s="1928">
        <f>'19,00'!O298</f>
        <v>0.35</v>
      </c>
      <c r="K66" s="1927">
        <f>'19,00'!O296</f>
        <v>0</v>
      </c>
      <c r="L66" s="1929">
        <f>'19,00'!O304</f>
        <v>1</v>
      </c>
      <c r="M66" s="1927">
        <f>'19,00'!O306</f>
        <v>0.2</v>
      </c>
      <c r="N66" s="1930">
        <f>'19,00'!O309</f>
        <v>0</v>
      </c>
      <c r="O66" s="1930">
        <f>'19,00'!O301</f>
        <v>2</v>
      </c>
      <c r="P66" s="2516">
        <f>'19,00'!O279</f>
        <v>0</v>
      </c>
      <c r="Q66" s="2959">
        <f>'19,00'!O280</f>
        <v>0</v>
      </c>
      <c r="R66" s="1283">
        <f>'19,00'!O310</f>
        <v>0.5</v>
      </c>
      <c r="S66" s="335">
        <f>'19,00'!O287</f>
        <v>30</v>
      </c>
      <c r="T66" s="78">
        <f>'19,00'!O288</f>
        <v>15</v>
      </c>
    </row>
    <row r="67" spans="1:20" ht="19.5" customHeight="1" thickBot="1">
      <c r="A67" s="4336"/>
      <c r="B67" s="2667" t="s">
        <v>350</v>
      </c>
      <c r="C67" s="458" t="s">
        <v>158</v>
      </c>
      <c r="D67" s="2504"/>
      <c r="E67" s="2506"/>
      <c r="F67" s="2504"/>
      <c r="G67" s="2504"/>
      <c r="H67" s="2504"/>
      <c r="I67" s="2504"/>
      <c r="J67" s="2505"/>
      <c r="K67" s="2504"/>
      <c r="L67" s="2506"/>
      <c r="M67" s="2504"/>
      <c r="N67" s="2508"/>
      <c r="O67" s="2508"/>
      <c r="P67" s="2518"/>
      <c r="Q67" s="2962"/>
      <c r="R67" s="2964"/>
      <c r="S67" s="2277"/>
      <c r="T67" s="48"/>
    </row>
    <row r="68" spans="1:20" ht="19.5" hidden="1" customHeight="1" thickBot="1">
      <c r="A68" s="4335" t="s">
        <v>610</v>
      </c>
      <c r="B68" s="1559">
        <f>B64</f>
        <v>0.5</v>
      </c>
      <c r="C68" s="1565" t="s">
        <v>158</v>
      </c>
      <c r="D68" s="1931"/>
      <c r="E68" s="1933"/>
      <c r="F68" s="1931"/>
      <c r="G68" s="1931"/>
      <c r="H68" s="1931"/>
      <c r="I68" s="1931"/>
      <c r="J68" s="1932"/>
      <c r="K68" s="1931"/>
      <c r="L68" s="1931"/>
      <c r="M68" s="1931"/>
      <c r="N68" s="1931"/>
      <c r="O68" s="1931"/>
      <c r="P68" s="2517"/>
      <c r="Q68" s="2960"/>
      <c r="R68" s="2965"/>
      <c r="S68" s="2277"/>
      <c r="T68" s="48"/>
    </row>
    <row r="69" spans="1:20" ht="19.5" hidden="1" customHeight="1" thickBot="1">
      <c r="A69" s="4393"/>
      <c r="B69" s="1573">
        <f t="shared" ref="B69:B70" si="14">B65</f>
        <v>0.66666666666666663</v>
      </c>
      <c r="C69" s="1565" t="s">
        <v>158</v>
      </c>
      <c r="D69" s="1931"/>
      <c r="E69" s="1933"/>
      <c r="F69" s="1931"/>
      <c r="G69" s="1931"/>
      <c r="H69" s="1931"/>
      <c r="I69" s="1931"/>
      <c r="J69" s="1932"/>
      <c r="K69" s="1931"/>
      <c r="L69" s="1931"/>
      <c r="M69" s="1931"/>
      <c r="N69" s="1931"/>
      <c r="O69" s="1931"/>
      <c r="P69" s="2517"/>
      <c r="Q69" s="2960"/>
      <c r="R69" s="2966"/>
      <c r="S69" s="6"/>
      <c r="T69" s="3815"/>
    </row>
    <row r="70" spans="1:20" ht="19.5" customHeight="1">
      <c r="A70" s="4393"/>
      <c r="B70" s="1573">
        <f t="shared" si="14"/>
        <v>0.79166666666666663</v>
      </c>
      <c r="C70" s="1566" t="s">
        <v>158</v>
      </c>
      <c r="D70" s="1910"/>
      <c r="E70" s="1922">
        <f>'19,00'!F358</f>
        <v>0</v>
      </c>
      <c r="F70" s="1910">
        <f>'19,00'!F361</f>
        <v>0</v>
      </c>
      <c r="G70" s="1910">
        <f>'19,00'!F344</f>
        <v>0</v>
      </c>
      <c r="H70" s="1910">
        <f>'19,00'!F343</f>
        <v>0</v>
      </c>
      <c r="I70" s="1910">
        <f>'19,00'!F342</f>
        <v>0</v>
      </c>
      <c r="J70" s="1921">
        <f>'19,00'!F351</f>
        <v>0</v>
      </c>
      <c r="K70" s="1910">
        <f>'19,00'!F349</f>
        <v>0</v>
      </c>
      <c r="L70" s="1910"/>
      <c r="M70" s="1910"/>
      <c r="N70" s="1910">
        <f>'19,00'!F362</f>
        <v>0</v>
      </c>
      <c r="O70" s="1910">
        <f>'19,00'!F354</f>
        <v>0</v>
      </c>
      <c r="P70" s="2514">
        <f>'19,00'!F332</f>
        <v>0</v>
      </c>
      <c r="Q70" s="2957">
        <f>'19,00'!F333</f>
        <v>0</v>
      </c>
      <c r="R70" s="1283">
        <f>'19,00'!F363</f>
        <v>0</v>
      </c>
      <c r="S70" s="335"/>
      <c r="T70" s="78"/>
    </row>
    <row r="71" spans="1:20" ht="19.5" customHeight="1" thickBot="1">
      <c r="A71" s="4336"/>
      <c r="B71" s="1574" t="s">
        <v>350</v>
      </c>
      <c r="C71" s="458" t="s">
        <v>158</v>
      </c>
      <c r="D71" s="2504"/>
      <c r="E71" s="2506"/>
      <c r="F71" s="2504"/>
      <c r="G71" s="2504"/>
      <c r="H71" s="2504"/>
      <c r="I71" s="2504"/>
      <c r="J71" s="2505"/>
      <c r="K71" s="2504"/>
      <c r="L71" s="2504"/>
      <c r="M71" s="2504"/>
      <c r="N71" s="2504"/>
      <c r="O71" s="2504"/>
      <c r="P71" s="2518"/>
      <c r="Q71" s="2962"/>
      <c r="R71" s="3818"/>
      <c r="S71" s="2277"/>
      <c r="T71" s="48"/>
    </row>
    <row r="72" spans="1:20" ht="19.5" customHeight="1" thickBot="1">
      <c r="A72" s="1567" t="s">
        <v>242</v>
      </c>
      <c r="B72" s="1568"/>
      <c r="C72" s="1402" t="s">
        <v>158</v>
      </c>
      <c r="D72" s="1931"/>
      <c r="E72" s="1933"/>
      <c r="F72" s="1931"/>
      <c r="G72" s="1931"/>
      <c r="H72" s="1931"/>
      <c r="I72" s="1932"/>
      <c r="J72" s="1932"/>
      <c r="K72" s="1931"/>
      <c r="L72" s="1931"/>
      <c r="M72" s="1931"/>
      <c r="N72" s="1931"/>
      <c r="O72" s="1931"/>
      <c r="P72" s="2517"/>
      <c r="Q72" s="2960"/>
      <c r="R72" s="1284"/>
      <c r="S72" s="2277"/>
      <c r="T72" s="48"/>
    </row>
    <row r="73" spans="1:20" ht="19.5" customHeight="1" thickBot="1">
      <c r="A73" s="1567" t="s">
        <v>154</v>
      </c>
      <c r="B73" s="1568"/>
      <c r="C73" s="1402" t="s">
        <v>158</v>
      </c>
      <c r="D73" s="2063">
        <f>D4+D8+D12+D16+D20+D24+D26+D34+D38+D42+D46+D50+D58+D62+D66</f>
        <v>6.5</v>
      </c>
      <c r="E73" s="2065">
        <f t="shared" ref="E73:K73" si="15">SUM(E4:E72)</f>
        <v>2</v>
      </c>
      <c r="F73" s="2063">
        <f t="shared" si="15"/>
        <v>1.2000000000000002</v>
      </c>
      <c r="G73" s="2063">
        <f t="shared" si="15"/>
        <v>11.5</v>
      </c>
      <c r="H73" s="2063">
        <f t="shared" si="15"/>
        <v>7.5</v>
      </c>
      <c r="I73" s="2064">
        <f t="shared" si="15"/>
        <v>5.5</v>
      </c>
      <c r="J73" s="2063">
        <f t="shared" si="15"/>
        <v>2.1</v>
      </c>
      <c r="K73" s="2063">
        <f t="shared" si="15"/>
        <v>3</v>
      </c>
      <c r="L73" s="2063">
        <f>L4+L8+L12+L16+L20+L24+L26+L34+L38+L42+L46+L50+L58+L62+L66</f>
        <v>5.5</v>
      </c>
      <c r="M73" s="2063">
        <f t="shared" ref="M73:R73" si="16">SUM(M4:M72)</f>
        <v>1</v>
      </c>
      <c r="N73" s="2063">
        <f t="shared" si="16"/>
        <v>1.5</v>
      </c>
      <c r="O73" s="2063">
        <f t="shared" si="16"/>
        <v>6</v>
      </c>
      <c r="P73" s="3873">
        <f t="shared" si="16"/>
        <v>11</v>
      </c>
      <c r="Q73" s="3874">
        <f t="shared" si="16"/>
        <v>2</v>
      </c>
      <c r="R73" s="3869">
        <f t="shared" si="16"/>
        <v>2.5</v>
      </c>
      <c r="S73" s="3871">
        <f>S4+S8+S12+S16+S20+S24+S26+S34+S38+S42+S46+S50+S58+S62+S66</f>
        <v>109</v>
      </c>
      <c r="T73" s="3872">
        <f>T4+T8+T12+T16+T20+T24+T26+T34+T38+T42+T46+T50+T58+T62+T66</f>
        <v>154</v>
      </c>
    </row>
    <row r="75" spans="1:20">
      <c r="P75">
        <f>P73*0.025</f>
        <v>0.27500000000000002</v>
      </c>
      <c r="Q75">
        <f>Q73*0.025</f>
        <v>0.05</v>
      </c>
    </row>
    <row r="83" spans="4:4">
      <c r="D83" t="s">
        <v>485</v>
      </c>
    </row>
  </sheetData>
  <mergeCells count="18">
    <mergeCell ref="A68:A71"/>
    <mergeCell ref="A48:A51"/>
    <mergeCell ref="A52:A55"/>
    <mergeCell ref="A56:A59"/>
    <mergeCell ref="A60:A63"/>
    <mergeCell ref="A64:A67"/>
    <mergeCell ref="A44:A47"/>
    <mergeCell ref="A1:B1"/>
    <mergeCell ref="A2:A5"/>
    <mergeCell ref="A6:A9"/>
    <mergeCell ref="A10:A13"/>
    <mergeCell ref="A14:A17"/>
    <mergeCell ref="A18:A21"/>
    <mergeCell ref="A22:A25"/>
    <mergeCell ref="A36:A39"/>
    <mergeCell ref="A40:A43"/>
    <mergeCell ref="A34:A35"/>
    <mergeCell ref="A26:A33"/>
  </mergeCells>
  <pageMargins left="0.19685039370078741" right="0.19685039370078741" top="0.19685039370078741" bottom="0.19685039370078741" header="0.19685039370078741" footer="0.19685039370078741"/>
  <pageSetup paperSize="9" scale="70" orientation="landscape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27"/>
  <dimension ref="A1:T48"/>
  <sheetViews>
    <sheetView workbookViewId="0">
      <selection activeCell="E2" sqref="E2"/>
    </sheetView>
  </sheetViews>
  <sheetFormatPr defaultRowHeight="12.75"/>
  <cols>
    <col min="1" max="1" width="9.140625" customWidth="1"/>
    <col min="2" max="2" width="7.28515625" customWidth="1"/>
    <col min="3" max="3" width="5.85546875" hidden="1" customWidth="1"/>
    <col min="4" max="4" width="1.5703125" hidden="1" customWidth="1"/>
    <col min="5" max="5" width="7.7109375" customWidth="1"/>
    <col min="6" max="7" width="8.7109375" customWidth="1"/>
    <col min="8" max="8" width="7.85546875" customWidth="1"/>
    <col min="9" max="9" width="6.5703125" customWidth="1"/>
    <col min="10" max="10" width="7.5703125" customWidth="1"/>
    <col min="11" max="11" width="6.7109375" customWidth="1"/>
    <col min="12" max="13" width="7.85546875" customWidth="1"/>
    <col min="14" max="14" width="7.5703125" customWidth="1"/>
    <col min="15" max="15" width="8.28515625" customWidth="1"/>
    <col min="16" max="16" width="8.140625" customWidth="1"/>
    <col min="17" max="17" width="8.7109375" customWidth="1"/>
    <col min="18" max="18" width="8" customWidth="1"/>
    <col min="19" max="19" width="7.7109375" customWidth="1"/>
    <col min="20" max="20" width="7.5703125" customWidth="1"/>
  </cols>
  <sheetData>
    <row r="1" spans="1:20" ht="32.25" customHeight="1" thickBot="1">
      <c r="A1" s="4401" t="s">
        <v>356</v>
      </c>
      <c r="B1" s="4402"/>
      <c r="C1" s="331" t="s">
        <v>357</v>
      </c>
      <c r="D1" s="450" t="s">
        <v>358</v>
      </c>
      <c r="E1" s="451" t="s">
        <v>359</v>
      </c>
      <c r="F1" s="500" t="s">
        <v>360</v>
      </c>
      <c r="G1" s="452"/>
      <c r="H1" s="452" t="s">
        <v>47</v>
      </c>
      <c r="I1" s="1595" t="s">
        <v>361</v>
      </c>
      <c r="J1" s="452" t="s">
        <v>52</v>
      </c>
      <c r="K1" s="501" t="s">
        <v>362</v>
      </c>
      <c r="L1" s="452" t="s">
        <v>53</v>
      </c>
      <c r="M1" s="501" t="s">
        <v>363</v>
      </c>
      <c r="N1" s="452" t="s">
        <v>364</v>
      </c>
      <c r="O1" s="501" t="s">
        <v>281</v>
      </c>
      <c r="P1" s="502"/>
      <c r="Q1" s="503" t="s">
        <v>58</v>
      </c>
      <c r="R1" s="502" t="s">
        <v>30</v>
      </c>
      <c r="S1" s="504" t="s">
        <v>365</v>
      </c>
      <c r="T1" s="503" t="s">
        <v>14</v>
      </c>
    </row>
    <row r="2" spans="1:20" ht="26.25" customHeight="1">
      <c r="A2" s="4399" t="s">
        <v>203</v>
      </c>
      <c r="B2" s="453">
        <v>0.47916666666666669</v>
      </c>
      <c r="C2" s="454" t="s">
        <v>158</v>
      </c>
      <c r="D2" s="456"/>
      <c r="E2" s="477">
        <f>'Холодный 21 смена'!E3</f>
        <v>0</v>
      </c>
      <c r="F2" s="1330">
        <f>'11,30'!E35</f>
        <v>0</v>
      </c>
      <c r="G2" s="477"/>
      <c r="H2" s="477">
        <f>'11,30'!E36</f>
        <v>0</v>
      </c>
      <c r="I2" s="477"/>
      <c r="J2" s="477">
        <f>'11,30'!E46</f>
        <v>0</v>
      </c>
      <c r="K2" s="1314">
        <f>'11,30'!F38</f>
        <v>0</v>
      </c>
      <c r="L2" s="494" t="e">
        <f>'11,30'!E47</f>
        <v>#REF!</v>
      </c>
      <c r="M2" s="494">
        <f>'11,30'!E32</f>
        <v>0</v>
      </c>
      <c r="N2" s="477">
        <f>'11,30'!E33</f>
        <v>0</v>
      </c>
      <c r="O2" s="494"/>
      <c r="P2" s="477"/>
      <c r="Q2" s="477"/>
      <c r="R2" s="477">
        <f>'11,30'!F13</f>
        <v>0</v>
      </c>
      <c r="S2" s="478">
        <f>'11,30'!F14</f>
        <v>0</v>
      </c>
      <c r="T2" s="477" t="e">
        <f>'11,30'!F26</f>
        <v>#REF!</v>
      </c>
    </row>
    <row r="3" spans="1:20" ht="26.25" customHeight="1" thickBot="1">
      <c r="A3" s="4400"/>
      <c r="B3" s="457">
        <v>0.66666666666666663</v>
      </c>
      <c r="C3" s="458"/>
      <c r="D3" s="327"/>
      <c r="E3" s="479">
        <f>'16,00'!E37</f>
        <v>0</v>
      </c>
      <c r="F3" s="1331">
        <f>'16,00'!E35</f>
        <v>0</v>
      </c>
      <c r="G3" s="479"/>
      <c r="H3" s="479">
        <f>'16,00'!E36</f>
        <v>0</v>
      </c>
      <c r="I3" s="479"/>
      <c r="J3" s="479">
        <f>'16,00'!E46</f>
        <v>0</v>
      </c>
      <c r="K3" s="1339">
        <f>'16,00'!F38</f>
        <v>0</v>
      </c>
      <c r="L3" s="1315">
        <f>'16,00'!E47</f>
        <v>0</v>
      </c>
      <c r="M3" s="1315">
        <f>'16,00'!E32</f>
        <v>0</v>
      </c>
      <c r="N3" s="479">
        <f>'16,00'!E33</f>
        <v>0</v>
      </c>
      <c r="O3" s="1315"/>
      <c r="P3" s="479"/>
      <c r="Q3" s="479"/>
      <c r="R3" s="479">
        <f>'16,00'!F13</f>
        <v>0</v>
      </c>
      <c r="S3" s="480">
        <f>'16,00'!F14</f>
        <v>0</v>
      </c>
      <c r="T3" s="479" t="e">
        <f>'16,00'!F26</f>
        <v>#REF!</v>
      </c>
    </row>
    <row r="4" spans="1:20" ht="26.25" customHeight="1">
      <c r="A4" s="4399" t="str">
        <f>'Холодный 21 смена'!A4:A5</f>
        <v>Восток 5</v>
      </c>
      <c r="B4" s="453">
        <v>0.47916666666666669</v>
      </c>
      <c r="C4" s="454" t="s">
        <v>158</v>
      </c>
      <c r="D4" s="456"/>
      <c r="E4" s="477">
        <f>'11,30'!O37</f>
        <v>0</v>
      </c>
      <c r="F4" s="1330">
        <f>'11,30'!O35</f>
        <v>0</v>
      </c>
      <c r="G4" s="477"/>
      <c r="H4" s="477">
        <f>'11,30'!O36</f>
        <v>0</v>
      </c>
      <c r="I4" s="477"/>
      <c r="J4" s="477">
        <f>'11,30'!O46</f>
        <v>0</v>
      </c>
      <c r="K4" s="1314">
        <f>'11,30'!P38</f>
        <v>0</v>
      </c>
      <c r="L4" s="494" t="e">
        <f>'11,30'!O47</f>
        <v>#REF!</v>
      </c>
      <c r="M4" s="494">
        <f>'11,30'!O32</f>
        <v>0</v>
      </c>
      <c r="N4" s="477">
        <f>'11,30'!O33</f>
        <v>0</v>
      </c>
      <c r="O4" s="494"/>
      <c r="P4" s="477"/>
      <c r="Q4" s="477"/>
      <c r="R4" s="477">
        <f>'11,30'!P13</f>
        <v>0</v>
      </c>
      <c r="S4" s="481">
        <f>'11,30'!P14</f>
        <v>0</v>
      </c>
      <c r="T4" s="482" t="e">
        <f>'11,30'!P26</f>
        <v>#REF!</v>
      </c>
    </row>
    <row r="5" spans="1:20" ht="26.25" customHeight="1" thickBot="1">
      <c r="A5" s="4400"/>
      <c r="B5" s="457">
        <v>0.66666666666666663</v>
      </c>
      <c r="C5" s="458"/>
      <c r="D5" s="327"/>
      <c r="E5" s="479">
        <f>'16,00'!O37</f>
        <v>0</v>
      </c>
      <c r="F5" s="1331">
        <f>'16,00'!O35</f>
        <v>0</v>
      </c>
      <c r="G5" s="479"/>
      <c r="H5" s="479">
        <f>'16,00'!O36</f>
        <v>0</v>
      </c>
      <c r="I5" s="479"/>
      <c r="J5" s="479">
        <f>'16,00'!O46</f>
        <v>0</v>
      </c>
      <c r="K5" s="1339">
        <f>'16,00'!P38</f>
        <v>0</v>
      </c>
      <c r="L5" s="1315">
        <f>'16,00'!O47</f>
        <v>0</v>
      </c>
      <c r="M5" s="1315">
        <f>'16,00'!O32</f>
        <v>0</v>
      </c>
      <c r="N5" s="479">
        <f>'16,00'!O33</f>
        <v>0</v>
      </c>
      <c r="O5" s="1315"/>
      <c r="P5" s="479"/>
      <c r="Q5" s="479"/>
      <c r="R5" s="479">
        <f>'16,00'!P13</f>
        <v>0</v>
      </c>
      <c r="S5" s="483">
        <f>'16,00'!P14</f>
        <v>0</v>
      </c>
      <c r="T5" s="484" t="e">
        <f>'16,00'!P26</f>
        <v>#REF!</v>
      </c>
    </row>
    <row r="6" spans="1:20" ht="26.25" customHeight="1">
      <c r="A6" s="4403" t="s">
        <v>366</v>
      </c>
      <c r="B6" s="453">
        <v>0.47916666666666669</v>
      </c>
      <c r="C6" s="454" t="s">
        <v>158</v>
      </c>
      <c r="D6" s="456"/>
      <c r="E6" s="1325"/>
      <c r="F6" s="1358"/>
      <c r="G6" s="1325"/>
      <c r="H6" s="1325"/>
      <c r="I6" s="1325"/>
      <c r="J6" s="1325"/>
      <c r="K6" s="1326"/>
      <c r="L6" s="1359"/>
      <c r="M6" s="1359"/>
      <c r="N6" s="1325"/>
      <c r="O6" s="1359"/>
      <c r="P6" s="1325"/>
      <c r="Q6" s="1325"/>
      <c r="R6" s="1325">
        <f>'11,30'!Z13</f>
        <v>0</v>
      </c>
      <c r="S6" s="1326">
        <f>'11,30'!Z14</f>
        <v>0</v>
      </c>
      <c r="T6" s="1325" t="e">
        <f>'11,30'!Z26</f>
        <v>#REF!</v>
      </c>
    </row>
    <row r="7" spans="1:20" ht="26.25" customHeight="1" thickBot="1">
      <c r="A7" s="4404"/>
      <c r="B7" s="457">
        <v>0.66666666666666663</v>
      </c>
      <c r="C7" s="458"/>
      <c r="D7" s="327"/>
      <c r="E7" s="479">
        <f>'16,00'!Y37</f>
        <v>0</v>
      </c>
      <c r="F7" s="1331">
        <f>'16,00'!Y35</f>
        <v>0</v>
      </c>
      <c r="G7" s="479"/>
      <c r="H7" s="479">
        <f>'16,00'!Y36</f>
        <v>0</v>
      </c>
      <c r="I7" s="479"/>
      <c r="J7" s="479">
        <f>'16,00'!Y46</f>
        <v>0</v>
      </c>
      <c r="K7" s="1339">
        <f>'16,00'!Z38</f>
        <v>0</v>
      </c>
      <c r="L7" s="1315">
        <f>'16,00'!Y47</f>
        <v>0</v>
      </c>
      <c r="M7" s="1315">
        <f>'16,00'!Y32</f>
        <v>0</v>
      </c>
      <c r="N7" s="479">
        <f>'16,00'!Y33</f>
        <v>0</v>
      </c>
      <c r="O7" s="1315"/>
      <c r="P7" s="479"/>
      <c r="Q7" s="479"/>
      <c r="R7" s="479">
        <f>'16,00'!Z13</f>
        <v>0</v>
      </c>
      <c r="S7" s="483">
        <f>'16,00'!Z14</f>
        <v>0</v>
      </c>
      <c r="T7" s="484" t="e">
        <f>'16,00'!Z26</f>
        <v>#REF!</v>
      </c>
    </row>
    <row r="8" spans="1:20" ht="26.25" customHeight="1">
      <c r="A8" s="4399" t="s">
        <v>342</v>
      </c>
      <c r="B8" s="453">
        <v>0.47916666666666669</v>
      </c>
      <c r="C8" s="454" t="s">
        <v>158</v>
      </c>
      <c r="D8" s="456"/>
      <c r="E8" s="477">
        <f>'11,30'!O147</f>
        <v>0</v>
      </c>
      <c r="F8" s="1330">
        <f>'11,30'!O145</f>
        <v>0</v>
      </c>
      <c r="G8" s="477"/>
      <c r="H8" s="477">
        <f>'11,30'!O146</f>
        <v>0</v>
      </c>
      <c r="I8" s="477"/>
      <c r="J8" s="477" t="e">
        <f>'11,30'!O156</f>
        <v>#REF!</v>
      </c>
      <c r="K8" s="1314">
        <f>'11,30'!P148</f>
        <v>0</v>
      </c>
      <c r="L8" s="494" t="e">
        <f>'11,30'!O157</f>
        <v>#REF!</v>
      </c>
      <c r="M8" s="494">
        <f>'11,30'!O142</f>
        <v>0</v>
      </c>
      <c r="N8" s="477">
        <f>'11,30'!O143</f>
        <v>0</v>
      </c>
      <c r="O8" s="494"/>
      <c r="P8" s="477"/>
      <c r="Q8" s="477"/>
      <c r="R8" s="477">
        <f>'11,30'!P123</f>
        <v>0</v>
      </c>
      <c r="S8" s="481">
        <f>'11,30'!P124</f>
        <v>0</v>
      </c>
      <c r="T8" s="482">
        <f>'11,30'!P136</f>
        <v>0</v>
      </c>
    </row>
    <row r="9" spans="1:20" ht="26.25" customHeight="1" thickBot="1">
      <c r="A9" s="4400"/>
      <c r="B9" s="457">
        <v>0.66666666666666663</v>
      </c>
      <c r="C9" s="458"/>
      <c r="D9" s="327"/>
      <c r="E9" s="479">
        <f>'16,00'!O147</f>
        <v>0</v>
      </c>
      <c r="F9" s="1331">
        <f>'16,00'!O145</f>
        <v>0</v>
      </c>
      <c r="G9" s="479"/>
      <c r="H9" s="479">
        <f>'16,00'!O146</f>
        <v>0</v>
      </c>
      <c r="I9" s="479"/>
      <c r="J9" s="479" t="e">
        <f>'16,00'!O156</f>
        <v>#REF!</v>
      </c>
      <c r="K9" s="1339">
        <f>'16,00'!P148</f>
        <v>0</v>
      </c>
      <c r="L9" s="1315">
        <f>'16,00'!O157</f>
        <v>0</v>
      </c>
      <c r="M9" s="1315">
        <f>'16,00'!O142</f>
        <v>0</v>
      </c>
      <c r="N9" s="479">
        <f>'16,00'!O143</f>
        <v>0</v>
      </c>
      <c r="O9" s="1315"/>
      <c r="P9" s="479"/>
      <c r="Q9" s="479"/>
      <c r="R9" s="479">
        <f>'16,00'!P123</f>
        <v>0</v>
      </c>
      <c r="S9" s="483">
        <f>'16,00'!P124</f>
        <v>0</v>
      </c>
      <c r="T9" s="484">
        <f>'16,00'!P136</f>
        <v>0</v>
      </c>
    </row>
    <row r="10" spans="1:20" ht="26.25" customHeight="1">
      <c r="A10" s="4405" t="s">
        <v>82</v>
      </c>
      <c r="B10" s="460">
        <v>0.47916666666666669</v>
      </c>
      <c r="C10" s="461" t="s">
        <v>158</v>
      </c>
      <c r="D10" s="463"/>
      <c r="E10" s="485">
        <f>'11,30'!E92</f>
        <v>0</v>
      </c>
      <c r="F10" s="1360">
        <f>'11,30'!E90</f>
        <v>0</v>
      </c>
      <c r="G10" s="485"/>
      <c r="H10" s="485">
        <f>'11,30'!E91</f>
        <v>0</v>
      </c>
      <c r="I10" s="485"/>
      <c r="J10" s="485">
        <f>'11,30'!E101</f>
        <v>0</v>
      </c>
      <c r="K10" s="1361">
        <f>'11,30'!F93</f>
        <v>0</v>
      </c>
      <c r="L10" s="495" t="e">
        <f>'11,30'!E102</f>
        <v>#REF!</v>
      </c>
      <c r="M10" s="495">
        <f>'11,30'!E87</f>
        <v>0</v>
      </c>
      <c r="N10" s="485">
        <f>'11,30'!E88</f>
        <v>0</v>
      </c>
      <c r="O10" s="495"/>
      <c r="P10" s="485"/>
      <c r="Q10" s="485"/>
      <c r="R10" s="485">
        <f>'11,30'!F68</f>
        <v>0</v>
      </c>
      <c r="S10" s="486">
        <f>'11,30'!F69</f>
        <v>0</v>
      </c>
      <c r="T10" s="487" t="e">
        <f>'11,30'!F81</f>
        <v>#REF!</v>
      </c>
    </row>
    <row r="11" spans="1:20" ht="26.25" customHeight="1" thickBot="1">
      <c r="A11" s="4406"/>
      <c r="B11" s="464">
        <v>0.66666666666666663</v>
      </c>
      <c r="C11" s="465"/>
      <c r="D11" s="467"/>
      <c r="E11" s="488">
        <f>'16,00'!E92</f>
        <v>0</v>
      </c>
      <c r="F11" s="1362">
        <f>'16,00'!E90</f>
        <v>0</v>
      </c>
      <c r="G11" s="488"/>
      <c r="H11" s="488">
        <f>'16,00'!E91</f>
        <v>0</v>
      </c>
      <c r="I11" s="488"/>
      <c r="J11" s="488">
        <f>'16,00'!E101</f>
        <v>0</v>
      </c>
      <c r="K11" s="1363">
        <f>'16,00'!F93</f>
        <v>0</v>
      </c>
      <c r="L11" s="1357">
        <f>'16,00'!E102</f>
        <v>0</v>
      </c>
      <c r="M11" s="1357">
        <f>'16,00'!E87</f>
        <v>0</v>
      </c>
      <c r="N11" s="488">
        <f>'16,00'!E88</f>
        <v>0</v>
      </c>
      <c r="O11" s="1357"/>
      <c r="P11" s="488"/>
      <c r="Q11" s="488"/>
      <c r="R11" s="488">
        <f>'16,00'!F68</f>
        <v>0</v>
      </c>
      <c r="S11" s="489">
        <f>'16,00'!F69</f>
        <v>0</v>
      </c>
      <c r="T11" s="490" t="e">
        <f>'16,00'!F81</f>
        <v>#REF!</v>
      </c>
    </row>
    <row r="12" spans="1:20" ht="26.25" customHeight="1">
      <c r="A12" s="4399" t="s">
        <v>367</v>
      </c>
      <c r="B12" s="453">
        <v>0.47916666666666669</v>
      </c>
      <c r="C12" s="454" t="s">
        <v>158</v>
      </c>
      <c r="D12" s="456"/>
      <c r="E12" s="477">
        <f>'11,30'!O92</f>
        <v>0</v>
      </c>
      <c r="F12" s="1330">
        <f>'11,30'!O90</f>
        <v>0</v>
      </c>
      <c r="G12" s="477"/>
      <c r="H12" s="477">
        <f>'11,30'!O91</f>
        <v>0</v>
      </c>
      <c r="I12" s="477"/>
      <c r="J12" s="477" t="e">
        <f>'11,30'!O101</f>
        <v>#REF!</v>
      </c>
      <c r="K12" s="1314">
        <f>'11,30'!P93</f>
        <v>0</v>
      </c>
      <c r="L12" s="494" t="e">
        <f>'11,30'!O102</f>
        <v>#REF!</v>
      </c>
      <c r="M12" s="494">
        <f>'11,30'!O87</f>
        <v>0</v>
      </c>
      <c r="N12" s="477">
        <f>'11,30'!O88</f>
        <v>0</v>
      </c>
      <c r="O12" s="494"/>
      <c r="P12" s="477"/>
      <c r="Q12" s="477"/>
      <c r="R12" s="477">
        <f>'11,30'!P68</f>
        <v>0</v>
      </c>
      <c r="S12" s="481">
        <f>'11,30'!P69</f>
        <v>0</v>
      </c>
      <c r="T12" s="482" t="e">
        <f>'11,30'!P81</f>
        <v>#REF!</v>
      </c>
    </row>
    <row r="13" spans="1:20" ht="26.25" customHeight="1" thickBot="1">
      <c r="A13" s="4400"/>
      <c r="B13" s="457">
        <v>0.66666666666666663</v>
      </c>
      <c r="C13" s="458"/>
      <c r="D13" s="327"/>
      <c r="E13" s="479">
        <f>'16,00'!O92</f>
        <v>0</v>
      </c>
      <c r="F13" s="1331">
        <f>'16,00'!O90</f>
        <v>0</v>
      </c>
      <c r="G13" s="479"/>
      <c r="H13" s="479">
        <f>'16,00'!O91</f>
        <v>0</v>
      </c>
      <c r="I13" s="479"/>
      <c r="J13" s="479" t="e">
        <f>'16,00'!O101</f>
        <v>#REF!</v>
      </c>
      <c r="K13" s="1339">
        <f>'16,00'!P93</f>
        <v>0</v>
      </c>
      <c r="L13" s="1315">
        <f>'16,00'!O102</f>
        <v>0</v>
      </c>
      <c r="M13" s="1315">
        <f>'16,00'!O87</f>
        <v>0</v>
      </c>
      <c r="N13" s="479">
        <f>'16,00'!O88</f>
        <v>0</v>
      </c>
      <c r="O13" s="1315"/>
      <c r="P13" s="479"/>
      <c r="Q13" s="479"/>
      <c r="R13" s="479">
        <f>'16,00'!P68</f>
        <v>0</v>
      </c>
      <c r="S13" s="483">
        <f>'16,00'!P69</f>
        <v>0</v>
      </c>
      <c r="T13" s="484" t="e">
        <f>'16,00'!P81</f>
        <v>#REF!</v>
      </c>
    </row>
    <row r="14" spans="1:20" ht="26.25" customHeight="1">
      <c r="A14" s="4405" t="s">
        <v>368</v>
      </c>
      <c r="B14" s="460">
        <v>0.47916666666666669</v>
      </c>
      <c r="C14" s="461" t="s">
        <v>158</v>
      </c>
      <c r="D14" s="463"/>
      <c r="E14" s="485">
        <f>'11,30'!Y92</f>
        <v>0</v>
      </c>
      <c r="F14" s="1360">
        <f>'11,30'!Y90</f>
        <v>0</v>
      </c>
      <c r="G14" s="485"/>
      <c r="H14" s="485">
        <f>'11,30'!Y91</f>
        <v>0</v>
      </c>
      <c r="I14" s="485"/>
      <c r="J14" s="485">
        <f>'11,30'!Y101</f>
        <v>0</v>
      </c>
      <c r="K14" s="1361">
        <f>'11,30'!Z93</f>
        <v>0</v>
      </c>
      <c r="L14" s="495">
        <f>'11,30'!Y102</f>
        <v>0</v>
      </c>
      <c r="M14" s="495">
        <f>'11,30'!Y87</f>
        <v>0</v>
      </c>
      <c r="N14" s="485">
        <f>'11,30'!Y88</f>
        <v>0</v>
      </c>
      <c r="O14" s="495"/>
      <c r="P14" s="485"/>
      <c r="Q14" s="485"/>
      <c r="R14" s="485">
        <f>'11,30'!Z68</f>
        <v>0</v>
      </c>
      <c r="S14" s="486">
        <f>'11,30'!Z69</f>
        <v>0</v>
      </c>
      <c r="T14" s="487" t="e">
        <f>'11,30'!Z81</f>
        <v>#REF!</v>
      </c>
    </row>
    <row r="15" spans="1:20" ht="26.25" customHeight="1" thickBot="1">
      <c r="A15" s="4405"/>
      <c r="B15" s="464">
        <v>0.66666666666666663</v>
      </c>
      <c r="C15" s="465"/>
      <c r="D15" s="467"/>
      <c r="E15" s="488">
        <f>'16,00'!Y92</f>
        <v>0</v>
      </c>
      <c r="F15" s="1362">
        <f>'16,00'!Y90</f>
        <v>0</v>
      </c>
      <c r="G15" s="488"/>
      <c r="H15" s="488">
        <f>'16,00'!Y91</f>
        <v>0</v>
      </c>
      <c r="I15" s="488"/>
      <c r="J15" s="488">
        <f>'16,00'!Y101</f>
        <v>0</v>
      </c>
      <c r="K15" s="1363">
        <f>'16,00'!Z93</f>
        <v>0</v>
      </c>
      <c r="L15" s="1357">
        <f>'16,00'!Y102</f>
        <v>0</v>
      </c>
      <c r="M15" s="1357">
        <f>'16,00'!Y87</f>
        <v>0</v>
      </c>
      <c r="N15" s="488">
        <f>'16,00'!Y88</f>
        <v>0</v>
      </c>
      <c r="O15" s="1357"/>
      <c r="P15" s="488"/>
      <c r="Q15" s="488"/>
      <c r="R15" s="488">
        <f>'16,00'!Z68</f>
        <v>0</v>
      </c>
      <c r="S15" s="489">
        <f>'16,00'!Z69</f>
        <v>0</v>
      </c>
      <c r="T15" s="490" t="e">
        <f>'16,00'!Z81</f>
        <v>#REF!</v>
      </c>
    </row>
    <row r="16" spans="1:20" ht="18" customHeight="1">
      <c r="A16" s="4407" t="s">
        <v>85</v>
      </c>
      <c r="B16" s="1354" t="s">
        <v>369</v>
      </c>
      <c r="C16" s="1340"/>
      <c r="D16" s="1341"/>
      <c r="E16" s="1342"/>
      <c r="F16" s="1364"/>
      <c r="G16" s="1342"/>
      <c r="H16" s="1342"/>
      <c r="I16" s="1342"/>
      <c r="J16" s="1342"/>
      <c r="K16" s="1343"/>
      <c r="L16" s="1365"/>
      <c r="M16" s="1365"/>
      <c r="N16" s="1342"/>
      <c r="O16" s="1365"/>
      <c r="P16" s="1342"/>
      <c r="Q16" s="1342"/>
      <c r="R16" s="1342"/>
      <c r="S16" s="1343"/>
      <c r="T16" s="1342"/>
    </row>
    <row r="17" spans="1:20" ht="18" customHeight="1">
      <c r="A17" s="4406"/>
      <c r="B17" s="1344" t="s">
        <v>78</v>
      </c>
      <c r="C17" s="1345"/>
      <c r="D17" s="1346"/>
      <c r="E17" s="1347"/>
      <c r="F17" s="1366"/>
      <c r="G17" s="1347"/>
      <c r="H17" s="1347"/>
      <c r="I17" s="1347"/>
      <c r="J17" s="1347"/>
      <c r="K17" s="1348"/>
      <c r="L17" s="1367"/>
      <c r="M17" s="1367"/>
      <c r="N17" s="1347"/>
      <c r="O17" s="1367"/>
      <c r="P17" s="1347"/>
      <c r="Q17" s="1347"/>
      <c r="R17" s="1347"/>
      <c r="S17" s="1348"/>
      <c r="T17" s="1347"/>
    </row>
    <row r="18" spans="1:20" ht="18" customHeight="1" thickBot="1">
      <c r="A18" s="4400"/>
      <c r="B18" s="1349" t="s">
        <v>370</v>
      </c>
      <c r="C18" s="1350"/>
      <c r="D18" s="1351"/>
      <c r="E18" s="1352"/>
      <c r="F18" s="1368"/>
      <c r="G18" s="1352"/>
      <c r="H18" s="1352"/>
      <c r="I18" s="1352"/>
      <c r="J18" s="1352"/>
      <c r="K18" s="1353"/>
      <c r="L18" s="1369"/>
      <c r="M18" s="1369"/>
      <c r="N18" s="1352"/>
      <c r="O18" s="1369"/>
      <c r="P18" s="1352"/>
      <c r="Q18" s="1352"/>
      <c r="R18" s="1352"/>
      <c r="S18" s="1353"/>
      <c r="T18" s="1352"/>
    </row>
    <row r="19" spans="1:20" ht="26.25" customHeight="1">
      <c r="A19" s="4403" t="s">
        <v>542</v>
      </c>
      <c r="B19" s="453">
        <v>0.47916666666666669</v>
      </c>
      <c r="C19" s="454" t="s">
        <v>158</v>
      </c>
      <c r="D19" s="456"/>
      <c r="E19" s="477">
        <f>'11,30'!O312</f>
        <v>0</v>
      </c>
      <c r="F19" s="1330">
        <f>'11,30'!O310</f>
        <v>0</v>
      </c>
      <c r="G19" s="477"/>
      <c r="H19" s="477">
        <f>'11,30'!O311</f>
        <v>0</v>
      </c>
      <c r="I19" s="477"/>
      <c r="J19" s="477">
        <f>'11,30'!O321</f>
        <v>0</v>
      </c>
      <c r="K19" s="1314">
        <f>'11,30'!P313</f>
        <v>0</v>
      </c>
      <c r="L19" s="494">
        <f>'11,30'!O322</f>
        <v>0</v>
      </c>
      <c r="M19" s="494">
        <f>'11,30'!O307</f>
        <v>0</v>
      </c>
      <c r="N19" s="477">
        <f>'11,30'!O308</f>
        <v>0</v>
      </c>
      <c r="O19" s="494"/>
      <c r="P19" s="477"/>
      <c r="Q19" s="477"/>
      <c r="R19" s="477">
        <f>'11,30'!P288</f>
        <v>0</v>
      </c>
      <c r="S19" s="481">
        <f>'11,30'!P289</f>
        <v>0</v>
      </c>
      <c r="T19" s="482" t="e">
        <f>'11,30'!P301</f>
        <v>#REF!</v>
      </c>
    </row>
    <row r="20" spans="1:20" ht="26.25" customHeight="1" thickBot="1">
      <c r="A20" s="4404"/>
      <c r="B20" s="457">
        <v>0.66666666666666663</v>
      </c>
      <c r="C20" s="458"/>
      <c r="D20" s="327"/>
      <c r="E20" s="479">
        <f>'16,00'!O312</f>
        <v>0</v>
      </c>
      <c r="F20" s="1331">
        <f>'16,00'!O310</f>
        <v>0</v>
      </c>
      <c r="G20" s="479"/>
      <c r="H20" s="479">
        <f>'16,00'!O311</f>
        <v>0</v>
      </c>
      <c r="I20" s="479"/>
      <c r="J20" s="479">
        <f>'16,00'!O321</f>
        <v>0</v>
      </c>
      <c r="K20" s="1339">
        <f>'16,00'!P313</f>
        <v>0</v>
      </c>
      <c r="L20" s="1315">
        <f>'16,00'!O322</f>
        <v>0</v>
      </c>
      <c r="M20" s="1315">
        <f>'16,00'!O307</f>
        <v>0</v>
      </c>
      <c r="N20" s="479">
        <f>'16,00'!O308</f>
        <v>0</v>
      </c>
      <c r="O20" s="1315"/>
      <c r="P20" s="479"/>
      <c r="Q20" s="479"/>
      <c r="R20" s="479">
        <f>'16,00'!Z288</f>
        <v>0</v>
      </c>
      <c r="S20" s="483">
        <f>'16,00'!P289</f>
        <v>0</v>
      </c>
      <c r="T20" s="484">
        <f>'16,00'!Z301</f>
        <v>0</v>
      </c>
    </row>
    <row r="21" spans="1:20" ht="26.25" customHeight="1">
      <c r="A21" s="4405" t="s">
        <v>123</v>
      </c>
      <c r="B21" s="460">
        <v>0.47916666666666669</v>
      </c>
      <c r="C21" s="461" t="s">
        <v>158</v>
      </c>
      <c r="D21" s="463"/>
      <c r="E21" s="485">
        <f>'11,30'!Y147</f>
        <v>0</v>
      </c>
      <c r="F21" s="1360">
        <f>'11,30'!Y145</f>
        <v>0</v>
      </c>
      <c r="G21" s="485"/>
      <c r="H21" s="485">
        <f>'11,30'!Y146</f>
        <v>0</v>
      </c>
      <c r="I21" s="485"/>
      <c r="J21" s="485" t="e">
        <f>'11,30'!Y156</f>
        <v>#REF!</v>
      </c>
      <c r="K21" s="1361">
        <f>'11,30'!Z148</f>
        <v>0</v>
      </c>
      <c r="L21" s="495" t="e">
        <f>'11,30'!Y157</f>
        <v>#REF!</v>
      </c>
      <c r="M21" s="495">
        <f>'11,30'!Y142</f>
        <v>0</v>
      </c>
      <c r="N21" s="485">
        <f>'11,30'!Y143</f>
        <v>0</v>
      </c>
      <c r="O21" s="495"/>
      <c r="P21" s="485"/>
      <c r="Q21" s="485"/>
      <c r="R21" s="485">
        <f>'11,30'!Z123</f>
        <v>0</v>
      </c>
      <c r="S21" s="486">
        <f>'11,30'!Z119</f>
        <v>0</v>
      </c>
      <c r="T21" s="487" t="e">
        <f>'11,30'!Z136</f>
        <v>#REF!</v>
      </c>
    </row>
    <row r="22" spans="1:20" ht="26.25" customHeight="1" thickBot="1">
      <c r="A22" s="4405"/>
      <c r="B22" s="460">
        <v>0.66666666666666663</v>
      </c>
      <c r="C22" s="461"/>
      <c r="D22" s="463"/>
      <c r="E22" s="485">
        <f>'16,00'!Y147</f>
        <v>0</v>
      </c>
      <c r="F22" s="1360">
        <f>'16,00'!Y145</f>
        <v>0</v>
      </c>
      <c r="G22" s="485"/>
      <c r="H22" s="485">
        <f>'16,00'!Y146</f>
        <v>0</v>
      </c>
      <c r="I22" s="485"/>
      <c r="J22" s="485" t="e">
        <f>'16,00'!Y156</f>
        <v>#REF!</v>
      </c>
      <c r="K22" s="1361">
        <f>'16,00'!Z148</f>
        <v>0</v>
      </c>
      <c r="L22" s="495">
        <f>'16,00'!Y157</f>
        <v>0</v>
      </c>
      <c r="M22" s="495">
        <f>'16,00'!Y142</f>
        <v>0</v>
      </c>
      <c r="N22" s="485">
        <f>'16,00'!Y143</f>
        <v>0</v>
      </c>
      <c r="O22" s="495"/>
      <c r="P22" s="485"/>
      <c r="Q22" s="485"/>
      <c r="R22" s="485">
        <f>'16,00'!Z123</f>
        <v>0</v>
      </c>
      <c r="S22" s="486">
        <f>'16,00'!Z124</f>
        <v>0</v>
      </c>
      <c r="T22" s="487" t="e">
        <f>'16,00'!Z136</f>
        <v>#REF!</v>
      </c>
    </row>
    <row r="23" spans="1:20" ht="26.25" customHeight="1">
      <c r="A23" s="4399" t="s">
        <v>88</v>
      </c>
      <c r="B23" s="453">
        <v>0.47916666666666669</v>
      </c>
      <c r="C23" s="454" t="s">
        <v>158</v>
      </c>
      <c r="D23" s="456"/>
      <c r="E23" s="477">
        <f>'11,30'!E202</f>
        <v>0</v>
      </c>
      <c r="F23" s="1330">
        <f>'11,30'!E200</f>
        <v>0</v>
      </c>
      <c r="G23" s="477"/>
      <c r="H23" s="477">
        <f>'11,30'!E201</f>
        <v>0</v>
      </c>
      <c r="I23" s="477"/>
      <c r="J23" s="477" t="e">
        <f>'11,30'!E211</f>
        <v>#REF!</v>
      </c>
      <c r="K23" s="1314">
        <f>'11,30'!F203</f>
        <v>0</v>
      </c>
      <c r="L23" s="494" t="e">
        <f>'11,30'!E212</f>
        <v>#REF!</v>
      </c>
      <c r="M23" s="494">
        <f>'11,30'!E197</f>
        <v>0</v>
      </c>
      <c r="N23" s="477">
        <f>'11,30'!E198</f>
        <v>0</v>
      </c>
      <c r="O23" s="494"/>
      <c r="P23" s="477"/>
      <c r="Q23" s="477"/>
      <c r="R23" s="477">
        <f>'11,30'!F178</f>
        <v>0</v>
      </c>
      <c r="S23" s="481">
        <f>'11,30'!F179</f>
        <v>0</v>
      </c>
      <c r="T23" s="482" t="e">
        <f>'11,30'!F191</f>
        <v>#REF!</v>
      </c>
    </row>
    <row r="24" spans="1:20" ht="26.25" customHeight="1" thickBot="1">
      <c r="A24" s="4400"/>
      <c r="B24" s="457">
        <v>0.66666666666666663</v>
      </c>
      <c r="C24" s="458"/>
      <c r="D24" s="327"/>
      <c r="E24" s="479">
        <f>'16,00'!E202</f>
        <v>0</v>
      </c>
      <c r="F24" s="1331">
        <f>'16,00'!E200</f>
        <v>0</v>
      </c>
      <c r="G24" s="479"/>
      <c r="H24" s="479">
        <f>'16,00'!E201</f>
        <v>0</v>
      </c>
      <c r="I24" s="479"/>
      <c r="J24" s="479" t="e">
        <f>'16,00'!E211</f>
        <v>#REF!</v>
      </c>
      <c r="K24" s="1339">
        <f>'16,00'!F203</f>
        <v>0</v>
      </c>
      <c r="L24" s="1315">
        <f>'16,00'!Y157</f>
        <v>0</v>
      </c>
      <c r="M24" s="1315">
        <f>'16,00'!E197</f>
        <v>0</v>
      </c>
      <c r="N24" s="479">
        <f>'16,00'!E198</f>
        <v>0</v>
      </c>
      <c r="O24" s="1315"/>
      <c r="P24" s="479"/>
      <c r="Q24" s="479"/>
      <c r="R24" s="479">
        <f>'16,00'!F178</f>
        <v>0</v>
      </c>
      <c r="S24" s="483">
        <f>'16,00'!F179</f>
        <v>0</v>
      </c>
      <c r="T24" s="484" t="e">
        <f>'16,00'!F191</f>
        <v>#REF!</v>
      </c>
    </row>
    <row r="25" spans="1:20" ht="26.25" customHeight="1">
      <c r="A25" s="4405" t="s">
        <v>371</v>
      </c>
      <c r="B25" s="460">
        <v>0.47916666666666669</v>
      </c>
      <c r="C25" s="461" t="s">
        <v>158</v>
      </c>
      <c r="D25" s="463"/>
      <c r="E25" s="485">
        <f>'11,30'!O202</f>
        <v>0</v>
      </c>
      <c r="F25" s="1360">
        <f>'11,30'!O200</f>
        <v>0</v>
      </c>
      <c r="G25" s="485"/>
      <c r="H25" s="485">
        <f>'11,30'!O201</f>
        <v>1</v>
      </c>
      <c r="I25" s="485"/>
      <c r="J25" s="485" t="e">
        <f>'11,30'!O211</f>
        <v>#REF!</v>
      </c>
      <c r="K25" s="1361" t="e">
        <f>'11,30'!P203</f>
        <v>#REF!</v>
      </c>
      <c r="L25" s="495" t="e">
        <f>'11,30'!O212</f>
        <v>#REF!</v>
      </c>
      <c r="M25" s="495">
        <f>'11,30'!O197</f>
        <v>1</v>
      </c>
      <c r="N25" s="485">
        <f>'11,30'!O198</f>
        <v>1</v>
      </c>
      <c r="O25" s="495"/>
      <c r="P25" s="485"/>
      <c r="Q25" s="485"/>
      <c r="R25" s="485">
        <f>'11,30'!P178</f>
        <v>0</v>
      </c>
      <c r="S25" s="486">
        <f>'11,30'!P179</f>
        <v>0</v>
      </c>
      <c r="T25" s="487" t="e">
        <f>'11,30'!P191</f>
        <v>#REF!</v>
      </c>
    </row>
    <row r="26" spans="1:20" ht="26.25" customHeight="1" thickBot="1">
      <c r="A26" s="4405"/>
      <c r="B26" s="460">
        <v>0.66666666666666663</v>
      </c>
      <c r="C26" s="461"/>
      <c r="D26" s="463"/>
      <c r="E26" s="485">
        <f>'16,00'!O202</f>
        <v>0</v>
      </c>
      <c r="F26" s="1360">
        <f>'16,00'!O200</f>
        <v>0</v>
      </c>
      <c r="G26" s="485"/>
      <c r="H26" s="485">
        <f>'16,00'!O201</f>
        <v>0</v>
      </c>
      <c r="I26" s="485"/>
      <c r="J26" s="485" t="e">
        <f>'16,00'!O211</f>
        <v>#REF!</v>
      </c>
      <c r="K26" s="1361">
        <f>'16,00'!P203</f>
        <v>0</v>
      </c>
      <c r="L26" s="495">
        <f>'16,00'!O212</f>
        <v>0</v>
      </c>
      <c r="M26" s="495">
        <f>'16,00'!O197</f>
        <v>0</v>
      </c>
      <c r="N26" s="485">
        <f>'16,00'!O198</f>
        <v>0</v>
      </c>
      <c r="O26" s="495"/>
      <c r="P26" s="485"/>
      <c r="Q26" s="485"/>
      <c r="R26" s="485">
        <f>'16,00'!P178</f>
        <v>0</v>
      </c>
      <c r="S26" s="486">
        <f>'16,00'!P179</f>
        <v>0</v>
      </c>
      <c r="T26" s="487" t="e">
        <f>'16,00'!P191</f>
        <v>#REF!</v>
      </c>
    </row>
    <row r="27" spans="1:20" ht="26.25" customHeight="1">
      <c r="A27" s="4403" t="s">
        <v>90</v>
      </c>
      <c r="B27" s="453">
        <v>0.47916666666666669</v>
      </c>
      <c r="C27" s="454" t="s">
        <v>158</v>
      </c>
      <c r="D27" s="456"/>
      <c r="E27" s="477">
        <f>'11,30'!Y202</f>
        <v>0</v>
      </c>
      <c r="F27" s="1330">
        <f>'11,30'!Y200</f>
        <v>0</v>
      </c>
      <c r="G27" s="477"/>
      <c r="H27" s="477">
        <f>'11,30'!Y201</f>
        <v>0</v>
      </c>
      <c r="I27" s="477"/>
      <c r="J27" s="477">
        <f>'11,30'!Y211</f>
        <v>0</v>
      </c>
      <c r="K27" s="1314">
        <f>'11,30'!Z203</f>
        <v>0</v>
      </c>
      <c r="L27" s="494" t="e">
        <f>'11,30'!Y212</f>
        <v>#REF!</v>
      </c>
      <c r="M27" s="494">
        <f>'11,30'!Y197</f>
        <v>0</v>
      </c>
      <c r="N27" s="477">
        <f>'11,30'!Y198</f>
        <v>0</v>
      </c>
      <c r="O27" s="494"/>
      <c r="P27" s="477"/>
      <c r="Q27" s="1370"/>
      <c r="R27" s="477">
        <f>'11,30'!Z178</f>
        <v>0</v>
      </c>
      <c r="S27" s="481">
        <f>'11,30'!Z179</f>
        <v>0</v>
      </c>
      <c r="T27" s="482" t="e">
        <f>'11,30'!Z191</f>
        <v>#REF!</v>
      </c>
    </row>
    <row r="28" spans="1:20" ht="26.25" customHeight="1" thickBot="1">
      <c r="A28" s="4409"/>
      <c r="B28" s="460">
        <v>0.66666666666666663</v>
      </c>
      <c r="C28" s="461"/>
      <c r="D28" s="463"/>
      <c r="E28" s="485">
        <f>'16,00'!Y202</f>
        <v>0</v>
      </c>
      <c r="F28" s="1360">
        <f>'16,00'!Y200</f>
        <v>0</v>
      </c>
      <c r="G28" s="485"/>
      <c r="H28" s="485">
        <f>'16,00'!Y201</f>
        <v>0</v>
      </c>
      <c r="I28" s="485"/>
      <c r="J28" s="485">
        <f>'16,00'!Y211</f>
        <v>0</v>
      </c>
      <c r="K28" s="1361">
        <f>'16,00'!Z203</f>
        <v>0</v>
      </c>
      <c r="L28" s="495">
        <f>'16,00'!Y212</f>
        <v>0</v>
      </c>
      <c r="M28" s="495">
        <f>'16,00'!Y197</f>
        <v>0</v>
      </c>
      <c r="N28" s="485">
        <f>'16,00'!Y198</f>
        <v>0</v>
      </c>
      <c r="O28" s="495"/>
      <c r="P28" s="485"/>
      <c r="Q28" s="485"/>
      <c r="R28" s="485">
        <f>'16,00'!Z178</f>
        <v>0</v>
      </c>
      <c r="S28" s="486">
        <f>'16,00'!Z179</f>
        <v>0</v>
      </c>
      <c r="T28" s="487" t="e">
        <f>'16,00'!Z191</f>
        <v>#REF!</v>
      </c>
    </row>
    <row r="29" spans="1:20" ht="26.25" customHeight="1">
      <c r="A29" s="4403" t="s">
        <v>335</v>
      </c>
      <c r="B29" s="453">
        <v>0.47916666666666669</v>
      </c>
      <c r="C29" s="454" t="s">
        <v>158</v>
      </c>
      <c r="D29" s="456"/>
      <c r="E29" s="477">
        <f>'11,30'!E257</f>
        <v>0</v>
      </c>
      <c r="F29" s="1330">
        <f>'11,30'!E255</f>
        <v>0</v>
      </c>
      <c r="G29" s="477"/>
      <c r="H29" s="477">
        <f>'11,30'!E256</f>
        <v>0</v>
      </c>
      <c r="I29" s="477"/>
      <c r="J29" s="477">
        <f>'11,30'!E266</f>
        <v>0</v>
      </c>
      <c r="K29" s="1314">
        <f>'11,30'!F258</f>
        <v>0</v>
      </c>
      <c r="L29" s="494" t="e">
        <f>'11,30'!E267</f>
        <v>#REF!</v>
      </c>
      <c r="M29" s="494">
        <f>'11,30'!E252</f>
        <v>0</v>
      </c>
      <c r="N29" s="477">
        <f>'11,30'!E253</f>
        <v>0</v>
      </c>
      <c r="O29" s="494"/>
      <c r="P29" s="477"/>
      <c r="Q29" s="477"/>
      <c r="R29" s="477">
        <f>'11,30'!F233</f>
        <v>0</v>
      </c>
      <c r="S29" s="481">
        <f>'11,30'!F234</f>
        <v>0</v>
      </c>
      <c r="T29" s="482" t="e">
        <f>'11,30'!F246</f>
        <v>#REF!</v>
      </c>
    </row>
    <row r="30" spans="1:20" ht="26.25" customHeight="1" thickBot="1">
      <c r="A30" s="4409"/>
      <c r="B30" s="460">
        <v>0.66666666666666663</v>
      </c>
      <c r="C30" s="461"/>
      <c r="D30" s="463"/>
      <c r="E30" s="485">
        <f>'16,00'!E257</f>
        <v>0</v>
      </c>
      <c r="F30" s="1360">
        <f>'16,00'!E255</f>
        <v>0</v>
      </c>
      <c r="G30" s="485"/>
      <c r="H30" s="485">
        <f>'16,00'!E256</f>
        <v>0</v>
      </c>
      <c r="I30" s="485"/>
      <c r="J30" s="485">
        <f>'16,00'!E266</f>
        <v>0</v>
      </c>
      <c r="K30" s="1361">
        <f>'16,00'!P258</f>
        <v>0</v>
      </c>
      <c r="L30" s="495">
        <f>'16,00'!E267</f>
        <v>0</v>
      </c>
      <c r="M30" s="495">
        <f>'16,00'!E252</f>
        <v>0</v>
      </c>
      <c r="N30" s="485">
        <f>'16,00'!E253</f>
        <v>0</v>
      </c>
      <c r="O30" s="495"/>
      <c r="P30" s="485"/>
      <c r="Q30" s="485"/>
      <c r="R30" s="485">
        <f>'16,00'!F233</f>
        <v>0</v>
      </c>
      <c r="S30" s="486">
        <f>'16,00'!F234</f>
        <v>0</v>
      </c>
      <c r="T30" s="487" t="e">
        <f>'16,00'!F246</f>
        <v>#REF!</v>
      </c>
    </row>
    <row r="31" spans="1:20" ht="26.25" customHeight="1">
      <c r="A31" s="4394" t="s">
        <v>372</v>
      </c>
      <c r="B31" s="453">
        <v>0.47916666666666669</v>
      </c>
      <c r="C31" s="468"/>
      <c r="D31" s="469"/>
      <c r="E31" s="477">
        <f>'11,30'!O257</f>
        <v>0</v>
      </c>
      <c r="F31" s="1330">
        <f>'11,30'!O255</f>
        <v>0</v>
      </c>
      <c r="G31" s="478"/>
      <c r="H31" s="477">
        <f>'11,30'!O256</f>
        <v>0</v>
      </c>
      <c r="I31" s="478"/>
      <c r="J31" s="477" t="e">
        <f>'11,30'!O266</f>
        <v>#REF!</v>
      </c>
      <c r="K31" s="1314">
        <f>'11,30'!P258</f>
        <v>0</v>
      </c>
      <c r="L31" s="477" t="e">
        <f>'11,30'!O267</f>
        <v>#REF!</v>
      </c>
      <c r="M31" s="478">
        <f>'11,30'!O252</f>
        <v>0</v>
      </c>
      <c r="N31" s="477">
        <f>'11,30'!O253</f>
        <v>0</v>
      </c>
      <c r="O31" s="478"/>
      <c r="P31" s="477"/>
      <c r="Q31" s="478"/>
      <c r="R31" s="477">
        <f>'11,30'!P233</f>
        <v>0</v>
      </c>
      <c r="S31" s="491">
        <f>'11,30'!P234</f>
        <v>0</v>
      </c>
      <c r="T31" s="482" t="e">
        <f>'11,30'!P246</f>
        <v>#REF!</v>
      </c>
    </row>
    <row r="32" spans="1:20" ht="26.25" customHeight="1" thickBot="1">
      <c r="A32" s="4395"/>
      <c r="B32" s="460">
        <v>0.66666666666666663</v>
      </c>
      <c r="C32" s="465"/>
      <c r="D32" s="467"/>
      <c r="E32" s="485">
        <f>'16,00'!O257</f>
        <v>0</v>
      </c>
      <c r="F32" s="1360">
        <f>'16,00'!O255</f>
        <v>0</v>
      </c>
      <c r="G32" s="1355"/>
      <c r="H32" s="485">
        <f>'16,00'!O256</f>
        <v>0</v>
      </c>
      <c r="I32" s="1355"/>
      <c r="J32" s="485" t="e">
        <f>'16,00'!O266</f>
        <v>#REF!</v>
      </c>
      <c r="K32" s="1361">
        <f>'16,00'!P258</f>
        <v>0</v>
      </c>
      <c r="L32" s="485">
        <f>'16,00'!O267</f>
        <v>0</v>
      </c>
      <c r="M32" s="1355">
        <f>'16,00'!O252</f>
        <v>0</v>
      </c>
      <c r="N32" s="485">
        <f>'16,00'!O253</f>
        <v>0</v>
      </c>
      <c r="O32" s="1355"/>
      <c r="P32" s="485"/>
      <c r="Q32" s="1355"/>
      <c r="R32" s="485">
        <f>'16,00'!P233</f>
        <v>0</v>
      </c>
      <c r="S32" s="492">
        <f>'16,00'!P234</f>
        <v>0</v>
      </c>
      <c r="T32" s="487" t="e">
        <f>'16,00'!P246</f>
        <v>#REF!</v>
      </c>
    </row>
    <row r="33" spans="1:20" ht="26.25" customHeight="1">
      <c r="A33" s="4410" t="s">
        <v>92</v>
      </c>
      <c r="B33" s="453">
        <v>0.47916666666666669</v>
      </c>
      <c r="C33" s="454" t="s">
        <v>158</v>
      </c>
      <c r="D33" s="456"/>
      <c r="E33" s="477">
        <f>'11,30'!Y257</f>
        <v>0</v>
      </c>
      <c r="F33" s="1330">
        <f>'11,30'!Y255</f>
        <v>0</v>
      </c>
      <c r="G33" s="477"/>
      <c r="H33" s="477">
        <f>'11,30'!Y256</f>
        <v>0</v>
      </c>
      <c r="I33" s="477"/>
      <c r="J33" s="477" t="e">
        <f>'11,30'!Y266</f>
        <v>#REF!</v>
      </c>
      <c r="K33" s="1314">
        <f>'11,30'!Z258</f>
        <v>0</v>
      </c>
      <c r="L33" s="494" t="e">
        <f>'11,30'!Y267</f>
        <v>#REF!</v>
      </c>
      <c r="M33" s="494">
        <f>'11,30'!Y252</f>
        <v>0</v>
      </c>
      <c r="N33" s="477">
        <f>'11,30'!Y253</f>
        <v>0</v>
      </c>
      <c r="O33" s="494"/>
      <c r="P33" s="477"/>
      <c r="Q33" s="477"/>
      <c r="R33" s="477">
        <f>'11,30'!Z233</f>
        <v>0</v>
      </c>
      <c r="S33" s="481">
        <f>'11,30'!Z234</f>
        <v>0</v>
      </c>
      <c r="T33" s="482" t="e">
        <f>'11,30'!Z246</f>
        <v>#REF!</v>
      </c>
    </row>
    <row r="34" spans="1:20" ht="26.25" customHeight="1">
      <c r="A34" s="4411"/>
      <c r="B34" s="474">
        <v>0.66666666666666663</v>
      </c>
      <c r="C34" s="461"/>
      <c r="D34" s="463"/>
      <c r="E34" s="485">
        <f>'16,00'!Y257</f>
        <v>0</v>
      </c>
      <c r="F34" s="1360">
        <f>'16,00'!Y255</f>
        <v>0</v>
      </c>
      <c r="G34" s="485"/>
      <c r="H34" s="485">
        <f>'16,00'!Y256</f>
        <v>0</v>
      </c>
      <c r="I34" s="485"/>
      <c r="J34" s="485" t="e">
        <f>'16,00'!Y266</f>
        <v>#REF!</v>
      </c>
      <c r="K34" s="1361">
        <f>'16,00'!Z258</f>
        <v>0</v>
      </c>
      <c r="L34" s="495">
        <f>'16,00'!Y267</f>
        <v>0</v>
      </c>
      <c r="M34" s="495">
        <f>'16,00'!Y252</f>
        <v>0</v>
      </c>
      <c r="N34" s="485">
        <f>'16,00'!Y253</f>
        <v>0</v>
      </c>
      <c r="O34" s="495"/>
      <c r="P34" s="485"/>
      <c r="Q34" s="485"/>
      <c r="R34" s="485">
        <f>'16,00'!Z233</f>
        <v>0</v>
      </c>
      <c r="S34" s="486">
        <f>'16,00'!Z234</f>
        <v>0</v>
      </c>
      <c r="T34" s="487" t="e">
        <f>'16,00'!Z246</f>
        <v>#REF!</v>
      </c>
    </row>
    <row r="35" spans="1:20" ht="26.25" customHeight="1">
      <c r="A35" s="4391" t="s">
        <v>610</v>
      </c>
      <c r="B35" s="460">
        <v>0.47916666666666669</v>
      </c>
      <c r="C35" s="461"/>
      <c r="D35" s="463"/>
      <c r="E35" s="485">
        <f>'11,30'!E420</f>
        <v>0</v>
      </c>
      <c r="F35" s="1360">
        <f>'11,30'!E418</f>
        <v>0</v>
      </c>
      <c r="G35" s="485"/>
      <c r="H35" s="485">
        <f>'11,30'!E419</f>
        <v>0</v>
      </c>
      <c r="I35" s="485"/>
      <c r="J35" s="485">
        <f>'11,30'!E429</f>
        <v>0</v>
      </c>
      <c r="K35" s="1361">
        <f>'11,30'!F421</f>
        <v>0</v>
      </c>
      <c r="L35" s="495" t="e">
        <f>'11,30'!E430</f>
        <v>#REF!</v>
      </c>
      <c r="M35" s="495">
        <f>'11,30'!E415</f>
        <v>0</v>
      </c>
      <c r="N35" s="485">
        <f>'11,30'!E416</f>
        <v>0</v>
      </c>
      <c r="O35" s="495"/>
      <c r="P35" s="485"/>
      <c r="Q35" s="485"/>
      <c r="R35" s="485">
        <f>'11,30'!F396</f>
        <v>0</v>
      </c>
      <c r="S35" s="486">
        <f>'11,30'!F397</f>
        <v>0</v>
      </c>
      <c r="T35" s="487" t="e">
        <f>'11,30'!F409</f>
        <v>#REF!</v>
      </c>
    </row>
    <row r="36" spans="1:20" ht="26.25" customHeight="1" thickBot="1">
      <c r="A36" s="4412"/>
      <c r="B36" s="460">
        <v>0.66666666666666663</v>
      </c>
      <c r="C36" s="461"/>
      <c r="D36" s="463"/>
      <c r="E36" s="485">
        <f>'16,00'!E419</f>
        <v>0</v>
      </c>
      <c r="F36" s="1360">
        <f>'16,00'!E417</f>
        <v>0</v>
      </c>
      <c r="G36" s="485"/>
      <c r="H36" s="485">
        <f>'16,00'!E418</f>
        <v>0</v>
      </c>
      <c r="I36" s="485"/>
      <c r="J36" s="485">
        <f>'16,00'!E428</f>
        <v>0</v>
      </c>
      <c r="K36" s="1361">
        <f>'16,00'!F420</f>
        <v>0</v>
      </c>
      <c r="L36" s="495">
        <f>'16,00'!E429</f>
        <v>0</v>
      </c>
      <c r="M36" s="495">
        <f>'16,00'!E414</f>
        <v>0</v>
      </c>
      <c r="N36" s="485">
        <f>'16,00'!E415</f>
        <v>0</v>
      </c>
      <c r="O36" s="495"/>
      <c r="P36" s="485"/>
      <c r="Q36" s="485"/>
      <c r="R36" s="485">
        <f>'16,00'!F395</f>
        <v>0</v>
      </c>
      <c r="S36" s="486">
        <f>'16,00'!F396</f>
        <v>0</v>
      </c>
      <c r="T36" s="487" t="e">
        <f>'16,00'!F408</f>
        <v>#REF!</v>
      </c>
    </row>
    <row r="37" spans="1:20" ht="26.25" customHeight="1">
      <c r="A37" s="4407" t="s">
        <v>373</v>
      </c>
      <c r="B37" s="470">
        <v>0.47916666666666669</v>
      </c>
      <c r="C37" s="454"/>
      <c r="D37" s="456"/>
      <c r="E37" s="477">
        <f>'11,30'!E312</f>
        <v>0</v>
      </c>
      <c r="F37" s="1330">
        <f>'11,30'!E310</f>
        <v>0</v>
      </c>
      <c r="G37" s="477"/>
      <c r="H37" s="477">
        <f>'11,30'!E311</f>
        <v>0</v>
      </c>
      <c r="I37" s="477"/>
      <c r="J37" s="477">
        <f>'11,30'!E313</f>
        <v>0</v>
      </c>
      <c r="K37" s="1314">
        <f>'11,30'!F313</f>
        <v>0</v>
      </c>
      <c r="L37" s="494">
        <f>'11,30'!E322</f>
        <v>0</v>
      </c>
      <c r="M37" s="494">
        <f>'11,30'!E307</f>
        <v>0</v>
      </c>
      <c r="N37" s="477">
        <f>'11,30'!E308</f>
        <v>0</v>
      </c>
      <c r="O37" s="494"/>
      <c r="P37" s="477"/>
      <c r="Q37" s="477"/>
      <c r="R37" s="477">
        <f>'11,30'!F288</f>
        <v>0</v>
      </c>
      <c r="S37" s="491">
        <f>'11,30'!F289</f>
        <v>0</v>
      </c>
      <c r="T37" s="482" t="e">
        <f>'11,30'!F301</f>
        <v>#REF!</v>
      </c>
    </row>
    <row r="38" spans="1:20" ht="26.25" customHeight="1" thickBot="1">
      <c r="A38" s="4406"/>
      <c r="B38" s="471">
        <v>0.66666666666666663</v>
      </c>
      <c r="C38" s="465" t="s">
        <v>158</v>
      </c>
      <c r="D38" s="467"/>
      <c r="E38" s="488">
        <f>'16,00'!E312</f>
        <v>0</v>
      </c>
      <c r="F38" s="1362">
        <f>'16,00'!E310</f>
        <v>0</v>
      </c>
      <c r="G38" s="488"/>
      <c r="H38" s="488">
        <f>'16,00'!E311</f>
        <v>0</v>
      </c>
      <c r="I38" s="488"/>
      <c r="J38" s="488">
        <f>'16,00'!E321</f>
        <v>0</v>
      </c>
      <c r="K38" s="1363">
        <f>'16,00'!F313</f>
        <v>0</v>
      </c>
      <c r="L38" s="1357">
        <f>'16,00'!E322</f>
        <v>0</v>
      </c>
      <c r="M38" s="1357">
        <f>'16,00'!E307</f>
        <v>0</v>
      </c>
      <c r="N38" s="488">
        <f>'16,00'!E308</f>
        <v>0</v>
      </c>
      <c r="O38" s="1357"/>
      <c r="P38" s="488"/>
      <c r="Q38" s="488"/>
      <c r="R38" s="488">
        <f>'16,00'!F288</f>
        <v>0</v>
      </c>
      <c r="S38" s="493">
        <f>'16,00'!F289</f>
        <v>0</v>
      </c>
      <c r="T38" s="490" t="e">
        <f>'16,00'!F301</f>
        <v>#REF!</v>
      </c>
    </row>
    <row r="39" spans="1:20" ht="26.25" customHeight="1">
      <c r="A39" s="4397" t="s">
        <v>547</v>
      </c>
      <c r="B39" s="470">
        <v>0.47916666666666669</v>
      </c>
      <c r="C39" s="454" t="s">
        <v>158</v>
      </c>
      <c r="D39" s="456"/>
      <c r="E39" s="477">
        <f>'KD 11,30'!E16</f>
        <v>0</v>
      </c>
      <c r="F39" s="1330">
        <f>'KD 11,30'!E17</f>
        <v>0</v>
      </c>
      <c r="G39" s="477"/>
      <c r="H39" s="477"/>
      <c r="I39" s="477"/>
      <c r="J39" s="477">
        <f>'KD 11,30'!E18</f>
        <v>0</v>
      </c>
      <c r="K39" s="1314">
        <f>'KD 11,30'!F20</f>
        <v>0</v>
      </c>
      <c r="L39" s="494"/>
      <c r="M39" s="494">
        <f>'KD 11,30'!E15</f>
        <v>0</v>
      </c>
      <c r="N39" s="477">
        <f>'KD 11,30'!E22</f>
        <v>0</v>
      </c>
      <c r="O39" s="494"/>
      <c r="P39" s="477"/>
      <c r="Q39" s="477"/>
      <c r="R39" s="477"/>
      <c r="S39" s="481"/>
      <c r="T39" s="482"/>
    </row>
    <row r="40" spans="1:20" ht="26.25" customHeight="1" thickBot="1">
      <c r="A40" s="4398"/>
      <c r="B40" s="2096">
        <v>0.66666666666666663</v>
      </c>
      <c r="C40" s="458"/>
      <c r="D40" s="327"/>
      <c r="E40" s="479">
        <f>'KD 16,00'!E16</f>
        <v>0</v>
      </c>
      <c r="F40" s="1331">
        <f>'KD 16,00'!E17</f>
        <v>0</v>
      </c>
      <c r="G40" s="479"/>
      <c r="H40" s="479"/>
      <c r="I40" s="479"/>
      <c r="J40" s="479">
        <f>'KD 16,00'!E18</f>
        <v>0</v>
      </c>
      <c r="K40" s="1339">
        <f>'KD 16,00'!F20</f>
        <v>0</v>
      </c>
      <c r="L40" s="1315"/>
      <c r="M40" s="1315">
        <f>'KD 16,00'!E15</f>
        <v>0</v>
      </c>
      <c r="N40" s="479">
        <f>'KD 16,00'!E22</f>
        <v>0</v>
      </c>
      <c r="O40" s="1315"/>
      <c r="P40" s="479"/>
      <c r="Q40" s="479"/>
      <c r="R40" s="479"/>
      <c r="S40" s="483"/>
      <c r="T40" s="484"/>
    </row>
    <row r="41" spans="1:20" ht="26.25" customHeight="1">
      <c r="A41" s="4397" t="s">
        <v>580</v>
      </c>
      <c r="B41" s="470">
        <v>0.47916666666666669</v>
      </c>
      <c r="C41" s="454" t="s">
        <v>158</v>
      </c>
      <c r="D41" s="456"/>
      <c r="E41" s="477">
        <f>'KD 11,30'!O16</f>
        <v>0</v>
      </c>
      <c r="F41" s="1330">
        <f>'KD 11,30'!O17</f>
        <v>0</v>
      </c>
      <c r="G41" s="477"/>
      <c r="H41" s="477"/>
      <c r="I41" s="477"/>
      <c r="J41" s="477">
        <f>'KD 11,30'!O18</f>
        <v>0</v>
      </c>
      <c r="K41" s="1314">
        <f>'KD 11,30'!P20</f>
        <v>0</v>
      </c>
      <c r="L41" s="494"/>
      <c r="M41" s="494">
        <f>'KD 11,30'!O15</f>
        <v>0</v>
      </c>
      <c r="N41" s="477">
        <f>'KD 11,30'!O22</f>
        <v>0</v>
      </c>
      <c r="O41" s="494"/>
      <c r="P41" s="477"/>
      <c r="Q41" s="477"/>
      <c r="R41" s="477"/>
      <c r="S41" s="481"/>
      <c r="T41" s="482"/>
    </row>
    <row r="42" spans="1:20" ht="26.25" customHeight="1" thickBot="1">
      <c r="A42" s="4408"/>
      <c r="B42" s="471">
        <v>0.66666666666666663</v>
      </c>
      <c r="C42" s="465"/>
      <c r="D42" s="467"/>
      <c r="E42" s="488">
        <f>'KD 16,00'!O16</f>
        <v>0</v>
      </c>
      <c r="F42" s="1362">
        <f>'KD 16,00'!O17</f>
        <v>0</v>
      </c>
      <c r="G42" s="488"/>
      <c r="H42" s="488"/>
      <c r="I42" s="488"/>
      <c r="J42" s="488">
        <f>'KD 16,00'!O18</f>
        <v>0</v>
      </c>
      <c r="K42" s="1363">
        <f>'KD 16,00'!P20</f>
        <v>0</v>
      </c>
      <c r="L42" s="1357"/>
      <c r="M42" s="1357">
        <f>'KD 16,00'!O15</f>
        <v>0</v>
      </c>
      <c r="N42" s="488">
        <f>'KD 16,00'!O22</f>
        <v>0</v>
      </c>
      <c r="O42" s="1357"/>
      <c r="P42" s="488"/>
      <c r="Q42" s="488"/>
      <c r="R42" s="488"/>
      <c r="S42" s="489"/>
      <c r="T42" s="484"/>
    </row>
    <row r="43" spans="1:20" ht="20.25" customHeight="1" thickBot="1">
      <c r="A43" s="4397" t="s">
        <v>605</v>
      </c>
      <c r="B43" s="470">
        <v>0.47916666666666669</v>
      </c>
      <c r="C43" s="468"/>
      <c r="D43" s="469"/>
      <c r="E43" s="477">
        <f>'KD 11,30'!Y16</f>
        <v>0</v>
      </c>
      <c r="F43" s="1330">
        <f>'KD 11,30'!Y17</f>
        <v>0</v>
      </c>
      <c r="G43" s="477"/>
      <c r="H43" s="477"/>
      <c r="I43" s="477"/>
      <c r="J43" s="477">
        <f>'KD 11,30'!Y18</f>
        <v>0</v>
      </c>
      <c r="K43" s="1314">
        <f>'KD 11,30'!Z20</f>
        <v>0</v>
      </c>
      <c r="L43" s="494"/>
      <c r="M43" s="494">
        <f>'KD 11,30'!Y15</f>
        <v>0</v>
      </c>
      <c r="N43" s="477">
        <f>'KD 11,30'!Y22</f>
        <v>0</v>
      </c>
      <c r="O43" s="494"/>
      <c r="P43" s="477"/>
      <c r="Q43" s="477"/>
      <c r="R43" s="494"/>
      <c r="S43" s="482"/>
      <c r="T43" s="482"/>
    </row>
    <row r="44" spans="1:20" ht="21.75" customHeight="1" thickBot="1">
      <c r="A44" s="4398"/>
      <c r="B44" s="2096">
        <v>0.66666666666666663</v>
      </c>
      <c r="C44" s="1402" t="s">
        <v>158</v>
      </c>
      <c r="D44" s="2091"/>
      <c r="E44" s="2092">
        <f>'KD 16,00'!Y16</f>
        <v>0</v>
      </c>
      <c r="F44" s="2093">
        <f>'KD 16,00'!Y17</f>
        <v>0</v>
      </c>
      <c r="G44" s="2092"/>
      <c r="H44" s="2092"/>
      <c r="I44" s="2092"/>
      <c r="J44" s="2092">
        <f>'KD 16,00'!Y18</f>
        <v>0</v>
      </c>
      <c r="K44" s="2094">
        <f>'KD 16,00'!Y20</f>
        <v>0</v>
      </c>
      <c r="L44" s="2095"/>
      <c r="M44" s="2095">
        <f>'KD 16,00'!Y15</f>
        <v>0</v>
      </c>
      <c r="N44" s="2092">
        <f>'KD 16,00'!Y22</f>
        <v>0</v>
      </c>
      <c r="O44" s="2095"/>
      <c r="P44" s="2092"/>
      <c r="Q44" s="2092"/>
      <c r="R44" s="1315"/>
      <c r="S44" s="484"/>
      <c r="T44" s="484"/>
    </row>
    <row r="45" spans="1:20" ht="21.75" customHeight="1">
      <c r="A45" s="472" t="s">
        <v>124</v>
      </c>
      <c r="B45" s="460">
        <v>0.5625</v>
      </c>
      <c r="C45" s="461"/>
      <c r="D45" s="463"/>
      <c r="E45" s="1316"/>
      <c r="F45" s="1332"/>
      <c r="G45" s="1316"/>
      <c r="H45" s="1316"/>
      <c r="I45" s="1316"/>
      <c r="J45" s="1316"/>
      <c r="K45" s="1317"/>
      <c r="L45" s="1318"/>
      <c r="M45" s="1318"/>
      <c r="N45" s="1316"/>
      <c r="O45" s="1318"/>
      <c r="P45" s="1316"/>
      <c r="Q45" s="1316"/>
      <c r="R45" s="495"/>
      <c r="S45" s="487"/>
      <c r="T45" s="496"/>
    </row>
    <row r="46" spans="1:20" ht="21.75" customHeight="1">
      <c r="A46" s="473" t="s">
        <v>94</v>
      </c>
      <c r="B46" s="474">
        <v>0.5625</v>
      </c>
      <c r="C46" s="475" t="s">
        <v>158</v>
      </c>
      <c r="D46" s="476"/>
      <c r="E46" s="1322"/>
      <c r="F46" s="1334"/>
      <c r="G46" s="1322"/>
      <c r="H46" s="1322"/>
      <c r="I46" s="1322"/>
      <c r="J46" s="1322"/>
      <c r="K46" s="1323"/>
      <c r="L46" s="1324"/>
      <c r="M46" s="1324"/>
      <c r="N46" s="1322"/>
      <c r="O46" s="1324"/>
      <c r="P46" s="1322"/>
      <c r="Q46" s="1322"/>
      <c r="R46" s="497"/>
      <c r="S46" s="498"/>
      <c r="T46" s="499"/>
    </row>
    <row r="47" spans="1:20" ht="21.75" customHeight="1" thickBot="1">
      <c r="A47" s="1327" t="s">
        <v>95</v>
      </c>
      <c r="B47" s="471"/>
      <c r="C47" s="465" t="s">
        <v>158</v>
      </c>
      <c r="D47" s="467"/>
      <c r="E47" s="1319"/>
      <c r="F47" s="1333"/>
      <c r="G47" s="1319"/>
      <c r="H47" s="1319"/>
      <c r="I47" s="1319"/>
      <c r="J47" s="1319"/>
      <c r="K47" s="1320"/>
      <c r="L47" s="1321"/>
      <c r="M47" s="1321"/>
      <c r="N47" s="1319"/>
      <c r="O47" s="1321"/>
      <c r="P47" s="1319"/>
      <c r="Q47" s="1319"/>
      <c r="R47" s="488"/>
      <c r="S47" s="490"/>
      <c r="T47" s="490"/>
    </row>
    <row r="48" spans="1:20" ht="19.5" customHeight="1" thickBot="1">
      <c r="A48" s="172"/>
      <c r="B48" s="173"/>
      <c r="C48" s="173"/>
      <c r="D48" s="174"/>
      <c r="E48" s="1335">
        <f>SUM(E2:E47)</f>
        <v>0</v>
      </c>
      <c r="F48" s="1336">
        <f>SUM(F2:F47)</f>
        <v>0</v>
      </c>
      <c r="G48" s="1337"/>
      <c r="H48" s="1337">
        <f>SUM(H2:H47)</f>
        <v>1</v>
      </c>
      <c r="I48" s="1337"/>
      <c r="J48" s="1337" t="e">
        <f>SUM(J2:J47)</f>
        <v>#REF!</v>
      </c>
      <c r="K48" s="1338" t="e">
        <f>SUM(K2:K47)</f>
        <v>#REF!</v>
      </c>
      <c r="L48" s="1337" t="e">
        <f>SUM(L2:L47)</f>
        <v>#REF!</v>
      </c>
      <c r="M48" s="1337">
        <f>SUM(M2:M47)</f>
        <v>1</v>
      </c>
      <c r="N48" s="1337">
        <f>SUM(N2:N47)</f>
        <v>1</v>
      </c>
      <c r="O48" s="1337"/>
      <c r="P48" s="1337"/>
      <c r="Q48" s="1337"/>
      <c r="R48" s="1328">
        <f>SUM(R2:R47)</f>
        <v>0</v>
      </c>
      <c r="S48" s="1328">
        <f>SUM(S2:S47)</f>
        <v>0</v>
      </c>
      <c r="T48" s="1329" t="e">
        <f>SUM(T2:T47)</f>
        <v>#REF!</v>
      </c>
    </row>
  </sheetData>
  <mergeCells count="22">
    <mergeCell ref="A27:A28"/>
    <mergeCell ref="A29:A30"/>
    <mergeCell ref="A31:A32"/>
    <mergeCell ref="A33:A34"/>
    <mergeCell ref="A37:A38"/>
    <mergeCell ref="A35:A36"/>
    <mergeCell ref="A43:A44"/>
    <mergeCell ref="A23:A24"/>
    <mergeCell ref="A1:B1"/>
    <mergeCell ref="A2:A3"/>
    <mergeCell ref="A4:A5"/>
    <mergeCell ref="A6:A7"/>
    <mergeCell ref="A8:A9"/>
    <mergeCell ref="A10:A11"/>
    <mergeCell ref="A12:A13"/>
    <mergeCell ref="A14:A15"/>
    <mergeCell ref="A16:A18"/>
    <mergeCell ref="A19:A20"/>
    <mergeCell ref="A21:A22"/>
    <mergeCell ref="A39:A40"/>
    <mergeCell ref="A41:A42"/>
    <mergeCell ref="A25:A26"/>
  </mergeCells>
  <pageMargins left="0.19685039370078741" right="0.19685039370078741" top="0.31496062992125984" bottom="0.27559055118110237" header="0.19685039370078741" footer="0.19685039370078741"/>
  <pageSetup paperSize="9" scale="65" orientation="portrait" verticalDpi="0" r:id="rId1"/>
  <ignoredErrors>
    <ignoredError sqref="K31" formula="1"/>
  </ignoredError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28"/>
  <dimension ref="A1:Q37"/>
  <sheetViews>
    <sheetView topLeftCell="A30" workbookViewId="0">
      <selection activeCell="K38" sqref="K38"/>
    </sheetView>
  </sheetViews>
  <sheetFormatPr defaultRowHeight="12.75"/>
  <cols>
    <col min="1" max="1" width="9.140625" customWidth="1"/>
    <col min="2" max="2" width="7.28515625" customWidth="1"/>
    <col min="3" max="3" width="5.85546875" hidden="1" customWidth="1"/>
    <col min="4" max="4" width="1.5703125" hidden="1" customWidth="1"/>
    <col min="5" max="5" width="7.7109375" customWidth="1"/>
    <col min="6" max="6" width="7.85546875" customWidth="1"/>
    <col min="7" max="7" width="6.5703125" customWidth="1"/>
    <col min="8" max="8" width="7.5703125" customWidth="1"/>
    <col min="9" max="9" width="6.7109375" customWidth="1"/>
    <col min="10" max="11" width="7.85546875" customWidth="1"/>
    <col min="12" max="12" width="7.5703125" customWidth="1"/>
    <col min="13" max="13" width="8.28515625" customWidth="1"/>
    <col min="14" max="15" width="8.7109375" customWidth="1"/>
    <col min="16" max="16" width="8" customWidth="1"/>
    <col min="17" max="17" width="7.7109375" customWidth="1"/>
  </cols>
  <sheetData>
    <row r="1" spans="1:17" ht="35.25" customHeight="1" thickBot="1">
      <c r="A1" s="4413">
        <f>'Холодный 21 смена'!A1:B1</f>
        <v>44606</v>
      </c>
      <c r="B1" s="4402"/>
      <c r="C1" s="331" t="s">
        <v>357</v>
      </c>
      <c r="D1" s="450" t="s">
        <v>358</v>
      </c>
      <c r="E1" s="451" t="s">
        <v>359</v>
      </c>
      <c r="F1" s="452" t="s">
        <v>47</v>
      </c>
      <c r="G1" s="501" t="s">
        <v>361</v>
      </c>
      <c r="H1" s="452" t="s">
        <v>52</v>
      </c>
      <c r="I1" s="501" t="s">
        <v>362</v>
      </c>
      <c r="J1" s="452" t="s">
        <v>53</v>
      </c>
      <c r="K1" s="501" t="s">
        <v>363</v>
      </c>
      <c r="L1" s="2648" t="s">
        <v>364</v>
      </c>
      <c r="M1" s="2649" t="s">
        <v>281</v>
      </c>
      <c r="N1" s="503" t="s">
        <v>58</v>
      </c>
      <c r="O1" s="3276" t="s">
        <v>768</v>
      </c>
      <c r="P1" s="2623" t="s">
        <v>30</v>
      </c>
      <c r="Q1" s="504" t="s">
        <v>365</v>
      </c>
    </row>
    <row r="2" spans="1:17" ht="26.25" customHeight="1">
      <c r="A2" s="4399" t="s">
        <v>203</v>
      </c>
      <c r="B2" s="453">
        <v>0.8125</v>
      </c>
      <c r="C2" s="454" t="s">
        <v>158</v>
      </c>
      <c r="D2" s="455"/>
      <c r="E2" s="477">
        <f>'19,00'!E37</f>
        <v>0</v>
      </c>
      <c r="F2" s="477">
        <f>'19,00'!E32</f>
        <v>0</v>
      </c>
      <c r="G2" s="477"/>
      <c r="H2" s="477">
        <f>'19,00'!E39</f>
        <v>0</v>
      </c>
      <c r="I2" s="1314">
        <f>'19,00'!E42</f>
        <v>0</v>
      </c>
      <c r="J2" s="494">
        <f>'19,00'!E40</f>
        <v>0</v>
      </c>
      <c r="K2" s="494">
        <f>'19,00'!E35</f>
        <v>0</v>
      </c>
      <c r="L2" s="477">
        <f>'19,00'!E34</f>
        <v>0</v>
      </c>
      <c r="M2" s="495"/>
      <c r="N2" s="477"/>
      <c r="O2" s="494">
        <f>'19,00'!F14</f>
        <v>0</v>
      </c>
      <c r="P2" s="494">
        <f>'19,00'!F12</f>
        <v>0</v>
      </c>
      <c r="Q2" s="477">
        <f>'19,00'!F13</f>
        <v>0</v>
      </c>
    </row>
    <row r="3" spans="1:17" ht="26.25" customHeight="1" thickBot="1">
      <c r="A3" s="4400"/>
      <c r="B3" s="457" t="s">
        <v>374</v>
      </c>
      <c r="C3" s="458"/>
      <c r="D3" s="459"/>
      <c r="E3" s="479"/>
      <c r="F3" s="479"/>
      <c r="G3" s="479"/>
      <c r="H3" s="479"/>
      <c r="I3" s="480"/>
      <c r="J3" s="1315"/>
      <c r="K3" s="1315"/>
      <c r="L3" s="479"/>
      <c r="M3" s="1315"/>
      <c r="N3" s="479"/>
      <c r="O3" s="1315"/>
      <c r="P3" s="1315"/>
      <c r="Q3" s="479"/>
    </row>
    <row r="4" spans="1:17" ht="26.25" customHeight="1">
      <c r="A4" s="4399" t="str">
        <f>'Холодный 3л.'!A4:A5</f>
        <v>Восток 5</v>
      </c>
      <c r="B4" s="453">
        <v>0.8125</v>
      </c>
      <c r="C4" s="454" t="s">
        <v>158</v>
      </c>
      <c r="D4" s="455"/>
      <c r="E4" s="477">
        <f>'19,00'!N37</f>
        <v>0</v>
      </c>
      <c r="F4" s="477">
        <f>'19,00'!N32</f>
        <v>0</v>
      </c>
      <c r="G4" s="477"/>
      <c r="H4" s="477">
        <f>'19,00'!N39</f>
        <v>0</v>
      </c>
      <c r="I4" s="1314">
        <f>'19,00'!N42</f>
        <v>0</v>
      </c>
      <c r="J4" s="494">
        <f>'19,00'!N40</f>
        <v>0</v>
      </c>
      <c r="K4" s="494">
        <f>'19,00'!N35</f>
        <v>0</v>
      </c>
      <c r="L4" s="477">
        <f>'19,00'!N34</f>
        <v>0</v>
      </c>
      <c r="M4" s="494"/>
      <c r="N4" s="477"/>
      <c r="O4" s="494">
        <f>'19,00'!O14</f>
        <v>0</v>
      </c>
      <c r="P4" s="494">
        <f>'19,00'!O12</f>
        <v>0</v>
      </c>
      <c r="Q4" s="482">
        <f>'19,00'!O13</f>
        <v>0</v>
      </c>
    </row>
    <row r="5" spans="1:17" ht="26.25" customHeight="1" thickBot="1">
      <c r="A5" s="4400"/>
      <c r="B5" s="457" t="s">
        <v>374</v>
      </c>
      <c r="C5" s="458"/>
      <c r="D5" s="459"/>
      <c r="E5" s="479"/>
      <c r="F5" s="479"/>
      <c r="G5" s="479"/>
      <c r="H5" s="479"/>
      <c r="I5" s="480"/>
      <c r="J5" s="1315"/>
      <c r="K5" s="1315"/>
      <c r="L5" s="479"/>
      <c r="M5" s="1315"/>
      <c r="N5" s="479"/>
      <c r="O5" s="1315"/>
      <c r="P5" s="1315"/>
      <c r="Q5" s="484"/>
    </row>
    <row r="6" spans="1:17" ht="26.25" customHeight="1">
      <c r="A6" s="4403" t="s">
        <v>366</v>
      </c>
      <c r="B6" s="453">
        <v>0.8125</v>
      </c>
      <c r="C6" s="454" t="s">
        <v>158</v>
      </c>
      <c r="D6" s="455"/>
      <c r="E6" s="477">
        <f>'19,00'!W37</f>
        <v>1</v>
      </c>
      <c r="F6" s="477">
        <f>'19,00'!W32</f>
        <v>3</v>
      </c>
      <c r="G6" s="477"/>
      <c r="H6" s="477">
        <f>'19,00'!W39</f>
        <v>4</v>
      </c>
      <c r="I6" s="1314">
        <f>'19,00'!W42</f>
        <v>1</v>
      </c>
      <c r="J6" s="494">
        <f>'19,00'!W40</f>
        <v>1</v>
      </c>
      <c r="K6" s="494">
        <f>'19,00'!W35</f>
        <v>1</v>
      </c>
      <c r="L6" s="477">
        <f>'19,00'!W34</f>
        <v>5</v>
      </c>
      <c r="M6" s="494"/>
      <c r="N6" s="477"/>
      <c r="O6" s="494">
        <f>'19,00'!X14</f>
        <v>0</v>
      </c>
      <c r="P6" s="494">
        <f>'19,00'!X12</f>
        <v>30</v>
      </c>
      <c r="Q6" s="482">
        <f>'19,00'!X13</f>
        <v>9</v>
      </c>
    </row>
    <row r="7" spans="1:17" ht="26.25" customHeight="1" thickBot="1">
      <c r="A7" s="4404"/>
      <c r="B7" s="457" t="s">
        <v>374</v>
      </c>
      <c r="C7" s="458"/>
      <c r="D7" s="459"/>
      <c r="E7" s="479"/>
      <c r="F7" s="479"/>
      <c r="G7" s="479"/>
      <c r="H7" s="479"/>
      <c r="I7" s="480"/>
      <c r="J7" s="1315"/>
      <c r="K7" s="1315"/>
      <c r="L7" s="479"/>
      <c r="M7" s="1315"/>
      <c r="N7" s="479"/>
      <c r="O7" s="1315"/>
      <c r="P7" s="1315"/>
      <c r="Q7" s="484"/>
    </row>
    <row r="8" spans="1:17" ht="26.25" customHeight="1">
      <c r="A8" s="4405" t="s">
        <v>82</v>
      </c>
      <c r="B8" s="453">
        <v>0.8125</v>
      </c>
      <c r="C8" s="461" t="s">
        <v>158</v>
      </c>
      <c r="D8" s="462"/>
      <c r="E8" s="485">
        <f>'19,00'!E89</f>
        <v>1</v>
      </c>
      <c r="F8" s="485">
        <f>'19,00'!E84</f>
        <v>1</v>
      </c>
      <c r="G8" s="485"/>
      <c r="H8" s="485">
        <f>'19,00'!E91</f>
        <v>1</v>
      </c>
      <c r="I8" s="1361">
        <f>'19,00'!E94</f>
        <v>2</v>
      </c>
      <c r="J8" s="495">
        <f>'19,00'!E92</f>
        <v>0</v>
      </c>
      <c r="K8" s="495">
        <f>'19,00'!E87</f>
        <v>1</v>
      </c>
      <c r="L8" s="485">
        <f>'19,00'!E86</f>
        <v>3</v>
      </c>
      <c r="M8" s="495"/>
      <c r="N8" s="485"/>
      <c r="O8" s="495">
        <f>'19,00'!F66</f>
        <v>0</v>
      </c>
      <c r="P8" s="495">
        <f>'19,00'!F64</f>
        <v>50</v>
      </c>
      <c r="Q8" s="487">
        <f>'19,00'!F65</f>
        <v>8</v>
      </c>
    </row>
    <row r="9" spans="1:17" ht="26.25" customHeight="1" thickBot="1">
      <c r="A9" s="4406"/>
      <c r="B9" s="457" t="s">
        <v>374</v>
      </c>
      <c r="C9" s="465"/>
      <c r="D9" s="466"/>
      <c r="E9" s="488"/>
      <c r="F9" s="488"/>
      <c r="G9" s="488"/>
      <c r="H9" s="488"/>
      <c r="I9" s="1356"/>
      <c r="J9" s="1357"/>
      <c r="K9" s="1357"/>
      <c r="L9" s="488"/>
      <c r="M9" s="1357"/>
      <c r="N9" s="488"/>
      <c r="O9" s="1357"/>
      <c r="P9" s="1357"/>
      <c r="Q9" s="490"/>
    </row>
    <row r="10" spans="1:17" ht="26.25" customHeight="1">
      <c r="A10" s="4399" t="s">
        <v>367</v>
      </c>
      <c r="B10" s="453">
        <v>0.8125</v>
      </c>
      <c r="C10" s="454" t="s">
        <v>158</v>
      </c>
      <c r="D10" s="455"/>
      <c r="E10" s="477">
        <f>'19,00'!N89</f>
        <v>3</v>
      </c>
      <c r="F10" s="477">
        <f>'19,00'!N84</f>
        <v>2</v>
      </c>
      <c r="G10" s="477"/>
      <c r="H10" s="477">
        <f>'19,00'!N91</f>
        <v>4</v>
      </c>
      <c r="I10" s="1314">
        <f>'19,00'!N94</f>
        <v>5</v>
      </c>
      <c r="J10" s="494">
        <f>'19,00'!N92</f>
        <v>-1</v>
      </c>
      <c r="K10" s="494">
        <f>'19,00'!N87</f>
        <v>4</v>
      </c>
      <c r="L10" s="477">
        <f>'19,00'!N86</f>
        <v>6</v>
      </c>
      <c r="M10" s="494"/>
      <c r="N10" s="477"/>
      <c r="O10" s="494">
        <f>'19,00'!O66</f>
        <v>0</v>
      </c>
      <c r="P10" s="494">
        <f>'19,00'!O64</f>
        <v>100</v>
      </c>
      <c r="Q10" s="482">
        <f>'19,00'!O65</f>
        <v>8</v>
      </c>
    </row>
    <row r="11" spans="1:17" ht="26.25" customHeight="1" thickBot="1">
      <c r="A11" s="4400"/>
      <c r="B11" s="457" t="s">
        <v>374</v>
      </c>
      <c r="C11" s="458"/>
      <c r="D11" s="459"/>
      <c r="E11" s="479"/>
      <c r="F11" s="479"/>
      <c r="G11" s="479"/>
      <c r="H11" s="479"/>
      <c r="I11" s="480"/>
      <c r="J11" s="1315"/>
      <c r="K11" s="1315"/>
      <c r="L11" s="479"/>
      <c r="M11" s="1315"/>
      <c r="N11" s="479"/>
      <c r="O11" s="1315"/>
      <c r="P11" s="1315"/>
      <c r="Q11" s="484"/>
    </row>
    <row r="12" spans="1:17" ht="26.25" customHeight="1">
      <c r="A12" s="4405" t="s">
        <v>368</v>
      </c>
      <c r="B12" s="453">
        <v>0.8125</v>
      </c>
      <c r="C12" s="461" t="s">
        <v>158</v>
      </c>
      <c r="D12" s="462"/>
      <c r="E12" s="485">
        <f>'19,00'!W89</f>
        <v>1</v>
      </c>
      <c r="F12" s="485">
        <f>'19,00'!W84</f>
        <v>2</v>
      </c>
      <c r="G12" s="485"/>
      <c r="H12" s="485">
        <f>'19,00'!W91</f>
        <v>4</v>
      </c>
      <c r="I12" s="1361">
        <f>'19,00'!W94</f>
        <v>5</v>
      </c>
      <c r="J12" s="495">
        <f>'19,00'!W92</f>
        <v>2</v>
      </c>
      <c r="K12" s="495">
        <f>'19,00'!W87</f>
        <v>2</v>
      </c>
      <c r="L12" s="485">
        <f>'19,00'!W86</f>
        <v>5</v>
      </c>
      <c r="M12" s="495"/>
      <c r="N12" s="485"/>
      <c r="O12" s="495">
        <f>'19,00'!X66</f>
        <v>3</v>
      </c>
      <c r="P12" s="495">
        <f>'19,00'!X64</f>
        <v>50</v>
      </c>
      <c r="Q12" s="487">
        <f>'19,00'!X65</f>
        <v>10</v>
      </c>
    </row>
    <row r="13" spans="1:17" ht="26.25" customHeight="1" thickBot="1">
      <c r="A13" s="4405"/>
      <c r="B13" s="457" t="s">
        <v>374</v>
      </c>
      <c r="C13" s="461"/>
      <c r="D13" s="462"/>
      <c r="E13" s="485"/>
      <c r="F13" s="485"/>
      <c r="G13" s="485"/>
      <c r="H13" s="485"/>
      <c r="I13" s="1355"/>
      <c r="J13" s="495"/>
      <c r="K13" s="495"/>
      <c r="L13" s="485"/>
      <c r="M13" s="495"/>
      <c r="N13" s="485"/>
      <c r="O13" s="495"/>
      <c r="P13" s="495"/>
      <c r="Q13" s="487"/>
    </row>
    <row r="14" spans="1:17" ht="26.25" customHeight="1">
      <c r="A14" s="4403" t="s">
        <v>542</v>
      </c>
      <c r="B14" s="453">
        <v>0.8125</v>
      </c>
      <c r="C14" s="454" t="s">
        <v>158</v>
      </c>
      <c r="D14" s="455"/>
      <c r="E14" s="477">
        <f>'19,00'!N297</f>
        <v>1</v>
      </c>
      <c r="F14" s="477">
        <f>'19,00'!N292</f>
        <v>4</v>
      </c>
      <c r="G14" s="477"/>
      <c r="H14" s="477">
        <f>'19,00'!N299</f>
        <v>6</v>
      </c>
      <c r="I14" s="1314">
        <f>'19,00'!N302</f>
        <v>2</v>
      </c>
      <c r="J14" s="494">
        <f>'19,00'!N300</f>
        <v>2</v>
      </c>
      <c r="K14" s="494">
        <f>'19,00'!N295</f>
        <v>3</v>
      </c>
      <c r="L14" s="477">
        <f>'19,00'!N294</f>
        <v>7</v>
      </c>
      <c r="M14" s="494"/>
      <c r="N14" s="477"/>
      <c r="O14" s="494">
        <f>'19,00'!O274</f>
        <v>6</v>
      </c>
      <c r="P14" s="494">
        <f>'19,00'!O272</f>
        <v>50</v>
      </c>
      <c r="Q14" s="482">
        <f>'19,00'!O273</f>
        <v>8</v>
      </c>
    </row>
    <row r="15" spans="1:17" ht="26.25" customHeight="1" thickBot="1">
      <c r="A15" s="4404"/>
      <c r="B15" s="457" t="s">
        <v>374</v>
      </c>
      <c r="C15" s="458"/>
      <c r="D15" s="459"/>
      <c r="E15" s="479"/>
      <c r="F15" s="479"/>
      <c r="G15" s="479"/>
      <c r="H15" s="479"/>
      <c r="I15" s="480"/>
      <c r="J15" s="1315"/>
      <c r="K15" s="1315"/>
      <c r="L15" s="479"/>
      <c r="M15" s="1315"/>
      <c r="N15" s="479"/>
      <c r="O15" s="1315"/>
      <c r="P15" s="1315"/>
      <c r="Q15" s="484"/>
    </row>
    <row r="16" spans="1:17" ht="26.25" customHeight="1">
      <c r="A16" s="4399" t="s">
        <v>123</v>
      </c>
      <c r="B16" s="453">
        <v>0.8125</v>
      </c>
      <c r="C16" s="454" t="s">
        <v>158</v>
      </c>
      <c r="D16" s="455"/>
      <c r="E16" s="477">
        <f>'19,00'!W141</f>
        <v>2</v>
      </c>
      <c r="F16" s="477">
        <f>'19,00'!W136</f>
        <v>1</v>
      </c>
      <c r="G16" s="477"/>
      <c r="H16" s="477">
        <f>'19,00'!W143</f>
        <v>4</v>
      </c>
      <c r="I16" s="1314">
        <f>'19,00'!W146</f>
        <v>2</v>
      </c>
      <c r="J16" s="494">
        <f>'19,00'!W144</f>
        <v>1</v>
      </c>
      <c r="K16" s="494">
        <f>'19,00'!W139</f>
        <v>5</v>
      </c>
      <c r="L16" s="477">
        <f>'19,00'!W138</f>
        <v>10</v>
      </c>
      <c r="M16" s="494"/>
      <c r="N16" s="477"/>
      <c r="O16" s="494">
        <f>'19,00'!X118</f>
        <v>2</v>
      </c>
      <c r="P16" s="494">
        <f>'19,00'!X116</f>
        <v>100</v>
      </c>
      <c r="Q16" s="482">
        <f>'19,00'!X117</f>
        <v>8</v>
      </c>
    </row>
    <row r="17" spans="1:17" ht="26.25" customHeight="1" thickBot="1">
      <c r="A17" s="4400"/>
      <c r="B17" s="457" t="s">
        <v>374</v>
      </c>
      <c r="C17" s="458"/>
      <c r="D17" s="459"/>
      <c r="E17" s="479"/>
      <c r="F17" s="479"/>
      <c r="G17" s="479"/>
      <c r="H17" s="479"/>
      <c r="I17" s="480"/>
      <c r="J17" s="1315"/>
      <c r="K17" s="1315"/>
      <c r="L17" s="479"/>
      <c r="M17" s="1315"/>
      <c r="N17" s="479"/>
      <c r="O17" s="1315"/>
      <c r="P17" s="1315"/>
      <c r="Q17" s="484"/>
    </row>
    <row r="18" spans="1:17" ht="26.25" hidden="1" customHeight="1">
      <c r="A18" s="4399" t="s">
        <v>88</v>
      </c>
      <c r="B18" s="453">
        <v>0.8125</v>
      </c>
      <c r="C18" s="454" t="s">
        <v>158</v>
      </c>
      <c r="D18" s="455"/>
      <c r="E18" s="477">
        <f>'19,00'!E193</f>
        <v>0</v>
      </c>
      <c r="F18" s="477">
        <f>'19,00'!E188</f>
        <v>0</v>
      </c>
      <c r="G18" s="477"/>
      <c r="H18" s="477">
        <f>'19,00'!E195</f>
        <v>0</v>
      </c>
      <c r="I18" s="1314">
        <f>'19,00'!E198</f>
        <v>0</v>
      </c>
      <c r="J18" s="494">
        <f>'19,00'!E196</f>
        <v>0</v>
      </c>
      <c r="K18" s="494">
        <f>'19,00'!E191</f>
        <v>0</v>
      </c>
      <c r="L18" s="477">
        <f>'19,00'!E190</f>
        <v>0</v>
      </c>
      <c r="M18" s="494"/>
      <c r="N18" s="477"/>
      <c r="O18" s="494"/>
      <c r="P18" s="494">
        <f>'19,00'!F168</f>
        <v>0</v>
      </c>
      <c r="Q18" s="482">
        <f>'19,00'!F169</f>
        <v>0</v>
      </c>
    </row>
    <row r="19" spans="1:17" ht="26.25" hidden="1" customHeight="1" thickBot="1">
      <c r="A19" s="4400"/>
      <c r="B19" s="457" t="s">
        <v>374</v>
      </c>
      <c r="C19" s="458"/>
      <c r="D19" s="459"/>
      <c r="E19" s="479"/>
      <c r="F19" s="479"/>
      <c r="G19" s="479"/>
      <c r="H19" s="479"/>
      <c r="I19" s="480"/>
      <c r="J19" s="1315"/>
      <c r="K19" s="1315"/>
      <c r="L19" s="479"/>
      <c r="M19" s="1315"/>
      <c r="N19" s="479"/>
      <c r="O19" s="1315"/>
      <c r="P19" s="1315"/>
      <c r="Q19" s="484"/>
    </row>
    <row r="20" spans="1:17" ht="26.25" customHeight="1">
      <c r="A20" s="4405" t="s">
        <v>371</v>
      </c>
      <c r="B20" s="453">
        <v>0.8125</v>
      </c>
      <c r="C20" s="461" t="s">
        <v>158</v>
      </c>
      <c r="D20" s="462"/>
      <c r="E20" s="485">
        <f>'19,00'!N191</f>
        <v>0</v>
      </c>
      <c r="F20" s="485">
        <f>'19,00'!N188</f>
        <v>0</v>
      </c>
      <c r="G20" s="485"/>
      <c r="H20" s="485">
        <f>'19,00'!N195</f>
        <v>0</v>
      </c>
      <c r="I20" s="1361">
        <f>'19,00'!N198</f>
        <v>0</v>
      </c>
      <c r="J20" s="495">
        <f>'19,00'!N196</f>
        <v>0</v>
      </c>
      <c r="K20" s="495"/>
      <c r="L20" s="485">
        <f>'19,00'!N190</f>
        <v>0</v>
      </c>
      <c r="M20" s="495"/>
      <c r="N20" s="485"/>
      <c r="O20" s="495">
        <f>'19,00'!O170</f>
        <v>0</v>
      </c>
      <c r="P20" s="495">
        <f>'19,00'!O168</f>
        <v>0</v>
      </c>
      <c r="Q20" s="487">
        <f>'19,00'!O169</f>
        <v>0</v>
      </c>
    </row>
    <row r="21" spans="1:17" ht="26.25" customHeight="1" thickBot="1">
      <c r="A21" s="4405"/>
      <c r="B21" s="457" t="s">
        <v>374</v>
      </c>
      <c r="C21" s="461"/>
      <c r="D21" s="462"/>
      <c r="E21" s="485"/>
      <c r="F21" s="485"/>
      <c r="G21" s="485"/>
      <c r="H21" s="485"/>
      <c r="I21" s="1355"/>
      <c r="J21" s="495"/>
      <c r="K21" s="495"/>
      <c r="L21" s="485"/>
      <c r="M21" s="495"/>
      <c r="N21" s="485"/>
      <c r="O21" s="495"/>
      <c r="P21" s="495"/>
      <c r="Q21" s="487"/>
    </row>
    <row r="22" spans="1:17" ht="26.25" customHeight="1">
      <c r="A22" s="4403" t="s">
        <v>90</v>
      </c>
      <c r="B22" s="453">
        <v>0.8125</v>
      </c>
      <c r="C22" s="454" t="s">
        <v>158</v>
      </c>
      <c r="D22" s="455"/>
      <c r="E22" s="477">
        <f>'19,00'!W193</f>
        <v>2</v>
      </c>
      <c r="F22" s="477">
        <f>'19,00'!W188</f>
        <v>2</v>
      </c>
      <c r="G22" s="477"/>
      <c r="H22" s="477">
        <f>'19,00'!W195</f>
        <v>2</v>
      </c>
      <c r="I22" s="1314">
        <f>'19,00'!W198</f>
        <v>4</v>
      </c>
      <c r="J22" s="494">
        <f>'19,00'!W196</f>
        <v>1</v>
      </c>
      <c r="K22" s="494">
        <f>'19,00'!W191</f>
        <v>4</v>
      </c>
      <c r="L22" s="477">
        <f>'19,00'!W190</f>
        <v>6</v>
      </c>
      <c r="M22" s="494"/>
      <c r="N22" s="477"/>
      <c r="O22" s="494">
        <f>'19,00'!X170</f>
        <v>2</v>
      </c>
      <c r="P22" s="494">
        <f>'19,00'!X168</f>
        <v>80</v>
      </c>
      <c r="Q22" s="482">
        <f>'19,00'!X169</f>
        <v>23</v>
      </c>
    </row>
    <row r="23" spans="1:17" ht="26.25" customHeight="1" thickBot="1">
      <c r="A23" s="4409"/>
      <c r="B23" s="457" t="s">
        <v>374</v>
      </c>
      <c r="C23" s="461"/>
      <c r="D23" s="462"/>
      <c r="E23" s="485"/>
      <c r="F23" s="485"/>
      <c r="G23" s="485"/>
      <c r="H23" s="485"/>
      <c r="I23" s="1355"/>
      <c r="J23" s="495"/>
      <c r="K23" s="495"/>
      <c r="L23" s="485"/>
      <c r="M23" s="495"/>
      <c r="N23" s="485"/>
      <c r="O23" s="495"/>
      <c r="P23" s="495"/>
      <c r="Q23" s="487"/>
    </row>
    <row r="24" spans="1:17" ht="26.25" customHeight="1">
      <c r="A24" s="4416" t="s">
        <v>92</v>
      </c>
      <c r="B24" s="453">
        <v>0.8125</v>
      </c>
      <c r="C24" s="454" t="s">
        <v>158</v>
      </c>
      <c r="D24" s="455"/>
      <c r="E24" s="477">
        <f>'19,00'!W245</f>
        <v>0</v>
      </c>
      <c r="F24" s="477">
        <f>'19,00'!W240</f>
        <v>0</v>
      </c>
      <c r="G24" s="477"/>
      <c r="H24" s="477">
        <f>'19,00'!W247</f>
        <v>0</v>
      </c>
      <c r="I24" s="1314">
        <f>'19,00'!W250</f>
        <v>0</v>
      </c>
      <c r="J24" s="494">
        <f>'19,00'!W248</f>
        <v>0</v>
      </c>
      <c r="K24" s="494">
        <f>'19,00'!W243</f>
        <v>0</v>
      </c>
      <c r="L24" s="477">
        <f>'19,00'!W242</f>
        <v>0</v>
      </c>
      <c r="M24" s="494"/>
      <c r="N24" s="477"/>
      <c r="O24" s="494">
        <f>'19,00'!X222</f>
        <v>0</v>
      </c>
      <c r="P24" s="494">
        <f>'19,00'!X220</f>
        <v>0</v>
      </c>
      <c r="Q24" s="482">
        <f>'19,00'!X221</f>
        <v>0</v>
      </c>
    </row>
    <row r="25" spans="1:17" ht="26.25" customHeight="1" thickBot="1">
      <c r="A25" s="4417"/>
      <c r="B25" s="457" t="s">
        <v>374</v>
      </c>
      <c r="C25" s="458"/>
      <c r="D25" s="459"/>
      <c r="E25" s="479"/>
      <c r="F25" s="479"/>
      <c r="G25" s="479"/>
      <c r="H25" s="479"/>
      <c r="I25" s="480"/>
      <c r="J25" s="1315"/>
      <c r="K25" s="1315"/>
      <c r="L25" s="479"/>
      <c r="M25" s="1315"/>
      <c r="N25" s="479"/>
      <c r="O25" s="1315"/>
      <c r="P25" s="1315"/>
      <c r="Q25" s="484"/>
    </row>
    <row r="26" spans="1:17" ht="26.25" customHeight="1">
      <c r="A26" s="4416" t="s">
        <v>326</v>
      </c>
      <c r="B26" s="453">
        <v>0.8125</v>
      </c>
      <c r="C26" s="454"/>
      <c r="D26" s="455"/>
      <c r="E26" s="477">
        <f>'19,00'!E245</f>
        <v>1</v>
      </c>
      <c r="F26" s="477">
        <f>'19,00'!E240</f>
        <v>2</v>
      </c>
      <c r="G26" s="477"/>
      <c r="H26" s="477">
        <f>'19,00'!E247</f>
        <v>2</v>
      </c>
      <c r="I26" s="1314">
        <f>'19,00'!E250</f>
        <v>2</v>
      </c>
      <c r="J26" s="494">
        <f>'19,00'!E248</f>
        <v>1</v>
      </c>
      <c r="K26" s="494">
        <f>'19,00'!E243</f>
        <v>1</v>
      </c>
      <c r="L26" s="477">
        <f>'19,00'!E242</f>
        <v>2</v>
      </c>
      <c r="M26" s="494"/>
      <c r="N26" s="477"/>
      <c r="O26" s="494">
        <f>'19,00'!F222</f>
        <v>0</v>
      </c>
      <c r="P26" s="494">
        <f>'19,00'!F220</f>
        <v>0</v>
      </c>
      <c r="Q26" s="482">
        <f>'19,00'!F221</f>
        <v>7</v>
      </c>
    </row>
    <row r="27" spans="1:17" ht="26.25" customHeight="1" thickBot="1">
      <c r="A27" s="4417"/>
      <c r="B27" s="457" t="s">
        <v>374</v>
      </c>
      <c r="C27" s="458"/>
      <c r="D27" s="459"/>
      <c r="E27" s="479"/>
      <c r="F27" s="479"/>
      <c r="G27" s="479"/>
      <c r="H27" s="479"/>
      <c r="I27" s="480"/>
      <c r="J27" s="1315"/>
      <c r="K27" s="1315"/>
      <c r="L27" s="479"/>
      <c r="M27" s="1315"/>
      <c r="N27" s="479"/>
      <c r="O27" s="1315"/>
      <c r="P27" s="1315"/>
      <c r="Q27" s="484"/>
    </row>
    <row r="28" spans="1:17" ht="26.25" hidden="1" customHeight="1">
      <c r="A28" s="4418" t="s">
        <v>611</v>
      </c>
      <c r="B28" s="460">
        <v>0.8125</v>
      </c>
      <c r="C28" s="461"/>
      <c r="D28" s="462"/>
      <c r="E28" s="485">
        <f>'19,00'!E350</f>
        <v>0</v>
      </c>
      <c r="F28" s="485">
        <f>'19,00'!E345</f>
        <v>0</v>
      </c>
      <c r="G28" s="485"/>
      <c r="H28" s="485">
        <f>'19,00'!E352</f>
        <v>0</v>
      </c>
      <c r="I28" s="1361">
        <f>'19,00'!E355</f>
        <v>0</v>
      </c>
      <c r="J28" s="495">
        <f>'19,00'!E353</f>
        <v>0</v>
      </c>
      <c r="K28" s="495" t="e">
        <f>'19,00'!#REF!</f>
        <v>#REF!</v>
      </c>
      <c r="L28" s="485">
        <f>'19,00'!E347</f>
        <v>0</v>
      </c>
      <c r="M28" s="495"/>
      <c r="N28" s="485"/>
      <c r="O28" s="495"/>
      <c r="P28" s="495">
        <f>'19,00'!F325</f>
        <v>0</v>
      </c>
      <c r="Q28" s="487">
        <f>'19,00'!F326</f>
        <v>0</v>
      </c>
    </row>
    <row r="29" spans="1:17" ht="26.25" hidden="1" customHeight="1" thickBot="1">
      <c r="A29" s="4417"/>
      <c r="B29" s="457" t="s">
        <v>374</v>
      </c>
      <c r="C29" s="461"/>
      <c r="D29" s="462"/>
      <c r="E29" s="485"/>
      <c r="F29" s="485"/>
      <c r="G29" s="485"/>
      <c r="H29" s="485"/>
      <c r="I29" s="1355"/>
      <c r="J29" s="495"/>
      <c r="K29" s="495"/>
      <c r="L29" s="485"/>
      <c r="M29" s="495"/>
      <c r="N29" s="485"/>
      <c r="O29" s="495"/>
      <c r="P29" s="495"/>
      <c r="Q29" s="487"/>
    </row>
    <row r="30" spans="1:17" ht="26.25" customHeight="1">
      <c r="A30" s="4407" t="s">
        <v>373</v>
      </c>
      <c r="B30" s="453">
        <v>0.8125</v>
      </c>
      <c r="C30" s="454"/>
      <c r="D30" s="455"/>
      <c r="E30" s="477">
        <f>'19,00'!E297</f>
        <v>0</v>
      </c>
      <c r="F30" s="477">
        <f>'19,00'!E292</f>
        <v>0</v>
      </c>
      <c r="G30" s="477"/>
      <c r="H30" s="477">
        <f>'19,00'!E299</f>
        <v>0</v>
      </c>
      <c r="I30" s="1314">
        <f>'19,00'!E302</f>
        <v>0</v>
      </c>
      <c r="J30" s="494">
        <f>'19,00'!E300</f>
        <v>0</v>
      </c>
      <c r="K30" s="494">
        <f>'19,00'!E295</f>
        <v>0</v>
      </c>
      <c r="L30" s="477">
        <f>'19,00'!E294</f>
        <v>0</v>
      </c>
      <c r="M30" s="494"/>
      <c r="N30" s="477"/>
      <c r="O30" s="494">
        <f>'19,00'!F274</f>
        <v>0</v>
      </c>
      <c r="P30" s="494">
        <f>'19,00'!F272</f>
        <v>0</v>
      </c>
      <c r="Q30" s="482">
        <f>'19,00'!F273</f>
        <v>0</v>
      </c>
    </row>
    <row r="31" spans="1:17" ht="26.25" customHeight="1" thickBot="1">
      <c r="A31" s="4406"/>
      <c r="B31" s="457" t="s">
        <v>374</v>
      </c>
      <c r="C31" s="465" t="s">
        <v>158</v>
      </c>
      <c r="D31" s="466"/>
      <c r="E31" s="488"/>
      <c r="F31" s="488"/>
      <c r="G31" s="488"/>
      <c r="H31" s="488"/>
      <c r="I31" s="1356"/>
      <c r="J31" s="1357"/>
      <c r="K31" s="1357"/>
      <c r="L31" s="488"/>
      <c r="M31" s="1357"/>
      <c r="N31" s="488"/>
      <c r="O31" s="1357"/>
      <c r="P31" s="1357"/>
      <c r="Q31" s="490"/>
    </row>
    <row r="32" spans="1:17" ht="26.25" customHeight="1">
      <c r="A32" s="4414" t="s">
        <v>872</v>
      </c>
      <c r="B32" s="453">
        <v>0.8125</v>
      </c>
      <c r="C32" s="454" t="s">
        <v>158</v>
      </c>
      <c r="D32" s="455"/>
      <c r="E32" s="477">
        <f>'19,00'!E141</f>
        <v>0</v>
      </c>
      <c r="F32" s="477">
        <f>'19,00'!E136</f>
        <v>0</v>
      </c>
      <c r="G32" s="477"/>
      <c r="H32" s="477">
        <f>'19,00'!E143</f>
        <v>0</v>
      </c>
      <c r="I32" s="1314">
        <f>'19,00'!E143</f>
        <v>0</v>
      </c>
      <c r="J32" s="494">
        <f>'19,00'!E144</f>
        <v>0</v>
      </c>
      <c r="K32" s="494">
        <f>'19,00'!E139</f>
        <v>0</v>
      </c>
      <c r="L32" s="477">
        <f>'19,00'!E138</f>
        <v>0</v>
      </c>
      <c r="M32" s="494"/>
      <c r="N32" s="477"/>
      <c r="O32" s="494">
        <f>'19,00'!F118</f>
        <v>0</v>
      </c>
      <c r="P32" s="494">
        <f>'19,00'!F116</f>
        <v>0</v>
      </c>
      <c r="Q32" s="482">
        <f>'19,00'!F117</f>
        <v>0</v>
      </c>
    </row>
    <row r="33" spans="1:17" ht="26.25" customHeight="1" thickBot="1">
      <c r="A33" s="4415"/>
      <c r="B33" s="457" t="s">
        <v>374</v>
      </c>
      <c r="C33" s="458"/>
      <c r="D33" s="459"/>
      <c r="E33" s="479"/>
      <c r="F33" s="479"/>
      <c r="G33" s="479"/>
      <c r="H33" s="479"/>
      <c r="I33" s="480"/>
      <c r="J33" s="1315"/>
      <c r="K33" s="1315"/>
      <c r="L33" s="479"/>
      <c r="M33" s="1315"/>
      <c r="N33" s="479"/>
      <c r="O33" s="1315"/>
      <c r="P33" s="1315"/>
      <c r="Q33" s="484"/>
    </row>
    <row r="34" spans="1:17" ht="26.25" customHeight="1">
      <c r="A34" s="4414" t="s">
        <v>898</v>
      </c>
      <c r="B34" s="453">
        <v>0.8125</v>
      </c>
      <c r="C34" s="454" t="s">
        <v>158</v>
      </c>
      <c r="D34" s="455"/>
      <c r="E34" s="477">
        <f>'19,00'!N141</f>
        <v>0</v>
      </c>
      <c r="F34" s="477">
        <f>'19,00'!N136</f>
        <v>0</v>
      </c>
      <c r="G34" s="477"/>
      <c r="H34" s="477">
        <f>'19,00'!N143</f>
        <v>0</v>
      </c>
      <c r="I34" s="1314">
        <f>'19,00'!N146</f>
        <v>0</v>
      </c>
      <c r="J34" s="494">
        <f>'19,00'!N144</f>
        <v>0</v>
      </c>
      <c r="K34" s="494">
        <f>'19,00'!N139</f>
        <v>0</v>
      </c>
      <c r="L34" s="477">
        <f>'19,00'!N138</f>
        <v>0</v>
      </c>
      <c r="M34" s="494"/>
      <c r="N34" s="477"/>
      <c r="O34" s="494">
        <f>'19,00'!O118</f>
        <v>0</v>
      </c>
      <c r="P34" s="494">
        <f>'19,00'!O116</f>
        <v>0</v>
      </c>
      <c r="Q34" s="482">
        <f>'19,00'!O117</f>
        <v>0</v>
      </c>
    </row>
    <row r="35" spans="1:17" ht="26.25" customHeight="1" thickBot="1">
      <c r="A35" s="4415"/>
      <c r="B35" s="457" t="s">
        <v>374</v>
      </c>
      <c r="C35" s="458"/>
      <c r="D35" s="459"/>
      <c r="E35" s="479"/>
      <c r="F35" s="479"/>
      <c r="G35" s="479"/>
      <c r="H35" s="479"/>
      <c r="I35" s="480"/>
      <c r="J35" s="1315"/>
      <c r="K35" s="1315"/>
      <c r="L35" s="479"/>
      <c r="M35" s="1315"/>
      <c r="N35" s="479"/>
      <c r="O35" s="1315"/>
      <c r="P35" s="1315"/>
      <c r="Q35" s="484"/>
    </row>
    <row r="36" spans="1:17" ht="26.25" hidden="1" customHeight="1" thickBot="1">
      <c r="A36" s="2155"/>
      <c r="B36" s="2154"/>
      <c r="C36" s="465"/>
      <c r="D36" s="466"/>
      <c r="E36" s="488"/>
      <c r="F36" s="488"/>
      <c r="G36" s="488"/>
      <c r="H36" s="488"/>
      <c r="I36" s="1356"/>
      <c r="J36" s="1357"/>
      <c r="K36" s="1357"/>
      <c r="L36" s="488"/>
      <c r="M36" s="1357"/>
      <c r="N36" s="488"/>
      <c r="O36" s="1357"/>
      <c r="P36" s="1357"/>
      <c r="Q36" s="490"/>
    </row>
    <row r="37" spans="1:17" ht="21.75" thickBot="1">
      <c r="A37" s="2153"/>
      <c r="B37" s="173"/>
      <c r="C37" s="173"/>
      <c r="D37" s="173"/>
      <c r="E37" s="1337">
        <f>SUM(E2:E36)</f>
        <v>12</v>
      </c>
      <c r="F37" s="1337">
        <f>SUM(F2:F36)</f>
        <v>17</v>
      </c>
      <c r="G37" s="1337"/>
      <c r="H37" s="1337">
        <f>SUM(H2:H36)</f>
        <v>27</v>
      </c>
      <c r="I37" s="3279">
        <f>SUM(I2:I36)</f>
        <v>23</v>
      </c>
      <c r="J37" s="1337">
        <f>SUM(J2:J36)</f>
        <v>7</v>
      </c>
      <c r="K37" s="1337">
        <f>K2+K4+K6+K8+K10+K12+K14+K16+K20+K22+K24+K26+K30+K32+K34</f>
        <v>21</v>
      </c>
      <c r="L37" s="1337">
        <f>SUM(L2:L36)</f>
        <v>44</v>
      </c>
      <c r="M37" s="1337"/>
      <c r="N37" s="1337"/>
      <c r="O37" s="3278">
        <f>SUM(O2:O36)</f>
        <v>13</v>
      </c>
      <c r="P37" s="2625">
        <f>SUM(P2:P36)</f>
        <v>460</v>
      </c>
      <c r="Q37" s="2626">
        <f>SUM(Q2:Q36)</f>
        <v>81</v>
      </c>
    </row>
  </sheetData>
  <mergeCells count="18">
    <mergeCell ref="A34:A35"/>
    <mergeCell ref="A22:A23"/>
    <mergeCell ref="A24:A25"/>
    <mergeCell ref="A30:A31"/>
    <mergeCell ref="A32:A33"/>
    <mergeCell ref="A28:A29"/>
    <mergeCell ref="A26:A27"/>
    <mergeCell ref="A20:A21"/>
    <mergeCell ref="A1:B1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19685039370078741" right="0.19685039370078741" top="0.31496062992125984" bottom="0.35433070866141736" header="0.19685039370078741" footer="0.23622047244094491"/>
  <pageSetup paperSize="9" scale="70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29">
    <tabColor theme="0"/>
    <pageSetUpPr fitToPage="1"/>
  </sheetPr>
  <dimension ref="A1:X75"/>
  <sheetViews>
    <sheetView topLeftCell="A33" zoomScale="40" zoomScaleNormal="40" workbookViewId="0">
      <selection activeCell="T46" sqref="N1:X46"/>
    </sheetView>
  </sheetViews>
  <sheetFormatPr defaultRowHeight="12.75"/>
  <cols>
    <col min="1" max="1" width="39.7109375" customWidth="1"/>
    <col min="2" max="2" width="15.42578125" customWidth="1"/>
    <col min="3" max="3" width="14.7109375" bestFit="1" customWidth="1"/>
    <col min="4" max="4" width="16.85546875" hidden="1" customWidth="1"/>
    <col min="5" max="5" width="16.42578125" customWidth="1"/>
    <col min="6" max="6" width="15.7109375" customWidth="1"/>
    <col min="7" max="7" width="17.85546875" bestFit="1" customWidth="1"/>
    <col min="8" max="8" width="14.7109375" bestFit="1" customWidth="1"/>
    <col min="9" max="9" width="11.42578125" customWidth="1"/>
    <col min="10" max="12" width="15.7109375" customWidth="1"/>
    <col min="14" max="14" width="45.140625" customWidth="1"/>
    <col min="15" max="15" width="16.140625" customWidth="1"/>
    <col min="16" max="16" width="14.140625" customWidth="1"/>
    <col min="17" max="17" width="16.42578125" customWidth="1"/>
    <col min="18" max="18" width="15.7109375" customWidth="1"/>
    <col min="19" max="19" width="17.85546875" bestFit="1" customWidth="1"/>
    <col min="20" max="20" width="14.7109375" customWidth="1"/>
    <col min="21" max="21" width="11.42578125" customWidth="1"/>
    <col min="22" max="24" width="15.7109375" customWidth="1"/>
  </cols>
  <sheetData>
    <row r="1" spans="1:24" ht="62.25" thickBot="1">
      <c r="A1" s="37">
        <f>'10,00'!B2</f>
        <v>44606</v>
      </c>
      <c r="B1" s="4419" t="s">
        <v>63</v>
      </c>
      <c r="C1" s="4420"/>
      <c r="D1" s="4420"/>
      <c r="E1" s="4420"/>
      <c r="F1" s="4420"/>
      <c r="G1" s="4420"/>
      <c r="H1" s="4420"/>
      <c r="I1" s="4420"/>
      <c r="J1" s="4421"/>
      <c r="K1" s="4475" t="s">
        <v>64</v>
      </c>
      <c r="L1" s="4476"/>
      <c r="N1" s="3793">
        <f>A1</f>
        <v>44606</v>
      </c>
      <c r="O1" s="4420" t="s">
        <v>63</v>
      </c>
      <c r="P1" s="4420"/>
      <c r="Q1" s="4420"/>
      <c r="R1" s="4420"/>
      <c r="S1" s="4420"/>
      <c r="T1" s="4420"/>
      <c r="U1" s="4420"/>
      <c r="V1" s="4420"/>
      <c r="W1" s="4475" t="s">
        <v>336</v>
      </c>
      <c r="X1" s="4476"/>
    </row>
    <row r="2" spans="1:24" ht="24" thickBot="1">
      <c r="A2" s="4446" t="s">
        <v>65</v>
      </c>
      <c r="B2" s="4384" t="s">
        <v>66</v>
      </c>
      <c r="C2" s="4452"/>
      <c r="D2" s="4385"/>
      <c r="E2" s="4384" t="s">
        <v>67</v>
      </c>
      <c r="F2" s="4385"/>
      <c r="G2" s="4384" t="s">
        <v>68</v>
      </c>
      <c r="H2" s="4385"/>
      <c r="I2" s="4448" t="s">
        <v>69</v>
      </c>
      <c r="J2" s="4449"/>
      <c r="K2" s="4492" t="s">
        <v>863</v>
      </c>
      <c r="L2" s="4493"/>
      <c r="N2" s="4513" t="s">
        <v>65</v>
      </c>
      <c r="O2" s="4384" t="s">
        <v>66</v>
      </c>
      <c r="P2" s="4385"/>
      <c r="Q2" s="4384" t="s">
        <v>67</v>
      </c>
      <c r="R2" s="4385"/>
      <c r="S2" s="4384" t="s">
        <v>68</v>
      </c>
      <c r="T2" s="4385"/>
      <c r="U2" s="4448" t="s">
        <v>69</v>
      </c>
      <c r="V2" s="4449"/>
      <c r="W2" s="4492" t="s">
        <v>863</v>
      </c>
      <c r="X2" s="4493"/>
    </row>
    <row r="3" spans="1:24" ht="24" thickBot="1">
      <c r="A3" s="4447"/>
      <c r="B3" s="3778" t="s">
        <v>70</v>
      </c>
      <c r="C3" s="3779" t="s">
        <v>71</v>
      </c>
      <c r="D3" s="3779" t="s">
        <v>71</v>
      </c>
      <c r="E3" s="8" t="s">
        <v>70</v>
      </c>
      <c r="F3" s="3779" t="s">
        <v>71</v>
      </c>
      <c r="G3" s="8" t="s">
        <v>70</v>
      </c>
      <c r="H3" s="8" t="s">
        <v>71</v>
      </c>
      <c r="I3" s="4450"/>
      <c r="J3" s="4451"/>
      <c r="K3" s="4494"/>
      <c r="L3" s="4495"/>
      <c r="N3" s="4514"/>
      <c r="O3" s="8" t="s">
        <v>70</v>
      </c>
      <c r="P3" s="3779" t="s">
        <v>71</v>
      </c>
      <c r="Q3" s="8" t="s">
        <v>70</v>
      </c>
      <c r="R3" s="3779" t="s">
        <v>71</v>
      </c>
      <c r="S3" s="8" t="s">
        <v>70</v>
      </c>
      <c r="T3" s="8" t="s">
        <v>71</v>
      </c>
      <c r="U3" s="4450"/>
      <c r="V3" s="4451"/>
      <c r="W3" s="4494"/>
      <c r="X3" s="4495"/>
    </row>
    <row r="4" spans="1:24" ht="25.5" customHeight="1">
      <c r="A4" s="9" t="s">
        <v>72</v>
      </c>
      <c r="B4" s="4498"/>
      <c r="C4" s="4499"/>
      <c r="D4" s="3805"/>
      <c r="E4" s="4440"/>
      <c r="F4" s="4441"/>
      <c r="G4" s="4440"/>
      <c r="H4" s="4441"/>
      <c r="I4" s="4482"/>
      <c r="J4" s="4483"/>
      <c r="K4" s="4494"/>
      <c r="L4" s="4495"/>
      <c r="N4" s="3433" t="s">
        <v>72</v>
      </c>
      <c r="O4" s="4444"/>
      <c r="P4" s="4445"/>
      <c r="Q4" s="4440"/>
      <c r="R4" s="4441"/>
      <c r="S4" s="4440"/>
      <c r="T4" s="4441"/>
      <c r="U4" s="4482"/>
      <c r="V4" s="4483"/>
      <c r="W4" s="4494"/>
      <c r="X4" s="4495"/>
    </row>
    <row r="5" spans="1:24" ht="25.5" customHeight="1">
      <c r="A5" s="3841" t="s">
        <v>474</v>
      </c>
      <c r="B5" s="4438"/>
      <c r="C5" s="4439"/>
      <c r="D5" s="3776"/>
      <c r="E5" s="4434"/>
      <c r="F5" s="4435"/>
      <c r="G5" s="4434"/>
      <c r="H5" s="4435"/>
      <c r="I5" s="4430"/>
      <c r="J5" s="4431"/>
      <c r="K5" s="4494"/>
      <c r="L5" s="4495"/>
      <c r="N5" s="3841" t="s">
        <v>474</v>
      </c>
      <c r="O5" s="4432"/>
      <c r="P5" s="4433"/>
      <c r="Q5" s="4426"/>
      <c r="R5" s="4427"/>
      <c r="S5" s="4442"/>
      <c r="T5" s="4443"/>
      <c r="U5" s="4430"/>
      <c r="V5" s="4431"/>
      <c r="W5" s="4494"/>
      <c r="X5" s="4495"/>
    </row>
    <row r="6" spans="1:24" ht="25.5" customHeight="1">
      <c r="A6" s="10" t="s">
        <v>783</v>
      </c>
      <c r="B6" s="4432"/>
      <c r="C6" s="4433"/>
      <c r="D6" s="3776"/>
      <c r="E6" s="4432"/>
      <c r="F6" s="4433"/>
      <c r="G6" s="4432"/>
      <c r="H6" s="4433"/>
      <c r="I6" s="4430"/>
      <c r="J6" s="4431"/>
      <c r="K6" s="4494"/>
      <c r="L6" s="4495"/>
      <c r="N6" s="10" t="s">
        <v>783</v>
      </c>
      <c r="O6" s="4432"/>
      <c r="P6" s="4433"/>
      <c r="Q6" s="4432"/>
      <c r="R6" s="4433"/>
      <c r="S6" s="4432"/>
      <c r="T6" s="4433"/>
      <c r="U6" s="4430"/>
      <c r="V6" s="4431"/>
      <c r="W6" s="4494"/>
      <c r="X6" s="4495"/>
    </row>
    <row r="7" spans="1:24" ht="25.5" customHeight="1">
      <c r="A7" s="3842" t="s">
        <v>784</v>
      </c>
      <c r="B7" s="4436"/>
      <c r="C7" s="4437"/>
      <c r="D7" s="3777"/>
      <c r="E7" s="4426"/>
      <c r="F7" s="4427"/>
      <c r="G7" s="4426"/>
      <c r="H7" s="4427"/>
      <c r="I7" s="4430"/>
      <c r="J7" s="4431"/>
      <c r="K7" s="4494"/>
      <c r="L7" s="4495"/>
      <c r="N7" s="3842" t="s">
        <v>784</v>
      </c>
      <c r="O7" s="4436"/>
      <c r="P7" s="4437"/>
      <c r="Q7" s="4426"/>
      <c r="R7" s="4427"/>
      <c r="S7" s="4426"/>
      <c r="T7" s="4427"/>
      <c r="U7" s="4430"/>
      <c r="V7" s="4431"/>
      <c r="W7" s="4494"/>
      <c r="X7" s="4495"/>
    </row>
    <row r="8" spans="1:24" ht="25.5" customHeight="1">
      <c r="A8" s="11" t="s">
        <v>74</v>
      </c>
      <c r="B8" s="4422"/>
      <c r="C8" s="4423"/>
      <c r="D8" s="3777"/>
      <c r="E8" s="4426"/>
      <c r="F8" s="4427"/>
      <c r="G8" s="4434"/>
      <c r="H8" s="4435"/>
      <c r="I8" s="4430"/>
      <c r="J8" s="4431"/>
      <c r="K8" s="4494"/>
      <c r="L8" s="4495"/>
      <c r="N8" s="11" t="s">
        <v>74</v>
      </c>
      <c r="O8" s="4422"/>
      <c r="P8" s="4423"/>
      <c r="Q8" s="4426"/>
      <c r="R8" s="4427"/>
      <c r="S8" s="4434"/>
      <c r="T8" s="4435"/>
      <c r="U8" s="4502"/>
      <c r="V8" s="4431"/>
      <c r="W8" s="4494"/>
      <c r="X8" s="4495"/>
    </row>
    <row r="9" spans="1:24" ht="25.5" customHeight="1" thickBot="1">
      <c r="A9" s="3861"/>
      <c r="B9" s="4424"/>
      <c r="C9" s="4425"/>
      <c r="D9" s="3800"/>
      <c r="E9" s="4428"/>
      <c r="F9" s="4429"/>
      <c r="G9" s="4428"/>
      <c r="H9" s="4429"/>
      <c r="I9" s="4490"/>
      <c r="J9" s="4491"/>
      <c r="K9" s="4496"/>
      <c r="L9" s="4497"/>
      <c r="N9" s="3861"/>
      <c r="O9" s="4424"/>
      <c r="P9" s="4425"/>
      <c r="Q9" s="4428"/>
      <c r="R9" s="4429"/>
      <c r="S9" s="4428"/>
      <c r="T9" s="4429"/>
      <c r="U9" s="4490"/>
      <c r="V9" s="4491"/>
      <c r="W9" s="4496"/>
      <c r="X9" s="4497"/>
    </row>
    <row r="10" spans="1:24" ht="18.75" customHeight="1">
      <c r="A10" s="4466" t="s">
        <v>455</v>
      </c>
      <c r="B10" s="4467"/>
      <c r="C10" s="4467"/>
      <c r="D10" s="4467"/>
      <c r="E10" s="4467"/>
      <c r="F10" s="4468"/>
      <c r="G10" s="3797"/>
      <c r="H10" s="3797"/>
      <c r="I10" s="3782"/>
      <c r="J10" s="3782"/>
      <c r="K10" s="3782"/>
      <c r="L10" s="3783"/>
      <c r="N10" s="4519" t="s">
        <v>455</v>
      </c>
      <c r="O10" s="4520"/>
      <c r="P10" s="4520"/>
      <c r="Q10" s="4520"/>
      <c r="R10" s="4521"/>
      <c r="S10" s="3790"/>
      <c r="T10" s="3789"/>
      <c r="U10" s="3789"/>
      <c r="V10" s="3789"/>
      <c r="W10" s="3789"/>
      <c r="X10" s="4515"/>
    </row>
    <row r="11" spans="1:24" ht="18.75" customHeight="1">
      <c r="A11" s="4469"/>
      <c r="B11" s="4470"/>
      <c r="C11" s="4470"/>
      <c r="D11" s="4470"/>
      <c r="E11" s="4470"/>
      <c r="F11" s="4471"/>
      <c r="G11" s="3798"/>
      <c r="H11" s="3798"/>
      <c r="I11" s="3787"/>
      <c r="J11" s="3787"/>
      <c r="K11" s="3787"/>
      <c r="L11" s="3788"/>
      <c r="N11" s="4522"/>
      <c r="O11" s="4523"/>
      <c r="P11" s="4523"/>
      <c r="Q11" s="4523"/>
      <c r="R11" s="4524"/>
      <c r="S11" s="3790"/>
      <c r="T11" s="3789"/>
      <c r="U11" s="3789"/>
      <c r="V11" s="3789"/>
      <c r="W11" s="3789"/>
      <c r="X11" s="4515"/>
    </row>
    <row r="12" spans="1:24" ht="18.75" customHeight="1">
      <c r="A12" s="4469"/>
      <c r="B12" s="4470"/>
      <c r="C12" s="4470"/>
      <c r="D12" s="4470"/>
      <c r="E12" s="4470"/>
      <c r="F12" s="4471"/>
      <c r="G12" s="3798"/>
      <c r="H12" s="3798"/>
      <c r="I12" s="3787"/>
      <c r="J12" s="3787"/>
      <c r="K12" s="3787"/>
      <c r="L12" s="3788"/>
      <c r="N12" s="4522"/>
      <c r="O12" s="4523"/>
      <c r="P12" s="4523"/>
      <c r="Q12" s="4523"/>
      <c r="R12" s="4524"/>
      <c r="S12" s="3790"/>
      <c r="T12" s="3789"/>
      <c r="U12" s="3789"/>
      <c r="V12" s="3789"/>
      <c r="W12" s="3789"/>
      <c r="X12" s="4515"/>
    </row>
    <row r="13" spans="1:24" ht="18.75" customHeight="1" thickBot="1">
      <c r="A13" s="4472"/>
      <c r="B13" s="4473"/>
      <c r="C13" s="4473"/>
      <c r="D13" s="4473"/>
      <c r="E13" s="4473"/>
      <c r="F13" s="4474"/>
      <c r="G13" s="3799"/>
      <c r="H13" s="3799"/>
      <c r="I13" s="3784"/>
      <c r="J13" s="3784"/>
      <c r="K13" s="3784"/>
      <c r="L13" s="3785"/>
      <c r="N13" s="4525"/>
      <c r="O13" s="4526"/>
      <c r="P13" s="4526"/>
      <c r="Q13" s="4526"/>
      <c r="R13" s="4527"/>
      <c r="S13" s="3790"/>
      <c r="T13" s="3789"/>
      <c r="U13" s="3789"/>
      <c r="V13" s="3789"/>
      <c r="W13" s="3789"/>
      <c r="X13" s="4515"/>
    </row>
    <row r="14" spans="1:24" ht="18.75" customHeight="1">
      <c r="A14" s="4500" t="s">
        <v>77</v>
      </c>
      <c r="B14" s="4455" t="s">
        <v>9</v>
      </c>
      <c r="C14" s="4453" t="s">
        <v>455</v>
      </c>
      <c r="D14" s="4453" t="s">
        <v>455</v>
      </c>
      <c r="E14" s="4453" t="s">
        <v>78</v>
      </c>
      <c r="F14" s="4480" t="s">
        <v>79</v>
      </c>
      <c r="G14" s="4481"/>
      <c r="H14" s="2448"/>
      <c r="I14" s="2448"/>
      <c r="J14" s="2448"/>
      <c r="K14" s="2448"/>
      <c r="L14" s="1"/>
      <c r="N14" s="4500" t="s">
        <v>77</v>
      </c>
      <c r="O14" s="4511">
        <v>0.375</v>
      </c>
      <c r="P14" s="4511">
        <v>0.8125</v>
      </c>
      <c r="Q14" s="4517" t="s">
        <v>350</v>
      </c>
      <c r="R14" s="4446" t="s">
        <v>78</v>
      </c>
      <c r="S14" s="4481"/>
      <c r="T14" s="4503"/>
      <c r="U14" s="4505"/>
      <c r="V14" s="4507"/>
      <c r="W14" s="4481"/>
      <c r="X14" s="4516"/>
    </row>
    <row r="15" spans="1:24" ht="18.75" customHeight="1" thickBot="1">
      <c r="A15" s="4501"/>
      <c r="B15" s="4456"/>
      <c r="C15" s="4454"/>
      <c r="D15" s="4454"/>
      <c r="E15" s="4454"/>
      <c r="F15" s="4447"/>
      <c r="G15" s="4481"/>
      <c r="H15" s="2448"/>
      <c r="I15" s="2448"/>
      <c r="J15" s="2448"/>
      <c r="K15" s="2448"/>
      <c r="L15" s="1"/>
      <c r="N15" s="4501"/>
      <c r="O15" s="4512"/>
      <c r="P15" s="4512"/>
      <c r="Q15" s="4518"/>
      <c r="R15" s="4447"/>
      <c r="S15" s="4481"/>
      <c r="T15" s="4504"/>
      <c r="U15" s="4506"/>
      <c r="V15" s="4507"/>
      <c r="W15" s="4481"/>
      <c r="X15" s="4516"/>
    </row>
    <row r="16" spans="1:24" ht="33.75" customHeight="1">
      <c r="A16" s="3780" t="s">
        <v>80</v>
      </c>
      <c r="B16" s="3780"/>
      <c r="C16" s="28"/>
      <c r="D16" s="32" t="e">
        <f>'10,00'!#REF!</f>
        <v>#REF!</v>
      </c>
      <c r="E16" s="28"/>
      <c r="F16" s="12"/>
      <c r="G16" s="2448"/>
      <c r="H16" s="2448"/>
      <c r="I16" s="2448"/>
      <c r="J16" s="2448"/>
      <c r="K16" s="2448"/>
      <c r="L16" s="1"/>
      <c r="N16" s="3780" t="s">
        <v>80</v>
      </c>
      <c r="O16" s="2473">
        <f>'10,00'!F18</f>
        <v>0</v>
      </c>
      <c r="P16" s="3559">
        <f>'19,00'!F18</f>
        <v>0</v>
      </c>
      <c r="Q16" s="28"/>
      <c r="R16" s="12"/>
      <c r="S16" s="3996"/>
      <c r="T16" s="3837"/>
      <c r="U16" s="3837"/>
      <c r="V16" s="2448"/>
      <c r="W16" s="148"/>
      <c r="X16" s="1"/>
    </row>
    <row r="17" spans="1:24" ht="33.75" customHeight="1">
      <c r="A17" s="3781" t="str">
        <f>'Холодный 4л.'!A4</f>
        <v>Восток 5</v>
      </c>
      <c r="B17" s="400"/>
      <c r="C17" s="29"/>
      <c r="D17" s="33" t="e">
        <f>'10,00'!#REF!</f>
        <v>#REF!</v>
      </c>
      <c r="E17" s="30"/>
      <c r="F17" s="13"/>
      <c r="G17" s="2448"/>
      <c r="H17" s="2448"/>
      <c r="I17" s="2448"/>
      <c r="J17" s="2448"/>
      <c r="K17" s="2448"/>
      <c r="L17" s="1"/>
      <c r="N17" s="3781" t="str">
        <f>A17</f>
        <v>Восток 5</v>
      </c>
      <c r="O17" s="2474">
        <f>'10,00'!O18</f>
        <v>0</v>
      </c>
      <c r="P17" s="3560">
        <f>'19,00'!O18</f>
        <v>0</v>
      </c>
      <c r="Q17" s="30"/>
      <c r="R17" s="13"/>
      <c r="S17" s="3996"/>
      <c r="T17" s="3837"/>
      <c r="U17" s="3837"/>
      <c r="V17" s="2448"/>
      <c r="W17" s="148"/>
      <c r="X17" s="1"/>
    </row>
    <row r="18" spans="1:24" ht="33.75" customHeight="1">
      <c r="A18" s="3781" t="s">
        <v>81</v>
      </c>
      <c r="B18" s="400"/>
      <c r="C18" s="29"/>
      <c r="D18" s="33" t="e">
        <f>'10,00'!#REF!</f>
        <v>#REF!</v>
      </c>
      <c r="E18" s="30"/>
      <c r="F18" s="13"/>
      <c r="G18" s="2448"/>
      <c r="H18" s="2448"/>
      <c r="I18" s="2448"/>
      <c r="J18" s="2448"/>
      <c r="K18" s="2448"/>
      <c r="L18" s="1"/>
      <c r="N18" s="3781" t="s">
        <v>81</v>
      </c>
      <c r="O18" s="2474">
        <f>'10,00'!X18</f>
        <v>20</v>
      </c>
      <c r="P18" s="3560">
        <f>'19,00'!X18</f>
        <v>20</v>
      </c>
      <c r="Q18" s="30"/>
      <c r="R18" s="13"/>
      <c r="S18" s="3996"/>
      <c r="T18" s="3837"/>
      <c r="U18" s="3837"/>
      <c r="V18" s="2448"/>
      <c r="W18" s="148"/>
      <c r="X18" s="1"/>
    </row>
    <row r="19" spans="1:24" ht="33.75" customHeight="1">
      <c r="A19" s="3781" t="s">
        <v>82</v>
      </c>
      <c r="B19" s="400"/>
      <c r="C19" s="29"/>
      <c r="D19" s="33" t="e">
        <f>'10,00'!#REF!</f>
        <v>#REF!</v>
      </c>
      <c r="E19" s="30"/>
      <c r="F19" s="13"/>
      <c r="G19" s="2448"/>
      <c r="H19" s="2448"/>
      <c r="I19" s="2448"/>
      <c r="J19" s="2448"/>
      <c r="K19" s="2448"/>
      <c r="L19" s="1"/>
      <c r="N19" s="3781" t="s">
        <v>82</v>
      </c>
      <c r="O19" s="2474">
        <f>'10,00'!F70</f>
        <v>0</v>
      </c>
      <c r="P19" s="3560">
        <f>'19,00'!F70</f>
        <v>20</v>
      </c>
      <c r="Q19" s="30"/>
      <c r="R19" s="13"/>
      <c r="S19" s="3996"/>
      <c r="T19" s="3837"/>
      <c r="U19" s="3837"/>
      <c r="V19" s="2448"/>
      <c r="W19" s="148"/>
      <c r="X19" s="1"/>
    </row>
    <row r="20" spans="1:24" ht="33.75" customHeight="1">
      <c r="A20" s="3781" t="s">
        <v>83</v>
      </c>
      <c r="B20" s="400"/>
      <c r="C20" s="29"/>
      <c r="D20" s="33" t="e">
        <f>'10,00'!#REF!</f>
        <v>#REF!</v>
      </c>
      <c r="E20" s="30"/>
      <c r="F20" s="13"/>
      <c r="G20" s="2448"/>
      <c r="H20" s="2448"/>
      <c r="I20" s="2448"/>
      <c r="J20" s="2448"/>
      <c r="K20" s="2448"/>
      <c r="L20" s="1"/>
      <c r="N20" s="3781" t="s">
        <v>83</v>
      </c>
      <c r="O20" s="2474">
        <f>'10,00'!O70</f>
        <v>60</v>
      </c>
      <c r="P20" s="3560">
        <f>'19,00'!O70</f>
        <v>20</v>
      </c>
      <c r="Q20" s="30"/>
      <c r="R20" s="13"/>
      <c r="S20" s="3996"/>
      <c r="T20" s="3837"/>
      <c r="U20" s="3837"/>
      <c r="V20" s="2448"/>
      <c r="W20" s="148"/>
      <c r="X20" s="1"/>
    </row>
    <row r="21" spans="1:24" ht="33.75" customHeight="1">
      <c r="A21" s="3781" t="s">
        <v>84</v>
      </c>
      <c r="B21" s="400"/>
      <c r="C21" s="29"/>
      <c r="D21" s="33" t="e">
        <f>'10,00'!#REF!</f>
        <v>#REF!</v>
      </c>
      <c r="E21" s="30"/>
      <c r="F21" s="13"/>
      <c r="G21" s="2448"/>
      <c r="H21" s="2448"/>
      <c r="I21" s="2448"/>
      <c r="J21" s="2448"/>
      <c r="K21" s="2448"/>
      <c r="L21" s="1"/>
      <c r="N21" s="3781" t="s">
        <v>84</v>
      </c>
      <c r="O21" s="2474">
        <f>'10,00'!X70</f>
        <v>20</v>
      </c>
      <c r="P21" s="3560">
        <f>'19,00'!X70</f>
        <v>0</v>
      </c>
      <c r="Q21" s="30"/>
      <c r="R21" s="13"/>
      <c r="S21" s="3996"/>
      <c r="T21" s="3837"/>
      <c r="U21" s="3837"/>
      <c r="V21" s="2448"/>
      <c r="W21" s="148"/>
      <c r="X21" s="1"/>
    </row>
    <row r="22" spans="1:24" ht="33.75" customHeight="1">
      <c r="A22" s="3781"/>
      <c r="B22" s="3273"/>
      <c r="C22" s="3274"/>
      <c r="D22" s="33"/>
      <c r="E22" s="30"/>
      <c r="F22" s="13"/>
      <c r="G22" s="2448"/>
      <c r="H22" s="2448"/>
      <c r="I22" s="2448"/>
      <c r="J22" s="2448"/>
      <c r="K22" s="2448"/>
      <c r="L22" s="1"/>
      <c r="N22" s="3781"/>
      <c r="O22" s="2474"/>
      <c r="P22" s="3560"/>
      <c r="Q22" s="30"/>
      <c r="R22" s="13"/>
      <c r="S22" s="3996"/>
      <c r="T22" s="3837"/>
      <c r="U22" s="3837"/>
      <c r="V22" s="2448"/>
      <c r="W22" s="148"/>
      <c r="X22" s="1"/>
    </row>
    <row r="23" spans="1:24" ht="33.75" customHeight="1">
      <c r="A23" s="3781"/>
      <c r="B23" s="400"/>
      <c r="C23" s="29"/>
      <c r="D23" s="33" t="e">
        <f>'10,00'!#REF!</f>
        <v>#REF!</v>
      </c>
      <c r="E23" s="30"/>
      <c r="F23" s="13"/>
      <c r="G23" s="2448"/>
      <c r="H23" s="2448"/>
      <c r="I23" s="2448"/>
      <c r="J23" s="2448"/>
      <c r="K23" s="2448"/>
      <c r="L23" s="1"/>
      <c r="N23" s="3781"/>
      <c r="O23" s="2474"/>
      <c r="P23" s="3560"/>
      <c r="Q23" s="30"/>
      <c r="R23" s="13"/>
      <c r="S23" s="3996"/>
      <c r="T23" s="3837"/>
      <c r="U23" s="3837"/>
      <c r="V23" s="2448"/>
      <c r="W23" s="148"/>
      <c r="X23" s="1"/>
    </row>
    <row r="24" spans="1:24" ht="33.75" customHeight="1">
      <c r="A24" s="3781" t="s">
        <v>87</v>
      </c>
      <c r="B24" s="400"/>
      <c r="C24" s="29"/>
      <c r="D24" s="33" t="e">
        <f>'10,00'!#REF!</f>
        <v>#REF!</v>
      </c>
      <c r="E24" s="30"/>
      <c r="F24" s="13"/>
      <c r="G24" s="2448"/>
      <c r="H24" s="2448"/>
      <c r="I24" s="2448"/>
      <c r="J24" s="2448"/>
      <c r="K24" s="2448"/>
      <c r="L24" s="1"/>
      <c r="N24" s="3781" t="s">
        <v>87</v>
      </c>
      <c r="O24" s="2474">
        <f>'10,00'!X122</f>
        <v>0</v>
      </c>
      <c r="P24" s="3560">
        <f>'19,00'!X122</f>
        <v>20</v>
      </c>
      <c r="Q24" s="30"/>
      <c r="R24" s="13"/>
      <c r="S24" s="3996"/>
      <c r="T24" s="3837"/>
      <c r="U24" s="3837"/>
      <c r="V24" s="2448"/>
      <c r="W24" s="148"/>
      <c r="X24" s="1"/>
    </row>
    <row r="25" spans="1:24" ht="33.75" customHeight="1">
      <c r="A25" s="3781"/>
      <c r="B25" s="400"/>
      <c r="C25" s="29"/>
      <c r="D25" s="33" t="e">
        <f>'10,00'!#REF!</f>
        <v>#REF!</v>
      </c>
      <c r="E25" s="30"/>
      <c r="F25" s="13"/>
      <c r="G25" s="2448"/>
      <c r="H25" s="2448"/>
      <c r="I25" s="2448"/>
      <c r="J25" s="2448"/>
      <c r="K25" s="2448"/>
      <c r="L25" s="1"/>
      <c r="N25" s="3781"/>
      <c r="O25" s="2474"/>
      <c r="P25" s="3560"/>
      <c r="Q25" s="30"/>
      <c r="R25" s="13"/>
      <c r="S25" s="3996"/>
      <c r="T25" s="3837"/>
      <c r="U25" s="3837"/>
      <c r="V25" s="2448"/>
      <c r="W25" s="148"/>
      <c r="X25" s="1"/>
    </row>
    <row r="26" spans="1:24" ht="33.75" customHeight="1">
      <c r="A26" s="3781" t="s">
        <v>89</v>
      </c>
      <c r="B26" s="400"/>
      <c r="C26" s="29"/>
      <c r="D26" s="33" t="e">
        <f>'10,00'!#REF!</f>
        <v>#REF!</v>
      </c>
      <c r="E26" s="30"/>
      <c r="F26" s="13"/>
      <c r="G26" s="2448"/>
      <c r="H26" s="2448"/>
      <c r="I26" s="2448"/>
      <c r="J26" s="2448"/>
      <c r="K26" s="2448"/>
      <c r="L26" s="1"/>
      <c r="N26" s="3781" t="s">
        <v>89</v>
      </c>
      <c r="O26" s="2474">
        <f>'10,00'!O174</f>
        <v>0</v>
      </c>
      <c r="P26" s="3560">
        <f>'19,00'!O174</f>
        <v>0</v>
      </c>
      <c r="Q26" s="30"/>
      <c r="R26" s="13"/>
      <c r="S26" s="3996"/>
      <c r="T26" s="3837"/>
      <c r="U26" s="3837"/>
      <c r="V26" s="2448"/>
      <c r="W26" s="148"/>
      <c r="X26" s="1"/>
    </row>
    <row r="27" spans="1:24" ht="33.75" customHeight="1">
      <c r="A27" s="3781" t="s">
        <v>90</v>
      </c>
      <c r="B27" s="400"/>
      <c r="C27" s="29"/>
      <c r="D27" s="33" t="e">
        <f>'10,00'!#REF!</f>
        <v>#REF!</v>
      </c>
      <c r="E27" s="30"/>
      <c r="F27" s="13"/>
      <c r="G27" s="2448"/>
      <c r="H27" s="2448"/>
      <c r="I27" s="2448"/>
      <c r="J27" s="2448"/>
      <c r="K27" s="2448"/>
      <c r="L27" s="1"/>
      <c r="N27" s="3781" t="s">
        <v>90</v>
      </c>
      <c r="O27" s="2474">
        <f>'10,00'!X174</f>
        <v>40</v>
      </c>
      <c r="P27" s="3560">
        <f>'19,00'!X174</f>
        <v>20</v>
      </c>
      <c r="Q27" s="30"/>
      <c r="R27" s="13"/>
      <c r="S27" s="3996"/>
      <c r="T27" s="3837"/>
      <c r="U27" s="3837"/>
      <c r="V27" s="2448"/>
      <c r="W27" s="148"/>
      <c r="X27" s="1"/>
    </row>
    <row r="28" spans="1:24" ht="33.75" customHeight="1">
      <c r="A28" s="3781" t="s">
        <v>335</v>
      </c>
      <c r="B28" s="400"/>
      <c r="C28" s="29"/>
      <c r="D28" s="33" t="e">
        <f>'10,00'!#REF!</f>
        <v>#REF!</v>
      </c>
      <c r="E28" s="30"/>
      <c r="F28" s="13"/>
      <c r="G28" s="2448"/>
      <c r="H28" s="2448"/>
      <c r="I28" s="2448"/>
      <c r="J28" s="2448"/>
      <c r="K28" s="2448"/>
      <c r="L28" s="1"/>
      <c r="N28" s="3781" t="s">
        <v>335</v>
      </c>
      <c r="O28" s="2474">
        <f>'10,00'!F226</f>
        <v>0</v>
      </c>
      <c r="P28" s="3560">
        <f>'19,00'!F226</f>
        <v>20</v>
      </c>
      <c r="Q28" s="30"/>
      <c r="R28" s="13"/>
      <c r="S28" s="3996"/>
      <c r="T28" s="3837"/>
      <c r="U28" s="3837"/>
      <c r="V28" s="2448"/>
      <c r="W28" s="148"/>
      <c r="X28" s="1"/>
    </row>
    <row r="29" spans="1:24" ht="33.75" customHeight="1">
      <c r="A29" s="3791"/>
      <c r="B29" s="3272"/>
      <c r="C29" s="29"/>
      <c r="D29" s="33" t="e">
        <f>'10,00'!#REF!</f>
        <v>#REF!</v>
      </c>
      <c r="E29" s="30"/>
      <c r="F29" s="13"/>
      <c r="G29" s="2448"/>
      <c r="H29" s="2448"/>
      <c r="I29" s="2448"/>
      <c r="J29" s="2448"/>
      <c r="K29" s="2448"/>
      <c r="L29" s="1"/>
      <c r="N29" s="3791"/>
      <c r="O29" s="2474"/>
      <c r="P29" s="3560"/>
      <c r="Q29" s="30"/>
      <c r="R29" s="13"/>
      <c r="S29" s="3996"/>
      <c r="T29" s="3837"/>
      <c r="U29" s="3837"/>
      <c r="V29" s="2448"/>
      <c r="W29" s="148"/>
      <c r="X29" s="1"/>
    </row>
    <row r="30" spans="1:24" ht="33.75" customHeight="1">
      <c r="A30" s="3781" t="s">
        <v>92</v>
      </c>
      <c r="B30" s="3781"/>
      <c r="C30" s="30"/>
      <c r="D30" s="3804" t="e">
        <f>'10,00'!#REF!</f>
        <v>#REF!</v>
      </c>
      <c r="E30" s="30"/>
      <c r="F30" s="13"/>
      <c r="G30" s="2448"/>
      <c r="H30" s="2448"/>
      <c r="I30" s="2448"/>
      <c r="J30" s="2448"/>
      <c r="K30" s="2448"/>
      <c r="L30" s="1"/>
      <c r="N30" s="3781" t="s">
        <v>92</v>
      </c>
      <c r="O30" s="2475">
        <f>'10,00'!X226</f>
        <v>0</v>
      </c>
      <c r="P30" s="3561">
        <f>'19,00'!X226</f>
        <v>0</v>
      </c>
      <c r="Q30" s="30"/>
      <c r="R30" s="13"/>
      <c r="S30" s="3996"/>
      <c r="T30" s="3837"/>
      <c r="U30" s="3837"/>
      <c r="V30" s="2448"/>
      <c r="W30" s="148"/>
      <c r="X30" s="1"/>
    </row>
    <row r="31" spans="1:24" ht="33.75" customHeight="1">
      <c r="A31" s="3791" t="s">
        <v>93</v>
      </c>
      <c r="B31" s="3791"/>
      <c r="C31" s="30"/>
      <c r="D31" s="3804" t="e">
        <f>'10,00'!#REF!</f>
        <v>#REF!</v>
      </c>
      <c r="E31" s="30"/>
      <c r="F31" s="13"/>
      <c r="G31" s="2448"/>
      <c r="H31" s="2448"/>
      <c r="I31" s="2448"/>
      <c r="J31" s="2448"/>
      <c r="K31" s="2448"/>
      <c r="L31" s="1"/>
      <c r="N31" s="3791" t="s">
        <v>93</v>
      </c>
      <c r="O31" s="2475">
        <f>'10,00'!F278</f>
        <v>0</v>
      </c>
      <c r="P31" s="3561">
        <f>'10,00'!F278</f>
        <v>0</v>
      </c>
      <c r="Q31" s="30"/>
      <c r="R31" s="13"/>
      <c r="S31" s="3996"/>
      <c r="T31" s="3837"/>
      <c r="U31" s="3837"/>
      <c r="V31" s="2448"/>
      <c r="W31" s="148"/>
      <c r="X31" s="1"/>
    </row>
    <row r="32" spans="1:24" ht="33.75" customHeight="1">
      <c r="A32" s="14" t="s">
        <v>542</v>
      </c>
      <c r="B32" s="14"/>
      <c r="C32" s="30"/>
      <c r="D32" s="3804" t="e">
        <f>'10,00'!#REF!</f>
        <v>#REF!</v>
      </c>
      <c r="E32" s="30"/>
      <c r="F32" s="13"/>
      <c r="G32" s="2448"/>
      <c r="H32" s="2448"/>
      <c r="I32" s="2448"/>
      <c r="J32" s="2448"/>
      <c r="K32" s="2448"/>
      <c r="L32" s="1"/>
      <c r="N32" s="14" t="str">
        <f>A32</f>
        <v>Весна</v>
      </c>
      <c r="O32" s="2475">
        <f>'10,00'!O278</f>
        <v>60</v>
      </c>
      <c r="P32" s="3561">
        <f>'19,00'!O278</f>
        <v>0</v>
      </c>
      <c r="Q32" s="30"/>
      <c r="R32" s="13"/>
      <c r="S32" s="3996"/>
      <c r="T32" s="3837"/>
      <c r="U32" s="3837"/>
      <c r="V32" s="2448"/>
      <c r="W32" s="148"/>
      <c r="X32" s="1"/>
    </row>
    <row r="33" spans="1:24" ht="33.75" customHeight="1">
      <c r="A33" s="14"/>
      <c r="B33" s="14"/>
      <c r="C33" s="30"/>
      <c r="D33" s="3804" t="e">
        <f>'10,00'!#REF!</f>
        <v>#REF!</v>
      </c>
      <c r="E33" s="30"/>
      <c r="F33" s="13"/>
      <c r="G33" s="2448"/>
      <c r="H33" s="2448"/>
      <c r="I33" s="2448"/>
      <c r="J33" s="2448"/>
      <c r="K33" s="2448"/>
      <c r="L33" s="1"/>
      <c r="N33" s="14" t="s">
        <v>872</v>
      </c>
      <c r="O33" s="2475">
        <f>'10,00'!F122</f>
        <v>0</v>
      </c>
      <c r="P33" s="3561">
        <f>'19,00'!F122</f>
        <v>0</v>
      </c>
      <c r="Q33" s="30"/>
      <c r="R33" s="13"/>
      <c r="S33" s="3996"/>
      <c r="T33" s="3837"/>
      <c r="U33" s="3837"/>
      <c r="V33" s="2448"/>
      <c r="W33" s="148"/>
      <c r="X33" s="1"/>
    </row>
    <row r="34" spans="1:24" ht="33.75" customHeight="1">
      <c r="A34" s="14"/>
      <c r="B34" s="14"/>
      <c r="C34" s="30"/>
      <c r="D34" s="3804" t="e">
        <f>'10,00'!#REF!</f>
        <v>#REF!</v>
      </c>
      <c r="E34" s="30"/>
      <c r="F34" s="13"/>
      <c r="G34" s="2448"/>
      <c r="H34" s="2448"/>
      <c r="I34" s="2448"/>
      <c r="J34" s="2448"/>
      <c r="K34" s="2448"/>
      <c r="L34" s="1"/>
      <c r="N34" s="14" t="s">
        <v>898</v>
      </c>
      <c r="O34" s="2475">
        <f>'10,00'!O122</f>
        <v>0</v>
      </c>
      <c r="P34" s="3561">
        <f>'19,00'!O122</f>
        <v>0</v>
      </c>
      <c r="Q34" s="30"/>
      <c r="R34" s="13"/>
      <c r="S34" s="3996"/>
      <c r="T34" s="3837"/>
      <c r="U34" s="3837"/>
      <c r="V34" s="2448"/>
      <c r="W34" s="148"/>
      <c r="X34" s="1"/>
    </row>
    <row r="35" spans="1:24" ht="33.75" customHeight="1">
      <c r="A35" s="15"/>
      <c r="B35" s="15"/>
      <c r="C35" s="30"/>
      <c r="D35" s="3804" t="e">
        <f>'10,00'!#REF!</f>
        <v>#REF!</v>
      </c>
      <c r="E35" s="30"/>
      <c r="F35" s="13"/>
      <c r="G35" s="2448"/>
      <c r="H35" s="2448"/>
      <c r="I35" s="2448"/>
      <c r="J35" s="2448"/>
      <c r="K35" s="2448"/>
      <c r="L35" s="1"/>
      <c r="N35" s="15"/>
      <c r="O35" s="30"/>
      <c r="P35" s="3804"/>
      <c r="Q35" s="30"/>
      <c r="R35" s="13"/>
      <c r="S35" s="3996"/>
      <c r="T35" s="3838"/>
      <c r="U35" s="3838"/>
      <c r="V35" s="2448"/>
      <c r="W35" s="148"/>
      <c r="X35" s="1"/>
    </row>
    <row r="36" spans="1:24" ht="33.75" customHeight="1">
      <c r="A36" s="16"/>
      <c r="B36" s="16"/>
      <c r="C36" s="30"/>
      <c r="D36" s="3804" t="e">
        <f>'10,00'!#REF!</f>
        <v>#REF!</v>
      </c>
      <c r="E36" s="30"/>
      <c r="F36" s="13"/>
      <c r="G36" s="2448"/>
      <c r="H36" s="2448"/>
      <c r="I36" s="2448"/>
      <c r="J36" s="2448"/>
      <c r="K36" s="2448"/>
      <c r="L36" s="1"/>
      <c r="N36" s="16"/>
      <c r="O36" s="30"/>
      <c r="P36" s="3804"/>
      <c r="Q36" s="30"/>
      <c r="R36" s="13"/>
      <c r="S36" s="3996"/>
      <c r="T36" s="3838"/>
      <c r="U36" s="3838"/>
      <c r="V36" s="2448"/>
      <c r="W36" s="148"/>
      <c r="X36" s="1"/>
    </row>
    <row r="37" spans="1:24" ht="33.75" customHeight="1">
      <c r="A37" s="17"/>
      <c r="B37" s="17"/>
      <c r="C37" s="30"/>
      <c r="D37" s="3804" t="e">
        <f>'10,00'!#REF!</f>
        <v>#REF!</v>
      </c>
      <c r="E37" s="30"/>
      <c r="F37" s="13"/>
      <c r="G37" s="2448"/>
      <c r="H37" s="2448"/>
      <c r="I37" s="2448"/>
      <c r="J37" s="2448"/>
      <c r="K37" s="2448"/>
      <c r="L37" s="1"/>
      <c r="N37" s="17"/>
      <c r="O37" s="30"/>
      <c r="P37" s="3804"/>
      <c r="Q37" s="30"/>
      <c r="R37" s="13"/>
      <c r="S37" s="3996"/>
      <c r="T37" s="3838"/>
      <c r="U37" s="3838"/>
      <c r="V37" s="2448"/>
      <c r="W37" s="148"/>
      <c r="X37" s="1"/>
    </row>
    <row r="38" spans="1:24" ht="33.75" customHeight="1" thickBot="1">
      <c r="A38" s="15"/>
      <c r="B38" s="15"/>
      <c r="C38" s="30"/>
      <c r="D38" s="3804" t="e">
        <f>'10,00'!#REF!</f>
        <v>#REF!</v>
      </c>
      <c r="E38" s="30"/>
      <c r="F38" s="13"/>
      <c r="G38" s="2448"/>
      <c r="H38" s="2448"/>
      <c r="I38" s="2448"/>
      <c r="J38" s="2448"/>
      <c r="K38" s="2448"/>
      <c r="L38" s="1"/>
      <c r="N38" s="15"/>
      <c r="O38" s="403"/>
      <c r="P38" s="404"/>
      <c r="Q38" s="403"/>
      <c r="R38" s="3325"/>
      <c r="S38" s="3996"/>
      <c r="T38" s="3838"/>
      <c r="U38" s="3838"/>
      <c r="V38" s="2448"/>
      <c r="W38" s="148"/>
      <c r="X38" s="1"/>
    </row>
    <row r="39" spans="1:24" ht="33.75" customHeight="1" thickBot="1">
      <c r="A39" s="18" t="s">
        <v>96</v>
      </c>
      <c r="B39" s="18"/>
      <c r="C39" s="31"/>
      <c r="D39" s="34" t="e">
        <f>SUM(D16:D38)</f>
        <v>#REF!</v>
      </c>
      <c r="E39" s="31"/>
      <c r="F39" s="19"/>
      <c r="G39" s="2448"/>
      <c r="H39" s="2448"/>
      <c r="I39" s="2448"/>
      <c r="J39" s="2448"/>
      <c r="K39" s="2448"/>
      <c r="L39" s="1"/>
      <c r="N39" s="18" t="s">
        <v>96</v>
      </c>
      <c r="O39" s="3839">
        <f>SUM(O16:O38)</f>
        <v>200</v>
      </c>
      <c r="P39" s="3839">
        <f>SUM(P16:P38)</f>
        <v>120</v>
      </c>
      <c r="Q39" s="3840"/>
      <c r="R39" s="80"/>
      <c r="S39" s="2448"/>
      <c r="T39" s="3837"/>
      <c r="U39" s="3837"/>
      <c r="V39" s="2448"/>
      <c r="W39" s="148"/>
      <c r="X39" s="1"/>
    </row>
    <row r="40" spans="1:24" ht="33.75" customHeight="1" thickBot="1">
      <c r="A40" s="3780" t="s">
        <v>97</v>
      </c>
      <c r="B40" s="4457"/>
      <c r="C40" s="4458"/>
      <c r="D40" s="4458"/>
      <c r="E40" s="4458"/>
      <c r="F40" s="4459"/>
      <c r="G40" s="3803"/>
      <c r="H40" s="2448"/>
      <c r="I40" s="2448"/>
      <c r="J40" s="2448"/>
      <c r="K40" s="2448"/>
      <c r="L40" s="1"/>
      <c r="N40" s="77" t="s">
        <v>932</v>
      </c>
      <c r="O40" s="4509"/>
      <c r="P40" s="4509"/>
      <c r="Q40" s="4509"/>
      <c r="R40" s="4510"/>
      <c r="S40" s="4508"/>
      <c r="T40" s="4508"/>
      <c r="U40" s="4508"/>
      <c r="V40" s="4508"/>
      <c r="W40" s="4508"/>
      <c r="X40" s="1"/>
    </row>
    <row r="41" spans="1:24" ht="33.75" customHeight="1" thickBot="1">
      <c r="A41" s="3781" t="s">
        <v>98</v>
      </c>
      <c r="B41" s="4460"/>
      <c r="C41" s="4461"/>
      <c r="D41" s="4461"/>
      <c r="E41" s="4461"/>
      <c r="F41" s="4462"/>
      <c r="G41" s="3803"/>
      <c r="H41" s="2448"/>
      <c r="I41" s="2448"/>
      <c r="J41" s="2448"/>
      <c r="K41" s="2448"/>
      <c r="L41" s="1"/>
      <c r="N41" s="77" t="s">
        <v>98</v>
      </c>
      <c r="O41" s="4509"/>
      <c r="P41" s="4509"/>
      <c r="Q41" s="4509"/>
      <c r="R41" s="4510"/>
      <c r="S41" s="4508"/>
      <c r="T41" s="4508"/>
      <c r="U41" s="4508"/>
      <c r="V41" s="4508"/>
      <c r="W41" s="4508"/>
      <c r="X41" s="1"/>
    </row>
    <row r="42" spans="1:24" ht="33.75" customHeight="1" thickBot="1">
      <c r="A42" s="20" t="s">
        <v>79</v>
      </c>
      <c r="B42" s="4463"/>
      <c r="C42" s="4464"/>
      <c r="D42" s="4464"/>
      <c r="E42" s="4464"/>
      <c r="F42" s="4465"/>
      <c r="G42" s="3803"/>
      <c r="H42" s="2448"/>
      <c r="I42" s="2448"/>
      <c r="J42" s="2448"/>
      <c r="K42" s="2448"/>
      <c r="L42" s="1"/>
      <c r="N42" s="3848"/>
      <c r="O42" s="3843"/>
      <c r="P42" s="3843"/>
      <c r="Q42" s="3843"/>
      <c r="R42" s="3843"/>
      <c r="S42" s="4508"/>
      <c r="T42" s="4508"/>
      <c r="U42" s="4508"/>
      <c r="V42" s="4508"/>
      <c r="W42" s="4508"/>
      <c r="X42" s="1"/>
    </row>
    <row r="43" spans="1:24" ht="28.5" customHeight="1">
      <c r="A43" s="4484" t="s">
        <v>99</v>
      </c>
      <c r="B43" s="4484"/>
      <c r="C43" s="4485"/>
      <c r="D43" s="4485"/>
      <c r="E43" s="4485"/>
      <c r="F43" s="4486"/>
      <c r="G43" s="3795"/>
      <c r="H43" s="2448"/>
      <c r="I43" s="2448"/>
      <c r="J43" s="2448"/>
      <c r="K43" s="2448"/>
      <c r="L43" s="1"/>
      <c r="N43" s="3786"/>
      <c r="O43" s="3795"/>
      <c r="P43" s="3795"/>
      <c r="Q43" s="3795"/>
      <c r="R43" s="3795"/>
      <c r="S43" s="4508"/>
      <c r="T43" s="4508"/>
      <c r="U43" s="4508"/>
      <c r="V43" s="4508"/>
      <c r="W43" s="4508"/>
      <c r="X43" s="1"/>
    </row>
    <row r="44" spans="1:24" ht="29.25" thickBot="1">
      <c r="A44" s="4487"/>
      <c r="B44" s="4487"/>
      <c r="C44" s="4488"/>
      <c r="D44" s="4488"/>
      <c r="E44" s="4488"/>
      <c r="F44" s="4489"/>
      <c r="G44" s="3795"/>
      <c r="H44" s="2448"/>
      <c r="I44" s="2448"/>
      <c r="J44" s="2448"/>
      <c r="K44" s="2448"/>
      <c r="L44" s="1"/>
      <c r="N44" s="3786"/>
      <c r="O44" s="3795"/>
      <c r="P44" s="3795"/>
      <c r="Q44" s="3795"/>
      <c r="R44" s="3795"/>
      <c r="S44" s="4508"/>
      <c r="T44" s="4508"/>
      <c r="U44" s="4508"/>
      <c r="V44" s="4508"/>
      <c r="W44" s="4508"/>
      <c r="X44" s="1"/>
    </row>
    <row r="45" spans="1:24" ht="24" thickBot="1">
      <c r="A45" s="21"/>
      <c r="B45" s="333"/>
      <c r="C45" s="22"/>
      <c r="D45" s="22"/>
      <c r="E45" s="22"/>
      <c r="F45" s="22"/>
      <c r="G45" s="22"/>
      <c r="H45" s="22"/>
      <c r="I45" s="22"/>
      <c r="J45" s="22"/>
      <c r="K45" s="22"/>
      <c r="L45" s="23"/>
      <c r="N45" s="21"/>
      <c r="O45" s="22"/>
      <c r="P45" s="22"/>
      <c r="Q45" s="22"/>
      <c r="R45" s="22"/>
      <c r="S45" s="22"/>
      <c r="T45" s="22"/>
      <c r="U45" s="22"/>
      <c r="V45" s="22"/>
      <c r="W45" s="22"/>
      <c r="X45" s="23"/>
    </row>
    <row r="46" spans="1:24" ht="27" thickBot="1">
      <c r="A46" s="24"/>
      <c r="B46" s="25"/>
      <c r="C46" s="25"/>
      <c r="D46" s="25"/>
      <c r="E46" s="25"/>
      <c r="F46" s="25"/>
      <c r="G46" s="26" t="s">
        <v>100</v>
      </c>
      <c r="H46" s="4477"/>
      <c r="I46" s="4478"/>
      <c r="J46" s="4478"/>
      <c r="K46" s="4478"/>
      <c r="L46" s="4479"/>
      <c r="N46" s="24"/>
      <c r="O46" s="25"/>
      <c r="P46" s="25"/>
      <c r="Q46" s="25"/>
      <c r="R46" s="25"/>
      <c r="S46" s="26" t="s">
        <v>100</v>
      </c>
      <c r="T46" s="4477"/>
      <c r="U46" s="4478"/>
      <c r="V46" s="4478"/>
      <c r="W46" s="4478"/>
      <c r="X46" s="4479"/>
    </row>
    <row r="74" spans="1:17" ht="18.75">
      <c r="A74" s="27"/>
      <c r="B74" s="3253"/>
      <c r="C74" s="27"/>
      <c r="D74" s="27"/>
      <c r="E74" s="27"/>
      <c r="N74" s="27"/>
      <c r="O74" s="27"/>
      <c r="P74" s="27"/>
      <c r="Q74" s="27"/>
    </row>
    <row r="75" spans="1:17" ht="18.75">
      <c r="A75" s="27"/>
      <c r="B75" s="3253"/>
      <c r="C75" s="27"/>
      <c r="D75" s="27"/>
      <c r="E75" s="27"/>
      <c r="N75" s="27"/>
      <c r="O75" s="27"/>
      <c r="P75" s="27"/>
      <c r="Q75" s="27"/>
    </row>
  </sheetData>
  <mergeCells count="96">
    <mergeCell ref="N14:N15"/>
    <mergeCell ref="O14:O15"/>
    <mergeCell ref="N2:N3"/>
    <mergeCell ref="X10:X13"/>
    <mergeCell ref="S16:S38"/>
    <mergeCell ref="X14:X15"/>
    <mergeCell ref="P14:P15"/>
    <mergeCell ref="Q14:Q15"/>
    <mergeCell ref="N10:R13"/>
    <mergeCell ref="O7:P7"/>
    <mergeCell ref="Q7:R7"/>
    <mergeCell ref="S7:T7"/>
    <mergeCell ref="O8:P8"/>
    <mergeCell ref="Q8:R8"/>
    <mergeCell ref="S8:T8"/>
    <mergeCell ref="O9:P9"/>
    <mergeCell ref="T46:X46"/>
    <mergeCell ref="R14:R15"/>
    <mergeCell ref="S14:S15"/>
    <mergeCell ref="T14:T15"/>
    <mergeCell ref="U14:U15"/>
    <mergeCell ref="V14:V15"/>
    <mergeCell ref="W14:W15"/>
    <mergeCell ref="S40:W44"/>
    <mergeCell ref="O41:R41"/>
    <mergeCell ref="O40:R40"/>
    <mergeCell ref="O1:V1"/>
    <mergeCell ref="W1:X1"/>
    <mergeCell ref="O2:P2"/>
    <mergeCell ref="Q2:R2"/>
    <mergeCell ref="S2:T2"/>
    <mergeCell ref="U2:V3"/>
    <mergeCell ref="W2:X9"/>
    <mergeCell ref="U4:V4"/>
    <mergeCell ref="U5:V5"/>
    <mergeCell ref="U7:V7"/>
    <mergeCell ref="U9:V9"/>
    <mergeCell ref="U6:V6"/>
    <mergeCell ref="U8:V8"/>
    <mergeCell ref="O6:P6"/>
    <mergeCell ref="Q6:R6"/>
    <mergeCell ref="S6:T6"/>
    <mergeCell ref="A10:F13"/>
    <mergeCell ref="K1:L1"/>
    <mergeCell ref="H46:L46"/>
    <mergeCell ref="F14:F15"/>
    <mergeCell ref="G14:G15"/>
    <mergeCell ref="I4:J4"/>
    <mergeCell ref="I5:J5"/>
    <mergeCell ref="I7:J7"/>
    <mergeCell ref="B43:F44"/>
    <mergeCell ref="D14:D15"/>
    <mergeCell ref="E14:E15"/>
    <mergeCell ref="I9:J9"/>
    <mergeCell ref="K2:L9"/>
    <mergeCell ref="B4:C4"/>
    <mergeCell ref="A43:A44"/>
    <mergeCell ref="A14:A15"/>
    <mergeCell ref="C14:C15"/>
    <mergeCell ref="B14:B15"/>
    <mergeCell ref="B40:F40"/>
    <mergeCell ref="B41:F41"/>
    <mergeCell ref="B42:F42"/>
    <mergeCell ref="A2:A3"/>
    <mergeCell ref="E2:F2"/>
    <mergeCell ref="G2:H2"/>
    <mergeCell ref="I2:J3"/>
    <mergeCell ref="B2:D2"/>
    <mergeCell ref="S4:T4"/>
    <mergeCell ref="S5:T5"/>
    <mergeCell ref="I6:J6"/>
    <mergeCell ref="E4:F4"/>
    <mergeCell ref="Q9:R9"/>
    <mergeCell ref="S9:T9"/>
    <mergeCell ref="E5:F5"/>
    <mergeCell ref="G5:H5"/>
    <mergeCell ref="O4:P4"/>
    <mergeCell ref="Q4:R4"/>
    <mergeCell ref="O5:P5"/>
    <mergeCell ref="Q5:R5"/>
    <mergeCell ref="G4:H4"/>
    <mergeCell ref="B1:J1"/>
    <mergeCell ref="B8:C8"/>
    <mergeCell ref="B9:C9"/>
    <mergeCell ref="E8:F8"/>
    <mergeCell ref="E9:F9"/>
    <mergeCell ref="I8:J8"/>
    <mergeCell ref="G6:H6"/>
    <mergeCell ref="G7:H7"/>
    <mergeCell ref="G8:H8"/>
    <mergeCell ref="G9:H9"/>
    <mergeCell ref="B6:C6"/>
    <mergeCell ref="B7:C7"/>
    <mergeCell ref="E7:F7"/>
    <mergeCell ref="E6:F6"/>
    <mergeCell ref="B5:C5"/>
  </mergeCells>
  <pageMargins left="0.19685039370078741" right="0.19685039370078741" top="1.0629921259842521" bottom="0.94488188976377963" header="0.51181102362204722" footer="0.55118110236220474"/>
  <pageSetup paperSize="9" scale="51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0"/>
    <pageSetUpPr fitToPage="1"/>
  </sheetPr>
  <dimension ref="A1:O74"/>
  <sheetViews>
    <sheetView zoomScale="80" zoomScaleNormal="80" workbookViewId="0">
      <selection sqref="A1:B1"/>
    </sheetView>
  </sheetViews>
  <sheetFormatPr defaultRowHeight="12.75"/>
  <cols>
    <col min="1" max="1" width="39.7109375" customWidth="1"/>
    <col min="2" max="2" width="13.85546875" customWidth="1"/>
    <col min="3" max="3" width="16.140625" customWidth="1"/>
    <col min="4" max="4" width="13.85546875" hidden="1" customWidth="1"/>
    <col min="5" max="5" width="14.140625" customWidth="1"/>
    <col min="6" max="6" width="16.42578125" customWidth="1"/>
    <col min="7" max="7" width="15.7109375" customWidth="1"/>
    <col min="8" max="8" width="12.28515625" customWidth="1"/>
    <col min="9" max="9" width="12.5703125" customWidth="1"/>
    <col min="10" max="10" width="11.42578125" customWidth="1"/>
    <col min="11" max="11" width="10.5703125" customWidth="1"/>
    <col min="12" max="12" width="11.5703125" customWidth="1"/>
    <col min="13" max="15" width="15.7109375" customWidth="1"/>
  </cols>
  <sheetData>
    <row r="1" spans="1:15" ht="62.25" thickBot="1">
      <c r="A1" s="4556">
        <f>'Основная продукция'!B2</f>
        <v>44606</v>
      </c>
      <c r="B1" s="4557"/>
      <c r="C1" s="4420" t="s">
        <v>819</v>
      </c>
      <c r="D1" s="4420"/>
      <c r="E1" s="4420"/>
      <c r="F1" s="4420"/>
      <c r="G1" s="4420"/>
      <c r="H1" s="4420"/>
      <c r="I1" s="4420"/>
      <c r="J1" s="4420"/>
      <c r="K1" s="4420"/>
      <c r="L1" s="3379"/>
      <c r="M1" s="3379"/>
      <c r="N1" s="4475" t="s">
        <v>336</v>
      </c>
      <c r="O1" s="4476"/>
    </row>
    <row r="2" spans="1:15" ht="23.25">
      <c r="A2" s="4558"/>
      <c r="B2" s="4559"/>
      <c r="C2" s="4481"/>
      <c r="D2" s="4481"/>
      <c r="E2" s="4481"/>
      <c r="F2" s="4481"/>
      <c r="G2" s="4481"/>
      <c r="H2" s="4481"/>
      <c r="I2" s="4481"/>
      <c r="J2" s="4481"/>
      <c r="K2" s="4481"/>
      <c r="L2" s="3378"/>
      <c r="M2" s="3378"/>
      <c r="N2" s="2448"/>
      <c r="O2" s="1"/>
    </row>
    <row r="3" spans="1:15" ht="23.25">
      <c r="A3" s="4558"/>
      <c r="B3" s="4559"/>
      <c r="C3" s="3320"/>
      <c r="D3" s="4481"/>
      <c r="E3" s="4481"/>
      <c r="F3" s="3320"/>
      <c r="G3" s="3320"/>
      <c r="H3" s="3320"/>
      <c r="I3" s="3320"/>
      <c r="J3" s="4481"/>
      <c r="K3" s="4481"/>
      <c r="L3" s="3378"/>
      <c r="M3" s="3378"/>
      <c r="N3" s="2448"/>
      <c r="O3" s="1"/>
    </row>
    <row r="4" spans="1:15" ht="23.25">
      <c r="A4" s="4560"/>
      <c r="B4" s="4561"/>
      <c r="C4" s="333"/>
      <c r="D4" s="4562"/>
      <c r="E4" s="4562"/>
      <c r="F4" s="22"/>
      <c r="G4" s="22"/>
      <c r="H4" s="3324"/>
      <c r="I4" s="22"/>
      <c r="J4" s="4541"/>
      <c r="K4" s="4541"/>
      <c r="L4" s="3381"/>
      <c r="M4" s="3381"/>
      <c r="N4" s="2448"/>
      <c r="O4" s="1"/>
    </row>
    <row r="5" spans="1:15" ht="23.25">
      <c r="A5" s="4560"/>
      <c r="B5" s="4561"/>
      <c r="C5" s="333"/>
      <c r="D5" s="4562"/>
      <c r="E5" s="4562"/>
      <c r="F5" s="22"/>
      <c r="G5" s="22"/>
      <c r="H5" s="3324"/>
      <c r="I5" s="22"/>
      <c r="J5" s="4541"/>
      <c r="K5" s="4541"/>
      <c r="L5" s="3381"/>
      <c r="M5" s="3381"/>
      <c r="N5" s="2448"/>
      <c r="O5" s="1"/>
    </row>
    <row r="6" spans="1:15" ht="23.25">
      <c r="A6" s="4538"/>
      <c r="B6" s="4539"/>
      <c r="C6" s="3321"/>
      <c r="D6" s="4540"/>
      <c r="E6" s="4540"/>
      <c r="F6" s="22"/>
      <c r="G6" s="22"/>
      <c r="H6" s="22"/>
      <c r="I6" s="22"/>
      <c r="J6" s="4541"/>
      <c r="K6" s="4541"/>
      <c r="L6" s="3381"/>
      <c r="M6" s="3381"/>
      <c r="N6" s="2448"/>
      <c r="O6" s="1"/>
    </row>
    <row r="7" spans="1:15" ht="24" thickBot="1">
      <c r="A7" s="4538"/>
      <c r="B7" s="4539"/>
      <c r="C7" s="4548"/>
      <c r="D7" s="4548"/>
      <c r="E7" s="4548"/>
      <c r="F7" s="4549"/>
      <c r="G7" s="4549"/>
      <c r="H7" s="4549"/>
      <c r="I7" s="4549"/>
      <c r="J7" s="4541"/>
      <c r="K7" s="4541"/>
      <c r="L7" s="3381"/>
      <c r="M7" s="3381"/>
      <c r="N7" s="2448"/>
      <c r="O7" s="1"/>
    </row>
    <row r="8" spans="1:15" ht="12.75" customHeight="1">
      <c r="A8" s="4530" t="s">
        <v>75</v>
      </c>
      <c r="B8" s="4531"/>
      <c r="C8" s="4542"/>
      <c r="D8" s="4543"/>
      <c r="E8" s="4543"/>
      <c r="F8" s="4543"/>
      <c r="G8" s="4543"/>
      <c r="H8" s="4543"/>
      <c r="I8" s="4543"/>
      <c r="J8" s="4543"/>
      <c r="K8" s="4543"/>
      <c r="L8" s="4543"/>
      <c r="M8" s="4543"/>
      <c r="N8" s="4544"/>
      <c r="O8" s="4515"/>
    </row>
    <row r="9" spans="1:15" ht="13.5" customHeight="1" thickBot="1">
      <c r="A9" s="4532"/>
      <c r="B9" s="4533"/>
      <c r="C9" s="4545"/>
      <c r="D9" s="4546"/>
      <c r="E9" s="4546"/>
      <c r="F9" s="4546"/>
      <c r="G9" s="4546"/>
      <c r="H9" s="4546"/>
      <c r="I9" s="4546"/>
      <c r="J9" s="4546"/>
      <c r="K9" s="4546"/>
      <c r="L9" s="4546"/>
      <c r="M9" s="4546"/>
      <c r="N9" s="4547"/>
      <c r="O9" s="4515"/>
    </row>
    <row r="10" spans="1:15" ht="12.75" customHeight="1">
      <c r="A10" s="4534" t="s">
        <v>76</v>
      </c>
      <c r="B10" s="4535"/>
      <c r="C10" s="4542"/>
      <c r="D10" s="4543"/>
      <c r="E10" s="4543"/>
      <c r="F10" s="4543"/>
      <c r="G10" s="4543"/>
      <c r="H10" s="4543"/>
      <c r="I10" s="4543"/>
      <c r="J10" s="4543"/>
      <c r="K10" s="4543"/>
      <c r="L10" s="4543"/>
      <c r="M10" s="4543"/>
      <c r="N10" s="4544"/>
      <c r="O10" s="4515"/>
    </row>
    <row r="11" spans="1:15" ht="13.5" customHeight="1" thickBot="1">
      <c r="A11" s="4536"/>
      <c r="B11" s="4537"/>
      <c r="C11" s="4545"/>
      <c r="D11" s="4546"/>
      <c r="E11" s="4546"/>
      <c r="F11" s="4546"/>
      <c r="G11" s="4546"/>
      <c r="H11" s="4546"/>
      <c r="I11" s="4546"/>
      <c r="J11" s="4546"/>
      <c r="K11" s="4546"/>
      <c r="L11" s="4546"/>
      <c r="M11" s="4546"/>
      <c r="N11" s="4547"/>
      <c r="O11" s="4515"/>
    </row>
    <row r="12" spans="1:15" ht="28.5" customHeight="1" thickBot="1">
      <c r="A12" s="4550" t="s">
        <v>77</v>
      </c>
      <c r="B12" s="4551"/>
      <c r="C12" s="4589" t="s">
        <v>859</v>
      </c>
      <c r="D12" s="4590"/>
      <c r="E12" s="4590"/>
      <c r="F12" s="4590"/>
      <c r="G12" s="4591"/>
      <c r="H12" s="4583" t="s">
        <v>77</v>
      </c>
      <c r="I12" s="4584"/>
      <c r="J12" s="4592" t="s">
        <v>862</v>
      </c>
      <c r="K12" s="4593"/>
      <c r="L12" s="4593"/>
      <c r="M12" s="4593"/>
      <c r="N12" s="4594"/>
      <c r="O12" s="3380"/>
    </row>
    <row r="13" spans="1:15" ht="12.75" customHeight="1">
      <c r="A13" s="4552"/>
      <c r="B13" s="4553"/>
      <c r="C13" s="4567">
        <v>0.375</v>
      </c>
      <c r="D13" s="4567">
        <v>0</v>
      </c>
      <c r="E13" s="4567">
        <v>0.8125</v>
      </c>
      <c r="F13" s="4565" t="s">
        <v>350</v>
      </c>
      <c r="G13" s="4565" t="s">
        <v>78</v>
      </c>
      <c r="H13" s="4585"/>
      <c r="I13" s="4586"/>
      <c r="J13" s="4595">
        <v>0.22916666666666666</v>
      </c>
      <c r="K13" s="4595">
        <v>0.54166666666666663</v>
      </c>
      <c r="L13" s="4595">
        <v>0.8125</v>
      </c>
      <c r="M13" s="4597" t="s">
        <v>350</v>
      </c>
      <c r="N13" s="4597" t="s">
        <v>78</v>
      </c>
      <c r="O13" s="4516"/>
    </row>
    <row r="14" spans="1:15" ht="13.5" customHeight="1" thickBot="1">
      <c r="A14" s="4554"/>
      <c r="B14" s="4555"/>
      <c r="C14" s="4566"/>
      <c r="D14" s="4566"/>
      <c r="E14" s="4568"/>
      <c r="F14" s="4566"/>
      <c r="G14" s="4566"/>
      <c r="H14" s="4587"/>
      <c r="I14" s="4588"/>
      <c r="J14" s="4596"/>
      <c r="K14" s="4596"/>
      <c r="L14" s="4598"/>
      <c r="M14" s="4596"/>
      <c r="N14" s="4596"/>
      <c r="O14" s="4516"/>
    </row>
    <row r="15" spans="1:15" ht="26.25">
      <c r="A15" s="4457" t="s">
        <v>820</v>
      </c>
      <c r="B15" s="4459"/>
      <c r="C15" s="3326">
        <f>'10,00'!F24</f>
        <v>0</v>
      </c>
      <c r="D15" s="3972"/>
      <c r="E15" s="3559">
        <f>'19,00'!F24</f>
        <v>0</v>
      </c>
      <c r="F15" s="28"/>
      <c r="G15" s="12"/>
      <c r="H15" s="4457" t="s">
        <v>822</v>
      </c>
      <c r="I15" s="4459"/>
      <c r="J15" s="3326">
        <f>'Оз 5;30'!F11</f>
        <v>5</v>
      </c>
      <c r="K15" s="2473">
        <f>'Оз 13;00'!F11</f>
        <v>0</v>
      </c>
      <c r="L15" s="3559">
        <f>'Оз 19;00'!F11</f>
        <v>0</v>
      </c>
      <c r="M15" s="28"/>
      <c r="N15" s="12"/>
      <c r="O15" s="1"/>
    </row>
    <row r="16" spans="1:15" ht="26.25">
      <c r="A16" s="4460" t="s">
        <v>522</v>
      </c>
      <c r="B16" s="4462"/>
      <c r="C16" s="3327">
        <f>'10,00'!O24</f>
        <v>0</v>
      </c>
      <c r="D16" s="3973"/>
      <c r="E16" s="3560">
        <f>'19,00'!O24</f>
        <v>0</v>
      </c>
      <c r="F16" s="30"/>
      <c r="G16" s="13"/>
      <c r="H16" s="4460" t="s">
        <v>226</v>
      </c>
      <c r="I16" s="4462"/>
      <c r="J16" s="3327">
        <f>'Оз 5;30'!P11</f>
        <v>0</v>
      </c>
      <c r="K16" s="2474">
        <f>'Оз 13;00'!P11</f>
        <v>0</v>
      </c>
      <c r="L16" s="3560">
        <f>'Оз 19;00'!P11</f>
        <v>5</v>
      </c>
      <c r="M16" s="30"/>
      <c r="N16" s="13"/>
      <c r="O16" s="1"/>
    </row>
    <row r="17" spans="1:15" ht="26.25">
      <c r="A17" s="4460" t="s">
        <v>821</v>
      </c>
      <c r="B17" s="4462"/>
      <c r="C17" s="3327">
        <f>'10,00'!X24</f>
        <v>5</v>
      </c>
      <c r="D17" s="3973"/>
      <c r="E17" s="3560">
        <f>'19,00'!X24</f>
        <v>15</v>
      </c>
      <c r="F17" s="30"/>
      <c r="G17" s="13"/>
      <c r="H17" s="4460" t="s">
        <v>860</v>
      </c>
      <c r="I17" s="4462"/>
      <c r="J17" s="3327">
        <f>'Оз 5;30'!Z11</f>
        <v>0</v>
      </c>
      <c r="K17" s="2474">
        <f>'Оз 13;00'!Z11</f>
        <v>0</v>
      </c>
      <c r="L17" s="3560">
        <f>'Оз 19;00'!Z11</f>
        <v>5</v>
      </c>
      <c r="M17" s="30"/>
      <c r="N17" s="13"/>
      <c r="O17" s="1"/>
    </row>
    <row r="18" spans="1:15" ht="26.25">
      <c r="A18" s="4460" t="s">
        <v>82</v>
      </c>
      <c r="B18" s="4462"/>
      <c r="C18" s="3327">
        <f>'10,00'!F76</f>
        <v>0</v>
      </c>
      <c r="D18" s="3973"/>
      <c r="E18" s="3560">
        <f>'19,00'!F76</f>
        <v>5</v>
      </c>
      <c r="F18" s="30"/>
      <c r="G18" s="13"/>
      <c r="H18" s="4460" t="s">
        <v>542</v>
      </c>
      <c r="I18" s="4462"/>
      <c r="J18" s="3327">
        <f>'Оз 5;30'!AT11</f>
        <v>5</v>
      </c>
      <c r="K18" s="2474">
        <f>'Оз 13;00'!AT11</f>
        <v>0</v>
      </c>
      <c r="L18" s="3560">
        <f>'Оз 19;00'!AT11</f>
        <v>5</v>
      </c>
      <c r="M18" s="30"/>
      <c r="N18" s="13"/>
      <c r="O18" s="1"/>
    </row>
    <row r="19" spans="1:15" ht="26.25">
      <c r="A19" s="4460" t="s">
        <v>226</v>
      </c>
      <c r="B19" s="4462"/>
      <c r="C19" s="3327">
        <f>'10,00'!O76</f>
        <v>20</v>
      </c>
      <c r="D19" s="3973"/>
      <c r="E19" s="3560">
        <f>'19,00'!O76</f>
        <v>5</v>
      </c>
      <c r="F19" s="30"/>
      <c r="G19" s="13"/>
      <c r="H19" s="4460" t="s">
        <v>90</v>
      </c>
      <c r="I19" s="4462"/>
      <c r="J19" s="3327">
        <f>'Оз 5;30'!BD11</f>
        <v>0</v>
      </c>
      <c r="K19" s="2474">
        <f>'Оз 13;00'!BD11</f>
        <v>0</v>
      </c>
      <c r="L19" s="3560">
        <f>'Оз 19;00'!BD11</f>
        <v>10</v>
      </c>
      <c r="M19" s="30"/>
      <c r="N19" s="13"/>
      <c r="O19" s="1"/>
    </row>
    <row r="20" spans="1:15" ht="26.25">
      <c r="A20" s="4460" t="s">
        <v>822</v>
      </c>
      <c r="B20" s="4462"/>
      <c r="C20" s="3327">
        <f>'10,00'!X76</f>
        <v>15</v>
      </c>
      <c r="D20" s="3973"/>
      <c r="E20" s="3560">
        <f>'19,00'!X76</f>
        <v>0</v>
      </c>
      <c r="F20" s="30"/>
      <c r="G20" s="13"/>
      <c r="H20" s="4460" t="s">
        <v>522</v>
      </c>
      <c r="I20" s="4462"/>
      <c r="J20" s="3327">
        <f>'Оз 5;30'!BN11</f>
        <v>0</v>
      </c>
      <c r="K20" s="2474">
        <f>'Оз 13;00'!BN11</f>
        <v>0</v>
      </c>
      <c r="L20" s="3560">
        <f>'Оз 19;00'!BN11</f>
        <v>0</v>
      </c>
      <c r="M20" s="30"/>
      <c r="N20" s="13"/>
      <c r="O20" s="1"/>
    </row>
    <row r="21" spans="1:15" ht="26.25">
      <c r="A21" s="4460" t="s">
        <v>823</v>
      </c>
      <c r="B21" s="4462"/>
      <c r="C21" s="3327">
        <f>'10,00'!X128</f>
        <v>10</v>
      </c>
      <c r="D21" s="3973"/>
      <c r="E21" s="3560">
        <f>'19,00'!X128</f>
        <v>5</v>
      </c>
      <c r="F21" s="30"/>
      <c r="G21" s="13"/>
      <c r="H21" s="4460" t="s">
        <v>820</v>
      </c>
      <c r="I21" s="4462"/>
      <c r="J21" s="3327">
        <f>'Оз 5;30'!BX11</f>
        <v>0</v>
      </c>
      <c r="K21" s="2474">
        <f>'Оз 13;00'!BX11</f>
        <v>0</v>
      </c>
      <c r="L21" s="3560">
        <f>'Оз 19;00'!BX11</f>
        <v>0</v>
      </c>
      <c r="M21" s="30"/>
      <c r="N21" s="13"/>
      <c r="O21" s="1"/>
    </row>
    <row r="22" spans="1:15" ht="26.25">
      <c r="A22" s="4460" t="s">
        <v>89</v>
      </c>
      <c r="B22" s="4462"/>
      <c r="C22" s="3327">
        <f>'10,00'!O180</f>
        <v>0</v>
      </c>
      <c r="D22" s="3973"/>
      <c r="E22" s="3560">
        <f>'19,00'!O180</f>
        <v>0</v>
      </c>
      <c r="F22" s="30"/>
      <c r="G22" s="13"/>
      <c r="H22" s="4460" t="s">
        <v>898</v>
      </c>
      <c r="I22" s="4462"/>
      <c r="J22" s="3327">
        <f>'Оз 5;30'!CH11</f>
        <v>0</v>
      </c>
      <c r="K22" s="2474">
        <f>'Оз 13;00'!CH11</f>
        <v>0</v>
      </c>
      <c r="L22" s="3560">
        <f>'Оз 19;00'!CH11</f>
        <v>5</v>
      </c>
      <c r="M22" s="30"/>
      <c r="N22" s="13"/>
      <c r="O22" s="1"/>
    </row>
    <row r="23" spans="1:15" ht="26.25">
      <c r="A23" s="4460" t="s">
        <v>90</v>
      </c>
      <c r="B23" s="4462"/>
      <c r="C23" s="3327">
        <f>'10,00'!X180</f>
        <v>5</v>
      </c>
      <c r="D23" s="3973"/>
      <c r="E23" s="3560">
        <f>'19,00'!X180</f>
        <v>15</v>
      </c>
      <c r="F23" s="30"/>
      <c r="G23" s="13"/>
      <c r="H23" s="4460" t="s">
        <v>861</v>
      </c>
      <c r="I23" s="4462"/>
      <c r="J23" s="3327">
        <f>'Оз 5;30'!CR11</f>
        <v>0</v>
      </c>
      <c r="K23" s="2474">
        <f>'Оз 13;00'!CR11</f>
        <v>0</v>
      </c>
      <c r="L23" s="3560">
        <f>'Оз 19;00'!CR11</f>
        <v>0</v>
      </c>
      <c r="M23" s="30"/>
      <c r="N23" s="13"/>
      <c r="O23" s="1"/>
    </row>
    <row r="24" spans="1:15" ht="26.25">
      <c r="A24" s="4460" t="s">
        <v>335</v>
      </c>
      <c r="B24" s="4462"/>
      <c r="C24" s="3327">
        <f>'10,00'!F232</f>
        <v>0</v>
      </c>
      <c r="D24" s="3973"/>
      <c r="E24" s="3560">
        <f>'19,00'!F232</f>
        <v>5</v>
      </c>
      <c r="F24" s="30"/>
      <c r="G24" s="13"/>
      <c r="H24" s="4460" t="s">
        <v>335</v>
      </c>
      <c r="I24" s="4462"/>
      <c r="J24" s="3327">
        <f>'Оз 5;30'!AJ11</f>
        <v>0</v>
      </c>
      <c r="K24" s="2474">
        <f>'Оз 13;00'!AJ11</f>
        <v>10</v>
      </c>
      <c r="L24" s="3560">
        <f>'Оз 19;00'!AJ11</f>
        <v>10</v>
      </c>
      <c r="M24" s="30"/>
      <c r="N24" s="13"/>
      <c r="O24" s="1"/>
    </row>
    <row r="25" spans="1:15" ht="26.25">
      <c r="A25" s="4460" t="s">
        <v>92</v>
      </c>
      <c r="B25" s="4462"/>
      <c r="C25" s="3327">
        <f>'10,00'!X232</f>
        <v>0</v>
      </c>
      <c r="D25" s="3973"/>
      <c r="E25" s="3560">
        <f>'19,00'!X232</f>
        <v>0</v>
      </c>
      <c r="F25" s="30"/>
      <c r="G25" s="13"/>
      <c r="H25" s="4460" t="s">
        <v>872</v>
      </c>
      <c r="I25" s="4462"/>
      <c r="J25" s="3327">
        <f>'Оз 5;30'!DA11</f>
        <v>0</v>
      </c>
      <c r="K25" s="2474">
        <f>'Оз 13;00'!DB11</f>
        <v>0</v>
      </c>
      <c r="L25" s="3560">
        <f>'Оз 19;00'!DB11</f>
        <v>5</v>
      </c>
      <c r="M25" s="30"/>
      <c r="N25" s="13"/>
      <c r="O25" s="1"/>
    </row>
    <row r="26" spans="1:15" ht="26.25">
      <c r="A26" s="4460" t="s">
        <v>93</v>
      </c>
      <c r="B26" s="4462"/>
      <c r="C26" s="3327">
        <f>'10,00'!F284</f>
        <v>0</v>
      </c>
      <c r="D26" s="3973"/>
      <c r="E26" s="3560">
        <f>'19,00'!F284</f>
        <v>0</v>
      </c>
      <c r="F26" s="30"/>
      <c r="G26" s="13"/>
      <c r="H26" s="4460" t="s">
        <v>953</v>
      </c>
      <c r="I26" s="4462"/>
      <c r="J26" s="3327">
        <f>'Оз 5;30'!DJ11</f>
        <v>0</v>
      </c>
      <c r="K26" s="2474">
        <f>'Оз 13;00'!DL11</f>
        <v>5</v>
      </c>
      <c r="L26" s="3560">
        <f>'Оз 19;00'!DL11</f>
        <v>5</v>
      </c>
      <c r="M26" s="30"/>
      <c r="N26" s="13"/>
      <c r="O26" s="1"/>
    </row>
    <row r="27" spans="1:15" ht="26.25">
      <c r="A27" s="4460" t="s">
        <v>542</v>
      </c>
      <c r="B27" s="4462"/>
      <c r="C27" s="3327">
        <f>'10,00'!O284</f>
        <v>20</v>
      </c>
      <c r="D27" s="3973"/>
      <c r="E27" s="3560">
        <f>'19,00'!O284</f>
        <v>5</v>
      </c>
      <c r="F27" s="30"/>
      <c r="G27" s="13"/>
      <c r="H27" s="4460"/>
      <c r="I27" s="4462"/>
      <c r="J27" s="3327"/>
      <c r="K27" s="29"/>
      <c r="L27" s="33"/>
      <c r="M27" s="30"/>
      <c r="N27" s="13"/>
      <c r="O27" s="1"/>
    </row>
    <row r="28" spans="1:15" ht="26.25">
      <c r="A28" s="4528" t="s">
        <v>872</v>
      </c>
      <c r="B28" s="4529"/>
      <c r="C28" s="3327">
        <f>'10,00'!F128</f>
        <v>0</v>
      </c>
      <c r="D28" s="3973"/>
      <c r="E28" s="3560">
        <f>'19,00'!F128</f>
        <v>0</v>
      </c>
      <c r="F28" s="30"/>
      <c r="G28" s="13"/>
      <c r="H28" s="4528"/>
      <c r="I28" s="4529"/>
      <c r="J28" s="3327"/>
      <c r="K28" s="29"/>
      <c r="L28" s="33"/>
      <c r="M28" s="30"/>
      <c r="N28" s="13"/>
      <c r="O28" s="1"/>
    </row>
    <row r="29" spans="1:15" ht="26.25">
      <c r="A29" s="4460" t="s">
        <v>898</v>
      </c>
      <c r="B29" s="4462"/>
      <c r="C29" s="3328">
        <f>'10,00'!O128</f>
        <v>0</v>
      </c>
      <c r="D29" s="3974"/>
      <c r="E29" s="3561">
        <f>'19,00'!O128</f>
        <v>0</v>
      </c>
      <c r="F29" s="30"/>
      <c r="G29" s="13"/>
      <c r="H29" s="4460"/>
      <c r="I29" s="4462"/>
      <c r="J29" s="3328"/>
      <c r="K29" s="30"/>
      <c r="L29" s="3383"/>
      <c r="M29" s="30"/>
      <c r="N29" s="13"/>
      <c r="O29" s="1"/>
    </row>
    <row r="30" spans="1:15" ht="26.25">
      <c r="A30" s="4528"/>
      <c r="B30" s="4529"/>
      <c r="C30" s="3328"/>
      <c r="D30" s="30"/>
      <c r="E30" s="3323"/>
      <c r="F30" s="30"/>
      <c r="G30" s="13"/>
      <c r="H30" s="4528"/>
      <c r="I30" s="4529"/>
      <c r="J30" s="3328"/>
      <c r="K30" s="30"/>
      <c r="L30" s="3383"/>
      <c r="M30" s="30"/>
      <c r="N30" s="13"/>
      <c r="O30" s="1"/>
    </row>
    <row r="31" spans="1:15" ht="26.25">
      <c r="A31" s="4460"/>
      <c r="B31" s="4462"/>
      <c r="C31" s="3328"/>
      <c r="D31" s="30"/>
      <c r="E31" s="3323"/>
      <c r="F31" s="30"/>
      <c r="G31" s="13"/>
      <c r="H31" s="4460"/>
      <c r="I31" s="4462"/>
      <c r="J31" s="3328"/>
      <c r="K31" s="30"/>
      <c r="L31" s="3383"/>
      <c r="M31" s="30"/>
      <c r="N31" s="13"/>
      <c r="O31" s="1"/>
    </row>
    <row r="32" spans="1:15" ht="26.25">
      <c r="A32" s="4460"/>
      <c r="B32" s="4462"/>
      <c r="C32" s="3328"/>
      <c r="D32" s="30"/>
      <c r="E32" s="3323"/>
      <c r="F32" s="30"/>
      <c r="G32" s="13"/>
      <c r="H32" s="4460"/>
      <c r="I32" s="4462"/>
      <c r="J32" s="3328"/>
      <c r="K32" s="30"/>
      <c r="L32" s="3383"/>
      <c r="M32" s="30"/>
      <c r="N32" s="13"/>
      <c r="O32" s="1"/>
    </row>
    <row r="33" spans="1:15" ht="26.25">
      <c r="A33" s="4577"/>
      <c r="B33" s="4578"/>
      <c r="C33" s="3328"/>
      <c r="D33" s="30"/>
      <c r="E33" s="3323"/>
      <c r="F33" s="30"/>
      <c r="G33" s="13"/>
      <c r="H33" s="4577"/>
      <c r="I33" s="4578"/>
      <c r="J33" s="3328"/>
      <c r="K33" s="30"/>
      <c r="L33" s="3383"/>
      <c r="M33" s="30"/>
      <c r="N33" s="13"/>
      <c r="O33" s="1"/>
    </row>
    <row r="34" spans="1:15" ht="26.25">
      <c r="A34" s="4569"/>
      <c r="B34" s="4570"/>
      <c r="C34" s="3322"/>
      <c r="D34" s="30"/>
      <c r="E34" s="3323"/>
      <c r="F34" s="30"/>
      <c r="G34" s="13"/>
      <c r="H34" s="4569"/>
      <c r="I34" s="4570"/>
      <c r="J34" s="3382"/>
      <c r="K34" s="30"/>
      <c r="L34" s="3383"/>
      <c r="M34" s="30"/>
      <c r="N34" s="13"/>
      <c r="O34" s="1"/>
    </row>
    <row r="35" spans="1:15" ht="26.25">
      <c r="A35" s="4569"/>
      <c r="B35" s="4570"/>
      <c r="C35" s="3322"/>
      <c r="D35" s="30"/>
      <c r="E35" s="3323"/>
      <c r="F35" s="30"/>
      <c r="G35" s="13"/>
      <c r="H35" s="4569"/>
      <c r="I35" s="4570"/>
      <c r="J35" s="3382"/>
      <c r="K35" s="30"/>
      <c r="L35" s="3383"/>
      <c r="M35" s="30"/>
      <c r="N35" s="13"/>
      <c r="O35" s="1"/>
    </row>
    <row r="36" spans="1:15" ht="26.25">
      <c r="A36" s="4577"/>
      <c r="B36" s="4578"/>
      <c r="C36" s="3322"/>
      <c r="D36" s="30"/>
      <c r="E36" s="3323"/>
      <c r="F36" s="30"/>
      <c r="G36" s="13"/>
      <c r="H36" s="4577"/>
      <c r="I36" s="4578"/>
      <c r="J36" s="3382"/>
      <c r="K36" s="30"/>
      <c r="L36" s="3383"/>
      <c r="M36" s="30"/>
      <c r="N36" s="13"/>
      <c r="O36" s="1"/>
    </row>
    <row r="37" spans="1:15" ht="27" thickBot="1">
      <c r="A37" s="4579"/>
      <c r="B37" s="4580"/>
      <c r="C37" s="3329"/>
      <c r="D37" s="403"/>
      <c r="E37" s="404"/>
      <c r="F37" s="403"/>
      <c r="G37" s="3325"/>
      <c r="H37" s="4579"/>
      <c r="I37" s="4580"/>
      <c r="J37" s="3329"/>
      <c r="K37" s="403"/>
      <c r="L37" s="404"/>
      <c r="M37" s="403"/>
      <c r="N37" s="3325"/>
      <c r="O37" s="1"/>
    </row>
    <row r="38" spans="1:15" ht="29.25" thickBot="1">
      <c r="A38" s="4605" t="s">
        <v>96</v>
      </c>
      <c r="B38" s="4606"/>
      <c r="C38" s="2650">
        <f>SUM(C15:C37)</f>
        <v>75</v>
      </c>
      <c r="D38" s="2650"/>
      <c r="E38" s="2650">
        <f>SUM(E15:E37)</f>
        <v>55</v>
      </c>
      <c r="F38" s="2651"/>
      <c r="G38" s="3384"/>
      <c r="H38" s="4581" t="s">
        <v>96</v>
      </c>
      <c r="I38" s="4582"/>
      <c r="J38" s="2650">
        <f>SUM(J15:J37)</f>
        <v>10</v>
      </c>
      <c r="K38" s="2650">
        <f>SUM(K15:K37)</f>
        <v>15</v>
      </c>
      <c r="L38" s="2650">
        <f>SUM(L15:L37)</f>
        <v>50</v>
      </c>
      <c r="M38" s="2651"/>
      <c r="N38" s="3384"/>
      <c r="O38" s="1"/>
    </row>
    <row r="39" spans="1:15" ht="27" thickBot="1">
      <c r="A39" s="4607" t="s">
        <v>97</v>
      </c>
      <c r="B39" s="4509"/>
      <c r="C39" s="4599"/>
      <c r="D39" s="4600"/>
      <c r="E39" s="4600"/>
      <c r="F39" s="4600"/>
      <c r="G39" s="4600"/>
      <c r="H39" s="4600"/>
      <c r="I39" s="4600"/>
      <c r="J39" s="4600"/>
      <c r="K39" s="4600"/>
      <c r="L39" s="4600"/>
      <c r="M39" s="4600"/>
      <c r="N39" s="4601"/>
      <c r="O39" s="1"/>
    </row>
    <row r="40" spans="1:15" ht="27" thickBot="1">
      <c r="A40" s="4607" t="s">
        <v>98</v>
      </c>
      <c r="B40" s="4509"/>
      <c r="C40" s="4602"/>
      <c r="D40" s="4603"/>
      <c r="E40" s="4603"/>
      <c r="F40" s="4603"/>
      <c r="G40" s="4603"/>
      <c r="H40" s="4603"/>
      <c r="I40" s="4603"/>
      <c r="J40" s="4603"/>
      <c r="K40" s="4603"/>
      <c r="L40" s="4603"/>
      <c r="M40" s="4603"/>
      <c r="N40" s="4604"/>
      <c r="O40" s="1"/>
    </row>
    <row r="41" spans="1:15" ht="27" thickBot="1">
      <c r="A41" s="4607" t="s">
        <v>79</v>
      </c>
      <c r="B41" s="4509"/>
      <c r="C41" s="4599"/>
      <c r="D41" s="4600"/>
      <c r="E41" s="4600"/>
      <c r="F41" s="4600"/>
      <c r="G41" s="4600"/>
      <c r="H41" s="4600"/>
      <c r="I41" s="4600"/>
      <c r="J41" s="4600"/>
      <c r="K41" s="4600"/>
      <c r="L41" s="4600"/>
      <c r="M41" s="4600"/>
      <c r="N41" s="4601"/>
      <c r="O41" s="1"/>
    </row>
    <row r="42" spans="1:15" ht="12.75" customHeight="1">
      <c r="A42" s="4563" t="s">
        <v>99</v>
      </c>
      <c r="B42" s="4564"/>
      <c r="C42" s="4571"/>
      <c r="D42" s="4572"/>
      <c r="E42" s="4572"/>
      <c r="F42" s="4572"/>
      <c r="G42" s="4572"/>
      <c r="H42" s="4572"/>
      <c r="I42" s="4572"/>
      <c r="J42" s="4572"/>
      <c r="K42" s="4572"/>
      <c r="L42" s="4572"/>
      <c r="M42" s="4572"/>
      <c r="N42" s="4573"/>
      <c r="O42" s="1"/>
    </row>
    <row r="43" spans="1:15" ht="13.5" customHeight="1" thickBot="1">
      <c r="A43" s="4487"/>
      <c r="B43" s="4488"/>
      <c r="C43" s="4574"/>
      <c r="D43" s="4575"/>
      <c r="E43" s="4575"/>
      <c r="F43" s="4575"/>
      <c r="G43" s="4575"/>
      <c r="H43" s="4575"/>
      <c r="I43" s="4575"/>
      <c r="J43" s="4575"/>
      <c r="K43" s="4575"/>
      <c r="L43" s="4575"/>
      <c r="M43" s="4575"/>
      <c r="N43" s="4576"/>
      <c r="O43" s="1"/>
    </row>
    <row r="44" spans="1:15" ht="24" thickBot="1">
      <c r="A44" s="21"/>
      <c r="B44" s="33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3"/>
    </row>
    <row r="45" spans="1:15" ht="27" thickBot="1">
      <c r="A45" s="24"/>
      <c r="B45" s="25"/>
      <c r="C45" s="25"/>
      <c r="D45" s="25"/>
      <c r="E45" s="25"/>
      <c r="F45" s="25"/>
      <c r="G45" s="25"/>
      <c r="H45" s="26" t="s">
        <v>100</v>
      </c>
      <c r="I45" s="4477"/>
      <c r="J45" s="4478"/>
      <c r="K45" s="4478"/>
      <c r="L45" s="4478"/>
      <c r="M45" s="4478"/>
      <c r="N45" s="4478"/>
      <c r="O45" s="4479"/>
    </row>
    <row r="73" spans="1:6" ht="18.75">
      <c r="A73" s="3253"/>
      <c r="B73" s="3253"/>
      <c r="C73" s="3253"/>
      <c r="D73" s="3253"/>
      <c r="E73" s="3253"/>
      <c r="F73" s="3253"/>
    </row>
    <row r="74" spans="1:6" ht="18.75">
      <c r="A74" s="3253"/>
      <c r="B74" s="3253"/>
      <c r="C74" s="3253"/>
      <c r="D74" s="3253"/>
      <c r="E74" s="3253"/>
      <c r="F74" s="3253"/>
    </row>
  </sheetData>
  <mergeCells count="100">
    <mergeCell ref="A38:B38"/>
    <mergeCell ref="A39:B39"/>
    <mergeCell ref="A40:B40"/>
    <mergeCell ref="A41:B41"/>
    <mergeCell ref="A28:B28"/>
    <mergeCell ref="A29:B29"/>
    <mergeCell ref="A30:B30"/>
    <mergeCell ref="A31:B31"/>
    <mergeCell ref="A32:B32"/>
    <mergeCell ref="A33:B33"/>
    <mergeCell ref="A36:B36"/>
    <mergeCell ref="A37:B37"/>
    <mergeCell ref="I45:O45"/>
    <mergeCell ref="O13:O14"/>
    <mergeCell ref="J13:J14"/>
    <mergeCell ref="K13:K14"/>
    <mergeCell ref="N13:N14"/>
    <mergeCell ref="H15:I15"/>
    <mergeCell ref="H16:I16"/>
    <mergeCell ref="H17:I17"/>
    <mergeCell ref="H18:I18"/>
    <mergeCell ref="H19:I19"/>
    <mergeCell ref="H20:I20"/>
    <mergeCell ref="L13:L14"/>
    <mergeCell ref="M13:M14"/>
    <mergeCell ref="C39:N39"/>
    <mergeCell ref="C40:N40"/>
    <mergeCell ref="C41:N41"/>
    <mergeCell ref="C42:N43"/>
    <mergeCell ref="H36:I36"/>
    <mergeCell ref="H37:I37"/>
    <mergeCell ref="H38:I38"/>
    <mergeCell ref="H12:I14"/>
    <mergeCell ref="H31:I31"/>
    <mergeCell ref="H32:I32"/>
    <mergeCell ref="H33:I33"/>
    <mergeCell ref="C12:G12"/>
    <mergeCell ref="J12:N12"/>
    <mergeCell ref="H34:I34"/>
    <mergeCell ref="H35:I35"/>
    <mergeCell ref="H26:I26"/>
    <mergeCell ref="H27:I27"/>
    <mergeCell ref="H28:I28"/>
    <mergeCell ref="H29:I29"/>
    <mergeCell ref="A42:B43"/>
    <mergeCell ref="A15:B15"/>
    <mergeCell ref="G13:G14"/>
    <mergeCell ref="C13:C14"/>
    <mergeCell ref="D13:D14"/>
    <mergeCell ref="E13:E14"/>
    <mergeCell ref="F13:F14"/>
    <mergeCell ref="A27:B27"/>
    <mergeCell ref="A16:B16"/>
    <mergeCell ref="A17:B17"/>
    <mergeCell ref="A18:B18"/>
    <mergeCell ref="A19:B19"/>
    <mergeCell ref="A20:B20"/>
    <mergeCell ref="A21:B21"/>
    <mergeCell ref="A34:B34"/>
    <mergeCell ref="A35:B35"/>
    <mergeCell ref="A22:B22"/>
    <mergeCell ref="A23:B23"/>
    <mergeCell ref="A24:B24"/>
    <mergeCell ref="A25:B25"/>
    <mergeCell ref="A26:B26"/>
    <mergeCell ref="A12:B14"/>
    <mergeCell ref="A1:B1"/>
    <mergeCell ref="C1:K1"/>
    <mergeCell ref="N1:O1"/>
    <mergeCell ref="A2:B3"/>
    <mergeCell ref="C2:E2"/>
    <mergeCell ref="F2:G2"/>
    <mergeCell ref="H2:I2"/>
    <mergeCell ref="J2:K3"/>
    <mergeCell ref="D3:E3"/>
    <mergeCell ref="A4:B4"/>
    <mergeCell ref="D4:E4"/>
    <mergeCell ref="J4:K4"/>
    <mergeCell ref="A5:B5"/>
    <mergeCell ref="D5:E5"/>
    <mergeCell ref="J5:K5"/>
    <mergeCell ref="A8:B9"/>
    <mergeCell ref="O8:O11"/>
    <mergeCell ref="A10:B11"/>
    <mergeCell ref="A6:B6"/>
    <mergeCell ref="D6:E6"/>
    <mergeCell ref="J6:K6"/>
    <mergeCell ref="C8:N9"/>
    <mergeCell ref="A7:B7"/>
    <mergeCell ref="C7:E7"/>
    <mergeCell ref="F7:G7"/>
    <mergeCell ref="H7:I7"/>
    <mergeCell ref="J7:K7"/>
    <mergeCell ref="C10:N11"/>
    <mergeCell ref="H30:I30"/>
    <mergeCell ref="H21:I21"/>
    <mergeCell ref="H22:I22"/>
    <mergeCell ref="H23:I23"/>
    <mergeCell ref="H24:I24"/>
    <mergeCell ref="H25:I25"/>
  </mergeCells>
  <pageMargins left="0.23622047244094491" right="0.23622047244094491" top="0.74803149606299213" bottom="0.74803149606299213" header="0.31496062992125984" footer="0.31496062992125984"/>
  <pageSetup paperSize="9" scale="45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0"/>
  </sheetPr>
  <dimension ref="A1:N74"/>
  <sheetViews>
    <sheetView topLeftCell="A4" zoomScale="80" zoomScaleNormal="80" workbookViewId="0">
      <selection activeCell="A15" sqref="A15:B15"/>
    </sheetView>
  </sheetViews>
  <sheetFormatPr defaultRowHeight="12.75"/>
  <cols>
    <col min="1" max="1" width="39.7109375" customWidth="1"/>
    <col min="2" max="2" width="13.85546875" customWidth="1"/>
    <col min="3" max="3" width="13" customWidth="1"/>
    <col min="4" max="4" width="13.85546875" hidden="1" customWidth="1"/>
    <col min="5" max="5" width="14.140625" customWidth="1"/>
    <col min="6" max="6" width="13.42578125" customWidth="1"/>
    <col min="7" max="7" width="14.140625" customWidth="1"/>
    <col min="8" max="8" width="12.28515625" customWidth="1"/>
    <col min="9" max="9" width="12.5703125" customWidth="1"/>
    <col min="10" max="10" width="11.42578125" customWidth="1"/>
    <col min="11" max="11" width="11.5703125" customWidth="1"/>
    <col min="12" max="12" width="13" customWidth="1"/>
    <col min="13" max="13" width="15.140625" customWidth="1"/>
    <col min="14" max="14" width="14.140625" customWidth="1"/>
  </cols>
  <sheetData>
    <row r="1" spans="1:14" ht="62.25" thickBot="1">
      <c r="A1" s="4637">
        <f>'Основная продукция'!B2</f>
        <v>44606</v>
      </c>
      <c r="B1" s="4638"/>
      <c r="C1" s="4639" t="s">
        <v>819</v>
      </c>
      <c r="D1" s="4639"/>
      <c r="E1" s="4639"/>
      <c r="F1" s="4420"/>
      <c r="G1" s="4420"/>
      <c r="H1" s="4420"/>
      <c r="I1" s="4420"/>
      <c r="J1" s="4420"/>
      <c r="K1" s="3849"/>
      <c r="L1" s="3849"/>
      <c r="M1" s="4640" t="s">
        <v>336</v>
      </c>
      <c r="N1" s="4641"/>
    </row>
    <row r="2" spans="1:14" ht="23.25">
      <c r="A2" s="4650" t="s">
        <v>0</v>
      </c>
      <c r="B2" s="4651"/>
      <c r="C2" s="4642"/>
      <c r="D2" s="4643"/>
      <c r="E2" s="4644"/>
      <c r="F2" s="4481"/>
      <c r="G2" s="4481"/>
      <c r="H2" s="4481"/>
      <c r="I2" s="4481"/>
      <c r="J2" s="4481"/>
      <c r="K2" s="3851"/>
      <c r="L2" s="3851"/>
      <c r="M2" s="4648" t="s">
        <v>370</v>
      </c>
      <c r="N2" s="4649"/>
    </row>
    <row r="3" spans="1:14" ht="24" thickBot="1">
      <c r="A3" s="4652" t="s">
        <v>29</v>
      </c>
      <c r="B3" s="4653"/>
      <c r="C3" s="4645"/>
      <c r="D3" s="4646"/>
      <c r="E3" s="4647"/>
      <c r="F3" s="3851"/>
      <c r="G3" s="3851"/>
      <c r="H3" s="3851"/>
      <c r="I3" s="3851"/>
      <c r="J3" s="4481"/>
      <c r="K3" s="3851"/>
      <c r="L3" s="3851"/>
      <c r="M3" s="3865" t="s">
        <v>0</v>
      </c>
      <c r="N3" s="2611" t="s">
        <v>29</v>
      </c>
    </row>
    <row r="4" spans="1:14" ht="24" thickBot="1">
      <c r="A4" s="4560"/>
      <c r="B4" s="4561"/>
      <c r="C4" s="3856"/>
      <c r="D4" s="4562"/>
      <c r="E4" s="4562"/>
      <c r="F4" s="3857"/>
      <c r="G4" s="3857"/>
      <c r="H4" s="3858"/>
      <c r="I4" s="3857"/>
      <c r="J4" s="3853"/>
      <c r="K4" s="3853"/>
      <c r="L4" s="3853"/>
      <c r="M4" s="3863"/>
      <c r="N4" s="3864"/>
    </row>
    <row r="5" spans="1:14" ht="23.25">
      <c r="A5" s="4560"/>
      <c r="B5" s="4561"/>
      <c r="C5" s="3856"/>
      <c r="D5" s="4562"/>
      <c r="E5" s="4562"/>
      <c r="F5" s="3857"/>
      <c r="G5" s="3857"/>
      <c r="H5" s="3858"/>
      <c r="I5" s="3857"/>
      <c r="J5" s="3853"/>
      <c r="K5" s="3853"/>
      <c r="L5" s="3853"/>
      <c r="M5" s="2448"/>
      <c r="N5" s="1"/>
    </row>
    <row r="6" spans="1:14" ht="24" thickBot="1">
      <c r="A6" s="4538"/>
      <c r="B6" s="4539"/>
      <c r="C6" s="3854"/>
      <c r="D6" s="4540"/>
      <c r="E6" s="4540"/>
      <c r="F6" s="3857"/>
      <c r="G6" s="3857"/>
      <c r="H6" s="3857"/>
      <c r="I6" s="3857"/>
      <c r="J6" s="3853"/>
      <c r="K6" s="3853"/>
      <c r="L6" s="3853"/>
      <c r="M6" s="2448"/>
      <c r="N6" s="1"/>
    </row>
    <row r="7" spans="1:14" ht="24" thickBot="1">
      <c r="A7" s="4608" t="s">
        <v>859</v>
      </c>
      <c r="B7" s="4609"/>
      <c r="C7" s="4609"/>
      <c r="D7" s="4609"/>
      <c r="E7" s="4609"/>
      <c r="F7" s="4609"/>
      <c r="G7" s="4609"/>
      <c r="H7" s="4609"/>
      <c r="I7" s="4609"/>
      <c r="J7" s="4609"/>
      <c r="K7" s="4609"/>
      <c r="L7" s="4609"/>
      <c r="M7" s="4610"/>
      <c r="N7" s="1"/>
    </row>
    <row r="8" spans="1:14" ht="12.75" customHeight="1">
      <c r="A8" s="4530" t="s">
        <v>75</v>
      </c>
      <c r="B8" s="4531"/>
      <c r="C8" s="4542"/>
      <c r="D8" s="4543"/>
      <c r="E8" s="4543"/>
      <c r="F8" s="4543"/>
      <c r="G8" s="4544"/>
      <c r="H8" s="4542"/>
      <c r="I8" s="4543"/>
      <c r="J8" s="4543"/>
      <c r="K8" s="4543"/>
      <c r="L8" s="4543"/>
      <c r="M8" s="4544"/>
      <c r="N8" s="4515"/>
    </row>
    <row r="9" spans="1:14" ht="13.5" customHeight="1" thickBot="1">
      <c r="A9" s="4532"/>
      <c r="B9" s="4533"/>
      <c r="C9" s="4545"/>
      <c r="D9" s="4546"/>
      <c r="E9" s="4546"/>
      <c r="F9" s="4546"/>
      <c r="G9" s="4547"/>
      <c r="H9" s="4545"/>
      <c r="I9" s="4546"/>
      <c r="J9" s="4546"/>
      <c r="K9" s="4546"/>
      <c r="L9" s="4546"/>
      <c r="M9" s="4547"/>
      <c r="N9" s="4515"/>
    </row>
    <row r="10" spans="1:14" ht="12.75" customHeight="1">
      <c r="A10" s="4534" t="s">
        <v>76</v>
      </c>
      <c r="B10" s="4535"/>
      <c r="C10" s="4542"/>
      <c r="D10" s="4543"/>
      <c r="E10" s="4543"/>
      <c r="F10" s="4543"/>
      <c r="G10" s="4544"/>
      <c r="H10" s="4542"/>
      <c r="I10" s="4543"/>
      <c r="J10" s="4543"/>
      <c r="K10" s="4543"/>
      <c r="L10" s="4543"/>
      <c r="M10" s="4544"/>
      <c r="N10" s="4515"/>
    </row>
    <row r="11" spans="1:14" ht="13.5" customHeight="1" thickBot="1">
      <c r="A11" s="4536"/>
      <c r="B11" s="4537"/>
      <c r="C11" s="4545"/>
      <c r="D11" s="4546"/>
      <c r="E11" s="4546"/>
      <c r="F11" s="4546"/>
      <c r="G11" s="4547"/>
      <c r="H11" s="4545"/>
      <c r="I11" s="4546"/>
      <c r="J11" s="4546"/>
      <c r="K11" s="4546"/>
      <c r="L11" s="4546"/>
      <c r="M11" s="4547"/>
      <c r="N11" s="4515"/>
    </row>
    <row r="12" spans="1:14" ht="24" thickBot="1">
      <c r="A12" s="4619" t="s">
        <v>77</v>
      </c>
      <c r="B12" s="4620"/>
      <c r="C12" s="4625" t="s">
        <v>0</v>
      </c>
      <c r="D12" s="4626"/>
      <c r="E12" s="4626"/>
      <c r="F12" s="4626"/>
      <c r="G12" s="4627"/>
      <c r="H12" s="4628" t="s">
        <v>77</v>
      </c>
      <c r="I12" s="4629"/>
      <c r="J12" s="4634" t="s">
        <v>29</v>
      </c>
      <c r="K12" s="4635"/>
      <c r="L12" s="4635"/>
      <c r="M12" s="4636"/>
      <c r="N12" s="3852"/>
    </row>
    <row r="13" spans="1:14" ht="12.75" customHeight="1">
      <c r="A13" s="4621"/>
      <c r="B13" s="4622"/>
      <c r="C13" s="4615">
        <v>0.375</v>
      </c>
      <c r="D13" s="4615">
        <v>0</v>
      </c>
      <c r="E13" s="4615">
        <v>0.8125</v>
      </c>
      <c r="F13" s="4618" t="s">
        <v>350</v>
      </c>
      <c r="G13" s="4618" t="s">
        <v>78</v>
      </c>
      <c r="H13" s="4630"/>
      <c r="I13" s="4631"/>
      <c r="J13" s="4611">
        <v>0.375</v>
      </c>
      <c r="K13" s="4611">
        <v>0.8125</v>
      </c>
      <c r="L13" s="4613" t="s">
        <v>350</v>
      </c>
      <c r="M13" s="4613" t="s">
        <v>78</v>
      </c>
      <c r="N13" s="4516"/>
    </row>
    <row r="14" spans="1:14" ht="13.5" customHeight="1" thickBot="1">
      <c r="A14" s="4623"/>
      <c r="B14" s="4624"/>
      <c r="C14" s="4616"/>
      <c r="D14" s="4616"/>
      <c r="E14" s="4617"/>
      <c r="F14" s="4616"/>
      <c r="G14" s="4616"/>
      <c r="H14" s="4632"/>
      <c r="I14" s="4633"/>
      <c r="J14" s="4614"/>
      <c r="K14" s="4612"/>
      <c r="L14" s="4614"/>
      <c r="M14" s="4614"/>
      <c r="N14" s="4516"/>
    </row>
    <row r="15" spans="1:14" ht="26.25">
      <c r="A15" s="4457" t="s">
        <v>820</v>
      </c>
      <c r="B15" s="4459"/>
      <c r="C15" s="3326">
        <f>'10,00'!F25</f>
        <v>0</v>
      </c>
      <c r="D15" s="28"/>
      <c r="E15" s="32">
        <f>'19,00'!F25</f>
        <v>0</v>
      </c>
      <c r="F15" s="28"/>
      <c r="G15" s="12"/>
      <c r="H15" s="4457" t="s">
        <v>820</v>
      </c>
      <c r="I15" s="4459"/>
      <c r="J15" s="3326">
        <f>'10,00'!F26</f>
        <v>0</v>
      </c>
      <c r="K15" s="32">
        <f>'19,00'!F26</f>
        <v>0</v>
      </c>
      <c r="L15" s="28"/>
      <c r="M15" s="12"/>
      <c r="N15" s="1"/>
    </row>
    <row r="16" spans="1:14" ht="26.25">
      <c r="A16" s="4460" t="s">
        <v>522</v>
      </c>
      <c r="B16" s="4462"/>
      <c r="C16" s="3327">
        <f>'10,00'!O25</f>
        <v>0</v>
      </c>
      <c r="D16" s="29"/>
      <c r="E16" s="33">
        <f>'19,00'!O25</f>
        <v>0</v>
      </c>
      <c r="F16" s="30"/>
      <c r="G16" s="13"/>
      <c r="H16" s="4460" t="s">
        <v>522</v>
      </c>
      <c r="I16" s="4462"/>
      <c r="J16" s="3327">
        <f>'10,00'!O26</f>
        <v>0</v>
      </c>
      <c r="K16" s="33">
        <f>'19,00'!O26</f>
        <v>0</v>
      </c>
      <c r="L16" s="30"/>
      <c r="M16" s="13"/>
      <c r="N16" s="1"/>
    </row>
    <row r="17" spans="1:14" ht="26.25">
      <c r="A17" s="4460" t="s">
        <v>821</v>
      </c>
      <c r="B17" s="4462"/>
      <c r="C17" s="3327">
        <f>'10,00'!X25</f>
        <v>10</v>
      </c>
      <c r="D17" s="29"/>
      <c r="E17" s="33">
        <f>'19,00'!X25</f>
        <v>6</v>
      </c>
      <c r="F17" s="30"/>
      <c r="G17" s="13"/>
      <c r="H17" s="4460" t="s">
        <v>821</v>
      </c>
      <c r="I17" s="4462"/>
      <c r="J17" s="3327">
        <f>'10,00'!X26</f>
        <v>5</v>
      </c>
      <c r="K17" s="33">
        <f>'19,00'!X26</f>
        <v>3</v>
      </c>
      <c r="L17" s="30"/>
      <c r="M17" s="13"/>
      <c r="N17" s="1"/>
    </row>
    <row r="18" spans="1:14" ht="26.25">
      <c r="A18" s="4460" t="s">
        <v>82</v>
      </c>
      <c r="B18" s="4462"/>
      <c r="C18" s="3327">
        <f>'10,00'!F77</f>
        <v>0</v>
      </c>
      <c r="D18" s="29"/>
      <c r="E18" s="33">
        <f>'19,00'!F77</f>
        <v>10</v>
      </c>
      <c r="F18" s="30"/>
      <c r="G18" s="13"/>
      <c r="H18" s="4460" t="s">
        <v>82</v>
      </c>
      <c r="I18" s="4462"/>
      <c r="J18" s="3327">
        <f>'10,00'!F78</f>
        <v>0</v>
      </c>
      <c r="K18" s="33">
        <f>'19,00'!F78</f>
        <v>5</v>
      </c>
      <c r="L18" s="30"/>
      <c r="M18" s="13"/>
      <c r="N18" s="1"/>
    </row>
    <row r="19" spans="1:14" ht="26.25">
      <c r="A19" s="4460" t="s">
        <v>226</v>
      </c>
      <c r="B19" s="4462"/>
      <c r="C19" s="3327">
        <f>'10,00'!O77</f>
        <v>25</v>
      </c>
      <c r="D19" s="29"/>
      <c r="E19" s="33">
        <f>'19,00'!O77</f>
        <v>10</v>
      </c>
      <c r="F19" s="30"/>
      <c r="G19" s="13"/>
      <c r="H19" s="4460" t="s">
        <v>226</v>
      </c>
      <c r="I19" s="4462"/>
      <c r="J19" s="3327">
        <f>'10,00'!O78</f>
        <v>20</v>
      </c>
      <c r="K19" s="33">
        <f>'19,00'!O78</f>
        <v>10</v>
      </c>
      <c r="L19" s="30"/>
      <c r="M19" s="13"/>
      <c r="N19" s="1"/>
    </row>
    <row r="20" spans="1:14" ht="26.25">
      <c r="A20" s="4460" t="s">
        <v>822</v>
      </c>
      <c r="B20" s="4462"/>
      <c r="C20" s="3327">
        <f>'10,00'!X77</f>
        <v>10</v>
      </c>
      <c r="D20" s="29"/>
      <c r="E20" s="33">
        <f>'19,00'!X77</f>
        <v>6</v>
      </c>
      <c r="F20" s="30"/>
      <c r="G20" s="13"/>
      <c r="H20" s="4460" t="s">
        <v>822</v>
      </c>
      <c r="I20" s="4462"/>
      <c r="J20" s="3327">
        <f>'10,00'!X78</f>
        <v>17</v>
      </c>
      <c r="K20" s="33">
        <f>'19,00'!X78</f>
        <v>0</v>
      </c>
      <c r="L20" s="30"/>
      <c r="M20" s="13"/>
      <c r="N20" s="1"/>
    </row>
    <row r="21" spans="1:14" ht="26.25">
      <c r="A21" s="4460" t="s">
        <v>823</v>
      </c>
      <c r="B21" s="4462"/>
      <c r="C21" s="3327">
        <f>'10,00'!X129</f>
        <v>5</v>
      </c>
      <c r="D21" s="29"/>
      <c r="E21" s="33">
        <f>'19,00'!X129</f>
        <v>5</v>
      </c>
      <c r="F21" s="30"/>
      <c r="G21" s="13"/>
      <c r="H21" s="4460" t="s">
        <v>823</v>
      </c>
      <c r="I21" s="4462"/>
      <c r="J21" s="3327">
        <f>'10,00'!X130</f>
        <v>0</v>
      </c>
      <c r="K21" s="33">
        <f>'19,00'!X130</f>
        <v>0</v>
      </c>
      <c r="L21" s="30"/>
      <c r="M21" s="13"/>
      <c r="N21" s="1"/>
    </row>
    <row r="22" spans="1:14" ht="26.25">
      <c r="A22" s="4460" t="s">
        <v>89</v>
      </c>
      <c r="B22" s="4462"/>
      <c r="C22" s="3327">
        <f>'10,00'!O181</f>
        <v>0</v>
      </c>
      <c r="D22" s="29"/>
      <c r="E22" s="33">
        <f>'19,00'!O181</f>
        <v>0</v>
      </c>
      <c r="F22" s="30"/>
      <c r="G22" s="13"/>
      <c r="H22" s="4460" t="s">
        <v>89</v>
      </c>
      <c r="I22" s="4462"/>
      <c r="J22" s="3327">
        <f>'10,00'!O182</f>
        <v>0</v>
      </c>
      <c r="K22" s="33">
        <f>'19,00'!O182</f>
        <v>0</v>
      </c>
      <c r="L22" s="30"/>
      <c r="M22" s="13"/>
      <c r="N22" s="1"/>
    </row>
    <row r="23" spans="1:14" ht="26.25">
      <c r="A23" s="4460" t="s">
        <v>90</v>
      </c>
      <c r="B23" s="4462"/>
      <c r="C23" s="3327">
        <f>'10,00'!X181</f>
        <v>20</v>
      </c>
      <c r="D23" s="29"/>
      <c r="E23" s="33">
        <f>'19,00'!X181</f>
        <v>3</v>
      </c>
      <c r="F23" s="30"/>
      <c r="G23" s="13"/>
      <c r="H23" s="4460" t="s">
        <v>90</v>
      </c>
      <c r="I23" s="4462"/>
      <c r="J23" s="3327">
        <f>'10,00'!X182</f>
        <v>13</v>
      </c>
      <c r="K23" s="33">
        <f>'19,00'!X182</f>
        <v>4</v>
      </c>
      <c r="L23" s="30"/>
      <c r="M23" s="13"/>
      <c r="N23" s="1"/>
    </row>
    <row r="24" spans="1:14" ht="26.25">
      <c r="A24" s="4460" t="s">
        <v>335</v>
      </c>
      <c r="B24" s="4462"/>
      <c r="C24" s="3327">
        <f>'10,00'!F233</f>
        <v>7</v>
      </c>
      <c r="D24" s="29"/>
      <c r="E24" s="33">
        <f>'19,00'!F233</f>
        <v>2</v>
      </c>
      <c r="F24" s="30"/>
      <c r="G24" s="13"/>
      <c r="H24" s="4460" t="s">
        <v>335</v>
      </c>
      <c r="I24" s="4462"/>
      <c r="J24" s="3327">
        <f>'10,00'!F234</f>
        <v>0</v>
      </c>
      <c r="K24" s="33">
        <f>'19,00'!F234</f>
        <v>0</v>
      </c>
      <c r="L24" s="30"/>
      <c r="M24" s="13"/>
      <c r="N24" s="1"/>
    </row>
    <row r="25" spans="1:14" ht="26.25">
      <c r="A25" s="4460" t="s">
        <v>92</v>
      </c>
      <c r="B25" s="4462"/>
      <c r="C25" s="3327">
        <f>'10,00'!X233</f>
        <v>0</v>
      </c>
      <c r="D25" s="29"/>
      <c r="E25" s="33">
        <f>'19,00'!X233</f>
        <v>0</v>
      </c>
      <c r="F25" s="30"/>
      <c r="G25" s="13"/>
      <c r="H25" s="4460" t="s">
        <v>92</v>
      </c>
      <c r="I25" s="4462"/>
      <c r="J25" s="3327">
        <f>'10,00'!X234</f>
        <v>0</v>
      </c>
      <c r="K25" s="33">
        <f>'19,00'!X234</f>
        <v>0</v>
      </c>
      <c r="L25" s="30"/>
      <c r="M25" s="13"/>
      <c r="N25" s="1"/>
    </row>
    <row r="26" spans="1:14" ht="26.25">
      <c r="A26" s="4460" t="s">
        <v>93</v>
      </c>
      <c r="B26" s="4462"/>
      <c r="C26" s="3327">
        <f>'10,00'!F285</f>
        <v>0</v>
      </c>
      <c r="D26" s="29"/>
      <c r="E26" s="33">
        <f>'19,00'!F285</f>
        <v>0</v>
      </c>
      <c r="F26" s="30"/>
      <c r="G26" s="13"/>
      <c r="H26" s="4460" t="s">
        <v>93</v>
      </c>
      <c r="I26" s="4462"/>
      <c r="J26" s="3327">
        <f>'10,00'!F286</f>
        <v>0</v>
      </c>
      <c r="K26" s="33">
        <f>'19,00'!F286</f>
        <v>0</v>
      </c>
      <c r="L26" s="30"/>
      <c r="M26" s="13"/>
      <c r="N26" s="1"/>
    </row>
    <row r="27" spans="1:14" ht="26.25">
      <c r="A27" s="4460" t="s">
        <v>542</v>
      </c>
      <c r="B27" s="4462"/>
      <c r="C27" s="3327">
        <f>'10,00'!O285</f>
        <v>15</v>
      </c>
      <c r="D27" s="29"/>
      <c r="E27" s="33">
        <f>'19,00'!O285</f>
        <v>15</v>
      </c>
      <c r="F27" s="30"/>
      <c r="G27" s="13"/>
      <c r="H27" s="4460" t="s">
        <v>542</v>
      </c>
      <c r="I27" s="4462"/>
      <c r="J27" s="3327">
        <f>'10,00'!O286</f>
        <v>20</v>
      </c>
      <c r="K27" s="33">
        <f>'19,00'!O286</f>
        <v>5</v>
      </c>
      <c r="L27" s="30"/>
      <c r="M27" s="13"/>
      <c r="N27" s="1"/>
    </row>
    <row r="28" spans="1:14" ht="26.25">
      <c r="A28" s="4528" t="s">
        <v>872</v>
      </c>
      <c r="B28" s="4529"/>
      <c r="C28" s="3327">
        <f>'10,00'!F129</f>
        <v>0</v>
      </c>
      <c r="D28" s="29"/>
      <c r="E28" s="33">
        <f>'19,00'!F129</f>
        <v>0</v>
      </c>
      <c r="F28" s="30"/>
      <c r="G28" s="13"/>
      <c r="H28" s="4528" t="s">
        <v>872</v>
      </c>
      <c r="I28" s="4529"/>
      <c r="J28" s="3327">
        <f>'10,00'!F130</f>
        <v>0</v>
      </c>
      <c r="K28" s="33">
        <f>'19,00'!F130</f>
        <v>0</v>
      </c>
      <c r="L28" s="30"/>
      <c r="M28" s="13"/>
      <c r="N28" s="1"/>
    </row>
    <row r="29" spans="1:14" ht="26.25">
      <c r="A29" s="4460" t="s">
        <v>898</v>
      </c>
      <c r="B29" s="4462"/>
      <c r="C29" s="3328">
        <f>'10,00'!O129</f>
        <v>0</v>
      </c>
      <c r="D29" s="30"/>
      <c r="E29" s="3804">
        <f>'19,00'!O129</f>
        <v>0</v>
      </c>
      <c r="F29" s="30"/>
      <c r="G29" s="13"/>
      <c r="H29" s="4460" t="s">
        <v>898</v>
      </c>
      <c r="I29" s="4462"/>
      <c r="J29" s="3328">
        <f>'10,00'!O130</f>
        <v>0</v>
      </c>
      <c r="K29" s="3804">
        <f>'19,00'!O130</f>
        <v>0</v>
      </c>
      <c r="L29" s="30"/>
      <c r="M29" s="13"/>
      <c r="N29" s="1"/>
    </row>
    <row r="30" spans="1:14" ht="26.25">
      <c r="A30" s="4528"/>
      <c r="B30" s="4529"/>
      <c r="C30" s="3328"/>
      <c r="D30" s="30"/>
      <c r="E30" s="3804"/>
      <c r="F30" s="30"/>
      <c r="G30" s="13"/>
      <c r="H30" s="4528"/>
      <c r="I30" s="4529"/>
      <c r="J30" s="3328"/>
      <c r="K30" s="3804"/>
      <c r="L30" s="30"/>
      <c r="M30" s="13"/>
      <c r="N30" s="1"/>
    </row>
    <row r="31" spans="1:14" ht="26.25">
      <c r="A31" s="4460"/>
      <c r="B31" s="4462"/>
      <c r="C31" s="3328"/>
      <c r="D31" s="30"/>
      <c r="E31" s="3804"/>
      <c r="F31" s="30"/>
      <c r="G31" s="13"/>
      <c r="H31" s="4460"/>
      <c r="I31" s="4462"/>
      <c r="J31" s="3328"/>
      <c r="K31" s="3804"/>
      <c r="L31" s="30"/>
      <c r="M31" s="13"/>
      <c r="N31" s="1"/>
    </row>
    <row r="32" spans="1:14" ht="26.25">
      <c r="A32" s="4460"/>
      <c r="B32" s="4462"/>
      <c r="C32" s="3328"/>
      <c r="D32" s="30"/>
      <c r="E32" s="3804"/>
      <c r="F32" s="30"/>
      <c r="G32" s="13"/>
      <c r="H32" s="4460"/>
      <c r="I32" s="4462"/>
      <c r="J32" s="3328"/>
      <c r="K32" s="3804"/>
      <c r="L32" s="30"/>
      <c r="M32" s="13"/>
      <c r="N32" s="1"/>
    </row>
    <row r="33" spans="1:14" ht="26.25">
      <c r="A33" s="4577"/>
      <c r="B33" s="4578"/>
      <c r="C33" s="3328"/>
      <c r="D33" s="30"/>
      <c r="E33" s="3804"/>
      <c r="F33" s="30"/>
      <c r="G33" s="13"/>
      <c r="H33" s="4577"/>
      <c r="I33" s="4578"/>
      <c r="J33" s="3328"/>
      <c r="K33" s="3804"/>
      <c r="L33" s="30"/>
      <c r="M33" s="13"/>
      <c r="N33" s="1"/>
    </row>
    <row r="34" spans="1:14" ht="26.25">
      <c r="A34" s="4569"/>
      <c r="B34" s="4570"/>
      <c r="C34" s="3850"/>
      <c r="D34" s="30"/>
      <c r="E34" s="3804"/>
      <c r="F34" s="30"/>
      <c r="G34" s="13"/>
      <c r="H34" s="4569"/>
      <c r="I34" s="4570"/>
      <c r="J34" s="3850"/>
      <c r="K34" s="3804"/>
      <c r="L34" s="30"/>
      <c r="M34" s="13"/>
      <c r="N34" s="1"/>
    </row>
    <row r="35" spans="1:14" ht="26.25">
      <c r="A35" s="4569"/>
      <c r="B35" s="4570"/>
      <c r="C35" s="3850"/>
      <c r="D35" s="30"/>
      <c r="E35" s="3804"/>
      <c r="F35" s="30"/>
      <c r="G35" s="13"/>
      <c r="H35" s="4569"/>
      <c r="I35" s="4570"/>
      <c r="J35" s="3850"/>
      <c r="K35" s="3804"/>
      <c r="L35" s="30"/>
      <c r="M35" s="13"/>
      <c r="N35" s="1"/>
    </row>
    <row r="36" spans="1:14" ht="26.25">
      <c r="A36" s="4577"/>
      <c r="B36" s="4578"/>
      <c r="C36" s="3850"/>
      <c r="D36" s="30"/>
      <c r="E36" s="3804"/>
      <c r="F36" s="30"/>
      <c r="G36" s="13"/>
      <c r="H36" s="4577"/>
      <c r="I36" s="4578"/>
      <c r="J36" s="3850"/>
      <c r="K36" s="3804"/>
      <c r="L36" s="30"/>
      <c r="M36" s="13"/>
      <c r="N36" s="1"/>
    </row>
    <row r="37" spans="1:14" ht="27" thickBot="1">
      <c r="A37" s="4579"/>
      <c r="B37" s="4580"/>
      <c r="C37" s="3329"/>
      <c r="D37" s="403"/>
      <c r="E37" s="404"/>
      <c r="F37" s="403"/>
      <c r="G37" s="3325"/>
      <c r="H37" s="4579"/>
      <c r="I37" s="4580"/>
      <c r="J37" s="3329"/>
      <c r="K37" s="404"/>
      <c r="L37" s="403"/>
      <c r="M37" s="3325"/>
      <c r="N37" s="1"/>
    </row>
    <row r="38" spans="1:14" ht="29.25" thickBot="1">
      <c r="A38" s="4605" t="s">
        <v>96</v>
      </c>
      <c r="B38" s="4606"/>
      <c r="C38" s="2650">
        <f>SUM(C15:C37)</f>
        <v>92</v>
      </c>
      <c r="D38" s="2650"/>
      <c r="E38" s="2650">
        <f>SUM(E15:E37)</f>
        <v>57</v>
      </c>
      <c r="F38" s="2651"/>
      <c r="G38" s="3384"/>
      <c r="H38" s="4581" t="s">
        <v>96</v>
      </c>
      <c r="I38" s="4582"/>
      <c r="J38" s="2650">
        <f>SUM(J15:J37)</f>
        <v>75</v>
      </c>
      <c r="K38" s="2650">
        <f>SUM(K15:K37)</f>
        <v>27</v>
      </c>
      <c r="L38" s="2651"/>
      <c r="M38" s="3384"/>
      <c r="N38" s="1"/>
    </row>
    <row r="39" spans="1:14" ht="27" thickBot="1">
      <c r="A39" s="4607" t="s">
        <v>97</v>
      </c>
      <c r="B39" s="4509"/>
      <c r="C39" s="4607"/>
      <c r="D39" s="4509"/>
      <c r="E39" s="4509"/>
      <c r="F39" s="4509"/>
      <c r="G39" s="4510"/>
      <c r="H39" s="4607"/>
      <c r="I39" s="4509"/>
      <c r="J39" s="4509"/>
      <c r="K39" s="4509"/>
      <c r="L39" s="4509"/>
      <c r="M39" s="4510"/>
      <c r="N39" s="1"/>
    </row>
    <row r="40" spans="1:14" ht="27" thickBot="1">
      <c r="A40" s="4607" t="s">
        <v>98</v>
      </c>
      <c r="B40" s="4509"/>
      <c r="C40" s="4654"/>
      <c r="D40" s="4655"/>
      <c r="E40" s="4655"/>
      <c r="F40" s="4655"/>
      <c r="G40" s="4656"/>
      <c r="H40" s="4654"/>
      <c r="I40" s="4655"/>
      <c r="J40" s="4655"/>
      <c r="K40" s="4655"/>
      <c r="L40" s="4655"/>
      <c r="M40" s="4656"/>
      <c r="N40" s="1"/>
    </row>
    <row r="41" spans="1:14" ht="27" thickBot="1">
      <c r="A41" s="4607" t="s">
        <v>79</v>
      </c>
      <c r="B41" s="4509"/>
      <c r="C41" s="4607"/>
      <c r="D41" s="4509"/>
      <c r="E41" s="4509"/>
      <c r="F41" s="4509"/>
      <c r="G41" s="4510"/>
      <c r="H41" s="4607"/>
      <c r="I41" s="4509"/>
      <c r="J41" s="4509"/>
      <c r="K41" s="4509"/>
      <c r="L41" s="4509"/>
      <c r="M41" s="4510"/>
      <c r="N41" s="1"/>
    </row>
    <row r="42" spans="1:14" ht="12.75" customHeight="1">
      <c r="A42" s="4563" t="s">
        <v>99</v>
      </c>
      <c r="B42" s="4564"/>
      <c r="C42" s="4571"/>
      <c r="D42" s="4572"/>
      <c r="E42" s="4572"/>
      <c r="F42" s="4572"/>
      <c r="G42" s="4573"/>
      <c r="H42" s="4571"/>
      <c r="I42" s="4572"/>
      <c r="J42" s="4572"/>
      <c r="K42" s="4572"/>
      <c r="L42" s="4572"/>
      <c r="M42" s="4573"/>
      <c r="N42" s="1"/>
    </row>
    <row r="43" spans="1:14" ht="13.5" customHeight="1" thickBot="1">
      <c r="A43" s="4487"/>
      <c r="B43" s="4488"/>
      <c r="C43" s="4574"/>
      <c r="D43" s="4575"/>
      <c r="E43" s="4575"/>
      <c r="F43" s="4575"/>
      <c r="G43" s="4576"/>
      <c r="H43" s="4574"/>
      <c r="I43" s="4575"/>
      <c r="J43" s="4575"/>
      <c r="K43" s="4575"/>
      <c r="L43" s="4575"/>
      <c r="M43" s="4576"/>
      <c r="N43" s="1"/>
    </row>
    <row r="44" spans="1:14" ht="24" thickBot="1">
      <c r="A44" s="21"/>
      <c r="B44" s="3856"/>
      <c r="C44" s="3857"/>
      <c r="D44" s="3857"/>
      <c r="E44" s="3857"/>
      <c r="F44" s="3857"/>
      <c r="G44" s="3857"/>
      <c r="H44" s="3857"/>
      <c r="I44" s="3857"/>
      <c r="J44" s="3857"/>
      <c r="K44" s="3857"/>
      <c r="L44" s="3857"/>
      <c r="M44" s="3857"/>
      <c r="N44" s="23"/>
    </row>
    <row r="45" spans="1:14" ht="27" thickBot="1">
      <c r="A45" s="24"/>
      <c r="B45" s="25"/>
      <c r="C45" s="25"/>
      <c r="D45" s="25"/>
      <c r="E45" s="25"/>
      <c r="F45" s="25"/>
      <c r="G45" s="25"/>
      <c r="H45" s="26" t="s">
        <v>100</v>
      </c>
      <c r="I45" s="4477"/>
      <c r="J45" s="4478"/>
      <c r="K45" s="4478"/>
      <c r="L45" s="4478"/>
      <c r="M45" s="4478"/>
      <c r="N45" s="4479"/>
    </row>
    <row r="73" spans="1:6" ht="18.75">
      <c r="A73" s="3855"/>
      <c r="B73" s="3855"/>
      <c r="C73" s="3855"/>
      <c r="D73" s="3855"/>
      <c r="E73" s="3855"/>
      <c r="F73" s="3855"/>
    </row>
    <row r="74" spans="1:6" ht="18.75">
      <c r="A74" s="3855"/>
      <c r="B74" s="3855"/>
      <c r="C74" s="3855"/>
      <c r="D74" s="3855"/>
      <c r="E74" s="3855"/>
      <c r="F74" s="3855"/>
    </row>
  </sheetData>
  <mergeCells count="100">
    <mergeCell ref="C42:G43"/>
    <mergeCell ref="H42:M43"/>
    <mergeCell ref="A2:B2"/>
    <mergeCell ref="A3:B3"/>
    <mergeCell ref="C39:G39"/>
    <mergeCell ref="C40:G40"/>
    <mergeCell ref="C41:G41"/>
    <mergeCell ref="H39:M39"/>
    <mergeCell ref="H40:M40"/>
    <mergeCell ref="H41:M41"/>
    <mergeCell ref="A6:B6"/>
    <mergeCell ref="D6:E6"/>
    <mergeCell ref="A4:B4"/>
    <mergeCell ref="D4:E4"/>
    <mergeCell ref="A5:B5"/>
    <mergeCell ref="D5:E5"/>
    <mergeCell ref="A1:B1"/>
    <mergeCell ref="C1:J1"/>
    <mergeCell ref="M1:N1"/>
    <mergeCell ref="C2:E2"/>
    <mergeCell ref="F2:G2"/>
    <mergeCell ref="H2:I2"/>
    <mergeCell ref="J2:J3"/>
    <mergeCell ref="C3:E3"/>
    <mergeCell ref="M2:N2"/>
    <mergeCell ref="A8:B9"/>
    <mergeCell ref="N8:N11"/>
    <mergeCell ref="A10:B11"/>
    <mergeCell ref="C8:G9"/>
    <mergeCell ref="C10:G11"/>
    <mergeCell ref="H8:M9"/>
    <mergeCell ref="H10:M11"/>
    <mergeCell ref="K13:K14"/>
    <mergeCell ref="L13:L14"/>
    <mergeCell ref="M13:M14"/>
    <mergeCell ref="N13:N14"/>
    <mergeCell ref="A15:B15"/>
    <mergeCell ref="H15:I15"/>
    <mergeCell ref="D13:D14"/>
    <mergeCell ref="E13:E14"/>
    <mergeCell ref="F13:F14"/>
    <mergeCell ref="G13:G14"/>
    <mergeCell ref="J13:J14"/>
    <mergeCell ref="A12:B14"/>
    <mergeCell ref="C12:G12"/>
    <mergeCell ref="H12:I14"/>
    <mergeCell ref="J12:M12"/>
    <mergeCell ref="C13:C14"/>
    <mergeCell ref="A16:B16"/>
    <mergeCell ref="H16:I16"/>
    <mergeCell ref="A17:B17"/>
    <mergeCell ref="H17:I17"/>
    <mergeCell ref="A18:B18"/>
    <mergeCell ref="H18:I18"/>
    <mergeCell ref="A19:B19"/>
    <mergeCell ref="H19:I19"/>
    <mergeCell ref="A20:B20"/>
    <mergeCell ref="H20:I20"/>
    <mergeCell ref="A21:B21"/>
    <mergeCell ref="H21:I21"/>
    <mergeCell ref="A22:B22"/>
    <mergeCell ref="H22:I22"/>
    <mergeCell ref="A23:B23"/>
    <mergeCell ref="H23:I23"/>
    <mergeCell ref="A24:B24"/>
    <mergeCell ref="H24:I24"/>
    <mergeCell ref="A25:B25"/>
    <mergeCell ref="H25:I25"/>
    <mergeCell ref="A26:B26"/>
    <mergeCell ref="H26:I26"/>
    <mergeCell ref="A27:B27"/>
    <mergeCell ref="H27:I27"/>
    <mergeCell ref="A28:B28"/>
    <mergeCell ref="H28:I28"/>
    <mergeCell ref="A29:B29"/>
    <mergeCell ref="H29:I29"/>
    <mergeCell ref="A30:B30"/>
    <mergeCell ref="H30:I30"/>
    <mergeCell ref="A31:B31"/>
    <mergeCell ref="H31:I31"/>
    <mergeCell ref="A32:B32"/>
    <mergeCell ref="H32:I32"/>
    <mergeCell ref="A33:B33"/>
    <mergeCell ref="H33:I33"/>
    <mergeCell ref="I45:N45"/>
    <mergeCell ref="A7:M7"/>
    <mergeCell ref="A40:B40"/>
    <mergeCell ref="A41:B41"/>
    <mergeCell ref="A42:B43"/>
    <mergeCell ref="A37:B37"/>
    <mergeCell ref="H37:I37"/>
    <mergeCell ref="A38:B38"/>
    <mergeCell ref="H38:I38"/>
    <mergeCell ref="A39:B39"/>
    <mergeCell ref="A34:B34"/>
    <mergeCell ref="H34:I34"/>
    <mergeCell ref="A35:B35"/>
    <mergeCell ref="H35:I35"/>
    <mergeCell ref="A36:B36"/>
    <mergeCell ref="H36:I36"/>
  </mergeCells>
  <pageMargins left="0.23622047244094491" right="0.23622047244094491" top="0.74803149606299213" bottom="0.74803149606299213" header="0.31496062992125984" footer="0.31496062992125984"/>
  <pageSetup paperSize="9" scale="50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30">
    <tabColor theme="0"/>
  </sheetPr>
  <dimension ref="A1:N60"/>
  <sheetViews>
    <sheetView zoomScale="62" zoomScaleNormal="62" workbookViewId="0">
      <selection activeCell="D14" sqref="D14"/>
    </sheetView>
  </sheetViews>
  <sheetFormatPr defaultRowHeight="12.75"/>
  <cols>
    <col min="1" max="1" width="43.42578125" customWidth="1"/>
    <col min="2" max="9" width="12.42578125" customWidth="1"/>
    <col min="10" max="10" width="14.5703125" customWidth="1"/>
    <col min="11" max="13" width="12.42578125" customWidth="1"/>
    <col min="14" max="14" width="5.7109375" customWidth="1"/>
  </cols>
  <sheetData>
    <row r="1" spans="1:14" ht="54.75" thickBot="1">
      <c r="A1" s="337" t="s">
        <v>341</v>
      </c>
      <c r="B1" s="4700">
        <f>'Основная продукция'!B2</f>
        <v>44606</v>
      </c>
      <c r="C1" s="4701"/>
      <c r="D1" s="4702" t="s">
        <v>156</v>
      </c>
      <c r="E1" s="4703"/>
      <c r="F1" s="4703"/>
      <c r="G1" s="4703"/>
      <c r="H1" s="4703"/>
      <c r="I1" s="4703"/>
      <c r="J1" s="4703"/>
      <c r="K1" s="4703"/>
      <c r="L1" s="4703"/>
      <c r="M1" s="4715" t="s">
        <v>336</v>
      </c>
      <c r="N1" s="4716"/>
    </row>
    <row r="2" spans="1:14" ht="42.75" customHeight="1" thickBot="1">
      <c r="A2" s="4446" t="s">
        <v>65</v>
      </c>
      <c r="B2" s="4340" t="s">
        <v>157</v>
      </c>
      <c r="C2" s="4341"/>
      <c r="D2" s="4675" t="s">
        <v>174</v>
      </c>
      <c r="E2" s="4676"/>
      <c r="F2" s="4384" t="s">
        <v>68</v>
      </c>
      <c r="G2" s="4385"/>
      <c r="H2" s="2497" t="s">
        <v>693</v>
      </c>
      <c r="I2" s="2497" t="s">
        <v>694</v>
      </c>
      <c r="J2" s="332"/>
      <c r="K2" s="2470"/>
      <c r="L2" s="4"/>
      <c r="M2" s="2467"/>
      <c r="N2" s="133"/>
    </row>
    <row r="3" spans="1:14" ht="24" thickBot="1">
      <c r="A3" s="4447"/>
      <c r="B3" s="2452" t="s">
        <v>70</v>
      </c>
      <c r="C3" s="2452" t="s">
        <v>71</v>
      </c>
      <c r="D3" s="2452" t="s">
        <v>70</v>
      </c>
      <c r="E3" s="2452" t="s">
        <v>71</v>
      </c>
      <c r="F3" s="2452" t="s">
        <v>70</v>
      </c>
      <c r="G3" s="2452" t="s">
        <v>71</v>
      </c>
      <c r="H3" s="8" t="s">
        <v>71</v>
      </c>
      <c r="I3" s="8" t="s">
        <v>71</v>
      </c>
      <c r="J3" s="332"/>
      <c r="K3" s="2468"/>
      <c r="L3" s="2468"/>
      <c r="M3" s="2467"/>
      <c r="N3" s="133"/>
    </row>
    <row r="4" spans="1:14" ht="27" thickBot="1">
      <c r="A4" s="1520" t="s">
        <v>159</v>
      </c>
      <c r="B4" s="2479"/>
      <c r="C4" s="2480"/>
      <c r="D4" s="2480"/>
      <c r="E4" s="2481"/>
      <c r="F4" s="2482"/>
      <c r="G4" s="2483"/>
      <c r="H4" s="2450"/>
      <c r="I4" s="79"/>
      <c r="J4" s="333"/>
      <c r="K4" s="2448"/>
      <c r="L4" s="2448"/>
      <c r="M4" s="134"/>
      <c r="N4" s="135"/>
    </row>
    <row r="5" spans="1:14" ht="26.25">
      <c r="A5" s="1520" t="s">
        <v>911</v>
      </c>
      <c r="B5" s="2484"/>
      <c r="C5" s="2485"/>
      <c r="D5" s="2485"/>
      <c r="E5" s="2476"/>
      <c r="F5" s="2453"/>
      <c r="G5" s="2486"/>
      <c r="H5" s="2460"/>
      <c r="I5" s="134"/>
      <c r="J5" s="333"/>
      <c r="K5" s="2448"/>
      <c r="L5" s="2448"/>
      <c r="M5" s="134"/>
      <c r="N5" s="135"/>
    </row>
    <row r="6" spans="1:14" ht="27" thickBot="1">
      <c r="A6" s="137" t="s">
        <v>909</v>
      </c>
      <c r="B6" s="2484"/>
      <c r="C6" s="2485"/>
      <c r="D6" s="2485"/>
      <c r="E6" s="2476"/>
      <c r="F6" s="2453"/>
      <c r="G6" s="2454"/>
      <c r="H6" s="2448"/>
      <c r="I6" s="2448"/>
      <c r="J6" s="2448"/>
      <c r="K6" s="2460"/>
      <c r="L6" s="136"/>
      <c r="M6" s="134"/>
      <c r="N6" s="138"/>
    </row>
    <row r="7" spans="1:14" ht="23.25">
      <c r="A7" s="137" t="s">
        <v>910</v>
      </c>
      <c r="B7" s="2457"/>
      <c r="C7" s="2458"/>
      <c r="D7" s="2458"/>
      <c r="E7" s="2476"/>
      <c r="F7" s="2453"/>
      <c r="G7" s="2454"/>
      <c r="H7" s="2448"/>
      <c r="I7" s="4717" t="s">
        <v>695</v>
      </c>
      <c r="J7" s="4718"/>
      <c r="K7" s="4718"/>
      <c r="L7" s="4718"/>
      <c r="M7" s="4719"/>
      <c r="N7" s="135"/>
    </row>
    <row r="8" spans="1:14" ht="24" thickBot="1">
      <c r="A8" s="137" t="s">
        <v>160</v>
      </c>
      <c r="B8" s="2457"/>
      <c r="C8" s="2458"/>
      <c r="D8" s="2458"/>
      <c r="E8" s="2476"/>
      <c r="F8" s="2453"/>
      <c r="G8" s="2454"/>
      <c r="H8" s="2448"/>
      <c r="I8" s="4720"/>
      <c r="J8" s="4721"/>
      <c r="K8" s="4721"/>
      <c r="L8" s="4721"/>
      <c r="M8" s="4722"/>
      <c r="N8" s="140"/>
    </row>
    <row r="9" spans="1:14" ht="27" thickBot="1">
      <c r="A9" s="2446" t="s">
        <v>161</v>
      </c>
      <c r="B9" s="2457"/>
      <c r="C9" s="2458"/>
      <c r="D9" s="2458"/>
      <c r="E9" s="2466"/>
      <c r="F9" s="2487"/>
      <c r="G9" s="2488"/>
      <c r="H9" s="2477"/>
      <c r="I9" s="4777"/>
      <c r="J9" s="4778"/>
      <c r="K9" s="4778"/>
      <c r="L9" s="4778"/>
      <c r="M9" s="4779"/>
      <c r="N9" s="2498"/>
    </row>
    <row r="10" spans="1:14" ht="26.25">
      <c r="A10" s="137" t="s">
        <v>339</v>
      </c>
      <c r="B10" s="2489"/>
      <c r="C10" s="2490"/>
      <c r="D10" s="2490"/>
      <c r="E10" s="2490"/>
      <c r="F10" s="2487"/>
      <c r="G10" s="396"/>
      <c r="H10" s="170"/>
      <c r="I10" s="4780" t="s">
        <v>71</v>
      </c>
      <c r="J10" s="4781"/>
      <c r="K10" s="4782"/>
      <c r="L10" s="4783"/>
      <c r="M10" s="4784"/>
      <c r="N10" s="2499"/>
    </row>
    <row r="11" spans="1:14" ht="26.25">
      <c r="A11" s="1575" t="s">
        <v>471</v>
      </c>
      <c r="B11" s="2489"/>
      <c r="C11" s="2490"/>
      <c r="D11" s="2490"/>
      <c r="E11" s="2490"/>
      <c r="F11" s="2487"/>
      <c r="G11" s="2454"/>
      <c r="H11" s="2460"/>
      <c r="I11" s="4785" t="s">
        <v>696</v>
      </c>
      <c r="J11" s="4786"/>
      <c r="K11" s="4787"/>
      <c r="L11" s="4788"/>
      <c r="M11" s="4789"/>
      <c r="N11" s="135"/>
    </row>
    <row r="12" spans="1:14" ht="23.25">
      <c r="A12" s="1575" t="s">
        <v>39</v>
      </c>
      <c r="B12" s="2489"/>
      <c r="C12" s="2490"/>
      <c r="D12" s="2490"/>
      <c r="E12" s="2490"/>
      <c r="F12" s="2487"/>
      <c r="G12" s="2454"/>
      <c r="H12" s="2460"/>
      <c r="I12" s="4723" t="s">
        <v>697</v>
      </c>
      <c r="J12" s="4724"/>
      <c r="K12" s="4725"/>
      <c r="L12" s="4726"/>
      <c r="M12" s="4727"/>
      <c r="N12" s="135"/>
    </row>
    <row r="13" spans="1:14" ht="27" thickBot="1">
      <c r="A13" s="1575" t="s">
        <v>41</v>
      </c>
      <c r="B13" s="2489"/>
      <c r="C13" s="2490"/>
      <c r="D13" s="2490"/>
      <c r="E13" s="2490"/>
      <c r="F13" s="2487"/>
      <c r="G13" s="2454"/>
      <c r="H13" s="2460"/>
      <c r="I13" s="4728" t="s">
        <v>698</v>
      </c>
      <c r="J13" s="4729"/>
      <c r="K13" s="4730"/>
      <c r="L13" s="4731"/>
      <c r="M13" s="4732"/>
      <c r="N13" s="135"/>
    </row>
    <row r="14" spans="1:14" ht="24" thickBot="1">
      <c r="A14" s="1575" t="s">
        <v>880</v>
      </c>
      <c r="B14" s="2489"/>
      <c r="C14" s="2490"/>
      <c r="D14" s="2490"/>
      <c r="E14" s="2490"/>
      <c r="F14" s="2487"/>
      <c r="G14" s="2454"/>
      <c r="H14" s="2460"/>
      <c r="I14" s="2460"/>
      <c r="J14" s="2460"/>
      <c r="K14" s="2460"/>
      <c r="L14" s="2460"/>
      <c r="M14" s="2460"/>
      <c r="N14" s="135"/>
    </row>
    <row r="15" spans="1:14" ht="23.25" customHeight="1">
      <c r="A15" s="1575" t="s">
        <v>912</v>
      </c>
      <c r="B15" s="2489"/>
      <c r="C15" s="2490"/>
      <c r="D15" s="2490"/>
      <c r="E15" s="2490"/>
      <c r="F15" s="2487"/>
      <c r="G15" s="2454"/>
      <c r="H15" s="2460"/>
      <c r="I15" s="4717" t="s">
        <v>882</v>
      </c>
      <c r="J15" s="4718"/>
      <c r="K15" s="4718"/>
      <c r="L15" s="4718"/>
      <c r="M15" s="4719"/>
      <c r="N15" s="135"/>
    </row>
    <row r="16" spans="1:14" ht="24" thickBot="1">
      <c r="A16" s="1575"/>
      <c r="B16" s="2489"/>
      <c r="C16" s="2490"/>
      <c r="D16" s="2490"/>
      <c r="E16" s="2490"/>
      <c r="F16" s="2487"/>
      <c r="G16" s="2454"/>
      <c r="H16" s="2460"/>
      <c r="I16" s="4720"/>
      <c r="J16" s="4721"/>
      <c r="K16" s="4721"/>
      <c r="L16" s="4721"/>
      <c r="M16" s="4722"/>
      <c r="N16" s="135"/>
    </row>
    <row r="17" spans="1:14" ht="27" customHeight="1">
      <c r="A17" s="3582"/>
      <c r="B17" s="3578"/>
      <c r="C17" s="3579"/>
      <c r="D17" s="3579"/>
      <c r="E17" s="3579"/>
      <c r="F17" s="3580"/>
      <c r="G17" s="3581"/>
      <c r="H17" s="2460"/>
      <c r="I17" s="4741" t="s">
        <v>70</v>
      </c>
      <c r="J17" s="4742"/>
      <c r="K17" s="4745"/>
      <c r="L17" s="4746"/>
      <c r="M17" s="4747"/>
      <c r="N17" s="135"/>
    </row>
    <row r="18" spans="1:14" ht="27" customHeight="1">
      <c r="A18" s="3587"/>
      <c r="B18" s="3578"/>
      <c r="C18" s="3579"/>
      <c r="D18" s="3579"/>
      <c r="E18" s="3579"/>
      <c r="F18" s="3580"/>
      <c r="G18" s="3581"/>
      <c r="H18" s="2460"/>
      <c r="I18" s="4751" t="s">
        <v>896</v>
      </c>
      <c r="J18" s="4752"/>
      <c r="K18" s="4753"/>
      <c r="L18" s="4754"/>
      <c r="M18" s="4755"/>
      <c r="N18" s="135"/>
    </row>
    <row r="19" spans="1:14" ht="27" thickBot="1">
      <c r="A19" s="144"/>
      <c r="B19" s="2491"/>
      <c r="C19" s="2492"/>
      <c r="D19" s="2492"/>
      <c r="E19" s="2492"/>
      <c r="F19" s="2493"/>
      <c r="G19" s="2494"/>
      <c r="H19" s="170"/>
      <c r="I19" s="4743" t="s">
        <v>905</v>
      </c>
      <c r="J19" s="4744"/>
      <c r="K19" s="4748"/>
      <c r="L19" s="4749"/>
      <c r="M19" s="4750"/>
      <c r="N19" s="2499"/>
    </row>
    <row r="20" spans="1:14" ht="27" customHeight="1" thickBot="1">
      <c r="A20" s="4673" t="s">
        <v>163</v>
      </c>
      <c r="B20" s="4710" t="s">
        <v>164</v>
      </c>
      <c r="C20" s="4711"/>
      <c r="D20" s="4675" t="s">
        <v>174</v>
      </c>
      <c r="E20" s="4677"/>
      <c r="F20" s="4678" t="s">
        <v>165</v>
      </c>
      <c r="G20" s="4679"/>
      <c r="H20" s="2449"/>
      <c r="I20" s="4733" t="s">
        <v>906</v>
      </c>
      <c r="J20" s="4734"/>
      <c r="K20" s="4735"/>
      <c r="L20" s="4736"/>
      <c r="M20" s="4737"/>
      <c r="N20" s="66"/>
    </row>
    <row r="21" spans="1:14" ht="27" customHeight="1" thickBot="1">
      <c r="A21" s="4674"/>
      <c r="B21" s="142" t="s">
        <v>166</v>
      </c>
      <c r="C21" s="143" t="s">
        <v>167</v>
      </c>
      <c r="D21" s="142" t="s">
        <v>166</v>
      </c>
      <c r="E21" s="143" t="s">
        <v>167</v>
      </c>
      <c r="F21" s="2495" t="s">
        <v>166</v>
      </c>
      <c r="G21" s="142" t="s">
        <v>167</v>
      </c>
      <c r="H21" s="2478"/>
      <c r="I21" s="4723" t="s">
        <v>908</v>
      </c>
      <c r="J21" s="4724"/>
      <c r="K21" s="4738"/>
      <c r="L21" s="4739"/>
      <c r="M21" s="4740"/>
      <c r="N21" s="2500"/>
    </row>
    <row r="22" spans="1:14" ht="29.25" customHeight="1">
      <c r="A22" s="3412" t="s">
        <v>287</v>
      </c>
      <c r="B22" s="3409"/>
      <c r="C22" s="3410"/>
      <c r="D22" s="3405"/>
      <c r="E22" s="3411"/>
      <c r="F22" s="3405"/>
      <c r="G22" s="3404"/>
      <c r="H22" s="2478"/>
      <c r="I22" s="4723" t="s">
        <v>199</v>
      </c>
      <c r="J22" s="4724"/>
      <c r="K22" s="4725"/>
      <c r="L22" s="4726"/>
      <c r="M22" s="4727"/>
      <c r="N22" s="2500"/>
    </row>
    <row r="23" spans="1:14" ht="33" customHeight="1" thickBot="1">
      <c r="A23" s="3402" t="s">
        <v>873</v>
      </c>
      <c r="B23" s="3585"/>
      <c r="C23" s="3406"/>
      <c r="D23" s="3407"/>
      <c r="E23" s="3583"/>
      <c r="F23" s="258"/>
      <c r="G23" s="3408"/>
      <c r="H23" s="2477"/>
      <c r="I23" s="4759" t="s">
        <v>907</v>
      </c>
      <c r="J23" s="4760"/>
      <c r="K23" s="4730"/>
      <c r="L23" s="4731"/>
      <c r="M23" s="4732"/>
      <c r="N23" s="140"/>
    </row>
    <row r="24" spans="1:14" ht="29.25" thickBot="1">
      <c r="A24" s="3401" t="s">
        <v>885</v>
      </c>
      <c r="B24" s="3586"/>
      <c r="C24" s="3403"/>
      <c r="D24" s="334"/>
      <c r="E24" s="3584"/>
      <c r="F24" s="334"/>
      <c r="G24" s="2496"/>
      <c r="H24" s="2478"/>
      <c r="I24" s="134"/>
      <c r="J24" s="2471"/>
      <c r="K24" s="139"/>
      <c r="L24" s="139"/>
      <c r="M24" s="139"/>
      <c r="N24" s="146"/>
    </row>
    <row r="25" spans="1:14" ht="29.25" thickBot="1">
      <c r="A25" s="3574" t="s">
        <v>881</v>
      </c>
      <c r="B25" s="4694"/>
      <c r="C25" s="4695"/>
      <c r="D25" s="4680"/>
      <c r="E25" s="4681"/>
      <c r="F25" s="4680"/>
      <c r="G25" s="4681"/>
      <c r="H25" s="2478"/>
      <c r="I25" s="4761" t="s">
        <v>162</v>
      </c>
      <c r="J25" s="4762"/>
      <c r="K25" s="4762"/>
      <c r="L25" s="4762"/>
      <c r="M25" s="4763"/>
      <c r="N25" s="1"/>
    </row>
    <row r="26" spans="1:14" ht="28.5" customHeight="1" thickBot="1">
      <c r="A26" s="4697" t="s">
        <v>904</v>
      </c>
      <c r="B26" s="4698"/>
      <c r="C26" s="4699"/>
      <c r="D26" s="4696"/>
      <c r="E26" s="4696"/>
      <c r="F26" s="4696"/>
      <c r="G26" s="4696"/>
      <c r="H26" s="2478"/>
      <c r="I26" s="4764"/>
      <c r="J26" s="4765"/>
      <c r="K26" s="4765"/>
      <c r="L26" s="4765"/>
      <c r="M26" s="4766"/>
      <c r="N26" s="1"/>
    </row>
    <row r="27" spans="1:14" ht="28.5" customHeight="1">
      <c r="A27" s="3575" t="s">
        <v>70</v>
      </c>
      <c r="B27" s="4663"/>
      <c r="C27" s="4664"/>
      <c r="D27" s="3573"/>
      <c r="E27" s="3573"/>
      <c r="F27" s="3573"/>
      <c r="G27" s="3573"/>
      <c r="H27" s="2478"/>
      <c r="I27" s="4657"/>
      <c r="J27" s="4658"/>
      <c r="K27" s="4658"/>
      <c r="L27" s="4658"/>
      <c r="M27" s="4659"/>
      <c r="N27" s="1"/>
    </row>
    <row r="28" spans="1:14" ht="28.5">
      <c r="A28" s="3576" t="s">
        <v>71</v>
      </c>
      <c r="B28" s="4665"/>
      <c r="C28" s="4666"/>
      <c r="D28" s="2472"/>
      <c r="E28" s="2472"/>
      <c r="F28" s="2472"/>
      <c r="G28" s="2478"/>
      <c r="H28" s="2478"/>
      <c r="I28" s="4657"/>
      <c r="J28" s="4658"/>
      <c r="K28" s="4658"/>
      <c r="L28" s="4658"/>
      <c r="M28" s="4659"/>
      <c r="N28" s="1"/>
    </row>
    <row r="29" spans="1:14" ht="27" thickBot="1">
      <c r="A29" s="3577" t="s">
        <v>196</v>
      </c>
      <c r="B29" s="4667"/>
      <c r="C29" s="4668"/>
      <c r="D29" s="2472"/>
      <c r="E29" s="2472"/>
      <c r="F29" s="2472"/>
      <c r="G29" s="2459"/>
      <c r="H29" s="2459"/>
      <c r="I29" s="4767"/>
      <c r="J29" s="4768"/>
      <c r="K29" s="4768"/>
      <c r="L29" s="4768"/>
      <c r="M29" s="4769"/>
      <c r="N29" s="1"/>
    </row>
    <row r="30" spans="1:14" ht="5.25" customHeight="1" thickBot="1">
      <c r="A30" s="338"/>
      <c r="B30" s="2468"/>
      <c r="C30" s="2468"/>
      <c r="D30" s="2468"/>
      <c r="E30" s="2468"/>
      <c r="F30" s="2468"/>
      <c r="G30" s="4548"/>
      <c r="H30" s="4548"/>
      <c r="I30" s="4424"/>
      <c r="J30" s="4770"/>
      <c r="K30" s="4770"/>
      <c r="L30" s="4770"/>
      <c r="M30" s="4425"/>
      <c r="N30" s="1"/>
    </row>
    <row r="31" spans="1:14" ht="24" thickBot="1">
      <c r="A31" s="9" t="s">
        <v>128</v>
      </c>
      <c r="B31" s="4691"/>
      <c r="C31" s="4692"/>
      <c r="D31" s="4693"/>
      <c r="E31" s="4691"/>
      <c r="F31" s="4692"/>
      <c r="G31" s="4693"/>
      <c r="H31" s="4691"/>
      <c r="I31" s="4692"/>
      <c r="J31" s="4693"/>
      <c r="K31" s="4691"/>
      <c r="L31" s="4692"/>
      <c r="M31" s="4693"/>
      <c r="N31" s="149"/>
    </row>
    <row r="32" spans="1:14" ht="27" thickBot="1">
      <c r="A32" s="150" t="s">
        <v>76</v>
      </c>
      <c r="B32" s="4691"/>
      <c r="C32" s="4692"/>
      <c r="D32" s="4693"/>
      <c r="E32" s="4691"/>
      <c r="F32" s="4692"/>
      <c r="G32" s="4693"/>
      <c r="H32" s="4691"/>
      <c r="I32" s="4692"/>
      <c r="J32" s="4693"/>
      <c r="K32" s="4669"/>
      <c r="L32" s="4281"/>
      <c r="M32" s="4670"/>
      <c r="N32" s="151"/>
    </row>
    <row r="33" spans="1:14" ht="29.25" customHeight="1" thickBot="1">
      <c r="A33" s="152" t="s">
        <v>97</v>
      </c>
      <c r="B33" s="4691"/>
      <c r="C33" s="4692"/>
      <c r="D33" s="4693"/>
      <c r="E33" s="4691"/>
      <c r="F33" s="4692"/>
      <c r="G33" s="4693"/>
      <c r="H33" s="4691"/>
      <c r="I33" s="4692"/>
      <c r="J33" s="4693"/>
      <c r="K33" s="4691"/>
      <c r="L33" s="4692"/>
      <c r="M33" s="4693"/>
      <c r="N33" s="153"/>
    </row>
    <row r="34" spans="1:14" ht="24.75" customHeight="1" thickBot="1">
      <c r="A34" s="154" t="s">
        <v>79</v>
      </c>
      <c r="B34" s="4691"/>
      <c r="C34" s="4692"/>
      <c r="D34" s="4693"/>
      <c r="E34" s="4691"/>
      <c r="F34" s="4692"/>
      <c r="G34" s="4693"/>
      <c r="H34" s="4691"/>
      <c r="I34" s="4692"/>
      <c r="J34" s="4693"/>
      <c r="K34" s="4712"/>
      <c r="L34" s="4713"/>
      <c r="M34" s="4714"/>
      <c r="N34" s="151"/>
    </row>
    <row r="35" spans="1:14" ht="31.5" customHeight="1" thickBot="1">
      <c r="A35" s="4682" t="s">
        <v>169</v>
      </c>
      <c r="B35" s="4685" t="s">
        <v>883</v>
      </c>
      <c r="C35" s="4686"/>
      <c r="D35" s="4687"/>
      <c r="E35" s="4688" t="s">
        <v>884</v>
      </c>
      <c r="F35" s="4689"/>
      <c r="G35" s="4690"/>
      <c r="H35" s="4771" t="s">
        <v>170</v>
      </c>
      <c r="I35" s="4772"/>
      <c r="J35" s="4773"/>
      <c r="K35" s="4774" t="s">
        <v>171</v>
      </c>
      <c r="L35" s="4775"/>
      <c r="M35" s="4776"/>
      <c r="N35" s="151"/>
    </row>
    <row r="36" spans="1:14" ht="27" customHeight="1">
      <c r="A36" s="4683"/>
      <c r="B36" s="4662" t="s">
        <v>350</v>
      </c>
      <c r="C36" s="4660">
        <v>0.39583333333333331</v>
      </c>
      <c r="D36" s="4660">
        <v>0.8125</v>
      </c>
      <c r="E36" s="4662" t="s">
        <v>350</v>
      </c>
      <c r="F36" s="4660">
        <v>0.39583333333333331</v>
      </c>
      <c r="G36" s="4660">
        <v>0.8125</v>
      </c>
      <c r="H36" s="4662" t="s">
        <v>350</v>
      </c>
      <c r="I36" s="4660">
        <f>F36</f>
        <v>0.39583333333333331</v>
      </c>
      <c r="J36" s="4671">
        <f>G36</f>
        <v>0.8125</v>
      </c>
      <c r="K36" s="4662" t="s">
        <v>350</v>
      </c>
      <c r="L36" s="4660">
        <f>I36</f>
        <v>0.39583333333333331</v>
      </c>
      <c r="M36" s="4660">
        <f>J36</f>
        <v>0.8125</v>
      </c>
      <c r="N36" s="149"/>
    </row>
    <row r="37" spans="1:14" ht="24" customHeight="1" thickBot="1">
      <c r="A37" s="4684"/>
      <c r="B37" s="4661"/>
      <c r="C37" s="4661"/>
      <c r="D37" s="4661"/>
      <c r="E37" s="4661"/>
      <c r="F37" s="4661"/>
      <c r="G37" s="4661"/>
      <c r="H37" s="4661"/>
      <c r="I37" s="4661"/>
      <c r="J37" s="4672"/>
      <c r="K37" s="4661"/>
      <c r="L37" s="4661"/>
      <c r="M37" s="4661"/>
      <c r="N37" s="149"/>
    </row>
    <row r="38" spans="1:14" ht="23.25">
      <c r="A38" s="155" t="s">
        <v>80</v>
      </c>
      <c r="B38" s="2463"/>
      <c r="C38" s="3536">
        <f>'Основная продукция'!F10</f>
        <v>0</v>
      </c>
      <c r="D38" s="3537">
        <f>'Основная продукция'!AG10</f>
        <v>0</v>
      </c>
      <c r="E38" s="3543"/>
      <c r="F38" s="3537">
        <f>'10,00'!F15</f>
        <v>0</v>
      </c>
      <c r="G38" s="3544">
        <f>'19,00'!F15</f>
        <v>0</v>
      </c>
      <c r="H38" s="3545"/>
      <c r="I38" s="3546">
        <f>'10,00'!F16</f>
        <v>0</v>
      </c>
      <c r="J38" s="3547">
        <f>'19,00'!F16</f>
        <v>0</v>
      </c>
      <c r="K38" s="3544"/>
      <c r="L38" s="3538">
        <f>'10,00'!F17</f>
        <v>0</v>
      </c>
      <c r="M38" s="3548">
        <f>'19,00'!F17</f>
        <v>0</v>
      </c>
      <c r="N38" s="149"/>
    </row>
    <row r="39" spans="1:14" ht="23.25">
      <c r="A39" s="156" t="str">
        <f>Лаваш!A17</f>
        <v>Восток 5</v>
      </c>
      <c r="B39" s="2455"/>
      <c r="C39" s="3530">
        <f>'Основная продукция'!F38</f>
        <v>0</v>
      </c>
      <c r="D39" s="3539">
        <f>'Основная продукция'!AG38</f>
        <v>0</v>
      </c>
      <c r="E39" s="3549"/>
      <c r="F39" s="3539">
        <f>'10,00'!O15</f>
        <v>0</v>
      </c>
      <c r="G39" s="3550">
        <f>'19,00'!O15</f>
        <v>0</v>
      </c>
      <c r="H39" s="3551"/>
      <c r="I39" s="3552">
        <f>'10,00'!O16</f>
        <v>0</v>
      </c>
      <c r="J39" s="3553">
        <f>'19,00'!O16</f>
        <v>0</v>
      </c>
      <c r="K39" s="3550"/>
      <c r="L39" s="3540">
        <f>'10,00'!O17</f>
        <v>0</v>
      </c>
      <c r="M39" s="3554">
        <f>'19,00'!O17</f>
        <v>0</v>
      </c>
      <c r="N39" s="149"/>
    </row>
    <row r="40" spans="1:14" ht="23.25">
      <c r="A40" s="156" t="s">
        <v>81</v>
      </c>
      <c r="B40" s="2455"/>
      <c r="C40" s="3530">
        <f>'Основная продукция'!F66</f>
        <v>5</v>
      </c>
      <c r="D40" s="3539">
        <f>'Основная продукция'!AG66</f>
        <v>6</v>
      </c>
      <c r="E40" s="3549"/>
      <c r="F40" s="3539">
        <f>'10,00'!X15</f>
        <v>32</v>
      </c>
      <c r="G40" s="3550">
        <f>'19,00'!X15</f>
        <v>12</v>
      </c>
      <c r="H40" s="3551"/>
      <c r="I40" s="3552">
        <f>'10,00'!X16</f>
        <v>12</v>
      </c>
      <c r="J40" s="3553">
        <f>'19,00'!X16</f>
        <v>32</v>
      </c>
      <c r="K40" s="3550"/>
      <c r="L40" s="3540">
        <f>'10,00'!X17</f>
        <v>22</v>
      </c>
      <c r="M40" s="3554">
        <f>'19,00'!X17</f>
        <v>8</v>
      </c>
      <c r="N40" s="149"/>
    </row>
    <row r="41" spans="1:14" ht="23.25">
      <c r="A41" s="156" t="s">
        <v>82</v>
      </c>
      <c r="B41" s="2455"/>
      <c r="C41" s="3541">
        <f>'Основная продукция'!F94</f>
        <v>4</v>
      </c>
      <c r="D41" s="3539">
        <f>'Основная продукция'!AG94</f>
        <v>2</v>
      </c>
      <c r="E41" s="3549"/>
      <c r="F41" s="3539">
        <f>'10,00'!F67</f>
        <v>4</v>
      </c>
      <c r="G41" s="3550">
        <f>'19,00'!F67</f>
        <v>4</v>
      </c>
      <c r="H41" s="3551"/>
      <c r="I41" s="3552">
        <f>'10,00'!F68</f>
        <v>0</v>
      </c>
      <c r="J41" s="3553">
        <f>'19,00'!F68</f>
        <v>6</v>
      </c>
      <c r="K41" s="3550"/>
      <c r="L41" s="3540">
        <f>'10,00'!F69</f>
        <v>12</v>
      </c>
      <c r="M41" s="3554">
        <f>'19,00'!F69</f>
        <v>4</v>
      </c>
      <c r="N41" s="149"/>
    </row>
    <row r="42" spans="1:14" ht="23.25">
      <c r="A42" s="156" t="s">
        <v>83</v>
      </c>
      <c r="B42" s="2455"/>
      <c r="C42" s="3530">
        <f>'Основная продукция'!F122</f>
        <v>13</v>
      </c>
      <c r="D42" s="3539">
        <f>'Основная продукция'!AG122</f>
        <v>8</v>
      </c>
      <c r="E42" s="3549"/>
      <c r="F42" s="3539">
        <f>'10,00'!O67</f>
        <v>16</v>
      </c>
      <c r="G42" s="3550">
        <f>'19,00'!O67</f>
        <v>24</v>
      </c>
      <c r="H42" s="3551"/>
      <c r="I42" s="3552">
        <f>'10,00'!O68</f>
        <v>44</v>
      </c>
      <c r="J42" s="3553">
        <f>'19,00'!O68</f>
        <v>24</v>
      </c>
      <c r="K42" s="3550"/>
      <c r="L42" s="3540">
        <f>'10,00'!O69</f>
        <v>8</v>
      </c>
      <c r="M42" s="3553">
        <f>'19,00'!O69</f>
        <v>16</v>
      </c>
      <c r="N42" s="149"/>
    </row>
    <row r="43" spans="1:14" ht="23.25">
      <c r="A43" s="156" t="s">
        <v>172</v>
      </c>
      <c r="B43" s="2455"/>
      <c r="C43" s="3530">
        <f>'Основная продукция'!F150</f>
        <v>16</v>
      </c>
      <c r="D43" s="3539">
        <f>'Основная продукция'!AG150</f>
        <v>9</v>
      </c>
      <c r="E43" s="3549"/>
      <c r="F43" s="3539">
        <f>'10,00'!X67</f>
        <v>8</v>
      </c>
      <c r="G43" s="3550">
        <f>'19,00'!X67</f>
        <v>0</v>
      </c>
      <c r="H43" s="3551"/>
      <c r="I43" s="3552">
        <f>'10,00'!X68</f>
        <v>28</v>
      </c>
      <c r="J43" s="3553">
        <f>'19,00'!X68</f>
        <v>0</v>
      </c>
      <c r="K43" s="3550"/>
      <c r="L43" s="3542">
        <f>'10,00'!X69</f>
        <v>72</v>
      </c>
      <c r="M43" s="3555">
        <f>'19,00'!X69</f>
        <v>8</v>
      </c>
      <c r="N43" s="149"/>
    </row>
    <row r="44" spans="1:14" ht="27" customHeight="1">
      <c r="A44" s="156" t="s">
        <v>872</v>
      </c>
      <c r="B44" s="2455"/>
      <c r="C44" s="3530">
        <f>'10,00'!F114</f>
        <v>0</v>
      </c>
      <c r="D44" s="3539">
        <f>'19,00'!F114</f>
        <v>0</v>
      </c>
      <c r="E44" s="3549"/>
      <c r="F44" s="3539">
        <f>'10,00'!F119</f>
        <v>0</v>
      </c>
      <c r="G44" s="3550">
        <f>'19,00'!F119</f>
        <v>0</v>
      </c>
      <c r="H44" s="3551"/>
      <c r="I44" s="3552">
        <f>'10,00'!F120</f>
        <v>0</v>
      </c>
      <c r="J44" s="3553">
        <f>'19,00'!F120</f>
        <v>0</v>
      </c>
      <c r="K44" s="3550"/>
      <c r="L44" s="3542">
        <f>'10,00'!F121</f>
        <v>0</v>
      </c>
      <c r="M44" s="3553">
        <f>'19,00'!F121</f>
        <v>0</v>
      </c>
      <c r="N44" s="149"/>
    </row>
    <row r="45" spans="1:14" ht="26.25">
      <c r="A45" s="156" t="s">
        <v>123</v>
      </c>
      <c r="B45" s="2455"/>
      <c r="C45" s="3530">
        <f>'Основная продукция'!F234</f>
        <v>0</v>
      </c>
      <c r="D45" s="3539">
        <f>'Основная продукция'!AG234</f>
        <v>4</v>
      </c>
      <c r="E45" s="3549"/>
      <c r="F45" s="3539">
        <f>'10,00'!X119</f>
        <v>0</v>
      </c>
      <c r="G45" s="3550">
        <f>'19,00'!X119</f>
        <v>0</v>
      </c>
      <c r="H45" s="3551"/>
      <c r="I45" s="3552">
        <f>'10,00'!X120</f>
        <v>0</v>
      </c>
      <c r="J45" s="3553">
        <f>'19,00'!X120</f>
        <v>0</v>
      </c>
      <c r="K45" s="3550"/>
      <c r="L45" s="3540">
        <f>'10,00'!X121</f>
        <v>12</v>
      </c>
      <c r="M45" s="3553">
        <f>'19,00'!X121</f>
        <v>12</v>
      </c>
      <c r="N45" s="2461"/>
    </row>
    <row r="46" spans="1:14" ht="23.25" hidden="1">
      <c r="A46" s="156" t="s">
        <v>88</v>
      </c>
      <c r="B46" s="2455"/>
      <c r="C46" s="3530">
        <f>'Основная продукция'!F264</f>
        <v>0</v>
      </c>
      <c r="D46" s="3539">
        <f>'Основная продукция'!AG264</f>
        <v>0</v>
      </c>
      <c r="E46" s="3549"/>
      <c r="F46" s="3539">
        <f>'10,00'!F171</f>
        <v>0</v>
      </c>
      <c r="G46" s="3550">
        <f>'19,00'!F171</f>
        <v>0</v>
      </c>
      <c r="H46" s="3551"/>
      <c r="I46" s="3552">
        <f>'10,00'!F172</f>
        <v>0</v>
      </c>
      <c r="J46" s="3553">
        <f>'19,00'!F172</f>
        <v>0</v>
      </c>
      <c r="K46" s="3550"/>
      <c r="L46" s="3540">
        <f>'10,00'!F173</f>
        <v>0</v>
      </c>
      <c r="M46" s="3553">
        <f>'19,00'!F173</f>
        <v>0</v>
      </c>
      <c r="N46" s="2462"/>
    </row>
    <row r="47" spans="1:14" ht="23.25">
      <c r="A47" s="157" t="s">
        <v>89</v>
      </c>
      <c r="B47" s="2455"/>
      <c r="C47" s="3530">
        <f>'Основная продукция'!F290</f>
        <v>0</v>
      </c>
      <c r="D47" s="3539">
        <f>'Основная продукция'!AG290</f>
        <v>0</v>
      </c>
      <c r="E47" s="3549"/>
      <c r="F47" s="3539">
        <f>'10,00'!O171</f>
        <v>0</v>
      </c>
      <c r="G47" s="3550">
        <f>'19,00'!O171</f>
        <v>0</v>
      </c>
      <c r="H47" s="3551"/>
      <c r="I47" s="3552">
        <f>'10,00'!O172</f>
        <v>0</v>
      </c>
      <c r="J47" s="3553">
        <f>'19,00'!O172</f>
        <v>0</v>
      </c>
      <c r="K47" s="3550"/>
      <c r="L47" s="3540">
        <f>'10,00'!O173</f>
        <v>0</v>
      </c>
      <c r="M47" s="3553">
        <f>'19,00'!O173</f>
        <v>0</v>
      </c>
      <c r="N47" s="2462"/>
    </row>
    <row r="48" spans="1:14" ht="23.25">
      <c r="A48" s="157" t="s">
        <v>90</v>
      </c>
      <c r="B48" s="2455"/>
      <c r="C48" s="3530">
        <f>'Основная продукция'!F318</f>
        <v>6</v>
      </c>
      <c r="D48" s="3539">
        <f>'Основная продукция'!AG318</f>
        <v>10</v>
      </c>
      <c r="E48" s="3549"/>
      <c r="F48" s="3539">
        <f>'10,00'!X171</f>
        <v>52</v>
      </c>
      <c r="G48" s="3550">
        <f>'19,00'!X171</f>
        <v>20</v>
      </c>
      <c r="H48" s="3551"/>
      <c r="I48" s="3552">
        <f>'10,00'!X172</f>
        <v>0</v>
      </c>
      <c r="J48" s="3553">
        <f>'19,00'!X172</f>
        <v>0</v>
      </c>
      <c r="K48" s="3550"/>
      <c r="L48" s="3540">
        <f>'10,00'!X173</f>
        <v>48</v>
      </c>
      <c r="M48" s="3554">
        <f>'19,00'!X173</f>
        <v>12</v>
      </c>
      <c r="N48" s="149"/>
    </row>
    <row r="49" spans="1:14" ht="23.25">
      <c r="A49" s="157" t="s">
        <v>340</v>
      </c>
      <c r="B49" s="2455"/>
      <c r="C49" s="3530">
        <f>'Основная продукция'!F346</f>
        <v>3</v>
      </c>
      <c r="D49" s="3539">
        <f>'Основная продукция'!AG346</f>
        <v>1</v>
      </c>
      <c r="E49" s="3549"/>
      <c r="F49" s="3539">
        <f>'10,00'!F223</f>
        <v>0</v>
      </c>
      <c r="G49" s="3550">
        <f>'19,00'!F223</f>
        <v>4</v>
      </c>
      <c r="H49" s="3551"/>
      <c r="I49" s="3552">
        <f>'10,00'!F224</f>
        <v>0</v>
      </c>
      <c r="J49" s="3553">
        <f>'19,00'!F224</f>
        <v>0</v>
      </c>
      <c r="K49" s="3550"/>
      <c r="L49" s="3540">
        <f>'10,00'!F225</f>
        <v>0</v>
      </c>
      <c r="M49" s="3553">
        <f>'19,00'!F225</f>
        <v>4</v>
      </c>
      <c r="N49" s="149"/>
    </row>
    <row r="50" spans="1:14" ht="23.25">
      <c r="A50" s="157" t="s">
        <v>92</v>
      </c>
      <c r="B50" s="2455"/>
      <c r="C50" s="3530">
        <f>'Основная продукция'!F402</f>
        <v>0</v>
      </c>
      <c r="D50" s="3539">
        <f>'Основная продукция'!AG402</f>
        <v>0</v>
      </c>
      <c r="E50" s="3549"/>
      <c r="F50" s="3539">
        <f>'10,00'!X223</f>
        <v>0</v>
      </c>
      <c r="G50" s="3550">
        <f>'19,00'!X223</f>
        <v>0</v>
      </c>
      <c r="H50" s="3551"/>
      <c r="I50" s="3552">
        <f>'10,00'!X224</f>
        <v>0</v>
      </c>
      <c r="J50" s="3553">
        <f>'19,00'!X224</f>
        <v>0</v>
      </c>
      <c r="K50" s="3550"/>
      <c r="L50" s="3540">
        <f>'10,00'!X225</f>
        <v>0</v>
      </c>
      <c r="M50" s="3553">
        <f>'19,00'!X225</f>
        <v>0</v>
      </c>
      <c r="N50" s="149"/>
    </row>
    <row r="51" spans="1:14" ht="23.25">
      <c r="A51" s="157" t="s">
        <v>93</v>
      </c>
      <c r="B51" s="2455"/>
      <c r="C51" s="3530">
        <f>'Основная продукция'!F430</f>
        <v>0</v>
      </c>
      <c r="D51" s="3539">
        <f>'Основная продукция'!AG430</f>
        <v>0</v>
      </c>
      <c r="E51" s="3549"/>
      <c r="F51" s="3539">
        <f>'10,00'!F275</f>
        <v>0</v>
      </c>
      <c r="G51" s="3550">
        <f>'19,00'!F275</f>
        <v>0</v>
      </c>
      <c r="H51" s="3551"/>
      <c r="I51" s="3552">
        <f>'10,00'!F276</f>
        <v>0</v>
      </c>
      <c r="J51" s="3553">
        <f>'19,00'!F276</f>
        <v>0</v>
      </c>
      <c r="K51" s="3550"/>
      <c r="L51" s="3540">
        <f>'10,00'!F277</f>
        <v>0</v>
      </c>
      <c r="M51" s="3553">
        <f>'19,00'!F277</f>
        <v>0</v>
      </c>
      <c r="N51" s="2469"/>
    </row>
    <row r="52" spans="1:14" ht="23.25">
      <c r="A52" s="157" t="s">
        <v>542</v>
      </c>
      <c r="B52" s="2455"/>
      <c r="C52" s="3530">
        <f>'Основная продукция'!F458</f>
        <v>8</v>
      </c>
      <c r="D52" s="3539">
        <f>'Основная продукция'!AG458</f>
        <v>2</v>
      </c>
      <c r="E52" s="3549"/>
      <c r="F52" s="3539">
        <f>'10,00'!O275</f>
        <v>16</v>
      </c>
      <c r="G52" s="3550">
        <f>'19,00'!O275</f>
        <v>4</v>
      </c>
      <c r="H52" s="3551"/>
      <c r="I52" s="3552">
        <f>'10,00'!O276</f>
        <v>0</v>
      </c>
      <c r="J52" s="3553">
        <f>'19,00'!O276</f>
        <v>0</v>
      </c>
      <c r="K52" s="3550"/>
      <c r="L52" s="3540">
        <f>'10,00'!O277</f>
        <v>4</v>
      </c>
      <c r="M52" s="3553">
        <f>'19,00'!O277</f>
        <v>16</v>
      </c>
      <c r="N52" s="2469"/>
    </row>
    <row r="53" spans="1:14" ht="23.25" hidden="1">
      <c r="A53" s="157" t="s">
        <v>610</v>
      </c>
      <c r="B53" s="336"/>
      <c r="C53" s="3528">
        <f>'10,00'!F322</f>
        <v>0</v>
      </c>
      <c r="D53" s="3529">
        <f>'19,00'!F323</f>
        <v>0</v>
      </c>
      <c r="E53" s="3519"/>
      <c r="F53" s="3520">
        <f>'10,00'!F327</f>
        <v>0</v>
      </c>
      <c r="G53" s="3521">
        <f>'19,00'!F328</f>
        <v>0</v>
      </c>
      <c r="H53" s="3522"/>
      <c r="I53" s="3523">
        <f>'10,00'!F328</f>
        <v>0</v>
      </c>
      <c r="J53" s="3524">
        <f>'19,00'!F329</f>
        <v>0</v>
      </c>
      <c r="K53" s="3521"/>
      <c r="L53" s="3525">
        <f>'10,00'!F329</f>
        <v>0</v>
      </c>
      <c r="M53" s="3524">
        <f>'19,00'!F330</f>
        <v>0</v>
      </c>
      <c r="N53" s="2469"/>
    </row>
    <row r="54" spans="1:14" ht="23.25">
      <c r="A54" s="157" t="s">
        <v>898</v>
      </c>
      <c r="B54" s="374"/>
      <c r="C54" s="3569">
        <f>'10,00'!O114</f>
        <v>0</v>
      </c>
      <c r="D54" s="3570">
        <f>'19,00'!O114</f>
        <v>0</v>
      </c>
      <c r="E54" s="3571"/>
      <c r="F54" s="3539">
        <f>'10,00'!O119</f>
        <v>0</v>
      </c>
      <c r="G54" s="3550">
        <f>'19,00'!O119</f>
        <v>0</v>
      </c>
      <c r="H54" s="3551"/>
      <c r="I54" s="3552">
        <f>'10,00'!O120</f>
        <v>0</v>
      </c>
      <c r="J54" s="3553">
        <f>'19,00'!O120</f>
        <v>0</v>
      </c>
      <c r="K54" s="3550"/>
      <c r="L54" s="3540">
        <f>'10,00'!O121</f>
        <v>0</v>
      </c>
      <c r="M54" s="3554">
        <f>'19,00'!O121</f>
        <v>0</v>
      </c>
      <c r="N54" s="2469"/>
    </row>
    <row r="55" spans="1:14" ht="23.25">
      <c r="A55" s="2451"/>
      <c r="B55" s="2455"/>
      <c r="C55" s="3530"/>
      <c r="D55" s="3531"/>
      <c r="E55" s="3519"/>
      <c r="F55" s="3520"/>
      <c r="G55" s="3521"/>
      <c r="H55" s="3522"/>
      <c r="I55" s="3523"/>
      <c r="J55" s="3524"/>
      <c r="K55" s="3521"/>
      <c r="L55" s="3527"/>
      <c r="M55" s="3526"/>
      <c r="N55" s="158"/>
    </row>
    <row r="56" spans="1:14" ht="27" thickBot="1">
      <c r="A56" s="154" t="s">
        <v>96</v>
      </c>
      <c r="B56" s="48"/>
      <c r="C56" s="3532">
        <f>SUM(C38:C55)</f>
        <v>55</v>
      </c>
      <c r="D56" s="3533">
        <f>SUM(D38:D55)</f>
        <v>42</v>
      </c>
      <c r="E56" s="3534"/>
      <c r="F56" s="3558">
        <f>SUM(F38:F55)</f>
        <v>128</v>
      </c>
      <c r="G56" s="3532">
        <f>SUM(G38:G55)</f>
        <v>68</v>
      </c>
      <c r="H56" s="3534"/>
      <c r="I56" s="3557">
        <f>SUM(I38:I55)</f>
        <v>84</v>
      </c>
      <c r="J56" s="3532">
        <f>SUM(J38:J55)</f>
        <v>62</v>
      </c>
      <c r="K56" s="3534"/>
      <c r="L56" s="3556">
        <f>SUM(L38:L55)</f>
        <v>178</v>
      </c>
      <c r="M56" s="3535">
        <f>SUM(M38:M55)</f>
        <v>80</v>
      </c>
      <c r="N56" s="135"/>
    </row>
    <row r="57" spans="1:14" ht="27" thickBot="1">
      <c r="A57" s="154" t="s">
        <v>475</v>
      </c>
      <c r="B57" s="2277"/>
      <c r="C57" s="3562"/>
      <c r="D57" s="3563"/>
      <c r="E57" s="3564"/>
      <c r="F57" s="3565"/>
      <c r="G57" s="3566"/>
      <c r="H57" s="3564"/>
      <c r="I57" s="3565"/>
      <c r="J57" s="3566"/>
      <c r="K57" s="3564"/>
      <c r="L57" s="3567"/>
      <c r="M57" s="3568"/>
      <c r="N57" s="135"/>
    </row>
    <row r="58" spans="1:14" ht="24" thickBot="1">
      <c r="A58" s="159" t="s">
        <v>168</v>
      </c>
      <c r="B58" s="4704"/>
      <c r="C58" s="4705"/>
      <c r="D58" s="4706"/>
      <c r="E58" s="4707"/>
      <c r="F58" s="4708"/>
      <c r="G58" s="4709"/>
      <c r="H58" s="4707"/>
      <c r="I58" s="4708"/>
      <c r="J58" s="4709"/>
      <c r="K58" s="4707"/>
      <c r="L58" s="4708"/>
      <c r="M58" s="4709"/>
      <c r="N58" s="158"/>
    </row>
    <row r="59" spans="1:14" ht="27" thickBot="1">
      <c r="A59" s="160"/>
      <c r="B59" s="161"/>
      <c r="C59" s="161"/>
      <c r="D59" s="162"/>
      <c r="E59" s="162"/>
      <c r="F59" s="163"/>
      <c r="G59" s="164"/>
      <c r="H59" s="2468"/>
      <c r="I59" s="165"/>
      <c r="J59" s="165"/>
      <c r="K59" s="165"/>
      <c r="L59" s="165"/>
      <c r="M59" s="2447"/>
      <c r="N59" s="138"/>
    </row>
    <row r="60" spans="1:14" ht="32.25" thickBot="1">
      <c r="A60" s="166"/>
      <c r="B60" s="167"/>
      <c r="C60" s="167"/>
      <c r="D60" s="167"/>
      <c r="E60" s="168"/>
      <c r="F60" s="167"/>
      <c r="G60" s="2465"/>
      <c r="H60" s="4756" t="s">
        <v>173</v>
      </c>
      <c r="I60" s="4757"/>
      <c r="J60" s="4757"/>
      <c r="K60" s="4757"/>
      <c r="L60" s="4757"/>
      <c r="M60" s="4757"/>
      <c r="N60" s="4758"/>
    </row>
  </sheetData>
  <mergeCells count="90">
    <mergeCell ref="I12:J12"/>
    <mergeCell ref="K12:M12"/>
    <mergeCell ref="I7:M8"/>
    <mergeCell ref="I9:M9"/>
    <mergeCell ref="I10:J10"/>
    <mergeCell ref="K10:M10"/>
    <mergeCell ref="I11:J11"/>
    <mergeCell ref="K11:M11"/>
    <mergeCell ref="H60:N60"/>
    <mergeCell ref="I23:J23"/>
    <mergeCell ref="K23:M23"/>
    <mergeCell ref="I25:M25"/>
    <mergeCell ref="I26:M26"/>
    <mergeCell ref="I28:M28"/>
    <mergeCell ref="I29:M29"/>
    <mergeCell ref="I30:M30"/>
    <mergeCell ref="H33:J33"/>
    <mergeCell ref="K33:M33"/>
    <mergeCell ref="H35:J35"/>
    <mergeCell ref="K35:M35"/>
    <mergeCell ref="M36:M37"/>
    <mergeCell ref="H31:J31"/>
    <mergeCell ref="K31:M31"/>
    <mergeCell ref="H32:J32"/>
    <mergeCell ref="I22:J22"/>
    <mergeCell ref="K22:M22"/>
    <mergeCell ref="I13:J13"/>
    <mergeCell ref="K13:M13"/>
    <mergeCell ref="I20:J20"/>
    <mergeCell ref="K20:M20"/>
    <mergeCell ref="I21:J21"/>
    <mergeCell ref="K21:M21"/>
    <mergeCell ref="I17:J17"/>
    <mergeCell ref="I19:J19"/>
    <mergeCell ref="K17:M17"/>
    <mergeCell ref="K19:M19"/>
    <mergeCell ref="I18:J18"/>
    <mergeCell ref="K18:M18"/>
    <mergeCell ref="B1:C1"/>
    <mergeCell ref="D1:L1"/>
    <mergeCell ref="B58:D58"/>
    <mergeCell ref="E58:G58"/>
    <mergeCell ref="H58:J58"/>
    <mergeCell ref="K58:M58"/>
    <mergeCell ref="E34:G34"/>
    <mergeCell ref="H34:J34"/>
    <mergeCell ref="B20:C20"/>
    <mergeCell ref="L36:L37"/>
    <mergeCell ref="K34:M34"/>
    <mergeCell ref="G30:H30"/>
    <mergeCell ref="B33:D33"/>
    <mergeCell ref="M1:N1"/>
    <mergeCell ref="I15:M16"/>
    <mergeCell ref="D25:E25"/>
    <mergeCell ref="F25:G25"/>
    <mergeCell ref="A35:A37"/>
    <mergeCell ref="B35:D35"/>
    <mergeCell ref="E35:G35"/>
    <mergeCell ref="E33:G33"/>
    <mergeCell ref="B25:C25"/>
    <mergeCell ref="D26:E26"/>
    <mergeCell ref="F26:G26"/>
    <mergeCell ref="G36:G37"/>
    <mergeCell ref="B34:D34"/>
    <mergeCell ref="B31:D31"/>
    <mergeCell ref="E31:G31"/>
    <mergeCell ref="B32:D32"/>
    <mergeCell ref="E32:G32"/>
    <mergeCell ref="B36:B37"/>
    <mergeCell ref="A26:C26"/>
    <mergeCell ref="A2:A3"/>
    <mergeCell ref="B2:C2"/>
    <mergeCell ref="A20:A21"/>
    <mergeCell ref="D2:E2"/>
    <mergeCell ref="F2:G2"/>
    <mergeCell ref="D20:E20"/>
    <mergeCell ref="F20:G20"/>
    <mergeCell ref="I27:M27"/>
    <mergeCell ref="D36:D37"/>
    <mergeCell ref="E36:E37"/>
    <mergeCell ref="F36:F37"/>
    <mergeCell ref="C36:C37"/>
    <mergeCell ref="B27:C27"/>
    <mergeCell ref="B28:C28"/>
    <mergeCell ref="B29:C29"/>
    <mergeCell ref="K32:M32"/>
    <mergeCell ref="H36:H37"/>
    <mergeCell ref="I36:I37"/>
    <mergeCell ref="J36:J37"/>
    <mergeCell ref="K36:K37"/>
  </mergeCells>
  <pageMargins left="0.19685039370078741" right="0.19685039370078741" top="0.19685039370078741" bottom="0.43307086614173229" header="0.15748031496062992" footer="0.23622047244094491"/>
  <pageSetup paperSize="9" scale="50" orientation="portrait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Лист32">
    <pageSetUpPr fitToPage="1"/>
  </sheetPr>
  <dimension ref="A1:Y68"/>
  <sheetViews>
    <sheetView topLeftCell="G1" zoomScale="80" zoomScaleNormal="80" workbookViewId="0">
      <selection activeCell="O28" sqref="O28"/>
    </sheetView>
  </sheetViews>
  <sheetFormatPr defaultRowHeight="12.75"/>
  <cols>
    <col min="1" max="1" width="21.42578125" customWidth="1"/>
    <col min="2" max="2" width="13.7109375" customWidth="1"/>
    <col min="3" max="3" width="14.5703125" customWidth="1"/>
    <col min="4" max="4" width="14" customWidth="1"/>
    <col min="5" max="5" width="13.85546875" customWidth="1"/>
    <col min="6" max="6" width="15" customWidth="1"/>
    <col min="7" max="7" width="15.140625" customWidth="1"/>
    <col min="8" max="8" width="14.28515625" customWidth="1"/>
    <col min="9" max="10" width="12.5703125" customWidth="1"/>
    <col min="11" max="11" width="11.7109375" customWidth="1"/>
    <col min="13" max="13" width="21.85546875" customWidth="1"/>
    <col min="14" max="14" width="12.140625" customWidth="1"/>
    <col min="15" max="15" width="8" customWidth="1"/>
    <col min="16" max="16" width="9" customWidth="1"/>
    <col min="17" max="17" width="14" customWidth="1"/>
    <col min="18" max="18" width="13.85546875" customWidth="1"/>
    <col min="19" max="19" width="11" customWidth="1"/>
    <col min="20" max="21" width="9.7109375" customWidth="1"/>
    <col min="22" max="22" width="14.28515625" customWidth="1"/>
    <col min="23" max="24" width="12.5703125" customWidth="1"/>
    <col min="25" max="25" width="11.7109375" customWidth="1"/>
  </cols>
  <sheetData>
    <row r="1" spans="1:25" ht="32.25" thickBot="1">
      <c r="A1" s="361">
        <f>'Основная продукция'!B2</f>
        <v>44606</v>
      </c>
      <c r="B1" s="194"/>
      <c r="C1" s="195" t="s">
        <v>175</v>
      </c>
      <c r="D1" s="195"/>
      <c r="E1" s="195" t="s">
        <v>212</v>
      </c>
      <c r="F1" s="195" t="s">
        <v>213</v>
      </c>
      <c r="G1" s="195"/>
      <c r="H1" s="194" t="s">
        <v>214</v>
      </c>
      <c r="I1" s="194"/>
      <c r="J1" s="196" t="s">
        <v>64</v>
      </c>
      <c r="K1" s="197"/>
      <c r="M1" s="361">
        <f>'Основная продукция'!B2</f>
        <v>44606</v>
      </c>
      <c r="N1" s="194"/>
      <c r="O1" s="194"/>
      <c r="P1" s="195" t="s">
        <v>175</v>
      </c>
      <c r="Q1" s="195"/>
      <c r="R1" s="195" t="s">
        <v>212</v>
      </c>
      <c r="S1" s="195" t="s">
        <v>213</v>
      </c>
      <c r="T1" s="195"/>
      <c r="U1" s="195"/>
      <c r="V1" s="194" t="s">
        <v>214</v>
      </c>
      <c r="W1" s="194"/>
      <c r="X1" s="196" t="s">
        <v>336</v>
      </c>
      <c r="Y1" s="197"/>
    </row>
    <row r="2" spans="1:25" ht="18.75">
      <c r="A2" s="198" t="s">
        <v>65</v>
      </c>
      <c r="B2" s="199" t="s">
        <v>176</v>
      </c>
      <c r="C2" s="200"/>
      <c r="D2" s="201" t="s">
        <v>67</v>
      </c>
      <c r="E2" s="202"/>
      <c r="F2" s="201" t="s">
        <v>68</v>
      </c>
      <c r="G2" s="202"/>
      <c r="H2" s="176"/>
      <c r="I2" s="201" t="s">
        <v>177</v>
      </c>
      <c r="J2" s="203"/>
      <c r="K2" s="202"/>
      <c r="M2" s="198" t="s">
        <v>65</v>
      </c>
      <c r="N2" s="199" t="s">
        <v>176</v>
      </c>
      <c r="O2" s="405"/>
      <c r="P2" s="200"/>
      <c r="Q2" s="201" t="s">
        <v>67</v>
      </c>
      <c r="R2" s="202"/>
      <c r="S2" s="201" t="s">
        <v>68</v>
      </c>
      <c r="T2" s="203"/>
      <c r="U2" s="202"/>
      <c r="V2" s="176"/>
      <c r="W2" s="201" t="s">
        <v>177</v>
      </c>
      <c r="X2" s="203"/>
      <c r="Y2" s="202"/>
    </row>
    <row r="3" spans="1:25" ht="18.75">
      <c r="A3" s="204"/>
      <c r="B3" s="177" t="s">
        <v>70</v>
      </c>
      <c r="C3" s="130" t="s">
        <v>71</v>
      </c>
      <c r="D3" s="177" t="s">
        <v>70</v>
      </c>
      <c r="E3" s="130" t="s">
        <v>71</v>
      </c>
      <c r="F3" s="177" t="s">
        <v>70</v>
      </c>
      <c r="G3" s="130" t="s">
        <v>71</v>
      </c>
      <c r="H3" s="382"/>
      <c r="I3" s="205"/>
      <c r="J3" s="206"/>
      <c r="K3" s="207"/>
      <c r="M3" s="204"/>
      <c r="N3" s="177" t="s">
        <v>70</v>
      </c>
      <c r="O3" s="4831" t="s">
        <v>71</v>
      </c>
      <c r="P3" s="4431"/>
      <c r="Q3" s="177" t="s">
        <v>70</v>
      </c>
      <c r="R3" s="130" t="s">
        <v>71</v>
      </c>
      <c r="S3" s="177" t="s">
        <v>70</v>
      </c>
      <c r="T3" s="4831" t="s">
        <v>71</v>
      </c>
      <c r="U3" s="4431"/>
      <c r="V3" s="3922"/>
      <c r="W3" s="205"/>
      <c r="X3" s="206"/>
      <c r="Y3" s="207"/>
    </row>
    <row r="4" spans="1:25" ht="21">
      <c r="A4" s="189" t="s">
        <v>0</v>
      </c>
      <c r="B4" s="208"/>
      <c r="C4" s="64"/>
      <c r="D4" s="209"/>
      <c r="E4" s="59"/>
      <c r="F4" s="141"/>
      <c r="G4" s="178"/>
      <c r="H4" s="60"/>
      <c r="I4" s="205"/>
      <c r="J4" s="206"/>
      <c r="K4" s="207"/>
      <c r="M4" s="189" t="s">
        <v>0</v>
      </c>
      <c r="N4" s="208"/>
      <c r="O4" s="4796"/>
      <c r="P4" s="4797"/>
      <c r="Q4" s="209"/>
      <c r="R4" s="1313"/>
      <c r="S4" s="141"/>
      <c r="T4" s="4796"/>
      <c r="U4" s="4797"/>
      <c r="V4" s="3919"/>
      <c r="W4" s="205"/>
      <c r="X4" s="206"/>
      <c r="Y4" s="207"/>
    </row>
    <row r="5" spans="1:25" ht="18.75">
      <c r="A5" s="1401" t="s">
        <v>412</v>
      </c>
      <c r="B5" s="208"/>
      <c r="C5" s="64"/>
      <c r="D5" s="208"/>
      <c r="E5" s="64"/>
      <c r="F5" s="141"/>
      <c r="G5" s="178"/>
      <c r="H5" s="60"/>
      <c r="I5" s="205"/>
      <c r="J5" s="206"/>
      <c r="K5" s="207"/>
      <c r="M5" s="1401" t="s">
        <v>412</v>
      </c>
      <c r="N5" s="208"/>
      <c r="O5" s="4796"/>
      <c r="P5" s="4797"/>
      <c r="Q5" s="208"/>
      <c r="R5" s="64"/>
      <c r="S5" s="141"/>
      <c r="T5" s="4796"/>
      <c r="U5" s="4797"/>
      <c r="V5" s="3919"/>
      <c r="W5" s="205"/>
      <c r="X5" s="206"/>
      <c r="Y5" s="207"/>
    </row>
    <row r="6" spans="1:25" ht="18.75">
      <c r="A6" s="210" t="s">
        <v>14</v>
      </c>
      <c r="B6" s="208"/>
      <c r="C6" s="64"/>
      <c r="D6" s="208"/>
      <c r="E6" s="64"/>
      <c r="F6" s="141"/>
      <c r="G6" s="178"/>
      <c r="H6" s="60"/>
      <c r="I6" s="205"/>
      <c r="J6" s="206"/>
      <c r="K6" s="207"/>
      <c r="M6" s="210" t="s">
        <v>14</v>
      </c>
      <c r="N6" s="208"/>
      <c r="O6" s="4796"/>
      <c r="P6" s="4797"/>
      <c r="Q6" s="208"/>
      <c r="R6" s="64"/>
      <c r="S6" s="141"/>
      <c r="T6" s="4796"/>
      <c r="U6" s="4797"/>
      <c r="V6" s="3919"/>
      <c r="W6" s="205"/>
      <c r="X6" s="206"/>
      <c r="Y6" s="207"/>
    </row>
    <row r="7" spans="1:25" ht="18.75">
      <c r="A7" s="210" t="s">
        <v>52</v>
      </c>
      <c r="B7" s="208"/>
      <c r="C7" s="64"/>
      <c r="D7" s="208"/>
      <c r="E7" s="64"/>
      <c r="F7" s="141"/>
      <c r="G7" s="178"/>
      <c r="H7" s="60"/>
      <c r="I7" s="205"/>
      <c r="J7" s="206"/>
      <c r="K7" s="207"/>
      <c r="M7" s="210" t="s">
        <v>52</v>
      </c>
      <c r="N7" s="208"/>
      <c r="O7" s="4796"/>
      <c r="P7" s="4797"/>
      <c r="Q7" s="208"/>
      <c r="R7" s="64"/>
      <c r="S7" s="141"/>
      <c r="T7" s="4796"/>
      <c r="U7" s="4797"/>
      <c r="V7" s="3919"/>
      <c r="W7" s="205"/>
      <c r="X7" s="206"/>
      <c r="Y7" s="207"/>
    </row>
    <row r="8" spans="1:25" ht="18.75">
      <c r="A8" s="210" t="s">
        <v>118</v>
      </c>
      <c r="B8" s="208"/>
      <c r="C8" s="64"/>
      <c r="D8" s="208"/>
      <c r="E8" s="64"/>
      <c r="F8" s="141"/>
      <c r="G8" s="178"/>
      <c r="H8" s="2533"/>
      <c r="I8" s="205"/>
      <c r="J8" s="206"/>
      <c r="K8" s="207"/>
      <c r="M8" s="210" t="s">
        <v>118</v>
      </c>
      <c r="N8" s="208"/>
      <c r="O8" s="4796"/>
      <c r="P8" s="4797"/>
      <c r="Q8" s="208"/>
      <c r="R8" s="64"/>
      <c r="S8" s="141"/>
      <c r="T8" s="4796"/>
      <c r="U8" s="4797"/>
      <c r="V8" s="2533"/>
      <c r="W8" s="205"/>
      <c r="X8" s="206"/>
      <c r="Y8" s="207"/>
    </row>
    <row r="9" spans="1:25" ht="19.5" thickBot="1">
      <c r="A9" s="2539" t="s">
        <v>704</v>
      </c>
      <c r="B9" s="208"/>
      <c r="C9" s="64"/>
      <c r="D9" s="208"/>
      <c r="E9" s="64"/>
      <c r="F9" s="141"/>
      <c r="G9" s="178"/>
      <c r="H9" s="2538"/>
      <c r="I9" s="205"/>
      <c r="J9" s="206"/>
      <c r="K9" s="207"/>
      <c r="M9" s="2539" t="s">
        <v>704</v>
      </c>
      <c r="N9" s="208"/>
      <c r="O9" s="4796"/>
      <c r="P9" s="4797"/>
      <c r="Q9" s="208"/>
      <c r="R9" s="64"/>
      <c r="S9" s="141"/>
      <c r="T9" s="4796"/>
      <c r="U9" s="4797"/>
      <c r="V9" s="2534"/>
      <c r="W9" s="205"/>
      <c r="X9" s="206"/>
      <c r="Y9" s="207"/>
    </row>
    <row r="10" spans="1:25" ht="19.5" thickBot="1">
      <c r="A10" s="2540" t="s">
        <v>705</v>
      </c>
      <c r="B10" s="290"/>
      <c r="C10" s="2530"/>
      <c r="D10" s="290"/>
      <c r="E10" s="2530"/>
      <c r="F10" s="2531"/>
      <c r="G10" s="2532"/>
      <c r="H10" s="2529" t="s">
        <v>151</v>
      </c>
      <c r="I10" s="205"/>
      <c r="J10" s="206"/>
      <c r="K10" s="207"/>
      <c r="M10" s="211" t="s">
        <v>179</v>
      </c>
      <c r="N10" s="290"/>
      <c r="O10" s="4806"/>
      <c r="P10" s="4807"/>
      <c r="Q10" s="290"/>
      <c r="R10" s="2530"/>
      <c r="S10" s="2531"/>
      <c r="T10" s="4806"/>
      <c r="U10" s="4807"/>
      <c r="V10" s="2537" t="s">
        <v>151</v>
      </c>
      <c r="W10" s="205"/>
      <c r="X10" s="206"/>
      <c r="Y10" s="207"/>
    </row>
    <row r="11" spans="1:25" ht="19.5" thickBot="1">
      <c r="A11" s="214" t="s">
        <v>409</v>
      </c>
      <c r="B11" s="215"/>
      <c r="C11" s="69"/>
      <c r="D11" s="215"/>
      <c r="E11" s="69"/>
      <c r="F11" s="180"/>
      <c r="G11" s="256"/>
      <c r="H11" s="2535" t="s">
        <v>410</v>
      </c>
      <c r="I11" s="205"/>
      <c r="J11" s="206"/>
      <c r="K11" s="207"/>
      <c r="M11" s="214" t="s">
        <v>409</v>
      </c>
      <c r="N11" s="215"/>
      <c r="O11" s="4812"/>
      <c r="P11" s="4813"/>
      <c r="Q11" s="215"/>
      <c r="R11" s="69"/>
      <c r="S11" s="180"/>
      <c r="T11" s="4808"/>
      <c r="U11" s="4809"/>
      <c r="V11" s="2535" t="s">
        <v>410</v>
      </c>
      <c r="W11" s="205"/>
      <c r="X11" s="206"/>
      <c r="Y11" s="207"/>
    </row>
    <row r="12" spans="1:25" ht="19.5" thickBot="1">
      <c r="A12" s="189" t="s">
        <v>178</v>
      </c>
      <c r="B12" s="216"/>
      <c r="C12" s="64"/>
      <c r="D12" s="216"/>
      <c r="E12" s="64"/>
      <c r="F12" s="141"/>
      <c r="G12" s="178"/>
      <c r="H12" s="2536" t="s">
        <v>411</v>
      </c>
      <c r="I12" s="217"/>
      <c r="J12" s="218"/>
      <c r="K12" s="219"/>
      <c r="M12" s="189"/>
      <c r="N12" s="216"/>
      <c r="O12" s="4814"/>
      <c r="P12" s="4815"/>
      <c r="Q12" s="216"/>
      <c r="R12" s="64"/>
      <c r="S12" s="141"/>
      <c r="T12" s="4810"/>
      <c r="U12" s="4811"/>
      <c r="V12" s="2536" t="s">
        <v>411</v>
      </c>
      <c r="W12" s="217"/>
      <c r="X12" s="218"/>
      <c r="Y12" s="219"/>
    </row>
    <row r="13" spans="1:25" ht="18.75" customHeight="1">
      <c r="A13" s="211" t="s">
        <v>179</v>
      </c>
      <c r="B13" s="212"/>
      <c r="C13" s="67"/>
      <c r="D13" s="212"/>
      <c r="E13" s="67"/>
      <c r="F13" s="179"/>
      <c r="G13" s="213"/>
      <c r="H13" s="4818" t="s">
        <v>180</v>
      </c>
      <c r="I13" s="4819"/>
      <c r="J13" s="4818" t="s">
        <v>706</v>
      </c>
      <c r="K13" s="4819"/>
      <c r="M13" s="211"/>
      <c r="N13" s="212"/>
      <c r="O13" s="4796"/>
      <c r="P13" s="4797"/>
      <c r="Q13" s="212"/>
      <c r="R13" s="67"/>
      <c r="S13" s="179"/>
      <c r="T13" s="4796"/>
      <c r="U13" s="4797"/>
      <c r="V13" s="4818" t="s">
        <v>180</v>
      </c>
      <c r="W13" s="4819"/>
      <c r="X13" s="4818"/>
      <c r="Y13" s="4819"/>
    </row>
    <row r="14" spans="1:25" ht="18.75" customHeight="1" thickBot="1">
      <c r="A14" s="211" t="s">
        <v>73</v>
      </c>
      <c r="B14" s="212"/>
      <c r="C14" s="67"/>
      <c r="D14" s="212"/>
      <c r="E14" s="67"/>
      <c r="F14" s="179"/>
      <c r="G14" s="213"/>
      <c r="H14" s="4820"/>
      <c r="I14" s="4821"/>
      <c r="J14" s="4820"/>
      <c r="K14" s="4821"/>
      <c r="M14" s="211"/>
      <c r="N14" s="212"/>
      <c r="O14" s="4796"/>
      <c r="P14" s="4797"/>
      <c r="Q14" s="212"/>
      <c r="R14" s="67"/>
      <c r="S14" s="179"/>
      <c r="T14" s="4796"/>
      <c r="U14" s="4797"/>
      <c r="V14" s="4820"/>
      <c r="W14" s="4821"/>
      <c r="X14" s="4820"/>
      <c r="Y14" s="4821"/>
    </row>
    <row r="15" spans="1:25" ht="19.5" thickBot="1">
      <c r="A15" s="181" t="s">
        <v>181</v>
      </c>
      <c r="B15" s="220"/>
      <c r="C15" s="73"/>
      <c r="D15" s="220"/>
      <c r="E15" s="73"/>
      <c r="F15" s="221"/>
      <c r="G15" s="222"/>
      <c r="H15" s="2541" t="s">
        <v>70</v>
      </c>
      <c r="I15" s="2542"/>
      <c r="J15" s="2541" t="s">
        <v>70</v>
      </c>
      <c r="K15" s="2542"/>
      <c r="M15" s="181"/>
      <c r="N15" s="220"/>
      <c r="O15" s="4798"/>
      <c r="P15" s="4429"/>
      <c r="Q15" s="220"/>
      <c r="R15" s="73"/>
      <c r="S15" s="221"/>
      <c r="T15" s="4826"/>
      <c r="U15" s="4827"/>
      <c r="V15" s="2541" t="s">
        <v>70</v>
      </c>
      <c r="W15" s="2542"/>
      <c r="X15" s="2541"/>
      <c r="Y15" s="2542"/>
    </row>
    <row r="16" spans="1:25" ht="18.75">
      <c r="A16" s="198" t="s">
        <v>182</v>
      </c>
      <c r="B16" s="201" t="s">
        <v>176</v>
      </c>
      <c r="C16" s="202"/>
      <c r="D16" s="201" t="s">
        <v>67</v>
      </c>
      <c r="E16" s="202"/>
      <c r="F16" s="201" t="s">
        <v>68</v>
      </c>
      <c r="G16" s="202"/>
      <c r="H16" s="177" t="s">
        <v>71</v>
      </c>
      <c r="I16" s="130"/>
      <c r="J16" s="177" t="s">
        <v>71</v>
      </c>
      <c r="K16" s="130"/>
      <c r="M16" s="3943" t="s">
        <v>182</v>
      </c>
      <c r="N16" s="201" t="s">
        <v>176</v>
      </c>
      <c r="O16" s="203"/>
      <c r="P16" s="202"/>
      <c r="Q16" s="203" t="s">
        <v>67</v>
      </c>
      <c r="R16" s="203"/>
      <c r="S16" s="201" t="s">
        <v>68</v>
      </c>
      <c r="T16" s="203"/>
      <c r="U16" s="202"/>
      <c r="V16" s="177" t="s">
        <v>71</v>
      </c>
      <c r="W16" s="130"/>
      <c r="X16" s="177"/>
      <c r="Y16" s="130"/>
    </row>
    <row r="17" spans="1:25" ht="21.75" thickBot="1">
      <c r="A17" s="204"/>
      <c r="B17" s="223" t="s">
        <v>183</v>
      </c>
      <c r="C17" s="224"/>
      <c r="D17" s="223" t="s">
        <v>183</v>
      </c>
      <c r="E17" s="224"/>
      <c r="F17" s="223" t="s">
        <v>183</v>
      </c>
      <c r="G17" s="224"/>
      <c r="H17" s="182" t="s">
        <v>184</v>
      </c>
      <c r="I17" s="131"/>
      <c r="J17" s="182" t="s">
        <v>184</v>
      </c>
      <c r="K17" s="2543"/>
      <c r="M17" s="3944"/>
      <c r="N17" s="223" t="s">
        <v>183</v>
      </c>
      <c r="O17" s="406"/>
      <c r="P17" s="224"/>
      <c r="Q17" s="406" t="s">
        <v>183</v>
      </c>
      <c r="R17" s="406"/>
      <c r="S17" s="223" t="s">
        <v>183</v>
      </c>
      <c r="T17" s="406"/>
      <c r="U17" s="224"/>
      <c r="V17" s="182" t="s">
        <v>184</v>
      </c>
      <c r="W17" s="131"/>
      <c r="X17" s="182"/>
      <c r="Y17" s="2543"/>
    </row>
    <row r="18" spans="1:25" ht="18.75">
      <c r="A18" s="225" t="s">
        <v>0</v>
      </c>
      <c r="B18" s="226"/>
      <c r="C18" s="227"/>
      <c r="D18" s="190"/>
      <c r="E18" s="228"/>
      <c r="F18" s="226"/>
      <c r="G18" s="227"/>
      <c r="H18" s="27"/>
      <c r="I18" s="382"/>
      <c r="J18" s="382"/>
      <c r="K18" s="140"/>
      <c r="M18" s="3945" t="s">
        <v>0</v>
      </c>
      <c r="N18" s="226"/>
      <c r="O18" s="407"/>
      <c r="P18" s="227"/>
      <c r="Q18" s="252"/>
      <c r="R18" s="252"/>
      <c r="S18" s="226"/>
      <c r="T18" s="407"/>
      <c r="U18" s="227"/>
      <c r="V18" s="3923"/>
      <c r="W18" s="3922"/>
      <c r="X18" s="3922"/>
      <c r="Y18" s="140"/>
    </row>
    <row r="19" spans="1:25" ht="18.75">
      <c r="A19" s="229"/>
      <c r="B19" s="230"/>
      <c r="C19" s="231"/>
      <c r="D19" s="232"/>
      <c r="E19" s="233"/>
      <c r="F19" s="230"/>
      <c r="G19" s="231"/>
      <c r="H19" s="27"/>
      <c r="I19" s="382"/>
      <c r="J19" s="382"/>
      <c r="K19" s="140"/>
      <c r="M19" s="3946"/>
      <c r="N19" s="230"/>
      <c r="O19" s="408"/>
      <c r="P19" s="231"/>
      <c r="Q19" s="258"/>
      <c r="R19" s="258"/>
      <c r="S19" s="230"/>
      <c r="T19" s="408"/>
      <c r="U19" s="231"/>
      <c r="V19" s="3923"/>
      <c r="W19" s="3922"/>
      <c r="X19" s="3922"/>
      <c r="Y19" s="140"/>
    </row>
    <row r="20" spans="1:25" ht="18.75">
      <c r="A20" s="189" t="s">
        <v>29</v>
      </c>
      <c r="B20" s="190"/>
      <c r="C20" s="228"/>
      <c r="D20" s="190"/>
      <c r="E20" s="228"/>
      <c r="F20" s="190"/>
      <c r="G20" s="228"/>
      <c r="H20" s="183"/>
      <c r="I20" s="382"/>
      <c r="J20" s="382"/>
      <c r="K20" s="140"/>
      <c r="M20" s="3938" t="s">
        <v>29</v>
      </c>
      <c r="N20" s="3938"/>
      <c r="O20" s="183"/>
      <c r="P20" s="239"/>
      <c r="Q20" s="183"/>
      <c r="R20" s="183"/>
      <c r="S20" s="3938"/>
      <c r="T20" s="183"/>
      <c r="U20" s="239"/>
      <c r="V20" s="183"/>
      <c r="W20" s="3922"/>
      <c r="X20" s="3922"/>
      <c r="Y20" s="140"/>
    </row>
    <row r="21" spans="1:25" ht="19.5" thickBot="1">
      <c r="A21" s="234" t="s">
        <v>160</v>
      </c>
      <c r="B21" s="384"/>
      <c r="C21" s="386"/>
      <c r="D21" s="384"/>
      <c r="E21" s="386"/>
      <c r="F21" s="384"/>
      <c r="G21" s="386"/>
      <c r="H21" s="183"/>
      <c r="I21" s="27"/>
      <c r="J21" s="27"/>
      <c r="K21" s="146"/>
      <c r="M21" s="3942" t="s">
        <v>160</v>
      </c>
      <c r="N21" s="3927"/>
      <c r="O21" s="3928"/>
      <c r="P21" s="3929"/>
      <c r="Q21" s="3928"/>
      <c r="R21" s="3928"/>
      <c r="S21" s="3927"/>
      <c r="T21" s="3928"/>
      <c r="U21" s="3929"/>
      <c r="V21" s="183"/>
      <c r="W21" s="3923"/>
      <c r="X21" s="3923"/>
      <c r="Y21" s="146"/>
    </row>
    <row r="22" spans="1:25" ht="24" thickBot="1">
      <c r="A22" s="359" t="s">
        <v>215</v>
      </c>
      <c r="B22" s="360"/>
      <c r="C22" s="382"/>
      <c r="D22" s="356"/>
      <c r="E22" s="356"/>
      <c r="F22" s="392"/>
      <c r="G22" s="392"/>
      <c r="H22" s="392"/>
      <c r="I22" s="382"/>
      <c r="J22" s="382"/>
      <c r="K22" s="140"/>
      <c r="M22" s="3940"/>
      <c r="N22" s="3939"/>
      <c r="O22" s="3921"/>
      <c r="P22" s="3922"/>
      <c r="Q22" s="356"/>
      <c r="R22" s="356"/>
      <c r="S22" s="3935"/>
      <c r="T22" s="3935"/>
      <c r="U22" s="3935"/>
      <c r="V22" s="3935"/>
      <c r="W22" s="3922"/>
      <c r="X22" s="3922"/>
      <c r="Y22" s="140"/>
    </row>
    <row r="23" spans="1:25" ht="21.75" thickBot="1">
      <c r="A23" s="1600" t="s">
        <v>187</v>
      </c>
      <c r="B23" s="1602"/>
      <c r="C23" s="183"/>
      <c r="D23" s="60"/>
      <c r="E23" s="60"/>
      <c r="F23" s="183"/>
      <c r="G23" s="183"/>
      <c r="H23" s="389"/>
      <c r="I23" s="237" t="s">
        <v>185</v>
      </c>
      <c r="J23" s="60"/>
      <c r="K23" s="66"/>
      <c r="M23" s="3941"/>
      <c r="N23" s="409"/>
      <c r="O23" s="409"/>
      <c r="P23" s="183"/>
      <c r="Q23" s="3919"/>
      <c r="R23" s="3919"/>
      <c r="S23" s="183"/>
      <c r="T23" s="183"/>
      <c r="U23" s="183"/>
      <c r="V23" s="3917"/>
      <c r="W23" s="237" t="s">
        <v>185</v>
      </c>
      <c r="X23" s="3919"/>
      <c r="Y23" s="66"/>
    </row>
    <row r="24" spans="1:25" ht="26.25">
      <c r="A24" s="358" t="s">
        <v>191</v>
      </c>
      <c r="B24" s="1603"/>
      <c r="C24" s="183"/>
      <c r="D24" s="60"/>
      <c r="E24" s="60"/>
      <c r="F24" s="4822" t="s">
        <v>186</v>
      </c>
      <c r="G24" s="4824"/>
      <c r="H24" s="4824"/>
      <c r="I24" s="4824"/>
      <c r="J24" s="4824"/>
      <c r="K24" s="184"/>
      <c r="M24" s="3941"/>
      <c r="N24" s="409"/>
      <c r="O24" s="409"/>
      <c r="P24" s="183"/>
      <c r="Q24" s="3919"/>
      <c r="R24" s="3919"/>
      <c r="S24" s="4822" t="s">
        <v>186</v>
      </c>
      <c r="T24" s="4823"/>
      <c r="U24" s="4824"/>
      <c r="V24" s="4824"/>
      <c r="W24" s="4824"/>
      <c r="X24" s="4824"/>
      <c r="Y24" s="184"/>
    </row>
    <row r="25" spans="1:25" ht="21">
      <c r="A25" s="358" t="s">
        <v>193</v>
      </c>
      <c r="B25" s="1603"/>
      <c r="C25" s="183"/>
      <c r="D25" s="60"/>
      <c r="E25" s="60"/>
      <c r="F25" s="185" t="s">
        <v>1</v>
      </c>
      <c r="G25" s="4825" t="s">
        <v>188</v>
      </c>
      <c r="H25" s="4825"/>
      <c r="I25" s="186" t="s">
        <v>189</v>
      </c>
      <c r="J25" s="186" t="s">
        <v>190</v>
      </c>
      <c r="K25" s="87" t="s">
        <v>134</v>
      </c>
      <c r="M25" s="3941"/>
      <c r="N25" s="409"/>
      <c r="O25" s="409"/>
      <c r="P25" s="183"/>
      <c r="Q25" s="3919"/>
      <c r="R25" s="3919"/>
      <c r="S25" s="185" t="s">
        <v>1</v>
      </c>
      <c r="T25" s="416"/>
      <c r="U25" s="4825" t="s">
        <v>188</v>
      </c>
      <c r="V25" s="4825"/>
      <c r="W25" s="3936" t="s">
        <v>189</v>
      </c>
      <c r="X25" s="3936" t="s">
        <v>190</v>
      </c>
      <c r="Y25" s="3937" t="s">
        <v>134</v>
      </c>
    </row>
    <row r="26" spans="1:25" ht="21">
      <c r="A26" s="358" t="s">
        <v>194</v>
      </c>
      <c r="B26" s="1603"/>
      <c r="C26" s="183"/>
      <c r="D26" s="60"/>
      <c r="E26" s="60"/>
      <c r="F26" s="187">
        <v>1</v>
      </c>
      <c r="G26" s="4825" t="s">
        <v>192</v>
      </c>
      <c r="H26" s="4825"/>
      <c r="I26" s="390" t="s">
        <v>40</v>
      </c>
      <c r="J26" s="84"/>
      <c r="K26" s="64"/>
      <c r="M26" s="3941"/>
      <c r="N26" s="409"/>
      <c r="O26" s="409"/>
      <c r="P26" s="183"/>
      <c r="Q26" s="3919"/>
      <c r="R26" s="3919"/>
      <c r="S26" s="187">
        <v>1</v>
      </c>
      <c r="T26" s="417"/>
      <c r="U26" s="4825" t="s">
        <v>195</v>
      </c>
      <c r="V26" s="4825"/>
      <c r="W26" s="3933" t="s">
        <v>40</v>
      </c>
      <c r="X26" s="3920"/>
      <c r="Y26" s="64"/>
    </row>
    <row r="27" spans="1:25" ht="21">
      <c r="A27" s="358" t="s">
        <v>196</v>
      </c>
      <c r="B27" s="1603"/>
      <c r="C27" s="183"/>
      <c r="D27" s="60"/>
      <c r="E27" s="60"/>
      <c r="F27" s="187">
        <v>2</v>
      </c>
      <c r="G27" s="4829" t="s">
        <v>29</v>
      </c>
      <c r="H27" s="4829"/>
      <c r="I27" s="390" t="s">
        <v>40</v>
      </c>
      <c r="J27" s="84"/>
      <c r="K27" s="64"/>
      <c r="M27" s="3941"/>
      <c r="N27" s="409"/>
      <c r="O27" s="409"/>
      <c r="P27" s="183"/>
      <c r="Q27" s="3919"/>
      <c r="R27" s="3919"/>
      <c r="S27" s="187">
        <v>2</v>
      </c>
      <c r="T27" s="417"/>
      <c r="U27" s="4825" t="s">
        <v>197</v>
      </c>
      <c r="V27" s="4825"/>
      <c r="W27" s="3933" t="s">
        <v>40</v>
      </c>
      <c r="X27" s="3920"/>
      <c r="Y27" s="64"/>
    </row>
    <row r="28" spans="1:25" ht="21">
      <c r="A28" s="358" t="s">
        <v>198</v>
      </c>
      <c r="B28" s="1603"/>
      <c r="C28" s="183"/>
      <c r="D28" s="60"/>
      <c r="E28" s="60"/>
      <c r="F28" s="187">
        <v>3</v>
      </c>
      <c r="G28" s="4825" t="s">
        <v>195</v>
      </c>
      <c r="H28" s="4825"/>
      <c r="I28" s="390" t="s">
        <v>40</v>
      </c>
      <c r="J28" s="84"/>
      <c r="K28" s="64"/>
      <c r="M28" s="3941"/>
      <c r="N28" s="409"/>
      <c r="O28" s="409"/>
      <c r="P28" s="183"/>
      <c r="Q28" s="3919"/>
      <c r="R28" s="3919"/>
      <c r="S28" s="187">
        <v>3</v>
      </c>
      <c r="T28" s="417"/>
      <c r="U28" s="4825"/>
      <c r="V28" s="4825"/>
      <c r="W28" s="3933" t="s">
        <v>40</v>
      </c>
      <c r="X28" s="3920"/>
      <c r="Y28" s="64"/>
    </row>
    <row r="29" spans="1:25" ht="21">
      <c r="A29" s="358" t="s">
        <v>199</v>
      </c>
      <c r="B29" s="1603"/>
      <c r="C29" s="183"/>
      <c r="D29" s="60"/>
      <c r="E29" s="60"/>
      <c r="F29" s="187">
        <v>4</v>
      </c>
      <c r="G29" s="4825" t="s">
        <v>197</v>
      </c>
      <c r="H29" s="4825"/>
      <c r="I29" s="390" t="s">
        <v>40</v>
      </c>
      <c r="J29" s="84"/>
      <c r="K29" s="64"/>
      <c r="M29" s="3941"/>
      <c r="N29" s="409"/>
      <c r="O29" s="409"/>
      <c r="P29" s="183"/>
      <c r="Q29" s="3919"/>
      <c r="R29" s="3919"/>
      <c r="S29" s="187">
        <v>4</v>
      </c>
      <c r="T29" s="417"/>
      <c r="U29" s="4825"/>
      <c r="V29" s="4825"/>
      <c r="W29" s="3933" t="s">
        <v>40</v>
      </c>
      <c r="X29" s="3920"/>
      <c r="Y29" s="64"/>
    </row>
    <row r="30" spans="1:25" ht="21">
      <c r="A30" s="1606" t="s">
        <v>501</v>
      </c>
      <c r="B30" s="1604"/>
      <c r="C30" s="183"/>
      <c r="D30" s="60"/>
      <c r="E30" s="60"/>
      <c r="F30" s="187">
        <v>5</v>
      </c>
      <c r="G30" s="4825" t="s">
        <v>216</v>
      </c>
      <c r="H30" s="4825"/>
      <c r="I30" s="390" t="s">
        <v>40</v>
      </c>
      <c r="J30" s="364"/>
      <c r="K30" s="388"/>
      <c r="M30" s="3941"/>
      <c r="N30" s="410"/>
      <c r="O30" s="410"/>
      <c r="P30" s="183"/>
      <c r="Q30" s="3919"/>
      <c r="R30" s="3919"/>
      <c r="S30" s="187">
        <v>5</v>
      </c>
      <c r="T30" s="417"/>
      <c r="U30" s="4825"/>
      <c r="V30" s="4825"/>
      <c r="W30" s="3933" t="s">
        <v>40</v>
      </c>
      <c r="X30" s="3918"/>
      <c r="Y30" s="3932"/>
    </row>
    <row r="31" spans="1:25" ht="27" thickBot="1">
      <c r="A31" s="1601"/>
      <c r="B31" s="1605"/>
      <c r="C31" s="183"/>
      <c r="D31" s="60"/>
      <c r="E31" s="183"/>
      <c r="F31" s="188">
        <v>6</v>
      </c>
      <c r="G31" s="4805"/>
      <c r="H31" s="4805"/>
      <c r="I31" s="391" t="s">
        <v>40</v>
      </c>
      <c r="J31" s="383"/>
      <c r="K31" s="387"/>
      <c r="M31" s="357"/>
      <c r="N31" s="183"/>
      <c r="O31" s="183"/>
      <c r="P31" s="183"/>
      <c r="Q31" s="3919"/>
      <c r="R31" s="183"/>
      <c r="S31" s="188">
        <v>6</v>
      </c>
      <c r="T31" s="418"/>
      <c r="U31" s="4805"/>
      <c r="V31" s="4805"/>
      <c r="W31" s="3934" t="s">
        <v>40</v>
      </c>
      <c r="X31" s="3926"/>
      <c r="Y31" s="3931"/>
    </row>
    <row r="32" spans="1:25" ht="19.5" customHeight="1" thickBot="1">
      <c r="A32" s="357" t="s">
        <v>200</v>
      </c>
      <c r="B32" s="183"/>
      <c r="C32" s="183"/>
      <c r="D32" s="50"/>
      <c r="E32" s="183"/>
      <c r="F32" s="183"/>
      <c r="G32" s="183"/>
      <c r="H32" s="183"/>
      <c r="I32" s="183"/>
      <c r="J32" s="183"/>
      <c r="K32" s="239"/>
      <c r="M32" s="357" t="s">
        <v>200</v>
      </c>
      <c r="N32" s="183"/>
      <c r="O32" s="183"/>
      <c r="P32" s="183"/>
      <c r="Q32" s="50"/>
      <c r="R32" s="183"/>
      <c r="S32" s="183"/>
      <c r="T32" s="183"/>
      <c r="U32" s="183"/>
      <c r="V32" s="183"/>
      <c r="W32" s="183"/>
      <c r="X32" s="183"/>
      <c r="Y32" s="239"/>
    </row>
    <row r="33" spans="1:25" ht="18.75">
      <c r="A33" s="198" t="s">
        <v>201</v>
      </c>
      <c r="B33" s="4799" t="s">
        <v>347</v>
      </c>
      <c r="C33" s="4800"/>
      <c r="D33" s="4800"/>
      <c r="E33" s="4801"/>
      <c r="F33" s="4799" t="s">
        <v>348</v>
      </c>
      <c r="G33" s="4800"/>
      <c r="H33" s="4800"/>
      <c r="I33" s="4801"/>
      <c r="J33" s="240"/>
      <c r="K33" s="241"/>
      <c r="M33" s="198" t="s">
        <v>201</v>
      </c>
      <c r="N33" s="4799" t="s">
        <v>347</v>
      </c>
      <c r="O33" s="4800"/>
      <c r="P33" s="4800"/>
      <c r="Q33" s="4800"/>
      <c r="R33" s="4801"/>
      <c r="S33" s="4799" t="s">
        <v>348</v>
      </c>
      <c r="T33" s="4800"/>
      <c r="U33" s="4800"/>
      <c r="V33" s="4800"/>
      <c r="W33" s="4801"/>
      <c r="X33" s="240"/>
      <c r="Y33" s="241"/>
    </row>
    <row r="34" spans="1:25" ht="19.5" thickBot="1">
      <c r="A34" s="242"/>
      <c r="B34" s="4802"/>
      <c r="C34" s="4803"/>
      <c r="D34" s="4803"/>
      <c r="E34" s="4804"/>
      <c r="F34" s="4802"/>
      <c r="G34" s="4803"/>
      <c r="H34" s="4803"/>
      <c r="I34" s="4804"/>
      <c r="J34" s="240"/>
      <c r="K34" s="241"/>
      <c r="M34" s="242"/>
      <c r="N34" s="4802"/>
      <c r="O34" s="4803"/>
      <c r="P34" s="4803"/>
      <c r="Q34" s="4803"/>
      <c r="R34" s="4804"/>
      <c r="S34" s="4802"/>
      <c r="T34" s="4803"/>
      <c r="U34" s="4803"/>
      <c r="V34" s="4803"/>
      <c r="W34" s="4804"/>
      <c r="X34" s="240"/>
      <c r="Y34" s="241"/>
    </row>
    <row r="35" spans="1:25" ht="18.75">
      <c r="A35" s="198" t="s">
        <v>202</v>
      </c>
      <c r="B35" s="4799" t="s">
        <v>347</v>
      </c>
      <c r="C35" s="4800"/>
      <c r="D35" s="4800"/>
      <c r="E35" s="4801"/>
      <c r="F35" s="4799" t="s">
        <v>349</v>
      </c>
      <c r="G35" s="4800"/>
      <c r="H35" s="4800"/>
      <c r="I35" s="4801"/>
      <c r="J35" s="27"/>
      <c r="K35" s="239"/>
      <c r="M35" s="198" t="s">
        <v>202</v>
      </c>
      <c r="N35" s="4799" t="s">
        <v>347</v>
      </c>
      <c r="O35" s="4800"/>
      <c r="P35" s="4800"/>
      <c r="Q35" s="4800"/>
      <c r="R35" s="4801"/>
      <c r="S35" s="4799" t="s">
        <v>349</v>
      </c>
      <c r="T35" s="4800"/>
      <c r="U35" s="4800"/>
      <c r="V35" s="4800"/>
      <c r="W35" s="4801"/>
      <c r="X35" s="3923"/>
      <c r="Y35" s="239"/>
    </row>
    <row r="36" spans="1:25" ht="19.5" thickBot="1">
      <c r="A36" s="242"/>
      <c r="B36" s="4802"/>
      <c r="C36" s="4803"/>
      <c r="D36" s="4803"/>
      <c r="E36" s="4804"/>
      <c r="F36" s="4802"/>
      <c r="G36" s="4803"/>
      <c r="H36" s="4803"/>
      <c r="I36" s="4804"/>
      <c r="J36" s="27"/>
      <c r="K36" s="239"/>
      <c r="M36" s="242"/>
      <c r="N36" s="4802"/>
      <c r="O36" s="4803"/>
      <c r="P36" s="4803"/>
      <c r="Q36" s="4803"/>
      <c r="R36" s="4804"/>
      <c r="S36" s="4802"/>
      <c r="T36" s="4803"/>
      <c r="U36" s="4803"/>
      <c r="V36" s="4803"/>
      <c r="W36" s="4804"/>
      <c r="X36" s="3923"/>
      <c r="Y36" s="239"/>
    </row>
    <row r="37" spans="1:25" ht="19.5" thickBot="1">
      <c r="A37" s="243"/>
      <c r="B37" s="244">
        <v>0</v>
      </c>
      <c r="C37" s="244">
        <v>0.22916666666666666</v>
      </c>
      <c r="D37" s="245" t="s">
        <v>350</v>
      </c>
      <c r="E37" s="245" t="s">
        <v>78</v>
      </c>
      <c r="F37" s="244">
        <v>0</v>
      </c>
      <c r="G37" s="244">
        <v>0.22916666666666666</v>
      </c>
      <c r="H37" s="245" t="s">
        <v>350</v>
      </c>
      <c r="I37" s="245" t="s">
        <v>78</v>
      </c>
      <c r="J37" s="50"/>
      <c r="K37" s="239"/>
      <c r="M37" s="243"/>
      <c r="N37" s="244">
        <v>0.375</v>
      </c>
      <c r="O37" s="2891">
        <v>0</v>
      </c>
      <c r="P37" s="244">
        <v>0.8125</v>
      </c>
      <c r="Q37" s="245" t="s">
        <v>350</v>
      </c>
      <c r="R37" s="245" t="s">
        <v>78</v>
      </c>
      <c r="S37" s="244">
        <v>0.375</v>
      </c>
      <c r="T37" s="2891">
        <v>0</v>
      </c>
      <c r="U37" s="244">
        <v>0.8125</v>
      </c>
      <c r="V37" s="245" t="s">
        <v>350</v>
      </c>
      <c r="W37" s="245" t="s">
        <v>78</v>
      </c>
      <c r="X37" s="50"/>
      <c r="Y37" s="239"/>
    </row>
    <row r="38" spans="1:25" ht="18.75">
      <c r="A38" s="189" t="s">
        <v>203</v>
      </c>
      <c r="B38" s="246"/>
      <c r="C38" s="2886">
        <f>'10,00'!F7</f>
        <v>0</v>
      </c>
      <c r="D38" s="248"/>
      <c r="E38" s="249"/>
      <c r="F38" s="246"/>
      <c r="G38" s="2886">
        <f>'10,00'!F9</f>
        <v>0</v>
      </c>
      <c r="H38" s="247"/>
      <c r="I38" s="249"/>
      <c r="J38" s="183"/>
      <c r="K38" s="239"/>
      <c r="M38" s="189" t="s">
        <v>203</v>
      </c>
      <c r="N38" s="235">
        <f>'10,00'!F7</f>
        <v>0</v>
      </c>
      <c r="O38" s="2892">
        <f>'16,00'!F10</f>
        <v>0</v>
      </c>
      <c r="P38" s="298">
        <f>'19,00'!F7</f>
        <v>0</v>
      </c>
      <c r="Q38" s="248"/>
      <c r="R38" s="249"/>
      <c r="S38" s="235">
        <f t="shared" ref="S38:S55" si="0">G38</f>
        <v>0</v>
      </c>
      <c r="T38" s="2892">
        <f>'16,00'!F12</f>
        <v>0</v>
      </c>
      <c r="U38" s="298">
        <f>'19,00'!F9</f>
        <v>0</v>
      </c>
      <c r="V38" s="247"/>
      <c r="W38" s="249"/>
      <c r="X38" s="183"/>
      <c r="Y38" s="239"/>
    </row>
    <row r="39" spans="1:25" ht="18.75">
      <c r="A39" s="189" t="e">
        <f>#REF!</f>
        <v>#REF!</v>
      </c>
      <c r="B39" s="208"/>
      <c r="C39" s="2887">
        <f>'10,00'!O7</f>
        <v>0</v>
      </c>
      <c r="D39" s="250"/>
      <c r="E39" s="178"/>
      <c r="F39" s="208"/>
      <c r="G39" s="2887">
        <f>'10,00'!O9</f>
        <v>0</v>
      </c>
      <c r="H39" s="236"/>
      <c r="I39" s="178"/>
      <c r="J39" s="183"/>
      <c r="K39" s="239"/>
      <c r="M39" s="189" t="s">
        <v>738</v>
      </c>
      <c r="N39" s="343">
        <f>'10,00'!O7</f>
        <v>0</v>
      </c>
      <c r="O39" s="2893">
        <f>'16,00'!P10</f>
        <v>0</v>
      </c>
      <c r="P39" s="299">
        <f>'19,00'!O7</f>
        <v>0</v>
      </c>
      <c r="Q39" s="250"/>
      <c r="R39" s="178"/>
      <c r="S39" s="343">
        <f t="shared" si="0"/>
        <v>0</v>
      </c>
      <c r="T39" s="2893">
        <f>'16,00'!P12</f>
        <v>0</v>
      </c>
      <c r="U39" s="299">
        <f>'19,00'!O9</f>
        <v>0</v>
      </c>
      <c r="V39" s="236"/>
      <c r="W39" s="178"/>
      <c r="X39" s="183"/>
      <c r="Y39" s="239"/>
    </row>
    <row r="40" spans="1:25" ht="18.75">
      <c r="A40" s="189" t="s">
        <v>81</v>
      </c>
      <c r="B40" s="208"/>
      <c r="C40" s="2887">
        <f>'10,00'!X7</f>
        <v>54</v>
      </c>
      <c r="D40" s="250"/>
      <c r="E40" s="178"/>
      <c r="F40" s="208"/>
      <c r="G40" s="2887">
        <f>'10,00'!X9</f>
        <v>36</v>
      </c>
      <c r="H40" s="236"/>
      <c r="I40" s="178"/>
      <c r="J40" s="183"/>
      <c r="K40" s="239"/>
      <c r="M40" s="189" t="s">
        <v>81</v>
      </c>
      <c r="N40" s="343">
        <f>'10,00'!X7</f>
        <v>54</v>
      </c>
      <c r="O40" s="2893">
        <f>'16,00'!Z10</f>
        <v>0</v>
      </c>
      <c r="P40" s="299">
        <f>'19,00'!X7</f>
        <v>36</v>
      </c>
      <c r="Q40" s="250"/>
      <c r="R40" s="178"/>
      <c r="S40" s="343">
        <f t="shared" si="0"/>
        <v>36</v>
      </c>
      <c r="T40" s="2893">
        <f>'16,00'!Z12</f>
        <v>0</v>
      </c>
      <c r="U40" s="299">
        <f>'19,00'!X9</f>
        <v>18</v>
      </c>
      <c r="V40" s="236"/>
      <c r="W40" s="178"/>
      <c r="X40" s="183"/>
      <c r="Y40" s="239"/>
    </row>
    <row r="41" spans="1:25" ht="18.75">
      <c r="A41" s="189" t="s">
        <v>82</v>
      </c>
      <c r="B41" s="208"/>
      <c r="C41" s="2887">
        <f>'10,00'!F59</f>
        <v>0</v>
      </c>
      <c r="D41" s="250"/>
      <c r="E41" s="178"/>
      <c r="F41" s="208"/>
      <c r="G41" s="2887">
        <f>'10,00'!F61</f>
        <v>0</v>
      </c>
      <c r="H41" s="236"/>
      <c r="I41" s="178"/>
      <c r="J41" s="183"/>
      <c r="K41" s="239"/>
      <c r="M41" s="189" t="s">
        <v>82</v>
      </c>
      <c r="N41" s="343">
        <f>'10,00'!F59</f>
        <v>0</v>
      </c>
      <c r="O41" s="2893">
        <f>'16,00'!F65</f>
        <v>0</v>
      </c>
      <c r="P41" s="299">
        <f>'19,00'!F59</f>
        <v>36</v>
      </c>
      <c r="Q41" s="250"/>
      <c r="R41" s="178"/>
      <c r="S41" s="343">
        <f t="shared" si="0"/>
        <v>0</v>
      </c>
      <c r="T41" s="2893">
        <f>'16,00'!F67</f>
        <v>0</v>
      </c>
      <c r="U41" s="299">
        <f>'19,00'!F61</f>
        <v>0</v>
      </c>
      <c r="V41" s="236"/>
      <c r="W41" s="178"/>
      <c r="X41" s="183"/>
      <c r="Y41" s="239"/>
    </row>
    <row r="42" spans="1:25" ht="18.75">
      <c r="A42" s="189" t="s">
        <v>204</v>
      </c>
      <c r="B42" s="208"/>
      <c r="C42" s="2887">
        <f>'10,00'!O59</f>
        <v>126</v>
      </c>
      <c r="D42" s="250"/>
      <c r="E42" s="178"/>
      <c r="F42" s="208"/>
      <c r="G42" s="2887">
        <f>'10,00'!O61</f>
        <v>90</v>
      </c>
      <c r="H42" s="236"/>
      <c r="I42" s="178"/>
      <c r="J42" s="183"/>
      <c r="K42" s="239"/>
      <c r="M42" s="189" t="s">
        <v>204</v>
      </c>
      <c r="N42" s="343">
        <f>'10,00'!O59</f>
        <v>126</v>
      </c>
      <c r="O42" s="2893">
        <f>'16,00'!P65</f>
        <v>0</v>
      </c>
      <c r="P42" s="299">
        <f>'19,00'!O59</f>
        <v>72</v>
      </c>
      <c r="Q42" s="250"/>
      <c r="R42" s="178"/>
      <c r="S42" s="343">
        <f t="shared" si="0"/>
        <v>90</v>
      </c>
      <c r="T42" s="2893">
        <f>'16,00'!P67</f>
        <v>0</v>
      </c>
      <c r="U42" s="299">
        <f>'19,00'!O61</f>
        <v>36</v>
      </c>
      <c r="V42" s="236"/>
      <c r="W42" s="178"/>
      <c r="X42" s="183"/>
      <c r="Y42" s="239"/>
    </row>
    <row r="43" spans="1:25" ht="18.75">
      <c r="A43" s="189" t="s">
        <v>122</v>
      </c>
      <c r="B43" s="208"/>
      <c r="C43" s="2887">
        <f>'10,00'!X59</f>
        <v>108</v>
      </c>
      <c r="D43" s="250"/>
      <c r="E43" s="178"/>
      <c r="F43" s="208"/>
      <c r="G43" s="2887">
        <f>'10,00'!X61</f>
        <v>90</v>
      </c>
      <c r="H43" s="236"/>
      <c r="I43" s="178"/>
      <c r="J43" s="183"/>
      <c r="K43" s="239"/>
      <c r="M43" s="189" t="s">
        <v>122</v>
      </c>
      <c r="N43" s="343">
        <f>'10,00'!X59</f>
        <v>108</v>
      </c>
      <c r="O43" s="2893">
        <f>'16,00'!Z65</f>
        <v>0</v>
      </c>
      <c r="P43" s="299">
        <f>'19,00'!X59</f>
        <v>108</v>
      </c>
      <c r="Q43" s="250"/>
      <c r="R43" s="178"/>
      <c r="S43" s="343">
        <f t="shared" si="0"/>
        <v>90</v>
      </c>
      <c r="T43" s="2893">
        <f>'16,00'!Z67</f>
        <v>0</v>
      </c>
      <c r="U43" s="299">
        <f>'19,00'!X61</f>
        <v>54</v>
      </c>
      <c r="V43" s="236"/>
      <c r="W43" s="178"/>
      <c r="X43" s="183"/>
      <c r="Y43" s="239"/>
    </row>
    <row r="44" spans="1:25" ht="18.75">
      <c r="A44" s="189" t="s">
        <v>85</v>
      </c>
      <c r="B44" s="208"/>
      <c r="C44" s="2887">
        <f>'10,00'!F111</f>
        <v>0</v>
      </c>
      <c r="D44" s="250"/>
      <c r="E44" s="178"/>
      <c r="F44" s="208"/>
      <c r="G44" s="2887">
        <f>'10,00'!F113</f>
        <v>0</v>
      </c>
      <c r="H44" s="236"/>
      <c r="I44" s="178"/>
      <c r="J44" s="183"/>
      <c r="K44" s="239"/>
      <c r="M44" s="189" t="s">
        <v>872</v>
      </c>
      <c r="N44" s="343">
        <f>'10,00'!F111</f>
        <v>0</v>
      </c>
      <c r="O44" s="2893"/>
      <c r="P44" s="299">
        <f>'19,00'!F111</f>
        <v>0</v>
      </c>
      <c r="Q44" s="250"/>
      <c r="R44" s="178"/>
      <c r="S44" s="343">
        <f t="shared" si="0"/>
        <v>0</v>
      </c>
      <c r="T44" s="2893"/>
      <c r="U44" s="299">
        <f>'19,00'!F113</f>
        <v>0</v>
      </c>
      <c r="V44" s="236"/>
      <c r="W44" s="178"/>
      <c r="X44" s="183"/>
      <c r="Y44" s="239"/>
    </row>
    <row r="45" spans="1:25" ht="18.75" hidden="1">
      <c r="A45" s="189" t="s">
        <v>86</v>
      </c>
      <c r="B45" s="208"/>
      <c r="C45" s="2887">
        <f>'10,00'!O112</f>
        <v>0</v>
      </c>
      <c r="D45" s="250"/>
      <c r="E45" s="178"/>
      <c r="F45" s="208"/>
      <c r="G45" s="2887">
        <f>'10,00'!O114</f>
        <v>0</v>
      </c>
      <c r="H45" s="236"/>
      <c r="I45" s="178"/>
      <c r="J45" s="183"/>
      <c r="K45" s="239"/>
      <c r="M45" s="189" t="s">
        <v>86</v>
      </c>
      <c r="N45" s="343">
        <f t="shared" ref="N45:N55" si="1">C45</f>
        <v>0</v>
      </c>
      <c r="O45" s="2893">
        <f>'16,00'!P120</f>
        <v>0</v>
      </c>
      <c r="P45" s="299">
        <f>'19,00'!O111</f>
        <v>0</v>
      </c>
      <c r="Q45" s="250"/>
      <c r="R45" s="178"/>
      <c r="S45" s="343">
        <f t="shared" si="0"/>
        <v>0</v>
      </c>
      <c r="T45" s="2893">
        <f>'16,00'!P122</f>
        <v>0</v>
      </c>
      <c r="U45" s="299">
        <f>'19,00'!O113</f>
        <v>0</v>
      </c>
      <c r="V45" s="236"/>
      <c r="W45" s="178"/>
      <c r="X45" s="183"/>
      <c r="Y45" s="239"/>
    </row>
    <row r="46" spans="1:25" ht="18.75">
      <c r="A46" s="189" t="s">
        <v>123</v>
      </c>
      <c r="B46" s="208"/>
      <c r="C46" s="2887">
        <f>'10,00'!X111</f>
        <v>90</v>
      </c>
      <c r="D46" s="250"/>
      <c r="E46" s="178"/>
      <c r="F46" s="208"/>
      <c r="G46" s="2887">
        <f>'10,00'!X113</f>
        <v>36</v>
      </c>
      <c r="H46" s="236"/>
      <c r="I46" s="178"/>
      <c r="J46" s="183"/>
      <c r="K46" s="239"/>
      <c r="M46" s="189" t="s">
        <v>123</v>
      </c>
      <c r="N46" s="343">
        <f>'10,00'!X111</f>
        <v>90</v>
      </c>
      <c r="O46" s="2893">
        <f>'16,00'!Z120</f>
        <v>0</v>
      </c>
      <c r="P46" s="299">
        <f>'19,00'!X111</f>
        <v>72</v>
      </c>
      <c r="Q46" s="250"/>
      <c r="R46" s="178"/>
      <c r="S46" s="343">
        <f t="shared" si="0"/>
        <v>36</v>
      </c>
      <c r="T46" s="2893">
        <f>'16,00'!Z122</f>
        <v>0</v>
      </c>
      <c r="U46" s="299">
        <f>'19,00'!X113</f>
        <v>54</v>
      </c>
      <c r="V46" s="236"/>
      <c r="W46" s="178"/>
      <c r="X46" s="183"/>
      <c r="Y46" s="239"/>
    </row>
    <row r="47" spans="1:25" ht="18.75" hidden="1">
      <c r="A47" s="189" t="s">
        <v>88</v>
      </c>
      <c r="B47" s="208"/>
      <c r="C47" s="2887">
        <f>'10,00'!F163</f>
        <v>0</v>
      </c>
      <c r="D47" s="250"/>
      <c r="E47" s="178"/>
      <c r="F47" s="208"/>
      <c r="G47" s="2887">
        <f>'10,00'!F165</f>
        <v>0</v>
      </c>
      <c r="H47" s="236"/>
      <c r="I47" s="178"/>
      <c r="J47" s="183"/>
      <c r="K47" s="239"/>
      <c r="M47" s="189" t="s">
        <v>88</v>
      </c>
      <c r="N47" s="343">
        <f t="shared" si="1"/>
        <v>0</v>
      </c>
      <c r="O47" s="2893">
        <f>'16,00'!F175</f>
        <v>0</v>
      </c>
      <c r="P47" s="299">
        <f>'19,00'!F163</f>
        <v>0</v>
      </c>
      <c r="Q47" s="250"/>
      <c r="R47" s="178"/>
      <c r="S47" s="343">
        <f t="shared" si="0"/>
        <v>0</v>
      </c>
      <c r="T47" s="2893">
        <f>'16,00'!F177</f>
        <v>0</v>
      </c>
      <c r="U47" s="299">
        <f>'19,00'!F165</f>
        <v>0</v>
      </c>
      <c r="V47" s="236"/>
      <c r="W47" s="178"/>
      <c r="X47" s="183"/>
      <c r="Y47" s="239"/>
    </row>
    <row r="48" spans="1:25" ht="18.75">
      <c r="A48" s="189" t="s">
        <v>89</v>
      </c>
      <c r="B48" s="208"/>
      <c r="C48" s="2887">
        <f>'10,00'!O163</f>
        <v>0</v>
      </c>
      <c r="D48" s="250"/>
      <c r="E48" s="178"/>
      <c r="F48" s="208"/>
      <c r="G48" s="2887">
        <f>'10,00'!O165</f>
        <v>0</v>
      </c>
      <c r="H48" s="236"/>
      <c r="I48" s="178"/>
      <c r="J48" s="183"/>
      <c r="K48" s="239"/>
      <c r="M48" s="189" t="s">
        <v>89</v>
      </c>
      <c r="N48" s="343">
        <f>'10,00'!O163</f>
        <v>0</v>
      </c>
      <c r="O48" s="2893">
        <f>'16,00'!P175</f>
        <v>0</v>
      </c>
      <c r="P48" s="299">
        <f>'19,00'!O163</f>
        <v>0</v>
      </c>
      <c r="Q48" s="250"/>
      <c r="R48" s="178"/>
      <c r="S48" s="343">
        <f t="shared" si="0"/>
        <v>0</v>
      </c>
      <c r="T48" s="2893">
        <f>'16,00'!P177</f>
        <v>0</v>
      </c>
      <c r="U48" s="299">
        <f>'19,00'!O165</f>
        <v>0</v>
      </c>
      <c r="V48" s="236"/>
      <c r="W48" s="178"/>
      <c r="X48" s="183"/>
      <c r="Y48" s="239"/>
    </row>
    <row r="49" spans="1:25" ht="18.75">
      <c r="A49" s="190" t="s">
        <v>90</v>
      </c>
      <c r="B49" s="208"/>
      <c r="C49" s="2887">
        <f>'10,00'!X163</f>
        <v>144</v>
      </c>
      <c r="D49" s="250"/>
      <c r="E49" s="178"/>
      <c r="F49" s="208"/>
      <c r="G49" s="2887">
        <f>'10,00'!X165</f>
        <v>72</v>
      </c>
      <c r="H49" s="236"/>
      <c r="I49" s="178"/>
      <c r="J49" s="183"/>
      <c r="K49" s="239"/>
      <c r="M49" s="190" t="s">
        <v>90</v>
      </c>
      <c r="N49" s="343">
        <f>'10,00'!X163</f>
        <v>144</v>
      </c>
      <c r="O49" s="2893">
        <f>'16,00'!Z175</f>
        <v>0</v>
      </c>
      <c r="P49" s="299">
        <f>'19,00'!X163</f>
        <v>90</v>
      </c>
      <c r="Q49" s="250"/>
      <c r="R49" s="178"/>
      <c r="S49" s="343">
        <f t="shared" si="0"/>
        <v>72</v>
      </c>
      <c r="T49" s="2893">
        <f>'16,00'!Z177</f>
        <v>0</v>
      </c>
      <c r="U49" s="299">
        <f>'19,00'!X165</f>
        <v>36</v>
      </c>
      <c r="V49" s="236"/>
      <c r="W49" s="178"/>
      <c r="X49" s="183"/>
      <c r="Y49" s="239"/>
    </row>
    <row r="50" spans="1:25" ht="18.75">
      <c r="A50" s="190" t="s">
        <v>343</v>
      </c>
      <c r="B50" s="212"/>
      <c r="C50" s="2888">
        <f>'10,00'!F215</f>
        <v>18</v>
      </c>
      <c r="D50" s="252"/>
      <c r="E50" s="213"/>
      <c r="F50" s="212"/>
      <c r="G50" s="2888">
        <f>'10,00'!F217</f>
        <v>18</v>
      </c>
      <c r="H50" s="251"/>
      <c r="I50" s="213"/>
      <c r="J50" s="183"/>
      <c r="K50" s="239"/>
      <c r="M50" s="190" t="s">
        <v>343</v>
      </c>
      <c r="N50" s="344">
        <f>'10,00'!F215</f>
        <v>18</v>
      </c>
      <c r="O50" s="2894">
        <f>'16,00'!F230</f>
        <v>0</v>
      </c>
      <c r="P50" s="300">
        <f>'19,00'!F215</f>
        <v>18</v>
      </c>
      <c r="Q50" s="252"/>
      <c r="R50" s="213"/>
      <c r="S50" s="344">
        <f t="shared" si="0"/>
        <v>18</v>
      </c>
      <c r="T50" s="2894">
        <f>'16,00'!F232</f>
        <v>0</v>
      </c>
      <c r="U50" s="300">
        <f>'19,00'!F217</f>
        <v>0</v>
      </c>
      <c r="V50" s="251"/>
      <c r="W50" s="213"/>
      <c r="X50" s="183"/>
      <c r="Y50" s="239"/>
    </row>
    <row r="51" spans="1:25" ht="18.75" hidden="1">
      <c r="A51" s="190" t="s">
        <v>91</v>
      </c>
      <c r="B51" s="212"/>
      <c r="C51" s="2888">
        <f>'10,00'!O216</f>
        <v>0</v>
      </c>
      <c r="D51" s="252"/>
      <c r="E51" s="213"/>
      <c r="F51" s="212"/>
      <c r="G51" s="2888">
        <f>'10,00'!O218</f>
        <v>0</v>
      </c>
      <c r="H51" s="251"/>
      <c r="I51" s="213"/>
      <c r="J51" s="183"/>
      <c r="K51" s="239"/>
      <c r="M51" s="190" t="s">
        <v>91</v>
      </c>
      <c r="N51" s="344">
        <f t="shared" si="1"/>
        <v>0</v>
      </c>
      <c r="O51" s="2894">
        <f>'16,00'!P230</f>
        <v>0</v>
      </c>
      <c r="P51" s="300">
        <f>'19,00'!O215</f>
        <v>0</v>
      </c>
      <c r="Q51" s="252"/>
      <c r="R51" s="213"/>
      <c r="S51" s="344">
        <f t="shared" si="0"/>
        <v>0</v>
      </c>
      <c r="T51" s="2894">
        <f>'16,00'!P232</f>
        <v>0</v>
      </c>
      <c r="U51" s="300">
        <f>'19,00'!O217</f>
        <v>0</v>
      </c>
      <c r="V51" s="251"/>
      <c r="W51" s="213"/>
      <c r="X51" s="183"/>
      <c r="Y51" s="239"/>
    </row>
    <row r="52" spans="1:25" ht="18.75">
      <c r="A52" s="190" t="s">
        <v>92</v>
      </c>
      <c r="B52" s="212"/>
      <c r="C52" s="2888">
        <f>'10,00'!X215</f>
        <v>0</v>
      </c>
      <c r="D52" s="252"/>
      <c r="E52" s="213"/>
      <c r="F52" s="212"/>
      <c r="G52" s="2888">
        <f>'10,00'!X217</f>
        <v>0</v>
      </c>
      <c r="H52" s="251"/>
      <c r="I52" s="213"/>
      <c r="J52" s="183"/>
      <c r="K52" s="239"/>
      <c r="M52" s="190" t="s">
        <v>92</v>
      </c>
      <c r="N52" s="344">
        <f>'10,00'!X215</f>
        <v>0</v>
      </c>
      <c r="O52" s="2894">
        <f>'16,00'!Z230</f>
        <v>0</v>
      </c>
      <c r="P52" s="300">
        <f>'19,00'!X215</f>
        <v>0</v>
      </c>
      <c r="Q52" s="252"/>
      <c r="R52" s="213"/>
      <c r="S52" s="344">
        <f t="shared" si="0"/>
        <v>0</v>
      </c>
      <c r="T52" s="2894">
        <f>'16,00'!Z232</f>
        <v>0</v>
      </c>
      <c r="U52" s="300">
        <f>'19,00'!X217</f>
        <v>0</v>
      </c>
      <c r="V52" s="251"/>
      <c r="W52" s="213"/>
      <c r="X52" s="183"/>
      <c r="Y52" s="239"/>
    </row>
    <row r="53" spans="1:25" ht="18.75">
      <c r="A53" s="189" t="s">
        <v>205</v>
      </c>
      <c r="B53" s="212"/>
      <c r="C53" s="2888">
        <f>'10,00'!F267</f>
        <v>0</v>
      </c>
      <c r="D53" s="252"/>
      <c r="E53" s="213"/>
      <c r="F53" s="212"/>
      <c r="G53" s="2888">
        <f>'10,00'!F269</f>
        <v>0</v>
      </c>
      <c r="H53" s="251"/>
      <c r="I53" s="213"/>
      <c r="J53" s="183"/>
      <c r="K53" s="239"/>
      <c r="M53" s="189" t="s">
        <v>205</v>
      </c>
      <c r="N53" s="344">
        <f>'10,00'!F267</f>
        <v>0</v>
      </c>
      <c r="O53" s="2894">
        <f>'16,00'!F285</f>
        <v>0</v>
      </c>
      <c r="P53" s="300">
        <f>'19,00'!F267</f>
        <v>0</v>
      </c>
      <c r="Q53" s="252"/>
      <c r="R53" s="213"/>
      <c r="S53" s="344">
        <f t="shared" si="0"/>
        <v>0</v>
      </c>
      <c r="T53" s="2894">
        <f>'16,00'!F287</f>
        <v>0</v>
      </c>
      <c r="U53" s="300">
        <f>'19,00'!F269</f>
        <v>0</v>
      </c>
      <c r="V53" s="251"/>
      <c r="W53" s="213"/>
      <c r="X53" s="183"/>
      <c r="Y53" s="239"/>
    </row>
    <row r="54" spans="1:25" ht="18.75">
      <c r="A54" s="190" t="s">
        <v>542</v>
      </c>
      <c r="B54" s="212"/>
      <c r="C54" s="2888">
        <f>'10,00'!O267</f>
        <v>126</v>
      </c>
      <c r="D54" s="252"/>
      <c r="E54" s="213"/>
      <c r="F54" s="212"/>
      <c r="G54" s="2888">
        <f>'10,00'!O269</f>
        <v>54</v>
      </c>
      <c r="H54" s="251"/>
      <c r="I54" s="213"/>
      <c r="J54" s="183"/>
      <c r="K54" s="239"/>
      <c r="M54" s="190" t="str">
        <f>A54</f>
        <v>Весна</v>
      </c>
      <c r="N54" s="344">
        <f>'10,00'!O267</f>
        <v>126</v>
      </c>
      <c r="O54" s="2894">
        <f>'16,00'!P285</f>
        <v>0</v>
      </c>
      <c r="P54" s="300">
        <f>'19,00'!O267</f>
        <v>36</v>
      </c>
      <c r="Q54" s="252"/>
      <c r="R54" s="213"/>
      <c r="S54" s="344">
        <f t="shared" si="0"/>
        <v>54</v>
      </c>
      <c r="T54" s="2894">
        <f>'16,00'!P287</f>
        <v>0</v>
      </c>
      <c r="U54" s="300">
        <f>'19,00'!O269</f>
        <v>90</v>
      </c>
      <c r="V54" s="251"/>
      <c r="W54" s="213"/>
      <c r="X54" s="183"/>
      <c r="Y54" s="239"/>
    </row>
    <row r="55" spans="1:25" ht="18.75" hidden="1">
      <c r="A55" s="190" t="s">
        <v>610</v>
      </c>
      <c r="B55" s="212"/>
      <c r="C55" s="2888">
        <f>'10,00'!F319</f>
        <v>0</v>
      </c>
      <c r="D55" s="252"/>
      <c r="E55" s="213"/>
      <c r="F55" s="212"/>
      <c r="G55" s="2888">
        <f>'10,00'!F321</f>
        <v>0</v>
      </c>
      <c r="H55" s="251"/>
      <c r="I55" s="213"/>
      <c r="J55" s="183"/>
      <c r="K55" s="239"/>
      <c r="M55" s="190" t="str">
        <f>A55</f>
        <v>12 мкр</v>
      </c>
      <c r="N55" s="344">
        <f t="shared" si="1"/>
        <v>0</v>
      </c>
      <c r="O55" s="2894">
        <f>'16,00'!F392</f>
        <v>0</v>
      </c>
      <c r="P55" s="300">
        <f>'19,00'!F320</f>
        <v>0</v>
      </c>
      <c r="Q55" s="252"/>
      <c r="R55" s="213"/>
      <c r="S55" s="344">
        <f t="shared" si="0"/>
        <v>0</v>
      </c>
      <c r="T55" s="2894">
        <f>'16,00'!F394</f>
        <v>0</v>
      </c>
      <c r="U55" s="300">
        <f>'19,00'!F322</f>
        <v>0</v>
      </c>
      <c r="V55" s="251"/>
      <c r="W55" s="213"/>
      <c r="X55" s="183"/>
      <c r="Y55" s="239"/>
    </row>
    <row r="56" spans="1:25" ht="19.5" thickBot="1">
      <c r="A56" s="190"/>
      <c r="B56" s="212"/>
      <c r="C56" s="2888"/>
      <c r="D56" s="252"/>
      <c r="E56" s="213"/>
      <c r="F56" s="212"/>
      <c r="G56" s="2888"/>
      <c r="H56" s="251"/>
      <c r="I56" s="213"/>
      <c r="J56" s="183"/>
      <c r="K56" s="239"/>
      <c r="M56" s="190" t="s">
        <v>898</v>
      </c>
      <c r="N56" s="344">
        <f>'10,00'!O111</f>
        <v>0</v>
      </c>
      <c r="O56" s="2894"/>
      <c r="P56" s="300">
        <f>'19,00'!O111</f>
        <v>0</v>
      </c>
      <c r="Q56" s="252"/>
      <c r="R56" s="213"/>
      <c r="S56" s="344">
        <f>'10,00'!O113</f>
        <v>0</v>
      </c>
      <c r="T56" s="2894"/>
      <c r="U56" s="300">
        <f>'19,00'!O113</f>
        <v>0</v>
      </c>
      <c r="V56" s="251"/>
      <c r="W56" s="213"/>
      <c r="X56" s="183"/>
      <c r="Y56" s="239"/>
    </row>
    <row r="57" spans="1:25" ht="19.5" thickBot="1">
      <c r="A57" s="253" t="s">
        <v>125</v>
      </c>
      <c r="B57" s="291"/>
      <c r="C57" s="2890">
        <f>SUM(C38:C56)</f>
        <v>666</v>
      </c>
      <c r="D57" s="193"/>
      <c r="E57" s="256"/>
      <c r="F57" s="292"/>
      <c r="G57" s="2889">
        <f>SUM(G38:G56)</f>
        <v>396</v>
      </c>
      <c r="H57" s="255"/>
      <c r="I57" s="256"/>
      <c r="J57" s="183"/>
      <c r="K57" s="239"/>
      <c r="M57" s="253" t="s">
        <v>125</v>
      </c>
      <c r="N57" s="345">
        <f>N38+N39+N40+N41+N42+N43+N44+N46+N48+N49+N50+N52+N53+N54+N56</f>
        <v>666</v>
      </c>
      <c r="O57" s="2895">
        <f>SUM(O38:O56)</f>
        <v>0</v>
      </c>
      <c r="P57" s="345">
        <f>P38+P39+P40+P41+P42+P43+P44+P46+P48+P49+P50+P52+P53+P54+P56</f>
        <v>468</v>
      </c>
      <c r="Q57" s="193"/>
      <c r="R57" s="256"/>
      <c r="S57" s="345">
        <f>S38+S39+S40+S41+S42+S43+S46+S48+S49+S50+S53+S52+S54+S56</f>
        <v>396</v>
      </c>
      <c r="T57" s="2895">
        <f>SUM(T38:T56)</f>
        <v>0</v>
      </c>
      <c r="U57" s="345">
        <f>U38+U40+U41+U42+U43+U44+U46+U48+U49+U50+U52+U53+U54+U56</f>
        <v>288</v>
      </c>
      <c r="V57" s="255"/>
      <c r="W57" s="256"/>
      <c r="X57" s="183"/>
      <c r="Y57" s="239"/>
    </row>
    <row r="58" spans="1:25" ht="18.75">
      <c r="A58" s="243" t="s">
        <v>97</v>
      </c>
      <c r="B58" s="209"/>
      <c r="C58" s="257"/>
      <c r="D58" s="258"/>
      <c r="E58" s="259"/>
      <c r="F58" s="209"/>
      <c r="G58" s="257"/>
      <c r="H58" s="257"/>
      <c r="I58" s="259"/>
      <c r="J58" s="183"/>
      <c r="K58" s="239"/>
      <c r="M58" s="243" t="s">
        <v>97</v>
      </c>
      <c r="N58" s="209"/>
      <c r="O58" s="414"/>
      <c r="P58" s="257"/>
      <c r="Q58" s="258"/>
      <c r="R58" s="259"/>
      <c r="S58" s="209"/>
      <c r="T58" s="414"/>
      <c r="U58" s="257"/>
      <c r="V58" s="257"/>
      <c r="W58" s="259"/>
      <c r="X58" s="183"/>
      <c r="Y58" s="239"/>
    </row>
    <row r="59" spans="1:25" ht="18.75">
      <c r="A59" s="260" t="s">
        <v>217</v>
      </c>
      <c r="B59" s="212"/>
      <c r="C59" s="251"/>
      <c r="D59" s="252"/>
      <c r="E59" s="213"/>
      <c r="F59" s="212"/>
      <c r="G59" s="251"/>
      <c r="H59" s="251"/>
      <c r="I59" s="213"/>
      <c r="J59" s="183"/>
      <c r="K59" s="239"/>
      <c r="M59" s="260" t="s">
        <v>217</v>
      </c>
      <c r="N59" s="212"/>
      <c r="O59" s="415"/>
      <c r="P59" s="251"/>
      <c r="Q59" s="252"/>
      <c r="R59" s="213"/>
      <c r="S59" s="212"/>
      <c r="T59" s="415"/>
      <c r="U59" s="251"/>
      <c r="V59" s="251"/>
      <c r="W59" s="213"/>
      <c r="X59" s="183"/>
      <c r="Y59" s="239"/>
    </row>
    <row r="60" spans="1:25" ht="21.75" thickBot="1">
      <c r="A60" s="261" t="s">
        <v>106</v>
      </c>
      <c r="B60" s="262"/>
      <c r="C60" s="263"/>
      <c r="D60" s="263"/>
      <c r="E60" s="264"/>
      <c r="F60" s="262"/>
      <c r="G60" s="263"/>
      <c r="H60" s="263"/>
      <c r="I60" s="264"/>
      <c r="J60" s="27"/>
      <c r="K60" s="239"/>
      <c r="M60" s="261" t="s">
        <v>106</v>
      </c>
      <c r="N60" s="262"/>
      <c r="O60" s="263"/>
      <c r="P60" s="263"/>
      <c r="Q60" s="263"/>
      <c r="R60" s="3930"/>
      <c r="S60" s="262"/>
      <c r="T60" s="263"/>
      <c r="U60" s="263"/>
      <c r="V60" s="263"/>
      <c r="W60" s="3930"/>
      <c r="X60" s="3923"/>
      <c r="Y60" s="239"/>
    </row>
    <row r="61" spans="1:25" ht="17.25" customHeight="1" thickBot="1">
      <c r="A61" s="265"/>
      <c r="B61" s="27"/>
      <c r="C61" s="27"/>
      <c r="D61" s="27"/>
      <c r="E61" s="27"/>
      <c r="F61" s="27"/>
      <c r="G61" s="27"/>
      <c r="H61" s="27"/>
      <c r="I61" s="27"/>
      <c r="J61" s="27"/>
      <c r="K61" s="239"/>
      <c r="M61" s="265"/>
      <c r="N61" s="3923"/>
      <c r="O61" s="3923"/>
      <c r="P61" s="3923"/>
      <c r="Q61" s="3923"/>
      <c r="R61" s="3923"/>
      <c r="S61" s="3923"/>
      <c r="T61" s="3923"/>
      <c r="U61" s="3923"/>
      <c r="V61" s="3923"/>
      <c r="W61" s="3923"/>
      <c r="X61" s="3923"/>
      <c r="Y61" s="239"/>
    </row>
    <row r="62" spans="1:25" ht="21.75" thickBot="1">
      <c r="A62" s="266" t="s">
        <v>206</v>
      </c>
      <c r="B62" s="267"/>
      <c r="C62" s="268"/>
      <c r="D62" s="27"/>
      <c r="E62" s="27"/>
      <c r="F62" s="27"/>
      <c r="G62" s="27"/>
      <c r="H62" s="4830" t="s">
        <v>503</v>
      </c>
      <c r="I62" s="4830"/>
      <c r="J62" s="4830"/>
      <c r="K62" s="146"/>
      <c r="M62" s="266" t="s">
        <v>206</v>
      </c>
      <c r="N62" s="267"/>
      <c r="O62" s="267"/>
      <c r="P62" s="268"/>
      <c r="Q62" s="3923"/>
      <c r="R62" s="3923"/>
      <c r="S62" s="3923"/>
      <c r="T62" s="3923"/>
      <c r="U62" s="3923"/>
      <c r="V62" s="4549"/>
      <c r="W62" s="4549"/>
      <c r="X62" s="4549"/>
      <c r="Y62" s="146"/>
    </row>
    <row r="63" spans="1:25" ht="19.5" thickBot="1">
      <c r="A63" s="269" t="s">
        <v>207</v>
      </c>
      <c r="B63" s="270" t="s">
        <v>208</v>
      </c>
      <c r="C63" s="271" t="s">
        <v>209</v>
      </c>
      <c r="D63" s="27"/>
      <c r="E63" s="27"/>
      <c r="F63" s="27"/>
      <c r="G63" s="27"/>
      <c r="H63" s="4830" t="s">
        <v>504</v>
      </c>
      <c r="I63" s="4830"/>
      <c r="J63" s="1519"/>
      <c r="K63" s="146"/>
      <c r="M63" s="269" t="s">
        <v>207</v>
      </c>
      <c r="N63" s="270" t="s">
        <v>208</v>
      </c>
      <c r="O63" s="4790" t="s">
        <v>209</v>
      </c>
      <c r="P63" s="4791"/>
      <c r="Q63" s="3923"/>
      <c r="R63" s="3923"/>
      <c r="S63" s="3923"/>
      <c r="T63" s="3923"/>
      <c r="U63" s="3923"/>
      <c r="V63" s="4549"/>
      <c r="W63" s="4549"/>
      <c r="X63" s="3923"/>
      <c r="Y63" s="146"/>
    </row>
    <row r="64" spans="1:25" ht="18.75">
      <c r="A64" s="246"/>
      <c r="B64" s="247"/>
      <c r="C64" s="249"/>
      <c r="D64" s="27"/>
      <c r="E64" s="27"/>
      <c r="F64" s="27"/>
      <c r="G64" s="27"/>
      <c r="H64" s="27"/>
      <c r="I64" s="27"/>
      <c r="J64" s="27"/>
      <c r="K64" s="146"/>
      <c r="M64" s="246"/>
      <c r="N64" s="247"/>
      <c r="O64" s="4792"/>
      <c r="P64" s="4793"/>
      <c r="Q64" s="3923"/>
      <c r="R64" s="3923"/>
      <c r="S64" s="3923"/>
      <c r="T64" s="3923"/>
      <c r="U64" s="3923"/>
      <c r="V64" s="3923"/>
      <c r="W64" s="3923"/>
      <c r="X64" s="3923"/>
      <c r="Y64" s="146"/>
    </row>
    <row r="65" spans="1:25" ht="18.75">
      <c r="A65" s="208"/>
      <c r="B65" s="236"/>
      <c r="C65" s="178"/>
      <c r="D65" s="4828" t="s">
        <v>210</v>
      </c>
      <c r="E65" s="4541"/>
      <c r="F65" s="4541"/>
      <c r="G65" s="4541"/>
      <c r="H65" s="27"/>
      <c r="I65" s="27"/>
      <c r="J65" s="27"/>
      <c r="K65" s="146"/>
      <c r="M65" s="208"/>
      <c r="N65" s="236"/>
      <c r="O65" s="4794"/>
      <c r="P65" s="4795"/>
      <c r="Q65" s="191" t="s">
        <v>210</v>
      </c>
      <c r="R65" s="50"/>
      <c r="S65" s="50"/>
      <c r="T65" s="50"/>
      <c r="U65" s="50"/>
      <c r="V65" s="3923"/>
      <c r="W65" s="3923"/>
      <c r="X65" s="3923"/>
      <c r="Y65" s="146"/>
    </row>
    <row r="66" spans="1:25" ht="19.5" thickBot="1">
      <c r="A66" s="220"/>
      <c r="B66" s="238"/>
      <c r="C66" s="222"/>
      <c r="D66" s="191"/>
      <c r="E66" s="50"/>
      <c r="F66" s="4541" t="s">
        <v>211</v>
      </c>
      <c r="G66" s="4541"/>
      <c r="H66" s="50"/>
      <c r="I66" s="183" t="s">
        <v>218</v>
      </c>
      <c r="J66" s="183"/>
      <c r="K66" s="239"/>
      <c r="M66" s="220"/>
      <c r="N66" s="238"/>
      <c r="O66" s="4816"/>
      <c r="P66" s="4817"/>
      <c r="Q66" s="191"/>
      <c r="R66" s="50"/>
      <c r="S66" s="4541" t="s">
        <v>211</v>
      </c>
      <c r="T66" s="4541"/>
      <c r="U66" s="4541"/>
      <c r="V66" s="50"/>
      <c r="W66" s="183"/>
      <c r="X66" s="183"/>
      <c r="Y66" s="239"/>
    </row>
    <row r="67" spans="1:25" ht="19.5" thickBot="1">
      <c r="A67" s="384"/>
      <c r="B67" s="385"/>
      <c r="C67" s="385"/>
      <c r="D67" s="192"/>
      <c r="E67" s="385"/>
      <c r="F67" s="385"/>
      <c r="G67" s="385"/>
      <c r="H67" s="254"/>
      <c r="I67" s="193"/>
      <c r="J67" s="193"/>
      <c r="K67" s="272"/>
      <c r="M67" s="3927"/>
      <c r="N67" s="3928"/>
      <c r="O67" s="3928"/>
      <c r="P67" s="3928"/>
      <c r="Q67" s="2529"/>
      <c r="R67" s="3928"/>
      <c r="S67" s="3928"/>
      <c r="T67" s="3928"/>
      <c r="U67" s="3928"/>
      <c r="V67" s="254"/>
      <c r="W67" s="193"/>
      <c r="X67" s="193"/>
      <c r="Y67" s="272"/>
    </row>
    <row r="68" spans="1:25">
      <c r="A68" s="273"/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M68" s="273"/>
      <c r="N68" s="273"/>
      <c r="O68" s="273"/>
      <c r="P68" s="273"/>
      <c r="Q68" s="273"/>
      <c r="R68" s="273"/>
      <c r="S68" s="273"/>
      <c r="T68" s="273"/>
      <c r="U68" s="273"/>
      <c r="V68" s="273"/>
      <c r="W68" s="273"/>
      <c r="X68" s="273"/>
      <c r="Y68" s="273"/>
    </row>
  </sheetData>
  <mergeCells count="65">
    <mergeCell ref="H13:I14"/>
    <mergeCell ref="F24:J24"/>
    <mergeCell ref="G25:H25"/>
    <mergeCell ref="O3:P3"/>
    <mergeCell ref="O4:P4"/>
    <mergeCell ref="O5:P5"/>
    <mergeCell ref="O7:P7"/>
    <mergeCell ref="O8:P8"/>
    <mergeCell ref="J13:K14"/>
    <mergeCell ref="O6:P6"/>
    <mergeCell ref="T3:U3"/>
    <mergeCell ref="T4:U4"/>
    <mergeCell ref="T5:U5"/>
    <mergeCell ref="T7:U7"/>
    <mergeCell ref="T8:U8"/>
    <mergeCell ref="T6:U6"/>
    <mergeCell ref="D65:G65"/>
    <mergeCell ref="F66:G66"/>
    <mergeCell ref="G26:H26"/>
    <mergeCell ref="G27:H27"/>
    <mergeCell ref="G28:H28"/>
    <mergeCell ref="G29:H29"/>
    <mergeCell ref="G30:H30"/>
    <mergeCell ref="G31:H31"/>
    <mergeCell ref="B33:E34"/>
    <mergeCell ref="B35:E36"/>
    <mergeCell ref="F33:I34"/>
    <mergeCell ref="F35:I36"/>
    <mergeCell ref="H62:J62"/>
    <mergeCell ref="H63:I63"/>
    <mergeCell ref="O66:P66"/>
    <mergeCell ref="V62:X62"/>
    <mergeCell ref="V63:W63"/>
    <mergeCell ref="V13:W14"/>
    <mergeCell ref="S24:X24"/>
    <mergeCell ref="U25:V25"/>
    <mergeCell ref="U26:V26"/>
    <mergeCell ref="U27:V27"/>
    <mergeCell ref="T13:U13"/>
    <mergeCell ref="T14:U14"/>
    <mergeCell ref="T15:U15"/>
    <mergeCell ref="X13:Y14"/>
    <mergeCell ref="S66:U66"/>
    <mergeCell ref="U28:V28"/>
    <mergeCell ref="U29:V29"/>
    <mergeCell ref="U30:V30"/>
    <mergeCell ref="U31:V31"/>
    <mergeCell ref="S33:W34"/>
    <mergeCell ref="S35:W36"/>
    <mergeCell ref="T9:U9"/>
    <mergeCell ref="O9:P9"/>
    <mergeCell ref="T10:U10"/>
    <mergeCell ref="T11:U11"/>
    <mergeCell ref="T12:U12"/>
    <mergeCell ref="O10:P10"/>
    <mergeCell ref="O11:P11"/>
    <mergeCell ref="O12:P12"/>
    <mergeCell ref="O13:P13"/>
    <mergeCell ref="O63:P63"/>
    <mergeCell ref="O64:P64"/>
    <mergeCell ref="O65:P65"/>
    <mergeCell ref="O14:P14"/>
    <mergeCell ref="O15:P15"/>
    <mergeCell ref="N33:R34"/>
    <mergeCell ref="N35:R36"/>
  </mergeCells>
  <pageMargins left="0.23622047244094491" right="0.19685039370078741" top="0.47244094488188981" bottom="0.35433070866141736" header="0.31496062992125984" footer="0.31496062992125984"/>
  <pageSetup paperSize="9" scale="63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33">
    <pageSetUpPr fitToPage="1"/>
  </sheetPr>
  <dimension ref="A1:X36"/>
  <sheetViews>
    <sheetView zoomScale="90" zoomScaleNormal="90" workbookViewId="0">
      <selection activeCell="T14" sqref="T14"/>
    </sheetView>
  </sheetViews>
  <sheetFormatPr defaultRowHeight="12.75"/>
  <cols>
    <col min="1" max="1" width="19.28515625" customWidth="1"/>
    <col min="2" max="10" width="7.5703125" customWidth="1"/>
    <col min="12" max="12" width="19.28515625" customWidth="1"/>
    <col min="13" max="18" width="7.5703125" customWidth="1"/>
    <col min="19" max="19" width="8.28515625" customWidth="1"/>
    <col min="20" max="24" width="7.5703125" customWidth="1"/>
  </cols>
  <sheetData>
    <row r="1" spans="1:24" ht="27.75" customHeight="1" thickBot="1">
      <c r="A1" s="274" t="s">
        <v>200</v>
      </c>
      <c r="B1" s="4855" t="s">
        <v>219</v>
      </c>
      <c r="C1" s="4855"/>
      <c r="D1" s="4855"/>
      <c r="E1" s="35"/>
      <c r="F1" s="35"/>
      <c r="G1" s="275"/>
      <c r="H1" s="35"/>
      <c r="I1" s="4873" t="s">
        <v>225</v>
      </c>
      <c r="J1" s="4874"/>
      <c r="L1" s="276" t="s">
        <v>200</v>
      </c>
      <c r="M1" s="4855"/>
      <c r="N1" s="4855"/>
      <c r="O1" s="4855"/>
      <c r="P1" s="35"/>
      <c r="Q1" s="35"/>
      <c r="R1" s="275"/>
      <c r="S1" s="35"/>
      <c r="T1" s="4873" t="s">
        <v>344</v>
      </c>
      <c r="U1" s="4873"/>
      <c r="V1" s="4873"/>
      <c r="W1" s="4873"/>
      <c r="X1" s="4874"/>
    </row>
    <row r="2" spans="1:24" ht="10.5" customHeight="1" thickBot="1">
      <c r="A2" s="282"/>
      <c r="B2" s="296"/>
      <c r="C2" s="277"/>
      <c r="D2" s="277"/>
      <c r="E2" s="389"/>
      <c r="F2" s="389"/>
      <c r="G2" s="278"/>
      <c r="H2" s="389"/>
      <c r="I2" s="389"/>
      <c r="J2" s="279"/>
      <c r="L2" s="282"/>
      <c r="M2" s="296"/>
      <c r="N2" s="277"/>
      <c r="O2" s="277"/>
      <c r="P2" s="389"/>
      <c r="Q2" s="389"/>
      <c r="R2" s="278"/>
      <c r="S2" s="389"/>
      <c r="T2" s="389"/>
      <c r="U2" s="2587"/>
      <c r="V2" s="2587"/>
      <c r="W2" s="2587"/>
      <c r="X2" s="279"/>
    </row>
    <row r="3" spans="1:24" ht="16.5" customHeight="1" thickBot="1">
      <c r="A3" s="282" t="s">
        <v>182</v>
      </c>
      <c r="B3" s="4860" t="s">
        <v>128</v>
      </c>
      <c r="C3" s="4861"/>
      <c r="D3" s="4862" t="s">
        <v>130</v>
      </c>
      <c r="E3" s="4864"/>
      <c r="F3" s="4875"/>
      <c r="G3" s="4875"/>
      <c r="H3" s="3"/>
      <c r="I3" s="3"/>
      <c r="J3" s="1"/>
      <c r="L3" s="282" t="s">
        <v>182</v>
      </c>
      <c r="M3" s="4860" t="s">
        <v>128</v>
      </c>
      <c r="N3" s="4861"/>
      <c r="O3" s="4862" t="s">
        <v>105</v>
      </c>
      <c r="P3" s="4863"/>
      <c r="Q3" s="4862" t="s">
        <v>130</v>
      </c>
      <c r="R3" s="4864"/>
      <c r="S3" s="3"/>
      <c r="T3" s="3"/>
      <c r="U3" s="2448"/>
      <c r="V3" s="2448"/>
      <c r="W3" s="2448"/>
      <c r="X3" s="1"/>
    </row>
    <row r="4" spans="1:24" ht="16.5" customHeight="1" thickBot="1">
      <c r="A4" s="283" t="s">
        <v>0</v>
      </c>
      <c r="B4" s="4865"/>
      <c r="C4" s="4866"/>
      <c r="D4" s="4871"/>
      <c r="E4" s="4872"/>
      <c r="F4" s="3996"/>
      <c r="G4" s="3996"/>
      <c r="H4" s="3"/>
      <c r="I4" s="3"/>
      <c r="J4" s="1"/>
      <c r="L4" s="283" t="s">
        <v>119</v>
      </c>
      <c r="M4" s="4865"/>
      <c r="N4" s="4866"/>
      <c r="O4" s="4867"/>
      <c r="P4" s="4868"/>
      <c r="Q4" s="4213"/>
      <c r="R4" s="4859"/>
      <c r="S4" s="3"/>
      <c r="T4" s="3"/>
      <c r="U4" s="2448"/>
      <c r="V4" s="2448"/>
      <c r="W4" s="2448"/>
      <c r="X4" s="1"/>
    </row>
    <row r="5" spans="1:24" ht="16.5" customHeight="1" thickBot="1">
      <c r="A5" s="283" t="s">
        <v>10</v>
      </c>
      <c r="B5" s="4856"/>
      <c r="C5" s="4857"/>
      <c r="D5" s="4869"/>
      <c r="E5" s="4858"/>
      <c r="F5" s="3996"/>
      <c r="G5" s="3996"/>
      <c r="H5" s="3"/>
      <c r="I5" s="3"/>
      <c r="J5" s="1"/>
      <c r="L5" s="283" t="s">
        <v>729</v>
      </c>
      <c r="M5" s="4856"/>
      <c r="N5" s="4857"/>
      <c r="O5" s="4856"/>
      <c r="P5" s="4858"/>
      <c r="Q5" s="4213"/>
      <c r="R5" s="4859"/>
      <c r="S5" s="3"/>
      <c r="T5" s="3"/>
      <c r="U5" s="2448"/>
      <c r="V5" s="2448"/>
      <c r="W5" s="2448"/>
      <c r="X5" s="1"/>
    </row>
    <row r="6" spans="1:24" ht="16.5" customHeight="1" thickBot="1">
      <c r="A6" s="283"/>
      <c r="B6" s="2595"/>
      <c r="C6" s="2596"/>
      <c r="D6" s="2597"/>
      <c r="E6" s="2598"/>
      <c r="F6" s="2587"/>
      <c r="G6" s="2587"/>
      <c r="H6" s="2448"/>
      <c r="I6" s="2448"/>
      <c r="J6" s="1"/>
      <c r="L6" s="283"/>
      <c r="M6" s="4856"/>
      <c r="N6" s="4857"/>
      <c r="O6" s="4856"/>
      <c r="P6" s="4858"/>
      <c r="Q6" s="4213"/>
      <c r="R6" s="4859"/>
      <c r="S6" s="2448"/>
      <c r="T6" s="2448"/>
      <c r="U6" s="2448"/>
      <c r="V6" s="2448"/>
      <c r="W6" s="2448"/>
      <c r="X6" s="1"/>
    </row>
    <row r="7" spans="1:24" ht="16.5" customHeight="1" thickBot="1">
      <c r="A7" s="283" t="s">
        <v>119</v>
      </c>
      <c r="B7" s="4856"/>
      <c r="C7" s="4857"/>
      <c r="D7" s="4869"/>
      <c r="E7" s="4858"/>
      <c r="F7" s="4870"/>
      <c r="G7" s="4870"/>
      <c r="H7" s="46"/>
      <c r="I7" s="46"/>
      <c r="J7" s="297"/>
      <c r="L7" s="283"/>
      <c r="M7" s="4845"/>
      <c r="N7" s="4846"/>
      <c r="O7" s="4845"/>
      <c r="P7" s="4847"/>
      <c r="Q7" s="4848"/>
      <c r="R7" s="4849"/>
      <c r="S7" s="2448"/>
      <c r="T7" s="2448"/>
      <c r="U7" s="2448"/>
      <c r="V7" s="46"/>
      <c r="W7" s="46"/>
      <c r="X7" s="297"/>
    </row>
    <row r="8" spans="1:24" ht="16.5" customHeight="1">
      <c r="A8" s="4850" t="s">
        <v>201</v>
      </c>
      <c r="B8" s="4852" t="s">
        <v>220</v>
      </c>
      <c r="C8" s="4853"/>
      <c r="D8" s="4854"/>
      <c r="E8" s="4852" t="s">
        <v>221</v>
      </c>
      <c r="F8" s="4853"/>
      <c r="G8" s="4854"/>
      <c r="H8" s="4852" t="s">
        <v>222</v>
      </c>
      <c r="I8" s="4853"/>
      <c r="J8" s="4854"/>
      <c r="L8" s="4850" t="s">
        <v>201</v>
      </c>
      <c r="M8" s="4839" t="s">
        <v>220</v>
      </c>
      <c r="N8" s="4840"/>
      <c r="O8" s="4841"/>
      <c r="P8" s="4852" t="s">
        <v>221</v>
      </c>
      <c r="Q8" s="4853"/>
      <c r="R8" s="4854"/>
      <c r="S8" s="4876" t="s">
        <v>941</v>
      </c>
      <c r="T8" s="4877"/>
      <c r="U8" s="4878"/>
      <c r="V8" s="4876" t="s">
        <v>943</v>
      </c>
      <c r="W8" s="4877"/>
      <c r="X8" s="4878"/>
    </row>
    <row r="9" spans="1:24" ht="10.5" customHeight="1" thickBot="1">
      <c r="A9" s="4851"/>
      <c r="B9" s="4842"/>
      <c r="C9" s="4843"/>
      <c r="D9" s="4844"/>
      <c r="E9" s="4842"/>
      <c r="F9" s="4843"/>
      <c r="G9" s="4844"/>
      <c r="H9" s="4842"/>
      <c r="I9" s="4843"/>
      <c r="J9" s="4844"/>
      <c r="L9" s="4851"/>
      <c r="M9" s="4842"/>
      <c r="N9" s="4843"/>
      <c r="O9" s="4844"/>
      <c r="P9" s="4842"/>
      <c r="Q9" s="4843"/>
      <c r="R9" s="4844"/>
      <c r="S9" s="4879"/>
      <c r="T9" s="4880"/>
      <c r="U9" s="4881"/>
      <c r="V9" s="4879"/>
      <c r="W9" s="4880"/>
      <c r="X9" s="4881"/>
    </row>
    <row r="10" spans="1:24" ht="18.75" customHeight="1">
      <c r="A10" s="4837" t="s">
        <v>202</v>
      </c>
      <c r="B10" s="4839" t="s">
        <v>220</v>
      </c>
      <c r="C10" s="4840"/>
      <c r="D10" s="4840"/>
      <c r="E10" s="4839" t="s">
        <v>223</v>
      </c>
      <c r="F10" s="4840"/>
      <c r="G10" s="4840"/>
      <c r="H10" s="4839" t="s">
        <v>222</v>
      </c>
      <c r="I10" s="4840"/>
      <c r="J10" s="4841"/>
      <c r="L10" s="4837" t="s">
        <v>202</v>
      </c>
      <c r="M10" s="4839" t="s">
        <v>220</v>
      </c>
      <c r="N10" s="4840"/>
      <c r="O10" s="4841"/>
      <c r="P10" s="4839" t="s">
        <v>223</v>
      </c>
      <c r="Q10" s="4840"/>
      <c r="R10" s="4840"/>
      <c r="S10" s="4876" t="s">
        <v>942</v>
      </c>
      <c r="T10" s="4877"/>
      <c r="U10" s="4877"/>
      <c r="V10" s="4876" t="s">
        <v>944</v>
      </c>
      <c r="W10" s="4877"/>
      <c r="X10" s="4878"/>
    </row>
    <row r="11" spans="1:24" ht="8.25" customHeight="1" thickBot="1">
      <c r="A11" s="4838"/>
      <c r="B11" s="4842"/>
      <c r="C11" s="4843"/>
      <c r="D11" s="4843"/>
      <c r="E11" s="4842"/>
      <c r="F11" s="4843"/>
      <c r="G11" s="4843"/>
      <c r="H11" s="4842"/>
      <c r="I11" s="4843"/>
      <c r="J11" s="4844"/>
      <c r="L11" s="4838"/>
      <c r="M11" s="4842"/>
      <c r="N11" s="4843"/>
      <c r="O11" s="4844"/>
      <c r="P11" s="4842"/>
      <c r="Q11" s="4843"/>
      <c r="R11" s="4843"/>
      <c r="S11" s="4879"/>
      <c r="T11" s="4880"/>
      <c r="U11" s="4880"/>
      <c r="V11" s="4879"/>
      <c r="W11" s="4880"/>
      <c r="X11" s="4881"/>
    </row>
    <row r="12" spans="1:24" ht="19.5" thickBot="1">
      <c r="A12" s="243"/>
      <c r="B12" s="284">
        <v>0</v>
      </c>
      <c r="C12" s="285">
        <v>0.22916666666666666</v>
      </c>
      <c r="D12" s="286" t="s">
        <v>78</v>
      </c>
      <c r="E12" s="284">
        <v>0</v>
      </c>
      <c r="F12" s="285">
        <v>0.22916666666666666</v>
      </c>
      <c r="G12" s="286" t="s">
        <v>78</v>
      </c>
      <c r="H12" s="284">
        <v>0</v>
      </c>
      <c r="I12" s="285">
        <v>0.22916666666666666</v>
      </c>
      <c r="J12" s="286" t="s">
        <v>78</v>
      </c>
      <c r="L12" s="243"/>
      <c r="M12" s="244">
        <v>0.41666666666666669</v>
      </c>
      <c r="N12" s="2608">
        <v>0.79166666666666663</v>
      </c>
      <c r="O12" s="286" t="s">
        <v>350</v>
      </c>
      <c r="P12" s="244">
        <v>0.41666666666666669</v>
      </c>
      <c r="Q12" s="2608">
        <v>0.79166666666666663</v>
      </c>
      <c r="R12" s="286" t="s">
        <v>350</v>
      </c>
      <c r="S12" s="244">
        <v>0.41666666666666669</v>
      </c>
      <c r="T12" s="2608">
        <v>0.79166666666666663</v>
      </c>
      <c r="U12" s="286" t="s">
        <v>350</v>
      </c>
      <c r="V12" s="244">
        <v>0.41666666666666669</v>
      </c>
      <c r="W12" s="2608">
        <v>0.79166666666666663</v>
      </c>
      <c r="X12" s="286" t="s">
        <v>350</v>
      </c>
    </row>
    <row r="13" spans="1:24" ht="16.5" customHeight="1">
      <c r="A13" s="189" t="s">
        <v>203</v>
      </c>
      <c r="B13" s="2896"/>
      <c r="C13" s="2886" t="e">
        <f>'10,00'!#REF!</f>
        <v>#REF!</v>
      </c>
      <c r="D13" s="2897"/>
      <c r="E13" s="2896"/>
      <c r="F13" s="2886" t="e">
        <f>'10,00'!#REF!</f>
        <v>#REF!</v>
      </c>
      <c r="G13" s="2898"/>
      <c r="H13" s="2899"/>
      <c r="I13" s="2886">
        <f>'10,00'!F8</f>
        <v>0</v>
      </c>
      <c r="J13" s="2900"/>
      <c r="L13" s="189" t="s">
        <v>203</v>
      </c>
      <c r="M13" s="235" t="e">
        <f t="shared" ref="M13:M31" si="0">C13</f>
        <v>#REF!</v>
      </c>
      <c r="N13" s="298" t="e">
        <f>'19,00'!#REF!</f>
        <v>#REF!</v>
      </c>
      <c r="O13" s="3924"/>
      <c r="P13" s="411" t="e">
        <f t="shared" ref="P13:P31" si="1">F13</f>
        <v>#REF!</v>
      </c>
      <c r="Q13" s="298" t="e">
        <f>'19,00'!#REF!</f>
        <v>#REF!</v>
      </c>
      <c r="R13" s="2593"/>
      <c r="S13" s="2613">
        <f t="shared" ref="S13:S31" si="2">I13</f>
        <v>0</v>
      </c>
      <c r="T13" s="301">
        <f>'19,00'!F8</f>
        <v>0</v>
      </c>
      <c r="U13" s="2610"/>
      <c r="V13" s="481">
        <f>'10,00'!F11</f>
        <v>0</v>
      </c>
      <c r="W13" s="2605">
        <f>'19,00'!F11</f>
        <v>0</v>
      </c>
      <c r="X13" s="2616"/>
    </row>
    <row r="14" spans="1:24" ht="16.5" customHeight="1">
      <c r="A14" s="189" t="e">
        <f>'Мясной 1 часть'!A39</f>
        <v>#REF!</v>
      </c>
      <c r="B14" s="2901"/>
      <c r="C14" s="2887" t="e">
        <f>'10,00'!#REF!</f>
        <v>#REF!</v>
      </c>
      <c r="D14" s="2902"/>
      <c r="E14" s="2901"/>
      <c r="F14" s="2887" t="e">
        <f>'10,00'!#REF!</f>
        <v>#REF!</v>
      </c>
      <c r="G14" s="2903"/>
      <c r="H14" s="2904"/>
      <c r="I14" s="2887">
        <f>'10,00'!O8</f>
        <v>0</v>
      </c>
      <c r="J14" s="2905"/>
      <c r="L14" s="189" t="s">
        <v>522</v>
      </c>
      <c r="M14" s="343" t="e">
        <f>'Основная продукция'!#REF!</f>
        <v>#REF!</v>
      </c>
      <c r="N14" s="299" t="e">
        <f>'19,00'!#REF!</f>
        <v>#REF!</v>
      </c>
      <c r="O14" s="3925"/>
      <c r="P14" s="412" t="e">
        <f t="shared" si="1"/>
        <v>#REF!</v>
      </c>
      <c r="Q14" s="299" t="e">
        <f>'19,00'!#REF!</f>
        <v>#REF!</v>
      </c>
      <c r="R14" s="2594"/>
      <c r="S14" s="2614">
        <f t="shared" si="2"/>
        <v>0</v>
      </c>
      <c r="T14" s="302">
        <f>'19,00'!O8</f>
        <v>0</v>
      </c>
      <c r="U14" s="2611"/>
      <c r="V14" s="2609">
        <f>'10,00'!O11</f>
        <v>0</v>
      </c>
      <c r="W14" s="2606">
        <f>'19,00'!O11</f>
        <v>0</v>
      </c>
      <c r="X14" s="2617"/>
    </row>
    <row r="15" spans="1:24" ht="16.5" customHeight="1">
      <c r="A15" s="189" t="s">
        <v>81</v>
      </c>
      <c r="B15" s="2901"/>
      <c r="C15" s="2887" t="e">
        <f>'10,00'!#REF!</f>
        <v>#REF!</v>
      </c>
      <c r="D15" s="2903"/>
      <c r="E15" s="2901"/>
      <c r="F15" s="2887" t="e">
        <f>'10,00'!#REF!</f>
        <v>#REF!</v>
      </c>
      <c r="G15" s="2906"/>
      <c r="H15" s="2904"/>
      <c r="I15" s="2887">
        <f>'10,00'!X8</f>
        <v>16</v>
      </c>
      <c r="J15" s="2905"/>
      <c r="L15" s="189" t="s">
        <v>81</v>
      </c>
      <c r="M15" s="343" t="e">
        <f t="shared" si="0"/>
        <v>#REF!</v>
      </c>
      <c r="N15" s="299" t="e">
        <f>'19,00'!#REF!</f>
        <v>#REF!</v>
      </c>
      <c r="O15" s="178"/>
      <c r="P15" s="412" t="e">
        <f t="shared" si="1"/>
        <v>#REF!</v>
      </c>
      <c r="Q15" s="299" t="e">
        <f>'19,00'!#REF!</f>
        <v>#REF!</v>
      </c>
      <c r="R15" s="2594"/>
      <c r="S15" s="2614">
        <f t="shared" si="2"/>
        <v>16</v>
      </c>
      <c r="T15" s="302">
        <f>'19,00'!X8</f>
        <v>13</v>
      </c>
      <c r="U15" s="2611"/>
      <c r="V15" s="2609">
        <f>'10,00'!X11</f>
        <v>0</v>
      </c>
      <c r="W15" s="2606">
        <f>'19,00'!X11</f>
        <v>13</v>
      </c>
      <c r="X15" s="2617"/>
    </row>
    <row r="16" spans="1:24" ht="16.5" customHeight="1">
      <c r="A16" s="189" t="s">
        <v>82</v>
      </c>
      <c r="B16" s="2901"/>
      <c r="C16" s="2887" t="e">
        <f>'10,00'!#REF!</f>
        <v>#REF!</v>
      </c>
      <c r="D16" s="2907" t="s">
        <v>224</v>
      </c>
      <c r="E16" s="2907"/>
      <c r="F16" s="2908" t="e">
        <f>'10,00'!#REF!</f>
        <v>#REF!</v>
      </c>
      <c r="G16" s="2907"/>
      <c r="H16" s="2907"/>
      <c r="I16" s="2908">
        <f>'10,00'!F60</f>
        <v>0</v>
      </c>
      <c r="J16" s="2909"/>
      <c r="K16" s="170"/>
      <c r="L16" s="189" t="s">
        <v>82</v>
      </c>
      <c r="M16" s="343" t="e">
        <f t="shared" si="0"/>
        <v>#REF!</v>
      </c>
      <c r="N16" s="299" t="e">
        <f>'19,00'!#REF!</f>
        <v>#REF!</v>
      </c>
      <c r="O16" s="396" t="s">
        <v>224</v>
      </c>
      <c r="P16" s="350" t="e">
        <f t="shared" si="1"/>
        <v>#REF!</v>
      </c>
      <c r="Q16" s="5" t="e">
        <f>'19,00'!#REF!</f>
        <v>#REF!</v>
      </c>
      <c r="R16" s="287"/>
      <c r="S16" s="2615">
        <f t="shared" si="2"/>
        <v>0</v>
      </c>
      <c r="T16" s="5">
        <f>'19,00'!F60</f>
        <v>0</v>
      </c>
      <c r="U16" s="2612"/>
      <c r="V16" s="352">
        <f>'10,00'!F63</f>
        <v>0</v>
      </c>
      <c r="W16" s="2607">
        <f>'19,00'!F63</f>
        <v>0</v>
      </c>
      <c r="X16" s="396"/>
    </row>
    <row r="17" spans="1:24" ht="16.5" customHeight="1">
      <c r="A17" s="189" t="s">
        <v>204</v>
      </c>
      <c r="B17" s="2901"/>
      <c r="C17" s="2887" t="e">
        <f>'10,00'!#REF!</f>
        <v>#REF!</v>
      </c>
      <c r="D17" s="2910"/>
      <c r="E17" s="2911"/>
      <c r="F17" s="2908" t="e">
        <f>'10,00'!#REF!</f>
        <v>#REF!</v>
      </c>
      <c r="G17" s="2912"/>
      <c r="H17" s="2904"/>
      <c r="I17" s="2887">
        <f>'10,00'!O60</f>
        <v>12</v>
      </c>
      <c r="J17" s="2905"/>
      <c r="L17" s="189" t="s">
        <v>204</v>
      </c>
      <c r="M17" s="343" t="e">
        <f t="shared" si="0"/>
        <v>#REF!</v>
      </c>
      <c r="N17" s="299" t="e">
        <f>'19,00'!#REF!</f>
        <v>#REF!</v>
      </c>
      <c r="O17" s="396"/>
      <c r="P17" s="350" t="e">
        <f t="shared" si="1"/>
        <v>#REF!</v>
      </c>
      <c r="Q17" s="5" t="e">
        <f>'19,00'!#REF!</f>
        <v>#REF!</v>
      </c>
      <c r="R17" s="288"/>
      <c r="S17" s="2614">
        <f t="shared" si="2"/>
        <v>12</v>
      </c>
      <c r="T17" s="302">
        <f>'19,00'!O60</f>
        <v>32</v>
      </c>
      <c r="U17" s="2611"/>
      <c r="V17" s="2609">
        <f>'10,00'!O63</f>
        <v>6</v>
      </c>
      <c r="W17" s="2606">
        <f>'19,00'!O63</f>
        <v>4</v>
      </c>
      <c r="X17" s="2617"/>
    </row>
    <row r="18" spans="1:24" ht="16.5" customHeight="1">
      <c r="A18" s="189" t="s">
        <v>122</v>
      </c>
      <c r="B18" s="2901"/>
      <c r="C18" s="2887" t="e">
        <f>'10,00'!#REF!</f>
        <v>#REF!</v>
      </c>
      <c r="D18" s="2903"/>
      <c r="E18" s="2913"/>
      <c r="F18" s="2887" t="e">
        <f>'10,00'!#REF!</f>
        <v>#REF!</v>
      </c>
      <c r="G18" s="2903"/>
      <c r="H18" s="2904"/>
      <c r="I18" s="2887">
        <f>'10,00'!X60</f>
        <v>26</v>
      </c>
      <c r="J18" s="2905"/>
      <c r="L18" s="189" t="s">
        <v>122</v>
      </c>
      <c r="M18" s="343" t="e">
        <f t="shared" si="0"/>
        <v>#REF!</v>
      </c>
      <c r="N18" s="299" t="e">
        <f>'19,00'!#REF!</f>
        <v>#REF!</v>
      </c>
      <c r="O18" s="178"/>
      <c r="P18" s="419" t="e">
        <f t="shared" si="1"/>
        <v>#REF!</v>
      </c>
      <c r="Q18" s="299" t="e">
        <f>'19,00'!#REF!</f>
        <v>#REF!</v>
      </c>
      <c r="R18" s="2594"/>
      <c r="S18" s="2614">
        <f t="shared" si="2"/>
        <v>26</v>
      </c>
      <c r="T18" s="302">
        <f>'19,00'!X60</f>
        <v>5</v>
      </c>
      <c r="U18" s="2611"/>
      <c r="V18" s="2609">
        <f>'10,00'!X63</f>
        <v>10</v>
      </c>
      <c r="W18" s="2606">
        <f>'19,00'!X63</f>
        <v>3</v>
      </c>
      <c r="X18" s="2617"/>
    </row>
    <row r="19" spans="1:24" ht="16.5" customHeight="1">
      <c r="A19" s="189" t="s">
        <v>85</v>
      </c>
      <c r="B19" s="2901"/>
      <c r="C19" s="2887" t="e">
        <f>'10,00'!#REF!</f>
        <v>#REF!</v>
      </c>
      <c r="D19" s="2902"/>
      <c r="E19" s="2901"/>
      <c r="F19" s="2887" t="e">
        <f>'10,00'!#REF!</f>
        <v>#REF!</v>
      </c>
      <c r="G19" s="2903"/>
      <c r="H19" s="2904"/>
      <c r="I19" s="2887">
        <f>'10,00'!F112</f>
        <v>0</v>
      </c>
      <c r="J19" s="2905"/>
      <c r="L19" s="189" t="s">
        <v>872</v>
      </c>
      <c r="M19" s="343" t="e">
        <f t="shared" si="0"/>
        <v>#REF!</v>
      </c>
      <c r="N19" s="299" t="e">
        <f>'19,00'!#REF!</f>
        <v>#REF!</v>
      </c>
      <c r="O19" s="3925"/>
      <c r="P19" s="412" t="e">
        <f t="shared" si="1"/>
        <v>#REF!</v>
      </c>
      <c r="Q19" s="299" t="e">
        <f>'19,00'!#REF!</f>
        <v>#REF!</v>
      </c>
      <c r="R19" s="2594"/>
      <c r="S19" s="2614">
        <f t="shared" si="2"/>
        <v>0</v>
      </c>
      <c r="T19" s="302">
        <f>'19,00'!F112</f>
        <v>0</v>
      </c>
      <c r="U19" s="2611"/>
      <c r="V19" s="2609">
        <f>'10,00'!F115</f>
        <v>0</v>
      </c>
      <c r="W19" s="2606">
        <f>'19,00'!F115</f>
        <v>0</v>
      </c>
      <c r="X19" s="2617"/>
    </row>
    <row r="20" spans="1:24" ht="16.5" hidden="1" customHeight="1">
      <c r="A20" s="189" t="s">
        <v>86</v>
      </c>
      <c r="B20" s="2901"/>
      <c r="C20" s="2887" t="e">
        <f>'10,00'!#REF!</f>
        <v>#REF!</v>
      </c>
      <c r="D20" s="2902"/>
      <c r="E20" s="2901"/>
      <c r="F20" s="2887" t="e">
        <f>'10,00'!#REF!</f>
        <v>#REF!</v>
      </c>
      <c r="G20" s="2903"/>
      <c r="H20" s="2904"/>
      <c r="I20" s="2887">
        <f>'10,00'!O113</f>
        <v>0</v>
      </c>
      <c r="J20" s="2905"/>
      <c r="L20" s="189" t="s">
        <v>86</v>
      </c>
      <c r="M20" s="343" t="e">
        <f t="shared" si="0"/>
        <v>#REF!</v>
      </c>
      <c r="N20" s="299" t="e">
        <f>'19,00'!#REF!</f>
        <v>#REF!</v>
      </c>
      <c r="O20" s="3925"/>
      <c r="P20" s="412" t="e">
        <f t="shared" si="1"/>
        <v>#REF!</v>
      </c>
      <c r="Q20" s="299" t="e">
        <f>'19,00'!#REF!</f>
        <v>#REF!</v>
      </c>
      <c r="R20" s="2594"/>
      <c r="S20" s="2614">
        <f t="shared" si="2"/>
        <v>0</v>
      </c>
      <c r="T20" s="302">
        <f>'19,00'!O112</f>
        <v>0</v>
      </c>
      <c r="U20" s="2611"/>
      <c r="V20" s="2609"/>
      <c r="W20" s="2606"/>
      <c r="X20" s="2617"/>
    </row>
    <row r="21" spans="1:24" ht="16.5" customHeight="1">
      <c r="A21" s="189" t="s">
        <v>123</v>
      </c>
      <c r="B21" s="2901"/>
      <c r="C21" s="2887" t="e">
        <f>'10,00'!#REF!</f>
        <v>#REF!</v>
      </c>
      <c r="D21" s="2902"/>
      <c r="E21" s="2901"/>
      <c r="F21" s="2887" t="e">
        <f>'10,00'!#REF!</f>
        <v>#REF!</v>
      </c>
      <c r="G21" s="2903"/>
      <c r="H21" s="2904"/>
      <c r="I21" s="2887">
        <f>'10,00'!X112</f>
        <v>12</v>
      </c>
      <c r="J21" s="2905"/>
      <c r="L21" s="189" t="s">
        <v>123</v>
      </c>
      <c r="M21" s="343" t="e">
        <f t="shared" si="0"/>
        <v>#REF!</v>
      </c>
      <c r="N21" s="299" t="e">
        <f>'19,00'!#REF!</f>
        <v>#REF!</v>
      </c>
      <c r="O21" s="3925"/>
      <c r="P21" s="412" t="e">
        <f t="shared" si="1"/>
        <v>#REF!</v>
      </c>
      <c r="Q21" s="299" t="e">
        <f>'19,00'!#REF!</f>
        <v>#REF!</v>
      </c>
      <c r="R21" s="2594"/>
      <c r="S21" s="2614">
        <f t="shared" si="2"/>
        <v>12</v>
      </c>
      <c r="T21" s="302">
        <f>'19,00'!X112</f>
        <v>18</v>
      </c>
      <c r="U21" s="2611"/>
      <c r="V21" s="2609">
        <f>'10,00'!X115</f>
        <v>8</v>
      </c>
      <c r="W21" s="2606">
        <f>'19,00'!X115</f>
        <v>0</v>
      </c>
      <c r="X21" s="2617"/>
    </row>
    <row r="22" spans="1:24" ht="16.5" hidden="1" customHeight="1">
      <c r="A22" s="189" t="s">
        <v>88</v>
      </c>
      <c r="B22" s="2901"/>
      <c r="C22" s="2887" t="e">
        <f>'10,00'!#REF!</f>
        <v>#REF!</v>
      </c>
      <c r="D22" s="2902"/>
      <c r="E22" s="2901"/>
      <c r="F22" s="2887" t="e">
        <f>'10,00'!#REF!</f>
        <v>#REF!</v>
      </c>
      <c r="G22" s="2903"/>
      <c r="H22" s="2904"/>
      <c r="I22" s="2887">
        <f>'10,00'!F164</f>
        <v>0</v>
      </c>
      <c r="J22" s="2905"/>
      <c r="L22" s="189" t="s">
        <v>88</v>
      </c>
      <c r="M22" s="343" t="e">
        <f t="shared" si="0"/>
        <v>#REF!</v>
      </c>
      <c r="N22" s="299" t="e">
        <f>'19,00'!#REF!</f>
        <v>#REF!</v>
      </c>
      <c r="O22" s="3925"/>
      <c r="P22" s="412" t="e">
        <f t="shared" si="1"/>
        <v>#REF!</v>
      </c>
      <c r="Q22" s="299" t="e">
        <f>'19,00'!#REF!</f>
        <v>#REF!</v>
      </c>
      <c r="R22" s="2594"/>
      <c r="S22" s="2614">
        <f t="shared" si="2"/>
        <v>0</v>
      </c>
      <c r="T22" s="302">
        <f>'19,00'!F164</f>
        <v>0</v>
      </c>
      <c r="U22" s="2611"/>
      <c r="V22" s="2609">
        <f>'10,00'!F167</f>
        <v>0</v>
      </c>
      <c r="W22" s="2606">
        <f>'19,00'!F167</f>
        <v>0</v>
      </c>
      <c r="X22" s="2617"/>
    </row>
    <row r="23" spans="1:24" ht="16.5" customHeight="1">
      <c r="A23" s="189" t="s">
        <v>89</v>
      </c>
      <c r="B23" s="2901"/>
      <c r="C23" s="2887" t="e">
        <f>'10,00'!#REF!</f>
        <v>#REF!</v>
      </c>
      <c r="D23" s="2902"/>
      <c r="E23" s="2901"/>
      <c r="F23" s="2887" t="e">
        <f>'10,00'!#REF!</f>
        <v>#REF!</v>
      </c>
      <c r="G23" s="2903"/>
      <c r="H23" s="2904"/>
      <c r="I23" s="2887">
        <f>'10,00'!O164</f>
        <v>0</v>
      </c>
      <c r="J23" s="2905"/>
      <c r="L23" s="189" t="s">
        <v>89</v>
      </c>
      <c r="M23" s="343" t="e">
        <f t="shared" si="0"/>
        <v>#REF!</v>
      </c>
      <c r="N23" s="299" t="e">
        <f>'19,00'!#REF!</f>
        <v>#REF!</v>
      </c>
      <c r="O23" s="3925"/>
      <c r="P23" s="412" t="e">
        <f t="shared" si="1"/>
        <v>#REF!</v>
      </c>
      <c r="Q23" s="299" t="e">
        <f>'19,00'!#REF!</f>
        <v>#REF!</v>
      </c>
      <c r="R23" s="2594"/>
      <c r="S23" s="2614">
        <f t="shared" si="2"/>
        <v>0</v>
      </c>
      <c r="T23" s="302">
        <f>'19,00'!O164</f>
        <v>0</v>
      </c>
      <c r="U23" s="2611"/>
      <c r="V23" s="2609">
        <f>'10,00'!O167</f>
        <v>0</v>
      </c>
      <c r="W23" s="2606">
        <f>'19,00'!O167</f>
        <v>0</v>
      </c>
      <c r="X23" s="2617"/>
    </row>
    <row r="24" spans="1:24" ht="16.5" customHeight="1">
      <c r="A24" s="190" t="s">
        <v>90</v>
      </c>
      <c r="B24" s="2901"/>
      <c r="C24" s="2887" t="e">
        <f>'10,00'!#REF!</f>
        <v>#REF!</v>
      </c>
      <c r="D24" s="2902"/>
      <c r="E24" s="2901"/>
      <c r="F24" s="2887" t="e">
        <f>'10,00'!#REF!</f>
        <v>#REF!</v>
      </c>
      <c r="G24" s="2903"/>
      <c r="H24" s="2904"/>
      <c r="I24" s="2887">
        <f>'10,00'!X164</f>
        <v>33</v>
      </c>
      <c r="J24" s="2905"/>
      <c r="L24" s="190" t="s">
        <v>90</v>
      </c>
      <c r="M24" s="343" t="e">
        <f t="shared" si="0"/>
        <v>#REF!</v>
      </c>
      <c r="N24" s="299" t="e">
        <f>'19,00'!#REF!</f>
        <v>#REF!</v>
      </c>
      <c r="O24" s="3925"/>
      <c r="P24" s="412" t="e">
        <f t="shared" si="1"/>
        <v>#REF!</v>
      </c>
      <c r="Q24" s="299" t="e">
        <f>'19,00'!#REF!</f>
        <v>#REF!</v>
      </c>
      <c r="R24" s="2594"/>
      <c r="S24" s="2614">
        <f t="shared" si="2"/>
        <v>33</v>
      </c>
      <c r="T24" s="302">
        <f>'19,00'!X164</f>
        <v>15</v>
      </c>
      <c r="U24" s="2611"/>
      <c r="V24" s="2609">
        <f>'10,00'!X167</f>
        <v>15</v>
      </c>
      <c r="W24" s="2606">
        <f>'19,00'!X167</f>
        <v>0</v>
      </c>
      <c r="X24" s="2617"/>
    </row>
    <row r="25" spans="1:24" ht="16.5" customHeight="1">
      <c r="A25" s="190" t="s">
        <v>343</v>
      </c>
      <c r="B25" s="2901"/>
      <c r="C25" s="2887" t="e">
        <f>'10,00'!#REF!</f>
        <v>#REF!</v>
      </c>
      <c r="D25" s="2902"/>
      <c r="E25" s="2901"/>
      <c r="F25" s="2887" t="e">
        <f>'10,00'!#REF!</f>
        <v>#REF!</v>
      </c>
      <c r="G25" s="2903"/>
      <c r="H25" s="2904"/>
      <c r="I25" s="2887">
        <f>'10,00'!F216</f>
        <v>7</v>
      </c>
      <c r="J25" s="2905"/>
      <c r="L25" s="190" t="s">
        <v>343</v>
      </c>
      <c r="M25" s="343" t="e">
        <f t="shared" si="0"/>
        <v>#REF!</v>
      </c>
      <c r="N25" s="299" t="e">
        <f>'19,00'!#REF!</f>
        <v>#REF!</v>
      </c>
      <c r="O25" s="3925"/>
      <c r="P25" s="412" t="e">
        <f t="shared" si="1"/>
        <v>#REF!</v>
      </c>
      <c r="Q25" s="299" t="e">
        <f>'19,00'!#REF!</f>
        <v>#REF!</v>
      </c>
      <c r="R25" s="2594"/>
      <c r="S25" s="2614">
        <f t="shared" si="2"/>
        <v>7</v>
      </c>
      <c r="T25" s="302">
        <f>'19,00'!F216</f>
        <v>0</v>
      </c>
      <c r="U25" s="2611"/>
      <c r="V25" s="2609">
        <f>'10,00'!F219</f>
        <v>2</v>
      </c>
      <c r="W25" s="2606">
        <f>'19,00'!F219</f>
        <v>3</v>
      </c>
      <c r="X25" s="2617"/>
    </row>
    <row r="26" spans="1:24" ht="16.5" hidden="1" customHeight="1">
      <c r="A26" s="190" t="s">
        <v>91</v>
      </c>
      <c r="B26" s="2901"/>
      <c r="C26" s="2887" t="e">
        <f>'10,00'!#REF!</f>
        <v>#REF!</v>
      </c>
      <c r="D26" s="2902"/>
      <c r="E26" s="2901"/>
      <c r="F26" s="2887" t="e">
        <f>'10,00'!#REF!</f>
        <v>#REF!</v>
      </c>
      <c r="G26" s="2903"/>
      <c r="H26" s="2904"/>
      <c r="I26" s="2887">
        <f>'10,00'!O217</f>
        <v>0</v>
      </c>
      <c r="J26" s="2905"/>
      <c r="L26" s="190" t="s">
        <v>91</v>
      </c>
      <c r="M26" s="343" t="e">
        <f t="shared" si="0"/>
        <v>#REF!</v>
      </c>
      <c r="N26" s="299" t="e">
        <f>'19,00'!#REF!</f>
        <v>#REF!</v>
      </c>
      <c r="O26" s="3925"/>
      <c r="P26" s="412" t="e">
        <f t="shared" si="1"/>
        <v>#REF!</v>
      </c>
      <c r="Q26" s="299" t="e">
        <f>'19,00'!#REF!</f>
        <v>#REF!</v>
      </c>
      <c r="R26" s="2594"/>
      <c r="S26" s="2614">
        <f t="shared" si="2"/>
        <v>0</v>
      </c>
      <c r="T26" s="302">
        <f>'19,00'!O216</f>
        <v>0</v>
      </c>
      <c r="U26" s="2611"/>
      <c r="V26" s="2609"/>
      <c r="W26" s="2606"/>
      <c r="X26" s="2617"/>
    </row>
    <row r="27" spans="1:24" ht="16.5" customHeight="1">
      <c r="A27" s="190" t="s">
        <v>92</v>
      </c>
      <c r="B27" s="2901"/>
      <c r="C27" s="2887" t="e">
        <f>'10,00'!#REF!</f>
        <v>#REF!</v>
      </c>
      <c r="D27" s="2902"/>
      <c r="E27" s="2901"/>
      <c r="F27" s="2887" t="e">
        <f>'10,00'!#REF!</f>
        <v>#REF!</v>
      </c>
      <c r="G27" s="2903"/>
      <c r="H27" s="2904"/>
      <c r="I27" s="2887">
        <f>'10,00'!X216</f>
        <v>0</v>
      </c>
      <c r="J27" s="2905"/>
      <c r="L27" s="190" t="s">
        <v>92</v>
      </c>
      <c r="M27" s="343" t="e">
        <f t="shared" si="0"/>
        <v>#REF!</v>
      </c>
      <c r="N27" s="299" t="e">
        <f>'19,00'!#REF!</f>
        <v>#REF!</v>
      </c>
      <c r="O27" s="3925"/>
      <c r="P27" s="412" t="e">
        <f t="shared" si="1"/>
        <v>#REF!</v>
      </c>
      <c r="Q27" s="299" t="e">
        <f>'19,00'!#REF!</f>
        <v>#REF!</v>
      </c>
      <c r="R27" s="2594"/>
      <c r="S27" s="2614">
        <f t="shared" si="2"/>
        <v>0</v>
      </c>
      <c r="T27" s="302">
        <f>'19,00'!X216</f>
        <v>0</v>
      </c>
      <c r="U27" s="2611"/>
      <c r="V27" s="2609">
        <f>'10,00'!X219</f>
        <v>0</v>
      </c>
      <c r="W27" s="2606">
        <f>'19,00'!X219</f>
        <v>0</v>
      </c>
      <c r="X27" s="2617"/>
    </row>
    <row r="28" spans="1:24" ht="16.5" customHeight="1">
      <c r="A28" s="189" t="s">
        <v>205</v>
      </c>
      <c r="B28" s="2901"/>
      <c r="C28" s="2887" t="e">
        <f>'10,00'!#REF!</f>
        <v>#REF!</v>
      </c>
      <c r="D28" s="2902"/>
      <c r="E28" s="2901"/>
      <c r="F28" s="2887" t="e">
        <f>'10,00'!#REF!</f>
        <v>#REF!</v>
      </c>
      <c r="G28" s="2903"/>
      <c r="H28" s="2904"/>
      <c r="I28" s="2887">
        <f>'10,00'!F268</f>
        <v>0</v>
      </c>
      <c r="J28" s="2905"/>
      <c r="L28" s="189" t="s">
        <v>205</v>
      </c>
      <c r="M28" s="343" t="e">
        <f t="shared" si="0"/>
        <v>#REF!</v>
      </c>
      <c r="N28" s="299" t="e">
        <f>'19,00'!#REF!</f>
        <v>#REF!</v>
      </c>
      <c r="O28" s="3925"/>
      <c r="P28" s="412" t="e">
        <f t="shared" si="1"/>
        <v>#REF!</v>
      </c>
      <c r="Q28" s="299" t="e">
        <f>'19,00'!#REF!</f>
        <v>#REF!</v>
      </c>
      <c r="R28" s="2594"/>
      <c r="S28" s="2614">
        <f t="shared" si="2"/>
        <v>0</v>
      </c>
      <c r="T28" s="302">
        <f>'19,00'!F268</f>
        <v>0</v>
      </c>
      <c r="U28" s="2611"/>
      <c r="V28" s="2609">
        <f>'10,00'!F271</f>
        <v>0</v>
      </c>
      <c r="W28" s="2606">
        <f>'19,00'!F271</f>
        <v>0</v>
      </c>
      <c r="X28" s="2617"/>
    </row>
    <row r="29" spans="1:24" ht="16.5" customHeight="1">
      <c r="A29" s="189"/>
      <c r="B29" s="2914"/>
      <c r="C29" s="2888"/>
      <c r="D29" s="2915"/>
      <c r="E29" s="2914"/>
      <c r="F29" s="2888"/>
      <c r="G29" s="2916"/>
      <c r="H29" s="2904"/>
      <c r="I29" s="2887"/>
      <c r="J29" s="2905"/>
      <c r="L29" s="189" t="s">
        <v>898</v>
      </c>
      <c r="M29" s="344" t="e">
        <f>'10,00'!#REF!</f>
        <v>#REF!</v>
      </c>
      <c r="N29" s="300" t="e">
        <f>'19,00'!#REF!</f>
        <v>#REF!</v>
      </c>
      <c r="O29" s="228"/>
      <c r="P29" s="413" t="e">
        <f>'10,00'!#REF!</f>
        <v>#REF!</v>
      </c>
      <c r="Q29" s="300" t="e">
        <f>'19,00'!#REF!</f>
        <v>#REF!</v>
      </c>
      <c r="R29" s="289"/>
      <c r="S29" s="2614">
        <f>'10,00'!O112</f>
        <v>0</v>
      </c>
      <c r="T29" s="302">
        <f>'19,00'!O112</f>
        <v>0</v>
      </c>
      <c r="U29" s="2611"/>
      <c r="V29" s="2609">
        <f>'10,00'!O115</f>
        <v>0</v>
      </c>
      <c r="W29" s="2606">
        <f>'19,00'!O115</f>
        <v>0</v>
      </c>
      <c r="X29" s="2617"/>
    </row>
    <row r="30" spans="1:24" ht="16.5" customHeight="1" thickBot="1">
      <c r="A30" s="189" t="s">
        <v>542</v>
      </c>
      <c r="B30" s="2914"/>
      <c r="C30" s="2888" t="e">
        <f>'10,00'!#REF!</f>
        <v>#REF!</v>
      </c>
      <c r="D30" s="2915"/>
      <c r="E30" s="2914"/>
      <c r="F30" s="2888" t="e">
        <f>'10,00'!#REF!</f>
        <v>#REF!</v>
      </c>
      <c r="G30" s="2916"/>
      <c r="H30" s="2904"/>
      <c r="I30" s="2887">
        <f>'10,00'!O268</f>
        <v>10</v>
      </c>
      <c r="J30" s="2905"/>
      <c r="L30" s="189" t="str">
        <f>A30</f>
        <v>Весна</v>
      </c>
      <c r="M30" s="344" t="e">
        <f t="shared" si="0"/>
        <v>#REF!</v>
      </c>
      <c r="N30" s="300" t="e">
        <f>'19,00'!#REF!</f>
        <v>#REF!</v>
      </c>
      <c r="O30" s="228"/>
      <c r="P30" s="413" t="e">
        <f t="shared" si="1"/>
        <v>#REF!</v>
      </c>
      <c r="Q30" s="300" t="e">
        <f>'19,00'!#REF!</f>
        <v>#REF!</v>
      </c>
      <c r="R30" s="289"/>
      <c r="S30" s="2614">
        <f t="shared" si="2"/>
        <v>10</v>
      </c>
      <c r="T30" s="302">
        <f>'19,00'!O268</f>
        <v>18</v>
      </c>
      <c r="U30" s="2611"/>
      <c r="V30" s="2609">
        <f>'10,00'!O271</f>
        <v>15</v>
      </c>
      <c r="W30" s="2606">
        <f>'19,00'!O271</f>
        <v>4</v>
      </c>
      <c r="X30" s="2617"/>
    </row>
    <row r="31" spans="1:24" ht="16.5" hidden="1" customHeight="1" thickBot="1">
      <c r="A31" s="190" t="s">
        <v>610</v>
      </c>
      <c r="B31" s="2914"/>
      <c r="C31" s="2888" t="e">
        <f>'10,00'!#REF!</f>
        <v>#REF!</v>
      </c>
      <c r="D31" s="2915"/>
      <c r="E31" s="2914"/>
      <c r="F31" s="2888" t="e">
        <f>'10,00'!#REF!</f>
        <v>#REF!</v>
      </c>
      <c r="G31" s="2916"/>
      <c r="H31" s="2904"/>
      <c r="I31" s="2887">
        <f>'10,00'!F320</f>
        <v>0</v>
      </c>
      <c r="J31" s="2905"/>
      <c r="L31" s="190" t="str">
        <f>A31</f>
        <v>12 мкр</v>
      </c>
      <c r="M31" s="344" t="e">
        <f t="shared" si="0"/>
        <v>#REF!</v>
      </c>
      <c r="N31" s="300" t="e">
        <f>'19,00'!#REF!</f>
        <v>#REF!</v>
      </c>
      <c r="O31" s="228"/>
      <c r="P31" s="413" t="e">
        <f t="shared" si="1"/>
        <v>#REF!</v>
      </c>
      <c r="Q31" s="300" t="e">
        <f>'19,00'!#REF!</f>
        <v>#REF!</v>
      </c>
      <c r="R31" s="289"/>
      <c r="S31" s="2614">
        <f t="shared" si="2"/>
        <v>0</v>
      </c>
      <c r="T31" s="302">
        <f>'19,00'!F321</f>
        <v>0</v>
      </c>
      <c r="U31" s="2611"/>
      <c r="V31" s="2609">
        <f>'10,00'!F323</f>
        <v>0</v>
      </c>
      <c r="W31" s="2606">
        <f>'19,00'!F324</f>
        <v>0</v>
      </c>
      <c r="X31" s="2617"/>
    </row>
    <row r="32" spans="1:24" ht="16.5" customHeight="1" thickBot="1">
      <c r="A32" s="253" t="s">
        <v>125</v>
      </c>
      <c r="B32" s="291"/>
      <c r="C32" s="2890" t="e">
        <f>SUM(C13:C31)</f>
        <v>#REF!</v>
      </c>
      <c r="D32" s="2917"/>
      <c r="E32" s="2918"/>
      <c r="F32" s="2919" t="e">
        <f>SUM(F13:F31)</f>
        <v>#REF!</v>
      </c>
      <c r="G32" s="2920"/>
      <c r="H32" s="2921"/>
      <c r="I32" s="2890">
        <f>SUM(I13:I31)</f>
        <v>116</v>
      </c>
      <c r="J32" s="368"/>
      <c r="L32" s="253" t="s">
        <v>125</v>
      </c>
      <c r="M32" s="345" t="e">
        <f>SUM(M13:M31)</f>
        <v>#REF!</v>
      </c>
      <c r="N32" s="345" t="e">
        <f>SUM(N13:N31)</f>
        <v>#REF!</v>
      </c>
      <c r="O32" s="193"/>
      <c r="P32" s="345" t="e">
        <f>SUM(P13:P31)</f>
        <v>#REF!</v>
      </c>
      <c r="Q32" s="2618" t="e">
        <f>SUM(Q13:Q31)</f>
        <v>#REF!</v>
      </c>
      <c r="R32" s="291"/>
      <c r="S32" s="2621">
        <f>SUM(S13:S31)</f>
        <v>116</v>
      </c>
      <c r="T32" s="2619">
        <f>SUM(T13:T31)</f>
        <v>101</v>
      </c>
      <c r="U32" s="2622"/>
      <c r="V32" s="2620">
        <f>SUM(V13:V31)</f>
        <v>56</v>
      </c>
      <c r="W32" s="2620">
        <f>SUM(W13:W31)</f>
        <v>27</v>
      </c>
      <c r="X32" s="368"/>
    </row>
    <row r="33" spans="1:24" ht="16.5" customHeight="1">
      <c r="A33" s="243" t="s">
        <v>97</v>
      </c>
      <c r="B33" s="209"/>
      <c r="C33" s="257"/>
      <c r="D33" s="258"/>
      <c r="E33" s="209"/>
      <c r="F33" s="257"/>
      <c r="G33" s="293"/>
      <c r="H33" s="379"/>
      <c r="I33" s="380"/>
      <c r="J33" s="381"/>
      <c r="L33" s="243" t="s">
        <v>97</v>
      </c>
      <c r="M33" s="209"/>
      <c r="N33" s="257"/>
      <c r="O33" s="258"/>
      <c r="P33" s="209"/>
      <c r="Q33" s="257"/>
      <c r="R33" s="293"/>
      <c r="S33" s="379"/>
      <c r="T33" s="380"/>
      <c r="U33" s="2590"/>
      <c r="V33" s="335"/>
      <c r="W33" s="2590"/>
      <c r="X33" s="2464"/>
    </row>
    <row r="34" spans="1:24" ht="16.5" customHeight="1" thickBot="1">
      <c r="A34" s="260" t="s">
        <v>217</v>
      </c>
      <c r="B34" s="212"/>
      <c r="C34" s="251"/>
      <c r="D34" s="252"/>
      <c r="E34" s="212"/>
      <c r="F34" s="251"/>
      <c r="G34" s="289"/>
      <c r="H34" s="378"/>
      <c r="I34" s="376"/>
      <c r="J34" s="377"/>
      <c r="L34" s="260" t="s">
        <v>217</v>
      </c>
      <c r="M34" s="212"/>
      <c r="N34" s="251"/>
      <c r="O34" s="252"/>
      <c r="P34" s="212"/>
      <c r="Q34" s="251"/>
      <c r="R34" s="289"/>
      <c r="S34" s="378"/>
      <c r="T34" s="376"/>
      <c r="U34" s="2589"/>
      <c r="V34" s="2068"/>
      <c r="W34" s="2589"/>
      <c r="X34" s="2592"/>
    </row>
    <row r="35" spans="1:24" ht="21.75" thickBot="1">
      <c r="A35" s="294" t="s">
        <v>106</v>
      </c>
      <c r="B35" s="4835"/>
      <c r="C35" s="4836"/>
      <c r="D35" s="4809"/>
      <c r="E35" s="4835"/>
      <c r="F35" s="4836"/>
      <c r="G35" s="4809"/>
      <c r="H35" s="4832"/>
      <c r="I35" s="4833"/>
      <c r="J35" s="4834"/>
      <c r="L35" s="294" t="s">
        <v>106</v>
      </c>
      <c r="M35" s="4835"/>
      <c r="N35" s="4836"/>
      <c r="O35" s="4809"/>
      <c r="P35" s="4835"/>
      <c r="Q35" s="4836"/>
      <c r="R35" s="4809"/>
      <c r="S35" s="4832"/>
      <c r="T35" s="4833"/>
      <c r="U35" s="4834"/>
      <c r="V35" s="4832"/>
      <c r="W35" s="4833"/>
      <c r="X35" s="4834"/>
    </row>
    <row r="36" spans="1:24" ht="21.75" thickBot="1">
      <c r="A36" s="295"/>
      <c r="B36" s="145"/>
      <c r="C36" s="145"/>
      <c r="D36" s="145"/>
      <c r="E36" s="145"/>
      <c r="F36" s="145"/>
      <c r="G36" s="145"/>
      <c r="H36" s="371"/>
      <c r="I36" s="371"/>
      <c r="J36" s="372"/>
      <c r="L36" s="295"/>
      <c r="M36" s="145"/>
      <c r="N36" s="145"/>
      <c r="O36" s="145"/>
      <c r="P36" s="145"/>
      <c r="Q36" s="145"/>
      <c r="R36" s="145"/>
      <c r="S36" s="371"/>
      <c r="T36" s="371"/>
      <c r="U36" s="2591"/>
      <c r="V36" s="2591"/>
      <c r="W36" s="2591"/>
      <c r="X36" s="372"/>
    </row>
  </sheetData>
  <mergeCells count="56">
    <mergeCell ref="T1:X1"/>
    <mergeCell ref="S8:U9"/>
    <mergeCell ref="S10:U11"/>
    <mergeCell ref="V8:X9"/>
    <mergeCell ref="V10:X11"/>
    <mergeCell ref="B1:D1"/>
    <mergeCell ref="I1:J1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35:D35"/>
    <mergeCell ref="E35:G35"/>
    <mergeCell ref="H35:J35"/>
    <mergeCell ref="B7:C7"/>
    <mergeCell ref="D7:E7"/>
    <mergeCell ref="F7:G7"/>
    <mergeCell ref="B8:D9"/>
    <mergeCell ref="E8:G9"/>
    <mergeCell ref="H8:J9"/>
    <mergeCell ref="A10:A11"/>
    <mergeCell ref="B10:D11"/>
    <mergeCell ref="E10:G11"/>
    <mergeCell ref="H10:J11"/>
    <mergeCell ref="A8:A9"/>
    <mergeCell ref="M1:O1"/>
    <mergeCell ref="M6:N6"/>
    <mergeCell ref="O6:P6"/>
    <mergeCell ref="Q6:R6"/>
    <mergeCell ref="M3:N3"/>
    <mergeCell ref="O3:P3"/>
    <mergeCell ref="Q3:R3"/>
    <mergeCell ref="M4:N4"/>
    <mergeCell ref="O4:P4"/>
    <mergeCell ref="Q4:R4"/>
    <mergeCell ref="M5:N5"/>
    <mergeCell ref="O5:P5"/>
    <mergeCell ref="Q5:R5"/>
    <mergeCell ref="M7:N7"/>
    <mergeCell ref="O7:P7"/>
    <mergeCell ref="Q7:R7"/>
    <mergeCell ref="L8:L9"/>
    <mergeCell ref="M8:O9"/>
    <mergeCell ref="P8:R9"/>
    <mergeCell ref="S35:U35"/>
    <mergeCell ref="V35:X35"/>
    <mergeCell ref="M35:O35"/>
    <mergeCell ref="P35:R35"/>
    <mergeCell ref="L10:L11"/>
    <mergeCell ref="M10:O11"/>
    <mergeCell ref="P10:R11"/>
  </mergeCells>
  <pageMargins left="0.19685039370078741" right="0.23622047244094491" top="0.43307086614173229" bottom="0.39370078740157483" header="0.31496062992125984" footer="0.31496062992125984"/>
  <pageSetup paperSize="9" scale="91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26"/>
  <dimension ref="A1:Q40"/>
  <sheetViews>
    <sheetView workbookViewId="0">
      <selection activeCell="W8" sqref="W8"/>
    </sheetView>
  </sheetViews>
  <sheetFormatPr defaultRowHeight="12.75"/>
  <cols>
    <col min="1" max="1" width="9.140625" customWidth="1"/>
    <col min="2" max="2" width="7.28515625" customWidth="1"/>
    <col min="3" max="3" width="5.85546875" hidden="1" customWidth="1"/>
    <col min="4" max="4" width="1.5703125" hidden="1" customWidth="1"/>
    <col min="5" max="5" width="7.42578125" customWidth="1"/>
    <col min="6" max="6" width="8.7109375" customWidth="1"/>
    <col min="7" max="7" width="7.85546875" customWidth="1"/>
    <col min="8" max="8" width="6.5703125" customWidth="1"/>
    <col min="9" max="9" width="7.5703125" customWidth="1"/>
    <col min="10" max="11" width="7.85546875" customWidth="1"/>
    <col min="12" max="12" width="7.5703125" customWidth="1"/>
    <col min="13" max="13" width="8.28515625" customWidth="1"/>
    <col min="14" max="15" width="8.7109375" customWidth="1"/>
    <col min="16" max="16" width="8" customWidth="1"/>
    <col min="17" max="17" width="7.7109375" customWidth="1"/>
  </cols>
  <sheetData>
    <row r="1" spans="1:17" ht="32.25" customHeight="1" thickBot="1">
      <c r="A1" s="4413">
        <f>'10,00'!B2</f>
        <v>44606</v>
      </c>
      <c r="B1" s="4402"/>
      <c r="C1" s="331" t="s">
        <v>357</v>
      </c>
      <c r="D1" s="450" t="s">
        <v>358</v>
      </c>
      <c r="E1" s="451" t="s">
        <v>359</v>
      </c>
      <c r="F1" s="452" t="s">
        <v>362</v>
      </c>
      <c r="G1" s="452" t="s">
        <v>47</v>
      </c>
      <c r="H1" s="501" t="s">
        <v>361</v>
      </c>
      <c r="I1" s="452" t="s">
        <v>53</v>
      </c>
      <c r="J1" s="452" t="s">
        <v>52</v>
      </c>
      <c r="K1" s="501" t="s">
        <v>363</v>
      </c>
      <c r="L1" s="452" t="s">
        <v>364</v>
      </c>
      <c r="M1" s="501" t="s">
        <v>281</v>
      </c>
      <c r="N1" s="503" t="s">
        <v>58</v>
      </c>
      <c r="O1" s="3276" t="s">
        <v>768</v>
      </c>
      <c r="P1" s="2623" t="s">
        <v>30</v>
      </c>
      <c r="Q1" s="504" t="s">
        <v>365</v>
      </c>
    </row>
    <row r="2" spans="1:17" ht="26.25" customHeight="1">
      <c r="A2" s="4399" t="s">
        <v>203</v>
      </c>
      <c r="B2" s="453" t="s">
        <v>350</v>
      </c>
      <c r="C2" s="454" t="s">
        <v>158</v>
      </c>
      <c r="D2" s="455"/>
      <c r="E2" s="477"/>
      <c r="F2" s="477"/>
      <c r="G2" s="477"/>
      <c r="H2" s="477"/>
      <c r="I2" s="477"/>
      <c r="J2" s="494"/>
      <c r="K2" s="494"/>
      <c r="L2" s="477"/>
      <c r="M2" s="494"/>
      <c r="N2" s="477"/>
      <c r="O2" s="494"/>
      <c r="P2" s="494"/>
      <c r="Q2" s="477"/>
    </row>
    <row r="3" spans="1:17" ht="26.25" customHeight="1" thickBot="1">
      <c r="A3" s="4400"/>
      <c r="B3" s="460">
        <v>0.4375</v>
      </c>
      <c r="C3" s="458"/>
      <c r="D3" s="459"/>
      <c r="E3" s="479">
        <f>'10,00'!E37</f>
        <v>0</v>
      </c>
      <c r="F3" s="1591">
        <f>'10,00'!E42</f>
        <v>0</v>
      </c>
      <c r="G3" s="479">
        <f>'10,00'!E32</f>
        <v>0</v>
      </c>
      <c r="H3" s="479"/>
      <c r="I3" s="479">
        <f>'10,00'!E40</f>
        <v>0</v>
      </c>
      <c r="J3" s="1315">
        <f>'10,00'!E39</f>
        <v>0</v>
      </c>
      <c r="K3" s="1315">
        <f>'10,00'!E35</f>
        <v>0</v>
      </c>
      <c r="L3" s="479">
        <f>'10,00'!E34</f>
        <v>0</v>
      </c>
      <c r="M3" s="1315"/>
      <c r="N3" s="479"/>
      <c r="O3" s="1315">
        <f>'10,00'!F14</f>
        <v>0</v>
      </c>
      <c r="P3" s="1315">
        <f>'10,00'!F12</f>
        <v>0</v>
      </c>
      <c r="Q3" s="479">
        <f>'10,00'!F13</f>
        <v>0</v>
      </c>
    </row>
    <row r="4" spans="1:17" ht="26.25" customHeight="1">
      <c r="A4" s="4399" t="str">
        <f>Соусный!A4</f>
        <v>Восток 5</v>
      </c>
      <c r="B4" s="453" t="s">
        <v>350</v>
      </c>
      <c r="C4" s="454" t="s">
        <v>158</v>
      </c>
      <c r="D4" s="455"/>
      <c r="E4" s="477"/>
      <c r="F4" s="477"/>
      <c r="G4" s="477"/>
      <c r="H4" s="477"/>
      <c r="I4" s="477"/>
      <c r="J4" s="494"/>
      <c r="K4" s="494"/>
      <c r="L4" s="477"/>
      <c r="M4" s="494"/>
      <c r="N4" s="477"/>
      <c r="O4" s="494"/>
      <c r="P4" s="494"/>
      <c r="Q4" s="482"/>
    </row>
    <row r="5" spans="1:17" ht="26.25" customHeight="1" thickBot="1">
      <c r="A5" s="4400"/>
      <c r="B5" s="460">
        <v>0.4375</v>
      </c>
      <c r="C5" s="458"/>
      <c r="D5" s="459"/>
      <c r="E5" s="479">
        <f>'10,00'!N37</f>
        <v>0</v>
      </c>
      <c r="F5" s="1591">
        <f>'10,00'!N42</f>
        <v>0</v>
      </c>
      <c r="G5" s="479">
        <f>'10,00'!N32</f>
        <v>0</v>
      </c>
      <c r="H5" s="479"/>
      <c r="I5" s="479">
        <f>'10,00'!N40</f>
        <v>0</v>
      </c>
      <c r="J5" s="1315">
        <f>'10,00'!N39</f>
        <v>0</v>
      </c>
      <c r="K5" s="1315">
        <f>'10,00'!N35</f>
        <v>0</v>
      </c>
      <c r="L5" s="479">
        <f>'10,00'!N34</f>
        <v>0</v>
      </c>
      <c r="M5" s="1315"/>
      <c r="N5" s="479"/>
      <c r="O5" s="1315">
        <f>'10,00'!O14</f>
        <v>0</v>
      </c>
      <c r="P5" s="1315">
        <f>'10,00'!O12</f>
        <v>0</v>
      </c>
      <c r="Q5" s="484">
        <f>'10,00'!O13</f>
        <v>0</v>
      </c>
    </row>
    <row r="6" spans="1:17" ht="26.25" customHeight="1">
      <c r="A6" s="4403" t="s">
        <v>366</v>
      </c>
      <c r="B6" s="453" t="s">
        <v>350</v>
      </c>
      <c r="C6" s="454" t="s">
        <v>158</v>
      </c>
      <c r="D6" s="455"/>
      <c r="E6" s="477"/>
      <c r="F6" s="477"/>
      <c r="G6" s="477"/>
      <c r="H6" s="477"/>
      <c r="I6" s="477"/>
      <c r="J6" s="494"/>
      <c r="K6" s="494"/>
      <c r="L6" s="477"/>
      <c r="M6" s="494"/>
      <c r="N6" s="477"/>
      <c r="O6" s="494"/>
      <c r="P6" s="494"/>
      <c r="Q6" s="482"/>
    </row>
    <row r="7" spans="1:17" ht="26.25" customHeight="1" thickBot="1">
      <c r="A7" s="4404"/>
      <c r="B7" s="460">
        <v>0.4375</v>
      </c>
      <c r="C7" s="458"/>
      <c r="D7" s="459"/>
      <c r="E7" s="479">
        <f>'10,00'!W37</f>
        <v>0</v>
      </c>
      <c r="F7" s="1591">
        <f>'10,00'!W42</f>
        <v>3</v>
      </c>
      <c r="G7" s="479">
        <f>'10,00'!W32</f>
        <v>3</v>
      </c>
      <c r="H7" s="479"/>
      <c r="I7" s="479">
        <f>'10,00'!W40</f>
        <v>1</v>
      </c>
      <c r="J7" s="1315">
        <f>'10,00'!W39</f>
        <v>2</v>
      </c>
      <c r="K7" s="1315">
        <f>'10,00'!W35</f>
        <v>3</v>
      </c>
      <c r="L7" s="479">
        <f>'10,00'!W34</f>
        <v>5</v>
      </c>
      <c r="M7" s="1315"/>
      <c r="N7" s="479"/>
      <c r="O7" s="1315">
        <f>'10,00'!X14</f>
        <v>2</v>
      </c>
      <c r="P7" s="1315">
        <f>'10,00'!X12</f>
        <v>70</v>
      </c>
      <c r="Q7" s="484">
        <f>'10,00'!X13</f>
        <v>14</v>
      </c>
    </row>
    <row r="8" spans="1:17" ht="26.25" customHeight="1">
      <c r="A8" s="4405" t="s">
        <v>82</v>
      </c>
      <c r="B8" s="453" t="s">
        <v>350</v>
      </c>
      <c r="C8" s="461" t="s">
        <v>158</v>
      </c>
      <c r="D8" s="462"/>
      <c r="E8" s="485"/>
      <c r="F8" s="485"/>
      <c r="G8" s="485"/>
      <c r="H8" s="485"/>
      <c r="I8" s="485"/>
      <c r="J8" s="495"/>
      <c r="K8" s="495"/>
      <c r="L8" s="485"/>
      <c r="M8" s="495"/>
      <c r="N8" s="485"/>
      <c r="O8" s="495"/>
      <c r="P8" s="495"/>
      <c r="Q8" s="487"/>
    </row>
    <row r="9" spans="1:17" ht="26.25" customHeight="1" thickBot="1">
      <c r="A9" s="4406"/>
      <c r="B9" s="460">
        <v>0.4375</v>
      </c>
      <c r="C9" s="465"/>
      <c r="D9" s="466"/>
      <c r="E9" s="488">
        <f>'10,00'!E89</f>
        <v>0</v>
      </c>
      <c r="F9" s="1592">
        <f>'10,00'!E94</f>
        <v>1</v>
      </c>
      <c r="G9" s="488">
        <f>'10,00'!E84</f>
        <v>0</v>
      </c>
      <c r="H9" s="488"/>
      <c r="I9" s="488">
        <f>'10,00'!E92</f>
        <v>0</v>
      </c>
      <c r="J9" s="1357">
        <f>'10,00'!E91</f>
        <v>2</v>
      </c>
      <c r="K9" s="1357">
        <f>'10,00'!E87</f>
        <v>2</v>
      </c>
      <c r="L9" s="488">
        <f>'10,00'!E86</f>
        <v>1</v>
      </c>
      <c r="M9" s="1357"/>
      <c r="N9" s="488"/>
      <c r="O9" s="1357">
        <f>'10,00'!F66</f>
        <v>0</v>
      </c>
      <c r="P9" s="1357">
        <f>'10,00'!F64</f>
        <v>0</v>
      </c>
      <c r="Q9" s="490">
        <f>'10,00'!F65</f>
        <v>0</v>
      </c>
    </row>
    <row r="10" spans="1:17" ht="26.25" customHeight="1">
      <c r="A10" s="4399" t="s">
        <v>367</v>
      </c>
      <c r="B10" s="453" t="s">
        <v>350</v>
      </c>
      <c r="C10" s="454" t="s">
        <v>158</v>
      </c>
      <c r="D10" s="455"/>
      <c r="E10" s="477"/>
      <c r="F10" s="477"/>
      <c r="G10" s="477"/>
      <c r="H10" s="477"/>
      <c r="I10" s="477"/>
      <c r="J10" s="494"/>
      <c r="K10" s="494"/>
      <c r="L10" s="477"/>
      <c r="M10" s="494"/>
      <c r="N10" s="477"/>
      <c r="O10" s="494"/>
      <c r="P10" s="494"/>
      <c r="Q10" s="482"/>
    </row>
    <row r="11" spans="1:17" ht="26.25" customHeight="1" thickBot="1">
      <c r="A11" s="4400"/>
      <c r="B11" s="460">
        <v>0.22916666666666666</v>
      </c>
      <c r="C11" s="458"/>
      <c r="D11" s="459"/>
      <c r="E11" s="479">
        <f>'10,00'!N89</f>
        <v>0</v>
      </c>
      <c r="F11" s="1591">
        <f>'10,00'!N94</f>
        <v>5</v>
      </c>
      <c r="G11" s="479">
        <f>'10,00'!N84</f>
        <v>5</v>
      </c>
      <c r="H11" s="479"/>
      <c r="I11" s="479">
        <f>'10,00'!N92</f>
        <v>0</v>
      </c>
      <c r="J11" s="1315">
        <f>'10,00'!N91</f>
        <v>5</v>
      </c>
      <c r="K11" s="1315">
        <f>'10,00'!N87</f>
        <v>2</v>
      </c>
      <c r="L11" s="479">
        <f>'10,00'!N86</f>
        <v>9</v>
      </c>
      <c r="M11" s="1315"/>
      <c r="N11" s="479"/>
      <c r="O11" s="1315">
        <f>'10,00'!O66</f>
        <v>2</v>
      </c>
      <c r="P11" s="1315">
        <f>'10,00'!O64</f>
        <v>150</v>
      </c>
      <c r="Q11" s="484">
        <f>'10,00'!O65</f>
        <v>16</v>
      </c>
    </row>
    <row r="12" spans="1:17" ht="26.25" customHeight="1">
      <c r="A12" s="4405" t="s">
        <v>368</v>
      </c>
      <c r="B12" s="453" t="s">
        <v>350</v>
      </c>
      <c r="C12" s="461" t="s">
        <v>158</v>
      </c>
      <c r="D12" s="462"/>
      <c r="E12" s="485"/>
      <c r="F12" s="485"/>
      <c r="G12" s="485"/>
      <c r="H12" s="485"/>
      <c r="I12" s="485"/>
      <c r="J12" s="495"/>
      <c r="K12" s="495"/>
      <c r="L12" s="485"/>
      <c r="M12" s="495"/>
      <c r="N12" s="485"/>
      <c r="O12" s="495"/>
      <c r="P12" s="495"/>
      <c r="Q12" s="487"/>
    </row>
    <row r="13" spans="1:17" ht="26.25" customHeight="1" thickBot="1">
      <c r="A13" s="4405"/>
      <c r="B13" s="460">
        <v>0.22916666666666666</v>
      </c>
      <c r="C13" s="461"/>
      <c r="D13" s="462"/>
      <c r="E13" s="485">
        <f>'10,00'!W89</f>
        <v>0</v>
      </c>
      <c r="F13" s="1593">
        <f>'10,00'!W94</f>
        <v>0</v>
      </c>
      <c r="G13" s="485">
        <f>'10,00'!W84</f>
        <v>3</v>
      </c>
      <c r="H13" s="485"/>
      <c r="I13" s="485">
        <f>'10,00'!W92</f>
        <v>0</v>
      </c>
      <c r="J13" s="495">
        <f>'10,00'!W91</f>
        <v>6</v>
      </c>
      <c r="K13" s="495">
        <f>'10,00'!W87</f>
        <v>4</v>
      </c>
      <c r="L13" s="485">
        <f>'10,00'!W86</f>
        <v>10</v>
      </c>
      <c r="M13" s="495"/>
      <c r="N13" s="485"/>
      <c r="O13" s="495">
        <f>'10,00'!X66</f>
        <v>0</v>
      </c>
      <c r="P13" s="495">
        <f>'10,00'!X64</f>
        <v>150</v>
      </c>
      <c r="Q13" s="487">
        <f>'10,00'!X65</f>
        <v>16</v>
      </c>
    </row>
    <row r="14" spans="1:17" ht="26.25" customHeight="1">
      <c r="A14" s="4403" t="s">
        <v>872</v>
      </c>
      <c r="B14" s="453" t="s">
        <v>350</v>
      </c>
      <c r="C14" s="454" t="s">
        <v>158</v>
      </c>
      <c r="D14" s="455"/>
      <c r="E14" s="477"/>
      <c r="F14" s="477"/>
      <c r="G14" s="477"/>
      <c r="H14" s="477"/>
      <c r="I14" s="477"/>
      <c r="J14" s="494"/>
      <c r="K14" s="494"/>
      <c r="L14" s="477"/>
      <c r="M14" s="494"/>
      <c r="N14" s="477"/>
      <c r="O14" s="494"/>
      <c r="P14" s="494"/>
      <c r="Q14" s="482"/>
    </row>
    <row r="15" spans="1:17" ht="26.25" customHeight="1" thickBot="1">
      <c r="A15" s="4404"/>
      <c r="B15" s="460">
        <v>0.4375</v>
      </c>
      <c r="C15" s="458"/>
      <c r="D15" s="459"/>
      <c r="E15" s="479">
        <f>'10,00'!E141</f>
        <v>0</v>
      </c>
      <c r="F15" s="1591">
        <f>'10,00'!E146</f>
        <v>0</v>
      </c>
      <c r="G15" s="479">
        <f>'10,00'!E136</f>
        <v>0</v>
      </c>
      <c r="H15" s="479"/>
      <c r="I15" s="479">
        <f>'10,00'!E144</f>
        <v>0</v>
      </c>
      <c r="J15" s="1315">
        <f>'10,00'!E143</f>
        <v>0</v>
      </c>
      <c r="K15" s="1315">
        <f>'10,00'!E139</f>
        <v>0</v>
      </c>
      <c r="L15" s="479">
        <f>'10,00'!E138</f>
        <v>0</v>
      </c>
      <c r="M15" s="1315"/>
      <c r="N15" s="479"/>
      <c r="O15" s="1315">
        <f>'10,00'!F118</f>
        <v>0</v>
      </c>
      <c r="P15" s="1315">
        <f>'10,00'!F116</f>
        <v>0</v>
      </c>
      <c r="Q15" s="484">
        <f>'10,00'!F117</f>
        <v>0</v>
      </c>
    </row>
    <row r="16" spans="1:17" ht="26.25" customHeight="1">
      <c r="A16" s="4405" t="s">
        <v>123</v>
      </c>
      <c r="B16" s="453" t="s">
        <v>350</v>
      </c>
      <c r="C16" s="461" t="s">
        <v>158</v>
      </c>
      <c r="D16" s="462"/>
      <c r="E16" s="485"/>
      <c r="F16" s="485"/>
      <c r="G16" s="485"/>
      <c r="H16" s="485"/>
      <c r="I16" s="485"/>
      <c r="J16" s="495"/>
      <c r="K16" s="495"/>
      <c r="L16" s="485"/>
      <c r="M16" s="495"/>
      <c r="N16" s="485"/>
      <c r="O16" s="495"/>
      <c r="P16" s="495"/>
      <c r="Q16" s="487"/>
    </row>
    <row r="17" spans="1:17" ht="26.25" customHeight="1" thickBot="1">
      <c r="A17" s="4405"/>
      <c r="B17" s="460">
        <v>0.4375</v>
      </c>
      <c r="C17" s="461"/>
      <c r="D17" s="462"/>
      <c r="E17" s="485">
        <f>'10,00'!W141</f>
        <v>0</v>
      </c>
      <c r="F17" s="1593">
        <f>'10,00'!W146</f>
        <v>6</v>
      </c>
      <c r="G17" s="485">
        <f>'10,00'!W136</f>
        <v>6</v>
      </c>
      <c r="H17" s="485"/>
      <c r="I17" s="485">
        <f>'10,00'!W144</f>
        <v>0</v>
      </c>
      <c r="J17" s="495">
        <f>'10,00'!W143</f>
        <v>1</v>
      </c>
      <c r="K17" s="495">
        <f>'10,00'!W139</f>
        <v>2</v>
      </c>
      <c r="L17" s="485">
        <f>'10,00'!W138</f>
        <v>0</v>
      </c>
      <c r="M17" s="495"/>
      <c r="N17" s="485"/>
      <c r="O17" s="495">
        <f>'10,00'!X118</f>
        <v>0</v>
      </c>
      <c r="P17" s="495">
        <f>'10,00'!X116</f>
        <v>50</v>
      </c>
      <c r="Q17" s="487">
        <f>'10,00'!X117</f>
        <v>8</v>
      </c>
    </row>
    <row r="18" spans="1:17" ht="26.25" hidden="1" customHeight="1">
      <c r="A18" s="4399" t="s">
        <v>88</v>
      </c>
      <c r="B18" s="453" t="s">
        <v>350</v>
      </c>
      <c r="C18" s="454" t="s">
        <v>158</v>
      </c>
      <c r="D18" s="455"/>
      <c r="E18" s="477"/>
      <c r="F18" s="477"/>
      <c r="G18" s="477"/>
      <c r="H18" s="477"/>
      <c r="I18" s="477"/>
      <c r="J18" s="494"/>
      <c r="K18" s="494"/>
      <c r="L18" s="477"/>
      <c r="M18" s="494"/>
      <c r="N18" s="477"/>
      <c r="O18" s="494"/>
      <c r="P18" s="494"/>
      <c r="Q18" s="482"/>
    </row>
    <row r="19" spans="1:17" ht="26.25" hidden="1" customHeight="1" thickBot="1">
      <c r="A19" s="4400"/>
      <c r="B19" s="460">
        <v>0.4375</v>
      </c>
      <c r="C19" s="458"/>
      <c r="D19" s="459"/>
      <c r="E19" s="479">
        <f>'10,00'!E193</f>
        <v>0</v>
      </c>
      <c r="F19" s="1591">
        <f>'10,00'!E198</f>
        <v>0</v>
      </c>
      <c r="G19" s="479">
        <f>'10,00'!E188</f>
        <v>0</v>
      </c>
      <c r="H19" s="479"/>
      <c r="I19" s="479">
        <f>'10,00'!E196</f>
        <v>0</v>
      </c>
      <c r="J19" s="1315">
        <f>'10,00'!E195</f>
        <v>0</v>
      </c>
      <c r="K19" s="1315">
        <f>'10,00'!E191</f>
        <v>0</v>
      </c>
      <c r="L19" s="479">
        <f>'10,00'!E190</f>
        <v>0</v>
      </c>
      <c r="M19" s="1315"/>
      <c r="N19" s="479"/>
      <c r="O19" s="1315"/>
      <c r="P19" s="1315">
        <f>'10,00'!F168</f>
        <v>0</v>
      </c>
      <c r="Q19" s="484">
        <f>'10,00'!F169</f>
        <v>0</v>
      </c>
    </row>
    <row r="20" spans="1:17" ht="26.25" customHeight="1">
      <c r="A20" s="4405" t="s">
        <v>371</v>
      </c>
      <c r="B20" s="453" t="s">
        <v>350</v>
      </c>
      <c r="C20" s="461" t="s">
        <v>158</v>
      </c>
      <c r="D20" s="462"/>
      <c r="E20" s="485"/>
      <c r="F20" s="485"/>
      <c r="G20" s="485"/>
      <c r="H20" s="485"/>
      <c r="I20" s="485"/>
      <c r="J20" s="495"/>
      <c r="K20" s="495"/>
      <c r="L20" s="485"/>
      <c r="M20" s="495"/>
      <c r="N20" s="485"/>
      <c r="O20" s="495"/>
      <c r="P20" s="495"/>
      <c r="Q20" s="487"/>
    </row>
    <row r="21" spans="1:17" ht="26.25" customHeight="1" thickBot="1">
      <c r="A21" s="4405"/>
      <c r="B21" s="460">
        <v>0.4375</v>
      </c>
      <c r="C21" s="461"/>
      <c r="D21" s="462"/>
      <c r="E21" s="485">
        <f>'10,00'!N193</f>
        <v>0</v>
      </c>
      <c r="F21" s="1593">
        <f>'10,00'!N198</f>
        <v>0</v>
      </c>
      <c r="G21" s="485">
        <f>'10,00'!N188</f>
        <v>0</v>
      </c>
      <c r="H21" s="485"/>
      <c r="I21" s="485">
        <f>'10,00'!N196</f>
        <v>0</v>
      </c>
      <c r="J21" s="495">
        <f>'10,00'!N195</f>
        <v>0</v>
      </c>
      <c r="K21" s="495">
        <f>'10,00'!N191</f>
        <v>0</v>
      </c>
      <c r="L21" s="485">
        <f>'10,00'!N190</f>
        <v>0</v>
      </c>
      <c r="M21" s="495"/>
      <c r="N21" s="485"/>
      <c r="O21" s="495">
        <f>'10,00'!O170</f>
        <v>0</v>
      </c>
      <c r="P21" s="495">
        <f>'10,00'!O168</f>
        <v>0</v>
      </c>
      <c r="Q21" s="487">
        <f>'10,00'!O169</f>
        <v>0</v>
      </c>
    </row>
    <row r="22" spans="1:17" ht="26.25" customHeight="1">
      <c r="A22" s="4403" t="s">
        <v>90</v>
      </c>
      <c r="B22" s="453" t="s">
        <v>350</v>
      </c>
      <c r="C22" s="454" t="s">
        <v>158</v>
      </c>
      <c r="D22" s="455"/>
      <c r="E22" s="477"/>
      <c r="F22" s="477"/>
      <c r="G22" s="477"/>
      <c r="H22" s="477"/>
      <c r="I22" s="477"/>
      <c r="J22" s="494"/>
      <c r="K22" s="494"/>
      <c r="L22" s="477"/>
      <c r="M22" s="494"/>
      <c r="N22" s="477"/>
      <c r="O22" s="494"/>
      <c r="P22" s="494"/>
      <c r="Q22" s="482"/>
    </row>
    <row r="23" spans="1:17" ht="26.25" customHeight="1" thickBot="1">
      <c r="A23" s="4409"/>
      <c r="B23" s="460">
        <v>0.4375</v>
      </c>
      <c r="C23" s="461"/>
      <c r="D23" s="462"/>
      <c r="E23" s="485">
        <f>'10,00'!W193</f>
        <v>2</v>
      </c>
      <c r="F23" s="1593">
        <f>'10,00'!W198</f>
        <v>3</v>
      </c>
      <c r="G23" s="485">
        <f>'10,00'!W188</f>
        <v>5</v>
      </c>
      <c r="H23" s="485"/>
      <c r="I23" s="485">
        <f>'10,00'!W196</f>
        <v>0</v>
      </c>
      <c r="J23" s="495">
        <f>'10,00'!W195</f>
        <v>5</v>
      </c>
      <c r="K23" s="495">
        <f>'10,00'!W191</f>
        <v>3</v>
      </c>
      <c r="L23" s="485">
        <f>'10,00'!W190</f>
        <v>4</v>
      </c>
      <c r="M23" s="495"/>
      <c r="N23" s="485"/>
      <c r="O23" s="495">
        <f>'10,00'!X170</f>
        <v>3</v>
      </c>
      <c r="P23" s="495">
        <f>'10,00'!X168</f>
        <v>100</v>
      </c>
      <c r="Q23" s="487">
        <f>'10,00'!X169</f>
        <v>2</v>
      </c>
    </row>
    <row r="24" spans="1:17" ht="26.25" customHeight="1">
      <c r="A24" s="4403" t="s">
        <v>335</v>
      </c>
      <c r="B24" s="453" t="s">
        <v>350</v>
      </c>
      <c r="C24" s="454" t="s">
        <v>158</v>
      </c>
      <c r="D24" s="455"/>
      <c r="E24" s="477"/>
      <c r="F24" s="477"/>
      <c r="G24" s="477"/>
      <c r="H24" s="477"/>
      <c r="I24" s="477"/>
      <c r="J24" s="494"/>
      <c r="K24" s="494"/>
      <c r="L24" s="477"/>
      <c r="M24" s="494"/>
      <c r="N24" s="477"/>
      <c r="O24" s="494"/>
      <c r="P24" s="494"/>
      <c r="Q24" s="482"/>
    </row>
    <row r="25" spans="1:17" ht="26.25" customHeight="1" thickBot="1">
      <c r="A25" s="4409"/>
      <c r="B25" s="460">
        <v>0.4375</v>
      </c>
      <c r="C25" s="461"/>
      <c r="D25" s="462"/>
      <c r="E25" s="485">
        <f>'10,00'!E245</f>
        <v>0</v>
      </c>
      <c r="F25" s="1593">
        <f>'10,00'!E250</f>
        <v>2</v>
      </c>
      <c r="G25" s="485">
        <f>'10,00'!E240</f>
        <v>1</v>
      </c>
      <c r="H25" s="485"/>
      <c r="I25" s="485">
        <f>'10,00'!E248</f>
        <v>0</v>
      </c>
      <c r="J25" s="495">
        <f>'10,00'!E247</f>
        <v>2</v>
      </c>
      <c r="K25" s="495">
        <f>'10,00'!E243</f>
        <v>1</v>
      </c>
      <c r="L25" s="485">
        <f>'10,00'!E242</f>
        <v>2</v>
      </c>
      <c r="M25" s="495"/>
      <c r="N25" s="485"/>
      <c r="O25" s="495">
        <f>'10,00'!F222</f>
        <v>0</v>
      </c>
      <c r="P25" s="495">
        <f>'10,00'!F220</f>
        <v>30</v>
      </c>
      <c r="Q25" s="487">
        <f>'10,00'!F221</f>
        <v>3</v>
      </c>
    </row>
    <row r="26" spans="1:17" ht="26.25" customHeight="1">
      <c r="A26" s="4416" t="s">
        <v>92</v>
      </c>
      <c r="B26" s="453" t="s">
        <v>350</v>
      </c>
      <c r="C26" s="454" t="s">
        <v>158</v>
      </c>
      <c r="D26" s="455"/>
      <c r="E26" s="477"/>
      <c r="F26" s="477"/>
      <c r="G26" s="477"/>
      <c r="H26" s="477"/>
      <c r="I26" s="477"/>
      <c r="J26" s="494"/>
      <c r="K26" s="494"/>
      <c r="L26" s="477"/>
      <c r="M26" s="494"/>
      <c r="N26" s="477"/>
      <c r="O26" s="494"/>
      <c r="P26" s="494"/>
      <c r="Q26" s="482"/>
    </row>
    <row r="27" spans="1:17" ht="26.25" customHeight="1" thickBot="1">
      <c r="A27" s="4417"/>
      <c r="B27" s="460">
        <v>0.4375</v>
      </c>
      <c r="C27" s="461"/>
      <c r="D27" s="462"/>
      <c r="E27" s="485">
        <f>'10,00'!W245</f>
        <v>0</v>
      </c>
      <c r="F27" s="1593">
        <f>'10,00'!W250</f>
        <v>0</v>
      </c>
      <c r="G27" s="485">
        <f>'10,00'!W240</f>
        <v>0</v>
      </c>
      <c r="H27" s="485"/>
      <c r="I27" s="485">
        <f>'10,00'!W248</f>
        <v>0</v>
      </c>
      <c r="J27" s="495">
        <f>'10,00'!W247</f>
        <v>0</v>
      </c>
      <c r="K27" s="495">
        <f>'10,00'!W243</f>
        <v>0</v>
      </c>
      <c r="L27" s="485">
        <f>'10,00'!W242</f>
        <v>0</v>
      </c>
      <c r="M27" s="495"/>
      <c r="N27" s="485"/>
      <c r="O27" s="495">
        <f>'10,00'!X222</f>
        <v>0</v>
      </c>
      <c r="P27" s="495">
        <f>'10,00'!X220</f>
        <v>0</v>
      </c>
      <c r="Q27" s="487">
        <f>'10,00'!X221</f>
        <v>0</v>
      </c>
    </row>
    <row r="28" spans="1:17" ht="26.25" customHeight="1">
      <c r="A28" s="4407" t="s">
        <v>373</v>
      </c>
      <c r="B28" s="453" t="s">
        <v>350</v>
      </c>
      <c r="C28" s="454"/>
      <c r="D28" s="455"/>
      <c r="E28" s="477"/>
      <c r="F28" s="477"/>
      <c r="G28" s="477"/>
      <c r="H28" s="477"/>
      <c r="I28" s="477"/>
      <c r="J28" s="494"/>
      <c r="K28" s="494"/>
      <c r="L28" s="477"/>
      <c r="M28" s="494"/>
      <c r="N28" s="477"/>
      <c r="O28" s="494"/>
      <c r="P28" s="494"/>
      <c r="Q28" s="482"/>
    </row>
    <row r="29" spans="1:17" ht="26.25" customHeight="1" thickBot="1">
      <c r="A29" s="4406"/>
      <c r="B29" s="460">
        <v>0.4375</v>
      </c>
      <c r="C29" s="465" t="s">
        <v>158</v>
      </c>
      <c r="D29" s="466"/>
      <c r="E29" s="488">
        <f>'10,00'!E297</f>
        <v>0</v>
      </c>
      <c r="F29" s="1592">
        <f>'10,00'!E302</f>
        <v>0</v>
      </c>
      <c r="G29" s="488">
        <f>'10,00'!E292</f>
        <v>0</v>
      </c>
      <c r="H29" s="488"/>
      <c r="I29" s="488">
        <f>'10,00'!E300</f>
        <v>0</v>
      </c>
      <c r="J29" s="1357">
        <f>'10,00'!E299</f>
        <v>0</v>
      </c>
      <c r="K29" s="1357">
        <f>'10,00'!E295</f>
        <v>0</v>
      </c>
      <c r="L29" s="488">
        <f>'10,00'!E294</f>
        <v>0</v>
      </c>
      <c r="M29" s="1357"/>
      <c r="N29" s="488"/>
      <c r="O29" s="1357">
        <f>'10,00'!F274</f>
        <v>0</v>
      </c>
      <c r="P29" s="1357">
        <f>'10,00'!F272</f>
        <v>0</v>
      </c>
      <c r="Q29" s="490">
        <f>'10,00'!F273</f>
        <v>0</v>
      </c>
    </row>
    <row r="30" spans="1:17" ht="26.25" hidden="1" customHeight="1" thickBot="1">
      <c r="A30" s="4407" t="s">
        <v>611</v>
      </c>
      <c r="B30" s="453" t="s">
        <v>350</v>
      </c>
      <c r="C30" s="1402"/>
      <c r="D30" s="1403"/>
      <c r="E30" s="477"/>
      <c r="F30" s="2184"/>
      <c r="G30" s="477"/>
      <c r="H30" s="477"/>
      <c r="I30" s="477"/>
      <c r="J30" s="494"/>
      <c r="K30" s="494"/>
      <c r="L30" s="477"/>
      <c r="M30" s="494"/>
      <c r="N30" s="477"/>
      <c r="O30" s="494"/>
      <c r="P30" s="494"/>
      <c r="Q30" s="482"/>
    </row>
    <row r="31" spans="1:17" ht="26.25" hidden="1" customHeight="1" thickBot="1">
      <c r="A31" s="4400"/>
      <c r="B31" s="460">
        <v>0.4375</v>
      </c>
      <c r="C31" s="458"/>
      <c r="D31" s="459"/>
      <c r="E31" s="479">
        <f>'10,00'!E349</f>
        <v>0</v>
      </c>
      <c r="F31" s="1591">
        <f>'10,00'!E354</f>
        <v>0</v>
      </c>
      <c r="G31" s="479">
        <f>'10,00'!E344</f>
        <v>0</v>
      </c>
      <c r="H31" s="479"/>
      <c r="I31" s="479">
        <f>'10,00'!E355</f>
        <v>0</v>
      </c>
      <c r="J31" s="1315">
        <f>'10,00'!E351</f>
        <v>0</v>
      </c>
      <c r="K31" s="1315">
        <f>'10,00'!E347</f>
        <v>0</v>
      </c>
      <c r="L31" s="479">
        <f>'10,00'!E346</f>
        <v>0</v>
      </c>
      <c r="M31" s="1315"/>
      <c r="N31" s="479"/>
      <c r="O31" s="1315"/>
      <c r="P31" s="1315">
        <f>'10,00'!F324</f>
        <v>0</v>
      </c>
      <c r="Q31" s="484">
        <f>'10,00'!F325</f>
        <v>0</v>
      </c>
    </row>
    <row r="32" spans="1:17" ht="26.25" customHeight="1">
      <c r="A32" s="4403" t="s">
        <v>542</v>
      </c>
      <c r="B32" s="453" t="s">
        <v>350</v>
      </c>
      <c r="C32" s="454" t="s">
        <v>158</v>
      </c>
      <c r="D32" s="455"/>
      <c r="E32" s="477"/>
      <c r="F32" s="477"/>
      <c r="G32" s="477"/>
      <c r="H32" s="477"/>
      <c r="I32" s="477"/>
      <c r="J32" s="494"/>
      <c r="K32" s="494"/>
      <c r="L32" s="477"/>
      <c r="M32" s="494"/>
      <c r="N32" s="477"/>
      <c r="O32" s="494"/>
      <c r="P32" s="494"/>
      <c r="Q32" s="482"/>
    </row>
    <row r="33" spans="1:17" ht="26.25" customHeight="1" thickBot="1">
      <c r="A33" s="4404"/>
      <c r="B33" s="460">
        <v>0.4375</v>
      </c>
      <c r="C33" s="458"/>
      <c r="D33" s="459"/>
      <c r="E33" s="479">
        <f>'10,00'!N297</f>
        <v>1</v>
      </c>
      <c r="F33" s="1591">
        <f>'10,00'!N302</f>
        <v>2</v>
      </c>
      <c r="G33" s="479">
        <f>'10,00'!N292</f>
        <v>1</v>
      </c>
      <c r="H33" s="479"/>
      <c r="I33" s="479">
        <f>'10,00'!N300</f>
        <v>1</v>
      </c>
      <c r="J33" s="1315">
        <f>'10,00'!N299</f>
        <v>2</v>
      </c>
      <c r="K33" s="1315">
        <f>'10,00'!N295</f>
        <v>3</v>
      </c>
      <c r="L33" s="479">
        <f>'10,00'!N294</f>
        <v>6</v>
      </c>
      <c r="M33" s="1315"/>
      <c r="N33" s="479"/>
      <c r="O33" s="1315">
        <f>'10,00'!O274</f>
        <v>0</v>
      </c>
      <c r="P33" s="1315">
        <f>'10,00'!O272</f>
        <v>100</v>
      </c>
      <c r="Q33" s="484">
        <f>'10,00'!O273</f>
        <v>16</v>
      </c>
    </row>
    <row r="34" spans="1:17" ht="39" customHeight="1" thickBot="1">
      <c r="A34" s="2624" t="s">
        <v>733</v>
      </c>
      <c r="B34" s="460"/>
      <c r="C34" s="465"/>
      <c r="D34" s="466"/>
      <c r="E34" s="488"/>
      <c r="F34" s="1592"/>
      <c r="G34" s="488"/>
      <c r="H34" s="488"/>
      <c r="I34" s="488"/>
      <c r="J34" s="1357"/>
      <c r="K34" s="1357"/>
      <c r="L34" s="488"/>
      <c r="M34" s="1357"/>
      <c r="N34" s="488"/>
      <c r="O34" s="1357"/>
      <c r="P34" s="1357"/>
      <c r="Q34" s="490"/>
    </row>
    <row r="35" spans="1:17" ht="26.25" customHeight="1">
      <c r="A35" s="4884" t="s">
        <v>898</v>
      </c>
      <c r="B35" s="453" t="s">
        <v>350</v>
      </c>
      <c r="C35" s="454" t="s">
        <v>158</v>
      </c>
      <c r="D35" s="455"/>
      <c r="E35" s="477"/>
      <c r="F35" s="477"/>
      <c r="G35" s="477"/>
      <c r="H35" s="477"/>
      <c r="I35" s="477"/>
      <c r="J35" s="494"/>
      <c r="K35" s="494"/>
      <c r="L35" s="477"/>
      <c r="M35" s="494"/>
      <c r="N35" s="477"/>
      <c r="O35" s="494"/>
      <c r="P35" s="494"/>
      <c r="Q35" s="482"/>
    </row>
    <row r="36" spans="1:17" ht="26.25" customHeight="1" thickBot="1">
      <c r="A36" s="4885"/>
      <c r="B36" s="460">
        <v>0.4375</v>
      </c>
      <c r="C36" s="458"/>
      <c r="D36" s="459"/>
      <c r="E36" s="479">
        <f>'10,00'!N141</f>
        <v>0</v>
      </c>
      <c r="F36" s="1591">
        <f>'10,00'!N146</f>
        <v>0</v>
      </c>
      <c r="G36" s="479">
        <f>'10,00'!N136</f>
        <v>0</v>
      </c>
      <c r="H36" s="479"/>
      <c r="I36" s="479">
        <f>'10,00'!N144</f>
        <v>0</v>
      </c>
      <c r="J36" s="1315">
        <f>'10,00'!N143</f>
        <v>0</v>
      </c>
      <c r="K36" s="1315">
        <f>'10,00'!N139</f>
        <v>0</v>
      </c>
      <c r="L36" s="479">
        <f>'10,00'!N138</f>
        <v>0</v>
      </c>
      <c r="M36" s="1315"/>
      <c r="N36" s="479"/>
      <c r="O36" s="1315">
        <f>'10,00'!O118</f>
        <v>0</v>
      </c>
      <c r="P36" s="1315">
        <f>'10,00'!O116</f>
        <v>0</v>
      </c>
      <c r="Q36" s="484">
        <f>'10,00'!O117</f>
        <v>0</v>
      </c>
    </row>
    <row r="37" spans="1:17" ht="26.25" customHeight="1" thickBot="1">
      <c r="A37" s="3572"/>
      <c r="B37" s="460"/>
      <c r="C37" s="1402"/>
      <c r="D37" s="1403"/>
      <c r="E37" s="1404"/>
      <c r="F37" s="1594"/>
      <c r="G37" s="1404"/>
      <c r="H37" s="1404"/>
      <c r="I37" s="1404"/>
      <c r="J37" s="1405"/>
      <c r="K37" s="1405"/>
      <c r="L37" s="1404"/>
      <c r="M37" s="1405"/>
      <c r="N37" s="1404"/>
      <c r="O37" s="1405"/>
      <c r="P37" s="1405"/>
      <c r="Q37" s="1406"/>
    </row>
    <row r="38" spans="1:17" ht="26.25" hidden="1" customHeight="1" thickBot="1">
      <c r="A38" s="2559"/>
      <c r="B38" s="460">
        <v>0.4375</v>
      </c>
      <c r="C38" s="465" t="s">
        <v>158</v>
      </c>
      <c r="D38" s="466"/>
      <c r="E38" s="488"/>
      <c r="F38" s="1592"/>
      <c r="G38" s="488"/>
      <c r="H38" s="488"/>
      <c r="I38" s="488"/>
      <c r="J38" s="1357"/>
      <c r="K38" s="1357"/>
      <c r="L38" s="488"/>
      <c r="M38" s="1357"/>
      <c r="N38" s="488"/>
      <c r="O38" s="1357"/>
      <c r="P38" s="1357"/>
      <c r="Q38" s="490"/>
    </row>
    <row r="39" spans="1:17" ht="23.25" customHeight="1">
      <c r="A39" s="4886" t="s">
        <v>731</v>
      </c>
      <c r="B39" s="4887"/>
      <c r="C39" s="2627"/>
      <c r="D39" s="2627"/>
      <c r="E39" s="2628">
        <f>SUM(E3:E38)</f>
        <v>3</v>
      </c>
      <c r="F39" s="2629">
        <f>SUM(F3:F38)</f>
        <v>22</v>
      </c>
      <c r="G39" s="2628">
        <f>SUM(G3:G38)</f>
        <v>24</v>
      </c>
      <c r="H39" s="2628"/>
      <c r="I39" s="2628">
        <f>SUM(I3:I38)</f>
        <v>2</v>
      </c>
      <c r="J39" s="2628">
        <f>SUM(J3:J38)</f>
        <v>25</v>
      </c>
      <c r="K39" s="2628">
        <f>SUM(K3:K38)</f>
        <v>20</v>
      </c>
      <c r="L39" s="2628">
        <f>SUM(L3:L38)</f>
        <v>37</v>
      </c>
      <c r="M39" s="2628"/>
      <c r="N39" s="2628"/>
      <c r="O39" s="3277">
        <f>SUM(O3:O38)</f>
        <v>7</v>
      </c>
      <c r="P39" s="2630">
        <f>SUM(P3:P38)</f>
        <v>650</v>
      </c>
      <c r="Q39" s="2631">
        <f>SUM(Q3:Q38)</f>
        <v>75</v>
      </c>
    </row>
    <row r="40" spans="1:17" ht="21" customHeight="1">
      <c r="A40" s="4882" t="s">
        <v>732</v>
      </c>
      <c r="B40" s="4883"/>
      <c r="C40" s="1637"/>
      <c r="D40" s="1637"/>
      <c r="E40" s="1637"/>
      <c r="F40" s="1637"/>
      <c r="G40" s="1637"/>
      <c r="H40" s="1637"/>
      <c r="I40" s="1637"/>
      <c r="J40" s="1637"/>
      <c r="K40" s="1637"/>
      <c r="L40" s="1637"/>
      <c r="M40" s="1637"/>
      <c r="N40" s="1637"/>
      <c r="O40" s="1637"/>
      <c r="P40" s="1637"/>
      <c r="Q40" s="1637"/>
    </row>
  </sheetData>
  <mergeCells count="20">
    <mergeCell ref="A22:A23"/>
    <mergeCell ref="A24:A25"/>
    <mergeCell ref="A20:A21"/>
    <mergeCell ref="A1:B1"/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6:A27"/>
    <mergeCell ref="A28:A29"/>
    <mergeCell ref="A32:A33"/>
    <mergeCell ref="A30:A31"/>
    <mergeCell ref="A40:B40"/>
    <mergeCell ref="A35:A36"/>
    <mergeCell ref="A39:B39"/>
  </mergeCells>
  <pageMargins left="0.19685039370078741" right="0.23622047244094491" top="0.43307086614173229" bottom="0.35433070866141736" header="0.31496062992125984" footer="0.27559055118110237"/>
  <pageSetup paperSize="9" scale="75" orientation="portrait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34">
    <tabColor rgb="FFFFC000"/>
    <pageSetUpPr fitToPage="1"/>
  </sheetPr>
  <dimension ref="A1:AE61"/>
  <sheetViews>
    <sheetView topLeftCell="E37" zoomScale="91" zoomScaleNormal="91" workbookViewId="0">
      <selection activeCell="AE60" sqref="P1:AE60"/>
    </sheetView>
  </sheetViews>
  <sheetFormatPr defaultRowHeight="12.75"/>
  <cols>
    <col min="1" max="1" width="3" customWidth="1"/>
    <col min="2" max="2" width="15.140625" customWidth="1"/>
    <col min="3" max="3" width="13.5703125" customWidth="1"/>
    <col min="4" max="4" width="8.28515625" hidden="1" customWidth="1"/>
    <col min="5" max="5" width="7" customWidth="1"/>
    <col min="6" max="6" width="2" customWidth="1"/>
    <col min="7" max="7" width="8.28515625" customWidth="1"/>
    <col min="8" max="8" width="8" hidden="1" customWidth="1"/>
    <col min="9" max="9" width="11.85546875" customWidth="1"/>
    <col min="10" max="10" width="2.28515625" customWidth="1"/>
    <col min="11" max="12" width="8.28515625" customWidth="1"/>
    <col min="13" max="13" width="8.140625" customWidth="1"/>
    <col min="14" max="14" width="12.85546875" customWidth="1"/>
    <col min="16" max="16" width="15.140625" customWidth="1"/>
    <col min="17" max="19" width="6.5703125" customWidth="1"/>
    <col min="20" max="20" width="7" customWidth="1"/>
    <col min="21" max="21" width="2" customWidth="1"/>
    <col min="22" max="23" width="8.28515625" customWidth="1"/>
    <col min="24" max="24" width="8" customWidth="1"/>
    <col min="25" max="25" width="7.85546875" customWidth="1"/>
    <col min="26" max="26" width="2.28515625" customWidth="1"/>
    <col min="27" max="29" width="8.28515625" customWidth="1"/>
    <col min="30" max="30" width="8.140625" customWidth="1"/>
    <col min="31" max="31" width="12.85546875" customWidth="1"/>
  </cols>
  <sheetData>
    <row r="1" spans="2:31" ht="28.5">
      <c r="B1" s="6"/>
      <c r="C1" s="35"/>
      <c r="D1" s="4572" t="s">
        <v>101</v>
      </c>
      <c r="E1" s="4572"/>
      <c r="F1" s="4572"/>
      <c r="G1" s="4572"/>
      <c r="H1" s="4572"/>
      <c r="I1" s="4572"/>
      <c r="J1" s="4572"/>
      <c r="K1" s="4572"/>
      <c r="L1" s="35"/>
      <c r="M1" s="35"/>
      <c r="N1" s="7"/>
      <c r="P1" s="6"/>
      <c r="Q1" s="35"/>
      <c r="R1" s="35"/>
      <c r="S1" s="4572" t="s">
        <v>101</v>
      </c>
      <c r="T1" s="4572"/>
      <c r="U1" s="4572"/>
      <c r="V1" s="4572"/>
      <c r="W1" s="4572"/>
      <c r="X1" s="4572"/>
      <c r="Y1" s="4572"/>
      <c r="Z1" s="4572"/>
      <c r="AA1" s="4572"/>
      <c r="AB1" s="420"/>
      <c r="AC1" s="35"/>
      <c r="AD1" s="35"/>
      <c r="AE1" s="7"/>
    </row>
    <row r="2" spans="2:31" ht="29.25" thickBot="1">
      <c r="B2" s="2"/>
      <c r="C2" s="3"/>
      <c r="D2" s="4950"/>
      <c r="E2" s="4950"/>
      <c r="F2" s="4950"/>
      <c r="G2" s="4950"/>
      <c r="H2" s="4950"/>
      <c r="I2" s="4950"/>
      <c r="J2" s="4950"/>
      <c r="K2" s="4950"/>
      <c r="L2" s="3"/>
      <c r="M2" s="3"/>
      <c r="N2" s="1"/>
      <c r="P2" s="2"/>
      <c r="Q2" s="3"/>
      <c r="R2" s="3"/>
      <c r="S2" s="4950"/>
      <c r="T2" s="4950"/>
      <c r="U2" s="4950"/>
      <c r="V2" s="4950"/>
      <c r="W2" s="4950"/>
      <c r="X2" s="4950"/>
      <c r="Y2" s="4950"/>
      <c r="Z2" s="4950"/>
      <c r="AA2" s="4950"/>
      <c r="AB2" s="422"/>
      <c r="AC2" s="3"/>
      <c r="AD2" s="3"/>
      <c r="AE2" s="1"/>
    </row>
    <row r="3" spans="2:31" ht="21">
      <c r="B3" s="4991">
        <f>'10,00'!B2</f>
        <v>44606</v>
      </c>
      <c r="C3" s="4992"/>
      <c r="D3" s="4992"/>
      <c r="E3" s="4992"/>
      <c r="F3" s="3"/>
      <c r="G3" s="3"/>
      <c r="H3" s="3"/>
      <c r="I3" s="3"/>
      <c r="J3" s="3"/>
      <c r="K3" s="4954" t="s">
        <v>102</v>
      </c>
      <c r="L3" s="4954"/>
      <c r="M3" s="4954"/>
      <c r="N3" s="4955"/>
      <c r="P3" s="4951">
        <f>'Основная продукция'!B2</f>
        <v>44606</v>
      </c>
      <c r="Q3" s="4873"/>
      <c r="R3" s="4873"/>
      <c r="S3" s="4873"/>
      <c r="T3" s="4873"/>
      <c r="U3" s="35"/>
      <c r="V3" s="35"/>
      <c r="W3" s="35"/>
      <c r="X3" s="35"/>
      <c r="Y3" s="35"/>
      <c r="Z3" s="35"/>
      <c r="AA3" s="4952" t="s">
        <v>345</v>
      </c>
      <c r="AB3" s="4952"/>
      <c r="AC3" s="4952"/>
      <c r="AD3" s="4952"/>
      <c r="AE3" s="4953"/>
    </row>
    <row r="4" spans="2:31" ht="13.5" thickBot="1">
      <c r="B4" s="2"/>
      <c r="C4" s="3"/>
      <c r="D4" s="3"/>
      <c r="E4" s="3"/>
      <c r="F4" s="3"/>
      <c r="G4" s="3"/>
      <c r="H4" s="3"/>
      <c r="I4" s="3"/>
      <c r="J4" s="3"/>
      <c r="K4" s="4954"/>
      <c r="L4" s="4954"/>
      <c r="M4" s="4954"/>
      <c r="N4" s="4955"/>
      <c r="P4" s="2"/>
      <c r="Q4" s="3"/>
      <c r="R4" s="3"/>
      <c r="S4" s="3"/>
      <c r="T4" s="3"/>
      <c r="U4" s="3"/>
      <c r="V4" s="3"/>
      <c r="W4" s="3"/>
      <c r="X4" s="3"/>
      <c r="Y4" s="3"/>
      <c r="Z4" s="3"/>
      <c r="AA4" s="4954"/>
      <c r="AB4" s="4954"/>
      <c r="AC4" s="4954"/>
      <c r="AD4" s="4954"/>
      <c r="AE4" s="4955"/>
    </row>
    <row r="5" spans="2:31" ht="16.5" thickBot="1">
      <c r="B5" s="38" t="s">
        <v>103</v>
      </c>
      <c r="C5" s="4956" t="s">
        <v>104</v>
      </c>
      <c r="D5" s="4958"/>
      <c r="E5" s="4956" t="s">
        <v>105</v>
      </c>
      <c r="F5" s="4957"/>
      <c r="G5" s="4958"/>
      <c r="H5" s="4993" t="s">
        <v>106</v>
      </c>
      <c r="I5" s="4994"/>
      <c r="J5" s="2448"/>
      <c r="K5" s="4959" t="s">
        <v>107</v>
      </c>
      <c r="L5" s="4961"/>
      <c r="M5" s="4832"/>
      <c r="N5" s="4834"/>
      <c r="P5" s="38" t="s">
        <v>103</v>
      </c>
      <c r="Q5" s="4956" t="s">
        <v>104</v>
      </c>
      <c r="R5" s="4957"/>
      <c r="S5" s="4958"/>
      <c r="T5" s="4956" t="s">
        <v>105</v>
      </c>
      <c r="U5" s="4957"/>
      <c r="V5" s="4958"/>
      <c r="W5" s="4956" t="s">
        <v>106</v>
      </c>
      <c r="X5" s="4957"/>
      <c r="Y5" s="4966"/>
      <c r="Z5" s="2448"/>
      <c r="AA5" s="4959" t="s">
        <v>107</v>
      </c>
      <c r="AB5" s="4960"/>
      <c r="AC5" s="4961"/>
      <c r="AD5" s="4832"/>
      <c r="AE5" s="4834"/>
    </row>
    <row r="6" spans="2:31" ht="16.5" thickBot="1">
      <c r="B6" s="39" t="s">
        <v>108</v>
      </c>
      <c r="C6" s="4929"/>
      <c r="D6" s="4962"/>
      <c r="E6" s="4929"/>
      <c r="F6" s="4930"/>
      <c r="G6" s="4962"/>
      <c r="H6" s="4985"/>
      <c r="I6" s="4986"/>
      <c r="J6" s="2448"/>
      <c r="K6" s="4963" t="s">
        <v>109</v>
      </c>
      <c r="L6" s="4964"/>
      <c r="M6" s="4965"/>
      <c r="N6" s="40"/>
      <c r="P6" s="39" t="s">
        <v>108</v>
      </c>
      <c r="Q6" s="4929"/>
      <c r="R6" s="4930"/>
      <c r="S6" s="4962"/>
      <c r="T6" s="4929"/>
      <c r="U6" s="4930"/>
      <c r="V6" s="4962"/>
      <c r="W6" s="4929"/>
      <c r="X6" s="4930"/>
      <c r="Y6" s="4931"/>
      <c r="Z6" s="2448"/>
      <c r="AA6" s="4963" t="s">
        <v>109</v>
      </c>
      <c r="AB6" s="4964"/>
      <c r="AC6" s="4964"/>
      <c r="AD6" s="4965"/>
      <c r="AE6" s="40"/>
    </row>
    <row r="7" spans="2:31" ht="16.5" thickBot="1">
      <c r="B7" s="39" t="s">
        <v>110</v>
      </c>
      <c r="C7" s="4929"/>
      <c r="D7" s="4962"/>
      <c r="E7" s="4929"/>
      <c r="F7" s="4930"/>
      <c r="G7" s="4962"/>
      <c r="H7" s="4985"/>
      <c r="I7" s="4986"/>
      <c r="J7" s="2448"/>
      <c r="K7" s="4967" t="s">
        <v>76</v>
      </c>
      <c r="L7" s="4969"/>
      <c r="M7" s="41" t="s">
        <v>24</v>
      </c>
      <c r="N7" s="40"/>
      <c r="P7" s="39" t="s">
        <v>110</v>
      </c>
      <c r="Q7" s="4929"/>
      <c r="R7" s="4930"/>
      <c r="S7" s="4962"/>
      <c r="T7" s="4929"/>
      <c r="U7" s="4930"/>
      <c r="V7" s="4962"/>
      <c r="W7" s="4929"/>
      <c r="X7" s="4930"/>
      <c r="Y7" s="4931"/>
      <c r="Z7" s="2448"/>
      <c r="AA7" s="4967" t="s">
        <v>76</v>
      </c>
      <c r="AB7" s="4968"/>
      <c r="AC7" s="4969"/>
      <c r="AD7" s="41" t="s">
        <v>24</v>
      </c>
      <c r="AE7" s="40"/>
    </row>
    <row r="8" spans="2:31" ht="16.5" thickBot="1">
      <c r="B8" s="39" t="s">
        <v>73</v>
      </c>
      <c r="C8" s="4929"/>
      <c r="D8" s="4962"/>
      <c r="E8" s="4929"/>
      <c r="F8" s="4930"/>
      <c r="G8" s="4962"/>
      <c r="H8" s="4985"/>
      <c r="I8" s="4986"/>
      <c r="J8" s="2448"/>
      <c r="K8" s="4970"/>
      <c r="L8" s="4972"/>
      <c r="M8" s="42"/>
      <c r="N8" s="43"/>
      <c r="P8" s="39" t="s">
        <v>73</v>
      </c>
      <c r="Q8" s="4929"/>
      <c r="R8" s="4930"/>
      <c r="S8" s="4962"/>
      <c r="T8" s="4929"/>
      <c r="U8" s="4930"/>
      <c r="V8" s="4962"/>
      <c r="W8" s="4929"/>
      <c r="X8" s="4930"/>
      <c r="Y8" s="4931"/>
      <c r="Z8" s="2448"/>
      <c r="AA8" s="4970"/>
      <c r="AB8" s="4971"/>
      <c r="AC8" s="4972"/>
      <c r="AD8" s="42"/>
      <c r="AE8" s="43"/>
    </row>
    <row r="9" spans="2:31" ht="16.5" thickBot="1">
      <c r="B9" s="39" t="s">
        <v>111</v>
      </c>
      <c r="C9" s="4929"/>
      <c r="D9" s="4962"/>
      <c r="E9" s="4929"/>
      <c r="F9" s="4930"/>
      <c r="G9" s="4962"/>
      <c r="H9" s="4985"/>
      <c r="I9" s="4986"/>
      <c r="J9" s="2448"/>
      <c r="K9" s="4973"/>
      <c r="L9" s="4975"/>
      <c r="M9" s="2984" t="s">
        <v>758</v>
      </c>
      <c r="N9" s="43"/>
      <c r="P9" s="39" t="s">
        <v>111</v>
      </c>
      <c r="Q9" s="4929"/>
      <c r="R9" s="4930"/>
      <c r="S9" s="4962"/>
      <c r="T9" s="4929"/>
      <c r="U9" s="4930"/>
      <c r="V9" s="4962"/>
      <c r="W9" s="4929"/>
      <c r="X9" s="4930"/>
      <c r="Y9" s="4931"/>
      <c r="Z9" s="2448"/>
      <c r="AA9" s="4973"/>
      <c r="AB9" s="4974"/>
      <c r="AC9" s="4975"/>
      <c r="AD9" s="2984" t="s">
        <v>758</v>
      </c>
      <c r="AE9" s="43"/>
    </row>
    <row r="10" spans="2:31" ht="15.75" thickBot="1">
      <c r="B10" s="2269" t="s">
        <v>636</v>
      </c>
      <c r="C10" s="4935"/>
      <c r="D10" s="4937"/>
      <c r="E10" s="4935"/>
      <c r="F10" s="4936"/>
      <c r="G10" s="4937"/>
      <c r="H10" s="4987"/>
      <c r="I10" s="4988"/>
      <c r="J10" s="2448"/>
      <c r="K10" s="2974"/>
      <c r="L10" s="2974"/>
      <c r="M10" s="44"/>
      <c r="N10" s="2976"/>
      <c r="P10" s="2269" t="s">
        <v>636</v>
      </c>
      <c r="Q10" s="4935"/>
      <c r="R10" s="4936"/>
      <c r="S10" s="4937"/>
      <c r="T10" s="4935"/>
      <c r="U10" s="4936"/>
      <c r="V10" s="4937"/>
      <c r="W10" s="4935"/>
      <c r="X10" s="4936"/>
      <c r="Y10" s="4944"/>
      <c r="Z10" s="2448"/>
      <c r="AA10" s="2974"/>
      <c r="AB10" s="2974"/>
      <c r="AC10" s="2974"/>
      <c r="AD10" s="44"/>
      <c r="AE10" s="2976"/>
    </row>
    <row r="11" spans="2:31" ht="16.5" thickBot="1">
      <c r="B11" s="45"/>
      <c r="C11" s="4938" t="s">
        <v>112</v>
      </c>
      <c r="D11" s="4940"/>
      <c r="E11" s="4938" t="s">
        <v>112</v>
      </c>
      <c r="F11" s="4939"/>
      <c r="G11" s="4940"/>
      <c r="H11" s="4989" t="s">
        <v>112</v>
      </c>
      <c r="I11" s="4990"/>
      <c r="J11" s="2448"/>
      <c r="K11" s="2448"/>
      <c r="L11" s="2448"/>
      <c r="M11" s="2448"/>
      <c r="N11" s="1"/>
      <c r="P11" s="45"/>
      <c r="Q11" s="4938" t="s">
        <v>112</v>
      </c>
      <c r="R11" s="4939"/>
      <c r="S11" s="4940"/>
      <c r="T11" s="4938" t="s">
        <v>112</v>
      </c>
      <c r="U11" s="4939"/>
      <c r="V11" s="4940"/>
      <c r="W11" s="4941" t="s">
        <v>112</v>
      </c>
      <c r="X11" s="4942"/>
      <c r="Y11" s="4945"/>
      <c r="Z11" s="2448"/>
      <c r="AA11" s="2448"/>
      <c r="AB11" s="2448"/>
      <c r="AC11" s="2448"/>
      <c r="AD11" s="2448"/>
      <c r="AE11" s="1"/>
    </row>
    <row r="12" spans="2:31" ht="27.75" customHeight="1" thickBot="1">
      <c r="B12" s="2985" t="s">
        <v>113</v>
      </c>
      <c r="C12" s="4941"/>
      <c r="D12" s="4943"/>
      <c r="E12" s="4941"/>
      <c r="F12" s="4942"/>
      <c r="G12" s="4943"/>
      <c r="H12" s="4983"/>
      <c r="I12" s="4984"/>
      <c r="J12" s="2448"/>
      <c r="K12" s="2448"/>
      <c r="L12" s="2448"/>
      <c r="M12" s="2448"/>
      <c r="N12" s="1"/>
      <c r="P12" s="2985" t="s">
        <v>113</v>
      </c>
      <c r="Q12" s="4941"/>
      <c r="R12" s="4942"/>
      <c r="S12" s="4943"/>
      <c r="T12" s="4941"/>
      <c r="U12" s="4942"/>
      <c r="V12" s="4943"/>
      <c r="W12" s="4941"/>
      <c r="X12" s="4942"/>
      <c r="Y12" s="4945"/>
      <c r="Z12" s="2448"/>
      <c r="AA12" s="2448"/>
      <c r="AB12" s="2448"/>
      <c r="AC12" s="2448"/>
      <c r="AD12" s="2448"/>
      <c r="AE12" s="1"/>
    </row>
    <row r="13" spans="2:31" ht="24.75" customHeight="1">
      <c r="B13" s="4903" t="s">
        <v>114</v>
      </c>
      <c r="C13" s="4905"/>
      <c r="D13" s="4907"/>
      <c r="E13" s="4905"/>
      <c r="F13" s="4906"/>
      <c r="G13" s="4907"/>
      <c r="H13" s="4923"/>
      <c r="I13" s="4927"/>
      <c r="J13" s="2448"/>
      <c r="K13" s="2974"/>
      <c r="L13" s="2986"/>
      <c r="M13" s="4933"/>
      <c r="N13" s="4934"/>
      <c r="P13" s="4903" t="s">
        <v>114</v>
      </c>
      <c r="Q13" s="4905"/>
      <c r="R13" s="4906"/>
      <c r="S13" s="4907"/>
      <c r="T13" s="4905"/>
      <c r="U13" s="4906"/>
      <c r="V13" s="4907"/>
      <c r="W13" s="4905"/>
      <c r="X13" s="4906"/>
      <c r="Y13" s="4911"/>
      <c r="Z13" s="2448"/>
      <c r="AA13" s="2974"/>
      <c r="AB13" s="2974"/>
      <c r="AC13" s="2986"/>
      <c r="AD13" s="4933"/>
      <c r="AE13" s="4934"/>
    </row>
    <row r="14" spans="2:31" ht="4.5" customHeight="1" thickBot="1">
      <c r="B14" s="4904"/>
      <c r="C14" s="4908"/>
      <c r="D14" s="4910"/>
      <c r="E14" s="4908"/>
      <c r="F14" s="4909"/>
      <c r="G14" s="4910"/>
      <c r="H14" s="4980"/>
      <c r="I14" s="4981"/>
      <c r="J14" s="4932"/>
      <c r="K14" s="4932"/>
      <c r="L14" s="2448"/>
      <c r="M14" s="3996"/>
      <c r="N14" s="4516"/>
      <c r="P14" s="4904"/>
      <c r="Q14" s="4908"/>
      <c r="R14" s="4909"/>
      <c r="S14" s="4910"/>
      <c r="T14" s="4908"/>
      <c r="U14" s="4909"/>
      <c r="V14" s="4910"/>
      <c r="W14" s="4908"/>
      <c r="X14" s="4909"/>
      <c r="Y14" s="4912"/>
      <c r="Z14" s="4932"/>
      <c r="AA14" s="4932"/>
      <c r="AB14" s="2999"/>
      <c r="AC14" s="2448"/>
      <c r="AD14" s="3996"/>
      <c r="AE14" s="4516"/>
    </row>
    <row r="15" spans="2:31" ht="27.75" customHeight="1" thickBot="1">
      <c r="B15" s="2987" t="s">
        <v>759</v>
      </c>
      <c r="C15" s="2988"/>
      <c r="D15" s="2988"/>
      <c r="E15" s="4982"/>
      <c r="F15" s="4982"/>
      <c r="G15" s="4982"/>
      <c r="H15" s="2988"/>
      <c r="I15" s="2989"/>
      <c r="J15" s="4932"/>
      <c r="K15" s="4932"/>
      <c r="L15" s="2448"/>
      <c r="M15" s="3996"/>
      <c r="N15" s="4516"/>
      <c r="P15" s="3001" t="str">
        <f>B15</f>
        <v>Специи (на желтый бул.)</v>
      </c>
      <c r="Q15" s="4998"/>
      <c r="R15" s="4998"/>
      <c r="S15" s="4998"/>
      <c r="T15" s="4998"/>
      <c r="U15" s="4998"/>
      <c r="V15" s="4998"/>
      <c r="W15" s="4998"/>
      <c r="X15" s="4998"/>
      <c r="Y15" s="4999"/>
      <c r="Z15" s="4932"/>
      <c r="AA15" s="4932"/>
      <c r="AB15" s="2999"/>
      <c r="AC15" s="2448"/>
      <c r="AD15" s="3996"/>
      <c r="AE15" s="4516"/>
    </row>
    <row r="16" spans="2:31" ht="27.75" customHeight="1" thickBot="1">
      <c r="B16" s="2987" t="s">
        <v>760</v>
      </c>
      <c r="C16" s="2988"/>
      <c r="D16" s="2988"/>
      <c r="E16" s="4982"/>
      <c r="F16" s="4982"/>
      <c r="G16" s="4982"/>
      <c r="H16" s="2988"/>
      <c r="I16" s="2989"/>
      <c r="J16" s="2448"/>
      <c r="K16" s="2448"/>
      <c r="L16" s="2448"/>
      <c r="M16" s="2448"/>
      <c r="N16" s="1"/>
      <c r="P16" s="2987" t="str">
        <f>B16</f>
        <v>Масло сливоч. На желтый бул</v>
      </c>
      <c r="Q16" s="4982"/>
      <c r="R16" s="4982"/>
      <c r="S16" s="4982"/>
      <c r="T16" s="4982"/>
      <c r="U16" s="4982"/>
      <c r="V16" s="4982"/>
      <c r="W16" s="4982"/>
      <c r="X16" s="4982"/>
      <c r="Y16" s="5000"/>
      <c r="Z16" s="2448"/>
      <c r="AA16" s="2448"/>
      <c r="AB16" s="2448"/>
      <c r="AC16" s="2448"/>
      <c r="AD16" s="2448"/>
      <c r="AE16" s="1"/>
    </row>
    <row r="17" spans="1:31" ht="13.5" thickBot="1">
      <c r="B17" s="2990"/>
      <c r="C17" s="2991"/>
      <c r="D17" s="2991"/>
      <c r="E17" s="2992"/>
      <c r="F17" s="2992"/>
      <c r="G17" s="2992"/>
      <c r="H17" s="2991"/>
      <c r="I17" s="2993"/>
      <c r="J17" s="2448"/>
      <c r="K17" s="2448"/>
      <c r="L17" s="2448"/>
      <c r="M17" s="2448"/>
      <c r="N17" s="1"/>
      <c r="P17" s="5001"/>
      <c r="Q17" s="5002"/>
      <c r="R17" s="5002"/>
      <c r="S17" s="5002"/>
      <c r="T17" s="5002"/>
      <c r="U17" s="5002"/>
      <c r="V17" s="5002"/>
      <c r="W17" s="5002"/>
      <c r="X17" s="5002"/>
      <c r="Y17" s="5003"/>
      <c r="Z17" s="2448"/>
      <c r="AA17" s="2448"/>
      <c r="AB17" s="2448"/>
      <c r="AC17" s="2448"/>
      <c r="AD17" s="2448"/>
      <c r="AE17" s="1"/>
    </row>
    <row r="18" spans="1:31" ht="15.75">
      <c r="B18" s="38" t="s">
        <v>24</v>
      </c>
      <c r="C18" s="4923"/>
      <c r="D18" s="4923"/>
      <c r="E18" s="4924"/>
      <c r="F18" s="4925"/>
      <c r="G18" s="4926"/>
      <c r="H18" s="4923"/>
      <c r="I18" s="4927"/>
      <c r="J18" s="2448"/>
      <c r="K18" s="2448"/>
      <c r="L18" s="2448"/>
      <c r="M18" s="2448"/>
      <c r="N18" s="1"/>
      <c r="P18" s="3002" t="s">
        <v>24</v>
      </c>
      <c r="Q18" s="4894"/>
      <c r="R18" s="4894"/>
      <c r="S18" s="4894"/>
      <c r="T18" s="4895"/>
      <c r="U18" s="4896"/>
      <c r="V18" s="4897"/>
      <c r="W18" s="4895"/>
      <c r="X18" s="4896"/>
      <c r="Y18" s="4901"/>
      <c r="Z18" s="2448"/>
      <c r="AA18" s="2448"/>
      <c r="AB18" s="2448"/>
      <c r="AC18" s="2448"/>
      <c r="AD18" s="2448"/>
      <c r="AE18" s="1"/>
    </row>
    <row r="19" spans="1:31" ht="15.75">
      <c r="B19" s="2994"/>
      <c r="C19" s="4908"/>
      <c r="D19" s="4910"/>
      <c r="E19" s="4908"/>
      <c r="F19" s="4909"/>
      <c r="G19" s="4910"/>
      <c r="H19" s="4976"/>
      <c r="I19" s="4977"/>
      <c r="J19" s="2448"/>
      <c r="K19" s="2448"/>
      <c r="L19" s="2448"/>
      <c r="M19" s="2448"/>
      <c r="N19" s="1"/>
      <c r="P19" s="3003"/>
      <c r="Q19" s="4898"/>
      <c r="R19" s="4899"/>
      <c r="S19" s="4900"/>
      <c r="T19" s="4898"/>
      <c r="U19" s="4899"/>
      <c r="V19" s="4900"/>
      <c r="W19" s="4898"/>
      <c r="X19" s="4899"/>
      <c r="Y19" s="4902"/>
      <c r="Z19" s="2448"/>
      <c r="AA19" s="2448"/>
      <c r="AB19" s="2448"/>
      <c r="AC19" s="2448"/>
      <c r="AD19" s="2448"/>
      <c r="AE19" s="1"/>
    </row>
    <row r="20" spans="1:31" ht="19.5" thickBot="1">
      <c r="B20" s="2995" t="str">
        <f>M9</f>
        <v>Желтая</v>
      </c>
      <c r="C20" s="2314"/>
      <c r="D20" s="2996" t="s">
        <v>115</v>
      </c>
      <c r="E20" s="4978"/>
      <c r="F20" s="4490"/>
      <c r="G20" s="4979"/>
      <c r="H20" s="2314"/>
      <c r="I20" s="2592"/>
      <c r="J20" s="2448"/>
      <c r="K20" s="2448"/>
      <c r="L20" s="2448"/>
      <c r="M20" s="2448"/>
      <c r="N20" s="1"/>
      <c r="P20" s="3004" t="str">
        <f>B20</f>
        <v>Желтая</v>
      </c>
      <c r="Q20" s="4948"/>
      <c r="R20" s="4949"/>
      <c r="S20" s="4848"/>
      <c r="T20" s="4978"/>
      <c r="U20" s="4490"/>
      <c r="V20" s="4979"/>
      <c r="W20" s="4978"/>
      <c r="X20" s="4490"/>
      <c r="Y20" s="4491"/>
      <c r="Z20" s="2448"/>
      <c r="AA20" s="2448"/>
      <c r="AB20" s="2448"/>
      <c r="AC20" s="2448"/>
      <c r="AD20" s="2448"/>
      <c r="AE20" s="1"/>
    </row>
    <row r="21" spans="1:31" ht="23.25" thickBot="1">
      <c r="B21" s="4913"/>
      <c r="C21" s="4914"/>
      <c r="D21" s="2997"/>
      <c r="E21" s="4917" t="s">
        <v>227</v>
      </c>
      <c r="F21" s="4918"/>
      <c r="G21" s="2998" t="s">
        <v>228</v>
      </c>
      <c r="H21" s="4915" t="s">
        <v>116</v>
      </c>
      <c r="I21" s="4915"/>
      <c r="J21" s="4919" t="s">
        <v>106</v>
      </c>
      <c r="K21" s="4920"/>
      <c r="L21" s="2448"/>
      <c r="M21" s="2448"/>
      <c r="N21" s="1"/>
      <c r="P21" s="4913"/>
      <c r="Q21" s="4914"/>
      <c r="R21" s="4915" t="s">
        <v>104</v>
      </c>
      <c r="S21" s="4916"/>
      <c r="T21" s="4917" t="s">
        <v>227</v>
      </c>
      <c r="U21" s="4918"/>
      <c r="V21" s="2998" t="s">
        <v>228</v>
      </c>
      <c r="W21" s="4928" t="s">
        <v>116</v>
      </c>
      <c r="X21" s="4915"/>
      <c r="Y21" s="4916"/>
      <c r="Z21" s="4919" t="s">
        <v>106</v>
      </c>
      <c r="AA21" s="4920"/>
      <c r="AB21" s="429"/>
      <c r="AC21" s="2448"/>
      <c r="AD21" s="2448"/>
      <c r="AE21" s="1"/>
    </row>
    <row r="22" spans="1:31" ht="15">
      <c r="B22" s="4921" t="s">
        <v>117</v>
      </c>
      <c r="C22" s="4922"/>
      <c r="D22" s="2973"/>
      <c r="E22" s="4924"/>
      <c r="F22" s="4925"/>
      <c r="G22" s="303"/>
      <c r="H22" s="4926"/>
      <c r="I22" s="4924"/>
      <c r="J22" s="4923"/>
      <c r="K22" s="4927"/>
      <c r="L22" s="2448"/>
      <c r="M22" s="2448"/>
      <c r="N22" s="1"/>
      <c r="P22" s="4921" t="s">
        <v>117</v>
      </c>
      <c r="Q22" s="4922"/>
      <c r="R22" s="4923"/>
      <c r="S22" s="4923"/>
      <c r="T22" s="4924"/>
      <c r="U22" s="4925"/>
      <c r="V22" s="303"/>
      <c r="W22" s="2762"/>
      <c r="X22" s="4926"/>
      <c r="Y22" s="4924"/>
      <c r="Z22" s="4923"/>
      <c r="AA22" s="4927"/>
      <c r="AB22" s="2975"/>
      <c r="AC22" s="2448"/>
      <c r="AD22" s="2448"/>
      <c r="AE22" s="1"/>
    </row>
    <row r="23" spans="1:31">
      <c r="B23" s="4892" t="s">
        <v>762</v>
      </c>
      <c r="C23" s="4893"/>
      <c r="D23" s="2968"/>
      <c r="E23" s="4212"/>
      <c r="F23" s="4768"/>
      <c r="G23" s="64"/>
      <c r="H23" s="4213"/>
      <c r="I23" s="4212"/>
      <c r="J23" s="4202"/>
      <c r="K23" s="4859"/>
      <c r="L23" s="2448"/>
      <c r="M23" s="2448"/>
      <c r="N23" s="1"/>
      <c r="P23" s="4892" t="str">
        <f>B23</f>
        <v>Булочки желтый</v>
      </c>
      <c r="Q23" s="4893"/>
      <c r="R23" s="4202"/>
      <c r="S23" s="4202"/>
      <c r="T23" s="4212"/>
      <c r="U23" s="4768"/>
      <c r="V23" s="64"/>
      <c r="W23" s="427"/>
      <c r="X23" s="4213"/>
      <c r="Y23" s="4212"/>
      <c r="Z23" s="4202"/>
      <c r="AA23" s="4859"/>
      <c r="AB23" s="2967"/>
      <c r="AC23" s="2448"/>
      <c r="AD23" s="2448"/>
      <c r="AE23" s="1"/>
    </row>
    <row r="24" spans="1:31" ht="13.5" thickBot="1">
      <c r="B24" s="4946" t="s">
        <v>118</v>
      </c>
      <c r="C24" s="4947"/>
      <c r="D24" s="2972"/>
      <c r="E24" s="4948"/>
      <c r="F24" s="4949"/>
      <c r="G24" s="90"/>
      <c r="H24" s="4848"/>
      <c r="I24" s="4948"/>
      <c r="J24" s="4805"/>
      <c r="K24" s="4849"/>
      <c r="L24" s="2448"/>
      <c r="M24" s="2448"/>
      <c r="N24" s="1"/>
      <c r="P24" s="4946" t="s">
        <v>118</v>
      </c>
      <c r="Q24" s="4947"/>
      <c r="R24" s="4805"/>
      <c r="S24" s="4805"/>
      <c r="T24" s="4948"/>
      <c r="U24" s="4949"/>
      <c r="V24" s="90"/>
      <c r="W24" s="4948"/>
      <c r="X24" s="4949"/>
      <c r="Y24" s="4848"/>
      <c r="Z24" s="4805"/>
      <c r="AA24" s="4849"/>
      <c r="AB24" s="2967"/>
      <c r="AC24" s="2448"/>
      <c r="AD24" s="2448"/>
      <c r="AE24" s="1"/>
    </row>
    <row r="25" spans="1:31" ht="13.5" thickBot="1">
      <c r="A25" s="51"/>
      <c r="B25" s="52"/>
      <c r="C25" s="53"/>
      <c r="D25" s="53"/>
      <c r="E25" s="53"/>
      <c r="F25" s="53"/>
      <c r="G25" s="4889" t="s">
        <v>761</v>
      </c>
      <c r="H25" s="4890"/>
      <c r="I25" s="4891"/>
      <c r="J25" s="53"/>
      <c r="K25" s="4875"/>
      <c r="L25" s="4875"/>
      <c r="M25" s="2999"/>
      <c r="N25" s="54"/>
      <c r="P25" s="3005"/>
      <c r="Q25" s="3006"/>
      <c r="R25" s="3006"/>
      <c r="S25" s="3006"/>
      <c r="T25" s="3007"/>
      <c r="U25" s="53"/>
      <c r="V25" s="4889" t="s">
        <v>761</v>
      </c>
      <c r="W25" s="4890"/>
      <c r="X25" s="4890"/>
      <c r="Y25" s="4891"/>
      <c r="Z25" s="53"/>
      <c r="AA25" s="4875"/>
      <c r="AB25" s="4875"/>
      <c r="AC25" s="4875"/>
      <c r="AD25" s="4875"/>
      <c r="AE25" s="54"/>
    </row>
    <row r="26" spans="1:31" ht="21.75" thickBot="1">
      <c r="B26" s="424" t="s">
        <v>24</v>
      </c>
      <c r="C26" s="431">
        <v>0</v>
      </c>
      <c r="D26" s="425">
        <v>0.22916666666666666</v>
      </c>
      <c r="E26" s="55" t="s">
        <v>120</v>
      </c>
      <c r="F26" s="56"/>
      <c r="G26" s="2983">
        <v>0</v>
      </c>
      <c r="H26" s="2800">
        <v>0.22916666666666666</v>
      </c>
      <c r="I26" s="2792" t="s">
        <v>120</v>
      </c>
      <c r="J26" s="57"/>
      <c r="K26" s="2066"/>
      <c r="L26" s="2758"/>
      <c r="M26" s="2067"/>
      <c r="N26" s="58"/>
      <c r="P26" s="424" t="s">
        <v>24</v>
      </c>
      <c r="Q26" s="2765">
        <v>0.375</v>
      </c>
      <c r="R26" s="2885" t="s">
        <v>350</v>
      </c>
      <c r="S26" s="2787">
        <v>0.8125</v>
      </c>
      <c r="T26" s="2792" t="s">
        <v>120</v>
      </c>
      <c r="U26" s="56"/>
      <c r="V26" s="2765">
        <f>Q26</f>
        <v>0.375</v>
      </c>
      <c r="W26" s="2885" t="s">
        <v>350</v>
      </c>
      <c r="X26" s="2797">
        <v>0.8125</v>
      </c>
      <c r="Y26" s="2792" t="s">
        <v>120</v>
      </c>
      <c r="Z26" s="57"/>
      <c r="AA26" s="2066"/>
      <c r="AB26" s="2066"/>
      <c r="AC26" s="2758"/>
      <c r="AD26" s="2067"/>
      <c r="AE26" s="58"/>
    </row>
    <row r="27" spans="1:31" ht="15">
      <c r="B27" s="2069" t="s">
        <v>80</v>
      </c>
      <c r="C27" s="2818"/>
      <c r="D27" s="2809">
        <v>400</v>
      </c>
      <c r="E27" s="59"/>
      <c r="F27" s="2970"/>
      <c r="G27" s="61"/>
      <c r="H27" s="2801">
        <v>100</v>
      </c>
      <c r="I27" s="107"/>
      <c r="J27" s="62"/>
      <c r="K27" s="2970"/>
      <c r="L27" s="2969"/>
      <c r="M27" s="2448"/>
      <c r="N27" s="1"/>
      <c r="P27" s="2069" t="s">
        <v>80</v>
      </c>
      <c r="Q27" s="2779">
        <f>'10,00'!F5</f>
        <v>0</v>
      </c>
      <c r="R27" s="2783">
        <v>0</v>
      </c>
      <c r="S27" s="2788">
        <f>'19,00'!F5</f>
        <v>0</v>
      </c>
      <c r="T27" s="2793"/>
      <c r="U27" s="2970"/>
      <c r="V27" s="2769">
        <f>'10,00'!F6</f>
        <v>0</v>
      </c>
      <c r="W27" s="2774"/>
      <c r="X27" s="2788">
        <f>'19,00'!F6</f>
        <v>0</v>
      </c>
      <c r="Y27" s="107"/>
      <c r="Z27" s="62"/>
      <c r="AA27" s="2151"/>
      <c r="AB27" s="2151"/>
      <c r="AC27" s="2151"/>
      <c r="AD27" s="2448"/>
      <c r="AE27" s="1"/>
    </row>
    <row r="28" spans="1:31" ht="15">
      <c r="B28" s="2981" t="str">
        <f>P28</f>
        <v>Восток 5</v>
      </c>
      <c r="C28" s="2819"/>
      <c r="D28" s="2810">
        <v>0</v>
      </c>
      <c r="E28" s="64"/>
      <c r="F28" s="2970"/>
      <c r="G28" s="65"/>
      <c r="H28" s="2802">
        <v>0</v>
      </c>
      <c r="I28" s="47"/>
      <c r="J28" s="62"/>
      <c r="K28" s="2970"/>
      <c r="L28" s="2969"/>
      <c r="M28" s="2448"/>
      <c r="N28" s="1"/>
      <c r="P28" s="2981" t="s">
        <v>522</v>
      </c>
      <c r="Q28" s="2771">
        <f>'10,00'!O5</f>
        <v>0</v>
      </c>
      <c r="R28" s="2784">
        <v>0</v>
      </c>
      <c r="S28" s="2789">
        <f>'19,00'!O5</f>
        <v>0</v>
      </c>
      <c r="T28" s="2794"/>
      <c r="U28" s="2970"/>
      <c r="V28" s="2769">
        <f>'10,00'!O6</f>
        <v>0</v>
      </c>
      <c r="W28" s="2774"/>
      <c r="X28" s="2789">
        <f>'19,00'!O6</f>
        <v>0</v>
      </c>
      <c r="Y28" s="47"/>
      <c r="Z28" s="62"/>
      <c r="AA28" s="2151"/>
      <c r="AB28" s="2151"/>
      <c r="AC28" s="2151"/>
      <c r="AD28" s="2448"/>
      <c r="AE28" s="1"/>
    </row>
    <row r="29" spans="1:31" ht="15">
      <c r="B29" s="2981" t="s">
        <v>81</v>
      </c>
      <c r="C29" s="2819"/>
      <c r="D29" s="2810">
        <v>100</v>
      </c>
      <c r="E29" s="64"/>
      <c r="F29" s="2970"/>
      <c r="G29" s="65"/>
      <c r="H29" s="2802">
        <v>20</v>
      </c>
      <c r="I29" s="47"/>
      <c r="J29" s="62"/>
      <c r="K29" s="2970"/>
      <c r="L29" s="2969"/>
      <c r="M29" s="2448"/>
      <c r="N29" s="1"/>
      <c r="P29" s="2981" t="s">
        <v>81</v>
      </c>
      <c r="Q29" s="2771">
        <f>'10,00'!X5</f>
        <v>75</v>
      </c>
      <c r="R29" s="2784">
        <v>0</v>
      </c>
      <c r="S29" s="2789">
        <f>'19,00'!X5</f>
        <v>75</v>
      </c>
      <c r="T29" s="2794"/>
      <c r="U29" s="2970"/>
      <c r="V29" s="2769">
        <f>'10,00'!X6</f>
        <v>20</v>
      </c>
      <c r="W29" s="2774"/>
      <c r="X29" s="2789">
        <f>'19,00'!X6</f>
        <v>20</v>
      </c>
      <c r="Y29" s="47"/>
      <c r="Z29" s="62"/>
      <c r="AA29" s="2151"/>
      <c r="AB29" s="2151"/>
      <c r="AC29" s="2151"/>
      <c r="AD29" s="2448"/>
      <c r="AE29" s="1"/>
    </row>
    <row r="30" spans="1:31" ht="15">
      <c r="B30" s="2981" t="s">
        <v>82</v>
      </c>
      <c r="C30" s="2819"/>
      <c r="D30" s="2810">
        <v>150</v>
      </c>
      <c r="E30" s="64"/>
      <c r="F30" s="2970"/>
      <c r="G30" s="65"/>
      <c r="H30" s="2802">
        <v>10</v>
      </c>
      <c r="I30" s="47"/>
      <c r="J30" s="62"/>
      <c r="K30" s="2970"/>
      <c r="L30" s="2969"/>
      <c r="M30" s="2448"/>
      <c r="N30" s="1"/>
      <c r="P30" s="2981" t="s">
        <v>82</v>
      </c>
      <c r="Q30" s="2771">
        <f>'10,00'!F57</f>
        <v>25</v>
      </c>
      <c r="R30" s="2785">
        <v>0</v>
      </c>
      <c r="S30" s="2789">
        <f>'19,00'!F57</f>
        <v>25</v>
      </c>
      <c r="T30" s="2794"/>
      <c r="U30" s="2970"/>
      <c r="V30" s="2769">
        <f>'10,00'!F58</f>
        <v>10</v>
      </c>
      <c r="W30" s="2775"/>
      <c r="X30" s="2789">
        <f>'19,00'!F58</f>
        <v>0</v>
      </c>
      <c r="Y30" s="47"/>
      <c r="Z30" s="62"/>
      <c r="AA30" s="2151"/>
      <c r="AB30" s="2151"/>
      <c r="AC30" s="2151"/>
      <c r="AD30" s="2448"/>
      <c r="AE30" s="1"/>
    </row>
    <row r="31" spans="1:31" ht="15">
      <c r="B31" s="2981" t="s">
        <v>121</v>
      </c>
      <c r="C31" s="2819"/>
      <c r="D31" s="2810">
        <v>350</v>
      </c>
      <c r="E31" s="64"/>
      <c r="F31" s="2970"/>
      <c r="G31" s="65"/>
      <c r="H31" s="2802">
        <v>100</v>
      </c>
      <c r="I31" s="47"/>
      <c r="J31" s="62"/>
      <c r="K31" s="2970"/>
      <c r="L31" s="2969"/>
      <c r="M31" s="2448"/>
      <c r="N31" s="1"/>
      <c r="P31" s="2981" t="s">
        <v>121</v>
      </c>
      <c r="Q31" s="2771">
        <f>'10,00'!O57</f>
        <v>150</v>
      </c>
      <c r="R31" s="2785">
        <v>0</v>
      </c>
      <c r="S31" s="2789">
        <f>'19,00'!O57</f>
        <v>150</v>
      </c>
      <c r="T31" s="2794"/>
      <c r="U31" s="2970"/>
      <c r="V31" s="2769">
        <f>'10,00'!O58</f>
        <v>25</v>
      </c>
      <c r="W31" s="2775"/>
      <c r="X31" s="2789">
        <f>'19,00'!O58</f>
        <v>40</v>
      </c>
      <c r="Y31" s="47"/>
      <c r="Z31" s="62"/>
      <c r="AA31" s="2151"/>
      <c r="AB31" s="2151"/>
      <c r="AC31" s="2151"/>
      <c r="AD31" s="2448"/>
      <c r="AE31" s="1"/>
    </row>
    <row r="32" spans="1:31" ht="15">
      <c r="B32" s="2981" t="s">
        <v>122</v>
      </c>
      <c r="C32" s="2819"/>
      <c r="D32" s="2810">
        <v>350</v>
      </c>
      <c r="E32" s="64"/>
      <c r="F32" s="2970"/>
      <c r="G32" s="65"/>
      <c r="H32" s="2802">
        <v>45</v>
      </c>
      <c r="I32" s="47"/>
      <c r="J32" s="62"/>
      <c r="K32" s="2970"/>
      <c r="L32" s="2969"/>
      <c r="M32" s="2448"/>
      <c r="N32" s="1"/>
      <c r="P32" s="2981" t="s">
        <v>122</v>
      </c>
      <c r="Q32" s="2771">
        <f>'10,00'!X57</f>
        <v>175</v>
      </c>
      <c r="R32" s="2785">
        <v>0</v>
      </c>
      <c r="S32" s="2789">
        <f>'19,00'!X57</f>
        <v>75</v>
      </c>
      <c r="T32" s="2794"/>
      <c r="U32" s="2970"/>
      <c r="V32" s="2769">
        <f>'10,00'!X58</f>
        <v>45</v>
      </c>
      <c r="W32" s="2775"/>
      <c r="X32" s="2789">
        <f>'19,00'!X58</f>
        <v>15</v>
      </c>
      <c r="Y32" s="47"/>
      <c r="Z32" s="62"/>
      <c r="AA32" s="2151"/>
      <c r="AB32" s="2151"/>
      <c r="AC32" s="2151"/>
      <c r="AD32" s="2448"/>
      <c r="AE32" s="1"/>
    </row>
    <row r="33" spans="2:31" ht="15">
      <c r="B33" s="2981" t="s">
        <v>85</v>
      </c>
      <c r="C33" s="2819"/>
      <c r="D33" s="2810">
        <v>0</v>
      </c>
      <c r="E33" s="64"/>
      <c r="F33" s="2970"/>
      <c r="G33" s="65"/>
      <c r="H33" s="2802">
        <v>0</v>
      </c>
      <c r="I33" s="47"/>
      <c r="J33" s="62"/>
      <c r="K33" s="2970"/>
      <c r="L33" s="2969"/>
      <c r="M33" s="2448"/>
      <c r="N33" s="1"/>
      <c r="P33" s="2981" t="s">
        <v>872</v>
      </c>
      <c r="Q33" s="2771">
        <f>'10,00'!F109</f>
        <v>0</v>
      </c>
      <c r="R33" s="2785"/>
      <c r="S33" s="2789">
        <f>'19,00'!F109</f>
        <v>0</v>
      </c>
      <c r="T33" s="2794"/>
      <c r="U33" s="2970"/>
      <c r="V33" s="2769">
        <f>'10,00'!F110</f>
        <v>0</v>
      </c>
      <c r="W33" s="2775"/>
      <c r="X33" s="2789">
        <f>'19,00'!F110</f>
        <v>0</v>
      </c>
      <c r="Y33" s="47"/>
      <c r="Z33" s="62"/>
      <c r="AA33" s="2151"/>
      <c r="AB33" s="2151"/>
      <c r="AC33" s="2151"/>
      <c r="AD33" s="2448"/>
      <c r="AE33" s="1"/>
    </row>
    <row r="34" spans="2:31" ht="15">
      <c r="B34" s="2981" t="s">
        <v>123</v>
      </c>
      <c r="C34" s="2819"/>
      <c r="D34" s="2810">
        <v>125</v>
      </c>
      <c r="E34" s="64"/>
      <c r="F34" s="2970"/>
      <c r="G34" s="65"/>
      <c r="H34" s="2802">
        <v>30</v>
      </c>
      <c r="I34" s="47"/>
      <c r="J34" s="62"/>
      <c r="K34" s="2970"/>
      <c r="L34" s="2969"/>
      <c r="M34" s="2448"/>
      <c r="N34" s="1"/>
      <c r="P34" s="2981" t="s">
        <v>123</v>
      </c>
      <c r="Q34" s="2771">
        <f>'10,00'!X109</f>
        <v>125</v>
      </c>
      <c r="R34" s="2785">
        <v>0</v>
      </c>
      <c r="S34" s="2789">
        <f>'19,00'!X109</f>
        <v>100</v>
      </c>
      <c r="T34" s="2794"/>
      <c r="U34" s="2970"/>
      <c r="V34" s="2769">
        <f>'10,00'!X110</f>
        <v>5</v>
      </c>
      <c r="W34" s="2775"/>
      <c r="X34" s="2789">
        <f>'19,00'!X110</f>
        <v>35</v>
      </c>
      <c r="Y34" s="47"/>
      <c r="Z34" s="62"/>
      <c r="AA34" s="2151"/>
      <c r="AB34" s="2151"/>
      <c r="AC34" s="2151"/>
      <c r="AD34" s="2448"/>
      <c r="AE34" s="1"/>
    </row>
    <row r="35" spans="2:31" ht="15">
      <c r="B35" s="2981" t="s">
        <v>88</v>
      </c>
      <c r="C35" s="2819"/>
      <c r="D35" s="2810">
        <v>0</v>
      </c>
      <c r="E35" s="64"/>
      <c r="F35" s="2970"/>
      <c r="G35" s="65"/>
      <c r="H35" s="2802">
        <v>0</v>
      </c>
      <c r="I35" s="47"/>
      <c r="J35" s="62"/>
      <c r="K35" s="2970"/>
      <c r="L35" s="2969"/>
      <c r="M35" s="2448"/>
      <c r="N35" s="1"/>
      <c r="P35" s="2981" t="s">
        <v>898</v>
      </c>
      <c r="Q35" s="2771">
        <f>'10,00'!O109</f>
        <v>0</v>
      </c>
      <c r="R35" s="2785">
        <v>0</v>
      </c>
      <c r="S35" s="2789">
        <f>'19,00'!O109</f>
        <v>0</v>
      </c>
      <c r="T35" s="2794"/>
      <c r="U35" s="2970"/>
      <c r="V35" s="2769">
        <f>'10,00'!O110</f>
        <v>0</v>
      </c>
      <c r="W35" s="2775"/>
      <c r="X35" s="2789">
        <f>'19,00'!O110</f>
        <v>0</v>
      </c>
      <c r="Y35" s="47"/>
      <c r="Z35" s="62"/>
      <c r="AA35" s="2151"/>
      <c r="AB35" s="2151"/>
      <c r="AC35" s="2151"/>
      <c r="AD35" s="2448"/>
      <c r="AE35" s="1"/>
    </row>
    <row r="36" spans="2:31" ht="15">
      <c r="B36" s="2981" t="s">
        <v>89</v>
      </c>
      <c r="C36" s="2819"/>
      <c r="D36" s="2810">
        <v>0</v>
      </c>
      <c r="E36" s="64"/>
      <c r="F36" s="2970"/>
      <c r="G36" s="65"/>
      <c r="H36" s="2802">
        <v>0</v>
      </c>
      <c r="I36" s="47"/>
      <c r="J36" s="62"/>
      <c r="K36" s="2970"/>
      <c r="L36" s="2969"/>
      <c r="M36" s="2448"/>
      <c r="N36" s="1"/>
      <c r="P36" s="2981" t="s">
        <v>89</v>
      </c>
      <c r="Q36" s="2771">
        <f>'10,00'!O161</f>
        <v>0</v>
      </c>
      <c r="R36" s="2785">
        <v>0</v>
      </c>
      <c r="S36" s="2789">
        <f>'19,00'!O161</f>
        <v>0</v>
      </c>
      <c r="T36" s="2794"/>
      <c r="U36" s="2970"/>
      <c r="V36" s="2769">
        <f>'10,00'!O162</f>
        <v>0</v>
      </c>
      <c r="W36" s="2775"/>
      <c r="X36" s="2789">
        <f>'19,00'!O162</f>
        <v>0</v>
      </c>
      <c r="Y36" s="47"/>
      <c r="Z36" s="62"/>
      <c r="AA36" s="2151"/>
      <c r="AB36" s="2151"/>
      <c r="AC36" s="2151"/>
      <c r="AD36" s="2448"/>
      <c r="AE36" s="1"/>
    </row>
    <row r="37" spans="2:31" ht="15">
      <c r="B37" s="2981" t="s">
        <v>90</v>
      </c>
      <c r="C37" s="2819"/>
      <c r="D37" s="2810">
        <v>325</v>
      </c>
      <c r="E37" s="64"/>
      <c r="F37" s="2970"/>
      <c r="G37" s="65"/>
      <c r="H37" s="2802">
        <v>35</v>
      </c>
      <c r="I37" s="47"/>
      <c r="J37" s="62"/>
      <c r="K37" s="2970"/>
      <c r="L37" s="2969"/>
      <c r="M37" s="2448"/>
      <c r="N37" s="1"/>
      <c r="P37" s="2981" t="s">
        <v>90</v>
      </c>
      <c r="Q37" s="2771">
        <f>'10,00'!X161</f>
        <v>150</v>
      </c>
      <c r="R37" s="2785">
        <v>0</v>
      </c>
      <c r="S37" s="2789">
        <f>'19,00'!X161</f>
        <v>150</v>
      </c>
      <c r="T37" s="2794"/>
      <c r="U37" s="2970"/>
      <c r="V37" s="2769">
        <f>'10,00'!X162</f>
        <v>20</v>
      </c>
      <c r="W37" s="2775"/>
      <c r="X37" s="2789">
        <f>'19,00'!X162</f>
        <v>20</v>
      </c>
      <c r="Y37" s="47"/>
      <c r="Z37" s="62"/>
      <c r="AA37" s="2151"/>
      <c r="AB37" s="2151"/>
      <c r="AC37" s="2151"/>
      <c r="AD37" s="2448"/>
      <c r="AE37" s="1"/>
    </row>
    <row r="38" spans="2:31" ht="15">
      <c r="B38" s="2981" t="s">
        <v>343</v>
      </c>
      <c r="C38" s="2819"/>
      <c r="D38" s="2810">
        <v>100</v>
      </c>
      <c r="E38" s="64"/>
      <c r="F38" s="2970"/>
      <c r="G38" s="65"/>
      <c r="H38" s="2802">
        <v>15</v>
      </c>
      <c r="I38" s="47"/>
      <c r="J38" s="62"/>
      <c r="K38" s="2970"/>
      <c r="L38" s="2969"/>
      <c r="M38" s="2448"/>
      <c r="N38" s="1"/>
      <c r="P38" s="2981" t="s">
        <v>343</v>
      </c>
      <c r="Q38" s="2771">
        <f>'10,00'!F213</f>
        <v>50</v>
      </c>
      <c r="R38" s="2785">
        <v>0</v>
      </c>
      <c r="S38" s="2789">
        <f>'19,00'!F213</f>
        <v>25</v>
      </c>
      <c r="T38" s="2794"/>
      <c r="U38" s="2970"/>
      <c r="V38" s="2769">
        <f>'10,00'!F214</f>
        <v>10</v>
      </c>
      <c r="W38" s="2775"/>
      <c r="X38" s="2789">
        <f>'19,00'!F214</f>
        <v>0</v>
      </c>
      <c r="Y38" s="47"/>
      <c r="Z38" s="62"/>
      <c r="AA38" s="2151"/>
      <c r="AB38" s="2151"/>
      <c r="AC38" s="2151"/>
      <c r="AD38" s="2448"/>
      <c r="AE38" s="1"/>
    </row>
    <row r="39" spans="2:31" ht="15">
      <c r="B39" s="2982" t="s">
        <v>92</v>
      </c>
      <c r="C39" s="2819"/>
      <c r="D39" s="2810">
        <v>100</v>
      </c>
      <c r="E39" s="64"/>
      <c r="F39" s="2970"/>
      <c r="G39" s="65"/>
      <c r="H39" s="2802">
        <v>23</v>
      </c>
      <c r="I39" s="47"/>
      <c r="J39" s="62"/>
      <c r="K39" s="2970"/>
      <c r="L39" s="2969"/>
      <c r="M39" s="2448"/>
      <c r="N39" s="66"/>
      <c r="P39" s="2982" t="s">
        <v>92</v>
      </c>
      <c r="Q39" s="2771">
        <f>'10,00'!X213</f>
        <v>0</v>
      </c>
      <c r="R39" s="2785">
        <v>0</v>
      </c>
      <c r="S39" s="2789">
        <f>'19,00'!X213</f>
        <v>0</v>
      </c>
      <c r="T39" s="2794"/>
      <c r="U39" s="2970"/>
      <c r="V39" s="2769">
        <f>'10,00'!X214</f>
        <v>0</v>
      </c>
      <c r="W39" s="2775"/>
      <c r="X39" s="2789">
        <f>'19,00'!X214</f>
        <v>0</v>
      </c>
      <c r="Y39" s="47"/>
      <c r="Z39" s="62"/>
      <c r="AA39" s="2151"/>
      <c r="AB39" s="2151"/>
      <c r="AC39" s="2151"/>
      <c r="AD39" s="2448"/>
      <c r="AE39" s="66"/>
    </row>
    <row r="40" spans="2:31" ht="15">
      <c r="B40" s="2982" t="s">
        <v>93</v>
      </c>
      <c r="C40" s="2819"/>
      <c r="D40" s="2810">
        <v>0</v>
      </c>
      <c r="E40" s="64"/>
      <c r="F40" s="2970"/>
      <c r="G40" s="65"/>
      <c r="H40" s="2802">
        <v>0</v>
      </c>
      <c r="I40" s="47"/>
      <c r="J40" s="62"/>
      <c r="K40" s="2970"/>
      <c r="L40" s="2969"/>
      <c r="M40" s="2448"/>
      <c r="N40" s="66"/>
      <c r="P40" s="2982" t="s">
        <v>93</v>
      </c>
      <c r="Q40" s="2771">
        <f>'10,00'!F265</f>
        <v>0</v>
      </c>
      <c r="R40" s="2785">
        <v>0</v>
      </c>
      <c r="S40" s="2789">
        <f>'19,00'!F265</f>
        <v>0</v>
      </c>
      <c r="T40" s="2794"/>
      <c r="U40" s="2970"/>
      <c r="V40" s="2769">
        <f>'10,00'!F266</f>
        <v>0</v>
      </c>
      <c r="W40" s="2775"/>
      <c r="X40" s="2789">
        <f>'19,00'!F266</f>
        <v>0</v>
      </c>
      <c r="Y40" s="47"/>
      <c r="Z40" s="62"/>
      <c r="AA40" s="2151"/>
      <c r="AB40" s="2151"/>
      <c r="AC40" s="2151"/>
      <c r="AD40" s="2448"/>
      <c r="AE40" s="66"/>
    </row>
    <row r="41" spans="2:31" ht="15">
      <c r="B41" s="2982" t="s">
        <v>542</v>
      </c>
      <c r="C41" s="2819"/>
      <c r="D41" s="2810">
        <v>150</v>
      </c>
      <c r="E41" s="64"/>
      <c r="F41" s="2970"/>
      <c r="G41" s="65"/>
      <c r="H41" s="2802">
        <v>30</v>
      </c>
      <c r="I41" s="47"/>
      <c r="J41" s="62"/>
      <c r="K41" s="2970"/>
      <c r="L41" s="2969"/>
      <c r="M41" s="2448"/>
      <c r="N41" s="66"/>
      <c r="P41" s="2982" t="str">
        <f>B41</f>
        <v>Весна</v>
      </c>
      <c r="Q41" s="2771">
        <f>'10,00'!O265</f>
        <v>175</v>
      </c>
      <c r="R41" s="2785">
        <v>0</v>
      </c>
      <c r="S41" s="2789">
        <f>'19,00'!O265</f>
        <v>50</v>
      </c>
      <c r="T41" s="2794"/>
      <c r="U41" s="2970"/>
      <c r="V41" s="2769">
        <f>'10,00'!O266</f>
        <v>20</v>
      </c>
      <c r="W41" s="2775"/>
      <c r="X41" s="2789">
        <f>'19,00'!O266</f>
        <v>20</v>
      </c>
      <c r="Y41" s="47"/>
      <c r="Z41" s="62"/>
      <c r="AA41" s="2151"/>
      <c r="AB41" s="2151"/>
      <c r="AC41" s="2151"/>
      <c r="AD41" s="2448"/>
      <c r="AE41" s="66"/>
    </row>
    <row r="42" spans="2:31" ht="15">
      <c r="B42" s="2982" t="s">
        <v>610</v>
      </c>
      <c r="C42" s="2819"/>
      <c r="D42" s="2810">
        <v>0</v>
      </c>
      <c r="E42" s="64"/>
      <c r="F42" s="2970"/>
      <c r="G42" s="65"/>
      <c r="H42" s="2802">
        <v>0</v>
      </c>
      <c r="I42" s="47"/>
      <c r="J42" s="62"/>
      <c r="K42" s="2970"/>
      <c r="L42" s="2969"/>
      <c r="M42" s="2448"/>
      <c r="N42" s="66"/>
      <c r="P42" s="2982" t="str">
        <f>B42</f>
        <v>12 мкр</v>
      </c>
      <c r="Q42" s="2771">
        <f>'10,00'!F317</f>
        <v>0</v>
      </c>
      <c r="R42" s="2785">
        <v>0</v>
      </c>
      <c r="S42" s="2789">
        <f>'19,00'!F318</f>
        <v>0</v>
      </c>
      <c r="T42" s="2794"/>
      <c r="U42" s="2970"/>
      <c r="V42" s="2769">
        <f>'10,00'!F318</f>
        <v>0</v>
      </c>
      <c r="W42" s="2775"/>
      <c r="X42" s="2789">
        <f>'19,00'!F319</f>
        <v>0</v>
      </c>
      <c r="Y42" s="47"/>
      <c r="Z42" s="62"/>
      <c r="AA42" s="2151"/>
      <c r="AB42" s="2151"/>
      <c r="AC42" s="2151"/>
      <c r="AD42" s="2448"/>
      <c r="AE42" s="66"/>
    </row>
    <row r="43" spans="2:31" ht="15" hidden="1" customHeight="1">
      <c r="B43" s="2766" t="s">
        <v>513</v>
      </c>
      <c r="C43" s="2820"/>
      <c r="D43" s="2811"/>
      <c r="E43" s="1596"/>
      <c r="F43" s="1597"/>
      <c r="G43" s="1598"/>
      <c r="H43" s="2803"/>
      <c r="I43" s="2798"/>
      <c r="J43" s="1599"/>
      <c r="K43" s="1597"/>
      <c r="L43" s="2760"/>
      <c r="M43" s="3000"/>
      <c r="N43" s="66"/>
      <c r="P43" s="2766" t="s">
        <v>513</v>
      </c>
      <c r="Q43" s="2770"/>
      <c r="R43" s="2776"/>
      <c r="S43" s="2790"/>
      <c r="T43" s="2795"/>
      <c r="U43" s="2519"/>
      <c r="V43" s="2770"/>
      <c r="W43" s="2776"/>
      <c r="X43" s="2790"/>
      <c r="Y43" s="2798"/>
      <c r="Z43" s="1664"/>
      <c r="AA43" s="2759"/>
      <c r="AB43" s="2759"/>
      <c r="AC43" s="2759"/>
      <c r="AD43" s="2448"/>
      <c r="AE43" s="66"/>
    </row>
    <row r="44" spans="2:31" ht="15" hidden="1" customHeight="1">
      <c r="B44" s="2766" t="s">
        <v>498</v>
      </c>
      <c r="C44" s="2820"/>
      <c r="D44" s="2811"/>
      <c r="E44" s="1596"/>
      <c r="F44" s="1597"/>
      <c r="G44" s="1598"/>
      <c r="H44" s="2803"/>
      <c r="I44" s="2798"/>
      <c r="J44" s="1599"/>
      <c r="K44" s="1597"/>
      <c r="L44" s="2760"/>
      <c r="M44" s="3000"/>
      <c r="N44" s="66"/>
      <c r="P44" s="2766" t="s">
        <v>498</v>
      </c>
      <c r="Q44" s="2770"/>
      <c r="R44" s="2776"/>
      <c r="S44" s="2790"/>
      <c r="T44" s="2795"/>
      <c r="U44" s="2519"/>
      <c r="V44" s="2770"/>
      <c r="W44" s="2776"/>
      <c r="X44" s="2790"/>
      <c r="Y44" s="2798"/>
      <c r="Z44" s="1664"/>
      <c r="AA44" s="2759"/>
      <c r="AB44" s="2759"/>
      <c r="AC44" s="2759"/>
      <c r="AD44" s="2448"/>
      <c r="AE44" s="66"/>
    </row>
    <row r="45" spans="2:31" ht="15" hidden="1" customHeight="1">
      <c r="B45" s="2766" t="s">
        <v>499</v>
      </c>
      <c r="C45" s="2820"/>
      <c r="D45" s="2811"/>
      <c r="E45" s="1596"/>
      <c r="F45" s="1597"/>
      <c r="G45" s="1598"/>
      <c r="H45" s="2803"/>
      <c r="I45" s="2798"/>
      <c r="J45" s="1599"/>
      <c r="K45" s="1597"/>
      <c r="L45" s="2760"/>
      <c r="M45" s="3000"/>
      <c r="N45" s="66"/>
      <c r="P45" s="2766" t="s">
        <v>499</v>
      </c>
      <c r="Q45" s="2770"/>
      <c r="R45" s="2776"/>
      <c r="S45" s="2790"/>
      <c r="T45" s="2795"/>
      <c r="U45" s="2519"/>
      <c r="V45" s="2770"/>
      <c r="W45" s="2776"/>
      <c r="X45" s="2790"/>
      <c r="Y45" s="2798"/>
      <c r="Z45" s="1664"/>
      <c r="AA45" s="2759"/>
      <c r="AB45" s="2759"/>
      <c r="AC45" s="2759"/>
      <c r="AD45" s="2448"/>
      <c r="AE45" s="66"/>
    </row>
    <row r="46" spans="2:31" ht="15" hidden="1" customHeight="1">
      <c r="B46" s="2766" t="s">
        <v>598</v>
      </c>
      <c r="C46" s="2820"/>
      <c r="D46" s="2811"/>
      <c r="E46" s="1596"/>
      <c r="F46" s="1597"/>
      <c r="G46" s="1598"/>
      <c r="H46" s="2803"/>
      <c r="I46" s="2798"/>
      <c r="J46" s="1599"/>
      <c r="K46" s="1597"/>
      <c r="L46" s="2760"/>
      <c r="M46" s="3000"/>
      <c r="N46" s="66"/>
      <c r="P46" s="2766" t="str">
        <f>B46</f>
        <v>Оазис Весна</v>
      </c>
      <c r="Q46" s="2770"/>
      <c r="R46" s="2776"/>
      <c r="S46" s="2790"/>
      <c r="T46" s="2795"/>
      <c r="U46" s="2519"/>
      <c r="V46" s="2770"/>
      <c r="W46" s="2776"/>
      <c r="X46" s="2790"/>
      <c r="Y46" s="2798"/>
      <c r="Z46" s="1664"/>
      <c r="AA46" s="2759"/>
      <c r="AB46" s="2759"/>
      <c r="AC46" s="2759"/>
      <c r="AD46" s="2448"/>
      <c r="AE46" s="66"/>
    </row>
    <row r="47" spans="2:31" ht="15" hidden="1" customHeight="1">
      <c r="B47" s="2766" t="s">
        <v>607</v>
      </c>
      <c r="C47" s="2820"/>
      <c r="D47" s="2811"/>
      <c r="E47" s="1596"/>
      <c r="F47" s="1597"/>
      <c r="G47" s="1598"/>
      <c r="H47" s="2803"/>
      <c r="I47" s="2798"/>
      <c r="J47" s="1599"/>
      <c r="K47" s="1597"/>
      <c r="L47" s="2760"/>
      <c r="M47" s="3000"/>
      <c r="N47" s="66"/>
      <c r="P47" s="2766" t="str">
        <f>B47</f>
        <v>Оазис Карпинк</v>
      </c>
      <c r="Q47" s="2770"/>
      <c r="R47" s="2776"/>
      <c r="S47" s="2790"/>
      <c r="T47" s="2795"/>
      <c r="U47" s="2519"/>
      <c r="V47" s="2770"/>
      <c r="W47" s="2776"/>
      <c r="X47" s="2790"/>
      <c r="Y47" s="2798"/>
      <c r="Z47" s="1664"/>
      <c r="AA47" s="2759"/>
      <c r="AB47" s="2759"/>
      <c r="AC47" s="2759"/>
      <c r="AD47" s="2448"/>
      <c r="AE47" s="66"/>
    </row>
    <row r="48" spans="2:31" ht="15" hidden="1" customHeight="1">
      <c r="B48" s="2766" t="s">
        <v>630</v>
      </c>
      <c r="C48" s="2820"/>
      <c r="D48" s="2811"/>
      <c r="E48" s="1596"/>
      <c r="F48" s="1597"/>
      <c r="G48" s="1598"/>
      <c r="H48" s="2803"/>
      <c r="I48" s="2798"/>
      <c r="J48" s="1599"/>
      <c r="K48" s="1597"/>
      <c r="L48" s="2760"/>
      <c r="M48" s="3000"/>
      <c r="N48" s="66"/>
      <c r="P48" s="2766" t="s">
        <v>630</v>
      </c>
      <c r="Q48" s="2770"/>
      <c r="R48" s="2776"/>
      <c r="S48" s="2790"/>
      <c r="T48" s="2795"/>
      <c r="U48" s="2519"/>
      <c r="V48" s="2770"/>
      <c r="W48" s="2776"/>
      <c r="X48" s="2790"/>
      <c r="Y48" s="2798"/>
      <c r="Z48" s="1664"/>
      <c r="AA48" s="2759"/>
      <c r="AB48" s="2759"/>
      <c r="AC48" s="2759"/>
      <c r="AD48" s="2448"/>
      <c r="AE48" s="66"/>
    </row>
    <row r="49" spans="2:31" ht="15" hidden="1" customHeight="1">
      <c r="B49" s="2766" t="s">
        <v>650</v>
      </c>
      <c r="C49" s="2820"/>
      <c r="D49" s="2811"/>
      <c r="E49" s="1596"/>
      <c r="F49" s="1597"/>
      <c r="G49" s="1598"/>
      <c r="H49" s="2803"/>
      <c r="I49" s="2798"/>
      <c r="J49" s="1599"/>
      <c r="K49" s="1597"/>
      <c r="L49" s="2760"/>
      <c r="M49" s="3000"/>
      <c r="N49" s="66"/>
      <c r="P49" s="2766" t="s">
        <v>650</v>
      </c>
      <c r="Q49" s="2770"/>
      <c r="R49" s="2776"/>
      <c r="S49" s="2790"/>
      <c r="T49" s="2795"/>
      <c r="U49" s="2519"/>
      <c r="V49" s="2770"/>
      <c r="W49" s="2776"/>
      <c r="X49" s="2790"/>
      <c r="Y49" s="2798"/>
      <c r="Z49" s="1664"/>
      <c r="AA49" s="2759"/>
      <c r="AB49" s="2759"/>
      <c r="AC49" s="2759"/>
      <c r="AD49" s="2448"/>
      <c r="AE49" s="66"/>
    </row>
    <row r="50" spans="2:31" ht="15" hidden="1" customHeight="1">
      <c r="B50" s="2766" t="s">
        <v>900</v>
      </c>
      <c r="C50" s="2820"/>
      <c r="D50" s="2811"/>
      <c r="E50" s="1596"/>
      <c r="F50" s="1597"/>
      <c r="G50" s="1598"/>
      <c r="H50" s="2803"/>
      <c r="I50" s="2798"/>
      <c r="J50" s="1599"/>
      <c r="K50" s="1597"/>
      <c r="L50" s="2760"/>
      <c r="M50" s="3000"/>
      <c r="N50" s="66"/>
      <c r="P50" s="2766" t="str">
        <f>B50</f>
        <v>Оазис  Изумруд</v>
      </c>
      <c r="Q50" s="2770"/>
      <c r="R50" s="2776"/>
      <c r="S50" s="2790"/>
      <c r="T50" s="2795"/>
      <c r="U50" s="2519"/>
      <c r="V50" s="2770"/>
      <c r="W50" s="2776"/>
      <c r="X50" s="2790"/>
      <c r="Y50" s="2798"/>
      <c r="Z50" s="1664"/>
      <c r="AA50" s="2759"/>
      <c r="AB50" s="2759"/>
      <c r="AC50" s="2759"/>
      <c r="AD50" s="2448"/>
      <c r="AE50" s="66"/>
    </row>
    <row r="51" spans="2:31" ht="15" hidden="1" customHeight="1">
      <c r="B51" s="2981" t="s">
        <v>124</v>
      </c>
      <c r="C51" s="2819"/>
      <c r="D51" s="2810" t="e">
        <v>#REF!</v>
      </c>
      <c r="E51" s="64"/>
      <c r="F51" s="2970"/>
      <c r="G51" s="65"/>
      <c r="H51" s="2802" t="e">
        <v>#REF!</v>
      </c>
      <c r="I51" s="47"/>
      <c r="J51" s="62"/>
      <c r="K51" s="2970"/>
      <c r="L51" s="2969"/>
      <c r="M51" s="2448"/>
      <c r="N51" s="1"/>
      <c r="P51" s="2981" t="s">
        <v>124</v>
      </c>
      <c r="Q51" s="2771"/>
      <c r="R51" s="2777"/>
      <c r="S51" s="2789"/>
      <c r="T51" s="2794"/>
      <c r="U51" s="2970"/>
      <c r="V51" s="2771"/>
      <c r="W51" s="2777"/>
      <c r="X51" s="2789"/>
      <c r="Y51" s="47"/>
      <c r="Z51" s="62"/>
      <c r="AA51" s="2151"/>
      <c r="AB51" s="2151"/>
      <c r="AC51" s="2151"/>
      <c r="AD51" s="2448"/>
      <c r="AE51" s="1"/>
    </row>
    <row r="52" spans="2:31" ht="15" hidden="1" customHeight="1">
      <c r="B52" s="2981" t="s">
        <v>94</v>
      </c>
      <c r="C52" s="2819"/>
      <c r="D52" s="2810" t="e">
        <v>#REF!</v>
      </c>
      <c r="E52" s="64"/>
      <c r="F52" s="2970"/>
      <c r="G52" s="65"/>
      <c r="H52" s="2802" t="e">
        <v>#REF!</v>
      </c>
      <c r="I52" s="47"/>
      <c r="J52" s="62"/>
      <c r="K52" s="2970"/>
      <c r="L52" s="2969"/>
      <c r="M52" s="2448"/>
      <c r="N52" s="1"/>
      <c r="P52" s="2981" t="s">
        <v>94</v>
      </c>
      <c r="Q52" s="2771"/>
      <c r="R52" s="2777"/>
      <c r="S52" s="2789"/>
      <c r="T52" s="2794"/>
      <c r="U52" s="2970"/>
      <c r="V52" s="2771"/>
      <c r="W52" s="2777"/>
      <c r="X52" s="2789"/>
      <c r="Y52" s="47"/>
      <c r="Z52" s="62"/>
      <c r="AA52" s="2151"/>
      <c r="AB52" s="2151"/>
      <c r="AC52" s="2151"/>
      <c r="AD52" s="2448"/>
      <c r="AE52" s="1"/>
    </row>
    <row r="53" spans="2:31" ht="15" hidden="1" customHeight="1">
      <c r="B53" s="2767" t="s">
        <v>95</v>
      </c>
      <c r="C53" s="2819"/>
      <c r="D53" s="2812" t="e">
        <v>#REF!</v>
      </c>
      <c r="E53" s="67"/>
      <c r="F53" s="2970"/>
      <c r="G53" s="68"/>
      <c r="H53" s="2804" t="e">
        <v>#REF!</v>
      </c>
      <c r="I53" s="2652"/>
      <c r="J53" s="62"/>
      <c r="K53" s="2970"/>
      <c r="L53" s="2969"/>
      <c r="M53" s="2448"/>
      <c r="N53" s="1"/>
      <c r="P53" s="2767" t="s">
        <v>95</v>
      </c>
      <c r="Q53" s="2771"/>
      <c r="R53" s="2777"/>
      <c r="S53" s="2791"/>
      <c r="T53" s="2796"/>
      <c r="U53" s="2970"/>
      <c r="V53" s="2772"/>
      <c r="W53" s="2778"/>
      <c r="X53" s="2791"/>
      <c r="Y53" s="2652"/>
      <c r="Z53" s="62"/>
      <c r="AA53" s="2151"/>
      <c r="AB53" s="2151"/>
      <c r="AC53" s="2151"/>
      <c r="AD53" s="2448"/>
      <c r="AE53" s="1"/>
    </row>
    <row r="54" spans="2:31" ht="15.75" thickBot="1">
      <c r="B54" s="2768"/>
      <c r="C54" s="2821"/>
      <c r="D54" s="2813"/>
      <c r="E54" s="2763"/>
      <c r="F54" s="2519"/>
      <c r="G54" s="2764"/>
      <c r="H54" s="2805"/>
      <c r="I54" s="2808"/>
      <c r="J54" s="1664"/>
      <c r="K54" s="2519"/>
      <c r="L54" s="2761"/>
      <c r="M54" s="2447"/>
      <c r="N54" s="1"/>
      <c r="P54" s="2768"/>
      <c r="Q54" s="2780"/>
      <c r="R54" s="2160"/>
      <c r="S54" s="2159"/>
      <c r="T54" s="2547"/>
      <c r="U54" s="2519"/>
      <c r="V54" s="2773"/>
      <c r="W54" s="2160"/>
      <c r="X54" s="2740"/>
      <c r="Y54" s="2551"/>
      <c r="Z54" s="1664"/>
      <c r="AA54" s="2150"/>
      <c r="AB54" s="2150"/>
      <c r="AC54" s="2150"/>
      <c r="AD54" s="2448"/>
      <c r="AE54" s="1"/>
    </row>
    <row r="55" spans="2:31" ht="15.75" thickBot="1">
      <c r="B55" s="426" t="s">
        <v>125</v>
      </c>
      <c r="C55" s="40"/>
      <c r="D55" s="2814" t="e">
        <f>SUM(D27:D54)</f>
        <v>#REF!</v>
      </c>
      <c r="E55" s="69"/>
      <c r="F55" s="2970"/>
      <c r="G55" s="70"/>
      <c r="H55" s="2806" t="e">
        <f>SUM(H27:H54)</f>
        <v>#REF!</v>
      </c>
      <c r="I55" s="79"/>
      <c r="J55" s="71"/>
      <c r="K55" s="3388"/>
      <c r="L55" s="3387" t="s">
        <v>476</v>
      </c>
      <c r="M55" s="2448"/>
      <c r="N55" s="1"/>
      <c r="P55" s="426" t="s">
        <v>125</v>
      </c>
      <c r="Q55" s="2781">
        <f>SUM(Q27:Q54)</f>
        <v>925</v>
      </c>
      <c r="R55" s="2786">
        <f>SUM(R27:R54)</f>
        <v>0</v>
      </c>
      <c r="S55" s="2782">
        <f>SUM(S27:S54)</f>
        <v>650</v>
      </c>
      <c r="T55" s="401"/>
      <c r="U55" s="2970"/>
      <c r="V55" s="2781">
        <f>SUM(V27:V54)</f>
        <v>155</v>
      </c>
      <c r="W55" s="2786"/>
      <c r="X55" s="2799">
        <f>SUM(X27:X54)</f>
        <v>150</v>
      </c>
      <c r="Y55" s="79"/>
      <c r="Z55" s="71"/>
      <c r="AA55" s="2151"/>
      <c r="AB55" s="4997" t="s">
        <v>476</v>
      </c>
      <c r="AC55" s="4997"/>
      <c r="AD55" s="2448"/>
      <c r="AE55" s="1"/>
    </row>
    <row r="56" spans="2:31" ht="15.75" thickBot="1">
      <c r="B56" s="2070" t="s">
        <v>126</v>
      </c>
      <c r="C56" s="2822"/>
      <c r="D56" s="2815"/>
      <c r="E56" s="59"/>
      <c r="F56" s="2970"/>
      <c r="G56" s="61"/>
      <c r="H56" s="2807"/>
      <c r="I56" s="107"/>
      <c r="J56" s="71"/>
      <c r="K56" s="3392" t="s">
        <v>104</v>
      </c>
      <c r="L56" s="3393" t="s">
        <v>867</v>
      </c>
      <c r="M56" s="3394"/>
      <c r="N56" s="3394" t="s">
        <v>106</v>
      </c>
      <c r="P56" s="72" t="s">
        <v>126</v>
      </c>
      <c r="Q56" s="4888"/>
      <c r="R56" s="4888"/>
      <c r="S56" s="2971"/>
      <c r="T56" s="59"/>
      <c r="U56" s="2970"/>
      <c r="V56" s="61"/>
      <c r="W56" s="428"/>
      <c r="X56" s="2971"/>
      <c r="Y56" s="2315"/>
      <c r="Z56" s="71"/>
      <c r="AA56" s="4995" t="s">
        <v>104</v>
      </c>
      <c r="AB56" s="4996"/>
      <c r="AC56" s="4995" t="s">
        <v>867</v>
      </c>
      <c r="AD56" s="4996"/>
      <c r="AE56" s="3331" t="s">
        <v>106</v>
      </c>
    </row>
    <row r="57" spans="2:31" ht="15.75" thickBot="1">
      <c r="B57" s="2981" t="s">
        <v>97</v>
      </c>
      <c r="C57" s="2819"/>
      <c r="D57" s="2816"/>
      <c r="E57" s="64"/>
      <c r="F57" s="2970"/>
      <c r="G57" s="65"/>
      <c r="H57" s="2977"/>
      <c r="I57" s="47"/>
      <c r="J57" s="71"/>
      <c r="K57" s="3391"/>
      <c r="L57" s="3389"/>
      <c r="M57" s="3390"/>
      <c r="N57" s="3390"/>
      <c r="P57" s="63" t="s">
        <v>97</v>
      </c>
      <c r="Q57" s="4202"/>
      <c r="R57" s="4202"/>
      <c r="S57" s="2638"/>
      <c r="T57" s="64"/>
      <c r="U57" s="2970"/>
      <c r="V57" s="65"/>
      <c r="W57" s="2979"/>
      <c r="X57" s="2638"/>
      <c r="Y57" s="2456"/>
      <c r="Z57" s="71"/>
      <c r="AA57" s="4832"/>
      <c r="AB57" s="4834"/>
      <c r="AC57" s="4832"/>
      <c r="AD57" s="4834"/>
      <c r="AE57" s="1867"/>
    </row>
    <row r="58" spans="2:31" ht="15.75" thickBot="1">
      <c r="B58" s="2068"/>
      <c r="C58" s="2823"/>
      <c r="D58" s="2817"/>
      <c r="E58" s="73"/>
      <c r="F58" s="2970"/>
      <c r="G58" s="74"/>
      <c r="H58" s="2978"/>
      <c r="I58" s="2757"/>
      <c r="J58" s="71"/>
      <c r="K58" s="3388"/>
      <c r="L58" s="2448"/>
      <c r="M58" s="2448"/>
      <c r="N58" s="1"/>
      <c r="P58" s="2262"/>
      <c r="Q58" s="4805"/>
      <c r="R58" s="4805"/>
      <c r="S58" s="2314"/>
      <c r="T58" s="73"/>
      <c r="U58" s="2970"/>
      <c r="V58" s="74"/>
      <c r="W58" s="2980"/>
      <c r="X58" s="2314"/>
      <c r="Y58" s="2592"/>
      <c r="Z58" s="71"/>
      <c r="AA58" s="2970"/>
      <c r="AB58" s="2970"/>
      <c r="AC58" s="2448"/>
      <c r="AD58" s="2448"/>
      <c r="AE58" s="1"/>
    </row>
    <row r="59" spans="2:31">
      <c r="B59" s="2"/>
      <c r="C59" s="2448"/>
      <c r="D59" s="2448"/>
      <c r="E59" s="2448"/>
      <c r="F59" s="2448"/>
      <c r="G59" s="2448"/>
      <c r="H59" s="2448"/>
      <c r="I59" s="2448"/>
      <c r="J59" s="2448"/>
      <c r="K59" s="2448"/>
      <c r="L59" s="2448"/>
      <c r="M59" s="2448"/>
      <c r="N59" s="1"/>
      <c r="P59" s="2"/>
      <c r="Q59" s="2448"/>
      <c r="R59" s="2448"/>
      <c r="S59" s="2448"/>
      <c r="T59" s="2448"/>
      <c r="U59" s="2448"/>
      <c r="V59" s="2448"/>
      <c r="W59" s="2448"/>
      <c r="X59" s="2448"/>
      <c r="Y59" s="2448"/>
      <c r="Z59" s="2448"/>
      <c r="AA59" s="2448"/>
      <c r="AB59" s="2448"/>
      <c r="AC59" s="2448"/>
      <c r="AD59" s="2448"/>
      <c r="AE59" s="1"/>
    </row>
    <row r="60" spans="2:31" ht="19.5" thickBot="1">
      <c r="B60" s="2277"/>
      <c r="C60" s="2591"/>
      <c r="D60" s="2591"/>
      <c r="E60" s="2591"/>
      <c r="F60" s="2591"/>
      <c r="G60" s="2591"/>
      <c r="H60" s="75" t="s">
        <v>100</v>
      </c>
      <c r="I60" s="75"/>
      <c r="J60" s="75"/>
      <c r="K60" s="75"/>
      <c r="L60" s="75"/>
      <c r="M60" s="75"/>
      <c r="N60" s="1867"/>
      <c r="P60" s="2277"/>
      <c r="Q60" s="2591"/>
      <c r="R60" s="2591"/>
      <c r="S60" s="2591"/>
      <c r="T60" s="2591"/>
      <c r="U60" s="2591"/>
      <c r="V60" s="2591"/>
      <c r="W60" s="2591"/>
      <c r="X60" s="75" t="s">
        <v>100</v>
      </c>
      <c r="Y60" s="75"/>
      <c r="Z60" s="75"/>
      <c r="AA60" s="75"/>
      <c r="AB60" s="75"/>
      <c r="AC60" s="75"/>
      <c r="AD60" s="75"/>
      <c r="AE60" s="1867"/>
    </row>
    <row r="61" spans="2:3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</sheetData>
  <mergeCells count="153">
    <mergeCell ref="AA56:AB56"/>
    <mergeCell ref="AA57:AB57"/>
    <mergeCell ref="AC56:AD56"/>
    <mergeCell ref="AC57:AD57"/>
    <mergeCell ref="AB55:AC55"/>
    <mergeCell ref="K25:L25"/>
    <mergeCell ref="Q15:S15"/>
    <mergeCell ref="T15:V15"/>
    <mergeCell ref="W15:Y15"/>
    <mergeCell ref="Q16:S16"/>
    <mergeCell ref="T16:V16"/>
    <mergeCell ref="W16:Y16"/>
    <mergeCell ref="P17:Y17"/>
    <mergeCell ref="Q20:S20"/>
    <mergeCell ref="T20:V20"/>
    <mergeCell ref="W20:Y20"/>
    <mergeCell ref="J15:K15"/>
    <mergeCell ref="M15:N15"/>
    <mergeCell ref="AA25:AD25"/>
    <mergeCell ref="P24:Q24"/>
    <mergeCell ref="R24:S24"/>
    <mergeCell ref="T24:U24"/>
    <mergeCell ref="Z24:AA24"/>
    <mergeCell ref="W24:Y24"/>
    <mergeCell ref="D1:K2"/>
    <mergeCell ref="B3:E3"/>
    <mergeCell ref="K3:N4"/>
    <mergeCell ref="C5:D5"/>
    <mergeCell ref="E5:G5"/>
    <mergeCell ref="H5:I5"/>
    <mergeCell ref="K5:L5"/>
    <mergeCell ref="M5:N5"/>
    <mergeCell ref="C6:D6"/>
    <mergeCell ref="E6:G6"/>
    <mergeCell ref="H6:I6"/>
    <mergeCell ref="K6:M6"/>
    <mergeCell ref="C7:D7"/>
    <mergeCell ref="E7:G7"/>
    <mergeCell ref="H7:I7"/>
    <mergeCell ref="K7:L9"/>
    <mergeCell ref="C8:D8"/>
    <mergeCell ref="E8:G8"/>
    <mergeCell ref="C11:D11"/>
    <mergeCell ref="E11:G11"/>
    <mergeCell ref="H11:I11"/>
    <mergeCell ref="C12:D12"/>
    <mergeCell ref="E12:G12"/>
    <mergeCell ref="H12:I12"/>
    <mergeCell ref="H8:I8"/>
    <mergeCell ref="C9:D9"/>
    <mergeCell ref="E9:G9"/>
    <mergeCell ref="H9:I9"/>
    <mergeCell ref="C10:D10"/>
    <mergeCell ref="E10:G10"/>
    <mergeCell ref="H10:I10"/>
    <mergeCell ref="M13:N13"/>
    <mergeCell ref="J14:K14"/>
    <mergeCell ref="M14:N14"/>
    <mergeCell ref="B13:B14"/>
    <mergeCell ref="C13:D14"/>
    <mergeCell ref="E13:G14"/>
    <mergeCell ref="H13:I14"/>
    <mergeCell ref="E15:G15"/>
    <mergeCell ref="E16:G16"/>
    <mergeCell ref="C19:D19"/>
    <mergeCell ref="E19:G19"/>
    <mergeCell ref="H19:I19"/>
    <mergeCell ref="C18:D18"/>
    <mergeCell ref="E18:G18"/>
    <mergeCell ref="H18:I18"/>
    <mergeCell ref="B23:C23"/>
    <mergeCell ref="H23:I23"/>
    <mergeCell ref="J23:K23"/>
    <mergeCell ref="E23:F23"/>
    <mergeCell ref="B21:C21"/>
    <mergeCell ref="H21:I21"/>
    <mergeCell ref="J21:K21"/>
    <mergeCell ref="B22:C22"/>
    <mergeCell ref="H22:I22"/>
    <mergeCell ref="J22:K22"/>
    <mergeCell ref="E22:F22"/>
    <mergeCell ref="E21:F21"/>
    <mergeCell ref="E20:G20"/>
    <mergeCell ref="G25:I25"/>
    <mergeCell ref="B24:C24"/>
    <mergeCell ref="H24:I24"/>
    <mergeCell ref="J24:K24"/>
    <mergeCell ref="E24:F24"/>
    <mergeCell ref="S1:AA2"/>
    <mergeCell ref="P3:T3"/>
    <mergeCell ref="AA3:AE4"/>
    <mergeCell ref="Q5:S5"/>
    <mergeCell ref="T5:V5"/>
    <mergeCell ref="AA5:AC5"/>
    <mergeCell ref="AD5:AE5"/>
    <mergeCell ref="Q6:S6"/>
    <mergeCell ref="T6:V6"/>
    <mergeCell ref="AA6:AD6"/>
    <mergeCell ref="W5:Y5"/>
    <mergeCell ref="W6:Y6"/>
    <mergeCell ref="Q7:S7"/>
    <mergeCell ref="T7:V7"/>
    <mergeCell ref="AA7:AC9"/>
    <mergeCell ref="Q8:S8"/>
    <mergeCell ref="T8:V8"/>
    <mergeCell ref="Q9:S9"/>
    <mergeCell ref="T9:V9"/>
    <mergeCell ref="W7:Y7"/>
    <mergeCell ref="W8:Y8"/>
    <mergeCell ref="W9:Y9"/>
    <mergeCell ref="Z15:AA15"/>
    <mergeCell ref="AD15:AE15"/>
    <mergeCell ref="AD13:AE13"/>
    <mergeCell ref="Z14:AA14"/>
    <mergeCell ref="AD14:AE14"/>
    <mergeCell ref="Q10:S10"/>
    <mergeCell ref="T10:V10"/>
    <mergeCell ref="Q11:S11"/>
    <mergeCell ref="T11:V11"/>
    <mergeCell ref="Q12:S12"/>
    <mergeCell ref="T12:V12"/>
    <mergeCell ref="W10:Y10"/>
    <mergeCell ref="W12:Y12"/>
    <mergeCell ref="W11:Y11"/>
    <mergeCell ref="P13:P14"/>
    <mergeCell ref="Q13:S14"/>
    <mergeCell ref="T13:V14"/>
    <mergeCell ref="W13:Y14"/>
    <mergeCell ref="Z23:AA23"/>
    <mergeCell ref="P21:Q21"/>
    <mergeCell ref="R21:S21"/>
    <mergeCell ref="T21:U21"/>
    <mergeCell ref="Z21:AA21"/>
    <mergeCell ref="P22:Q22"/>
    <mergeCell ref="R22:S22"/>
    <mergeCell ref="T22:U22"/>
    <mergeCell ref="X22:Y22"/>
    <mergeCell ref="Z22:AA22"/>
    <mergeCell ref="W21:Y21"/>
    <mergeCell ref="Q58:R58"/>
    <mergeCell ref="Q56:R56"/>
    <mergeCell ref="Q57:R57"/>
    <mergeCell ref="V25:Y25"/>
    <mergeCell ref="P23:Q23"/>
    <mergeCell ref="R23:S23"/>
    <mergeCell ref="T23:U23"/>
    <mergeCell ref="X23:Y23"/>
    <mergeCell ref="Q18:S18"/>
    <mergeCell ref="T18:V18"/>
    <mergeCell ref="Q19:S19"/>
    <mergeCell ref="T19:V19"/>
    <mergeCell ref="W18:Y18"/>
    <mergeCell ref="W19:Y19"/>
  </mergeCells>
  <pageMargins left="0.19685039370078741" right="0.19685039370078741" top="0.27559055118110237" bottom="0.31496062992125984" header="0.19685039370078741" footer="0.23622047244094491"/>
  <pageSetup paperSize="9" scale="82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38">
    <tabColor theme="1"/>
  </sheetPr>
  <dimension ref="A1:AW28"/>
  <sheetViews>
    <sheetView topLeftCell="B1" zoomScale="80" zoomScaleNormal="80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Q5" sqref="Q5:Q21"/>
    </sheetView>
  </sheetViews>
  <sheetFormatPr defaultColWidth="9.140625" defaultRowHeight="15"/>
  <cols>
    <col min="1" max="1" width="1.7109375" style="1169" hidden="1" customWidth="1"/>
    <col min="2" max="2" width="4.7109375" style="1395" customWidth="1"/>
    <col min="3" max="3" width="19" style="1118" customWidth="1"/>
    <col min="4" max="4" width="8.140625" style="1118" customWidth="1"/>
    <col min="5" max="5" width="8.5703125" style="1118" customWidth="1"/>
    <col min="6" max="6" width="9.7109375" style="804" customWidth="1"/>
    <col min="7" max="7" width="20.85546875" style="804" customWidth="1"/>
    <col min="8" max="8" width="7.140625" style="804" customWidth="1"/>
    <col min="9" max="9" width="7.140625" style="1151" customWidth="1"/>
    <col min="10" max="10" width="8.28515625" style="1118" hidden="1" customWidth="1"/>
    <col min="11" max="11" width="8.5703125" style="1118" hidden="1" customWidth="1"/>
    <col min="12" max="12" width="10.140625" style="1118" hidden="1" customWidth="1"/>
    <col min="13" max="13" width="11.42578125" style="797" hidden="1" customWidth="1"/>
    <col min="14" max="14" width="20.85546875" style="797" hidden="1" customWidth="1"/>
    <col min="15" max="15" width="7.140625" style="797" hidden="1" customWidth="1"/>
    <col min="16" max="16" width="7.140625" style="1118" hidden="1" customWidth="1"/>
    <col min="17" max="17" width="8.28515625" style="1118" customWidth="1"/>
    <col min="18" max="18" width="8.5703125" style="1118" customWidth="1"/>
    <col min="19" max="19" width="10.140625" style="1118" customWidth="1"/>
    <col min="20" max="20" width="11" style="797" customWidth="1"/>
    <col min="21" max="21" width="21" style="797" customWidth="1"/>
    <col min="22" max="22" width="7.140625" style="797" customWidth="1"/>
    <col min="23" max="23" width="7.28515625" style="1118" customWidth="1"/>
    <col min="24" max="24" width="8.28515625" style="1118" customWidth="1"/>
    <col min="25" max="25" width="8.7109375" style="1169" customWidth="1"/>
    <col min="26" max="26" width="10.28515625" style="1169" customWidth="1"/>
    <col min="27" max="27" width="11.28515625" style="775" customWidth="1"/>
    <col min="28" max="28" width="21.140625" style="775" customWidth="1"/>
    <col min="29" max="29" width="7.140625" style="775" customWidth="1"/>
    <col min="30" max="30" width="7.28515625" style="1169" customWidth="1"/>
    <col min="31" max="31" width="3.5703125" style="1169" customWidth="1"/>
    <col min="32" max="32" width="11.7109375" style="1220" customWidth="1"/>
    <col min="33" max="33" width="20.28515625" style="1169" customWidth="1"/>
    <col min="34" max="34" width="10.42578125" style="1169" customWidth="1"/>
    <col min="35" max="35" width="21" style="1169" customWidth="1"/>
    <col min="36" max="36" width="7.140625" style="1169" customWidth="1"/>
    <col min="37" max="37" width="20.28515625" style="1169" customWidth="1"/>
    <col min="38" max="38" width="11.42578125" style="1169" customWidth="1"/>
    <col min="39" max="39" width="21" style="1169" customWidth="1"/>
    <col min="40" max="40" width="7" style="1169" customWidth="1"/>
    <col min="41" max="41" width="3.42578125" style="1169" customWidth="1"/>
    <col min="42" max="42" width="20.28515625" style="1169" customWidth="1"/>
    <col min="43" max="43" width="10.42578125" style="1169" customWidth="1"/>
    <col min="44" max="44" width="21" style="1169" customWidth="1"/>
    <col min="45" max="45" width="7.140625" style="1169" customWidth="1"/>
    <col min="46" max="46" width="20.28515625" style="1169" customWidth="1"/>
    <col min="47" max="47" width="11.42578125" style="1169" customWidth="1"/>
    <col min="48" max="48" width="21" style="1169" customWidth="1"/>
    <col min="49" max="49" width="7" style="1169" customWidth="1"/>
    <col min="50" max="16384" width="9.140625" style="1169"/>
  </cols>
  <sheetData>
    <row r="1" spans="1:49" ht="18.75" customHeight="1" thickBot="1">
      <c r="A1" s="1373"/>
      <c r="B1" s="1374"/>
      <c r="C1" s="1375">
        <v>43358</v>
      </c>
      <c r="D1" s="1099"/>
      <c r="E1" s="1099"/>
      <c r="F1" s="772"/>
      <c r="G1" s="772"/>
      <c r="H1" s="772"/>
      <c r="I1" s="1126"/>
      <c r="J1" s="1127"/>
      <c r="K1" s="1128"/>
      <c r="L1" s="1128"/>
      <c r="M1" s="813">
        <f>C1</f>
        <v>43358</v>
      </c>
      <c r="N1" s="774"/>
      <c r="O1" s="774"/>
      <c r="P1" s="1155"/>
      <c r="Q1" s="1156"/>
      <c r="R1" s="1157"/>
      <c r="S1" s="1157"/>
      <c r="T1" s="814">
        <f>M1</f>
        <v>43358</v>
      </c>
      <c r="U1" s="773"/>
      <c r="V1" s="773"/>
      <c r="W1" s="1179"/>
      <c r="X1" s="1181"/>
      <c r="Y1" s="1180"/>
      <c r="Z1" s="1180"/>
      <c r="AA1" s="813">
        <f>C1</f>
        <v>43358</v>
      </c>
      <c r="AB1" s="774"/>
      <c r="AC1" s="774"/>
      <c r="AD1" s="1196"/>
    </row>
    <row r="2" spans="1:49" ht="18.75" customHeight="1">
      <c r="A2" s="1376"/>
      <c r="B2" s="1377"/>
      <c r="C2" s="1378"/>
      <c r="D2" s="1100"/>
      <c r="E2" s="1101"/>
      <c r="F2" s="777">
        <v>0.22916666666666666</v>
      </c>
      <c r="G2" s="777"/>
      <c r="H2" s="777"/>
      <c r="I2" s="1129"/>
      <c r="J2" s="1131"/>
      <c r="K2" s="1130"/>
      <c r="L2" s="1130"/>
      <c r="M2" s="779">
        <v>0.47916666666666669</v>
      </c>
      <c r="N2" s="779"/>
      <c r="O2" s="779"/>
      <c r="P2" s="1158"/>
      <c r="Q2" s="1159"/>
      <c r="R2" s="1160"/>
      <c r="S2" s="1160"/>
      <c r="T2" s="778">
        <v>0.66666666666666663</v>
      </c>
      <c r="U2" s="778"/>
      <c r="V2" s="778"/>
      <c r="W2" s="1182"/>
      <c r="X2" s="1184"/>
      <c r="Y2" s="1183"/>
      <c r="Z2" s="1183"/>
      <c r="AA2" s="779">
        <v>0.8125</v>
      </c>
      <c r="AB2" s="779"/>
      <c r="AC2" s="779"/>
      <c r="AD2" s="1198"/>
      <c r="AG2" s="1225"/>
      <c r="AH2" s="1226"/>
      <c r="AI2" s="1227">
        <v>0</v>
      </c>
      <c r="AJ2" s="1228"/>
      <c r="AK2" s="1225"/>
      <c r="AL2" s="1226"/>
      <c r="AM2" s="1227">
        <v>0</v>
      </c>
      <c r="AN2" s="1228"/>
      <c r="AP2" s="1225"/>
      <c r="AQ2" s="1226"/>
      <c r="AR2" s="1227">
        <v>0</v>
      </c>
      <c r="AS2" s="1228"/>
      <c r="AT2" s="1225"/>
      <c r="AU2" s="1226"/>
      <c r="AV2" s="1227">
        <v>0</v>
      </c>
      <c r="AW2" s="1228"/>
    </row>
    <row r="3" spans="1:49" s="1233" customFormat="1" ht="18.75" customHeight="1" thickBot="1">
      <c r="A3" s="1379"/>
      <c r="B3" s="1102"/>
      <c r="C3" s="1132"/>
      <c r="D3" s="1102"/>
      <c r="E3" s="1103"/>
      <c r="F3" s="781" t="s">
        <v>414</v>
      </c>
      <c r="G3" s="782"/>
      <c r="H3" s="782"/>
      <c r="I3" s="1132"/>
      <c r="J3" s="1134"/>
      <c r="K3" s="1133"/>
      <c r="L3" s="1133"/>
      <c r="M3" s="784" t="s">
        <v>415</v>
      </c>
      <c r="N3" s="784"/>
      <c r="O3" s="784"/>
      <c r="P3" s="1161"/>
      <c r="Q3" s="1162"/>
      <c r="R3" s="1163"/>
      <c r="S3" s="1163"/>
      <c r="T3" s="783" t="s">
        <v>415</v>
      </c>
      <c r="U3" s="783"/>
      <c r="V3" s="783"/>
      <c r="W3" s="1185"/>
      <c r="X3" s="1187"/>
      <c r="Y3" s="1186"/>
      <c r="Z3" s="1186"/>
      <c r="AA3" s="784" t="s">
        <v>415</v>
      </c>
      <c r="AB3" s="784"/>
      <c r="AC3" s="784"/>
      <c r="AD3" s="1200"/>
      <c r="AE3" s="770"/>
      <c r="AF3" s="1206"/>
      <c r="AG3" s="1229"/>
      <c r="AH3" s="1230"/>
      <c r="AI3" s="1231"/>
      <c r="AJ3" s="1232"/>
      <c r="AK3" s="1229"/>
      <c r="AL3" s="1230"/>
      <c r="AM3" s="1231"/>
      <c r="AN3" s="1232"/>
      <c r="AP3" s="1229"/>
      <c r="AQ3" s="1230"/>
      <c r="AR3" s="1231"/>
      <c r="AS3" s="1232"/>
      <c r="AT3" s="1229"/>
      <c r="AU3" s="1230"/>
      <c r="AV3" s="1231"/>
      <c r="AW3" s="1232"/>
    </row>
    <row r="4" spans="1:49" ht="18.75" customHeight="1" thickBot="1">
      <c r="A4" s="1380"/>
      <c r="B4" s="1381" t="s">
        <v>1</v>
      </c>
      <c r="C4" s="1382"/>
      <c r="D4" s="1104">
        <v>0.22916666666666666</v>
      </c>
      <c r="E4" s="1105" t="s">
        <v>250</v>
      </c>
      <c r="F4" s="787" t="s">
        <v>17</v>
      </c>
      <c r="G4" s="5004" t="s">
        <v>393</v>
      </c>
      <c r="H4" s="5005"/>
      <c r="I4" s="5006"/>
      <c r="J4" s="1137">
        <v>0.47916666666666669</v>
      </c>
      <c r="K4" s="1105" t="s">
        <v>6</v>
      </c>
      <c r="L4" s="1105" t="s">
        <v>229</v>
      </c>
      <c r="M4" s="787" t="s">
        <v>17</v>
      </c>
      <c r="N4" s="5004" t="s">
        <v>353</v>
      </c>
      <c r="O4" s="5005"/>
      <c r="P4" s="5006"/>
      <c r="Q4" s="1149">
        <v>0.66666666666666663</v>
      </c>
      <c r="R4" s="1105" t="s">
        <v>6</v>
      </c>
      <c r="S4" s="1105" t="s">
        <v>229</v>
      </c>
      <c r="T4" s="788" t="s">
        <v>17</v>
      </c>
      <c r="U4" s="5004" t="s">
        <v>502</v>
      </c>
      <c r="V4" s="5005"/>
      <c r="W4" s="5006"/>
      <c r="X4" s="1149">
        <v>0.8125</v>
      </c>
      <c r="Y4" s="1105" t="s">
        <v>6</v>
      </c>
      <c r="Z4" s="1105" t="s">
        <v>229</v>
      </c>
      <c r="AA4" s="788" t="s">
        <v>17</v>
      </c>
      <c r="AB4" s="5004" t="s">
        <v>313</v>
      </c>
      <c r="AC4" s="5005"/>
      <c r="AD4" s="5006"/>
      <c r="AE4" s="1202"/>
      <c r="AF4" s="1384"/>
      <c r="AG4" s="1136" t="s">
        <v>416</v>
      </c>
      <c r="AH4" s="1234" t="s">
        <v>229</v>
      </c>
      <c r="AI4" s="1235" t="s">
        <v>314</v>
      </c>
      <c r="AJ4" s="1236"/>
      <c r="AK4" s="1136" t="s">
        <v>416</v>
      </c>
      <c r="AL4" s="1234" t="s">
        <v>229</v>
      </c>
      <c r="AM4" s="1237" t="s">
        <v>314</v>
      </c>
      <c r="AN4" s="1238"/>
      <c r="AP4" s="1136" t="s">
        <v>416</v>
      </c>
      <c r="AQ4" s="1234" t="s">
        <v>229</v>
      </c>
      <c r="AR4" s="1237" t="s">
        <v>314</v>
      </c>
      <c r="AS4" s="1238"/>
      <c r="AT4" s="1136" t="s">
        <v>416</v>
      </c>
      <c r="AU4" s="1234" t="s">
        <v>229</v>
      </c>
      <c r="AV4" s="1237" t="s">
        <v>314</v>
      </c>
      <c r="AW4" s="1238"/>
    </row>
    <row r="5" spans="1:49" ht="16.5" customHeight="1">
      <c r="A5" s="1380"/>
      <c r="B5" s="1385">
        <v>1</v>
      </c>
      <c r="C5" s="1386" t="s">
        <v>417</v>
      </c>
      <c r="D5" s="1386"/>
      <c r="E5" s="1106"/>
      <c r="F5" s="789">
        <f t="shared" ref="F5:F18" si="0">D5-E5</f>
        <v>0</v>
      </c>
      <c r="G5" s="791" t="s">
        <v>418</v>
      </c>
      <c r="H5" s="1461">
        <f>'АМ 05;30'!E25</f>
        <v>0</v>
      </c>
      <c r="I5" s="1459"/>
      <c r="J5" s="1386"/>
      <c r="K5" s="1106"/>
      <c r="L5" s="1106"/>
      <c r="M5" s="789">
        <f>J5-K5+L5</f>
        <v>0</v>
      </c>
      <c r="N5" s="791" t="s">
        <v>418</v>
      </c>
      <c r="O5" s="1457">
        <f>'АМ 11;30'!E23</f>
        <v>0</v>
      </c>
      <c r="P5" s="1460"/>
      <c r="Q5" s="1386"/>
      <c r="R5" s="1106"/>
      <c r="S5" s="1106"/>
      <c r="T5" s="789">
        <f>Q5-R5+S5</f>
        <v>0</v>
      </c>
      <c r="U5" s="791" t="s">
        <v>418</v>
      </c>
      <c r="V5" s="1457">
        <f>'АМ 16;00'!E25</f>
        <v>0</v>
      </c>
      <c r="W5" s="1460"/>
      <c r="X5" s="1386"/>
      <c r="Y5" s="1106"/>
      <c r="Z5" s="1106"/>
      <c r="AA5" s="789">
        <f t="shared" ref="AA5:AA22" si="1">X5-Y5+Z5</f>
        <v>0</v>
      </c>
      <c r="AB5" s="791" t="s">
        <v>418</v>
      </c>
      <c r="AC5" s="1457">
        <f>'АМ 19;30'!E25</f>
        <v>0</v>
      </c>
      <c r="AD5" s="1459"/>
      <c r="AE5" s="1204"/>
      <c r="AF5" s="770"/>
      <c r="AG5" s="1386" t="s">
        <v>417</v>
      </c>
      <c r="AH5" s="1239"/>
      <c r="AI5" s="791" t="s">
        <v>418</v>
      </c>
      <c r="AJ5" s="1240"/>
      <c r="AK5" s="1386" t="s">
        <v>417</v>
      </c>
      <c r="AL5" s="1239"/>
      <c r="AM5" s="791" t="s">
        <v>418</v>
      </c>
      <c r="AN5" s="1240"/>
      <c r="AP5" s="1386" t="s">
        <v>417</v>
      </c>
      <c r="AQ5" s="1239"/>
      <c r="AR5" s="791" t="s">
        <v>418</v>
      </c>
      <c r="AS5" s="1240"/>
      <c r="AT5" s="1386" t="s">
        <v>417</v>
      </c>
      <c r="AU5" s="1239"/>
      <c r="AV5" s="791" t="s">
        <v>418</v>
      </c>
      <c r="AW5" s="1240"/>
    </row>
    <row r="6" spans="1:49" ht="16.5" customHeight="1">
      <c r="A6" s="1380"/>
      <c r="B6" s="1385">
        <v>2</v>
      </c>
      <c r="C6" s="1386" t="s">
        <v>477</v>
      </c>
      <c r="D6" s="1386"/>
      <c r="E6" s="1106"/>
      <c r="F6" s="789">
        <f t="shared" si="0"/>
        <v>0</v>
      </c>
      <c r="G6" s="791" t="s">
        <v>420</v>
      </c>
      <c r="H6" s="1461">
        <f>'АМ 05;30'!E26</f>
        <v>0</v>
      </c>
      <c r="I6" s="1459"/>
      <c r="J6" s="1386"/>
      <c r="K6" s="1106"/>
      <c r="L6" s="1106"/>
      <c r="M6" s="789">
        <f>J6-K6+L6</f>
        <v>0</v>
      </c>
      <c r="N6" s="5007"/>
      <c r="O6" s="5008"/>
      <c r="P6" s="5009"/>
      <c r="Q6" s="1386"/>
      <c r="R6" s="1106"/>
      <c r="S6" s="1106"/>
      <c r="T6" s="789">
        <f>Q6-R6+S6</f>
        <v>0</v>
      </c>
      <c r="U6" s="791" t="s">
        <v>420</v>
      </c>
      <c r="V6" s="1457">
        <f>'АМ 16;00'!E26</f>
        <v>0</v>
      </c>
      <c r="W6" s="1460"/>
      <c r="X6" s="1386"/>
      <c r="Y6" s="1106"/>
      <c r="Z6" s="1106"/>
      <c r="AA6" s="789">
        <f t="shared" si="1"/>
        <v>0</v>
      </c>
      <c r="AB6" s="791" t="s">
        <v>420</v>
      </c>
      <c r="AC6" s="1457">
        <f>'АМ 19;30'!E26</f>
        <v>0</v>
      </c>
      <c r="AD6" s="1459"/>
      <c r="AE6" s="1204"/>
      <c r="AF6" s="770"/>
      <c r="AG6" s="1386" t="s">
        <v>477</v>
      </c>
      <c r="AH6" s="1242"/>
      <c r="AI6" s="791" t="s">
        <v>420</v>
      </c>
      <c r="AJ6" s="1244"/>
      <c r="AK6" s="1386" t="s">
        <v>477</v>
      </c>
      <c r="AL6" s="1242"/>
      <c r="AM6" s="791" t="s">
        <v>420</v>
      </c>
      <c r="AN6" s="1244"/>
      <c r="AP6" s="1386" t="s">
        <v>477</v>
      </c>
      <c r="AQ6" s="1242"/>
      <c r="AR6" s="791" t="s">
        <v>420</v>
      </c>
      <c r="AS6" s="1244"/>
      <c r="AT6" s="1386" t="s">
        <v>477</v>
      </c>
      <c r="AU6" s="1242"/>
      <c r="AV6" s="791" t="s">
        <v>420</v>
      </c>
      <c r="AW6" s="1244"/>
    </row>
    <row r="7" spans="1:49" ht="16.5" customHeight="1">
      <c r="A7" s="1380"/>
      <c r="B7" s="2082"/>
      <c r="C7" s="1372"/>
      <c r="D7" s="1372"/>
      <c r="E7" s="1372"/>
      <c r="F7" s="2081"/>
      <c r="G7" s="791" t="s">
        <v>422</v>
      </c>
      <c r="H7" s="1461">
        <f>'АМ 05;30'!E27</f>
        <v>0</v>
      </c>
      <c r="I7" s="1459"/>
      <c r="J7" s="1490"/>
      <c r="K7" s="1106"/>
      <c r="L7" s="1106"/>
      <c r="M7" s="789">
        <f t="shared" ref="M7:M24" si="2">J7-K7+L7</f>
        <v>0</v>
      </c>
      <c r="N7" s="791" t="s">
        <v>420</v>
      </c>
      <c r="O7" s="1457">
        <f>'АМ 11;30'!E24</f>
        <v>0</v>
      </c>
      <c r="P7" s="1460"/>
      <c r="Q7" s="1372"/>
      <c r="R7" s="1372"/>
      <c r="S7" s="1372"/>
      <c r="T7" s="2081"/>
      <c r="U7" s="791" t="s">
        <v>422</v>
      </c>
      <c r="V7" s="1457">
        <f>'АМ 16;00'!E27</f>
        <v>0</v>
      </c>
      <c r="W7" s="1460"/>
      <c r="X7" s="1372"/>
      <c r="Y7" s="1372"/>
      <c r="Z7" s="1372"/>
      <c r="AA7" s="2081"/>
      <c r="AB7" s="791" t="s">
        <v>422</v>
      </c>
      <c r="AC7" s="1457">
        <f>'АМ 19;30'!E27</f>
        <v>0</v>
      </c>
      <c r="AD7" s="1459"/>
      <c r="AE7" s="1204"/>
      <c r="AF7" s="770"/>
      <c r="AG7" s="1372"/>
      <c r="AH7" s="2084"/>
      <c r="AI7" s="791" t="s">
        <v>422</v>
      </c>
      <c r="AJ7" s="1244"/>
      <c r="AK7" s="1372"/>
      <c r="AL7" s="2084"/>
      <c r="AM7" s="791" t="s">
        <v>422</v>
      </c>
      <c r="AN7" s="1244"/>
      <c r="AP7" s="1372"/>
      <c r="AQ7" s="2084"/>
      <c r="AR7" s="791" t="s">
        <v>422</v>
      </c>
      <c r="AS7" s="1244"/>
      <c r="AT7" s="1372"/>
      <c r="AU7" s="2084"/>
      <c r="AV7" s="791" t="s">
        <v>422</v>
      </c>
      <c r="AW7" s="1244"/>
    </row>
    <row r="8" spans="1:49" ht="16.5" customHeight="1">
      <c r="A8" s="1380"/>
      <c r="B8" s="1385">
        <v>4</v>
      </c>
      <c r="C8" s="1386" t="s">
        <v>421</v>
      </c>
      <c r="D8" s="1491"/>
      <c r="E8" s="1106"/>
      <c r="F8" s="789">
        <f t="shared" si="0"/>
        <v>0</v>
      </c>
      <c r="G8" s="791" t="s">
        <v>39</v>
      </c>
      <c r="H8" s="1461">
        <f>'АМ 05;30'!E28</f>
        <v>0</v>
      </c>
      <c r="I8" s="1459"/>
      <c r="J8" s="1491"/>
      <c r="K8" s="1106"/>
      <c r="L8" s="1106"/>
      <c r="M8" s="789">
        <f t="shared" si="2"/>
        <v>0</v>
      </c>
      <c r="N8" s="791" t="s">
        <v>422</v>
      </c>
      <c r="O8" s="1457">
        <f>'АМ 11;30'!E25</f>
        <v>0</v>
      </c>
      <c r="P8" s="1460"/>
      <c r="Q8" s="1491"/>
      <c r="R8" s="1106"/>
      <c r="S8" s="1106"/>
      <c r="T8" s="789">
        <f t="shared" ref="T8:T22" si="3">Q8-R8+S8</f>
        <v>0</v>
      </c>
      <c r="U8" s="791" t="s">
        <v>39</v>
      </c>
      <c r="V8" s="1457">
        <f>'АМ 16;00'!E28</f>
        <v>0</v>
      </c>
      <c r="W8" s="1460"/>
      <c r="X8" s="1491"/>
      <c r="Y8" s="1106"/>
      <c r="Z8" s="1106"/>
      <c r="AA8" s="789">
        <f t="shared" si="1"/>
        <v>0</v>
      </c>
      <c r="AB8" s="791" t="s">
        <v>39</v>
      </c>
      <c r="AC8" s="1457">
        <f>'АМ 19;30'!E28</f>
        <v>0</v>
      </c>
      <c r="AD8" s="1459"/>
      <c r="AE8" s="1204"/>
      <c r="AF8" s="770"/>
      <c r="AG8" s="1386" t="s">
        <v>421</v>
      </c>
      <c r="AH8" s="1242"/>
      <c r="AI8" s="791" t="s">
        <v>39</v>
      </c>
      <c r="AJ8" s="1244"/>
      <c r="AK8" s="1386" t="s">
        <v>421</v>
      </c>
      <c r="AL8" s="1242"/>
      <c r="AM8" s="791" t="s">
        <v>39</v>
      </c>
      <c r="AN8" s="1244"/>
      <c r="AP8" s="1386" t="s">
        <v>421</v>
      </c>
      <c r="AQ8" s="1242"/>
      <c r="AR8" s="791" t="s">
        <v>39</v>
      </c>
      <c r="AS8" s="1244"/>
      <c r="AT8" s="1386" t="s">
        <v>421</v>
      </c>
      <c r="AU8" s="1242"/>
      <c r="AV8" s="791" t="s">
        <v>39</v>
      </c>
      <c r="AW8" s="1244"/>
    </row>
    <row r="9" spans="1:49" ht="16.5" customHeight="1">
      <c r="A9" s="1380"/>
      <c r="B9" s="1385">
        <v>5</v>
      </c>
      <c r="C9" s="1386" t="s">
        <v>423</v>
      </c>
      <c r="D9" s="1372"/>
      <c r="E9" s="1106"/>
      <c r="F9" s="789">
        <f t="shared" si="0"/>
        <v>0</v>
      </c>
      <c r="G9" s="791" t="s">
        <v>44</v>
      </c>
      <c r="H9" s="1461">
        <f>'АМ 05;30'!E29</f>
        <v>0</v>
      </c>
      <c r="I9" s="1459"/>
      <c r="J9" s="1372"/>
      <c r="K9" s="1106"/>
      <c r="L9" s="1106"/>
      <c r="M9" s="789">
        <f t="shared" si="2"/>
        <v>0</v>
      </c>
      <c r="N9" s="791" t="s">
        <v>39</v>
      </c>
      <c r="O9" s="1457">
        <f>'АМ 11;30'!E26</f>
        <v>0</v>
      </c>
      <c r="P9" s="1460"/>
      <c r="Q9" s="1372"/>
      <c r="R9" s="1106"/>
      <c r="S9" s="1106"/>
      <c r="T9" s="789">
        <f t="shared" si="3"/>
        <v>0</v>
      </c>
      <c r="U9" s="791" t="s">
        <v>44</v>
      </c>
      <c r="V9" s="1457">
        <f>'АМ 16;00'!E29</f>
        <v>0</v>
      </c>
      <c r="W9" s="1460"/>
      <c r="X9" s="1372"/>
      <c r="Y9" s="1106"/>
      <c r="Z9" s="1106"/>
      <c r="AA9" s="789">
        <f t="shared" si="1"/>
        <v>0</v>
      </c>
      <c r="AB9" s="791" t="s">
        <v>44</v>
      </c>
      <c r="AC9" s="1457">
        <f>'АМ 19;30'!E29</f>
        <v>0</v>
      </c>
      <c r="AD9" s="1459"/>
      <c r="AE9" s="1204"/>
      <c r="AF9" s="770"/>
      <c r="AG9" s="1386" t="s">
        <v>423</v>
      </c>
      <c r="AH9" s="1245"/>
      <c r="AI9" s="791" t="s">
        <v>44</v>
      </c>
      <c r="AJ9" s="1244"/>
      <c r="AK9" s="1386" t="s">
        <v>423</v>
      </c>
      <c r="AL9" s="1245"/>
      <c r="AM9" s="791" t="s">
        <v>44</v>
      </c>
      <c r="AN9" s="1244"/>
      <c r="AP9" s="1386" t="s">
        <v>423</v>
      </c>
      <c r="AQ9" s="1245"/>
      <c r="AR9" s="791" t="s">
        <v>44</v>
      </c>
      <c r="AS9" s="1244"/>
      <c r="AT9" s="1386" t="s">
        <v>423</v>
      </c>
      <c r="AU9" s="1245"/>
      <c r="AV9" s="791" t="s">
        <v>44</v>
      </c>
      <c r="AW9" s="1244"/>
    </row>
    <row r="10" spans="1:49" ht="16.5" customHeight="1">
      <c r="A10" s="1380"/>
      <c r="B10" s="1385">
        <v>6</v>
      </c>
      <c r="C10" s="1386" t="s">
        <v>480</v>
      </c>
      <c r="D10" s="1372"/>
      <c r="E10" s="1106"/>
      <c r="F10" s="789">
        <f t="shared" si="0"/>
        <v>0</v>
      </c>
      <c r="G10" s="791" t="s">
        <v>299</v>
      </c>
      <c r="H10" s="1461">
        <f>'АМ 05;30'!E30</f>
        <v>0</v>
      </c>
      <c r="I10" s="1459"/>
      <c r="J10" s="1372"/>
      <c r="K10" s="1106"/>
      <c r="L10" s="1106"/>
      <c r="M10" s="789"/>
      <c r="N10" s="791" t="s">
        <v>44</v>
      </c>
      <c r="O10" s="1457">
        <f>'АМ 11;30'!E27</f>
        <v>0</v>
      </c>
      <c r="P10" s="1460"/>
      <c r="Q10" s="1372"/>
      <c r="R10" s="1106"/>
      <c r="S10" s="1106"/>
      <c r="T10" s="789">
        <f t="shared" si="3"/>
        <v>0</v>
      </c>
      <c r="U10" s="791" t="s">
        <v>299</v>
      </c>
      <c r="V10" s="1457">
        <f>'АМ 16;00'!E30</f>
        <v>0</v>
      </c>
      <c r="W10" s="1460"/>
      <c r="X10" s="1372"/>
      <c r="Y10" s="1106"/>
      <c r="Z10" s="1106"/>
      <c r="AA10" s="789">
        <f t="shared" si="1"/>
        <v>0</v>
      </c>
      <c r="AB10" s="791" t="s">
        <v>299</v>
      </c>
      <c r="AC10" s="1457">
        <f>'АМ 19;30'!E30</f>
        <v>0</v>
      </c>
      <c r="AD10" s="1459"/>
      <c r="AE10" s="1204"/>
      <c r="AF10" s="770"/>
      <c r="AG10" s="1386" t="s">
        <v>480</v>
      </c>
      <c r="AH10" s="1246"/>
      <c r="AI10" s="791" t="s">
        <v>299</v>
      </c>
      <c r="AJ10" s="1244"/>
      <c r="AK10" s="1386" t="s">
        <v>480</v>
      </c>
      <c r="AL10" s="1246"/>
      <c r="AM10" s="791" t="s">
        <v>299</v>
      </c>
      <c r="AN10" s="1244"/>
      <c r="AP10" s="1386" t="s">
        <v>480</v>
      </c>
      <c r="AQ10" s="1246"/>
      <c r="AR10" s="791" t="s">
        <v>299</v>
      </c>
      <c r="AS10" s="1244"/>
      <c r="AT10" s="1386" t="s">
        <v>480</v>
      </c>
      <c r="AU10" s="1246"/>
      <c r="AV10" s="791" t="s">
        <v>299</v>
      </c>
      <c r="AW10" s="1244"/>
    </row>
    <row r="11" spans="1:49" ht="16.5" customHeight="1">
      <c r="A11" s="1380"/>
      <c r="B11" s="1385">
        <v>7</v>
      </c>
      <c r="C11" s="1386" t="s">
        <v>516</v>
      </c>
      <c r="D11" s="1386"/>
      <c r="E11" s="1106"/>
      <c r="F11" s="789">
        <f t="shared" si="0"/>
        <v>0</v>
      </c>
      <c r="G11" s="791" t="s">
        <v>45</v>
      </c>
      <c r="H11" s="1458">
        <f>'АМ 05;30'!E31</f>
        <v>0</v>
      </c>
      <c r="I11" s="1459"/>
      <c r="J11" s="1372"/>
      <c r="K11" s="1106"/>
      <c r="L11" s="1106"/>
      <c r="M11" s="789"/>
      <c r="N11" s="791"/>
      <c r="O11" s="1457"/>
      <c r="P11" s="1460"/>
      <c r="Q11" s="1386"/>
      <c r="R11" s="1106"/>
      <c r="S11" s="1106"/>
      <c r="T11" s="789">
        <f t="shared" si="3"/>
        <v>0</v>
      </c>
      <c r="U11" s="791" t="s">
        <v>45</v>
      </c>
      <c r="V11" s="1457">
        <f>'АМ 16;00'!E31</f>
        <v>0</v>
      </c>
      <c r="W11" s="1509"/>
      <c r="X11" s="1386"/>
      <c r="Y11" s="1106"/>
      <c r="Z11" s="1106"/>
      <c r="AA11" s="789">
        <f t="shared" si="1"/>
        <v>0</v>
      </c>
      <c r="AB11" s="791" t="s">
        <v>45</v>
      </c>
      <c r="AC11" s="1457">
        <f>'АМ 19;30'!E31</f>
        <v>0</v>
      </c>
      <c r="AD11" s="1459"/>
      <c r="AE11" s="1204"/>
      <c r="AF11" s="770"/>
      <c r="AG11" s="1386" t="s">
        <v>516</v>
      </c>
      <c r="AH11" s="1246"/>
      <c r="AI11" s="791" t="s">
        <v>45</v>
      </c>
      <c r="AJ11" s="1244"/>
      <c r="AK11" s="1386" t="s">
        <v>516</v>
      </c>
      <c r="AL11" s="1246"/>
      <c r="AM11" s="791" t="s">
        <v>45</v>
      </c>
      <c r="AN11" s="1244"/>
      <c r="AP11" s="1386" t="s">
        <v>516</v>
      </c>
      <c r="AQ11" s="1246"/>
      <c r="AR11" s="791" t="s">
        <v>45</v>
      </c>
      <c r="AS11" s="1244"/>
      <c r="AT11" s="1386" t="s">
        <v>516</v>
      </c>
      <c r="AU11" s="1246"/>
      <c r="AV11" s="791" t="s">
        <v>45</v>
      </c>
      <c r="AW11" s="1244"/>
    </row>
    <row r="12" spans="1:49" ht="16.5" customHeight="1">
      <c r="A12" s="1380"/>
      <c r="B12" s="1385">
        <v>8</v>
      </c>
      <c r="C12" s="1386" t="s">
        <v>517</v>
      </c>
      <c r="D12" s="1386"/>
      <c r="E12" s="1106"/>
      <c r="F12" s="789">
        <f t="shared" si="0"/>
        <v>0</v>
      </c>
      <c r="G12" s="791" t="s">
        <v>301</v>
      </c>
      <c r="H12" s="1461">
        <f>'АМ 05;30'!E32</f>
        <v>0</v>
      </c>
      <c r="I12" s="1459"/>
      <c r="J12" s="1106"/>
      <c r="K12" s="1106"/>
      <c r="L12" s="1106"/>
      <c r="M12" s="789">
        <f t="shared" si="2"/>
        <v>0</v>
      </c>
      <c r="N12" s="791" t="s">
        <v>299</v>
      </c>
      <c r="O12" s="1457">
        <f>'АМ 11;30'!E28</f>
        <v>0</v>
      </c>
      <c r="P12" s="1460"/>
      <c r="Q12" s="1386"/>
      <c r="R12" s="1106"/>
      <c r="S12" s="1106"/>
      <c r="T12" s="789">
        <f t="shared" si="3"/>
        <v>0</v>
      </c>
      <c r="U12" s="791" t="s">
        <v>301</v>
      </c>
      <c r="V12" s="1457">
        <f>'АМ 16;00'!E32</f>
        <v>0</v>
      </c>
      <c r="W12" s="1460"/>
      <c r="X12" s="1386"/>
      <c r="Y12" s="1106"/>
      <c r="Z12" s="1106"/>
      <c r="AA12" s="789">
        <f t="shared" si="1"/>
        <v>0</v>
      </c>
      <c r="AB12" s="791" t="s">
        <v>301</v>
      </c>
      <c r="AC12" s="1457">
        <f>'АМ 19;30'!E32</f>
        <v>0</v>
      </c>
      <c r="AD12" s="1459"/>
      <c r="AE12" s="1204"/>
      <c r="AF12" s="770"/>
      <c r="AG12" s="1386" t="s">
        <v>517</v>
      </c>
      <c r="AH12" s="1246"/>
      <c r="AI12" s="791" t="s">
        <v>301</v>
      </c>
      <c r="AJ12" s="1244"/>
      <c r="AK12" s="1386" t="s">
        <v>517</v>
      </c>
      <c r="AL12" s="1246"/>
      <c r="AM12" s="791" t="s">
        <v>301</v>
      </c>
      <c r="AN12" s="1244"/>
      <c r="AP12" s="1386" t="s">
        <v>517</v>
      </c>
      <c r="AQ12" s="1246"/>
      <c r="AR12" s="791" t="s">
        <v>301</v>
      </c>
      <c r="AS12" s="1244"/>
      <c r="AT12" s="1386" t="s">
        <v>517</v>
      </c>
      <c r="AU12" s="1246"/>
      <c r="AV12" s="791" t="s">
        <v>301</v>
      </c>
      <c r="AW12" s="1244"/>
    </row>
    <row r="13" spans="1:49" ht="16.5" customHeight="1">
      <c r="A13" s="1380"/>
      <c r="B13" s="1385">
        <v>9</v>
      </c>
      <c r="C13" s="1386" t="s">
        <v>424</v>
      </c>
      <c r="D13" s="1372"/>
      <c r="E13" s="1106"/>
      <c r="F13" s="789">
        <f t="shared" si="0"/>
        <v>0</v>
      </c>
      <c r="G13" s="791" t="s">
        <v>303</v>
      </c>
      <c r="H13" s="1461">
        <f>'АМ 05;30'!E33</f>
        <v>0</v>
      </c>
      <c r="I13" s="1459"/>
      <c r="J13" s="1372"/>
      <c r="K13" s="1106"/>
      <c r="L13" s="1106"/>
      <c r="M13" s="789">
        <f t="shared" si="2"/>
        <v>0</v>
      </c>
      <c r="N13" s="791" t="s">
        <v>45</v>
      </c>
      <c r="O13" s="1457">
        <f>'АМ 11;30'!E29</f>
        <v>0</v>
      </c>
      <c r="P13" s="1460"/>
      <c r="Q13" s="1372"/>
      <c r="R13" s="1106"/>
      <c r="S13" s="1106"/>
      <c r="T13" s="789">
        <f t="shared" si="3"/>
        <v>0</v>
      </c>
      <c r="U13" s="791" t="s">
        <v>303</v>
      </c>
      <c r="V13" s="1457">
        <f>'АМ 16;00'!E33</f>
        <v>0</v>
      </c>
      <c r="W13" s="1460"/>
      <c r="X13" s="1372"/>
      <c r="Y13" s="1106"/>
      <c r="Z13" s="1106"/>
      <c r="AA13" s="789">
        <f t="shared" si="1"/>
        <v>0</v>
      </c>
      <c r="AB13" s="791" t="s">
        <v>303</v>
      </c>
      <c r="AC13" s="1457">
        <f>'АМ 19;30'!E33</f>
        <v>0</v>
      </c>
      <c r="AD13" s="1459"/>
      <c r="AE13" s="1204"/>
      <c r="AF13" s="770"/>
      <c r="AG13" s="1386" t="s">
        <v>424</v>
      </c>
      <c r="AH13" s="1246"/>
      <c r="AI13" s="791" t="s">
        <v>303</v>
      </c>
      <c r="AJ13" s="1244"/>
      <c r="AK13" s="1386" t="s">
        <v>424</v>
      </c>
      <c r="AL13" s="1246"/>
      <c r="AM13" s="791" t="s">
        <v>303</v>
      </c>
      <c r="AN13" s="1244"/>
      <c r="AP13" s="1386" t="s">
        <v>424</v>
      </c>
      <c r="AQ13" s="1246"/>
      <c r="AR13" s="791" t="s">
        <v>303</v>
      </c>
      <c r="AS13" s="1244"/>
      <c r="AT13" s="1386" t="s">
        <v>424</v>
      </c>
      <c r="AU13" s="1246"/>
      <c r="AV13" s="791" t="s">
        <v>303</v>
      </c>
      <c r="AW13" s="1244"/>
    </row>
    <row r="14" spans="1:49" ht="16.5" customHeight="1">
      <c r="A14" s="1380"/>
      <c r="B14" s="1385">
        <v>10</v>
      </c>
      <c r="C14" s="1386" t="s">
        <v>425</v>
      </c>
      <c r="D14" s="1372"/>
      <c r="E14" s="1106"/>
      <c r="F14" s="789">
        <f t="shared" si="0"/>
        <v>0</v>
      </c>
      <c r="G14" s="790"/>
      <c r="H14" s="2086"/>
      <c r="I14" s="2087"/>
      <c r="J14" s="1372"/>
      <c r="K14" s="1106"/>
      <c r="L14" s="1106"/>
      <c r="M14" s="789">
        <f t="shared" si="2"/>
        <v>0</v>
      </c>
      <c r="N14" s="791" t="s">
        <v>301</v>
      </c>
      <c r="O14" s="1457">
        <f>'АМ 11;30'!E30</f>
        <v>0</v>
      </c>
      <c r="P14" s="1460"/>
      <c r="Q14" s="1372"/>
      <c r="R14" s="1106"/>
      <c r="S14" s="1106"/>
      <c r="T14" s="789">
        <f t="shared" si="3"/>
        <v>0</v>
      </c>
      <c r="U14" s="790"/>
      <c r="V14" s="2088"/>
      <c r="W14" s="2089"/>
      <c r="X14" s="1372"/>
      <c r="Y14" s="1106"/>
      <c r="Z14" s="1106"/>
      <c r="AA14" s="789">
        <f t="shared" si="1"/>
        <v>0</v>
      </c>
      <c r="AB14" s="790"/>
      <c r="AC14" s="2088"/>
      <c r="AD14" s="2087"/>
      <c r="AE14" s="1204"/>
      <c r="AF14" s="770"/>
      <c r="AG14" s="1386" t="s">
        <v>425</v>
      </c>
      <c r="AH14" s="1246"/>
      <c r="AI14" s="790"/>
      <c r="AJ14" s="2090"/>
      <c r="AK14" s="1386" t="s">
        <v>425</v>
      </c>
      <c r="AL14" s="1246"/>
      <c r="AM14" s="790"/>
      <c r="AN14" s="2090"/>
      <c r="AP14" s="1386" t="s">
        <v>425</v>
      </c>
      <c r="AQ14" s="1246"/>
      <c r="AR14" s="790"/>
      <c r="AS14" s="2090"/>
      <c r="AT14" s="1386" t="s">
        <v>425</v>
      </c>
      <c r="AU14" s="1246"/>
      <c r="AV14" s="790"/>
      <c r="AW14" s="2090"/>
    </row>
    <row r="15" spans="1:49" ht="16.5" customHeight="1">
      <c r="A15" s="1380"/>
      <c r="B15" s="1385">
        <v>11</v>
      </c>
      <c r="C15" s="1386" t="s">
        <v>478</v>
      </c>
      <c r="D15" s="1372"/>
      <c r="E15" s="1106"/>
      <c r="F15" s="789">
        <f t="shared" si="0"/>
        <v>0</v>
      </c>
      <c r="G15" s="790" t="s">
        <v>430</v>
      </c>
      <c r="H15" s="1461">
        <f>'АМ 05;30'!E35</f>
        <v>0</v>
      </c>
      <c r="I15" s="1459"/>
      <c r="J15" s="1491"/>
      <c r="K15" s="1106"/>
      <c r="L15" s="1106"/>
      <c r="M15" s="789">
        <f t="shared" si="2"/>
        <v>0</v>
      </c>
      <c r="N15" s="791" t="s">
        <v>303</v>
      </c>
      <c r="O15" s="1457">
        <f>'АМ 11;30'!E31</f>
        <v>0</v>
      </c>
      <c r="P15" s="1460"/>
      <c r="Q15" s="1372"/>
      <c r="R15" s="1106"/>
      <c r="S15" s="1106"/>
      <c r="T15" s="789">
        <f>Q15-R15+S15</f>
        <v>0</v>
      </c>
      <c r="U15" s="790" t="s">
        <v>430</v>
      </c>
      <c r="V15" s="1457">
        <f>'АМ 16;00'!E35</f>
        <v>0</v>
      </c>
      <c r="W15" s="1460"/>
      <c r="X15" s="1372"/>
      <c r="Y15" s="1106"/>
      <c r="Z15" s="1106"/>
      <c r="AA15" s="789">
        <f t="shared" si="1"/>
        <v>0</v>
      </c>
      <c r="AB15" s="790" t="s">
        <v>430</v>
      </c>
      <c r="AC15" s="1457">
        <f>'АМ 19;30'!E35</f>
        <v>0</v>
      </c>
      <c r="AD15" s="1459"/>
      <c r="AE15" s="1204"/>
      <c r="AF15" s="770"/>
      <c r="AG15" s="1386" t="s">
        <v>478</v>
      </c>
      <c r="AH15" s="1245"/>
      <c r="AI15" s="790" t="s">
        <v>430</v>
      </c>
      <c r="AJ15" s="1244"/>
      <c r="AK15" s="1386" t="s">
        <v>478</v>
      </c>
      <c r="AL15" s="1245"/>
      <c r="AM15" s="790" t="s">
        <v>430</v>
      </c>
      <c r="AN15" s="1244"/>
      <c r="AP15" s="1386" t="s">
        <v>478</v>
      </c>
      <c r="AQ15" s="1245"/>
      <c r="AR15" s="790" t="s">
        <v>430</v>
      </c>
      <c r="AS15" s="1244"/>
      <c r="AT15" s="1386" t="s">
        <v>478</v>
      </c>
      <c r="AU15" s="1245"/>
      <c r="AV15" s="790" t="s">
        <v>430</v>
      </c>
      <c r="AW15" s="1244"/>
    </row>
    <row r="16" spans="1:49" ht="16.5" customHeight="1">
      <c r="A16" s="1380"/>
      <c r="B16" s="2185">
        <v>12</v>
      </c>
      <c r="C16" s="1490" t="s">
        <v>426</v>
      </c>
      <c r="D16" s="1490"/>
      <c r="E16" s="2186"/>
      <c r="F16" s="2187"/>
      <c r="G16" s="2188" t="s">
        <v>431</v>
      </c>
      <c r="H16" s="2189">
        <f>'АМ 05;30'!E36</f>
        <v>0</v>
      </c>
      <c r="I16" s="2190"/>
      <c r="J16" s="1490"/>
      <c r="K16" s="1490"/>
      <c r="L16" s="1490"/>
      <c r="M16" s="2187">
        <f t="shared" si="2"/>
        <v>0</v>
      </c>
      <c r="N16" s="2188" t="s">
        <v>428</v>
      </c>
      <c r="O16" s="2191">
        <f>'АМ 11;30'!E32</f>
        <v>0</v>
      </c>
      <c r="P16" s="2192"/>
      <c r="Q16" s="1490"/>
      <c r="R16" s="1490"/>
      <c r="S16" s="1490"/>
      <c r="T16" s="2187"/>
      <c r="U16" s="2188" t="s">
        <v>431</v>
      </c>
      <c r="V16" s="2191">
        <f>'АМ 16;00'!E36</f>
        <v>0</v>
      </c>
      <c r="W16" s="2192"/>
      <c r="X16" s="1490"/>
      <c r="Y16" s="2186"/>
      <c r="Z16" s="2186"/>
      <c r="AA16" s="2187"/>
      <c r="AB16" s="2188" t="s">
        <v>431</v>
      </c>
      <c r="AC16" s="2191">
        <f>'АМ 19;30'!E36</f>
        <v>0</v>
      </c>
      <c r="AD16" s="2190"/>
      <c r="AE16" s="1204"/>
      <c r="AF16" s="770"/>
      <c r="AG16" s="1490" t="s">
        <v>426</v>
      </c>
      <c r="AH16" s="2193"/>
      <c r="AI16" s="2188" t="s">
        <v>431</v>
      </c>
      <c r="AJ16" s="2194"/>
      <c r="AK16" s="1490" t="s">
        <v>426</v>
      </c>
      <c r="AL16" s="2193"/>
      <c r="AM16" s="2188" t="s">
        <v>431</v>
      </c>
      <c r="AN16" s="2194"/>
      <c r="AP16" s="1490" t="s">
        <v>426</v>
      </c>
      <c r="AQ16" s="2193"/>
      <c r="AR16" s="2188" t="s">
        <v>431</v>
      </c>
      <c r="AS16" s="2194"/>
      <c r="AT16" s="1490" t="s">
        <v>426</v>
      </c>
      <c r="AU16" s="2193"/>
      <c r="AV16" s="2188" t="s">
        <v>431</v>
      </c>
      <c r="AW16" s="2194"/>
    </row>
    <row r="17" spans="1:49" ht="16.5" customHeight="1">
      <c r="A17" s="1380"/>
      <c r="B17" s="1385">
        <v>13</v>
      </c>
      <c r="C17" s="1386" t="s">
        <v>427</v>
      </c>
      <c r="D17" s="1372"/>
      <c r="E17" s="1107"/>
      <c r="F17" s="789">
        <f t="shared" si="0"/>
        <v>0</v>
      </c>
      <c r="G17" s="792" t="s">
        <v>52</v>
      </c>
      <c r="H17" s="1461">
        <f>'АМ 05;30'!E37</f>
        <v>0</v>
      </c>
      <c r="I17" s="1459"/>
      <c r="J17" s="1386"/>
      <c r="K17" s="1106"/>
      <c r="L17" s="1106"/>
      <c r="M17" s="789">
        <f t="shared" si="2"/>
        <v>0</v>
      </c>
      <c r="N17" s="790" t="s">
        <v>430</v>
      </c>
      <c r="O17" s="1457">
        <f>'АМ 11;30'!E33</f>
        <v>0</v>
      </c>
      <c r="P17" s="1460"/>
      <c r="Q17" s="1372"/>
      <c r="R17" s="1106"/>
      <c r="S17" s="1106"/>
      <c r="T17" s="789">
        <f t="shared" si="3"/>
        <v>0</v>
      </c>
      <c r="U17" s="792" t="s">
        <v>52</v>
      </c>
      <c r="V17" s="1457">
        <f>'АМ 16;00'!E37</f>
        <v>0</v>
      </c>
      <c r="W17" s="1460"/>
      <c r="X17" s="1372"/>
      <c r="Y17" s="1107"/>
      <c r="Z17" s="1107"/>
      <c r="AA17" s="789">
        <f t="shared" si="1"/>
        <v>0</v>
      </c>
      <c r="AB17" s="792" t="s">
        <v>52</v>
      </c>
      <c r="AC17" s="1457">
        <f>'АМ 19;30'!E37</f>
        <v>0</v>
      </c>
      <c r="AD17" s="1205"/>
      <c r="AE17" s="1204"/>
      <c r="AF17" s="770"/>
      <c r="AG17" s="1386" t="s">
        <v>427</v>
      </c>
      <c r="AH17" s="1247"/>
      <c r="AI17" s="792" t="s">
        <v>52</v>
      </c>
      <c r="AJ17" s="1411"/>
      <c r="AK17" s="1386" t="s">
        <v>427</v>
      </c>
      <c r="AL17" s="1247"/>
      <c r="AM17" s="792" t="s">
        <v>52</v>
      </c>
      <c r="AN17" s="1411"/>
      <c r="AP17" s="1386" t="s">
        <v>427</v>
      </c>
      <c r="AQ17" s="1247"/>
      <c r="AR17" s="792" t="s">
        <v>52</v>
      </c>
      <c r="AS17" s="1411"/>
      <c r="AT17" s="1386" t="s">
        <v>427</v>
      </c>
      <c r="AU17" s="1247"/>
      <c r="AV17" s="792" t="s">
        <v>52</v>
      </c>
      <c r="AW17" s="1411"/>
    </row>
    <row r="18" spans="1:49" ht="16.5" customHeight="1">
      <c r="A18" s="1380"/>
      <c r="B18" s="1385">
        <v>14</v>
      </c>
      <c r="C18" s="1386" t="s">
        <v>429</v>
      </c>
      <c r="D18" s="1372"/>
      <c r="E18" s="1107"/>
      <c r="F18" s="789">
        <f t="shared" si="0"/>
        <v>0</v>
      </c>
      <c r="G18" s="1608" t="s">
        <v>433</v>
      </c>
      <c r="H18" s="1461">
        <f>'АМ 05;30'!E38</f>
        <v>0</v>
      </c>
      <c r="I18" s="1459"/>
      <c r="J18" s="1106"/>
      <c r="K18" s="1106"/>
      <c r="L18" s="1106"/>
      <c r="M18" s="789">
        <f t="shared" si="2"/>
        <v>0</v>
      </c>
      <c r="N18" s="792" t="s">
        <v>431</v>
      </c>
      <c r="O18" s="1457">
        <f>'АМ 11;30'!E34</f>
        <v>0</v>
      </c>
      <c r="P18" s="1460"/>
      <c r="Q18" s="1372"/>
      <c r="R18" s="1106"/>
      <c r="S18" s="1106"/>
      <c r="T18" s="789">
        <f t="shared" si="3"/>
        <v>0</v>
      </c>
      <c r="U18" s="1608" t="s">
        <v>433</v>
      </c>
      <c r="V18" s="1457">
        <f>'АМ 16;00'!E38</f>
        <v>0</v>
      </c>
      <c r="W18" s="1460"/>
      <c r="X18" s="1372"/>
      <c r="Y18" s="1107"/>
      <c r="Z18" s="1107"/>
      <c r="AA18" s="789">
        <f t="shared" si="1"/>
        <v>0</v>
      </c>
      <c r="AB18" s="1608" t="s">
        <v>433</v>
      </c>
      <c r="AC18" s="1457">
        <f>'АМ 19;30'!E38</f>
        <v>0</v>
      </c>
      <c r="AD18" s="1205"/>
      <c r="AE18" s="1204"/>
      <c r="AF18" s="770"/>
      <c r="AG18" s="1386" t="s">
        <v>429</v>
      </c>
      <c r="AH18" s="1247"/>
      <c r="AI18" s="1608" t="s">
        <v>433</v>
      </c>
      <c r="AJ18" s="1250"/>
      <c r="AK18" s="1386" t="s">
        <v>429</v>
      </c>
      <c r="AL18" s="1247"/>
      <c r="AM18" s="1608" t="s">
        <v>433</v>
      </c>
      <c r="AN18" s="1250"/>
      <c r="AP18" s="1386" t="s">
        <v>429</v>
      </c>
      <c r="AQ18" s="1247"/>
      <c r="AR18" s="1608" t="s">
        <v>433</v>
      </c>
      <c r="AS18" s="1250"/>
      <c r="AT18" s="1386" t="s">
        <v>429</v>
      </c>
      <c r="AU18" s="1247"/>
      <c r="AV18" s="1608" t="s">
        <v>433</v>
      </c>
      <c r="AW18" s="1250"/>
    </row>
    <row r="19" spans="1:49" ht="16.5" customHeight="1">
      <c r="A19" s="1380"/>
      <c r="B19" s="1385">
        <v>15</v>
      </c>
      <c r="C19" s="1386" t="s">
        <v>20</v>
      </c>
      <c r="D19" s="1372"/>
      <c r="E19" s="1107"/>
      <c r="F19" s="789">
        <f t="shared" ref="F19:F22" si="4">D19-E19</f>
        <v>0</v>
      </c>
      <c r="G19" s="1608" t="s">
        <v>54</v>
      </c>
      <c r="H19" s="1461">
        <f>'АМ 05;30'!E39</f>
        <v>0</v>
      </c>
      <c r="I19" s="1459"/>
      <c r="J19" s="1106"/>
      <c r="K19" s="1106"/>
      <c r="L19" s="1106"/>
      <c r="M19" s="789">
        <f t="shared" si="2"/>
        <v>0</v>
      </c>
      <c r="N19" s="792" t="s">
        <v>52</v>
      </c>
      <c r="O19" s="1457">
        <f>'АМ 11;30'!E35</f>
        <v>0</v>
      </c>
      <c r="P19" s="1165"/>
      <c r="Q19" s="1372"/>
      <c r="R19" s="1106"/>
      <c r="S19" s="1106"/>
      <c r="T19" s="789">
        <f t="shared" si="3"/>
        <v>0</v>
      </c>
      <c r="U19" s="1608" t="s">
        <v>54</v>
      </c>
      <c r="V19" s="1457">
        <f>'АМ 16;00'!E39</f>
        <v>0</v>
      </c>
      <c r="W19" s="1460"/>
      <c r="X19" s="1372"/>
      <c r="Y19" s="1107"/>
      <c r="Z19" s="1107"/>
      <c r="AA19" s="789">
        <f t="shared" si="1"/>
        <v>0</v>
      </c>
      <c r="AB19" s="1608" t="s">
        <v>54</v>
      </c>
      <c r="AC19" s="1457">
        <f>'АМ 19;30'!E39</f>
        <v>0</v>
      </c>
      <c r="AD19" s="1205"/>
      <c r="AE19" s="1206"/>
      <c r="AF19" s="770"/>
      <c r="AG19" s="1386" t="s">
        <v>20</v>
      </c>
      <c r="AH19" s="1247"/>
      <c r="AI19" s="1608" t="s">
        <v>54</v>
      </c>
      <c r="AJ19" s="1250"/>
      <c r="AK19" s="1386" t="s">
        <v>20</v>
      </c>
      <c r="AL19" s="1247"/>
      <c r="AM19" s="1608" t="s">
        <v>54</v>
      </c>
      <c r="AN19" s="1250"/>
      <c r="AP19" s="1386" t="s">
        <v>20</v>
      </c>
      <c r="AQ19" s="1247"/>
      <c r="AR19" s="1608" t="s">
        <v>54</v>
      </c>
      <c r="AS19" s="1250"/>
      <c r="AT19" s="1386" t="s">
        <v>20</v>
      </c>
      <c r="AU19" s="1247"/>
      <c r="AV19" s="1608" t="s">
        <v>54</v>
      </c>
      <c r="AW19" s="1250"/>
    </row>
    <row r="20" spans="1:49" ht="16.5" customHeight="1">
      <c r="A20" s="1380"/>
      <c r="B20" s="1385">
        <v>16</v>
      </c>
      <c r="C20" s="1386" t="s">
        <v>432</v>
      </c>
      <c r="D20" s="1372"/>
      <c r="E20" s="1107"/>
      <c r="F20" s="789">
        <f t="shared" si="4"/>
        <v>0</v>
      </c>
      <c r="G20" s="1413" t="s">
        <v>58</v>
      </c>
      <c r="H20" s="1458">
        <f>'АМ 05;30'!E40</f>
        <v>0</v>
      </c>
      <c r="I20" s="1459"/>
      <c r="J20" s="1106"/>
      <c r="K20" s="1106"/>
      <c r="L20" s="1106"/>
      <c r="M20" s="789">
        <f t="shared" si="2"/>
        <v>0</v>
      </c>
      <c r="N20" s="1412" t="s">
        <v>433</v>
      </c>
      <c r="O20" s="1457">
        <f>'АМ 11;30'!E36</f>
        <v>0</v>
      </c>
      <c r="P20" s="1165"/>
      <c r="Q20" s="1372"/>
      <c r="R20" s="1106"/>
      <c r="S20" s="1106"/>
      <c r="T20" s="789">
        <f t="shared" si="3"/>
        <v>0</v>
      </c>
      <c r="U20" s="1413" t="s">
        <v>58</v>
      </c>
      <c r="V20" s="1457">
        <f>'АМ 16;00'!E40</f>
        <v>0</v>
      </c>
      <c r="W20" s="1460"/>
      <c r="X20" s="1372"/>
      <c r="Y20" s="1107"/>
      <c r="Z20" s="1107"/>
      <c r="AA20" s="789">
        <f t="shared" si="1"/>
        <v>0</v>
      </c>
      <c r="AB20" s="1413" t="s">
        <v>58</v>
      </c>
      <c r="AC20" s="1457">
        <f>'АМ 19;30'!E40</f>
        <v>0</v>
      </c>
      <c r="AD20" s="1205"/>
      <c r="AE20" s="1206"/>
      <c r="AF20" s="770"/>
      <c r="AG20" s="1386" t="s">
        <v>432</v>
      </c>
      <c r="AH20" s="1247"/>
      <c r="AI20" s="1413" t="s">
        <v>58</v>
      </c>
      <c r="AJ20" s="1250"/>
      <c r="AK20" s="1386" t="s">
        <v>432</v>
      </c>
      <c r="AL20" s="1247"/>
      <c r="AM20" s="1413" t="s">
        <v>58</v>
      </c>
      <c r="AN20" s="1250"/>
      <c r="AP20" s="1386" t="s">
        <v>432</v>
      </c>
      <c r="AQ20" s="1247"/>
      <c r="AR20" s="1413" t="s">
        <v>58</v>
      </c>
      <c r="AS20" s="1250"/>
      <c r="AT20" s="1386" t="s">
        <v>432</v>
      </c>
      <c r="AU20" s="1247"/>
      <c r="AV20" s="1413" t="s">
        <v>58</v>
      </c>
      <c r="AW20" s="1250"/>
    </row>
    <row r="21" spans="1:49" ht="16.5" customHeight="1">
      <c r="A21" s="1380"/>
      <c r="B21" s="1385">
        <v>17</v>
      </c>
      <c r="C21" s="1386" t="s">
        <v>8</v>
      </c>
      <c r="D21" s="1372"/>
      <c r="E21" s="1107"/>
      <c r="F21" s="789">
        <f t="shared" si="4"/>
        <v>0</v>
      </c>
      <c r="G21" s="790" t="s">
        <v>436</v>
      </c>
      <c r="H21" s="1461">
        <f>'АМ 05;30'!E41</f>
        <v>0</v>
      </c>
      <c r="I21" s="1459"/>
      <c r="J21" s="1106"/>
      <c r="K21" s="1106"/>
      <c r="L21" s="1106"/>
      <c r="M21" s="789">
        <f t="shared" si="2"/>
        <v>0</v>
      </c>
      <c r="N21" s="1412" t="s">
        <v>54</v>
      </c>
      <c r="O21" s="1457">
        <f>'АМ 11;30'!E37</f>
        <v>0</v>
      </c>
      <c r="P21" s="1165"/>
      <c r="Q21" s="1372"/>
      <c r="R21" s="1106"/>
      <c r="S21" s="1106"/>
      <c r="T21" s="789">
        <f t="shared" si="3"/>
        <v>0</v>
      </c>
      <c r="U21" s="790" t="s">
        <v>436</v>
      </c>
      <c r="V21" s="1457">
        <f>'АМ 16;00'!E41</f>
        <v>0</v>
      </c>
      <c r="W21" s="1460"/>
      <c r="X21" s="1372"/>
      <c r="Y21" s="1107"/>
      <c r="Z21" s="1107"/>
      <c r="AA21" s="789">
        <f t="shared" si="1"/>
        <v>0</v>
      </c>
      <c r="AB21" s="790" t="s">
        <v>436</v>
      </c>
      <c r="AC21" s="1457">
        <f>'АМ 19;30'!E41</f>
        <v>0</v>
      </c>
      <c r="AD21" s="1459"/>
      <c r="AE21" s="1206"/>
      <c r="AF21" s="770"/>
      <c r="AG21" s="1386" t="s">
        <v>8</v>
      </c>
      <c r="AH21" s="1247"/>
      <c r="AI21" s="790" t="s">
        <v>436</v>
      </c>
      <c r="AJ21" s="1414"/>
      <c r="AK21" s="1386" t="s">
        <v>8</v>
      </c>
      <c r="AL21" s="1247"/>
      <c r="AM21" s="790" t="s">
        <v>436</v>
      </c>
      <c r="AN21" s="1414"/>
      <c r="AP21" s="1386" t="s">
        <v>8</v>
      </c>
      <c r="AQ21" s="1247"/>
      <c r="AR21" s="790" t="s">
        <v>436</v>
      </c>
      <c r="AS21" s="1414"/>
      <c r="AT21" s="1386" t="s">
        <v>8</v>
      </c>
      <c r="AU21" s="1247"/>
      <c r="AV21" s="790" t="s">
        <v>436</v>
      </c>
      <c r="AW21" s="1414"/>
    </row>
    <row r="22" spans="1:49" ht="16.5" customHeight="1">
      <c r="A22" s="1380"/>
      <c r="B22" s="1385">
        <v>18</v>
      </c>
      <c r="C22" s="1386" t="s">
        <v>7</v>
      </c>
      <c r="D22" s="1372"/>
      <c r="E22" s="1107"/>
      <c r="F22" s="789">
        <f t="shared" si="4"/>
        <v>0</v>
      </c>
      <c r="G22" s="790" t="s">
        <v>437</v>
      </c>
      <c r="H22" s="1580">
        <f>'АМ 05;30'!E42</f>
        <v>0</v>
      </c>
      <c r="I22" s="1459"/>
      <c r="J22" s="1106"/>
      <c r="K22" s="1106"/>
      <c r="L22" s="1106"/>
      <c r="M22" s="789"/>
      <c r="N22" s="1608"/>
      <c r="O22" s="1457"/>
      <c r="P22" s="1165"/>
      <c r="Q22" s="1372"/>
      <c r="R22" s="1106"/>
      <c r="S22" s="1106"/>
      <c r="T22" s="789">
        <f t="shared" si="3"/>
        <v>0</v>
      </c>
      <c r="U22" s="790" t="s">
        <v>437</v>
      </c>
      <c r="V22" s="1457">
        <f>'АМ 16;00'!E42</f>
        <v>0</v>
      </c>
      <c r="W22" s="1459"/>
      <c r="X22" s="1372"/>
      <c r="Y22" s="1107"/>
      <c r="Z22" s="1107"/>
      <c r="AA22" s="789">
        <f t="shared" si="1"/>
        <v>0</v>
      </c>
      <c r="AB22" s="790" t="s">
        <v>437</v>
      </c>
      <c r="AC22" s="1457">
        <f>'АМ 19;30'!E42</f>
        <v>0</v>
      </c>
      <c r="AD22" s="1459"/>
      <c r="AE22" s="1206"/>
      <c r="AF22" s="770"/>
      <c r="AG22" s="1386" t="s">
        <v>7</v>
      </c>
      <c r="AH22" s="1247"/>
      <c r="AI22" s="790" t="s">
        <v>437</v>
      </c>
      <c r="AJ22" s="1414"/>
      <c r="AK22" s="1386" t="s">
        <v>7</v>
      </c>
      <c r="AL22" s="1247"/>
      <c r="AM22" s="790" t="s">
        <v>437</v>
      </c>
      <c r="AN22" s="1414"/>
      <c r="AP22" s="1386" t="s">
        <v>7</v>
      </c>
      <c r="AQ22" s="1247"/>
      <c r="AR22" s="790" t="s">
        <v>437</v>
      </c>
      <c r="AS22" s="1414"/>
      <c r="AT22" s="1386" t="s">
        <v>7</v>
      </c>
      <c r="AU22" s="1247"/>
      <c r="AV22" s="790" t="s">
        <v>437</v>
      </c>
      <c r="AW22" s="1414"/>
    </row>
    <row r="23" spans="1:49" ht="17.25" customHeight="1">
      <c r="A23" s="1380"/>
      <c r="B23" s="2082"/>
      <c r="C23" s="1372"/>
      <c r="D23" s="1372"/>
      <c r="E23" s="2083"/>
      <c r="F23" s="2081"/>
      <c r="G23" s="1610" t="s">
        <v>506</v>
      </c>
      <c r="H23" s="1461">
        <f>'АМ 05;30'!E43</f>
        <v>0</v>
      </c>
      <c r="I23" s="1459"/>
      <c r="J23" s="1106"/>
      <c r="K23" s="1106"/>
      <c r="L23" s="1106"/>
      <c r="M23" s="789">
        <f t="shared" si="2"/>
        <v>0</v>
      </c>
      <c r="N23" s="1413" t="s">
        <v>58</v>
      </c>
      <c r="O23" s="1457">
        <f>'АМ 11;30'!E38</f>
        <v>0</v>
      </c>
      <c r="P23" s="1165"/>
      <c r="Q23" s="1372"/>
      <c r="R23" s="1372"/>
      <c r="S23" s="1372"/>
      <c r="T23" s="2081"/>
      <c r="U23" s="1610" t="s">
        <v>506</v>
      </c>
      <c r="V23" s="1457">
        <f>'АМ 16;00'!E43</f>
        <v>0</v>
      </c>
      <c r="W23" s="1459"/>
      <c r="X23" s="1372"/>
      <c r="Y23" s="2083"/>
      <c r="Z23" s="2083"/>
      <c r="AA23" s="2081"/>
      <c r="AB23" s="1610" t="s">
        <v>506</v>
      </c>
      <c r="AC23" s="1457">
        <f>'АМ 19;30'!E43</f>
        <v>0</v>
      </c>
      <c r="AD23" s="1459"/>
      <c r="AE23" s="1206"/>
      <c r="AF23" s="770"/>
      <c r="AG23" s="1372"/>
      <c r="AH23" s="2085"/>
      <c r="AI23" s="1610" t="s">
        <v>506</v>
      </c>
      <c r="AJ23" s="1414"/>
      <c r="AK23" s="1372"/>
      <c r="AL23" s="2085"/>
      <c r="AM23" s="1610" t="s">
        <v>506</v>
      </c>
      <c r="AN23" s="1414"/>
      <c r="AP23" s="1372"/>
      <c r="AQ23" s="2085"/>
      <c r="AR23" s="1610" t="s">
        <v>506</v>
      </c>
      <c r="AS23" s="1414"/>
      <c r="AT23" s="1372"/>
      <c r="AU23" s="2085"/>
      <c r="AV23" s="1610" t="s">
        <v>506</v>
      </c>
      <c r="AW23" s="1414"/>
    </row>
    <row r="24" spans="1:49" ht="17.25" customHeight="1">
      <c r="A24" s="1380"/>
      <c r="B24" s="2082"/>
      <c r="C24" s="1372"/>
      <c r="D24" s="1372"/>
      <c r="E24" s="2083"/>
      <c r="F24" s="2081"/>
      <c r="G24" s="1610" t="s">
        <v>507</v>
      </c>
      <c r="H24" s="1461">
        <f>'АМ 05;30'!E44</f>
        <v>0</v>
      </c>
      <c r="I24" s="1459"/>
      <c r="J24" s="1106"/>
      <c r="K24" s="1106"/>
      <c r="L24" s="1106"/>
      <c r="M24" s="789">
        <f t="shared" si="2"/>
        <v>0</v>
      </c>
      <c r="N24" s="790" t="s">
        <v>436</v>
      </c>
      <c r="O24" s="1457">
        <f>'АМ 11;30'!E39</f>
        <v>0</v>
      </c>
      <c r="P24" s="1460"/>
      <c r="Q24" s="1372"/>
      <c r="R24" s="1372"/>
      <c r="S24" s="1372"/>
      <c r="T24" s="2081"/>
      <c r="U24" s="1610" t="s">
        <v>507</v>
      </c>
      <c r="V24" s="1457">
        <f>'АМ 16;00'!E44</f>
        <v>0</v>
      </c>
      <c r="W24" s="1459"/>
      <c r="X24" s="1372"/>
      <c r="Y24" s="2083"/>
      <c r="Z24" s="2083"/>
      <c r="AA24" s="2081"/>
      <c r="AB24" s="1610" t="s">
        <v>507</v>
      </c>
      <c r="AC24" s="1457">
        <f>'АМ 19;30'!E44</f>
        <v>0</v>
      </c>
      <c r="AD24" s="1459"/>
      <c r="AE24" s="1206"/>
      <c r="AF24" s="770"/>
      <c r="AG24" s="1372"/>
      <c r="AH24" s="2085"/>
      <c r="AI24" s="1610" t="s">
        <v>507</v>
      </c>
      <c r="AJ24" s="1414"/>
      <c r="AK24" s="1372"/>
      <c r="AL24" s="2085"/>
      <c r="AM24" s="1610" t="s">
        <v>507</v>
      </c>
      <c r="AN24" s="1414"/>
      <c r="AP24" s="1372"/>
      <c r="AQ24" s="2085"/>
      <c r="AR24" s="1610" t="s">
        <v>507</v>
      </c>
      <c r="AS24" s="1414"/>
      <c r="AT24" s="1372"/>
      <c r="AU24" s="2085"/>
      <c r="AV24" s="1610" t="s">
        <v>507</v>
      </c>
      <c r="AW24" s="1414"/>
    </row>
    <row r="25" spans="1:49" ht="17.25" customHeight="1">
      <c r="B25"/>
      <c r="C25"/>
      <c r="D25"/>
      <c r="E25"/>
      <c r="F25"/>
      <c r="G25" s="1610" t="s">
        <v>48</v>
      </c>
      <c r="H25" s="1461">
        <f>'АМ 05;30'!E45</f>
        <v>0</v>
      </c>
      <c r="I25" s="1459"/>
      <c r="N25" s="790" t="s">
        <v>437</v>
      </c>
      <c r="O25" s="1457">
        <f>'АМ 11;30'!E40</f>
        <v>0</v>
      </c>
      <c r="P25" s="1459"/>
      <c r="Q25"/>
      <c r="R25"/>
      <c r="S25"/>
      <c r="T25"/>
      <c r="U25" s="1610" t="s">
        <v>48</v>
      </c>
      <c r="V25" s="1457">
        <f>'АМ 16;00'!E45</f>
        <v>0</v>
      </c>
      <c r="W25" s="1459"/>
      <c r="X25"/>
      <c r="Y25"/>
      <c r="Z25"/>
      <c r="AA25"/>
      <c r="AB25" s="1610" t="s">
        <v>48</v>
      </c>
      <c r="AC25" s="1457">
        <f>'АМ 19;30'!E45</f>
        <v>0</v>
      </c>
      <c r="AD25" s="1459"/>
      <c r="AG25"/>
      <c r="AH25"/>
      <c r="AI25" s="1610" t="s">
        <v>48</v>
      </c>
      <c r="AJ25" s="1414"/>
      <c r="AK25"/>
      <c r="AL25"/>
      <c r="AM25" s="1610" t="s">
        <v>48</v>
      </c>
      <c r="AN25" s="1414"/>
      <c r="AP25"/>
      <c r="AQ25"/>
      <c r="AR25" s="1610" t="s">
        <v>48</v>
      </c>
      <c r="AS25" s="1414"/>
      <c r="AT25"/>
      <c r="AU25"/>
      <c r="AV25" s="1610" t="s">
        <v>48</v>
      </c>
      <c r="AW25" s="1414"/>
    </row>
    <row r="26" spans="1:49" ht="17.25" customHeight="1">
      <c r="B26"/>
      <c r="C26"/>
      <c r="D26"/>
      <c r="E26"/>
      <c r="F26"/>
      <c r="G26" s="1610" t="s">
        <v>508</v>
      </c>
      <c r="H26" s="1461">
        <f>'АМ 05;30'!E46</f>
        <v>0</v>
      </c>
      <c r="I26" s="1459"/>
      <c r="Q26"/>
      <c r="R26"/>
      <c r="S26"/>
      <c r="T26"/>
      <c r="U26" s="1610" t="s">
        <v>508</v>
      </c>
      <c r="V26" s="1457">
        <f>'АМ 16;00'!E46</f>
        <v>0</v>
      </c>
      <c r="W26" s="1459"/>
      <c r="X26"/>
      <c r="Y26"/>
      <c r="Z26"/>
      <c r="AA26"/>
      <c r="AB26" s="1610" t="s">
        <v>508</v>
      </c>
      <c r="AC26" s="1457">
        <f>'АМ 19;30'!E46</f>
        <v>0</v>
      </c>
      <c r="AD26" s="1459"/>
      <c r="AG26"/>
      <c r="AH26"/>
      <c r="AI26" s="1610" t="s">
        <v>508</v>
      </c>
      <c r="AJ26" s="1414"/>
      <c r="AK26"/>
      <c r="AL26"/>
      <c r="AM26" s="1610" t="s">
        <v>508</v>
      </c>
      <c r="AN26" s="1414"/>
      <c r="AP26"/>
      <c r="AQ26"/>
      <c r="AR26" s="1610" t="s">
        <v>508</v>
      </c>
      <c r="AS26" s="1414"/>
      <c r="AT26"/>
      <c r="AU26"/>
      <c r="AV26" s="1610" t="s">
        <v>508</v>
      </c>
      <c r="AW26" s="1414"/>
    </row>
    <row r="27" spans="1:49" ht="17.25" customHeight="1">
      <c r="G27" s="1169"/>
      <c r="H27" s="1169"/>
      <c r="I27" s="1169"/>
      <c r="U27" s="1169"/>
      <c r="V27" s="1169"/>
      <c r="W27" s="1169"/>
      <c r="AB27" s="1169"/>
      <c r="AC27" s="1169"/>
    </row>
    <row r="28" spans="1:49" ht="17.25" customHeight="1">
      <c r="G28" s="1169"/>
      <c r="H28" s="1169"/>
      <c r="I28" s="1169"/>
      <c r="U28" s="1169"/>
      <c r="V28" s="1169"/>
      <c r="W28" s="1169"/>
      <c r="AB28" s="1169"/>
      <c r="AC28" s="1169"/>
    </row>
  </sheetData>
  <mergeCells count="5">
    <mergeCell ref="U4:W4"/>
    <mergeCell ref="N4:P4"/>
    <mergeCell ref="G4:I4"/>
    <mergeCell ref="AB4:AD4"/>
    <mergeCell ref="N6:P6"/>
  </mergeCells>
  <pageMargins left="0" right="0" top="0" bottom="0" header="0" footer="0"/>
  <pageSetup paperSize="9" scale="80" orientation="landscape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39">
    <tabColor theme="1"/>
  </sheetPr>
  <dimension ref="A1:M32"/>
  <sheetViews>
    <sheetView view="pageLayout" topLeftCell="A2" workbookViewId="0">
      <selection activeCell="D20" sqref="D20"/>
    </sheetView>
  </sheetViews>
  <sheetFormatPr defaultColWidth="9.140625" defaultRowHeight="15"/>
  <cols>
    <col min="1" max="1" width="11.5703125" style="1415" customWidth="1"/>
    <col min="2" max="2" width="9.140625" style="1415"/>
    <col min="3" max="3" width="12.140625" style="1415" customWidth="1"/>
    <col min="4" max="4" width="9.5703125" style="1415" customWidth="1"/>
    <col min="5" max="5" width="8.5703125" style="1448" customWidth="1"/>
    <col min="6" max="8" width="9.5703125" style="1415" customWidth="1"/>
    <col min="9" max="9" width="8.7109375" style="1415" customWidth="1"/>
    <col min="10" max="10" width="11.85546875" style="1415" customWidth="1"/>
    <col min="11" max="16384" width="9.140625" style="1415"/>
  </cols>
  <sheetData>
    <row r="1" spans="1:13" ht="24" customHeight="1">
      <c r="A1" s="5042" t="s">
        <v>416</v>
      </c>
      <c r="B1" s="5043"/>
      <c r="C1" s="5043"/>
      <c r="D1" s="1464"/>
      <c r="E1" s="1464"/>
      <c r="F1" s="1465"/>
      <c r="G1" s="5032">
        <f>'АМ Основная продукция'!C1</f>
        <v>43358</v>
      </c>
      <c r="H1" s="5032"/>
      <c r="I1" s="5033"/>
      <c r="K1" s="5034"/>
      <c r="L1" s="5034"/>
      <c r="M1" s="1416"/>
    </row>
    <row r="2" spans="1:13" ht="24" customHeight="1" thickBot="1">
      <c r="A2" s="5044"/>
      <c r="B2" s="5045"/>
      <c r="C2" s="5045"/>
      <c r="D2" s="1463">
        <v>0.22916666666666666</v>
      </c>
      <c r="E2" s="1417" t="s">
        <v>375</v>
      </c>
      <c r="F2" s="1418">
        <v>0.47916666666666669</v>
      </c>
      <c r="G2" s="1419">
        <v>0.66666666666666663</v>
      </c>
      <c r="H2" s="1420">
        <v>0.8125</v>
      </c>
      <c r="I2" s="5035" t="s">
        <v>154</v>
      </c>
      <c r="K2" s="1421"/>
      <c r="L2" s="1421"/>
      <c r="M2" s="1416"/>
    </row>
    <row r="3" spans="1:13" ht="24" hidden="1" customHeight="1">
      <c r="A3" s="1466">
        <v>1</v>
      </c>
      <c r="B3" s="1422"/>
      <c r="C3" s="1423" t="s">
        <v>438</v>
      </c>
      <c r="D3" s="1424">
        <f>'АМ Основная продукция'!F5</f>
        <v>0</v>
      </c>
      <c r="E3" s="1425"/>
      <c r="F3" s="1424">
        <f>'АМ Основная продукция'!M5</f>
        <v>0</v>
      </c>
      <c r="G3" s="1424">
        <f>'АМ Основная продукция'!T5</f>
        <v>0</v>
      </c>
      <c r="H3" s="1426">
        <f>'АМ Основная продукция'!AA5</f>
        <v>0</v>
      </c>
      <c r="I3" s="5036"/>
    </row>
    <row r="4" spans="1:13" ht="24" hidden="1" customHeight="1">
      <c r="A4" s="1467">
        <v>1</v>
      </c>
      <c r="B4" s="1427"/>
      <c r="C4" s="1428" t="s">
        <v>439</v>
      </c>
      <c r="D4" s="1429">
        <f>'АМ Основная продукция'!F7</f>
        <v>0</v>
      </c>
      <c r="E4" s="1425"/>
      <c r="F4" s="1429">
        <f>'АМ Основная продукция'!M7</f>
        <v>0</v>
      </c>
      <c r="G4" s="1429">
        <f>'АМ Основная продукция'!T7</f>
        <v>0</v>
      </c>
      <c r="H4" s="1430">
        <f>'АМ Основная продукция'!AA7</f>
        <v>0</v>
      </c>
      <c r="I4" s="5036"/>
    </row>
    <row r="5" spans="1:13" ht="24" hidden="1" customHeight="1">
      <c r="A5" s="1468" t="s">
        <v>440</v>
      </c>
      <c r="B5" s="1431"/>
      <c r="C5" s="1432" t="s">
        <v>441</v>
      </c>
      <c r="D5" s="1433">
        <f>'АМ Основная продукция'!F15</f>
        <v>0</v>
      </c>
      <c r="E5" s="1425"/>
      <c r="F5" s="1433">
        <f>'АМ Основная продукция'!M15</f>
        <v>0</v>
      </c>
      <c r="G5" s="1433">
        <f>'АМ Основная продукция'!T15</f>
        <v>0</v>
      </c>
      <c r="H5" s="1434">
        <f>'АМ Основная продукция'!AA15</f>
        <v>0</v>
      </c>
      <c r="I5" s="5036"/>
    </row>
    <row r="6" spans="1:13" ht="24" hidden="1" customHeight="1">
      <c r="A6" s="1469" t="s">
        <v>440</v>
      </c>
      <c r="B6" s="1435"/>
      <c r="C6" s="1436" t="s">
        <v>296</v>
      </c>
      <c r="D6" s="1437">
        <f>'АМ Основная продукция'!F8-'АМ Основная продукция'!F15</f>
        <v>0</v>
      </c>
      <c r="E6" s="1425"/>
      <c r="F6" s="1437">
        <f>'АМ Основная продукция'!M8-'АМ Основная продукция'!M15</f>
        <v>0</v>
      </c>
      <c r="G6" s="1437">
        <f>'АМ Основная продукция'!T8-'АМ Основная продукция'!T15</f>
        <v>0</v>
      </c>
      <c r="H6" s="1438">
        <f>'АМ Основная продукция'!AA8-'АМ Основная продукция'!AA15</f>
        <v>0</v>
      </c>
      <c r="I6" s="5036"/>
    </row>
    <row r="7" spans="1:13" ht="24" hidden="1" customHeight="1">
      <c r="A7" s="5038" t="s">
        <v>442</v>
      </c>
      <c r="B7" s="5039"/>
      <c r="C7" s="670">
        <v>5.1119999999999999E-2</v>
      </c>
      <c r="D7" s="1437">
        <f>D6*C7</f>
        <v>0</v>
      </c>
      <c r="E7" s="1425"/>
      <c r="F7" s="1437">
        <f>F6*C7</f>
        <v>0</v>
      </c>
      <c r="G7" s="1437">
        <f>G6*C7</f>
        <v>0</v>
      </c>
      <c r="H7" s="1438">
        <f>H6*C7</f>
        <v>0</v>
      </c>
      <c r="I7" s="5036"/>
    </row>
    <row r="8" spans="1:13" ht="24" hidden="1" customHeight="1">
      <c r="A8" s="1470" t="s">
        <v>443</v>
      </c>
      <c r="B8" s="1439"/>
      <c r="C8" s="1440" t="s">
        <v>444</v>
      </c>
      <c r="D8" s="1441">
        <f>'АМ Основная продукция'!F13</f>
        <v>0</v>
      </c>
      <c r="E8" s="1425"/>
      <c r="F8" s="1441">
        <f>'АМ Основная продукция'!M13</f>
        <v>0</v>
      </c>
      <c r="G8" s="1441">
        <f>'АМ Основная продукция'!T13</f>
        <v>0</v>
      </c>
      <c r="H8" s="1442">
        <f>'АМ Основная продукция'!AA13</f>
        <v>0</v>
      </c>
      <c r="I8" s="5036"/>
    </row>
    <row r="9" spans="1:13" ht="24" hidden="1" customHeight="1">
      <c r="A9" s="5040" t="s">
        <v>445</v>
      </c>
      <c r="B9" s="5041"/>
      <c r="C9" s="1440">
        <v>0.02</v>
      </c>
      <c r="D9" s="1441">
        <f>D8*C9</f>
        <v>0</v>
      </c>
      <c r="E9" s="1425"/>
      <c r="F9" s="1441">
        <f>F8*C9</f>
        <v>0</v>
      </c>
      <c r="G9" s="1441">
        <f>G8*C9</f>
        <v>0</v>
      </c>
      <c r="H9" s="1442">
        <f>H8*C9</f>
        <v>0</v>
      </c>
      <c r="I9" s="5036"/>
    </row>
    <row r="10" spans="1:13" ht="24" hidden="1" customHeight="1" thickBot="1">
      <c r="A10" s="1478" t="s">
        <v>443</v>
      </c>
      <c r="B10" s="1479"/>
      <c r="C10" s="1480" t="s">
        <v>446</v>
      </c>
      <c r="D10" s="1481">
        <f>'АМ Основная продукция'!F14</f>
        <v>0</v>
      </c>
      <c r="E10" s="1482"/>
      <c r="F10" s="1481">
        <f>'АМ Основная продукция'!M14</f>
        <v>0</v>
      </c>
      <c r="G10" s="1481">
        <f>'АМ Основная продукция'!T14</f>
        <v>0</v>
      </c>
      <c r="H10" s="1483">
        <f>'АМ Основная продукция'!AA14</f>
        <v>0</v>
      </c>
      <c r="I10" s="5037"/>
    </row>
    <row r="11" spans="1:13" ht="24" hidden="1" customHeight="1">
      <c r="A11" s="5030" t="s">
        <v>447</v>
      </c>
      <c r="B11" s="5031"/>
      <c r="C11" s="1474">
        <v>1.4999999999999999E-2</v>
      </c>
      <c r="D11" s="1475">
        <f>D10*C11</f>
        <v>0</v>
      </c>
      <c r="E11" s="1476"/>
      <c r="F11" s="1475">
        <f>F10*C11</f>
        <v>0</v>
      </c>
      <c r="G11" s="1475">
        <f>G10*C11</f>
        <v>0</v>
      </c>
      <c r="H11" s="1477">
        <f>H10*C11</f>
        <v>0</v>
      </c>
      <c r="I11" s="1471"/>
    </row>
    <row r="12" spans="1:13" ht="24" hidden="1" customHeight="1">
      <c r="A12" s="5020" t="s">
        <v>448</v>
      </c>
      <c r="B12" s="5021"/>
      <c r="C12" s="1443">
        <v>0.02</v>
      </c>
      <c r="D12" s="1444">
        <f>D10*C12</f>
        <v>0</v>
      </c>
      <c r="E12" s="1425"/>
      <c r="F12" s="1444">
        <f>F10*C12</f>
        <v>0</v>
      </c>
      <c r="G12" s="1444">
        <f>G10*C12</f>
        <v>0</v>
      </c>
      <c r="H12" s="1445">
        <f>H10*C12</f>
        <v>0</v>
      </c>
      <c r="I12" s="1471"/>
    </row>
    <row r="13" spans="1:13" ht="24" hidden="1" customHeight="1">
      <c r="A13" s="5020" t="s">
        <v>449</v>
      </c>
      <c r="B13" s="5021"/>
      <c r="C13" s="1443">
        <v>1.2E-2</v>
      </c>
      <c r="D13" s="1444">
        <f>D10*C13</f>
        <v>0</v>
      </c>
      <c r="E13" s="1425"/>
      <c r="F13" s="1444">
        <f>F10*C13</f>
        <v>0</v>
      </c>
      <c r="G13" s="1444">
        <f>G10*C13</f>
        <v>0</v>
      </c>
      <c r="H13" s="1445">
        <f>H10*C13</f>
        <v>0</v>
      </c>
      <c r="I13" s="1471"/>
    </row>
    <row r="14" spans="1:13" ht="24" hidden="1" customHeight="1" thickBot="1">
      <c r="A14" s="5022" t="s">
        <v>450</v>
      </c>
      <c r="B14" s="5023"/>
      <c r="C14" s="1484">
        <v>1.4999999999999999E-2</v>
      </c>
      <c r="D14" s="1485">
        <f>D10*C14</f>
        <v>0</v>
      </c>
      <c r="E14" s="1486"/>
      <c r="F14" s="1485">
        <f>F10*C14</f>
        <v>0</v>
      </c>
      <c r="G14" s="1485">
        <f>G10*C14</f>
        <v>0</v>
      </c>
      <c r="H14" s="1487">
        <f>H10*C14</f>
        <v>0</v>
      </c>
      <c r="I14" s="1488"/>
    </row>
    <row r="15" spans="1:13" ht="15" customHeight="1">
      <c r="A15" s="5024" t="s">
        <v>418</v>
      </c>
      <c r="B15" s="5025"/>
      <c r="C15" s="568">
        <v>7.0000000000000007E-2</v>
      </c>
      <c r="D15" s="1489">
        <f>D3*C15+E15</f>
        <v>0</v>
      </c>
      <c r="E15" s="1506"/>
      <c r="F15" s="1489">
        <f>F3*C15</f>
        <v>0</v>
      </c>
      <c r="G15" s="1489">
        <f>G3*C15</f>
        <v>0</v>
      </c>
      <c r="H15" s="1489">
        <f>H3*C15</f>
        <v>0</v>
      </c>
      <c r="I15" s="569" t="e">
        <f>Овощи!D15+Овощи!F15+Овощи!G15+Овощи!H15</f>
        <v>#REF!</v>
      </c>
    </row>
    <row r="16" spans="1:13" ht="15" customHeight="1">
      <c r="A16" s="5026" t="s">
        <v>420</v>
      </c>
      <c r="B16" s="5027"/>
      <c r="C16" s="578">
        <v>0.06</v>
      </c>
      <c r="D16" s="611">
        <f>D4*C16+E16</f>
        <v>0</v>
      </c>
      <c r="E16" s="1507"/>
      <c r="F16" s="611">
        <f>F4*C16</f>
        <v>0</v>
      </c>
      <c r="G16" s="611">
        <f>G4*C16</f>
        <v>0</v>
      </c>
      <c r="H16" s="611">
        <f>H4*C16</f>
        <v>0</v>
      </c>
      <c r="I16" s="579" t="e">
        <f>Овощи!D16+Овощи!F16+Овощи!G16+Овощи!H16</f>
        <v>#REF!</v>
      </c>
    </row>
    <row r="17" spans="1:9">
      <c r="A17" s="5026" t="s">
        <v>422</v>
      </c>
      <c r="B17" s="5027"/>
      <c r="C17" s="578">
        <v>1.4999999999999999E-2</v>
      </c>
      <c r="D17" s="611">
        <f>D8*C17</f>
        <v>0</v>
      </c>
      <c r="E17" s="1507">
        <v>0.2</v>
      </c>
      <c r="F17" s="611">
        <f>F8*C17</f>
        <v>0</v>
      </c>
      <c r="G17" s="611">
        <f>G8*C17+E17</f>
        <v>0.2</v>
      </c>
      <c r="H17" s="611">
        <f>H8*C17</f>
        <v>0</v>
      </c>
      <c r="I17" s="579" t="e">
        <f>Овощи!D17+Овощи!F17+Овощи!G17+Овощи!H17</f>
        <v>#REF!</v>
      </c>
    </row>
    <row r="18" spans="1:9">
      <c r="A18" s="5026" t="s">
        <v>39</v>
      </c>
      <c r="B18" s="5027"/>
      <c r="C18" s="578">
        <v>1.4999999999999999E-2</v>
      </c>
      <c r="D18" s="611">
        <f>D6*C18+D14+E18</f>
        <v>0</v>
      </c>
      <c r="E18" s="1507"/>
      <c r="F18" s="611">
        <f>F6*C18+F14</f>
        <v>0</v>
      </c>
      <c r="G18" s="611">
        <f>G6*C18+G14</f>
        <v>0</v>
      </c>
      <c r="H18" s="611">
        <f>H6*C18+H14</f>
        <v>0</v>
      </c>
      <c r="I18" s="579" t="e">
        <f>Овощи!D18+Овощи!F18+Овощи!G18+Овощи!H18</f>
        <v>#REF!</v>
      </c>
    </row>
    <row r="19" spans="1:9">
      <c r="A19" s="5028" t="s">
        <v>44</v>
      </c>
      <c r="B19" s="5029"/>
      <c r="C19" s="670">
        <v>1.2E-2</v>
      </c>
      <c r="D19" s="610">
        <v>0.2</v>
      </c>
      <c r="E19" s="1507"/>
      <c r="F19" s="611"/>
      <c r="G19" s="611"/>
      <c r="H19" s="611"/>
      <c r="I19" s="579"/>
    </row>
    <row r="20" spans="1:9">
      <c r="A20" s="5026" t="s">
        <v>299</v>
      </c>
      <c r="B20" s="5027"/>
      <c r="C20" s="670">
        <v>1.2E-2</v>
      </c>
      <c r="D20" s="706">
        <f>D8*C20+D11</f>
        <v>0</v>
      </c>
      <c r="E20" s="1507">
        <v>0.5</v>
      </c>
      <c r="F20" s="707">
        <f>F8*C20+F11</f>
        <v>0</v>
      </c>
      <c r="G20" s="707">
        <f>G8*C20+G11+E20</f>
        <v>0.5</v>
      </c>
      <c r="H20" s="707">
        <f>H8*C20+H11</f>
        <v>0</v>
      </c>
      <c r="I20" s="579" t="e">
        <f>Овощи!D19+Овощи!F19+Овощи!G19+Овощи!H19</f>
        <v>#REF!</v>
      </c>
    </row>
    <row r="21" spans="1:9" s="526" customFormat="1">
      <c r="A21" s="5026" t="s">
        <v>45</v>
      </c>
      <c r="B21" s="5027"/>
      <c r="C21" s="670">
        <v>5.1119999999999999E-2</v>
      </c>
      <c r="D21" s="573">
        <f>D3*C21+D7</f>
        <v>0</v>
      </c>
      <c r="E21" s="1507">
        <v>2</v>
      </c>
      <c r="F21" s="573">
        <f>F3*C21+F7</f>
        <v>0</v>
      </c>
      <c r="G21" s="573">
        <f>G3*C21+G7+E21</f>
        <v>2</v>
      </c>
      <c r="H21" s="573">
        <f>H3*C21+H7</f>
        <v>0</v>
      </c>
      <c r="I21" s="579" t="e">
        <f>Овощи!D20+Овощи!F20+Овощи!G20+Овощи!H20</f>
        <v>#REF!</v>
      </c>
    </row>
    <row r="22" spans="1:9" s="526" customFormat="1">
      <c r="A22" s="5026" t="s">
        <v>301</v>
      </c>
      <c r="B22" s="5027"/>
      <c r="C22" s="670">
        <v>1.2E-2</v>
      </c>
      <c r="D22" s="573">
        <f>D8*C22+D13+E22</f>
        <v>0</v>
      </c>
      <c r="E22" s="1507"/>
      <c r="F22" s="573">
        <f>F8*C22+F13</f>
        <v>0</v>
      </c>
      <c r="G22" s="573">
        <f>G8*C22+G13</f>
        <v>0</v>
      </c>
      <c r="H22" s="573">
        <f>H8*C22+H13</f>
        <v>0</v>
      </c>
      <c r="I22" s="579" t="e">
        <f>Овощи!D21+Овощи!F21+Овощи!G21+Овощи!H21</f>
        <v>#REF!</v>
      </c>
    </row>
    <row r="23" spans="1:9" s="526" customFormat="1">
      <c r="A23" s="5026" t="s">
        <v>303</v>
      </c>
      <c r="B23" s="5027"/>
      <c r="C23" s="578">
        <v>0.01</v>
      </c>
      <c r="D23" s="608">
        <f>(D6+F6+G6+H6)*C23+E23</f>
        <v>0</v>
      </c>
      <c r="E23" s="1507"/>
      <c r="F23" s="608"/>
      <c r="G23" s="608">
        <v>0.05</v>
      </c>
      <c r="H23" s="608"/>
      <c r="I23" s="579" t="e">
        <f>Овощи!D22+Овощи!F22+Овощи!G22+Овощи!H22</f>
        <v>#REF!</v>
      </c>
    </row>
    <row r="24" spans="1:9" s="526" customFormat="1">
      <c r="A24" s="5010" t="s">
        <v>428</v>
      </c>
      <c r="B24" s="5011"/>
      <c r="C24" s="578">
        <v>0.03</v>
      </c>
      <c r="D24" s="573">
        <f>D4*C24+E24</f>
        <v>0</v>
      </c>
      <c r="E24" s="1507"/>
      <c r="F24" s="573">
        <f>F4*C24</f>
        <v>0</v>
      </c>
      <c r="G24" s="573">
        <f>G4*C24</f>
        <v>0</v>
      </c>
      <c r="H24" s="573">
        <f>H4*C24</f>
        <v>0</v>
      </c>
      <c r="I24" s="579" t="e">
        <f>Овощи!D23+Овощи!F23+Овощи!G23+Овощи!H23</f>
        <v>#REF!</v>
      </c>
    </row>
    <row r="25" spans="1:9" s="526" customFormat="1">
      <c r="A25" s="5010" t="s">
        <v>430</v>
      </c>
      <c r="B25" s="5011"/>
      <c r="C25" s="578">
        <v>0.05</v>
      </c>
      <c r="D25" s="608">
        <v>2.5000000000000001E-2</v>
      </c>
      <c r="E25" s="1507"/>
      <c r="F25" s="608">
        <v>0</v>
      </c>
      <c r="G25" s="608">
        <v>2.5000000000000001E-2</v>
      </c>
      <c r="H25" s="608">
        <f>H6*C25</f>
        <v>0</v>
      </c>
      <c r="I25" s="579" t="e">
        <f>Овощи!D24+Овощи!F24+Овощи!G24+Овощи!H24</f>
        <v>#REF!</v>
      </c>
    </row>
    <row r="26" spans="1:9" s="526" customFormat="1">
      <c r="A26" s="5014" t="s">
        <v>431</v>
      </c>
      <c r="B26" s="5015"/>
      <c r="C26" s="578">
        <v>0.06</v>
      </c>
      <c r="D26" s="573">
        <f>D5*C26+E26</f>
        <v>0</v>
      </c>
      <c r="E26" s="1507"/>
      <c r="F26" s="573">
        <f>F5*C26</f>
        <v>0</v>
      </c>
      <c r="G26" s="573">
        <f>G5*C26</f>
        <v>0</v>
      </c>
      <c r="H26" s="573">
        <f>H5*C26</f>
        <v>0</v>
      </c>
      <c r="I26" s="579" t="e">
        <f>Овощи!D25+Овощи!F25+Овощи!G25+Овощи!H25</f>
        <v>#REF!</v>
      </c>
    </row>
    <row r="27" spans="1:9" s="526" customFormat="1">
      <c r="A27" s="5014" t="s">
        <v>52</v>
      </c>
      <c r="B27" s="5015"/>
      <c r="C27" s="670">
        <v>1.2E-2</v>
      </c>
      <c r="D27" s="573">
        <v>0.1</v>
      </c>
      <c r="E27" s="1507"/>
      <c r="F27" s="573">
        <f>F6*C27</f>
        <v>0</v>
      </c>
      <c r="G27" s="573">
        <v>0.1</v>
      </c>
      <c r="H27" s="573">
        <f>H6*C27</f>
        <v>0</v>
      </c>
      <c r="I27" s="579" t="e">
        <f>Овощи!D26+Овощи!F26+Овощи!G26+Овощи!H26</f>
        <v>#REF!</v>
      </c>
    </row>
    <row r="28" spans="1:9" s="526" customFormat="1">
      <c r="A28" s="5016" t="s">
        <v>433</v>
      </c>
      <c r="B28" s="5017"/>
      <c r="C28" s="670">
        <v>1.4999999999999999E-2</v>
      </c>
      <c r="D28" s="573">
        <f>D3*C28</f>
        <v>0</v>
      </c>
      <c r="E28" s="1507">
        <v>0.24</v>
      </c>
      <c r="F28" s="573">
        <f>F3*C28</f>
        <v>0</v>
      </c>
      <c r="G28" s="573">
        <f>G3*C28+E28</f>
        <v>0.24</v>
      </c>
      <c r="H28" s="573">
        <f>H3*C28</f>
        <v>0</v>
      </c>
      <c r="I28" s="579">
        <f>Овощи!D27+Овощи!F27+Овощи!G27+Овощи!H27</f>
        <v>0</v>
      </c>
    </row>
    <row r="29" spans="1:9" s="526" customFormat="1">
      <c r="A29" s="5016" t="s">
        <v>54</v>
      </c>
      <c r="B29" s="5017"/>
      <c r="C29" s="1447">
        <v>1.8749999999999999E-2</v>
      </c>
      <c r="D29" s="712">
        <f>(D27+F27+G27+H27)/0.012*C29+E29</f>
        <v>0.8125</v>
      </c>
      <c r="E29" s="1507">
        <v>0.5</v>
      </c>
      <c r="F29" s="608"/>
      <c r="G29" s="608">
        <v>1</v>
      </c>
      <c r="H29" s="608"/>
      <c r="I29" s="579" t="e">
        <f>Овощи!D28+Овощи!F28+Овощи!G28+Овощи!H28</f>
        <v>#REF!</v>
      </c>
    </row>
    <row r="30" spans="1:9" s="526" customFormat="1">
      <c r="A30" s="5018" t="s">
        <v>58</v>
      </c>
      <c r="B30" s="5019"/>
      <c r="C30" s="670">
        <v>2.5000000000000001E-2</v>
      </c>
      <c r="D30" s="573">
        <f>D5*C30+D9+D12</f>
        <v>0</v>
      </c>
      <c r="E30" s="1507">
        <v>1</v>
      </c>
      <c r="F30" s="573">
        <f>F5*C30+F9+F12</f>
        <v>0</v>
      </c>
      <c r="G30" s="573">
        <f>G5*C30+G9+G12+E30</f>
        <v>1</v>
      </c>
      <c r="H30" s="573">
        <f>H5*C30+H9+H12</f>
        <v>0</v>
      </c>
      <c r="I30" s="579" t="e">
        <f>Овощи!D29+Овощи!F29+Овощи!G29+Овощи!H29</f>
        <v>#REF!</v>
      </c>
    </row>
    <row r="31" spans="1:9" s="526" customFormat="1">
      <c r="A31" s="5010" t="s">
        <v>436</v>
      </c>
      <c r="B31" s="5011"/>
      <c r="C31" s="578">
        <v>5.5E-2</v>
      </c>
      <c r="D31" s="573">
        <f>D5*C31+E31</f>
        <v>0</v>
      </c>
      <c r="E31" s="1507"/>
      <c r="F31" s="573">
        <f>F5*C31</f>
        <v>0</v>
      </c>
      <c r="G31" s="573">
        <f>G5*C31</f>
        <v>0</v>
      </c>
      <c r="H31" s="573">
        <f>H5*C31</f>
        <v>0</v>
      </c>
      <c r="I31" s="579" t="e">
        <f>Овощи!D30+Овощи!F30+Овощи!G30+Овощи!H30</f>
        <v>#REF!</v>
      </c>
    </row>
    <row r="32" spans="1:9" ht="15.75" thickBot="1">
      <c r="A32" s="5012" t="s">
        <v>437</v>
      </c>
      <c r="B32" s="5013"/>
      <c r="C32" s="1505">
        <v>3.0599999999999999E-2</v>
      </c>
      <c r="D32" s="1472">
        <f>D3*C32</f>
        <v>0</v>
      </c>
      <c r="E32" s="1508">
        <v>1</v>
      </c>
      <c r="F32" s="1472">
        <f>F3*C32</f>
        <v>0</v>
      </c>
      <c r="G32" s="1472">
        <f>G3*C32+E32</f>
        <v>1</v>
      </c>
      <c r="H32" s="1472">
        <f>H3*C32</f>
        <v>0</v>
      </c>
      <c r="I32" s="1473" t="e">
        <f>Овощи!D31+Овощи!F31+Овощи!G31+Овощи!H31</f>
        <v>#REF!</v>
      </c>
    </row>
  </sheetData>
  <mergeCells count="28">
    <mergeCell ref="A11:B11"/>
    <mergeCell ref="G1:I1"/>
    <mergeCell ref="K1:L1"/>
    <mergeCell ref="I2:I10"/>
    <mergeCell ref="A7:B7"/>
    <mergeCell ref="A9:B9"/>
    <mergeCell ref="A1:C2"/>
    <mergeCell ref="A24:B24"/>
    <mergeCell ref="A12:B12"/>
    <mergeCell ref="A13:B13"/>
    <mergeCell ref="A14:B14"/>
    <mergeCell ref="A15:B15"/>
    <mergeCell ref="A16:B16"/>
    <mergeCell ref="A17:B17"/>
    <mergeCell ref="A18:B18"/>
    <mergeCell ref="A20:B20"/>
    <mergeCell ref="A21:B21"/>
    <mergeCell ref="A22:B22"/>
    <mergeCell ref="A23:B23"/>
    <mergeCell ref="A19:B19"/>
    <mergeCell ref="A31:B31"/>
    <mergeCell ref="A32:B32"/>
    <mergeCell ref="A25:B25"/>
    <mergeCell ref="A26:B26"/>
    <mergeCell ref="A27:B27"/>
    <mergeCell ref="A28:B28"/>
    <mergeCell ref="A29:B29"/>
    <mergeCell ref="A30:B30"/>
  </mergeCells>
  <pageMargins left="0.7" right="0.7" top="0.75" bottom="0.75" header="0.3" footer="0.3"/>
  <pageSetup paperSize="9" orientation="portrait" verticalDpi="12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40">
    <tabColor theme="1"/>
  </sheetPr>
  <dimension ref="A1:K49"/>
  <sheetViews>
    <sheetView view="pageLayout" topLeftCell="A19" zoomScale="77" zoomScaleNormal="91" zoomScalePageLayoutView="77" workbookViewId="0">
      <selection activeCell="A47" sqref="A47:I47"/>
    </sheetView>
  </sheetViews>
  <sheetFormatPr defaultColWidth="9.140625" defaultRowHeight="12.75"/>
  <cols>
    <col min="1" max="1" width="18.5703125" style="785" customWidth="1"/>
    <col min="2" max="2" width="5.42578125" style="785" customWidth="1"/>
    <col min="3" max="4" width="4.85546875" style="785" hidden="1" customWidth="1"/>
    <col min="5" max="5" width="4.7109375" style="785" customWidth="1"/>
    <col min="6" max="6" width="7.85546875" style="785" customWidth="1"/>
    <col min="7" max="7" width="8.7109375" style="785" customWidth="1"/>
    <col min="8" max="9" width="7.42578125" style="785" customWidth="1"/>
    <col min="10" max="10" width="1.7109375" style="785" customWidth="1"/>
    <col min="11" max="16384" width="9.140625" style="785"/>
  </cols>
  <sheetData>
    <row r="1" spans="1:9" ht="18.75" thickBot="1">
      <c r="A1" s="854" t="s">
        <v>317</v>
      </c>
      <c r="B1" s="855"/>
      <c r="C1" s="855"/>
      <c r="D1" s="855"/>
      <c r="E1" s="855"/>
      <c r="F1" s="855"/>
      <c r="G1" s="4051" t="s">
        <v>416</v>
      </c>
      <c r="H1" s="4052"/>
      <c r="I1" s="4053"/>
    </row>
    <row r="2" spans="1:9" ht="38.25" thickBot="1">
      <c r="A2" s="856" t="s">
        <v>61</v>
      </c>
      <c r="B2" s="4059">
        <f>'АМ Основная продукция'!C1</f>
        <v>43358</v>
      </c>
      <c r="C2" s="4060"/>
      <c r="D2" s="4060"/>
      <c r="E2" s="4060"/>
      <c r="F2" s="4061"/>
      <c r="G2" s="857" t="s">
        <v>62</v>
      </c>
      <c r="H2" s="4062">
        <f>'АМ Основная продукция'!F2</f>
        <v>0.22916666666666666</v>
      </c>
      <c r="I2" s="4063"/>
    </row>
    <row r="3" spans="1:9">
      <c r="A3" s="4077" t="s">
        <v>21</v>
      </c>
      <c r="B3" s="4078"/>
      <c r="C3" s="858"/>
      <c r="D3" s="858"/>
      <c r="E3" s="858"/>
      <c r="F3" s="4081" t="s">
        <v>395</v>
      </c>
      <c r="G3" s="4081" t="s">
        <v>394</v>
      </c>
      <c r="H3" s="4081" t="s">
        <v>22</v>
      </c>
      <c r="I3" s="4090" t="s">
        <v>23</v>
      </c>
    </row>
    <row r="4" spans="1:9">
      <c r="A4" s="4161"/>
      <c r="B4" s="4162"/>
      <c r="C4" s="1449"/>
      <c r="D4" s="1449"/>
      <c r="E4" s="1449" t="s">
        <v>396</v>
      </c>
      <c r="F4" s="4163"/>
      <c r="G4" s="4163"/>
      <c r="H4" s="4163"/>
      <c r="I4" s="5049"/>
    </row>
    <row r="5" spans="1:9" s="864" customFormat="1" ht="18.75">
      <c r="A5" s="1452" t="s">
        <v>417</v>
      </c>
      <c r="B5" s="866" t="s">
        <v>25</v>
      </c>
      <c r="C5" s="866"/>
      <c r="D5" s="866"/>
      <c r="E5" s="866" t="s">
        <v>397</v>
      </c>
      <c r="F5" s="881">
        <f>'АМ Основная продукция'!F5</f>
        <v>0</v>
      </c>
      <c r="G5" s="868"/>
      <c r="H5" s="869"/>
      <c r="I5" s="870"/>
    </row>
    <row r="6" spans="1:9" s="864" customFormat="1" ht="18.75">
      <c r="A6" s="1452" t="s">
        <v>479</v>
      </c>
      <c r="B6" s="866" t="s">
        <v>25</v>
      </c>
      <c r="C6" s="866"/>
      <c r="D6" s="866"/>
      <c r="E6" s="866" t="s">
        <v>397</v>
      </c>
      <c r="F6" s="881">
        <f>'АМ Основная продукция'!F6</f>
        <v>0</v>
      </c>
      <c r="G6" s="868"/>
      <c r="H6" s="869"/>
      <c r="I6" s="870"/>
    </row>
    <row r="7" spans="1:9" s="864" customFormat="1" ht="18.75" hidden="1">
      <c r="A7" s="1452"/>
      <c r="B7" s="866" t="s">
        <v>25</v>
      </c>
      <c r="C7" s="866"/>
      <c r="D7" s="866"/>
      <c r="E7" s="866" t="s">
        <v>397</v>
      </c>
      <c r="F7" s="881">
        <f>'АМ Основная продукция'!F7</f>
        <v>0</v>
      </c>
      <c r="G7" s="868"/>
      <c r="H7" s="869"/>
      <c r="I7" s="870"/>
    </row>
    <row r="8" spans="1:9" s="864" customFormat="1" ht="18.75">
      <c r="A8" s="1452" t="s">
        <v>421</v>
      </c>
      <c r="B8" s="866" t="s">
        <v>25</v>
      </c>
      <c r="C8" s="866"/>
      <c r="D8" s="866"/>
      <c r="E8" s="866" t="s">
        <v>397</v>
      </c>
      <c r="F8" s="881">
        <f>'АМ Основная продукция'!F8</f>
        <v>0</v>
      </c>
      <c r="G8" s="868"/>
      <c r="H8" s="869"/>
      <c r="I8" s="870"/>
    </row>
    <row r="9" spans="1:9" s="864" customFormat="1" ht="18.75">
      <c r="A9" s="1452" t="s">
        <v>423</v>
      </c>
      <c r="B9" s="866" t="s">
        <v>25</v>
      </c>
      <c r="C9" s="866"/>
      <c r="D9" s="866"/>
      <c r="E9" s="866" t="s">
        <v>397</v>
      </c>
      <c r="F9" s="881">
        <f>'АМ Основная продукция'!F9</f>
        <v>0</v>
      </c>
      <c r="G9" s="877"/>
      <c r="H9" s="869"/>
      <c r="I9" s="870"/>
    </row>
    <row r="10" spans="1:9" s="864" customFormat="1" ht="18.75">
      <c r="A10" s="1452" t="s">
        <v>480</v>
      </c>
      <c r="B10" s="866" t="s">
        <v>25</v>
      </c>
      <c r="C10" s="866"/>
      <c r="D10" s="866"/>
      <c r="E10" s="866" t="s">
        <v>397</v>
      </c>
      <c r="F10" s="881">
        <f>'АМ Основная продукция'!F10</f>
        <v>0</v>
      </c>
      <c r="G10" s="877"/>
      <c r="H10" s="869"/>
      <c r="I10" s="870"/>
    </row>
    <row r="11" spans="1:9" s="864" customFormat="1" ht="18.75">
      <c r="A11" s="1611" t="s">
        <v>516</v>
      </c>
      <c r="B11" s="956" t="s">
        <v>25</v>
      </c>
      <c r="C11" s="956"/>
      <c r="D11" s="956"/>
      <c r="E11" s="956" t="s">
        <v>397</v>
      </c>
      <c r="F11" s="957">
        <f>'АМ Основная продукция'!F11</f>
        <v>0</v>
      </c>
      <c r="G11" s="1556"/>
      <c r="H11" s="959"/>
      <c r="I11" s="960"/>
    </row>
    <row r="12" spans="1:9" s="864" customFormat="1" ht="17.25" customHeight="1">
      <c r="A12" s="1611" t="s">
        <v>517</v>
      </c>
      <c r="B12" s="956" t="s">
        <v>25</v>
      </c>
      <c r="C12" s="956"/>
      <c r="D12" s="956"/>
      <c r="E12" s="956" t="s">
        <v>397</v>
      </c>
      <c r="F12" s="957">
        <f>'АМ Основная продукция'!F12</f>
        <v>0</v>
      </c>
      <c r="G12" s="1556"/>
      <c r="H12" s="959"/>
      <c r="I12" s="960"/>
    </row>
    <row r="13" spans="1:9" s="864" customFormat="1" ht="18.75">
      <c r="A13" s="1452" t="s">
        <v>424</v>
      </c>
      <c r="B13" s="866" t="s">
        <v>25</v>
      </c>
      <c r="C13" s="866"/>
      <c r="D13" s="866"/>
      <c r="E13" s="866" t="s">
        <v>397</v>
      </c>
      <c r="F13" s="881">
        <f>'АМ Основная продукция'!F13</f>
        <v>0</v>
      </c>
      <c r="G13" s="877"/>
      <c r="H13" s="869"/>
      <c r="I13" s="870"/>
    </row>
    <row r="14" spans="1:9" s="864" customFormat="1" ht="18.75">
      <c r="A14" s="1452" t="s">
        <v>425</v>
      </c>
      <c r="B14" s="866" t="s">
        <v>25</v>
      </c>
      <c r="C14" s="866"/>
      <c r="D14" s="866"/>
      <c r="E14" s="866" t="s">
        <v>397</v>
      </c>
      <c r="F14" s="881">
        <f>'АМ Основная продукция'!F14</f>
        <v>0</v>
      </c>
      <c r="G14" s="877"/>
      <c r="H14" s="869"/>
      <c r="I14" s="870"/>
    </row>
    <row r="15" spans="1:9" s="864" customFormat="1" ht="18.75">
      <c r="A15" s="1452" t="s">
        <v>478</v>
      </c>
      <c r="B15" s="866" t="s">
        <v>25</v>
      </c>
      <c r="C15" s="866"/>
      <c r="D15" s="866"/>
      <c r="E15" s="866" t="s">
        <v>397</v>
      </c>
      <c r="F15" s="881">
        <f>'АМ Основная продукция'!F15</f>
        <v>0</v>
      </c>
      <c r="G15" s="877"/>
      <c r="H15" s="869"/>
      <c r="I15" s="870"/>
    </row>
    <row r="16" spans="1:9" s="864" customFormat="1" ht="18.75">
      <c r="A16" s="2203" t="s">
        <v>426</v>
      </c>
      <c r="B16" s="2204" t="s">
        <v>25</v>
      </c>
      <c r="C16" s="2204"/>
      <c r="D16" s="2204"/>
      <c r="E16" s="2204" t="s">
        <v>397</v>
      </c>
      <c r="F16" s="2205">
        <f>'АМ Основная продукция'!F16</f>
        <v>0</v>
      </c>
      <c r="G16" s="2206"/>
      <c r="H16" s="2207"/>
      <c r="I16" s="2208"/>
    </row>
    <row r="17" spans="1:11" s="864" customFormat="1" ht="18.75">
      <c r="A17" s="1452" t="s">
        <v>427</v>
      </c>
      <c r="B17" s="866" t="s">
        <v>25</v>
      </c>
      <c r="C17" s="866"/>
      <c r="D17" s="866"/>
      <c r="E17" s="866" t="s">
        <v>397</v>
      </c>
      <c r="F17" s="945">
        <f>'АМ Основная продукция'!F17</f>
        <v>0</v>
      </c>
      <c r="G17" s="877"/>
      <c r="H17" s="869"/>
      <c r="I17" s="870"/>
    </row>
    <row r="18" spans="1:11" s="864" customFormat="1" ht="18.75">
      <c r="A18" s="1453" t="s">
        <v>429</v>
      </c>
      <c r="B18" s="866" t="s">
        <v>25</v>
      </c>
      <c r="C18" s="866"/>
      <c r="D18" s="866"/>
      <c r="E18" s="866" t="s">
        <v>397</v>
      </c>
      <c r="F18" s="945">
        <f>'АМ Основная продукция'!F18</f>
        <v>0</v>
      </c>
      <c r="G18" s="877"/>
      <c r="H18" s="869"/>
      <c r="I18" s="870"/>
    </row>
    <row r="19" spans="1:11" s="864" customFormat="1" ht="18.75">
      <c r="A19" s="1452" t="s">
        <v>20</v>
      </c>
      <c r="B19" s="866" t="s">
        <v>25</v>
      </c>
      <c r="C19" s="866"/>
      <c r="D19" s="866"/>
      <c r="E19" s="866" t="s">
        <v>397</v>
      </c>
      <c r="F19" s="945">
        <f>'АМ Основная продукция'!F19</f>
        <v>0</v>
      </c>
      <c r="G19" s="877"/>
      <c r="H19" s="869"/>
      <c r="I19" s="870"/>
    </row>
    <row r="20" spans="1:11" s="864" customFormat="1" ht="18.75">
      <c r="A20" s="1453" t="s">
        <v>432</v>
      </c>
      <c r="B20" s="866" t="s">
        <v>25</v>
      </c>
      <c r="C20" s="866"/>
      <c r="D20" s="866"/>
      <c r="E20" s="866" t="s">
        <v>397</v>
      </c>
      <c r="F20" s="945">
        <f>'АМ Основная продукция'!F20</f>
        <v>0</v>
      </c>
      <c r="G20" s="877"/>
      <c r="H20" s="869"/>
      <c r="I20" s="870"/>
    </row>
    <row r="21" spans="1:11" s="864" customFormat="1" ht="18.75">
      <c r="A21" s="1452" t="s">
        <v>8</v>
      </c>
      <c r="B21" s="866" t="s">
        <v>25</v>
      </c>
      <c r="C21" s="866"/>
      <c r="D21" s="866"/>
      <c r="E21" s="866" t="s">
        <v>397</v>
      </c>
      <c r="F21" s="881">
        <f>'АМ Основная продукция'!F21</f>
        <v>0</v>
      </c>
      <c r="G21" s="877"/>
      <c r="H21" s="869"/>
      <c r="I21" s="870"/>
    </row>
    <row r="22" spans="1:11" s="864" customFormat="1" ht="18.75">
      <c r="A22" s="1452" t="s">
        <v>7</v>
      </c>
      <c r="B22" s="866" t="s">
        <v>25</v>
      </c>
      <c r="C22" s="866"/>
      <c r="D22" s="866"/>
      <c r="E22" s="866" t="s">
        <v>397</v>
      </c>
      <c r="F22" s="945">
        <f>'АМ Основная продукция'!F22</f>
        <v>0</v>
      </c>
      <c r="G22" s="877"/>
      <c r="H22" s="869"/>
      <c r="I22" s="870"/>
    </row>
    <row r="23" spans="1:11" s="864" customFormat="1" ht="18.75" hidden="1">
      <c r="A23" s="1452"/>
      <c r="B23" s="866" t="s">
        <v>25</v>
      </c>
      <c r="C23" s="866"/>
      <c r="D23" s="866"/>
      <c r="E23" s="866" t="s">
        <v>397</v>
      </c>
      <c r="F23" s="945">
        <f>'АМ Основная продукция'!F23</f>
        <v>0</v>
      </c>
      <c r="G23" s="877"/>
      <c r="H23" s="869"/>
      <c r="I23" s="870"/>
    </row>
    <row r="24" spans="1:11" s="864" customFormat="1" ht="18.75" hidden="1">
      <c r="A24" s="1452"/>
      <c r="B24" s="866" t="s">
        <v>25</v>
      </c>
      <c r="C24" s="866"/>
      <c r="D24" s="866"/>
      <c r="E24" s="866" t="s">
        <v>397</v>
      </c>
      <c r="F24" s="945">
        <f>'АМ Основная продукция'!F24</f>
        <v>0</v>
      </c>
      <c r="G24" s="877"/>
      <c r="H24" s="869"/>
      <c r="I24" s="870"/>
    </row>
    <row r="25" spans="1:11" s="864" customFormat="1" ht="18.75">
      <c r="A25" s="1454" t="s">
        <v>418</v>
      </c>
      <c r="B25" s="891" t="s">
        <v>398</v>
      </c>
      <c r="C25" s="1450">
        <f>'АМ Овощи'!D15</f>
        <v>0</v>
      </c>
      <c r="D25" s="866">
        <f>C25/0.5</f>
        <v>0</v>
      </c>
      <c r="E25" s="891">
        <f>0+'АМ Основная продукция'!I5</f>
        <v>0</v>
      </c>
      <c r="F25" s="945">
        <f>E25*0.5</f>
        <v>0</v>
      </c>
      <c r="G25" s="1666"/>
      <c r="H25" s="869"/>
      <c r="I25" s="870"/>
      <c r="K25" s="864">
        <v>0.5</v>
      </c>
    </row>
    <row r="26" spans="1:11" s="864" customFormat="1" ht="18.75" customHeight="1">
      <c r="A26" s="1454" t="s">
        <v>420</v>
      </c>
      <c r="B26" s="891" t="s">
        <v>398</v>
      </c>
      <c r="C26" s="1450">
        <f>'АМ Овощи'!D16</f>
        <v>0</v>
      </c>
      <c r="D26" s="866">
        <f>C26/0.5</f>
        <v>0</v>
      </c>
      <c r="E26" s="891">
        <f>0+'АМ Основная продукция'!I6</f>
        <v>0</v>
      </c>
      <c r="F26" s="945">
        <f t="shared" ref="F26:F30" si="0">E26*0.5</f>
        <v>0</v>
      </c>
      <c r="G26" s="1666"/>
      <c r="H26" s="869"/>
      <c r="I26" s="870"/>
      <c r="K26" s="864">
        <v>0.5</v>
      </c>
    </row>
    <row r="27" spans="1:11" s="864" customFormat="1" ht="18.75" customHeight="1">
      <c r="A27" s="1454" t="s">
        <v>422</v>
      </c>
      <c r="B27" s="891" t="s">
        <v>398</v>
      </c>
      <c r="C27" s="1450">
        <f>'АМ Овощи'!D17</f>
        <v>0</v>
      </c>
      <c r="D27" s="866">
        <f>C27/0.3</f>
        <v>0</v>
      </c>
      <c r="E27" s="891">
        <f>0+'АМ Основная продукция'!I7</f>
        <v>0</v>
      </c>
      <c r="F27" s="945">
        <f>E27*0.3</f>
        <v>0</v>
      </c>
      <c r="G27" s="1666"/>
      <c r="H27" s="869"/>
      <c r="I27" s="870"/>
      <c r="K27" s="864">
        <v>0.3</v>
      </c>
    </row>
    <row r="28" spans="1:11" s="864" customFormat="1" ht="18.75" customHeight="1">
      <c r="A28" s="1454" t="s">
        <v>39</v>
      </c>
      <c r="B28" s="891" t="s">
        <v>398</v>
      </c>
      <c r="C28" s="1450">
        <f>'АМ Овощи'!D18</f>
        <v>0</v>
      </c>
      <c r="D28" s="866">
        <f>C28/0.5</f>
        <v>0</v>
      </c>
      <c r="E28" s="891">
        <f>0+'АМ Основная продукция'!I8</f>
        <v>0</v>
      </c>
      <c r="F28" s="945">
        <f>E28*0.5</f>
        <v>0</v>
      </c>
      <c r="G28" s="1666"/>
      <c r="H28" s="869"/>
      <c r="I28" s="870"/>
      <c r="K28" s="864">
        <v>0.5</v>
      </c>
    </row>
    <row r="29" spans="1:11" s="864" customFormat="1" ht="18.75" customHeight="1">
      <c r="A29" s="1454" t="s">
        <v>44</v>
      </c>
      <c r="B29" s="891" t="s">
        <v>398</v>
      </c>
      <c r="C29" s="1450">
        <f>'АМ Овощи'!D19</f>
        <v>0.2</v>
      </c>
      <c r="D29" s="866">
        <f>C29/0.2</f>
        <v>1</v>
      </c>
      <c r="E29" s="891">
        <f>0+'АМ Основная продукция'!I9</f>
        <v>0</v>
      </c>
      <c r="F29" s="945">
        <f>E29*0.2</f>
        <v>0</v>
      </c>
      <c r="G29" s="1666"/>
      <c r="H29" s="869"/>
      <c r="I29" s="870"/>
      <c r="K29" s="864">
        <v>0.2</v>
      </c>
    </row>
    <row r="30" spans="1:11" s="864" customFormat="1" ht="18.75" customHeight="1">
      <c r="A30" s="1454" t="s">
        <v>299</v>
      </c>
      <c r="B30" s="891" t="s">
        <v>398</v>
      </c>
      <c r="C30" s="1450">
        <f>'АМ Овощи'!D20</f>
        <v>0</v>
      </c>
      <c r="D30" s="866">
        <f>C30/0.5</f>
        <v>0</v>
      </c>
      <c r="E30" s="891">
        <f>0+'АМ Основная продукция'!I10</f>
        <v>0</v>
      </c>
      <c r="F30" s="945">
        <f t="shared" si="0"/>
        <v>0</v>
      </c>
      <c r="G30" s="1666"/>
      <c r="H30" s="869"/>
      <c r="I30" s="870"/>
      <c r="K30" s="864">
        <v>0.5</v>
      </c>
    </row>
    <row r="31" spans="1:11" s="864" customFormat="1" ht="18.75" customHeight="1">
      <c r="A31" s="1454" t="s">
        <v>45</v>
      </c>
      <c r="B31" s="891" t="s">
        <v>451</v>
      </c>
      <c r="C31" s="1450"/>
      <c r="D31" s="866"/>
      <c r="E31" s="1451">
        <f>0+'АМ Основная продукция'!I11</f>
        <v>0</v>
      </c>
      <c r="F31" s="945"/>
      <c r="G31" s="1666"/>
      <c r="H31" s="869"/>
      <c r="I31" s="870"/>
    </row>
    <row r="32" spans="1:11" s="864" customFormat="1" ht="18.75" customHeight="1">
      <c r="A32" s="1454" t="s">
        <v>301</v>
      </c>
      <c r="B32" s="891" t="s">
        <v>398</v>
      </c>
      <c r="C32" s="1450">
        <f>'АМ Овощи'!D22</f>
        <v>0</v>
      </c>
      <c r="D32" s="866">
        <f>C32/0.5</f>
        <v>0</v>
      </c>
      <c r="E32" s="891">
        <f>0+'АМ Основная продукция'!I12</f>
        <v>0</v>
      </c>
      <c r="F32" s="945">
        <f>E32*0.5</f>
        <v>0</v>
      </c>
      <c r="G32" s="1666"/>
      <c r="H32" s="869"/>
      <c r="I32" s="870"/>
      <c r="K32" s="864">
        <v>0.5</v>
      </c>
    </row>
    <row r="33" spans="1:11" s="864" customFormat="1" ht="18.75" customHeight="1">
      <c r="A33" s="1454" t="s">
        <v>303</v>
      </c>
      <c r="B33" s="891" t="s">
        <v>398</v>
      </c>
      <c r="C33" s="1450">
        <f>'АМ Овощи'!D23</f>
        <v>0</v>
      </c>
      <c r="D33" s="891">
        <f>C33/0.1</f>
        <v>0</v>
      </c>
      <c r="E33" s="891">
        <f>0+'АМ Основная продукция'!I13</f>
        <v>0</v>
      </c>
      <c r="F33" s="945">
        <f>E33*0.1</f>
        <v>0</v>
      </c>
      <c r="G33" s="1666"/>
      <c r="H33" s="869"/>
      <c r="I33" s="870"/>
      <c r="K33" s="864">
        <v>0.1</v>
      </c>
    </row>
    <row r="34" spans="1:11" s="864" customFormat="1" ht="18.75" hidden="1" customHeight="1">
      <c r="A34" s="1454"/>
      <c r="B34" s="891" t="s">
        <v>398</v>
      </c>
      <c r="C34" s="1450">
        <f>'АМ Овощи'!D24</f>
        <v>0</v>
      </c>
      <c r="D34" s="891">
        <f>C34/0.3</f>
        <v>0</v>
      </c>
      <c r="E34" s="891">
        <f>0+'АМ Основная продукция'!I14</f>
        <v>0</v>
      </c>
      <c r="F34" s="945">
        <f>E34*0.3</f>
        <v>0</v>
      </c>
      <c r="G34" s="1667"/>
      <c r="H34" s="895"/>
      <c r="I34" s="896"/>
      <c r="K34" s="864">
        <v>0.3</v>
      </c>
    </row>
    <row r="35" spans="1:11" s="864" customFormat="1" ht="18.75" customHeight="1">
      <c r="A35" s="1454" t="s">
        <v>430</v>
      </c>
      <c r="B35" s="891" t="s">
        <v>398</v>
      </c>
      <c r="C35" s="1450">
        <f>'АМ Овощи'!D25</f>
        <v>2.5000000000000001E-2</v>
      </c>
      <c r="D35" s="891">
        <f>C35/0.5</f>
        <v>0.05</v>
      </c>
      <c r="E35" s="891">
        <f>0+'АМ Основная продукция'!I15</f>
        <v>0</v>
      </c>
      <c r="F35" s="945">
        <f t="shared" ref="F35" si="1">E35*0.5</f>
        <v>0</v>
      </c>
      <c r="G35" s="1667"/>
      <c r="H35" s="895"/>
      <c r="I35" s="896"/>
      <c r="K35" s="864">
        <v>0.5</v>
      </c>
    </row>
    <row r="36" spans="1:11" s="864" customFormat="1" ht="18.75" customHeight="1">
      <c r="A36" s="2195" t="s">
        <v>431</v>
      </c>
      <c r="B36" s="2196" t="s">
        <v>398</v>
      </c>
      <c r="C36" s="2197">
        <f>'АМ Овощи'!D26</f>
        <v>0</v>
      </c>
      <c r="D36" s="2196">
        <f>C36/0.5</f>
        <v>0</v>
      </c>
      <c r="E36" s="2196">
        <f>0+'АМ Основная продукция'!I16</f>
        <v>0</v>
      </c>
      <c r="F36" s="2202">
        <f>E36*0.3</f>
        <v>0</v>
      </c>
      <c r="G36" s="2199"/>
      <c r="H36" s="2200"/>
      <c r="I36" s="2201"/>
      <c r="K36" s="864">
        <v>0.5</v>
      </c>
    </row>
    <row r="37" spans="1:11" s="864" customFormat="1" ht="18.75" customHeight="1">
      <c r="A37" s="1454" t="s">
        <v>52</v>
      </c>
      <c r="B37" s="891" t="s">
        <v>398</v>
      </c>
      <c r="C37" s="1450">
        <f>'АМ Овощи'!D27</f>
        <v>0.1</v>
      </c>
      <c r="D37" s="891">
        <f>C37/0.24</f>
        <v>0.41666666666666669</v>
      </c>
      <c r="E37" s="891">
        <f>0+'АМ Основная продукция'!I17</f>
        <v>0</v>
      </c>
      <c r="F37" s="945">
        <f>E37*0.24</f>
        <v>0</v>
      </c>
      <c r="G37" s="1667"/>
      <c r="H37" s="895"/>
      <c r="I37" s="896"/>
      <c r="K37" s="864">
        <v>0.24</v>
      </c>
    </row>
    <row r="38" spans="1:11" s="864" customFormat="1" ht="18.75" customHeight="1">
      <c r="A38" s="1455" t="s">
        <v>433</v>
      </c>
      <c r="B38" s="891" t="s">
        <v>398</v>
      </c>
      <c r="C38" s="1450">
        <f>'АМ Овощи'!D28</f>
        <v>0</v>
      </c>
      <c r="D38" s="891">
        <f>C38/0.24</f>
        <v>0</v>
      </c>
      <c r="E38" s="891">
        <f>0+'АМ Основная продукция'!I18</f>
        <v>0</v>
      </c>
      <c r="F38" s="945">
        <f>E38*0.24</f>
        <v>0</v>
      </c>
      <c r="G38" s="1667"/>
      <c r="H38" s="895"/>
      <c r="I38" s="896"/>
      <c r="K38" s="864">
        <v>0.24</v>
      </c>
    </row>
    <row r="39" spans="1:11" s="864" customFormat="1" ht="18.75" customHeight="1">
      <c r="A39" s="1455" t="s">
        <v>54</v>
      </c>
      <c r="B39" s="891" t="s">
        <v>470</v>
      </c>
      <c r="C39" s="1450">
        <f>'АМ Овощи'!D29</f>
        <v>0.8125</v>
      </c>
      <c r="D39" s="891">
        <f>C39/0.5</f>
        <v>1.625</v>
      </c>
      <c r="E39" s="891">
        <f>0+'АМ Основная продукция'!I19</f>
        <v>0</v>
      </c>
      <c r="F39" s="945">
        <f>E39*1</f>
        <v>0</v>
      </c>
      <c r="G39" s="1667"/>
      <c r="H39" s="895"/>
      <c r="I39" s="896"/>
      <c r="K39" s="864">
        <v>0.5</v>
      </c>
    </row>
    <row r="40" spans="1:11" s="864" customFormat="1" ht="18.75" customHeight="1">
      <c r="A40" s="1455" t="s">
        <v>58</v>
      </c>
      <c r="B40" s="891" t="s">
        <v>451</v>
      </c>
      <c r="C40" s="1450"/>
      <c r="D40" s="891"/>
      <c r="E40" s="1451">
        <f>0+'АМ Основная продукция'!I20</f>
        <v>0</v>
      </c>
      <c r="F40" s="898"/>
      <c r="G40" s="1667"/>
      <c r="H40" s="895"/>
      <c r="I40" s="896"/>
    </row>
    <row r="41" spans="1:11" s="864" customFormat="1" ht="18.75" customHeight="1">
      <c r="A41" s="2195" t="s">
        <v>436</v>
      </c>
      <c r="B41" s="2196" t="s">
        <v>469</v>
      </c>
      <c r="C41" s="2197">
        <f>'АМ Овощи'!D31</f>
        <v>0</v>
      </c>
      <c r="D41" s="2196">
        <f>C41/0.04</f>
        <v>0</v>
      </c>
      <c r="E41" s="2196">
        <f>0+'АМ Основная продукция'!I21</f>
        <v>0</v>
      </c>
      <c r="F41" s="2198"/>
      <c r="G41" s="2199"/>
      <c r="H41" s="2200"/>
      <c r="I41" s="2201"/>
      <c r="K41" s="864">
        <v>0.04</v>
      </c>
    </row>
    <row r="42" spans="1:11" s="864" customFormat="1" ht="18.75" customHeight="1">
      <c r="A42" s="1454" t="s">
        <v>437</v>
      </c>
      <c r="B42" s="891" t="s">
        <v>451</v>
      </c>
      <c r="C42" s="1450"/>
      <c r="D42" s="891"/>
      <c r="E42" s="1451">
        <f>0+'АМ Основная продукция'!I22</f>
        <v>0</v>
      </c>
      <c r="F42" s="899"/>
      <c r="G42" s="1667"/>
      <c r="H42" s="895"/>
      <c r="I42" s="896"/>
    </row>
    <row r="43" spans="1:11" s="864" customFormat="1" ht="18.75" customHeight="1">
      <c r="A43" s="1552" t="s">
        <v>506</v>
      </c>
      <c r="B43" s="1553" t="s">
        <v>451</v>
      </c>
      <c r="C43" s="1554"/>
      <c r="D43" s="1553"/>
      <c r="E43" s="1612">
        <f>0+'АМ Основная продукция'!I23</f>
        <v>0</v>
      </c>
      <c r="F43" s="1613">
        <f>E43*0.5</f>
        <v>0</v>
      </c>
      <c r="G43" s="1668"/>
      <c r="H43" s="1615"/>
      <c r="I43" s="1616"/>
      <c r="K43" s="864">
        <v>0.5</v>
      </c>
    </row>
    <row r="44" spans="1:11" s="864" customFormat="1" ht="18.75" customHeight="1">
      <c r="A44" s="1552" t="s">
        <v>507</v>
      </c>
      <c r="B44" s="1553" t="s">
        <v>451</v>
      </c>
      <c r="C44" s="1554"/>
      <c r="D44" s="1553"/>
      <c r="E44" s="1612">
        <f>0+'АМ Основная продукция'!I24</f>
        <v>0</v>
      </c>
      <c r="F44" s="1613">
        <f>E44*0.5</f>
        <v>0</v>
      </c>
      <c r="G44" s="1668"/>
      <c r="H44" s="1615"/>
      <c r="I44" s="1616"/>
      <c r="K44" s="864">
        <v>0.5</v>
      </c>
    </row>
    <row r="45" spans="1:11" s="864" customFormat="1" ht="18.75" customHeight="1">
      <c r="A45" s="1552" t="s">
        <v>48</v>
      </c>
      <c r="B45" s="1553" t="s">
        <v>25</v>
      </c>
      <c r="C45" s="1554"/>
      <c r="D45" s="1553"/>
      <c r="E45" s="1612">
        <f>0+'АМ Основная продукция'!I25</f>
        <v>0</v>
      </c>
      <c r="F45" s="1617">
        <f>E45*55</f>
        <v>0</v>
      </c>
      <c r="G45" s="1668"/>
      <c r="H45" s="1615"/>
      <c r="I45" s="1616"/>
      <c r="K45" s="864">
        <v>55</v>
      </c>
    </row>
    <row r="46" spans="1:11" s="864" customFormat="1" ht="18.75" customHeight="1">
      <c r="A46" s="1552" t="s">
        <v>508</v>
      </c>
      <c r="B46" s="1553" t="s">
        <v>451</v>
      </c>
      <c r="C46" s="1554"/>
      <c r="D46" s="1553"/>
      <c r="E46" s="1612">
        <f>0+'АМ Основная продукция'!I26</f>
        <v>0</v>
      </c>
      <c r="F46" s="1618">
        <f>E46*0.35</f>
        <v>0</v>
      </c>
      <c r="G46" s="1668"/>
      <c r="H46" s="1615"/>
      <c r="I46" s="1616"/>
      <c r="K46" s="864">
        <v>0.35</v>
      </c>
    </row>
    <row r="47" spans="1:11" ht="18.75">
      <c r="A47" s="5046" t="s">
        <v>453</v>
      </c>
      <c r="B47" s="5047"/>
      <c r="C47" s="5047"/>
      <c r="D47" s="5047"/>
      <c r="E47" s="5047"/>
      <c r="F47" s="5047"/>
      <c r="G47" s="5047"/>
      <c r="H47" s="5047"/>
      <c r="I47" s="5048"/>
    </row>
    <row r="48" spans="1:11" ht="18.75">
      <c r="A48" s="4066" t="s">
        <v>454</v>
      </c>
      <c r="B48" s="4067"/>
      <c r="C48" s="4067"/>
      <c r="D48" s="4067"/>
      <c r="E48" s="4067"/>
      <c r="F48" s="4067"/>
      <c r="G48" s="4067"/>
      <c r="H48" s="4067"/>
      <c r="I48" s="4068"/>
    </row>
    <row r="49" spans="1:9" ht="13.5" thickBot="1">
      <c r="A49" s="795"/>
      <c r="B49" s="796"/>
      <c r="C49" s="796"/>
      <c r="D49" s="796"/>
      <c r="E49" s="796"/>
      <c r="F49" s="796"/>
      <c r="G49" s="796"/>
      <c r="H49" s="796"/>
      <c r="I49" s="917"/>
    </row>
  </sheetData>
  <mergeCells count="10">
    <mergeCell ref="A47:I47"/>
    <mergeCell ref="A48:I48"/>
    <mergeCell ref="G1:I1"/>
    <mergeCell ref="B2:F2"/>
    <mergeCell ref="H2:I2"/>
    <mergeCell ref="A3:B4"/>
    <mergeCell ref="F3:F4"/>
    <mergeCell ref="G3:G4"/>
    <mergeCell ref="H3:H4"/>
    <mergeCell ref="I3:I4"/>
  </mergeCells>
  <pageMargins left="0.70866141732283472" right="0.70866141732283472" top="0.74803149606299213" bottom="0.74803149606299213" header="0.31496062992125984" footer="0.31496062992125984"/>
  <pageSetup paperSize="9" scale="70" orientation="portrait" verticalDpi="12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41">
    <tabColor theme="1"/>
  </sheetPr>
  <dimension ref="A1:I53"/>
  <sheetViews>
    <sheetView view="pageLayout" topLeftCell="A19" workbookViewId="0">
      <selection activeCell="F34" sqref="F34"/>
    </sheetView>
  </sheetViews>
  <sheetFormatPr defaultColWidth="9.140625" defaultRowHeight="12.75"/>
  <cols>
    <col min="1" max="1" width="18.5703125" style="785" customWidth="1"/>
    <col min="2" max="2" width="5.42578125" style="785" customWidth="1"/>
    <col min="3" max="4" width="4.85546875" style="785" hidden="1" customWidth="1"/>
    <col min="5" max="5" width="4.7109375" style="785" customWidth="1"/>
    <col min="6" max="6" width="7.85546875" style="785" customWidth="1"/>
    <col min="7" max="7" width="8.7109375" style="785" customWidth="1"/>
    <col min="8" max="9" width="7.42578125" style="785" customWidth="1"/>
    <col min="10" max="10" width="1.7109375" style="785" customWidth="1"/>
    <col min="11" max="16384" width="9.140625" style="785"/>
  </cols>
  <sheetData>
    <row r="1" spans="1:9" ht="18.75" thickBot="1">
      <c r="A1" s="854" t="s">
        <v>317</v>
      </c>
      <c r="B1" s="855"/>
      <c r="C1" s="855"/>
      <c r="D1" s="855"/>
      <c r="E1" s="855"/>
      <c r="F1" s="855"/>
      <c r="G1" s="4051" t="s">
        <v>416</v>
      </c>
      <c r="H1" s="4052"/>
      <c r="I1" s="4053"/>
    </row>
    <row r="2" spans="1:9" ht="38.25" thickBot="1">
      <c r="A2" s="856" t="s">
        <v>61</v>
      </c>
      <c r="B2" s="4059">
        <f>'АМ Основная продукция'!C1</f>
        <v>43358</v>
      </c>
      <c r="C2" s="4060"/>
      <c r="D2" s="4060"/>
      <c r="E2" s="4060"/>
      <c r="F2" s="4061"/>
      <c r="G2" s="857" t="s">
        <v>62</v>
      </c>
      <c r="H2" s="4062">
        <f>'АМ Основная продукция'!M2</f>
        <v>0.47916666666666669</v>
      </c>
      <c r="I2" s="4063"/>
    </row>
    <row r="3" spans="1:9" ht="12.75" customHeight="1">
      <c r="A3" s="4077" t="s">
        <v>21</v>
      </c>
      <c r="B3" s="4078"/>
      <c r="C3" s="858"/>
      <c r="D3" s="858"/>
      <c r="E3" s="858"/>
      <c r="F3" s="4081" t="s">
        <v>395</v>
      </c>
      <c r="G3" s="4081" t="s">
        <v>394</v>
      </c>
      <c r="H3" s="4081" t="s">
        <v>22</v>
      </c>
      <c r="I3" s="4090" t="s">
        <v>23</v>
      </c>
    </row>
    <row r="4" spans="1:9">
      <c r="A4" s="4161"/>
      <c r="B4" s="4162"/>
      <c r="C4" s="1449"/>
      <c r="D4" s="1449"/>
      <c r="E4" s="1449" t="s">
        <v>396</v>
      </c>
      <c r="F4" s="4163"/>
      <c r="G4" s="4163"/>
      <c r="H4" s="4163"/>
      <c r="I4" s="5049"/>
    </row>
    <row r="5" spans="1:9" s="864" customFormat="1" ht="18.75">
      <c r="A5" s="1452" t="s">
        <v>417</v>
      </c>
      <c r="B5" s="866" t="s">
        <v>25</v>
      </c>
      <c r="C5" s="866"/>
      <c r="D5" s="866"/>
      <c r="E5" s="866" t="s">
        <v>397</v>
      </c>
      <c r="F5" s="881">
        <f>'АМ Основная продукция'!M5</f>
        <v>0</v>
      </c>
      <c r="G5" s="868"/>
      <c r="H5" s="869"/>
      <c r="I5" s="870"/>
    </row>
    <row r="6" spans="1:9" s="864" customFormat="1" ht="18.75">
      <c r="A6" s="1452" t="s">
        <v>479</v>
      </c>
      <c r="B6" s="866" t="s">
        <v>25</v>
      </c>
      <c r="C6" s="866"/>
      <c r="D6" s="866"/>
      <c r="E6" s="866" t="s">
        <v>397</v>
      </c>
      <c r="F6" s="881">
        <f>'АМ Основная продукция'!M6</f>
        <v>0</v>
      </c>
      <c r="G6" s="868"/>
      <c r="H6" s="869"/>
      <c r="I6" s="870"/>
    </row>
    <row r="7" spans="1:9" s="864" customFormat="1" ht="18.75">
      <c r="A7" s="1452" t="s">
        <v>419</v>
      </c>
      <c r="B7" s="866" t="s">
        <v>25</v>
      </c>
      <c r="C7" s="866"/>
      <c r="D7" s="866"/>
      <c r="E7" s="866" t="s">
        <v>397</v>
      </c>
      <c r="F7" s="881">
        <f>'АМ Основная продукция'!M7</f>
        <v>0</v>
      </c>
      <c r="G7" s="868"/>
      <c r="H7" s="869"/>
      <c r="I7" s="870"/>
    </row>
    <row r="8" spans="1:9" s="864" customFormat="1" ht="18.75">
      <c r="A8" s="1452" t="s">
        <v>421</v>
      </c>
      <c r="B8" s="866" t="s">
        <v>25</v>
      </c>
      <c r="C8" s="866"/>
      <c r="D8" s="866"/>
      <c r="E8" s="866" t="s">
        <v>397</v>
      </c>
      <c r="F8" s="881">
        <f>'АМ Основная продукция'!M8</f>
        <v>0</v>
      </c>
      <c r="G8" s="868"/>
      <c r="H8" s="869"/>
      <c r="I8" s="870"/>
    </row>
    <row r="9" spans="1:9" s="864" customFormat="1" ht="18.75">
      <c r="A9" s="1452" t="s">
        <v>423</v>
      </c>
      <c r="B9" s="866" t="s">
        <v>25</v>
      </c>
      <c r="C9" s="866"/>
      <c r="D9" s="866"/>
      <c r="E9" s="866" t="s">
        <v>397</v>
      </c>
      <c r="F9" s="881">
        <f>'АМ Основная продукция'!M9</f>
        <v>0</v>
      </c>
      <c r="G9" s="877"/>
      <c r="H9" s="869"/>
      <c r="I9" s="870"/>
    </row>
    <row r="10" spans="1:9" s="864" customFormat="1" ht="18.75">
      <c r="A10" s="1452" t="s">
        <v>480</v>
      </c>
      <c r="B10" s="866" t="s">
        <v>25</v>
      </c>
      <c r="C10" s="866"/>
      <c r="D10" s="866"/>
      <c r="E10" s="866" t="s">
        <v>397</v>
      </c>
      <c r="F10" s="881">
        <f>'АМ Основная продукция'!M10</f>
        <v>0</v>
      </c>
      <c r="G10" s="877"/>
      <c r="H10" s="869"/>
      <c r="I10" s="870"/>
    </row>
    <row r="11" spans="1:9" s="864" customFormat="1" ht="18.75">
      <c r="A11" s="1452" t="s">
        <v>424</v>
      </c>
      <c r="B11" s="866" t="s">
        <v>25</v>
      </c>
      <c r="C11" s="866"/>
      <c r="D11" s="866"/>
      <c r="E11" s="866" t="s">
        <v>397</v>
      </c>
      <c r="F11" s="881">
        <f>'АМ Основная продукция'!M12</f>
        <v>0</v>
      </c>
      <c r="G11" s="877"/>
      <c r="H11" s="869"/>
      <c r="I11" s="870"/>
    </row>
    <row r="12" spans="1:9" s="864" customFormat="1" ht="18.75">
      <c r="A12" s="1452" t="s">
        <v>425</v>
      </c>
      <c r="B12" s="866" t="s">
        <v>25</v>
      </c>
      <c r="C12" s="866"/>
      <c r="D12" s="866"/>
      <c r="E12" s="866" t="s">
        <v>397</v>
      </c>
      <c r="F12" s="881">
        <f>'АМ Основная продукция'!M13</f>
        <v>0</v>
      </c>
      <c r="G12" s="877"/>
      <c r="H12" s="869"/>
      <c r="I12" s="870"/>
    </row>
    <row r="13" spans="1:9" s="864" customFormat="1" ht="18.75">
      <c r="A13" s="1452" t="s">
        <v>478</v>
      </c>
      <c r="B13" s="866" t="s">
        <v>25</v>
      </c>
      <c r="C13" s="866"/>
      <c r="D13" s="866"/>
      <c r="E13" s="866" t="s">
        <v>397</v>
      </c>
      <c r="F13" s="881">
        <f>'АМ Основная продукция'!M14</f>
        <v>0</v>
      </c>
      <c r="G13" s="877"/>
      <c r="H13" s="869"/>
      <c r="I13" s="870"/>
    </row>
    <row r="14" spans="1:9" s="864" customFormat="1" ht="18.75">
      <c r="A14" s="1452" t="s">
        <v>426</v>
      </c>
      <c r="B14" s="866" t="s">
        <v>25</v>
      </c>
      <c r="C14" s="866"/>
      <c r="D14" s="866"/>
      <c r="E14" s="866" t="s">
        <v>397</v>
      </c>
      <c r="F14" s="881">
        <f>'АМ Основная продукция'!M15</f>
        <v>0</v>
      </c>
      <c r="G14" s="877"/>
      <c r="H14" s="869"/>
      <c r="I14" s="870"/>
    </row>
    <row r="15" spans="1:9" s="864" customFormat="1" ht="18.75">
      <c r="A15" s="1452" t="s">
        <v>427</v>
      </c>
      <c r="B15" s="866" t="s">
        <v>25</v>
      </c>
      <c r="C15" s="866"/>
      <c r="D15" s="866"/>
      <c r="E15" s="866" t="s">
        <v>397</v>
      </c>
      <c r="F15" s="881">
        <f>'АМ Основная продукция'!M16</f>
        <v>0</v>
      </c>
      <c r="G15" s="877"/>
      <c r="H15" s="869"/>
      <c r="I15" s="870"/>
    </row>
    <row r="16" spans="1:9" s="864" customFormat="1" ht="18.75">
      <c r="A16" s="1453" t="s">
        <v>429</v>
      </c>
      <c r="B16" s="866" t="s">
        <v>25</v>
      </c>
      <c r="C16" s="866"/>
      <c r="D16" s="866"/>
      <c r="E16" s="866" t="s">
        <v>397</v>
      </c>
      <c r="F16" s="881">
        <f>'АМ Основная продукция'!M17</f>
        <v>0</v>
      </c>
      <c r="G16" s="877"/>
      <c r="H16" s="869"/>
      <c r="I16" s="870"/>
    </row>
    <row r="17" spans="1:9" s="864" customFormat="1" ht="18.75">
      <c r="A17" s="1452" t="s">
        <v>20</v>
      </c>
      <c r="B17" s="866" t="s">
        <v>25</v>
      </c>
      <c r="C17" s="866"/>
      <c r="D17" s="866"/>
      <c r="E17" s="866" t="s">
        <v>397</v>
      </c>
      <c r="F17" s="881">
        <f>'АМ Основная продукция'!M18</f>
        <v>0</v>
      </c>
      <c r="G17" s="877"/>
      <c r="H17" s="869"/>
      <c r="I17" s="870"/>
    </row>
    <row r="18" spans="1:9" s="864" customFormat="1" ht="18.75">
      <c r="A18" s="1453" t="s">
        <v>432</v>
      </c>
      <c r="B18" s="866" t="s">
        <v>25</v>
      </c>
      <c r="C18" s="866"/>
      <c r="D18" s="866"/>
      <c r="E18" s="866" t="s">
        <v>397</v>
      </c>
      <c r="F18" s="881">
        <f>'АМ Основная продукция'!M19</f>
        <v>0</v>
      </c>
      <c r="G18" s="877"/>
      <c r="H18" s="869"/>
      <c r="I18" s="870"/>
    </row>
    <row r="19" spans="1:9" s="864" customFormat="1" ht="18.75">
      <c r="A19" s="1452" t="s">
        <v>8</v>
      </c>
      <c r="B19" s="866" t="s">
        <v>25</v>
      </c>
      <c r="C19" s="866"/>
      <c r="D19" s="866"/>
      <c r="E19" s="866" t="s">
        <v>397</v>
      </c>
      <c r="F19" s="881">
        <f>'АМ Основная продукция'!M20</f>
        <v>0</v>
      </c>
      <c r="G19" s="877"/>
      <c r="H19" s="869"/>
      <c r="I19" s="870"/>
    </row>
    <row r="20" spans="1:9" s="864" customFormat="1" ht="18.75">
      <c r="A20" s="1452" t="s">
        <v>7</v>
      </c>
      <c r="B20" s="866" t="s">
        <v>25</v>
      </c>
      <c r="C20" s="866"/>
      <c r="D20" s="866"/>
      <c r="E20" s="866" t="s">
        <v>397</v>
      </c>
      <c r="F20" s="881">
        <f>'АМ Основная продукция'!M21</f>
        <v>0</v>
      </c>
      <c r="G20" s="877"/>
      <c r="H20" s="869"/>
      <c r="I20" s="870"/>
    </row>
    <row r="21" spans="1:9" s="864" customFormat="1" ht="18.75">
      <c r="A21" s="1452" t="s">
        <v>434</v>
      </c>
      <c r="B21" s="866" t="s">
        <v>25</v>
      </c>
      <c r="C21" s="866"/>
      <c r="D21" s="866"/>
      <c r="E21" s="866" t="s">
        <v>397</v>
      </c>
      <c r="F21" s="881">
        <f>'АМ Основная продукция'!M23</f>
        <v>0</v>
      </c>
      <c r="G21" s="877"/>
      <c r="H21" s="869"/>
      <c r="I21" s="870"/>
    </row>
    <row r="22" spans="1:9" s="864" customFormat="1" ht="18.75">
      <c r="A22" s="1452" t="s">
        <v>435</v>
      </c>
      <c r="B22" s="866" t="s">
        <v>25</v>
      </c>
      <c r="C22" s="866"/>
      <c r="D22" s="866"/>
      <c r="E22" s="866" t="s">
        <v>397</v>
      </c>
      <c r="F22" s="881">
        <f>'АМ Основная продукция'!M24</f>
        <v>0</v>
      </c>
      <c r="G22" s="877"/>
      <c r="H22" s="869"/>
      <c r="I22" s="870"/>
    </row>
    <row r="23" spans="1:9" s="864" customFormat="1" ht="18.75">
      <c r="A23" s="1454" t="s">
        <v>418</v>
      </c>
      <c r="B23" s="891" t="s">
        <v>398</v>
      </c>
      <c r="C23" s="1450">
        <f>'АМ Овощи'!F15</f>
        <v>0</v>
      </c>
      <c r="D23" s="866">
        <f>C23/0.5</f>
        <v>0</v>
      </c>
      <c r="E23" s="891">
        <f>0+'АМ Основная продукция'!P5</f>
        <v>0</v>
      </c>
      <c r="F23" s="945">
        <f>E23*0.5</f>
        <v>0</v>
      </c>
      <c r="G23" s="877"/>
      <c r="H23" s="869"/>
      <c r="I23" s="870"/>
    </row>
    <row r="24" spans="1:9" s="864" customFormat="1" ht="18.75" customHeight="1">
      <c r="A24" s="1454" t="s">
        <v>420</v>
      </c>
      <c r="B24" s="891" t="s">
        <v>398</v>
      </c>
      <c r="C24" s="1450">
        <f>'АМ Овощи'!F16</f>
        <v>0</v>
      </c>
      <c r="D24" s="866">
        <f>C24/0.5</f>
        <v>0</v>
      </c>
      <c r="E24" s="891">
        <f>0+'АМ Основная продукция'!P7</f>
        <v>0</v>
      </c>
      <c r="F24" s="945">
        <f t="shared" ref="F24:F28" si="0">E24*0.5</f>
        <v>0</v>
      </c>
      <c r="G24" s="877"/>
      <c r="H24" s="869"/>
      <c r="I24" s="870"/>
    </row>
    <row r="25" spans="1:9" s="864" customFormat="1" ht="18.75" customHeight="1">
      <c r="A25" s="1454" t="s">
        <v>422</v>
      </c>
      <c r="B25" s="891" t="s">
        <v>398</v>
      </c>
      <c r="C25" s="1450">
        <f>'АМ Овощи'!F17</f>
        <v>0</v>
      </c>
      <c r="D25" s="866">
        <f>C25/0.3</f>
        <v>0</v>
      </c>
      <c r="E25" s="891">
        <f>0+'АМ Основная продукция'!P8</f>
        <v>0</v>
      </c>
      <c r="F25" s="945">
        <f>E25*0.3</f>
        <v>0</v>
      </c>
      <c r="G25" s="877"/>
      <c r="H25" s="869"/>
      <c r="I25" s="870"/>
    </row>
    <row r="26" spans="1:9" s="864" customFormat="1" ht="18.75" customHeight="1">
      <c r="A26" s="1454" t="s">
        <v>39</v>
      </c>
      <c r="B26" s="891" t="s">
        <v>398</v>
      </c>
      <c r="C26" s="1450">
        <f>'АМ Овощи'!F18</f>
        <v>0</v>
      </c>
      <c r="D26" s="866">
        <f>C26/0.5</f>
        <v>0</v>
      </c>
      <c r="E26" s="891">
        <f>0+'АМ Основная продукция'!P9</f>
        <v>0</v>
      </c>
      <c r="F26" s="945">
        <f t="shared" si="0"/>
        <v>0</v>
      </c>
      <c r="G26" s="877"/>
      <c r="H26" s="869"/>
      <c r="I26" s="870"/>
    </row>
    <row r="27" spans="1:9" s="864" customFormat="1" ht="18.75" customHeight="1">
      <c r="A27" s="1552" t="s">
        <v>44</v>
      </c>
      <c r="B27" s="1553" t="s">
        <v>398</v>
      </c>
      <c r="C27" s="1450"/>
      <c r="D27" s="866"/>
      <c r="E27" s="1553">
        <f>0+'АМ Основная продукция'!P10</f>
        <v>0</v>
      </c>
      <c r="F27" s="1555">
        <f>E27*0.2</f>
        <v>0</v>
      </c>
      <c r="G27" s="1556"/>
      <c r="H27" s="959"/>
      <c r="I27" s="960"/>
    </row>
    <row r="28" spans="1:9" s="864" customFormat="1" ht="18.75" customHeight="1">
      <c r="A28" s="1454" t="s">
        <v>299</v>
      </c>
      <c r="B28" s="891" t="s">
        <v>398</v>
      </c>
      <c r="C28" s="1450">
        <f>'АМ Овощи'!F20</f>
        <v>0</v>
      </c>
      <c r="D28" s="866">
        <f>C28/0.5</f>
        <v>0</v>
      </c>
      <c r="E28" s="891">
        <f>0+'АМ Основная продукция'!P12</f>
        <v>0</v>
      </c>
      <c r="F28" s="945">
        <f t="shared" si="0"/>
        <v>0</v>
      </c>
      <c r="G28" s="877"/>
      <c r="H28" s="869"/>
      <c r="I28" s="870"/>
    </row>
    <row r="29" spans="1:9" s="864" customFormat="1" ht="18.75" customHeight="1">
      <c r="A29" s="1454" t="s">
        <v>45</v>
      </c>
      <c r="B29" s="891" t="s">
        <v>451</v>
      </c>
      <c r="C29" s="1450"/>
      <c r="D29" s="866"/>
      <c r="E29" s="1451">
        <f>0+'АМ Основная продукция'!P13</f>
        <v>0</v>
      </c>
      <c r="F29" s="945"/>
      <c r="G29" s="877"/>
      <c r="H29" s="869"/>
      <c r="I29" s="870"/>
    </row>
    <row r="30" spans="1:9" s="864" customFormat="1" ht="18.75" customHeight="1">
      <c r="A30" s="1454" t="s">
        <v>301</v>
      </c>
      <c r="B30" s="891" t="s">
        <v>398</v>
      </c>
      <c r="C30" s="1450">
        <f>'АМ Овощи'!F22</f>
        <v>0</v>
      </c>
      <c r="D30" s="866">
        <f>C30/0.5</f>
        <v>0</v>
      </c>
      <c r="E30" s="891">
        <f>0+'АМ Основная продукция'!P14</f>
        <v>0</v>
      </c>
      <c r="F30" s="945">
        <f>E30*0.5</f>
        <v>0</v>
      </c>
      <c r="G30" s="877"/>
      <c r="H30" s="869"/>
      <c r="I30" s="870"/>
    </row>
    <row r="31" spans="1:9" s="864" customFormat="1" ht="18.75" customHeight="1">
      <c r="A31" s="1454" t="s">
        <v>303</v>
      </c>
      <c r="B31" s="891" t="s">
        <v>398</v>
      </c>
      <c r="C31" s="1450">
        <f>'АМ Овощи'!F23</f>
        <v>0</v>
      </c>
      <c r="D31" s="891">
        <f>C31/0.1</f>
        <v>0</v>
      </c>
      <c r="E31" s="891">
        <f>0+'АМ Основная продукция'!P15</f>
        <v>0</v>
      </c>
      <c r="F31" s="945">
        <f>E31*0.1</f>
        <v>0</v>
      </c>
      <c r="G31" s="877"/>
      <c r="H31" s="869"/>
      <c r="I31" s="870"/>
    </row>
    <row r="32" spans="1:9" s="864" customFormat="1" ht="18.75" customHeight="1">
      <c r="A32" s="1454" t="s">
        <v>428</v>
      </c>
      <c r="B32" s="891" t="s">
        <v>398</v>
      </c>
      <c r="C32" s="1450">
        <f>'АМ Овощи'!F24</f>
        <v>0</v>
      </c>
      <c r="D32" s="891">
        <f>C32/0.3</f>
        <v>0</v>
      </c>
      <c r="E32" s="891">
        <f>0+'АМ Основная продукция'!P16</f>
        <v>0</v>
      </c>
      <c r="F32" s="945">
        <f>E32*0.3</f>
        <v>0</v>
      </c>
      <c r="G32" s="894"/>
      <c r="H32" s="895"/>
      <c r="I32" s="896"/>
    </row>
    <row r="33" spans="1:9" s="864" customFormat="1" ht="18.75" customHeight="1">
      <c r="A33" s="1454" t="s">
        <v>430</v>
      </c>
      <c r="B33" s="891" t="s">
        <v>398</v>
      </c>
      <c r="C33" s="1450">
        <f>'АМ Овощи'!F25</f>
        <v>0</v>
      </c>
      <c r="D33" s="891">
        <f>C33/0.5</f>
        <v>0</v>
      </c>
      <c r="E33" s="891">
        <f>0+'АМ Основная продукция'!P17</f>
        <v>0</v>
      </c>
      <c r="F33" s="945">
        <f t="shared" ref="F33:F37" si="1">E33*0.5</f>
        <v>0</v>
      </c>
      <c r="G33" s="894"/>
      <c r="H33" s="895"/>
      <c r="I33" s="896"/>
    </row>
    <row r="34" spans="1:9" s="864" customFormat="1" ht="18.75" customHeight="1">
      <c r="A34" s="1454" t="s">
        <v>431</v>
      </c>
      <c r="B34" s="891" t="s">
        <v>398</v>
      </c>
      <c r="C34" s="1450">
        <f>'АМ Овощи'!F26</f>
        <v>0</v>
      </c>
      <c r="D34" s="891">
        <f>C34/0.5</f>
        <v>0</v>
      </c>
      <c r="E34" s="891">
        <f>0+'АМ Основная продукция'!P18</f>
        <v>0</v>
      </c>
      <c r="F34" s="945">
        <f>E34*0.3</f>
        <v>0</v>
      </c>
      <c r="G34" s="894"/>
      <c r="H34" s="895"/>
      <c r="I34" s="896"/>
    </row>
    <row r="35" spans="1:9" s="864" customFormat="1" ht="18.75" customHeight="1">
      <c r="A35" s="1454" t="s">
        <v>52</v>
      </c>
      <c r="B35" s="891" t="s">
        <v>398</v>
      </c>
      <c r="C35" s="1450">
        <f>'АМ Овощи'!F27</f>
        <v>0</v>
      </c>
      <c r="D35" s="891">
        <f>C35/0.24</f>
        <v>0</v>
      </c>
      <c r="E35" s="891">
        <f>0+'АМ Основная продукция'!P19</f>
        <v>0</v>
      </c>
      <c r="F35" s="945">
        <f>E35*0.24</f>
        <v>0</v>
      </c>
      <c r="G35" s="894"/>
      <c r="H35" s="895"/>
      <c r="I35" s="896"/>
    </row>
    <row r="36" spans="1:9" s="864" customFormat="1" ht="18.75" customHeight="1">
      <c r="A36" s="1455" t="s">
        <v>433</v>
      </c>
      <c r="B36" s="891" t="s">
        <v>398</v>
      </c>
      <c r="C36" s="1450">
        <f>'АМ Овощи'!F28</f>
        <v>0</v>
      </c>
      <c r="D36" s="891">
        <f>C36/0.24</f>
        <v>0</v>
      </c>
      <c r="E36" s="891">
        <f>0+'АМ Основная продукция'!P20</f>
        <v>0</v>
      </c>
      <c r="F36" s="945">
        <f>E36*0.24</f>
        <v>0</v>
      </c>
      <c r="G36" s="894"/>
      <c r="H36" s="895"/>
      <c r="I36" s="896"/>
    </row>
    <row r="37" spans="1:9" s="864" customFormat="1" ht="18.75" customHeight="1">
      <c r="A37" s="1455" t="s">
        <v>54</v>
      </c>
      <c r="B37" s="891" t="s">
        <v>470</v>
      </c>
      <c r="C37" s="1450">
        <f>'АМ Овощи'!F29</f>
        <v>0</v>
      </c>
      <c r="D37" s="891">
        <f>C37/0.5</f>
        <v>0</v>
      </c>
      <c r="E37" s="891">
        <f>0+'АМ Основная продукция'!P21</f>
        <v>0</v>
      </c>
      <c r="F37" s="945">
        <f t="shared" si="1"/>
        <v>0</v>
      </c>
      <c r="G37" s="894"/>
      <c r="H37" s="895"/>
      <c r="I37" s="896"/>
    </row>
    <row r="38" spans="1:9" s="864" customFormat="1" ht="18.75" customHeight="1">
      <c r="A38" s="1455" t="s">
        <v>58</v>
      </c>
      <c r="B38" s="891" t="s">
        <v>451</v>
      </c>
      <c r="C38" s="1450"/>
      <c r="D38" s="891"/>
      <c r="E38" s="1451">
        <f>0+'АМ Основная продукция'!P23</f>
        <v>0</v>
      </c>
      <c r="F38" s="898"/>
      <c r="G38" s="894"/>
      <c r="H38" s="895"/>
      <c r="I38" s="896"/>
    </row>
    <row r="39" spans="1:9" s="864" customFormat="1" ht="18.75" customHeight="1">
      <c r="A39" s="1454" t="s">
        <v>436</v>
      </c>
      <c r="B39" s="891" t="s">
        <v>469</v>
      </c>
      <c r="C39" s="1450">
        <f>'АМ Овощи'!F31</f>
        <v>0</v>
      </c>
      <c r="D39" s="891">
        <f>C39/0.04</f>
        <v>0</v>
      </c>
      <c r="E39" s="891">
        <f>0+'АМ Основная продукция'!P24</f>
        <v>0</v>
      </c>
      <c r="F39" s="1456"/>
      <c r="G39" s="894"/>
      <c r="H39" s="895"/>
      <c r="I39" s="896"/>
    </row>
    <row r="40" spans="1:9" s="864" customFormat="1" ht="18.75" customHeight="1">
      <c r="A40" s="1454" t="s">
        <v>437</v>
      </c>
      <c r="B40" s="891" t="s">
        <v>451</v>
      </c>
      <c r="C40" s="1450"/>
      <c r="D40" s="891"/>
      <c r="E40" s="1451">
        <f>0+'АМ Основная продукция'!P25</f>
        <v>0</v>
      </c>
      <c r="F40" s="899"/>
      <c r="G40" s="894"/>
      <c r="H40" s="895"/>
      <c r="I40" s="896"/>
    </row>
    <row r="41" spans="1:9" s="864" customFormat="1" ht="18.75">
      <c r="A41" s="4066" t="s">
        <v>453</v>
      </c>
      <c r="B41" s="4067"/>
      <c r="C41" s="4067"/>
      <c r="D41" s="4067"/>
      <c r="E41" s="4067"/>
      <c r="F41" s="4067"/>
      <c r="G41" s="4067"/>
      <c r="H41" s="4067"/>
      <c r="I41" s="4068"/>
    </row>
    <row r="42" spans="1:9" s="864" customFormat="1" ht="18.75">
      <c r="A42" s="4066" t="s">
        <v>454</v>
      </c>
      <c r="B42" s="4067"/>
      <c r="C42" s="4067"/>
      <c r="D42" s="4067"/>
      <c r="E42" s="4067"/>
      <c r="F42" s="4067"/>
      <c r="G42" s="4067"/>
      <c r="H42" s="4067"/>
      <c r="I42" s="4068"/>
    </row>
    <row r="43" spans="1:9" s="864" customFormat="1" ht="13.5" thickBot="1">
      <c r="A43" s="795"/>
      <c r="B43" s="796"/>
      <c r="C43" s="796"/>
      <c r="D43" s="796"/>
      <c r="E43" s="796"/>
      <c r="F43" s="796"/>
      <c r="G43" s="796"/>
      <c r="H43" s="796"/>
      <c r="I43" s="917"/>
    </row>
    <row r="44" spans="1:9" s="864" customFormat="1">
      <c r="A44" s="785"/>
      <c r="B44" s="785"/>
      <c r="C44" s="785"/>
      <c r="D44" s="785"/>
      <c r="E44" s="785"/>
      <c r="F44" s="785"/>
      <c r="G44" s="785"/>
      <c r="H44" s="785"/>
      <c r="I44" s="785"/>
    </row>
    <row r="45" spans="1:9" s="864" customFormat="1">
      <c r="A45" s="785"/>
      <c r="B45" s="785"/>
      <c r="C45" s="785"/>
      <c r="D45" s="785"/>
      <c r="E45" s="785"/>
      <c r="F45" s="785"/>
      <c r="G45" s="785"/>
      <c r="H45" s="785"/>
      <c r="I45" s="785"/>
    </row>
    <row r="46" spans="1:9" s="864" customFormat="1">
      <c r="A46" s="785"/>
      <c r="B46" s="785"/>
      <c r="C46" s="785"/>
      <c r="D46" s="785"/>
      <c r="E46" s="785"/>
      <c r="F46" s="785"/>
      <c r="G46" s="785"/>
      <c r="H46" s="785"/>
      <c r="I46" s="785"/>
    </row>
    <row r="47" spans="1:9" s="864" customFormat="1">
      <c r="A47" s="785"/>
      <c r="B47" s="785"/>
      <c r="C47" s="785"/>
      <c r="D47" s="785"/>
      <c r="E47" s="785"/>
      <c r="F47" s="785"/>
      <c r="G47" s="785"/>
      <c r="H47" s="785"/>
      <c r="I47" s="785"/>
    </row>
    <row r="48" spans="1:9" s="864" customFormat="1">
      <c r="A48" s="785"/>
      <c r="B48" s="785"/>
      <c r="C48" s="785"/>
      <c r="D48" s="785"/>
      <c r="E48" s="785"/>
      <c r="F48" s="785"/>
      <c r="G48" s="785"/>
      <c r="H48" s="785"/>
      <c r="I48" s="785"/>
    </row>
    <row r="49" spans="1:9" s="864" customFormat="1">
      <c r="A49" s="785"/>
      <c r="B49" s="785"/>
      <c r="C49" s="785"/>
      <c r="D49" s="785"/>
      <c r="E49" s="785"/>
      <c r="F49" s="785"/>
      <c r="G49" s="785"/>
      <c r="H49" s="785"/>
      <c r="I49" s="785"/>
    </row>
    <row r="50" spans="1:9" s="864" customFormat="1">
      <c r="A50" s="785"/>
      <c r="B50" s="785"/>
      <c r="C50" s="785"/>
      <c r="D50" s="785"/>
      <c r="E50" s="785"/>
      <c r="F50" s="785"/>
      <c r="G50" s="785"/>
      <c r="H50" s="785"/>
      <c r="I50" s="785"/>
    </row>
    <row r="51" spans="1:9" s="864" customFormat="1">
      <c r="A51" s="785"/>
      <c r="B51" s="785"/>
      <c r="C51" s="785"/>
      <c r="D51" s="785"/>
      <c r="E51" s="785"/>
      <c r="F51" s="785"/>
      <c r="G51" s="785"/>
      <c r="H51" s="785"/>
      <c r="I51" s="785"/>
    </row>
    <row r="52" spans="1:9" s="864" customFormat="1">
      <c r="A52" s="785"/>
      <c r="B52" s="785"/>
      <c r="C52" s="785"/>
      <c r="D52" s="785"/>
      <c r="E52" s="785"/>
      <c r="F52" s="785"/>
      <c r="G52" s="785"/>
      <c r="H52" s="785"/>
      <c r="I52" s="785"/>
    </row>
    <row r="53" spans="1:9" s="864" customFormat="1">
      <c r="A53" s="785"/>
      <c r="B53" s="785"/>
      <c r="C53" s="785"/>
      <c r="D53" s="785"/>
      <c r="E53" s="785"/>
      <c r="F53" s="785"/>
      <c r="G53" s="785"/>
      <c r="H53" s="785"/>
      <c r="I53" s="785"/>
    </row>
  </sheetData>
  <mergeCells count="10">
    <mergeCell ref="A41:I41"/>
    <mergeCell ref="A42:I42"/>
    <mergeCell ref="G1:I1"/>
    <mergeCell ref="B2:F2"/>
    <mergeCell ref="H2:I2"/>
    <mergeCell ref="A3:B4"/>
    <mergeCell ref="F3:F4"/>
    <mergeCell ref="G3:G4"/>
    <mergeCell ref="H3:H4"/>
    <mergeCell ref="I3:I4"/>
  </mergeCells>
  <pageMargins left="0.7" right="0.7" top="0.75" bottom="0.75" header="0.3" footer="0.3"/>
  <pageSetup paperSize="9" scale="93" orientation="portrait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42">
    <tabColor theme="1"/>
  </sheetPr>
  <dimension ref="A1:I59"/>
  <sheetViews>
    <sheetView view="pageLayout" topLeftCell="A14" zoomScale="77" zoomScalePageLayoutView="77" workbookViewId="0">
      <selection activeCell="E36" sqref="E36"/>
    </sheetView>
  </sheetViews>
  <sheetFormatPr defaultColWidth="9.140625" defaultRowHeight="12.75"/>
  <cols>
    <col min="1" max="1" width="18.5703125" style="785" customWidth="1"/>
    <col min="2" max="2" width="5.42578125" style="785" customWidth="1"/>
    <col min="3" max="4" width="4.85546875" style="785" hidden="1" customWidth="1"/>
    <col min="5" max="5" width="4.7109375" style="785" customWidth="1"/>
    <col min="6" max="6" width="7.85546875" style="785" customWidth="1"/>
    <col min="7" max="7" width="8.7109375" style="785" customWidth="1"/>
    <col min="8" max="9" width="7.42578125" style="785" customWidth="1"/>
    <col min="10" max="10" width="1.7109375" style="785" customWidth="1"/>
    <col min="11" max="16384" width="9.140625" style="785"/>
  </cols>
  <sheetData>
    <row r="1" spans="1:9" ht="18.75" thickBot="1">
      <c r="A1" s="854" t="s">
        <v>317</v>
      </c>
      <c r="B1" s="855"/>
      <c r="C1" s="855"/>
      <c r="D1" s="855"/>
      <c r="E1" s="855"/>
      <c r="F1" s="855"/>
      <c r="G1" s="4051" t="s">
        <v>416</v>
      </c>
      <c r="H1" s="4052"/>
      <c r="I1" s="4053"/>
    </row>
    <row r="2" spans="1:9" ht="38.25" thickBot="1">
      <c r="A2" s="856" t="s">
        <v>61</v>
      </c>
      <c r="B2" s="4059">
        <f>'АМ Основная продукция'!C1</f>
        <v>43358</v>
      </c>
      <c r="C2" s="4060"/>
      <c r="D2" s="4060"/>
      <c r="E2" s="4060"/>
      <c r="F2" s="4061"/>
      <c r="G2" s="857" t="s">
        <v>62</v>
      </c>
      <c r="H2" s="4062">
        <f>'АМ Основная продукция'!T2</f>
        <v>0.66666666666666663</v>
      </c>
      <c r="I2" s="4063"/>
    </row>
    <row r="3" spans="1:9" ht="12.75" customHeight="1">
      <c r="A3" s="4077" t="s">
        <v>21</v>
      </c>
      <c r="B3" s="4078"/>
      <c r="C3" s="858"/>
      <c r="D3" s="858"/>
      <c r="E3" s="858"/>
      <c r="F3" s="4081" t="s">
        <v>395</v>
      </c>
      <c r="G3" s="4081" t="s">
        <v>394</v>
      </c>
      <c r="H3" s="4081" t="s">
        <v>22</v>
      </c>
      <c r="I3" s="4090" t="s">
        <v>23</v>
      </c>
    </row>
    <row r="4" spans="1:9">
      <c r="A4" s="4161"/>
      <c r="B4" s="4162"/>
      <c r="C4" s="1449"/>
      <c r="D4" s="1449"/>
      <c r="E4" s="1449" t="s">
        <v>396</v>
      </c>
      <c r="F4" s="4163"/>
      <c r="G4" s="4163"/>
      <c r="H4" s="4163"/>
      <c r="I4" s="5049"/>
    </row>
    <row r="5" spans="1:9" s="864" customFormat="1" ht="18.75" customHeight="1">
      <c r="A5" s="1452" t="s">
        <v>417</v>
      </c>
      <c r="B5" s="866" t="s">
        <v>25</v>
      </c>
      <c r="C5" s="866"/>
      <c r="D5" s="866"/>
      <c r="E5" s="866" t="s">
        <v>397</v>
      </c>
      <c r="F5" s="881">
        <f>'АМ Основная продукция'!T5</f>
        <v>0</v>
      </c>
      <c r="G5" s="868"/>
      <c r="H5" s="869"/>
      <c r="I5" s="870"/>
    </row>
    <row r="6" spans="1:9" s="864" customFormat="1" ht="18.75" customHeight="1">
      <c r="A6" s="1452" t="s">
        <v>479</v>
      </c>
      <c r="B6" s="866" t="s">
        <v>25</v>
      </c>
      <c r="C6" s="866"/>
      <c r="D6" s="866"/>
      <c r="E6" s="866" t="s">
        <v>397</v>
      </c>
      <c r="F6" s="881">
        <f>'АМ Основная продукция'!T6</f>
        <v>0</v>
      </c>
      <c r="G6" s="868"/>
      <c r="H6" s="869"/>
      <c r="I6" s="870"/>
    </row>
    <row r="7" spans="1:9" s="864" customFormat="1" ht="18.75" hidden="1" customHeight="1">
      <c r="A7" s="1452"/>
      <c r="B7" s="866" t="s">
        <v>25</v>
      </c>
      <c r="C7" s="866"/>
      <c r="D7" s="866"/>
      <c r="E7" s="866" t="s">
        <v>397</v>
      </c>
      <c r="F7" s="881">
        <f>'АМ Основная продукция'!T7</f>
        <v>0</v>
      </c>
      <c r="G7" s="868"/>
      <c r="H7" s="869"/>
      <c r="I7" s="870"/>
    </row>
    <row r="8" spans="1:9" s="864" customFormat="1" ht="18.75" customHeight="1">
      <c r="A8" s="1452" t="s">
        <v>421</v>
      </c>
      <c r="B8" s="866" t="s">
        <v>25</v>
      </c>
      <c r="C8" s="866"/>
      <c r="D8" s="866"/>
      <c r="E8" s="866" t="s">
        <v>397</v>
      </c>
      <c r="F8" s="881">
        <f>'АМ Основная продукция'!T8</f>
        <v>0</v>
      </c>
      <c r="G8" s="868"/>
      <c r="H8" s="869"/>
      <c r="I8" s="870"/>
    </row>
    <row r="9" spans="1:9" s="864" customFormat="1" ht="18.75" customHeight="1">
      <c r="A9" s="1452" t="s">
        <v>423</v>
      </c>
      <c r="B9" s="866" t="s">
        <v>25</v>
      </c>
      <c r="C9" s="866"/>
      <c r="D9" s="866"/>
      <c r="E9" s="866" t="s">
        <v>397</v>
      </c>
      <c r="F9" s="881">
        <f>'АМ Основная продукция'!T9</f>
        <v>0</v>
      </c>
      <c r="G9" s="877"/>
      <c r="H9" s="869"/>
      <c r="I9" s="870"/>
    </row>
    <row r="10" spans="1:9" s="864" customFormat="1" ht="18.75" customHeight="1">
      <c r="A10" s="1452" t="s">
        <v>480</v>
      </c>
      <c r="B10" s="866" t="s">
        <v>25</v>
      </c>
      <c r="C10" s="866"/>
      <c r="D10" s="866"/>
      <c r="E10" s="866" t="s">
        <v>397</v>
      </c>
      <c r="F10" s="881">
        <f>'АМ Основная продукция'!T10</f>
        <v>0</v>
      </c>
      <c r="G10" s="877"/>
      <c r="H10" s="869"/>
      <c r="I10" s="870"/>
    </row>
    <row r="11" spans="1:9" s="864" customFormat="1" ht="18.75" customHeight="1">
      <c r="A11" s="1611" t="s">
        <v>505</v>
      </c>
      <c r="B11" s="956" t="s">
        <v>25</v>
      </c>
      <c r="C11" s="956"/>
      <c r="D11" s="956"/>
      <c r="E11" s="956" t="s">
        <v>397</v>
      </c>
      <c r="F11" s="957">
        <f>'АМ Основная продукция'!T11</f>
        <v>0</v>
      </c>
      <c r="G11" s="1556"/>
      <c r="H11" s="959"/>
      <c r="I11" s="960"/>
    </row>
    <row r="12" spans="1:9" s="864" customFormat="1" ht="18.75" customHeight="1">
      <c r="A12" s="1611" t="s">
        <v>505</v>
      </c>
      <c r="B12" s="956" t="s">
        <v>25</v>
      </c>
      <c r="C12" s="956"/>
      <c r="D12" s="956"/>
      <c r="E12" s="956" t="s">
        <v>397</v>
      </c>
      <c r="F12" s="957">
        <f>'АМ Основная продукция'!T12</f>
        <v>0</v>
      </c>
      <c r="G12" s="1556"/>
      <c r="H12" s="959"/>
      <c r="I12" s="960"/>
    </row>
    <row r="13" spans="1:9" s="864" customFormat="1" ht="18.75" customHeight="1">
      <c r="A13" s="1452" t="s">
        <v>424</v>
      </c>
      <c r="B13" s="866" t="s">
        <v>25</v>
      </c>
      <c r="C13" s="866"/>
      <c r="D13" s="866"/>
      <c r="E13" s="866" t="s">
        <v>397</v>
      </c>
      <c r="F13" s="881">
        <f>'АМ Основная продукция'!T13</f>
        <v>0</v>
      </c>
      <c r="G13" s="877"/>
      <c r="H13" s="869"/>
      <c r="I13" s="870"/>
    </row>
    <row r="14" spans="1:9" s="864" customFormat="1" ht="18.75" customHeight="1">
      <c r="A14" s="1452" t="s">
        <v>425</v>
      </c>
      <c r="B14" s="866" t="s">
        <v>25</v>
      </c>
      <c r="C14" s="866"/>
      <c r="D14" s="866"/>
      <c r="E14" s="866" t="s">
        <v>397</v>
      </c>
      <c r="F14" s="881">
        <f>'АМ Основная продукция'!T14</f>
        <v>0</v>
      </c>
      <c r="G14" s="877"/>
      <c r="H14" s="869"/>
      <c r="I14" s="870"/>
    </row>
    <row r="15" spans="1:9" s="864" customFormat="1" ht="18.75" customHeight="1">
      <c r="A15" s="1452" t="s">
        <v>478</v>
      </c>
      <c r="B15" s="866" t="s">
        <v>25</v>
      </c>
      <c r="C15" s="866"/>
      <c r="D15" s="866"/>
      <c r="E15" s="866" t="s">
        <v>397</v>
      </c>
      <c r="F15" s="881">
        <f>'АМ Основная продукция'!T15</f>
        <v>0</v>
      </c>
      <c r="G15" s="877"/>
      <c r="H15" s="869"/>
      <c r="I15" s="870"/>
    </row>
    <row r="16" spans="1:9" s="864" customFormat="1" ht="18.75" customHeight="1">
      <c r="A16" s="2203" t="s">
        <v>426</v>
      </c>
      <c r="B16" s="2204" t="s">
        <v>25</v>
      </c>
      <c r="C16" s="2204"/>
      <c r="D16" s="2204"/>
      <c r="E16" s="2204" t="s">
        <v>397</v>
      </c>
      <c r="F16" s="2205">
        <f>'АМ Основная продукция'!T16</f>
        <v>0</v>
      </c>
      <c r="G16" s="2206"/>
      <c r="H16" s="2207"/>
      <c r="I16" s="2208"/>
    </row>
    <row r="17" spans="1:9" s="864" customFormat="1" ht="18.75" customHeight="1">
      <c r="A17" s="1452" t="s">
        <v>427</v>
      </c>
      <c r="B17" s="866" t="s">
        <v>25</v>
      </c>
      <c r="C17" s="866"/>
      <c r="D17" s="866"/>
      <c r="E17" s="866" t="s">
        <v>397</v>
      </c>
      <c r="F17" s="881">
        <f>'АМ Основная продукция'!T17</f>
        <v>0</v>
      </c>
      <c r="G17" s="877"/>
      <c r="H17" s="869"/>
      <c r="I17" s="870"/>
    </row>
    <row r="18" spans="1:9" s="864" customFormat="1" ht="18.75" customHeight="1">
      <c r="A18" s="1453" t="s">
        <v>429</v>
      </c>
      <c r="B18" s="866" t="s">
        <v>25</v>
      </c>
      <c r="C18" s="866"/>
      <c r="D18" s="866"/>
      <c r="E18" s="866" t="s">
        <v>397</v>
      </c>
      <c r="F18" s="881">
        <f>'АМ Основная продукция'!T18</f>
        <v>0</v>
      </c>
      <c r="G18" s="877"/>
      <c r="H18" s="869"/>
      <c r="I18" s="870"/>
    </row>
    <row r="19" spans="1:9" s="864" customFormat="1" ht="18.75" customHeight="1">
      <c r="A19" s="1452" t="s">
        <v>20</v>
      </c>
      <c r="B19" s="866" t="s">
        <v>25</v>
      </c>
      <c r="C19" s="866"/>
      <c r="D19" s="866"/>
      <c r="E19" s="866" t="s">
        <v>397</v>
      </c>
      <c r="F19" s="881">
        <f>'АМ Основная продукция'!T19</f>
        <v>0</v>
      </c>
      <c r="G19" s="877"/>
      <c r="H19" s="869"/>
      <c r="I19" s="870"/>
    </row>
    <row r="20" spans="1:9" s="864" customFormat="1" ht="18.75" customHeight="1">
      <c r="A20" s="1453" t="s">
        <v>432</v>
      </c>
      <c r="B20" s="866" t="s">
        <v>25</v>
      </c>
      <c r="C20" s="866"/>
      <c r="D20" s="866"/>
      <c r="E20" s="866" t="s">
        <v>397</v>
      </c>
      <c r="F20" s="881">
        <f>'АМ Основная продукция'!T20</f>
        <v>0</v>
      </c>
      <c r="G20" s="877"/>
      <c r="H20" s="869"/>
      <c r="I20" s="870"/>
    </row>
    <row r="21" spans="1:9" s="864" customFormat="1" ht="18.75" customHeight="1">
      <c r="A21" s="1452" t="s">
        <v>8</v>
      </c>
      <c r="B21" s="866" t="s">
        <v>25</v>
      </c>
      <c r="C21" s="866"/>
      <c r="D21" s="866"/>
      <c r="E21" s="866" t="s">
        <v>397</v>
      </c>
      <c r="F21" s="881">
        <f>'АМ Основная продукция'!T21</f>
        <v>0</v>
      </c>
      <c r="G21" s="877"/>
      <c r="H21" s="869"/>
      <c r="I21" s="870"/>
    </row>
    <row r="22" spans="1:9" s="864" customFormat="1" ht="18.75" customHeight="1">
      <c r="A22" s="1452" t="s">
        <v>7</v>
      </c>
      <c r="B22" s="866" t="s">
        <v>25</v>
      </c>
      <c r="C22" s="866"/>
      <c r="D22" s="866"/>
      <c r="E22" s="866" t="s">
        <v>397</v>
      </c>
      <c r="F22" s="881">
        <f>'АМ Основная продукция'!T22</f>
        <v>0</v>
      </c>
      <c r="G22" s="877"/>
      <c r="H22" s="869"/>
      <c r="I22" s="870"/>
    </row>
    <row r="23" spans="1:9" s="864" customFormat="1" ht="18.75" hidden="1" customHeight="1">
      <c r="A23" s="1452"/>
      <c r="B23" s="866" t="s">
        <v>25</v>
      </c>
      <c r="C23" s="866"/>
      <c r="D23" s="866"/>
      <c r="E23" s="866" t="s">
        <v>397</v>
      </c>
      <c r="F23" s="881">
        <f>'АМ Основная продукция'!T23</f>
        <v>0</v>
      </c>
      <c r="G23" s="1666"/>
      <c r="H23" s="869"/>
      <c r="I23" s="870"/>
    </row>
    <row r="24" spans="1:9" s="864" customFormat="1" ht="18.75" hidden="1" customHeight="1">
      <c r="A24" s="1452"/>
      <c r="B24" s="866" t="s">
        <v>25</v>
      </c>
      <c r="C24" s="866"/>
      <c r="D24" s="866"/>
      <c r="E24" s="866" t="s">
        <v>397</v>
      </c>
      <c r="F24" s="881">
        <f>'АМ Основная продукция'!T24</f>
        <v>0</v>
      </c>
      <c r="G24" s="1666"/>
      <c r="H24" s="869"/>
      <c r="I24" s="870"/>
    </row>
    <row r="25" spans="1:9" s="864" customFormat="1" ht="18.75" customHeight="1">
      <c r="A25" s="1454" t="s">
        <v>418</v>
      </c>
      <c r="B25" s="891" t="s">
        <v>398</v>
      </c>
      <c r="C25" s="1450">
        <f>'АМ Овощи'!G15</f>
        <v>0</v>
      </c>
      <c r="D25" s="866">
        <f>C25/0.5</f>
        <v>0</v>
      </c>
      <c r="E25" s="891">
        <f>0+'АМ Основная продукция'!W5</f>
        <v>0</v>
      </c>
      <c r="F25" s="945">
        <f>E25*0.5</f>
        <v>0</v>
      </c>
      <c r="G25" s="1666"/>
      <c r="H25" s="869"/>
      <c r="I25" s="870"/>
    </row>
    <row r="26" spans="1:9" s="864" customFormat="1" ht="18.75" customHeight="1">
      <c r="A26" s="1454" t="s">
        <v>420</v>
      </c>
      <c r="B26" s="891" t="s">
        <v>398</v>
      </c>
      <c r="C26" s="1450">
        <f>'АМ Овощи'!G16</f>
        <v>0</v>
      </c>
      <c r="D26" s="866">
        <f>C26/0.5</f>
        <v>0</v>
      </c>
      <c r="E26" s="891">
        <f>0+'АМ Основная продукция'!W6</f>
        <v>0</v>
      </c>
      <c r="F26" s="945">
        <f t="shared" ref="F26:F30" si="0">E26*0.5</f>
        <v>0</v>
      </c>
      <c r="G26" s="1666"/>
      <c r="H26" s="869"/>
      <c r="I26" s="870"/>
    </row>
    <row r="27" spans="1:9" s="864" customFormat="1" ht="18.75" customHeight="1">
      <c r="A27" s="1454" t="s">
        <v>422</v>
      </c>
      <c r="B27" s="891" t="s">
        <v>398</v>
      </c>
      <c r="C27" s="1450">
        <f>'АМ Овощи'!G17</f>
        <v>0.2</v>
      </c>
      <c r="D27" s="866">
        <f>C27/0.3</f>
        <v>0.66666666666666674</v>
      </c>
      <c r="E27" s="891">
        <f>0+'АМ Основная продукция'!W7</f>
        <v>0</v>
      </c>
      <c r="F27" s="945">
        <f>E27*0.3</f>
        <v>0</v>
      </c>
      <c r="G27" s="1666"/>
      <c r="H27" s="869"/>
      <c r="I27" s="870"/>
    </row>
    <row r="28" spans="1:9" s="864" customFormat="1" ht="18.75" customHeight="1">
      <c r="A28" s="1454" t="s">
        <v>39</v>
      </c>
      <c r="B28" s="891" t="s">
        <v>398</v>
      </c>
      <c r="C28" s="1450">
        <f>'АМ Овощи'!G18</f>
        <v>0</v>
      </c>
      <c r="D28" s="866">
        <f>C28/0.5</f>
        <v>0</v>
      </c>
      <c r="E28" s="891">
        <f>0+'АМ Основная продукция'!W8</f>
        <v>0</v>
      </c>
      <c r="F28" s="945">
        <f t="shared" si="0"/>
        <v>0</v>
      </c>
      <c r="G28" s="1666"/>
      <c r="H28" s="869"/>
      <c r="I28" s="870"/>
    </row>
    <row r="29" spans="1:9" s="864" customFormat="1" ht="18.75" customHeight="1">
      <c r="A29" s="1454" t="s">
        <v>44</v>
      </c>
      <c r="B29" s="891" t="s">
        <v>398</v>
      </c>
      <c r="C29" s="1450">
        <f>'АМ Овощи'!D19</f>
        <v>0.2</v>
      </c>
      <c r="D29" s="866">
        <f>C29/0.2</f>
        <v>1</v>
      </c>
      <c r="E29" s="891">
        <f>0+'АМ Основная продукция'!W9</f>
        <v>0</v>
      </c>
      <c r="F29" s="945">
        <f>E29*0.2</f>
        <v>0</v>
      </c>
      <c r="G29" s="1666"/>
      <c r="H29" s="869"/>
      <c r="I29" s="870"/>
    </row>
    <row r="30" spans="1:9" s="864" customFormat="1" ht="18.75" customHeight="1">
      <c r="A30" s="1454" t="s">
        <v>299</v>
      </c>
      <c r="B30" s="891" t="s">
        <v>398</v>
      </c>
      <c r="C30" s="1450">
        <f>'АМ Овощи'!G20</f>
        <v>0.5</v>
      </c>
      <c r="D30" s="866">
        <f>C30/0.5</f>
        <v>1</v>
      </c>
      <c r="E30" s="891">
        <f>0+'АМ Основная продукция'!W10</f>
        <v>0</v>
      </c>
      <c r="F30" s="945">
        <f t="shared" si="0"/>
        <v>0</v>
      </c>
      <c r="G30" s="1666"/>
      <c r="H30" s="869"/>
      <c r="I30" s="870"/>
    </row>
    <row r="31" spans="1:9" s="864" customFormat="1" ht="18.75" customHeight="1">
      <c r="A31" s="1454" t="s">
        <v>45</v>
      </c>
      <c r="B31" s="891" t="s">
        <v>451</v>
      </c>
      <c r="C31" s="1450"/>
      <c r="D31" s="866"/>
      <c r="E31" s="1451">
        <f>0+'АМ Основная продукция'!W11</f>
        <v>0</v>
      </c>
      <c r="F31" s="945"/>
      <c r="G31" s="1666"/>
      <c r="H31" s="869"/>
      <c r="I31" s="870"/>
    </row>
    <row r="32" spans="1:9" s="864" customFormat="1" ht="18.75" customHeight="1">
      <c r="A32" s="1454" t="s">
        <v>301</v>
      </c>
      <c r="B32" s="891" t="s">
        <v>398</v>
      </c>
      <c r="C32" s="1450">
        <f>'АМ Овощи'!G22</f>
        <v>0</v>
      </c>
      <c r="D32" s="866">
        <f>C32/0.5</f>
        <v>0</v>
      </c>
      <c r="E32" s="891">
        <f>0+'АМ Основная продукция'!W12</f>
        <v>0</v>
      </c>
      <c r="F32" s="945">
        <f>E32*0.5</f>
        <v>0</v>
      </c>
      <c r="G32" s="1666"/>
      <c r="H32" s="869"/>
      <c r="I32" s="870"/>
    </row>
    <row r="33" spans="1:9" s="864" customFormat="1" ht="18.75" customHeight="1">
      <c r="A33" s="1454" t="s">
        <v>303</v>
      </c>
      <c r="B33" s="891" t="s">
        <v>398</v>
      </c>
      <c r="C33" s="1450">
        <f>'АМ Овощи'!G23</f>
        <v>0.05</v>
      </c>
      <c r="D33" s="891">
        <f>C33/0.1</f>
        <v>0.5</v>
      </c>
      <c r="E33" s="891">
        <f>0+'АМ Основная продукция'!W13</f>
        <v>0</v>
      </c>
      <c r="F33" s="945">
        <f>E33*0.1</f>
        <v>0</v>
      </c>
      <c r="G33" s="1666"/>
      <c r="H33" s="869"/>
      <c r="I33" s="870"/>
    </row>
    <row r="34" spans="1:9" s="864" customFormat="1" ht="18.75" hidden="1" customHeight="1">
      <c r="A34" s="1454"/>
      <c r="B34" s="891" t="s">
        <v>398</v>
      </c>
      <c r="C34" s="1450">
        <f>'АМ Овощи'!G24</f>
        <v>0</v>
      </c>
      <c r="D34" s="891">
        <f>C34/0.3</f>
        <v>0</v>
      </c>
      <c r="E34" s="891">
        <f>0+'АМ Основная продукция'!W14</f>
        <v>0</v>
      </c>
      <c r="F34" s="945">
        <f>E34*0.3</f>
        <v>0</v>
      </c>
      <c r="G34" s="1667"/>
      <c r="H34" s="895"/>
      <c r="I34" s="896"/>
    </row>
    <row r="35" spans="1:9" s="864" customFormat="1" ht="18.75" customHeight="1">
      <c r="A35" s="1454" t="s">
        <v>430</v>
      </c>
      <c r="B35" s="891" t="s">
        <v>398</v>
      </c>
      <c r="C35" s="1450">
        <f>'АМ Овощи'!G25</f>
        <v>2.5000000000000001E-2</v>
      </c>
      <c r="D35" s="891">
        <f>C35/0.5</f>
        <v>0.05</v>
      </c>
      <c r="E35" s="891">
        <f>0+'АМ Основная продукция'!W15</f>
        <v>0</v>
      </c>
      <c r="F35" s="945">
        <f t="shared" ref="F35" si="1">E35*0.5</f>
        <v>0</v>
      </c>
      <c r="G35" s="1667"/>
      <c r="H35" s="895"/>
      <c r="I35" s="896"/>
    </row>
    <row r="36" spans="1:9" s="864" customFormat="1" ht="18.75" customHeight="1">
      <c r="A36" s="2195" t="s">
        <v>431</v>
      </c>
      <c r="B36" s="2196" t="s">
        <v>398</v>
      </c>
      <c r="C36" s="2197">
        <f>'АМ Овощи'!G26</f>
        <v>0</v>
      </c>
      <c r="D36" s="2196">
        <f>C36/0.5</f>
        <v>0</v>
      </c>
      <c r="E36" s="2196">
        <f>0+'АМ Основная продукция'!W16</f>
        <v>0</v>
      </c>
      <c r="F36" s="2202">
        <f>E36*0.3</f>
        <v>0</v>
      </c>
      <c r="G36" s="2199"/>
      <c r="H36" s="2200"/>
      <c r="I36" s="2201"/>
    </row>
    <row r="37" spans="1:9" s="864" customFormat="1" ht="18.75" customHeight="1">
      <c r="A37" s="1454" t="s">
        <v>52</v>
      </c>
      <c r="B37" s="891" t="s">
        <v>398</v>
      </c>
      <c r="C37" s="1450">
        <f>'АМ Овощи'!G27</f>
        <v>0.1</v>
      </c>
      <c r="D37" s="891">
        <f>C37/0.24</f>
        <v>0.41666666666666669</v>
      </c>
      <c r="E37" s="891">
        <f>0+'АМ Основная продукция'!W17</f>
        <v>0</v>
      </c>
      <c r="F37" s="945">
        <f>E37*0.24</f>
        <v>0</v>
      </c>
      <c r="G37" s="1667"/>
      <c r="H37" s="895"/>
      <c r="I37" s="896"/>
    </row>
    <row r="38" spans="1:9" s="864" customFormat="1" ht="18.75" customHeight="1">
      <c r="A38" s="1455" t="s">
        <v>433</v>
      </c>
      <c r="B38" s="891" t="s">
        <v>398</v>
      </c>
      <c r="C38" s="1450">
        <f>'АМ Овощи'!G28</f>
        <v>0.24</v>
      </c>
      <c r="D38" s="891">
        <f>C38/0.24</f>
        <v>1</v>
      </c>
      <c r="E38" s="891">
        <f>0+'АМ Основная продукция'!W18</f>
        <v>0</v>
      </c>
      <c r="F38" s="945">
        <f>E38*0.24</f>
        <v>0</v>
      </c>
      <c r="G38" s="1667"/>
      <c r="H38" s="895"/>
      <c r="I38" s="896"/>
    </row>
    <row r="39" spans="1:9" s="864" customFormat="1" ht="18.75" customHeight="1">
      <c r="A39" s="1455" t="s">
        <v>54</v>
      </c>
      <c r="B39" s="891" t="s">
        <v>470</v>
      </c>
      <c r="C39" s="1450">
        <f>'АМ Овощи'!G29</f>
        <v>1</v>
      </c>
      <c r="D39" s="891">
        <f>C39/0.5</f>
        <v>2</v>
      </c>
      <c r="E39" s="891">
        <f>0+'АМ Основная продукция'!W19</f>
        <v>0</v>
      </c>
      <c r="F39" s="945">
        <f>E39*1</f>
        <v>0</v>
      </c>
      <c r="G39" s="1667"/>
      <c r="H39" s="895"/>
      <c r="I39" s="896"/>
    </row>
    <row r="40" spans="1:9" s="864" customFormat="1" ht="18.75" customHeight="1">
      <c r="A40" s="1455" t="s">
        <v>58</v>
      </c>
      <c r="B40" s="891" t="s">
        <v>451</v>
      </c>
      <c r="C40" s="1450"/>
      <c r="D40" s="891"/>
      <c r="E40" s="1451">
        <f>0+'АМ Основная продукция'!W20</f>
        <v>0</v>
      </c>
      <c r="F40" s="898"/>
      <c r="G40" s="1667"/>
      <c r="H40" s="895"/>
      <c r="I40" s="896"/>
    </row>
    <row r="41" spans="1:9" s="864" customFormat="1" ht="18.75" customHeight="1">
      <c r="A41" s="2195" t="s">
        <v>436</v>
      </c>
      <c r="B41" s="2196" t="s">
        <v>469</v>
      </c>
      <c r="C41" s="2197">
        <f>'АМ Овощи'!G31</f>
        <v>0</v>
      </c>
      <c r="D41" s="2196">
        <f>C41/0.04</f>
        <v>0</v>
      </c>
      <c r="E41" s="2196">
        <f>0+'АМ Основная продукция'!W21</f>
        <v>0</v>
      </c>
      <c r="F41" s="2198"/>
      <c r="G41" s="2199"/>
      <c r="H41" s="2200"/>
      <c r="I41" s="2201"/>
    </row>
    <row r="42" spans="1:9" s="864" customFormat="1" ht="18.75" customHeight="1">
      <c r="A42" s="1454" t="s">
        <v>437</v>
      </c>
      <c r="B42" s="891" t="s">
        <v>451</v>
      </c>
      <c r="C42" s="1450"/>
      <c r="D42" s="891"/>
      <c r="E42" s="1451">
        <f>0+'АМ Основная продукция'!W22</f>
        <v>0</v>
      </c>
      <c r="F42" s="899"/>
      <c r="G42" s="1667"/>
      <c r="H42" s="895"/>
      <c r="I42" s="896"/>
    </row>
    <row r="43" spans="1:9" s="864" customFormat="1" ht="18.75" customHeight="1">
      <c r="A43" s="1552" t="s">
        <v>506</v>
      </c>
      <c r="B43" s="1553" t="s">
        <v>451</v>
      </c>
      <c r="C43" s="1554"/>
      <c r="D43" s="1553"/>
      <c r="E43" s="1612">
        <f>0+'АМ Основная продукция'!W23</f>
        <v>0</v>
      </c>
      <c r="F43" s="1613">
        <f>E43*0.5</f>
        <v>0</v>
      </c>
      <c r="G43" s="1668"/>
      <c r="H43" s="1615"/>
      <c r="I43" s="1616"/>
    </row>
    <row r="44" spans="1:9" s="864" customFormat="1" ht="18.75" customHeight="1">
      <c r="A44" s="1552" t="s">
        <v>507</v>
      </c>
      <c r="B44" s="1553" t="s">
        <v>451</v>
      </c>
      <c r="C44" s="1554"/>
      <c r="D44" s="1553"/>
      <c r="E44" s="1612">
        <f>0+'АМ Основная продукция'!W24</f>
        <v>0</v>
      </c>
      <c r="F44" s="1613">
        <f t="shared" ref="F44" si="2">E44*0.5</f>
        <v>0</v>
      </c>
      <c r="G44" s="1668"/>
      <c r="H44" s="1615"/>
      <c r="I44" s="1616"/>
    </row>
    <row r="45" spans="1:9" s="864" customFormat="1" ht="18.75" customHeight="1">
      <c r="A45" s="1552" t="s">
        <v>48</v>
      </c>
      <c r="B45" s="1553" t="s">
        <v>25</v>
      </c>
      <c r="C45" s="1554"/>
      <c r="D45" s="1553"/>
      <c r="E45" s="1612">
        <f>0+'АМ Основная продукция'!W25</f>
        <v>0</v>
      </c>
      <c r="F45" s="1617">
        <f>E45*55</f>
        <v>0</v>
      </c>
      <c r="G45" s="1668"/>
      <c r="H45" s="1615"/>
      <c r="I45" s="1616"/>
    </row>
    <row r="46" spans="1:9" s="864" customFormat="1" ht="18.75" customHeight="1">
      <c r="A46" s="1552" t="s">
        <v>508</v>
      </c>
      <c r="B46" s="1553" t="s">
        <v>451</v>
      </c>
      <c r="C46" s="1554"/>
      <c r="D46" s="1553"/>
      <c r="E46" s="1612">
        <f>0+'АМ Основная продукция'!W26</f>
        <v>0</v>
      </c>
      <c r="F46" s="1618">
        <f>E46*0.35</f>
        <v>0</v>
      </c>
      <c r="G46" s="1668"/>
      <c r="H46" s="1615"/>
      <c r="I46" s="1616"/>
    </row>
    <row r="47" spans="1:9" s="864" customFormat="1" ht="18.75">
      <c r="A47" s="4066" t="s">
        <v>453</v>
      </c>
      <c r="B47" s="4067"/>
      <c r="C47" s="4067"/>
      <c r="D47" s="4067"/>
      <c r="E47" s="4067"/>
      <c r="F47" s="4067"/>
      <c r="G47" s="4067"/>
      <c r="H47" s="4067"/>
      <c r="I47" s="4068"/>
    </row>
    <row r="48" spans="1:9" s="864" customFormat="1" ht="18.75">
      <c r="A48" s="4066" t="s">
        <v>454</v>
      </c>
      <c r="B48" s="4067"/>
      <c r="C48" s="4067"/>
      <c r="D48" s="4067"/>
      <c r="E48" s="4067"/>
      <c r="F48" s="4067"/>
      <c r="G48" s="4067"/>
      <c r="H48" s="4067"/>
      <c r="I48" s="4068"/>
    </row>
    <row r="49" spans="1:9" s="864" customFormat="1" ht="13.5" thickBot="1">
      <c r="A49" s="795"/>
      <c r="B49" s="796"/>
      <c r="C49" s="796"/>
      <c r="D49" s="796"/>
      <c r="E49" s="796"/>
      <c r="F49" s="796"/>
      <c r="G49" s="796"/>
      <c r="H49" s="796"/>
      <c r="I49" s="917"/>
    </row>
    <row r="50" spans="1:9" s="864" customFormat="1">
      <c r="A50" s="785"/>
      <c r="B50" s="785"/>
      <c r="C50" s="785"/>
      <c r="D50" s="785"/>
      <c r="E50" s="785"/>
      <c r="F50" s="785"/>
      <c r="G50" s="785"/>
      <c r="H50" s="785"/>
      <c r="I50" s="785"/>
    </row>
    <row r="51" spans="1:9" s="864" customFormat="1">
      <c r="A51" s="785"/>
      <c r="B51" s="785"/>
      <c r="C51" s="785"/>
      <c r="D51" s="785"/>
      <c r="E51" s="785"/>
      <c r="F51" s="785"/>
      <c r="G51" s="785"/>
      <c r="H51" s="785"/>
      <c r="I51" s="785"/>
    </row>
    <row r="52" spans="1:9" s="864" customFormat="1">
      <c r="A52" s="785"/>
      <c r="B52" s="785"/>
      <c r="C52" s="785"/>
      <c r="D52" s="785"/>
      <c r="E52" s="785"/>
      <c r="F52" s="785"/>
      <c r="G52" s="785"/>
      <c r="H52" s="785"/>
      <c r="I52" s="785"/>
    </row>
    <row r="53" spans="1:9" s="864" customFormat="1">
      <c r="A53" s="785"/>
      <c r="B53" s="785"/>
      <c r="C53" s="785"/>
      <c r="D53" s="785"/>
      <c r="E53" s="785"/>
      <c r="F53" s="785"/>
      <c r="G53" s="785"/>
      <c r="H53" s="785"/>
      <c r="I53" s="785"/>
    </row>
    <row r="54" spans="1:9" s="864" customFormat="1">
      <c r="A54" s="785"/>
      <c r="B54" s="785"/>
      <c r="C54" s="785"/>
      <c r="D54" s="785"/>
      <c r="E54" s="785"/>
      <c r="F54" s="785"/>
      <c r="G54" s="785"/>
      <c r="H54" s="785"/>
      <c r="I54" s="785"/>
    </row>
    <row r="55" spans="1:9" s="864" customFormat="1">
      <c r="A55" s="785"/>
      <c r="B55" s="785"/>
      <c r="C55" s="785"/>
      <c r="D55" s="785"/>
      <c r="E55" s="785"/>
      <c r="F55" s="785"/>
      <c r="G55" s="785"/>
      <c r="H55" s="785"/>
      <c r="I55" s="785"/>
    </row>
    <row r="56" spans="1:9" s="864" customFormat="1">
      <c r="A56" s="785"/>
      <c r="B56" s="785"/>
      <c r="C56" s="785"/>
      <c r="D56" s="785"/>
      <c r="E56" s="785"/>
      <c r="F56" s="785"/>
      <c r="G56" s="785"/>
      <c r="H56" s="785"/>
      <c r="I56" s="785"/>
    </row>
    <row r="57" spans="1:9" s="864" customFormat="1">
      <c r="A57" s="785"/>
      <c r="B57" s="785"/>
      <c r="C57" s="785"/>
      <c r="D57" s="785"/>
      <c r="E57" s="785"/>
      <c r="F57" s="785"/>
      <c r="G57" s="785"/>
      <c r="H57" s="785"/>
      <c r="I57" s="785"/>
    </row>
    <row r="58" spans="1:9" s="864" customFormat="1">
      <c r="A58" s="785"/>
      <c r="B58" s="785"/>
      <c r="C58" s="785"/>
      <c r="D58" s="785"/>
      <c r="E58" s="785"/>
      <c r="F58" s="785"/>
      <c r="G58" s="785"/>
      <c r="H58" s="785"/>
      <c r="I58" s="785"/>
    </row>
    <row r="59" spans="1:9" s="864" customFormat="1">
      <c r="A59" s="785"/>
      <c r="B59" s="785"/>
      <c r="C59" s="785"/>
      <c r="D59" s="785"/>
      <c r="E59" s="785"/>
      <c r="F59" s="785"/>
      <c r="G59" s="785"/>
      <c r="H59" s="785"/>
      <c r="I59" s="785"/>
    </row>
  </sheetData>
  <mergeCells count="10">
    <mergeCell ref="A47:I47"/>
    <mergeCell ref="A48:I48"/>
    <mergeCell ref="G1:I1"/>
    <mergeCell ref="B2:F2"/>
    <mergeCell ref="H2:I2"/>
    <mergeCell ref="A3:B4"/>
    <mergeCell ref="F3:F4"/>
    <mergeCell ref="G3:G4"/>
    <mergeCell ref="H3:H4"/>
    <mergeCell ref="I3:I4"/>
  </mergeCells>
  <pageMargins left="0.7" right="0.7" top="0.75" bottom="0.75" header="0.3" footer="0.3"/>
  <pageSetup paperSize="9" scale="70" orientation="portrait" verticalDpi="12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43">
    <tabColor theme="1"/>
  </sheetPr>
  <dimension ref="A1:I59"/>
  <sheetViews>
    <sheetView view="pageLayout" zoomScale="77" zoomScalePageLayoutView="77" workbookViewId="0">
      <selection activeCell="K21" sqref="K21"/>
    </sheetView>
  </sheetViews>
  <sheetFormatPr defaultColWidth="9.140625" defaultRowHeight="12.75"/>
  <cols>
    <col min="1" max="1" width="18.5703125" style="785" customWidth="1"/>
    <col min="2" max="2" width="5.42578125" style="785" customWidth="1"/>
    <col min="3" max="4" width="4.85546875" style="785" hidden="1" customWidth="1"/>
    <col min="5" max="5" width="4.7109375" style="785" customWidth="1"/>
    <col min="6" max="6" width="7.85546875" style="785" customWidth="1"/>
    <col min="7" max="7" width="8.7109375" style="785" customWidth="1"/>
    <col min="8" max="9" width="7.42578125" style="785" customWidth="1"/>
    <col min="10" max="10" width="1.7109375" style="785" customWidth="1"/>
    <col min="11" max="16384" width="9.140625" style="785"/>
  </cols>
  <sheetData>
    <row r="1" spans="1:9" ht="18.75" thickBot="1">
      <c r="A1" s="854" t="s">
        <v>317</v>
      </c>
      <c r="B1" s="855"/>
      <c r="C1" s="855"/>
      <c r="D1" s="855"/>
      <c r="E1" s="855"/>
      <c r="F1" s="855"/>
      <c r="G1" s="4051" t="s">
        <v>416</v>
      </c>
      <c r="H1" s="4052"/>
      <c r="I1" s="4053"/>
    </row>
    <row r="2" spans="1:9" ht="38.25" thickBot="1">
      <c r="A2" s="856" t="s">
        <v>61</v>
      </c>
      <c r="B2" s="4059">
        <f>'АМ Основная продукция'!C1</f>
        <v>43358</v>
      </c>
      <c r="C2" s="4060"/>
      <c r="D2" s="4060"/>
      <c r="E2" s="4060"/>
      <c r="F2" s="4061"/>
      <c r="G2" s="857" t="s">
        <v>62</v>
      </c>
      <c r="H2" s="4062">
        <f>'АМ Основная продукция'!AA2</f>
        <v>0.8125</v>
      </c>
      <c r="I2" s="4063"/>
    </row>
    <row r="3" spans="1:9" ht="12.75" customHeight="1">
      <c r="A3" s="4077" t="s">
        <v>21</v>
      </c>
      <c r="B3" s="4078"/>
      <c r="C3" s="858"/>
      <c r="D3" s="858"/>
      <c r="E3" s="858"/>
      <c r="F3" s="4081" t="s">
        <v>395</v>
      </c>
      <c r="G3" s="4081" t="s">
        <v>394</v>
      </c>
      <c r="H3" s="4081" t="s">
        <v>22</v>
      </c>
      <c r="I3" s="4090" t="s">
        <v>23</v>
      </c>
    </row>
    <row r="4" spans="1:9">
      <c r="A4" s="4161"/>
      <c r="B4" s="4162"/>
      <c r="C4" s="1449"/>
      <c r="D4" s="1449"/>
      <c r="E4" s="1449" t="s">
        <v>396</v>
      </c>
      <c r="F4" s="4163"/>
      <c r="G4" s="4163"/>
      <c r="H4" s="4163"/>
      <c r="I4" s="5049"/>
    </row>
    <row r="5" spans="1:9" s="864" customFormat="1" ht="18.75" customHeight="1">
      <c r="A5" s="1452" t="s">
        <v>417</v>
      </c>
      <c r="B5" s="866" t="s">
        <v>25</v>
      </c>
      <c r="C5" s="866"/>
      <c r="D5" s="866"/>
      <c r="E5" s="866" t="s">
        <v>397</v>
      </c>
      <c r="F5" s="881">
        <f>'АМ Основная продукция'!AA5</f>
        <v>0</v>
      </c>
      <c r="G5" s="868"/>
      <c r="H5" s="869"/>
      <c r="I5" s="870"/>
    </row>
    <row r="6" spans="1:9" s="864" customFormat="1" ht="18.75" customHeight="1">
      <c r="A6" s="1452" t="s">
        <v>479</v>
      </c>
      <c r="B6" s="866" t="s">
        <v>25</v>
      </c>
      <c r="C6" s="866"/>
      <c r="D6" s="866"/>
      <c r="E6" s="866" t="s">
        <v>397</v>
      </c>
      <c r="F6" s="881">
        <f>'АМ Основная продукция'!AA6</f>
        <v>0</v>
      </c>
      <c r="G6" s="868"/>
      <c r="H6" s="869"/>
      <c r="I6" s="870"/>
    </row>
    <row r="7" spans="1:9" s="864" customFormat="1" ht="18.75" hidden="1" customHeight="1">
      <c r="A7" s="1452"/>
      <c r="B7" s="866" t="s">
        <v>25</v>
      </c>
      <c r="C7" s="866"/>
      <c r="D7" s="866"/>
      <c r="E7" s="866" t="s">
        <v>397</v>
      </c>
      <c r="F7" s="881">
        <f>'АМ Основная продукция'!AA7</f>
        <v>0</v>
      </c>
      <c r="G7" s="868"/>
      <c r="H7" s="869"/>
      <c r="I7" s="870"/>
    </row>
    <row r="8" spans="1:9" s="864" customFormat="1" ht="18.75" customHeight="1">
      <c r="A8" s="1452" t="s">
        <v>421</v>
      </c>
      <c r="B8" s="866" t="s">
        <v>25</v>
      </c>
      <c r="C8" s="866"/>
      <c r="D8" s="866"/>
      <c r="E8" s="866" t="s">
        <v>397</v>
      </c>
      <c r="F8" s="881">
        <f>'АМ Основная продукция'!AA8</f>
        <v>0</v>
      </c>
      <c r="G8" s="868"/>
      <c r="H8" s="869"/>
      <c r="I8" s="870"/>
    </row>
    <row r="9" spans="1:9" s="864" customFormat="1" ht="18.75" customHeight="1">
      <c r="A9" s="1452" t="s">
        <v>423</v>
      </c>
      <c r="B9" s="866" t="s">
        <v>25</v>
      </c>
      <c r="C9" s="866"/>
      <c r="D9" s="866"/>
      <c r="E9" s="866" t="s">
        <v>397</v>
      </c>
      <c r="F9" s="881">
        <f>'АМ Основная продукция'!AA9</f>
        <v>0</v>
      </c>
      <c r="G9" s="877"/>
      <c r="H9" s="869"/>
      <c r="I9" s="870"/>
    </row>
    <row r="10" spans="1:9" s="864" customFormat="1" ht="18.75" customHeight="1">
      <c r="A10" s="1452" t="s">
        <v>480</v>
      </c>
      <c r="B10" s="866" t="s">
        <v>25</v>
      </c>
      <c r="C10" s="866"/>
      <c r="D10" s="866"/>
      <c r="E10" s="866" t="s">
        <v>397</v>
      </c>
      <c r="F10" s="881">
        <f>'АМ Основная продукция'!AA10</f>
        <v>0</v>
      </c>
      <c r="G10" s="877"/>
      <c r="H10" s="869"/>
      <c r="I10" s="870"/>
    </row>
    <row r="11" spans="1:9" s="864" customFormat="1" ht="18.75" customHeight="1">
      <c r="A11" s="1611" t="s">
        <v>516</v>
      </c>
      <c r="B11" s="956" t="s">
        <v>25</v>
      </c>
      <c r="C11" s="956"/>
      <c r="D11" s="956"/>
      <c r="E11" s="956" t="s">
        <v>397</v>
      </c>
      <c r="F11" s="957">
        <f>'АМ Основная продукция'!AA11</f>
        <v>0</v>
      </c>
      <c r="G11" s="1556"/>
      <c r="H11" s="959"/>
      <c r="I11" s="960"/>
    </row>
    <row r="12" spans="1:9" s="864" customFormat="1" ht="18.75" customHeight="1">
      <c r="A12" s="1611" t="s">
        <v>517</v>
      </c>
      <c r="B12" s="956" t="s">
        <v>25</v>
      </c>
      <c r="C12" s="956"/>
      <c r="D12" s="956"/>
      <c r="E12" s="956" t="s">
        <v>397</v>
      </c>
      <c r="F12" s="957">
        <f>'АМ Основная продукция'!AA12</f>
        <v>0</v>
      </c>
      <c r="G12" s="1556"/>
      <c r="H12" s="959"/>
      <c r="I12" s="960"/>
    </row>
    <row r="13" spans="1:9" s="864" customFormat="1" ht="18.75" customHeight="1">
      <c r="A13" s="1452" t="s">
        <v>424</v>
      </c>
      <c r="B13" s="866" t="s">
        <v>25</v>
      </c>
      <c r="C13" s="866"/>
      <c r="D13" s="866"/>
      <c r="E13" s="866" t="s">
        <v>397</v>
      </c>
      <c r="F13" s="881">
        <f>'АМ Основная продукция'!AA13</f>
        <v>0</v>
      </c>
      <c r="G13" s="877"/>
      <c r="H13" s="869"/>
      <c r="I13" s="870"/>
    </row>
    <row r="14" spans="1:9" s="864" customFormat="1" ht="18.75" customHeight="1">
      <c r="A14" s="1452" t="s">
        <v>425</v>
      </c>
      <c r="B14" s="866" t="s">
        <v>25</v>
      </c>
      <c r="C14" s="866"/>
      <c r="D14" s="866"/>
      <c r="E14" s="866" t="s">
        <v>397</v>
      </c>
      <c r="F14" s="881">
        <f>'АМ Основная продукция'!AA14</f>
        <v>0</v>
      </c>
      <c r="G14" s="877"/>
      <c r="H14" s="869"/>
      <c r="I14" s="870"/>
    </row>
    <row r="15" spans="1:9" s="864" customFormat="1" ht="18.75" customHeight="1">
      <c r="A15" s="1452" t="s">
        <v>478</v>
      </c>
      <c r="B15" s="866" t="s">
        <v>25</v>
      </c>
      <c r="C15" s="866"/>
      <c r="D15" s="866"/>
      <c r="E15" s="866" t="s">
        <v>397</v>
      </c>
      <c r="F15" s="881">
        <f>'АМ Основная продукция'!AA15</f>
        <v>0</v>
      </c>
      <c r="G15" s="877"/>
      <c r="H15" s="869"/>
      <c r="I15" s="870"/>
    </row>
    <row r="16" spans="1:9" s="864" customFormat="1" ht="18.75" customHeight="1">
      <c r="A16" s="2203" t="s">
        <v>426</v>
      </c>
      <c r="B16" s="2204" t="s">
        <v>25</v>
      </c>
      <c r="C16" s="2204"/>
      <c r="D16" s="2204"/>
      <c r="E16" s="2204" t="s">
        <v>397</v>
      </c>
      <c r="F16" s="2205">
        <f>'АМ Основная продукция'!AA16</f>
        <v>0</v>
      </c>
      <c r="G16" s="2206"/>
      <c r="H16" s="2207"/>
      <c r="I16" s="2208"/>
    </row>
    <row r="17" spans="1:9" s="864" customFormat="1" ht="18.75" customHeight="1">
      <c r="A17" s="1452" t="s">
        <v>427</v>
      </c>
      <c r="B17" s="866" t="s">
        <v>25</v>
      </c>
      <c r="C17" s="866"/>
      <c r="D17" s="866"/>
      <c r="E17" s="866" t="s">
        <v>397</v>
      </c>
      <c r="F17" s="881">
        <f>'АМ Основная продукция'!AA17</f>
        <v>0</v>
      </c>
      <c r="G17" s="877"/>
      <c r="H17" s="869"/>
      <c r="I17" s="870"/>
    </row>
    <row r="18" spans="1:9" s="864" customFormat="1" ht="18.75" customHeight="1">
      <c r="A18" s="1453" t="s">
        <v>429</v>
      </c>
      <c r="B18" s="866" t="s">
        <v>25</v>
      </c>
      <c r="C18" s="866"/>
      <c r="D18" s="866"/>
      <c r="E18" s="866" t="s">
        <v>397</v>
      </c>
      <c r="F18" s="881">
        <f>'АМ Основная продукция'!AA18</f>
        <v>0</v>
      </c>
      <c r="G18" s="877"/>
      <c r="H18" s="869"/>
      <c r="I18" s="870"/>
    </row>
    <row r="19" spans="1:9" s="864" customFormat="1" ht="18.75" customHeight="1">
      <c r="A19" s="1452" t="s">
        <v>20</v>
      </c>
      <c r="B19" s="866" t="s">
        <v>25</v>
      </c>
      <c r="C19" s="866"/>
      <c r="D19" s="866"/>
      <c r="E19" s="866" t="s">
        <v>397</v>
      </c>
      <c r="F19" s="881">
        <f>'АМ Основная продукция'!AA19</f>
        <v>0</v>
      </c>
      <c r="G19" s="877"/>
      <c r="H19" s="869"/>
      <c r="I19" s="870"/>
    </row>
    <row r="20" spans="1:9" s="864" customFormat="1" ht="18.75" customHeight="1">
      <c r="A20" s="1453" t="s">
        <v>432</v>
      </c>
      <c r="B20" s="866" t="s">
        <v>25</v>
      </c>
      <c r="C20" s="866"/>
      <c r="D20" s="866"/>
      <c r="E20" s="866" t="s">
        <v>397</v>
      </c>
      <c r="F20" s="881">
        <f>'АМ Основная продукция'!AA20</f>
        <v>0</v>
      </c>
      <c r="G20" s="877"/>
      <c r="H20" s="869"/>
      <c r="I20" s="870"/>
    </row>
    <row r="21" spans="1:9" s="864" customFormat="1" ht="18.75" customHeight="1">
      <c r="A21" s="1452" t="s">
        <v>8</v>
      </c>
      <c r="B21" s="866" t="s">
        <v>25</v>
      </c>
      <c r="C21" s="866"/>
      <c r="D21" s="866"/>
      <c r="E21" s="866" t="s">
        <v>397</v>
      </c>
      <c r="F21" s="881">
        <f>'АМ Основная продукция'!AA21</f>
        <v>0</v>
      </c>
      <c r="G21" s="877"/>
      <c r="H21" s="869"/>
      <c r="I21" s="870"/>
    </row>
    <row r="22" spans="1:9" s="864" customFormat="1" ht="18.75" customHeight="1">
      <c r="A22" s="1452" t="s">
        <v>7</v>
      </c>
      <c r="B22" s="866" t="s">
        <v>25</v>
      </c>
      <c r="C22" s="866"/>
      <c r="D22" s="866"/>
      <c r="E22" s="866" t="s">
        <v>397</v>
      </c>
      <c r="F22" s="881">
        <f>'АМ Основная продукция'!AA22</f>
        <v>0</v>
      </c>
      <c r="G22" s="877"/>
      <c r="H22" s="869"/>
      <c r="I22" s="870"/>
    </row>
    <row r="23" spans="1:9" s="864" customFormat="1" ht="18.75" hidden="1" customHeight="1">
      <c r="A23" s="1452"/>
      <c r="B23" s="866" t="s">
        <v>25</v>
      </c>
      <c r="C23" s="866"/>
      <c r="D23" s="866"/>
      <c r="E23" s="866" t="s">
        <v>397</v>
      </c>
      <c r="F23" s="881">
        <f>'АМ Основная продукция'!AA23</f>
        <v>0</v>
      </c>
      <c r="G23" s="877"/>
      <c r="H23" s="869"/>
      <c r="I23" s="870"/>
    </row>
    <row r="24" spans="1:9" s="864" customFormat="1" ht="18.75" hidden="1" customHeight="1">
      <c r="A24" s="1452"/>
      <c r="B24" s="866" t="s">
        <v>25</v>
      </c>
      <c r="C24" s="866"/>
      <c r="D24" s="866"/>
      <c r="E24" s="866" t="s">
        <v>397</v>
      </c>
      <c r="F24" s="881">
        <f>'АМ Основная продукция'!AA24</f>
        <v>0</v>
      </c>
      <c r="G24" s="877"/>
      <c r="H24" s="869"/>
      <c r="I24" s="870"/>
    </row>
    <row r="25" spans="1:9" s="864" customFormat="1" ht="18.75" customHeight="1">
      <c r="A25" s="1454" t="s">
        <v>418</v>
      </c>
      <c r="B25" s="891" t="s">
        <v>398</v>
      </c>
      <c r="C25" s="1450">
        <f>'АМ Овощи'!H15</f>
        <v>0</v>
      </c>
      <c r="D25" s="866">
        <f>C25/0.5</f>
        <v>0</v>
      </c>
      <c r="E25" s="891">
        <f>0+'АМ Основная продукция'!AD5</f>
        <v>0</v>
      </c>
      <c r="F25" s="945">
        <f>E25*0.5</f>
        <v>0</v>
      </c>
      <c r="G25" s="877"/>
      <c r="H25" s="869"/>
      <c r="I25" s="870"/>
    </row>
    <row r="26" spans="1:9" s="864" customFormat="1" ht="18.75" customHeight="1">
      <c r="A26" s="1454" t="s">
        <v>420</v>
      </c>
      <c r="B26" s="891" t="s">
        <v>398</v>
      </c>
      <c r="C26" s="1450">
        <f>'АМ Овощи'!H16</f>
        <v>0</v>
      </c>
      <c r="D26" s="866">
        <f>C26/0.5</f>
        <v>0</v>
      </c>
      <c r="E26" s="891">
        <f>0+'АМ Основная продукция'!AD6</f>
        <v>0</v>
      </c>
      <c r="F26" s="945">
        <f t="shared" ref="F26:F30" si="0">E26*0.5</f>
        <v>0</v>
      </c>
      <c r="G26" s="877"/>
      <c r="H26" s="869"/>
      <c r="I26" s="870"/>
    </row>
    <row r="27" spans="1:9" s="864" customFormat="1" ht="18.75" customHeight="1">
      <c r="A27" s="1454" t="s">
        <v>422</v>
      </c>
      <c r="B27" s="891" t="s">
        <v>398</v>
      </c>
      <c r="C27" s="1450">
        <f>'АМ Овощи'!H17</f>
        <v>0</v>
      </c>
      <c r="D27" s="866">
        <f>C27/0.3</f>
        <v>0</v>
      </c>
      <c r="E27" s="891">
        <f>0+'АМ Основная продукция'!AD7</f>
        <v>0</v>
      </c>
      <c r="F27" s="945">
        <f>E27*0.3</f>
        <v>0</v>
      </c>
      <c r="G27" s="877"/>
      <c r="H27" s="869"/>
      <c r="I27" s="870"/>
    </row>
    <row r="28" spans="1:9" s="864" customFormat="1" ht="18.75" customHeight="1">
      <c r="A28" s="1454" t="s">
        <v>39</v>
      </c>
      <c r="B28" s="891" t="s">
        <v>398</v>
      </c>
      <c r="C28" s="1450">
        <f>'АМ Овощи'!H18</f>
        <v>0</v>
      </c>
      <c r="D28" s="866">
        <f>C28/0.5</f>
        <v>0</v>
      </c>
      <c r="E28" s="891">
        <f>0+'АМ Основная продукция'!AD8</f>
        <v>0</v>
      </c>
      <c r="F28" s="945">
        <f t="shared" si="0"/>
        <v>0</v>
      </c>
      <c r="G28" s="877"/>
      <c r="H28" s="869"/>
      <c r="I28" s="870"/>
    </row>
    <row r="29" spans="1:9" s="864" customFormat="1" ht="18.75" customHeight="1">
      <c r="A29" s="1454" t="s">
        <v>44</v>
      </c>
      <c r="B29" s="891" t="s">
        <v>398</v>
      </c>
      <c r="C29" s="1450"/>
      <c r="D29" s="866"/>
      <c r="E29" s="891">
        <f>0+'АМ Основная продукция'!AD9</f>
        <v>0</v>
      </c>
      <c r="F29" s="945">
        <f>E29*0.2</f>
        <v>0</v>
      </c>
      <c r="G29" s="877"/>
      <c r="H29" s="869"/>
      <c r="I29" s="870"/>
    </row>
    <row r="30" spans="1:9" s="864" customFormat="1" ht="18.75" customHeight="1">
      <c r="A30" s="1454" t="s">
        <v>299</v>
      </c>
      <c r="B30" s="891" t="s">
        <v>398</v>
      </c>
      <c r="C30" s="1450">
        <f>'АМ Овощи'!H20</f>
        <v>0</v>
      </c>
      <c r="D30" s="866">
        <f>C30/0.5</f>
        <v>0</v>
      </c>
      <c r="E30" s="891">
        <f>0+'АМ Основная продукция'!AD10</f>
        <v>0</v>
      </c>
      <c r="F30" s="945">
        <f t="shared" si="0"/>
        <v>0</v>
      </c>
      <c r="G30" s="877"/>
      <c r="H30" s="869"/>
      <c r="I30" s="870"/>
    </row>
    <row r="31" spans="1:9" s="864" customFormat="1" ht="18.75" customHeight="1">
      <c r="A31" s="1454" t="s">
        <v>45</v>
      </c>
      <c r="B31" s="891" t="s">
        <v>451</v>
      </c>
      <c r="C31" s="1450"/>
      <c r="D31" s="866"/>
      <c r="E31" s="1451">
        <f>0+'АМ Основная продукция'!AD11</f>
        <v>0</v>
      </c>
      <c r="F31" s="945"/>
      <c r="G31" s="877"/>
      <c r="H31" s="869"/>
      <c r="I31" s="870"/>
    </row>
    <row r="32" spans="1:9" s="864" customFormat="1" ht="18.75" customHeight="1">
      <c r="A32" s="1454" t="s">
        <v>301</v>
      </c>
      <c r="B32" s="891" t="s">
        <v>398</v>
      </c>
      <c r="C32" s="1450">
        <f>'АМ Овощи'!H22</f>
        <v>0</v>
      </c>
      <c r="D32" s="866">
        <f>C32/0.5</f>
        <v>0</v>
      </c>
      <c r="E32" s="891">
        <f>0+'АМ Основная продукция'!AD12</f>
        <v>0</v>
      </c>
      <c r="F32" s="945">
        <f>E32*0.5</f>
        <v>0</v>
      </c>
      <c r="G32" s="877"/>
      <c r="H32" s="869"/>
      <c r="I32" s="870"/>
    </row>
    <row r="33" spans="1:9" s="864" customFormat="1" ht="18.75" customHeight="1">
      <c r="A33" s="1454" t="s">
        <v>303</v>
      </c>
      <c r="B33" s="891" t="s">
        <v>398</v>
      </c>
      <c r="C33" s="1450">
        <f>'АМ Овощи'!H23</f>
        <v>0</v>
      </c>
      <c r="D33" s="891">
        <f>C33/0.1</f>
        <v>0</v>
      </c>
      <c r="E33" s="891">
        <f>0+'АМ Основная продукция'!AD13</f>
        <v>0</v>
      </c>
      <c r="F33" s="945">
        <f>E33*0.1</f>
        <v>0</v>
      </c>
      <c r="G33" s="877"/>
      <c r="H33" s="869"/>
      <c r="I33" s="870"/>
    </row>
    <row r="34" spans="1:9" s="864" customFormat="1" ht="18.75" hidden="1" customHeight="1">
      <c r="A34" s="1454"/>
      <c r="B34" s="891" t="s">
        <v>398</v>
      </c>
      <c r="C34" s="1450">
        <f>'АМ Овощи'!H24</f>
        <v>0</v>
      </c>
      <c r="D34" s="891">
        <f>C34/0.3</f>
        <v>0</v>
      </c>
      <c r="E34" s="891">
        <f>0+'АМ Основная продукция'!AD14</f>
        <v>0</v>
      </c>
      <c r="F34" s="945">
        <f>E34*0.3</f>
        <v>0</v>
      </c>
      <c r="G34" s="894"/>
      <c r="H34" s="895"/>
      <c r="I34" s="896"/>
    </row>
    <row r="35" spans="1:9" s="864" customFormat="1" ht="18.75" customHeight="1">
      <c r="A35" s="1454" t="s">
        <v>430</v>
      </c>
      <c r="B35" s="891" t="s">
        <v>398</v>
      </c>
      <c r="C35" s="1450">
        <f>'АМ Овощи'!H25</f>
        <v>0</v>
      </c>
      <c r="D35" s="891">
        <f>C35/0.5</f>
        <v>0</v>
      </c>
      <c r="E35" s="891">
        <f>0+'АМ Основная продукция'!AD15</f>
        <v>0</v>
      </c>
      <c r="F35" s="945">
        <f t="shared" ref="F35" si="1">E35*0.5</f>
        <v>0</v>
      </c>
      <c r="G35" s="894"/>
      <c r="H35" s="895"/>
      <c r="I35" s="896"/>
    </row>
    <row r="36" spans="1:9" s="864" customFormat="1" ht="18.75" customHeight="1">
      <c r="A36" s="2195" t="s">
        <v>431</v>
      </c>
      <c r="B36" s="2196" t="s">
        <v>398</v>
      </c>
      <c r="C36" s="2197">
        <f>'АМ Овощи'!H26</f>
        <v>0</v>
      </c>
      <c r="D36" s="2196">
        <f>C36/0.5</f>
        <v>0</v>
      </c>
      <c r="E36" s="2196">
        <f>0+'АМ Основная продукция'!AD16</f>
        <v>0</v>
      </c>
      <c r="F36" s="2202">
        <f>E36*0.3</f>
        <v>0</v>
      </c>
      <c r="G36" s="2209"/>
      <c r="H36" s="2200"/>
      <c r="I36" s="2201"/>
    </row>
    <row r="37" spans="1:9" s="864" customFormat="1" ht="18.75" customHeight="1">
      <c r="A37" s="1454" t="s">
        <v>52</v>
      </c>
      <c r="B37" s="891" t="s">
        <v>398</v>
      </c>
      <c r="C37" s="1450">
        <f>'АМ Овощи'!H27</f>
        <v>0</v>
      </c>
      <c r="D37" s="891">
        <f>C37/0.24</f>
        <v>0</v>
      </c>
      <c r="E37" s="891">
        <f>0+'АМ Основная продукция'!AD17</f>
        <v>0</v>
      </c>
      <c r="F37" s="945">
        <f>E37*0.24</f>
        <v>0</v>
      </c>
      <c r="G37" s="894"/>
      <c r="H37" s="895"/>
      <c r="I37" s="896"/>
    </row>
    <row r="38" spans="1:9" s="864" customFormat="1" ht="18.75" customHeight="1">
      <c r="A38" s="1455" t="s">
        <v>433</v>
      </c>
      <c r="B38" s="891" t="s">
        <v>398</v>
      </c>
      <c r="C38" s="1450">
        <f>'АМ Овощи'!H28</f>
        <v>0</v>
      </c>
      <c r="D38" s="891">
        <f>C38/0.24</f>
        <v>0</v>
      </c>
      <c r="E38" s="891">
        <f>0+'АМ Основная продукция'!AD18</f>
        <v>0</v>
      </c>
      <c r="F38" s="945">
        <f>E38*0.24</f>
        <v>0</v>
      </c>
      <c r="G38" s="894"/>
      <c r="H38" s="895"/>
      <c r="I38" s="896"/>
    </row>
    <row r="39" spans="1:9" s="864" customFormat="1" ht="18.75" customHeight="1">
      <c r="A39" s="1455" t="s">
        <v>54</v>
      </c>
      <c r="B39" s="891" t="s">
        <v>398</v>
      </c>
      <c r="C39" s="1450">
        <f>'АМ Овощи'!H29</f>
        <v>0</v>
      </c>
      <c r="D39" s="891">
        <f>C39/0.5</f>
        <v>0</v>
      </c>
      <c r="E39" s="891">
        <f>0+'АМ Основная продукция'!AD19</f>
        <v>0</v>
      </c>
      <c r="F39" s="945">
        <f>E39*1</f>
        <v>0</v>
      </c>
      <c r="G39" s="894"/>
      <c r="H39" s="895"/>
      <c r="I39" s="896"/>
    </row>
    <row r="40" spans="1:9" s="864" customFormat="1" ht="18.75" customHeight="1">
      <c r="A40" s="1455" t="s">
        <v>58</v>
      </c>
      <c r="B40" s="891" t="s">
        <v>451</v>
      </c>
      <c r="C40" s="1450"/>
      <c r="D40" s="891"/>
      <c r="E40" s="1451">
        <f>0+'АМ Основная продукция'!AD20</f>
        <v>0</v>
      </c>
      <c r="F40" s="898"/>
      <c r="G40" s="894"/>
      <c r="H40" s="895"/>
      <c r="I40" s="896"/>
    </row>
    <row r="41" spans="1:9" s="864" customFormat="1" ht="18.75" customHeight="1">
      <c r="A41" s="2195" t="s">
        <v>436</v>
      </c>
      <c r="B41" s="2196" t="s">
        <v>452</v>
      </c>
      <c r="C41" s="2197">
        <f>'АМ Овощи'!H31</f>
        <v>0</v>
      </c>
      <c r="D41" s="2196">
        <f>C41/0.04</f>
        <v>0</v>
      </c>
      <c r="E41" s="2196">
        <f>0+'АМ Основная продукция'!AD21</f>
        <v>0</v>
      </c>
      <c r="F41" s="2198"/>
      <c r="G41" s="2209"/>
      <c r="H41" s="2200"/>
      <c r="I41" s="2201"/>
    </row>
    <row r="42" spans="1:9" s="864" customFormat="1" ht="18.75" customHeight="1">
      <c r="A42" s="1454" t="s">
        <v>437</v>
      </c>
      <c r="B42" s="891" t="s">
        <v>451</v>
      </c>
      <c r="C42" s="1450"/>
      <c r="D42" s="891"/>
      <c r="E42" s="1451">
        <f>0+'АМ Основная продукция'!AD22</f>
        <v>0</v>
      </c>
      <c r="F42" s="899"/>
      <c r="G42" s="894"/>
      <c r="H42" s="895"/>
      <c r="I42" s="896"/>
    </row>
    <row r="43" spans="1:9" s="864" customFormat="1" ht="18.75" customHeight="1">
      <c r="A43" s="1552" t="s">
        <v>506</v>
      </c>
      <c r="B43" s="1553" t="s">
        <v>451</v>
      </c>
      <c r="C43" s="1554"/>
      <c r="D43" s="1553"/>
      <c r="E43" s="1612">
        <f>0+'АМ Основная продукция'!AD23</f>
        <v>0</v>
      </c>
      <c r="F43" s="1617"/>
      <c r="G43" s="1614"/>
      <c r="H43" s="1615"/>
      <c r="I43" s="1616"/>
    </row>
    <row r="44" spans="1:9" s="864" customFormat="1" ht="18.75" customHeight="1">
      <c r="A44" s="1552" t="s">
        <v>507</v>
      </c>
      <c r="B44" s="1553" t="s">
        <v>451</v>
      </c>
      <c r="C44" s="1554"/>
      <c r="D44" s="1553"/>
      <c r="E44" s="1612">
        <f>0+'АМ Основная продукция'!AD24</f>
        <v>0</v>
      </c>
      <c r="F44" s="1617"/>
      <c r="G44" s="1614"/>
      <c r="H44" s="1615"/>
      <c r="I44" s="1616"/>
    </row>
    <row r="45" spans="1:9" s="864" customFormat="1" ht="18.75" customHeight="1">
      <c r="A45" s="1552" t="s">
        <v>48</v>
      </c>
      <c r="B45" s="1553" t="s">
        <v>25</v>
      </c>
      <c r="C45" s="1554"/>
      <c r="D45" s="1553"/>
      <c r="E45" s="1612">
        <f>0+'АМ Основная продукция'!AD25</f>
        <v>0</v>
      </c>
      <c r="F45" s="1617"/>
      <c r="G45" s="1614"/>
      <c r="H45" s="1615"/>
      <c r="I45" s="1616"/>
    </row>
    <row r="46" spans="1:9" s="864" customFormat="1" ht="18.75" customHeight="1">
      <c r="A46" s="1552" t="s">
        <v>508</v>
      </c>
      <c r="B46" s="1553" t="s">
        <v>451</v>
      </c>
      <c r="C46" s="1554"/>
      <c r="D46" s="1553"/>
      <c r="E46" s="1612">
        <f>0+'АМ Основная продукция'!AD26</f>
        <v>0</v>
      </c>
      <c r="F46" s="1617"/>
      <c r="G46" s="1614"/>
      <c r="H46" s="1615"/>
      <c r="I46" s="1616"/>
    </row>
    <row r="47" spans="1:9" s="864" customFormat="1" ht="18.75">
      <c r="A47" s="4066" t="s">
        <v>453</v>
      </c>
      <c r="B47" s="4067"/>
      <c r="C47" s="4067"/>
      <c r="D47" s="4067"/>
      <c r="E47" s="4067"/>
      <c r="F47" s="4067"/>
      <c r="G47" s="4067"/>
      <c r="H47" s="4067"/>
      <c r="I47" s="4068"/>
    </row>
    <row r="48" spans="1:9" s="864" customFormat="1" ht="18.75">
      <c r="A48" s="4066" t="s">
        <v>454</v>
      </c>
      <c r="B48" s="4067"/>
      <c r="C48" s="4067"/>
      <c r="D48" s="4067"/>
      <c r="E48" s="4067"/>
      <c r="F48" s="4067"/>
      <c r="G48" s="4067"/>
      <c r="H48" s="4067"/>
      <c r="I48" s="4068"/>
    </row>
    <row r="49" spans="1:9" s="864" customFormat="1" ht="13.5" thickBot="1">
      <c r="A49" s="795"/>
      <c r="B49" s="796"/>
      <c r="C49" s="796"/>
      <c r="D49" s="796"/>
      <c r="E49" s="796"/>
      <c r="F49" s="796"/>
      <c r="G49" s="796"/>
      <c r="H49" s="796"/>
      <c r="I49" s="917"/>
    </row>
    <row r="50" spans="1:9" s="864" customFormat="1">
      <c r="A50" s="785"/>
      <c r="B50" s="785"/>
      <c r="C50" s="785"/>
      <c r="D50" s="785"/>
      <c r="E50" s="785"/>
      <c r="F50" s="785"/>
      <c r="G50" s="785"/>
      <c r="H50" s="785"/>
      <c r="I50" s="785"/>
    </row>
    <row r="51" spans="1:9" s="864" customFormat="1">
      <c r="A51" s="785"/>
      <c r="B51" s="785"/>
      <c r="C51" s="785"/>
      <c r="D51" s="785"/>
      <c r="E51" s="785"/>
      <c r="F51" s="785"/>
      <c r="G51" s="785"/>
      <c r="H51" s="785"/>
      <c r="I51" s="785"/>
    </row>
    <row r="52" spans="1:9" s="864" customFormat="1">
      <c r="A52" s="785"/>
      <c r="B52" s="785"/>
      <c r="C52" s="785"/>
      <c r="D52" s="785"/>
      <c r="E52" s="785"/>
      <c r="F52" s="785"/>
      <c r="G52" s="785"/>
      <c r="H52" s="785"/>
      <c r="I52" s="785"/>
    </row>
    <row r="53" spans="1:9" s="864" customFormat="1">
      <c r="A53" s="785"/>
      <c r="B53" s="785"/>
      <c r="C53" s="785"/>
      <c r="D53" s="785"/>
      <c r="E53" s="785"/>
      <c r="F53" s="785"/>
      <c r="G53" s="785"/>
      <c r="H53" s="785"/>
      <c r="I53" s="785"/>
    </row>
    <row r="54" spans="1:9" s="864" customFormat="1">
      <c r="A54" s="785"/>
      <c r="B54" s="785"/>
      <c r="C54" s="785"/>
      <c r="D54" s="785"/>
      <c r="E54" s="785"/>
      <c r="F54" s="785"/>
      <c r="G54" s="785"/>
      <c r="H54" s="785"/>
      <c r="I54" s="785"/>
    </row>
    <row r="55" spans="1:9" s="864" customFormat="1">
      <c r="A55" s="785"/>
      <c r="B55" s="785"/>
      <c r="C55" s="785"/>
      <c r="D55" s="785"/>
      <c r="E55" s="785"/>
      <c r="F55" s="785"/>
      <c r="G55" s="785"/>
      <c r="H55" s="785"/>
      <c r="I55" s="785"/>
    </row>
    <row r="56" spans="1:9" s="864" customFormat="1">
      <c r="A56" s="785"/>
      <c r="B56" s="785"/>
      <c r="C56" s="785"/>
      <c r="D56" s="785"/>
      <c r="E56" s="785"/>
      <c r="F56" s="785"/>
      <c r="G56" s="785"/>
      <c r="H56" s="785"/>
      <c r="I56" s="785"/>
    </row>
    <row r="57" spans="1:9" s="864" customFormat="1">
      <c r="A57" s="785"/>
      <c r="B57" s="785"/>
      <c r="C57" s="785"/>
      <c r="D57" s="785"/>
      <c r="E57" s="785"/>
      <c r="F57" s="785"/>
      <c r="G57" s="785"/>
      <c r="H57" s="785"/>
      <c r="I57" s="785"/>
    </row>
    <row r="58" spans="1:9" s="864" customFormat="1">
      <c r="A58" s="785"/>
      <c r="B58" s="785"/>
      <c r="C58" s="785"/>
      <c r="D58" s="785"/>
      <c r="E58" s="785"/>
      <c r="F58" s="785"/>
      <c r="G58" s="785"/>
      <c r="H58" s="785"/>
      <c r="I58" s="785"/>
    </row>
    <row r="59" spans="1:9" s="864" customFormat="1">
      <c r="A59" s="785"/>
      <c r="B59" s="785"/>
      <c r="C59" s="785"/>
      <c r="D59" s="785"/>
      <c r="E59" s="785"/>
      <c r="F59" s="785"/>
      <c r="G59" s="785"/>
      <c r="H59" s="785"/>
      <c r="I59" s="785"/>
    </row>
  </sheetData>
  <mergeCells count="10">
    <mergeCell ref="A47:I47"/>
    <mergeCell ref="A48:I48"/>
    <mergeCell ref="G1:I1"/>
    <mergeCell ref="B2:F2"/>
    <mergeCell ref="H2:I2"/>
    <mergeCell ref="A3:B4"/>
    <mergeCell ref="F3:F4"/>
    <mergeCell ref="G3:G4"/>
    <mergeCell ref="H3:H4"/>
    <mergeCell ref="I3:I4"/>
  </mergeCells>
  <pageMargins left="0.7" right="0.7" top="0.75" bottom="0.75" header="0.3" footer="0.3"/>
  <pageSetup paperSize="9" scale="70" orientation="portrait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37">
    <tabColor theme="0"/>
    <pageSetUpPr fitToPage="1"/>
  </sheetPr>
  <dimension ref="A1:AA56"/>
  <sheetViews>
    <sheetView topLeftCell="J1" zoomScale="84" zoomScaleNormal="84" workbookViewId="0">
      <selection activeCell="Z39" sqref="Z39"/>
    </sheetView>
  </sheetViews>
  <sheetFormatPr defaultRowHeight="12.75"/>
  <cols>
    <col min="1" max="1" width="6.140625" customWidth="1"/>
    <col min="2" max="2" width="34.28515625" customWidth="1"/>
    <col min="3" max="8" width="15.5703125" customWidth="1"/>
    <col min="9" max="9" width="10.5703125" customWidth="1"/>
    <col min="10" max="10" width="9.85546875" customWidth="1"/>
    <col min="11" max="11" width="14.28515625" customWidth="1"/>
    <col min="13" max="13" width="3.7109375" customWidth="1"/>
    <col min="14" max="14" width="30.85546875" customWidth="1"/>
    <col min="15" max="19" width="10.85546875" customWidth="1"/>
    <col min="20" max="20" width="8.7109375" customWidth="1"/>
    <col min="21" max="21" width="8.85546875" customWidth="1"/>
    <col min="22" max="22" width="13" customWidth="1"/>
    <col min="23" max="24" width="10.85546875" customWidth="1"/>
    <col min="25" max="26" width="9" customWidth="1"/>
    <col min="27" max="27" width="11" customWidth="1"/>
  </cols>
  <sheetData>
    <row r="1" spans="1:27" ht="29.25" thickBot="1">
      <c r="A1" s="5123" t="s">
        <v>127</v>
      </c>
      <c r="B1" s="4701"/>
      <c r="C1" s="4701"/>
      <c r="D1" s="4701"/>
      <c r="E1" s="4701"/>
      <c r="F1" s="4701"/>
      <c r="G1" s="4701"/>
      <c r="H1" s="4701"/>
      <c r="I1" s="4701"/>
      <c r="J1" s="4701"/>
      <c r="K1" s="5124"/>
      <c r="M1" s="5123" t="s">
        <v>346</v>
      </c>
      <c r="N1" s="4701"/>
      <c r="O1" s="4701"/>
      <c r="P1" s="4701"/>
      <c r="Q1" s="4701"/>
      <c r="R1" s="4701"/>
      <c r="S1" s="4701"/>
      <c r="T1" s="4701"/>
      <c r="U1" s="4701"/>
      <c r="V1" s="4701"/>
      <c r="W1" s="4701"/>
      <c r="X1" s="4701"/>
      <c r="Y1" s="4701"/>
      <c r="Z1" s="4701"/>
      <c r="AA1" s="5124"/>
    </row>
    <row r="2" spans="1:27" ht="25.5" customHeight="1">
      <c r="A2" s="374"/>
      <c r="B2" s="132">
        <f>'10,00'!B2</f>
        <v>44606</v>
      </c>
      <c r="C2" s="4895" t="s">
        <v>128</v>
      </c>
      <c r="D2" s="4897"/>
      <c r="E2" s="4894" t="s">
        <v>129</v>
      </c>
      <c r="F2" s="4894"/>
      <c r="G2" s="4894" t="s">
        <v>130</v>
      </c>
      <c r="H2" s="4895"/>
      <c r="I2" s="5125" t="s">
        <v>131</v>
      </c>
      <c r="J2" s="5125"/>
      <c r="K2" s="5126"/>
      <c r="M2" s="374"/>
      <c r="N2" s="132">
        <f>'Основная продукция'!B2</f>
        <v>44606</v>
      </c>
      <c r="O2" s="4895" t="s">
        <v>128</v>
      </c>
      <c r="P2" s="4896"/>
      <c r="Q2" s="4896"/>
      <c r="R2" s="4897"/>
      <c r="S2" s="4894" t="s">
        <v>129</v>
      </c>
      <c r="T2" s="4894"/>
      <c r="U2" s="4894"/>
      <c r="V2" s="4894"/>
      <c r="W2" s="4894" t="s">
        <v>130</v>
      </c>
      <c r="X2" s="4895"/>
      <c r="Y2" s="5125" t="s">
        <v>131</v>
      </c>
      <c r="Z2" s="5125"/>
      <c r="AA2" s="5126"/>
    </row>
    <row r="3" spans="1:27" ht="25.5" customHeight="1">
      <c r="A3" s="369" t="s">
        <v>1</v>
      </c>
      <c r="B3" s="436" t="s">
        <v>65</v>
      </c>
      <c r="C3" s="390" t="s">
        <v>70</v>
      </c>
      <c r="D3" s="390" t="s">
        <v>71</v>
      </c>
      <c r="E3" s="390" t="s">
        <v>70</v>
      </c>
      <c r="F3" s="390" t="s">
        <v>71</v>
      </c>
      <c r="G3" s="390" t="s">
        <v>70</v>
      </c>
      <c r="H3" s="390" t="s">
        <v>71</v>
      </c>
      <c r="I3" s="4212"/>
      <c r="J3" s="4768"/>
      <c r="K3" s="4769"/>
      <c r="M3" s="369" t="s">
        <v>1</v>
      </c>
      <c r="N3" s="81" t="s">
        <v>65</v>
      </c>
      <c r="O3" s="4929" t="s">
        <v>70</v>
      </c>
      <c r="P3" s="4962"/>
      <c r="Q3" s="4929" t="s">
        <v>71</v>
      </c>
      <c r="R3" s="4962"/>
      <c r="S3" s="390" t="s">
        <v>105</v>
      </c>
      <c r="T3" s="4929" t="s">
        <v>70</v>
      </c>
      <c r="U3" s="4962"/>
      <c r="V3" s="390" t="s">
        <v>71</v>
      </c>
      <c r="W3" s="390" t="s">
        <v>70</v>
      </c>
      <c r="X3" s="390" t="s">
        <v>71</v>
      </c>
      <c r="Y3" s="4212"/>
      <c r="Z3" s="4768"/>
      <c r="AA3" s="4769"/>
    </row>
    <row r="4" spans="1:27" ht="25.5" customHeight="1">
      <c r="A4" s="82">
        <v>1</v>
      </c>
      <c r="B4" s="437" t="s">
        <v>0</v>
      </c>
      <c r="C4" s="4212"/>
      <c r="D4" s="4213"/>
      <c r="E4" s="83"/>
      <c r="F4" s="84"/>
      <c r="G4" s="370"/>
      <c r="H4" s="370"/>
      <c r="I4" s="5108"/>
      <c r="J4" s="5109"/>
      <c r="K4" s="5110"/>
      <c r="M4" s="82">
        <v>1</v>
      </c>
      <c r="N4" s="370" t="s">
        <v>0</v>
      </c>
      <c r="O4" s="4212"/>
      <c r="P4" s="4768"/>
      <c r="Q4" s="4768"/>
      <c r="R4" s="4213"/>
      <c r="S4" s="83"/>
      <c r="T4" s="5111"/>
      <c r="U4" s="5112"/>
      <c r="V4" s="84"/>
      <c r="W4" s="370"/>
      <c r="X4" s="370"/>
      <c r="Y4" s="5108"/>
      <c r="Z4" s="5109"/>
      <c r="AA4" s="5110"/>
    </row>
    <row r="5" spans="1:27" ht="25.5" customHeight="1">
      <c r="A5" s="82">
        <v>2</v>
      </c>
      <c r="B5" s="437" t="s">
        <v>132</v>
      </c>
      <c r="C5" s="370"/>
      <c r="D5" s="370"/>
      <c r="E5" s="83"/>
      <c r="F5" s="84"/>
      <c r="G5" s="370"/>
      <c r="H5" s="370"/>
      <c r="I5" s="5108"/>
      <c r="J5" s="5109"/>
      <c r="K5" s="5110"/>
      <c r="M5" s="82">
        <v>2</v>
      </c>
      <c r="N5" s="370" t="s">
        <v>132</v>
      </c>
      <c r="O5" s="4212"/>
      <c r="P5" s="4213"/>
      <c r="Q5" s="4212"/>
      <c r="R5" s="4213"/>
      <c r="S5" s="83"/>
      <c r="T5" s="5111"/>
      <c r="U5" s="5112"/>
      <c r="V5" s="84"/>
      <c r="W5" s="370"/>
      <c r="X5" s="370"/>
      <c r="Y5" s="5108"/>
      <c r="Z5" s="5109"/>
      <c r="AA5" s="5110"/>
    </row>
    <row r="6" spans="1:27" ht="25.5" customHeight="1">
      <c r="A6" s="82">
        <v>3</v>
      </c>
      <c r="B6" s="437" t="s">
        <v>133</v>
      </c>
      <c r="C6" s="4212"/>
      <c r="D6" s="4213"/>
      <c r="E6" s="83"/>
      <c r="F6" s="84"/>
      <c r="G6" s="370"/>
      <c r="H6" s="370"/>
      <c r="I6" s="5116" t="s">
        <v>134</v>
      </c>
      <c r="J6" s="5117"/>
      <c r="K6" s="5118"/>
      <c r="M6" s="82">
        <v>3</v>
      </c>
      <c r="N6" s="370" t="s">
        <v>133</v>
      </c>
      <c r="O6" s="4212"/>
      <c r="P6" s="4768"/>
      <c r="Q6" s="4768"/>
      <c r="R6" s="4213"/>
      <c r="S6" s="83"/>
      <c r="T6" s="5111"/>
      <c r="U6" s="5112"/>
      <c r="V6" s="84"/>
      <c r="W6" s="370"/>
      <c r="X6" s="370"/>
      <c r="Y6" s="5116" t="s">
        <v>134</v>
      </c>
      <c r="Z6" s="5117"/>
      <c r="AA6" s="5118"/>
    </row>
    <row r="7" spans="1:27" ht="25.5" customHeight="1">
      <c r="A7" s="82">
        <v>4</v>
      </c>
      <c r="B7" s="437" t="s">
        <v>135</v>
      </c>
      <c r="C7" s="4212"/>
      <c r="D7" s="4213"/>
      <c r="E7" s="83"/>
      <c r="F7" s="84"/>
      <c r="G7" s="370"/>
      <c r="H7" s="370"/>
      <c r="I7" s="85" t="s">
        <v>136</v>
      </c>
      <c r="J7" s="86"/>
      <c r="K7" s="87"/>
      <c r="M7" s="82">
        <v>4</v>
      </c>
      <c r="N7" s="370" t="s">
        <v>135</v>
      </c>
      <c r="O7" s="4212"/>
      <c r="P7" s="4768"/>
      <c r="Q7" s="4768"/>
      <c r="R7" s="4213"/>
      <c r="S7" s="83"/>
      <c r="T7" s="5111"/>
      <c r="U7" s="5112"/>
      <c r="V7" s="84"/>
      <c r="W7" s="370"/>
      <c r="X7" s="370"/>
      <c r="Y7" s="85" t="s">
        <v>136</v>
      </c>
      <c r="Z7" s="86"/>
      <c r="AA7" s="87"/>
    </row>
    <row r="8" spans="1:27" ht="25.5" customHeight="1" thickBot="1">
      <c r="A8" s="88">
        <v>5</v>
      </c>
      <c r="B8" s="438" t="s">
        <v>137</v>
      </c>
      <c r="C8" s="376"/>
      <c r="D8" s="376"/>
      <c r="E8" s="89"/>
      <c r="F8" s="90"/>
      <c r="G8" s="376"/>
      <c r="H8" s="376"/>
      <c r="I8" s="91" t="s">
        <v>136</v>
      </c>
      <c r="J8" s="92"/>
      <c r="K8" s="93"/>
      <c r="M8" s="88">
        <v>5</v>
      </c>
      <c r="N8" s="376" t="s">
        <v>137</v>
      </c>
      <c r="O8" s="4948"/>
      <c r="P8" s="4848"/>
      <c r="Q8" s="4948"/>
      <c r="R8" s="4848"/>
      <c r="S8" s="89"/>
      <c r="T8" s="5119"/>
      <c r="U8" s="5120"/>
      <c r="V8" s="90"/>
      <c r="W8" s="376"/>
      <c r="X8" s="376"/>
      <c r="Y8" s="91" t="s">
        <v>136</v>
      </c>
      <c r="Z8" s="92"/>
      <c r="AA8" s="93"/>
    </row>
    <row r="9" spans="1:27" ht="25.5" customHeight="1">
      <c r="A9" s="94">
        <v>6</v>
      </c>
      <c r="B9" s="439" t="s">
        <v>138</v>
      </c>
      <c r="C9" s="5095"/>
      <c r="D9" s="5096"/>
      <c r="E9" s="96"/>
      <c r="F9" s="367"/>
      <c r="G9" s="5095"/>
      <c r="H9" s="5096"/>
      <c r="I9" s="5113"/>
      <c r="J9" s="5114"/>
      <c r="K9" s="5115"/>
      <c r="M9" s="94">
        <v>6</v>
      </c>
      <c r="N9" s="95" t="s">
        <v>138</v>
      </c>
      <c r="O9" s="5095"/>
      <c r="P9" s="5081"/>
      <c r="Q9" s="5081"/>
      <c r="R9" s="5096"/>
      <c r="S9" s="96"/>
      <c r="T9" s="5121"/>
      <c r="U9" s="5122"/>
      <c r="V9" s="367"/>
      <c r="W9" s="5095"/>
      <c r="X9" s="5096"/>
      <c r="Y9" s="5113"/>
      <c r="Z9" s="5114"/>
      <c r="AA9" s="5115"/>
    </row>
    <row r="10" spans="1:27" ht="25.5" customHeight="1">
      <c r="A10" s="82">
        <v>7</v>
      </c>
      <c r="B10" s="440" t="s">
        <v>139</v>
      </c>
      <c r="C10" s="4212"/>
      <c r="D10" s="4213"/>
      <c r="E10" s="83"/>
      <c r="F10" s="84"/>
      <c r="G10" s="4212"/>
      <c r="H10" s="4213"/>
      <c r="I10" s="5108"/>
      <c r="J10" s="5109"/>
      <c r="K10" s="5110"/>
      <c r="M10" s="82">
        <v>7</v>
      </c>
      <c r="N10" s="97" t="s">
        <v>139</v>
      </c>
      <c r="O10" s="4212"/>
      <c r="P10" s="4768"/>
      <c r="Q10" s="4768"/>
      <c r="R10" s="4213"/>
      <c r="S10" s="83"/>
      <c r="T10" s="5111"/>
      <c r="U10" s="5112"/>
      <c r="V10" s="84"/>
      <c r="W10" s="4212"/>
      <c r="X10" s="4213"/>
      <c r="Y10" s="5108"/>
      <c r="Z10" s="5109"/>
      <c r="AA10" s="5110"/>
    </row>
    <row r="11" spans="1:27" ht="25.5" customHeight="1">
      <c r="A11" s="82">
        <v>8</v>
      </c>
      <c r="B11" s="441" t="s">
        <v>140</v>
      </c>
      <c r="C11" s="4212"/>
      <c r="D11" s="4213"/>
      <c r="E11" s="83"/>
      <c r="F11" s="84"/>
      <c r="G11" s="4212"/>
      <c r="H11" s="4213"/>
      <c r="I11" s="5108"/>
      <c r="J11" s="5109"/>
      <c r="K11" s="5110"/>
      <c r="M11" s="82">
        <v>8</v>
      </c>
      <c r="N11" s="98" t="s">
        <v>140</v>
      </c>
      <c r="O11" s="4212"/>
      <c r="P11" s="4768"/>
      <c r="Q11" s="4768"/>
      <c r="R11" s="4213"/>
      <c r="S11" s="83"/>
      <c r="T11" s="5111"/>
      <c r="U11" s="5112"/>
      <c r="V11" s="84"/>
      <c r="W11" s="4212"/>
      <c r="X11" s="4213"/>
      <c r="Y11" s="5108"/>
      <c r="Z11" s="5109"/>
      <c r="AA11" s="5110"/>
    </row>
    <row r="12" spans="1:27" ht="25.5" customHeight="1">
      <c r="A12" s="82">
        <v>9</v>
      </c>
      <c r="B12" s="440" t="s">
        <v>141</v>
      </c>
      <c r="C12" s="4212"/>
      <c r="D12" s="4213"/>
      <c r="E12" s="83"/>
      <c r="F12" s="84"/>
      <c r="G12" s="4212"/>
      <c r="H12" s="4213"/>
      <c r="I12" s="5108"/>
      <c r="J12" s="5109"/>
      <c r="K12" s="5110"/>
      <c r="M12" s="82">
        <v>9</v>
      </c>
      <c r="N12" s="97" t="s">
        <v>141</v>
      </c>
      <c r="O12" s="4212"/>
      <c r="P12" s="4768"/>
      <c r="Q12" s="4768"/>
      <c r="R12" s="4213"/>
      <c r="S12" s="83"/>
      <c r="T12" s="5111"/>
      <c r="U12" s="5112"/>
      <c r="V12" s="84"/>
      <c r="W12" s="4212"/>
      <c r="X12" s="4213"/>
      <c r="Y12" s="5108"/>
      <c r="Z12" s="5109"/>
      <c r="AA12" s="5110"/>
    </row>
    <row r="13" spans="1:27" ht="25.5" customHeight="1">
      <c r="A13" s="82">
        <v>10</v>
      </c>
      <c r="B13" s="442" t="s">
        <v>142</v>
      </c>
      <c r="C13" s="4212"/>
      <c r="D13" s="4213"/>
      <c r="E13" s="83"/>
      <c r="F13" s="84"/>
      <c r="G13" s="4212"/>
      <c r="H13" s="4213"/>
      <c r="I13" s="5108"/>
      <c r="J13" s="5109"/>
      <c r="K13" s="5110"/>
      <c r="M13" s="82">
        <v>10</v>
      </c>
      <c r="N13" s="99" t="s">
        <v>142</v>
      </c>
      <c r="O13" s="4212"/>
      <c r="P13" s="4768"/>
      <c r="Q13" s="4768"/>
      <c r="R13" s="4213"/>
      <c r="S13" s="83"/>
      <c r="T13" s="5111"/>
      <c r="U13" s="5112"/>
      <c r="V13" s="84"/>
      <c r="W13" s="4212"/>
      <c r="X13" s="4213"/>
      <c r="Y13" s="5108"/>
      <c r="Z13" s="5109"/>
      <c r="AA13" s="5110"/>
    </row>
    <row r="14" spans="1:27" ht="25.5" customHeight="1">
      <c r="A14" s="82">
        <v>11</v>
      </c>
      <c r="B14" s="443" t="s">
        <v>143</v>
      </c>
      <c r="C14" s="362"/>
      <c r="D14" s="363"/>
      <c r="E14" s="83"/>
      <c r="F14" s="84"/>
      <c r="G14" s="362"/>
      <c r="H14" s="363"/>
      <c r="I14" s="393"/>
      <c r="J14" s="394"/>
      <c r="K14" s="395"/>
      <c r="M14" s="82">
        <v>11</v>
      </c>
      <c r="N14" s="100" t="s">
        <v>143</v>
      </c>
      <c r="O14" s="362"/>
      <c r="P14" s="421"/>
      <c r="Q14" s="434"/>
      <c r="R14" s="363"/>
      <c r="S14" s="83"/>
      <c r="T14" s="5111"/>
      <c r="U14" s="5112"/>
      <c r="V14" s="84"/>
      <c r="W14" s="362"/>
      <c r="X14" s="363"/>
      <c r="Y14" s="393"/>
      <c r="Z14" s="394"/>
      <c r="AA14" s="395"/>
    </row>
    <row r="15" spans="1:27" ht="25.5" customHeight="1">
      <c r="A15" s="82">
        <v>12</v>
      </c>
      <c r="B15" s="442" t="s">
        <v>144</v>
      </c>
      <c r="C15" s="362"/>
      <c r="D15" s="363"/>
      <c r="E15" s="83"/>
      <c r="F15" s="84"/>
      <c r="G15" s="362"/>
      <c r="H15" s="363"/>
      <c r="I15" s="393"/>
      <c r="J15" s="394"/>
      <c r="K15" s="395"/>
      <c r="M15" s="82">
        <v>12</v>
      </c>
      <c r="N15" s="99" t="s">
        <v>144</v>
      </c>
      <c r="O15" s="362"/>
      <c r="P15" s="421"/>
      <c r="Q15" s="434"/>
      <c r="R15" s="363"/>
      <c r="S15" s="83"/>
      <c r="T15" s="5111"/>
      <c r="U15" s="5112"/>
      <c r="V15" s="84"/>
      <c r="W15" s="362"/>
      <c r="X15" s="363"/>
      <c r="Y15" s="393"/>
      <c r="Z15" s="394"/>
      <c r="AA15" s="395"/>
    </row>
    <row r="16" spans="1:27" ht="25.5" customHeight="1">
      <c r="A16" s="82">
        <v>13</v>
      </c>
      <c r="B16" s="440" t="s">
        <v>145</v>
      </c>
      <c r="C16" s="4212"/>
      <c r="D16" s="4213"/>
      <c r="E16" s="83"/>
      <c r="F16" s="84"/>
      <c r="G16" s="4212"/>
      <c r="H16" s="4213"/>
      <c r="I16" s="5108"/>
      <c r="J16" s="5109"/>
      <c r="K16" s="5110"/>
      <c r="M16" s="82">
        <v>13</v>
      </c>
      <c r="N16" s="97" t="s">
        <v>145</v>
      </c>
      <c r="O16" s="4212"/>
      <c r="P16" s="4768"/>
      <c r="Q16" s="4768"/>
      <c r="R16" s="4213"/>
      <c r="S16" s="83"/>
      <c r="T16" s="5111"/>
      <c r="U16" s="5112"/>
      <c r="V16" s="84"/>
      <c r="W16" s="4212"/>
      <c r="X16" s="4213"/>
      <c r="Y16" s="5108"/>
      <c r="Z16" s="5109"/>
      <c r="AA16" s="5110"/>
    </row>
    <row r="17" spans="1:27" ht="25.5" customHeight="1" thickBot="1">
      <c r="A17" s="88">
        <v>14</v>
      </c>
      <c r="B17" s="444" t="s">
        <v>111</v>
      </c>
      <c r="C17" s="4948"/>
      <c r="D17" s="4848"/>
      <c r="E17" s="4948"/>
      <c r="F17" s="4848"/>
      <c r="G17" s="4948"/>
      <c r="H17" s="4848"/>
      <c r="I17" s="5092"/>
      <c r="J17" s="5093"/>
      <c r="K17" s="5094"/>
      <c r="M17" s="88">
        <v>14</v>
      </c>
      <c r="N17" s="101" t="s">
        <v>111</v>
      </c>
      <c r="O17" s="4948"/>
      <c r="P17" s="4949"/>
      <c r="Q17" s="4949"/>
      <c r="R17" s="4848"/>
      <c r="S17" s="4948"/>
      <c r="T17" s="4949"/>
      <c r="U17" s="4949"/>
      <c r="V17" s="4848"/>
      <c r="W17" s="4948"/>
      <c r="X17" s="4848"/>
      <c r="Y17" s="5092"/>
      <c r="Z17" s="5093"/>
      <c r="AA17" s="5094"/>
    </row>
    <row r="18" spans="1:27" ht="25.5" customHeight="1">
      <c r="A18" s="94">
        <v>15</v>
      </c>
      <c r="B18" s="102" t="s">
        <v>146</v>
      </c>
      <c r="C18" s="5095"/>
      <c r="D18" s="5096"/>
      <c r="E18" s="5097"/>
      <c r="F18" s="5099"/>
      <c r="G18" s="5095"/>
      <c r="H18" s="5096"/>
      <c r="I18" s="5097"/>
      <c r="J18" s="5098"/>
      <c r="K18" s="5104"/>
      <c r="M18" s="94">
        <v>15</v>
      </c>
      <c r="N18" s="102" t="s">
        <v>146</v>
      </c>
      <c r="O18" s="5095"/>
      <c r="P18" s="5081"/>
      <c r="Q18" s="5081"/>
      <c r="R18" s="5096"/>
      <c r="S18" s="5097"/>
      <c r="T18" s="5098"/>
      <c r="U18" s="5098"/>
      <c r="V18" s="5099"/>
      <c r="W18" s="5095"/>
      <c r="X18" s="5096"/>
      <c r="Y18" s="5097"/>
      <c r="Z18" s="5098"/>
      <c r="AA18" s="5104"/>
    </row>
    <row r="19" spans="1:27" ht="25.5" customHeight="1">
      <c r="A19" s="82">
        <v>16</v>
      </c>
      <c r="B19" s="103" t="s">
        <v>147</v>
      </c>
      <c r="C19" s="4212"/>
      <c r="D19" s="4213"/>
      <c r="E19" s="5100"/>
      <c r="F19" s="5101"/>
      <c r="G19" s="4212"/>
      <c r="H19" s="4213"/>
      <c r="I19" s="5100"/>
      <c r="J19" s="3996"/>
      <c r="K19" s="4516"/>
      <c r="M19" s="82">
        <v>16</v>
      </c>
      <c r="N19" s="103" t="s">
        <v>147</v>
      </c>
      <c r="O19" s="4212"/>
      <c r="P19" s="4768"/>
      <c r="Q19" s="4768"/>
      <c r="R19" s="4213"/>
      <c r="S19" s="5100"/>
      <c r="T19" s="3996"/>
      <c r="U19" s="3996"/>
      <c r="V19" s="5101"/>
      <c r="W19" s="4212"/>
      <c r="X19" s="4213"/>
      <c r="Y19" s="5100"/>
      <c r="Z19" s="3996"/>
      <c r="AA19" s="4516"/>
    </row>
    <row r="20" spans="1:27" ht="25.5" customHeight="1">
      <c r="A20" s="82">
        <v>17</v>
      </c>
      <c r="B20" s="104" t="s">
        <v>148</v>
      </c>
      <c r="C20" s="4212"/>
      <c r="D20" s="4213"/>
      <c r="E20" s="5100"/>
      <c r="F20" s="5101"/>
      <c r="G20" s="4212"/>
      <c r="H20" s="4213"/>
      <c r="I20" s="5100"/>
      <c r="J20" s="3996"/>
      <c r="K20" s="4516"/>
      <c r="M20" s="82">
        <v>17</v>
      </c>
      <c r="N20" s="104" t="s">
        <v>148</v>
      </c>
      <c r="O20" s="4212"/>
      <c r="P20" s="4768"/>
      <c r="Q20" s="4768"/>
      <c r="R20" s="4213"/>
      <c r="S20" s="5100"/>
      <c r="T20" s="3996"/>
      <c r="U20" s="3996"/>
      <c r="V20" s="5101"/>
      <c r="W20" s="4212"/>
      <c r="X20" s="4213"/>
      <c r="Y20" s="5100"/>
      <c r="Z20" s="3996"/>
      <c r="AA20" s="4516"/>
    </row>
    <row r="21" spans="1:27" ht="25.5" customHeight="1" thickBot="1">
      <c r="A21" s="82">
        <v>20</v>
      </c>
      <c r="B21" s="105" t="s">
        <v>149</v>
      </c>
      <c r="C21" s="4948"/>
      <c r="D21" s="4848"/>
      <c r="E21" s="5102"/>
      <c r="F21" s="5103"/>
      <c r="G21" s="4948"/>
      <c r="H21" s="4848"/>
      <c r="I21" s="5105"/>
      <c r="J21" s="5106"/>
      <c r="K21" s="5107"/>
      <c r="M21" s="82">
        <v>20</v>
      </c>
      <c r="N21" s="105" t="s">
        <v>149</v>
      </c>
      <c r="O21" s="4948"/>
      <c r="P21" s="4949"/>
      <c r="Q21" s="4949"/>
      <c r="R21" s="4848"/>
      <c r="S21" s="5102"/>
      <c r="T21" s="3994"/>
      <c r="U21" s="3994"/>
      <c r="V21" s="5103"/>
      <c r="W21" s="4948"/>
      <c r="X21" s="4848"/>
      <c r="Y21" s="5105"/>
      <c r="Z21" s="5106"/>
      <c r="AA21" s="5107"/>
    </row>
    <row r="22" spans="1:27" ht="25.5" customHeight="1" thickBot="1">
      <c r="A22" s="4366"/>
      <c r="B22" s="3996"/>
      <c r="C22" s="3996"/>
      <c r="D22" s="3996"/>
      <c r="E22" s="3996"/>
      <c r="F22" s="3996"/>
      <c r="G22" s="3996"/>
      <c r="H22" s="3996"/>
      <c r="I22" s="3996"/>
      <c r="J22" s="3996"/>
      <c r="K22" s="4516"/>
      <c r="M22" s="4366"/>
      <c r="N22" s="3996"/>
      <c r="O22" s="3996"/>
      <c r="P22" s="3996"/>
      <c r="Q22" s="3996"/>
      <c r="R22" s="3996"/>
      <c r="S22" s="3996"/>
      <c r="T22" s="3996"/>
      <c r="U22" s="3996"/>
      <c r="V22" s="3996"/>
      <c r="W22" s="3996"/>
      <c r="X22" s="3996"/>
      <c r="Y22" s="3996"/>
      <c r="Z22" s="3996"/>
      <c r="AA22" s="4516"/>
    </row>
    <row r="23" spans="1:27" ht="25.5" customHeight="1">
      <c r="A23" s="2"/>
      <c r="B23" s="5090" t="s">
        <v>150</v>
      </c>
      <c r="C23" s="4993" t="s">
        <v>104</v>
      </c>
      <c r="D23" s="4993"/>
      <c r="E23" s="4993" t="s">
        <v>76</v>
      </c>
      <c r="F23" s="4993"/>
      <c r="G23" s="4993" t="s">
        <v>151</v>
      </c>
      <c r="H23" s="4993"/>
      <c r="I23" s="4993" t="s">
        <v>106</v>
      </c>
      <c r="J23" s="4994"/>
      <c r="K23" s="1"/>
      <c r="M23" s="2"/>
      <c r="N23" s="5090" t="s">
        <v>150</v>
      </c>
      <c r="O23" s="4993" t="s">
        <v>104</v>
      </c>
      <c r="P23" s="4993"/>
      <c r="Q23" s="4993"/>
      <c r="R23" s="4993"/>
      <c r="S23" s="4993" t="s">
        <v>76</v>
      </c>
      <c r="T23" s="4993"/>
      <c r="U23" s="4993"/>
      <c r="V23" s="4993"/>
      <c r="W23" s="4993" t="s">
        <v>151</v>
      </c>
      <c r="X23" s="4993"/>
      <c r="Y23" s="4993" t="s">
        <v>106</v>
      </c>
      <c r="Z23" s="4994"/>
      <c r="AA23" s="1"/>
    </row>
    <row r="24" spans="1:27" ht="25.5" customHeight="1" thickBot="1">
      <c r="A24" s="2"/>
      <c r="B24" s="5091"/>
      <c r="C24" s="4805"/>
      <c r="D24" s="4805"/>
      <c r="E24" s="4805"/>
      <c r="F24" s="4805"/>
      <c r="G24" s="4805"/>
      <c r="H24" s="4805"/>
      <c r="I24" s="4805"/>
      <c r="J24" s="4849"/>
      <c r="K24" s="1"/>
      <c r="M24" s="2"/>
      <c r="N24" s="5091"/>
      <c r="O24" s="4805"/>
      <c r="P24" s="4805"/>
      <c r="Q24" s="4805"/>
      <c r="R24" s="4805"/>
      <c r="S24" s="4805"/>
      <c r="T24" s="4805"/>
      <c r="U24" s="4805"/>
      <c r="V24" s="4805"/>
      <c r="W24" s="4805"/>
      <c r="X24" s="4805"/>
      <c r="Y24" s="4805"/>
      <c r="Z24" s="4849"/>
      <c r="AA24" s="1"/>
    </row>
    <row r="25" spans="1:27" ht="25.5" customHeight="1" thickBot="1">
      <c r="A25" s="4366"/>
      <c r="B25" s="3996"/>
      <c r="C25" s="3996"/>
      <c r="D25" s="3996"/>
      <c r="E25" s="3996"/>
      <c r="F25" s="3996"/>
      <c r="G25" s="3996"/>
      <c r="H25" s="3996"/>
      <c r="I25" s="3996"/>
      <c r="J25" s="3996"/>
      <c r="K25" s="4516"/>
      <c r="M25" s="4366"/>
      <c r="N25" s="3996"/>
      <c r="O25" s="3996"/>
      <c r="P25" s="3996"/>
      <c r="Q25" s="3996"/>
      <c r="R25" s="3996"/>
      <c r="S25" s="3996"/>
      <c r="T25" s="3996"/>
      <c r="U25" s="3996"/>
      <c r="V25" s="3996"/>
      <c r="W25" s="3996"/>
      <c r="X25" s="3996"/>
      <c r="Y25" s="3996"/>
      <c r="Z25" s="3996"/>
      <c r="AA25" s="4516"/>
    </row>
    <row r="26" spans="1:27" ht="25.5" customHeight="1">
      <c r="A26" s="6"/>
      <c r="B26" s="106" t="s">
        <v>128</v>
      </c>
      <c r="C26" s="5081"/>
      <c r="D26" s="5081"/>
      <c r="E26" s="5082"/>
      <c r="F26" s="5083"/>
      <c r="G26" s="3996"/>
      <c r="H26" s="3996"/>
      <c r="I26" s="389"/>
      <c r="J26" s="389"/>
      <c r="K26" s="1"/>
      <c r="M26" s="6"/>
      <c r="N26" s="106" t="s">
        <v>128</v>
      </c>
      <c r="O26" s="5081"/>
      <c r="P26" s="5081"/>
      <c r="Q26" s="5081"/>
      <c r="R26" s="5081"/>
      <c r="S26" s="5082"/>
      <c r="T26" s="5081"/>
      <c r="U26" s="5081"/>
      <c r="V26" s="5083"/>
      <c r="W26" s="3996"/>
      <c r="X26" s="3996"/>
      <c r="Y26" s="389"/>
      <c r="Z26" s="389"/>
      <c r="AA26" s="1"/>
    </row>
    <row r="27" spans="1:27" ht="25.5" customHeight="1" thickBot="1">
      <c r="A27" s="107"/>
      <c r="B27" s="108" t="s">
        <v>152</v>
      </c>
      <c r="C27" s="4848"/>
      <c r="D27" s="4948"/>
      <c r="E27" s="5084"/>
      <c r="F27" s="4849"/>
      <c r="G27" s="3996"/>
      <c r="H27" s="3996"/>
      <c r="I27" s="3996"/>
      <c r="J27" s="3996"/>
      <c r="K27" s="4516"/>
      <c r="M27" s="107"/>
      <c r="N27" s="108" t="s">
        <v>152</v>
      </c>
      <c r="O27" s="4848"/>
      <c r="P27" s="4949"/>
      <c r="Q27" s="4949"/>
      <c r="R27" s="4948"/>
      <c r="S27" s="5084"/>
      <c r="T27" s="4949"/>
      <c r="U27" s="4949"/>
      <c r="V27" s="4849"/>
      <c r="W27" s="3996"/>
      <c r="X27" s="3996"/>
      <c r="Y27" s="3996"/>
      <c r="Z27" s="3996"/>
      <c r="AA27" s="4516"/>
    </row>
    <row r="28" spans="1:27" ht="25.5" customHeight="1" thickBot="1">
      <c r="A28" s="5085"/>
      <c r="B28" s="4833"/>
      <c r="C28" s="5086" t="s">
        <v>0</v>
      </c>
      <c r="D28" s="5088"/>
      <c r="E28" s="5089" t="s">
        <v>29</v>
      </c>
      <c r="F28" s="5088"/>
      <c r="G28" s="3996"/>
      <c r="H28" s="3996"/>
      <c r="I28" s="3996"/>
      <c r="J28" s="3996"/>
      <c r="K28" s="4516"/>
      <c r="M28" s="5085"/>
      <c r="N28" s="4833"/>
      <c r="O28" s="5086" t="s">
        <v>0</v>
      </c>
      <c r="P28" s="5087"/>
      <c r="Q28" s="5087"/>
      <c r="R28" s="5088"/>
      <c r="S28" s="5089" t="s">
        <v>29</v>
      </c>
      <c r="T28" s="5087"/>
      <c r="U28" s="5087"/>
      <c r="V28" s="5088"/>
      <c r="W28" s="3996"/>
      <c r="X28" s="3996"/>
      <c r="Y28" s="3996"/>
      <c r="Z28" s="3996"/>
      <c r="AA28" s="4516"/>
    </row>
    <row r="29" spans="1:27" ht="25.5" customHeight="1">
      <c r="A29" s="4571" t="s">
        <v>77</v>
      </c>
      <c r="B29" s="4572"/>
      <c r="C29" s="5130">
        <v>0</v>
      </c>
      <c r="D29" s="5075">
        <v>0.22916666666666666</v>
      </c>
      <c r="E29" s="5130">
        <v>0</v>
      </c>
      <c r="F29" s="5075">
        <v>0.22916666666666666</v>
      </c>
      <c r="G29" s="5063"/>
      <c r="H29" s="5064"/>
      <c r="I29" s="3"/>
      <c r="J29" s="3"/>
      <c r="K29" s="1"/>
      <c r="M29" s="4571" t="s">
        <v>77</v>
      </c>
      <c r="N29" s="4572"/>
      <c r="O29" s="5073">
        <v>0.375</v>
      </c>
      <c r="P29" s="5077">
        <v>0</v>
      </c>
      <c r="Q29" s="5079" t="s">
        <v>350</v>
      </c>
      <c r="R29" s="5075">
        <v>0.8125</v>
      </c>
      <c r="S29" s="5073">
        <v>0.375</v>
      </c>
      <c r="T29" s="5077">
        <v>0</v>
      </c>
      <c r="U29" s="5079" t="s">
        <v>350</v>
      </c>
      <c r="V29" s="5075">
        <v>0.8125</v>
      </c>
      <c r="W29" s="5063"/>
      <c r="X29" s="5064"/>
      <c r="Y29" s="3"/>
      <c r="Z29" s="3"/>
      <c r="AA29" s="1"/>
    </row>
    <row r="30" spans="1:27" ht="25.5" customHeight="1" thickBot="1">
      <c r="A30" s="5132"/>
      <c r="B30" s="5072"/>
      <c r="C30" s="5131"/>
      <c r="D30" s="5076"/>
      <c r="E30" s="5131"/>
      <c r="F30" s="5076"/>
      <c r="G30" s="5063"/>
      <c r="H30" s="5064"/>
      <c r="I30" s="3"/>
      <c r="J30" s="3"/>
      <c r="K30" s="1"/>
      <c r="M30" s="5071"/>
      <c r="N30" s="5072"/>
      <c r="O30" s="5074"/>
      <c r="P30" s="5078"/>
      <c r="Q30" s="5080"/>
      <c r="R30" s="5076"/>
      <c r="S30" s="5074"/>
      <c r="T30" s="5078"/>
      <c r="U30" s="5080"/>
      <c r="V30" s="5076"/>
      <c r="W30" s="5063"/>
      <c r="X30" s="5064"/>
      <c r="Y30" s="3"/>
      <c r="Z30" s="3"/>
      <c r="AA30" s="1"/>
    </row>
    <row r="31" spans="1:27" ht="25.5" customHeight="1">
      <c r="A31" s="397">
        <v>1</v>
      </c>
      <c r="B31" s="109" t="s">
        <v>80</v>
      </c>
      <c r="C31" s="110"/>
      <c r="D31" s="130">
        <f>'10,00'!F21</f>
        <v>0</v>
      </c>
      <c r="E31" s="111"/>
      <c r="F31" s="130">
        <f>'10,00'!F22</f>
        <v>0</v>
      </c>
      <c r="G31" s="22"/>
      <c r="H31" s="5050" t="s">
        <v>180</v>
      </c>
      <c r="I31" s="5050"/>
      <c r="J31" s="5050"/>
      <c r="K31" s="23"/>
      <c r="M31" s="397">
        <v>1</v>
      </c>
      <c r="N31" s="433" t="s">
        <v>80</v>
      </c>
      <c r="O31" s="343">
        <f t="shared" ref="O31:O48" si="0">D31</f>
        <v>0</v>
      </c>
      <c r="P31" s="432"/>
      <c r="Q31" s="299"/>
      <c r="R31" s="346">
        <f>'19,00'!F21</f>
        <v>0</v>
      </c>
      <c r="S31" s="350">
        <f t="shared" ref="S31:S48" si="1">F31</f>
        <v>0</v>
      </c>
      <c r="T31" s="432"/>
      <c r="U31" s="299"/>
      <c r="V31" s="346">
        <f>'19,00'!F22</f>
        <v>0</v>
      </c>
      <c r="W31" s="22"/>
      <c r="X31" s="5050" t="s">
        <v>180</v>
      </c>
      <c r="Y31" s="5050"/>
      <c r="Z31" s="5050"/>
      <c r="AA31" s="23"/>
    </row>
    <row r="32" spans="1:27" ht="25.5" customHeight="1">
      <c r="A32" s="398">
        <v>2</v>
      </c>
      <c r="B32" s="112" t="e">
        <f>#REF!</f>
        <v>#REF!</v>
      </c>
      <c r="C32" s="110"/>
      <c r="D32" s="130">
        <f>'10,00'!O21</f>
        <v>0</v>
      </c>
      <c r="E32" s="111"/>
      <c r="F32" s="130">
        <f>'10,00'!O22</f>
        <v>0</v>
      </c>
      <c r="G32" s="22"/>
      <c r="H32" s="5050"/>
      <c r="I32" s="5050"/>
      <c r="J32" s="5050"/>
      <c r="K32" s="23"/>
      <c r="M32" s="398">
        <v>2</v>
      </c>
      <c r="N32" s="112" t="e">
        <f>B32</f>
        <v>#REF!</v>
      </c>
      <c r="O32" s="343">
        <f t="shared" si="0"/>
        <v>0</v>
      </c>
      <c r="P32" s="432"/>
      <c r="Q32" s="299"/>
      <c r="R32" s="346">
        <f>'19,00'!O21</f>
        <v>0</v>
      </c>
      <c r="S32" s="350">
        <f t="shared" si="1"/>
        <v>0</v>
      </c>
      <c r="T32" s="432"/>
      <c r="U32" s="299"/>
      <c r="V32" s="346">
        <f>'19,00'!O22</f>
        <v>0</v>
      </c>
      <c r="W32" s="22"/>
      <c r="X32" s="5050"/>
      <c r="Y32" s="5050"/>
      <c r="Z32" s="5050"/>
      <c r="AA32" s="23"/>
    </row>
    <row r="33" spans="1:27" ht="25.5" customHeight="1">
      <c r="A33" s="398">
        <v>3</v>
      </c>
      <c r="B33" s="112" t="s">
        <v>81</v>
      </c>
      <c r="C33" s="110"/>
      <c r="D33" s="130">
        <f>'10,00'!X21</f>
        <v>44</v>
      </c>
      <c r="E33" s="111"/>
      <c r="F33" s="130">
        <f>'10,00'!X22</f>
        <v>8</v>
      </c>
      <c r="G33" s="22"/>
      <c r="H33" s="2924" t="s">
        <v>70</v>
      </c>
      <c r="I33" s="5051"/>
      <c r="J33" s="5052"/>
      <c r="K33" s="23"/>
      <c r="M33" s="398">
        <v>3</v>
      </c>
      <c r="N33" s="112" t="s">
        <v>81</v>
      </c>
      <c r="O33" s="343">
        <f t="shared" si="0"/>
        <v>44</v>
      </c>
      <c r="P33" s="432"/>
      <c r="Q33" s="299"/>
      <c r="R33" s="346">
        <f>'19,00'!X21</f>
        <v>12</v>
      </c>
      <c r="S33" s="350">
        <f t="shared" si="1"/>
        <v>8</v>
      </c>
      <c r="T33" s="432"/>
      <c r="U33" s="299"/>
      <c r="V33" s="346">
        <f>'19,00'!X22</f>
        <v>32</v>
      </c>
      <c r="W33" s="22"/>
      <c r="X33" s="2924" t="s">
        <v>70</v>
      </c>
      <c r="Y33" s="5051"/>
      <c r="Z33" s="5052"/>
      <c r="AA33" s="23"/>
    </row>
    <row r="34" spans="1:27" ht="25.5" customHeight="1">
      <c r="A34" s="398">
        <v>4</v>
      </c>
      <c r="B34" s="112" t="s">
        <v>82</v>
      </c>
      <c r="C34" s="110"/>
      <c r="D34" s="130">
        <f>'10,00'!F73</f>
        <v>0</v>
      </c>
      <c r="E34" s="111"/>
      <c r="F34" s="130">
        <f>'10,00'!F74</f>
        <v>24</v>
      </c>
      <c r="G34" s="22"/>
      <c r="H34" s="177" t="s">
        <v>71</v>
      </c>
      <c r="I34" s="4831"/>
      <c r="J34" s="5053"/>
      <c r="K34" s="23"/>
      <c r="M34" s="398">
        <v>4</v>
      </c>
      <c r="N34" s="112" t="s">
        <v>82</v>
      </c>
      <c r="O34" s="343">
        <f t="shared" si="0"/>
        <v>0</v>
      </c>
      <c r="P34" s="432"/>
      <c r="Q34" s="299"/>
      <c r="R34" s="346">
        <f>'19,00'!F73</f>
        <v>4</v>
      </c>
      <c r="S34" s="350">
        <f t="shared" si="1"/>
        <v>24</v>
      </c>
      <c r="T34" s="432"/>
      <c r="U34" s="299"/>
      <c r="V34" s="346">
        <f>'19,00'!F74</f>
        <v>20</v>
      </c>
      <c r="W34" s="22"/>
      <c r="X34" s="177" t="s">
        <v>71</v>
      </c>
      <c r="Y34" s="4831"/>
      <c r="Z34" s="5053"/>
      <c r="AA34" s="23"/>
    </row>
    <row r="35" spans="1:27" ht="25.5" customHeight="1" thickBot="1">
      <c r="A35" s="398">
        <v>5</v>
      </c>
      <c r="B35" s="112" t="s">
        <v>83</v>
      </c>
      <c r="C35" s="110"/>
      <c r="D35" s="130">
        <f>'10,00'!O73</f>
        <v>11</v>
      </c>
      <c r="E35" s="111"/>
      <c r="F35" s="130">
        <f>'10,00'!O74</f>
        <v>36</v>
      </c>
      <c r="G35" s="22"/>
      <c r="H35" s="182" t="s">
        <v>184</v>
      </c>
      <c r="I35" s="4831"/>
      <c r="J35" s="5053"/>
      <c r="K35" s="23"/>
      <c r="M35" s="398">
        <v>5</v>
      </c>
      <c r="N35" s="112" t="s">
        <v>83</v>
      </c>
      <c r="O35" s="343">
        <f t="shared" si="0"/>
        <v>11</v>
      </c>
      <c r="P35" s="432"/>
      <c r="Q35" s="299"/>
      <c r="R35" s="346">
        <f>'19,00'!O73</f>
        <v>72</v>
      </c>
      <c r="S35" s="350">
        <f t="shared" si="1"/>
        <v>36</v>
      </c>
      <c r="T35" s="432"/>
      <c r="U35" s="299"/>
      <c r="V35" s="346">
        <f>'19,00'!O74</f>
        <v>48</v>
      </c>
      <c r="W35" s="22"/>
      <c r="X35" s="182" t="s">
        <v>184</v>
      </c>
      <c r="Y35" s="4831"/>
      <c r="Z35" s="5053"/>
      <c r="AA35" s="23"/>
    </row>
    <row r="36" spans="1:27" ht="25.5" customHeight="1">
      <c r="A36" s="398">
        <v>6</v>
      </c>
      <c r="B36" s="112" t="s">
        <v>84</v>
      </c>
      <c r="C36" s="110"/>
      <c r="D36" s="130">
        <f>'10,00'!X73</f>
        <v>52</v>
      </c>
      <c r="E36" s="111"/>
      <c r="F36" s="130">
        <f>'10,00'!X74</f>
        <v>68</v>
      </c>
      <c r="G36" s="22"/>
      <c r="H36" s="22"/>
      <c r="I36" s="22"/>
      <c r="J36" s="22"/>
      <c r="K36" s="23"/>
      <c r="M36" s="398">
        <v>6</v>
      </c>
      <c r="N36" s="112" t="s">
        <v>84</v>
      </c>
      <c r="O36" s="343">
        <f t="shared" si="0"/>
        <v>52</v>
      </c>
      <c r="P36" s="432"/>
      <c r="Q36" s="299"/>
      <c r="R36" s="346">
        <f>'19,00'!X73</f>
        <v>12</v>
      </c>
      <c r="S36" s="350">
        <f t="shared" si="1"/>
        <v>68</v>
      </c>
      <c r="T36" s="432"/>
      <c r="U36" s="299"/>
      <c r="V36" s="346">
        <f>'19,00'!X74</f>
        <v>52</v>
      </c>
      <c r="W36" s="22"/>
      <c r="X36" s="22"/>
      <c r="Y36" s="22"/>
      <c r="Z36" s="22"/>
      <c r="AA36" s="23"/>
    </row>
    <row r="37" spans="1:27" ht="25.5" customHeight="1">
      <c r="A37" s="398">
        <v>7</v>
      </c>
      <c r="B37" s="112" t="s">
        <v>85</v>
      </c>
      <c r="C37" s="110"/>
      <c r="D37" s="130">
        <f>'10,00'!F125</f>
        <v>0</v>
      </c>
      <c r="E37" s="111"/>
      <c r="F37" s="130">
        <f>'10,00'!F126</f>
        <v>0</v>
      </c>
      <c r="G37" s="22"/>
      <c r="H37" s="22"/>
      <c r="I37" s="22"/>
      <c r="J37" s="22"/>
      <c r="K37" s="23"/>
      <c r="M37" s="398">
        <v>7</v>
      </c>
      <c r="N37" s="112" t="s">
        <v>872</v>
      </c>
      <c r="O37" s="343">
        <f t="shared" si="0"/>
        <v>0</v>
      </c>
      <c r="P37" s="432"/>
      <c r="Q37" s="299"/>
      <c r="R37" s="346">
        <f>'19,00'!F125</f>
        <v>0</v>
      </c>
      <c r="S37" s="350">
        <f t="shared" si="1"/>
        <v>0</v>
      </c>
      <c r="T37" s="352"/>
      <c r="U37" s="5"/>
      <c r="V37" s="346">
        <f>'19,00'!F126</f>
        <v>0</v>
      </c>
      <c r="W37" s="22"/>
      <c r="X37" s="22"/>
      <c r="Y37" s="22"/>
      <c r="Z37" s="22"/>
      <c r="AA37" s="23"/>
    </row>
    <row r="38" spans="1:27" ht="25.5" customHeight="1">
      <c r="A38" s="398">
        <v>8</v>
      </c>
      <c r="B38" s="112" t="s">
        <v>86</v>
      </c>
      <c r="C38" s="110"/>
      <c r="D38" s="130">
        <f>'10,00'!O125</f>
        <v>0</v>
      </c>
      <c r="E38" s="111"/>
      <c r="F38" s="130">
        <f>'10,00'!O126</f>
        <v>0</v>
      </c>
      <c r="G38" s="22"/>
      <c r="H38" s="22"/>
      <c r="I38" s="22"/>
      <c r="J38" s="22"/>
      <c r="K38" s="23"/>
      <c r="M38" s="398">
        <v>8</v>
      </c>
      <c r="N38" s="112" t="s">
        <v>898</v>
      </c>
      <c r="O38" s="343">
        <f t="shared" si="0"/>
        <v>0</v>
      </c>
      <c r="P38" s="432"/>
      <c r="Q38" s="299"/>
      <c r="R38" s="346">
        <f>'19,00'!O125</f>
        <v>0</v>
      </c>
      <c r="S38" s="350">
        <f t="shared" si="1"/>
        <v>0</v>
      </c>
      <c r="T38" s="432"/>
      <c r="U38" s="299"/>
      <c r="V38" s="346">
        <f>'19,00'!O126</f>
        <v>0</v>
      </c>
      <c r="W38" s="22"/>
      <c r="X38" s="22"/>
      <c r="Y38" s="22"/>
      <c r="Z38" s="22"/>
      <c r="AA38" s="23"/>
    </row>
    <row r="39" spans="1:27" ht="25.5" customHeight="1">
      <c r="A39" s="398">
        <v>9</v>
      </c>
      <c r="B39" s="112" t="s">
        <v>87</v>
      </c>
      <c r="C39" s="110"/>
      <c r="D39" s="130">
        <f>'10,00'!X125</f>
        <v>20</v>
      </c>
      <c r="E39" s="111"/>
      <c r="F39" s="130">
        <f>'10,00'!X126</f>
        <v>48</v>
      </c>
      <c r="G39" s="22"/>
      <c r="H39" s="22"/>
      <c r="I39" s="22"/>
      <c r="J39" s="22"/>
      <c r="K39" s="23"/>
      <c r="M39" s="398">
        <v>9</v>
      </c>
      <c r="N39" s="112" t="s">
        <v>87</v>
      </c>
      <c r="O39" s="343">
        <f t="shared" si="0"/>
        <v>20</v>
      </c>
      <c r="P39" s="432"/>
      <c r="Q39" s="299"/>
      <c r="R39" s="346">
        <f>'19,00'!X125</f>
        <v>28</v>
      </c>
      <c r="S39" s="350">
        <f t="shared" si="1"/>
        <v>48</v>
      </c>
      <c r="T39" s="432"/>
      <c r="U39" s="299"/>
      <c r="V39" s="346">
        <f>'19,00'!X126</f>
        <v>20</v>
      </c>
      <c r="W39" s="22"/>
      <c r="X39" s="22"/>
      <c r="Y39" s="22"/>
      <c r="Z39" s="22"/>
      <c r="AA39" s="23"/>
    </row>
    <row r="40" spans="1:27" ht="25.5" customHeight="1">
      <c r="A40" s="398">
        <v>10</v>
      </c>
      <c r="B40" s="112" t="s">
        <v>88</v>
      </c>
      <c r="C40" s="110"/>
      <c r="D40" s="130">
        <f>'10,00'!F177</f>
        <v>0</v>
      </c>
      <c r="E40" s="111"/>
      <c r="F40" s="130">
        <f>'10,00'!F178</f>
        <v>0</v>
      </c>
      <c r="G40" s="22"/>
      <c r="H40" s="22"/>
      <c r="I40" s="22"/>
      <c r="J40" s="22"/>
      <c r="K40" s="23"/>
      <c r="M40" s="398">
        <v>10</v>
      </c>
      <c r="N40" s="112" t="s">
        <v>88</v>
      </c>
      <c r="O40" s="343">
        <f t="shared" si="0"/>
        <v>0</v>
      </c>
      <c r="P40" s="432"/>
      <c r="Q40" s="299"/>
      <c r="R40" s="346">
        <f>'19,00'!F177</f>
        <v>0</v>
      </c>
      <c r="S40" s="350">
        <f t="shared" si="1"/>
        <v>0</v>
      </c>
      <c r="T40" s="352"/>
      <c r="U40" s="5"/>
      <c r="V40" s="346">
        <f>'19,00'!F178</f>
        <v>0</v>
      </c>
      <c r="W40" s="22"/>
      <c r="X40" s="22"/>
      <c r="Y40" s="22"/>
      <c r="Z40" s="22"/>
      <c r="AA40" s="23"/>
    </row>
    <row r="41" spans="1:27" ht="25.5" customHeight="1">
      <c r="A41" s="398">
        <v>11</v>
      </c>
      <c r="B41" s="112" t="s">
        <v>89</v>
      </c>
      <c r="C41" s="110"/>
      <c r="D41" s="130">
        <f>'10,00'!O177</f>
        <v>0</v>
      </c>
      <c r="E41" s="111"/>
      <c r="F41" s="130">
        <f>'10,00'!O178</f>
        <v>0</v>
      </c>
      <c r="G41" s="22"/>
      <c r="H41" s="22"/>
      <c r="I41" s="22"/>
      <c r="J41" s="22"/>
      <c r="K41" s="23"/>
      <c r="M41" s="398">
        <v>11</v>
      </c>
      <c r="N41" s="112" t="s">
        <v>89</v>
      </c>
      <c r="O41" s="343">
        <f t="shared" si="0"/>
        <v>0</v>
      </c>
      <c r="P41" s="432"/>
      <c r="Q41" s="299"/>
      <c r="R41" s="346">
        <f>'19,00'!O177</f>
        <v>0</v>
      </c>
      <c r="S41" s="350">
        <f t="shared" si="1"/>
        <v>0</v>
      </c>
      <c r="T41" s="352"/>
      <c r="U41" s="5"/>
      <c r="V41" s="346">
        <f>'19,00'!O178</f>
        <v>0</v>
      </c>
      <c r="W41" s="22"/>
      <c r="X41" s="22"/>
      <c r="Y41" s="22"/>
      <c r="Z41" s="22"/>
      <c r="AA41" s="23"/>
    </row>
    <row r="42" spans="1:27" ht="25.5" customHeight="1">
      <c r="A42" s="398">
        <v>12</v>
      </c>
      <c r="B42" s="112" t="s">
        <v>90</v>
      </c>
      <c r="C42" s="110"/>
      <c r="D42" s="130">
        <f>'10,00'!X177</f>
        <v>16</v>
      </c>
      <c r="E42" s="111"/>
      <c r="F42" s="130">
        <f>'10,00'!X178</f>
        <v>28</v>
      </c>
      <c r="G42" s="22"/>
      <c r="H42" s="22"/>
      <c r="I42" s="22"/>
      <c r="J42" s="22"/>
      <c r="K42" s="23"/>
      <c r="M42" s="398">
        <v>12</v>
      </c>
      <c r="N42" s="112" t="s">
        <v>90</v>
      </c>
      <c r="O42" s="343">
        <f t="shared" si="0"/>
        <v>16</v>
      </c>
      <c r="P42" s="432"/>
      <c r="Q42" s="299"/>
      <c r="R42" s="346">
        <f>'19,00'!X177</f>
        <v>20</v>
      </c>
      <c r="S42" s="350">
        <f t="shared" si="1"/>
        <v>28</v>
      </c>
      <c r="T42" s="352"/>
      <c r="U42" s="5"/>
      <c r="V42" s="346">
        <f>'19,00'!X178</f>
        <v>57</v>
      </c>
      <c r="W42" s="22"/>
      <c r="X42" s="22"/>
      <c r="Y42" s="22"/>
      <c r="Z42" s="22"/>
      <c r="AA42" s="23"/>
    </row>
    <row r="43" spans="1:27" ht="25.5" customHeight="1">
      <c r="A43" s="398">
        <v>13</v>
      </c>
      <c r="B43" s="112" t="s">
        <v>343</v>
      </c>
      <c r="C43" s="110"/>
      <c r="D43" s="130">
        <f>'10,00'!F229</f>
        <v>0</v>
      </c>
      <c r="E43" s="111"/>
      <c r="F43" s="130">
        <f>'10,00'!F230</f>
        <v>4</v>
      </c>
      <c r="G43" s="22"/>
      <c r="H43" s="22"/>
      <c r="I43" s="22"/>
      <c r="J43" s="22"/>
      <c r="K43" s="23"/>
      <c r="M43" s="398">
        <v>13</v>
      </c>
      <c r="N43" s="112" t="s">
        <v>343</v>
      </c>
      <c r="O43" s="343">
        <f t="shared" si="0"/>
        <v>0</v>
      </c>
      <c r="P43" s="432"/>
      <c r="Q43" s="299"/>
      <c r="R43" s="346">
        <f>'19,00'!F229</f>
        <v>4</v>
      </c>
      <c r="S43" s="350">
        <f t="shared" si="1"/>
        <v>4</v>
      </c>
      <c r="T43" s="352"/>
      <c r="U43" s="5"/>
      <c r="V43" s="346">
        <f>'19,00'!F230</f>
        <v>16</v>
      </c>
      <c r="W43" s="22"/>
      <c r="X43" s="22"/>
      <c r="Y43" s="22"/>
      <c r="Z43" s="22"/>
      <c r="AA43" s="23"/>
    </row>
    <row r="44" spans="1:27" ht="25.5" customHeight="1">
      <c r="A44" s="398">
        <v>14</v>
      </c>
      <c r="B44" s="112" t="s">
        <v>91</v>
      </c>
      <c r="C44" s="110"/>
      <c r="D44" s="130">
        <f>'10,00'!O229</f>
        <v>0</v>
      </c>
      <c r="E44" s="111"/>
      <c r="F44" s="130">
        <f>'10,00'!O230</f>
        <v>0</v>
      </c>
      <c r="G44" s="22"/>
      <c r="H44" s="22"/>
      <c r="I44" s="22"/>
      <c r="J44" s="22"/>
      <c r="K44" s="23"/>
      <c r="M44" s="398">
        <v>14</v>
      </c>
      <c r="N44" s="112" t="s">
        <v>699</v>
      </c>
      <c r="O44" s="343">
        <f t="shared" si="0"/>
        <v>0</v>
      </c>
      <c r="P44" s="432"/>
      <c r="Q44" s="299"/>
      <c r="R44" s="346">
        <f>'19,00'!O229</f>
        <v>0</v>
      </c>
      <c r="S44" s="350">
        <f t="shared" si="1"/>
        <v>0</v>
      </c>
      <c r="T44" s="352"/>
      <c r="U44" s="5"/>
      <c r="V44" s="346">
        <f>'19,00'!O230</f>
        <v>0</v>
      </c>
      <c r="W44" s="22"/>
      <c r="X44" s="22"/>
      <c r="Y44" s="22"/>
      <c r="Z44" s="22"/>
      <c r="AA44" s="23"/>
    </row>
    <row r="45" spans="1:27" ht="25.5" customHeight="1">
      <c r="A45" s="398">
        <v>15</v>
      </c>
      <c r="B45" s="112" t="s">
        <v>92</v>
      </c>
      <c r="C45" s="110" t="s">
        <v>153</v>
      </c>
      <c r="D45" s="130">
        <f>'10,00'!X229</f>
        <v>0</v>
      </c>
      <c r="E45" s="111"/>
      <c r="F45" s="130">
        <f>'10,00'!X230</f>
        <v>0</v>
      </c>
      <c r="G45" s="22"/>
      <c r="H45" s="22"/>
      <c r="I45" s="22"/>
      <c r="J45" s="22"/>
      <c r="K45" s="23"/>
      <c r="M45" s="398">
        <v>15</v>
      </c>
      <c r="N45" s="112" t="s">
        <v>92</v>
      </c>
      <c r="O45" s="343">
        <f t="shared" si="0"/>
        <v>0</v>
      </c>
      <c r="P45" s="432"/>
      <c r="Q45" s="299"/>
      <c r="R45" s="346">
        <f>'19,00'!X229</f>
        <v>0</v>
      </c>
      <c r="S45" s="350">
        <f t="shared" si="1"/>
        <v>0</v>
      </c>
      <c r="T45" s="352"/>
      <c r="U45" s="5"/>
      <c r="V45" s="346">
        <f>'19,00'!X230</f>
        <v>0</v>
      </c>
      <c r="W45" s="22"/>
      <c r="X45" s="22"/>
      <c r="Y45" s="22"/>
      <c r="Z45" s="22"/>
      <c r="AA45" s="23"/>
    </row>
    <row r="46" spans="1:27" ht="25.5" customHeight="1">
      <c r="A46" s="398">
        <v>16</v>
      </c>
      <c r="B46" s="112" t="s">
        <v>93</v>
      </c>
      <c r="C46" s="110"/>
      <c r="D46" s="130">
        <f>'10,00'!F281</f>
        <v>0</v>
      </c>
      <c r="E46" s="111"/>
      <c r="F46" s="130">
        <f>'10,00'!F282</f>
        <v>0</v>
      </c>
      <c r="G46" s="22"/>
      <c r="H46" s="22"/>
      <c r="I46" s="22"/>
      <c r="J46" s="22"/>
      <c r="K46" s="23"/>
      <c r="M46" s="398">
        <v>16</v>
      </c>
      <c r="N46" s="112" t="s">
        <v>93</v>
      </c>
      <c r="O46" s="343">
        <f t="shared" si="0"/>
        <v>0</v>
      </c>
      <c r="P46" s="432"/>
      <c r="Q46" s="299"/>
      <c r="R46" s="346">
        <f>'19,00'!F281</f>
        <v>0</v>
      </c>
      <c r="S46" s="350">
        <f t="shared" si="1"/>
        <v>0</v>
      </c>
      <c r="T46" s="352"/>
      <c r="U46" s="5"/>
      <c r="V46" s="346">
        <f>'19,00'!F282</f>
        <v>0</v>
      </c>
      <c r="W46" s="22"/>
      <c r="X46" s="22"/>
      <c r="Y46" s="22"/>
      <c r="Z46" s="22"/>
      <c r="AA46" s="23"/>
    </row>
    <row r="47" spans="1:27" ht="25.5" customHeight="1">
      <c r="A47" s="398">
        <v>17</v>
      </c>
      <c r="B47" s="112" t="s">
        <v>542</v>
      </c>
      <c r="C47" s="110"/>
      <c r="D47" s="130">
        <f>'10,00'!O281</f>
        <v>36</v>
      </c>
      <c r="E47" s="111"/>
      <c r="F47" s="130">
        <f>'10,00'!O282</f>
        <v>12</v>
      </c>
      <c r="G47" s="22"/>
      <c r="H47" s="22"/>
      <c r="I47" s="22"/>
      <c r="J47" s="22"/>
      <c r="K47" s="23"/>
      <c r="M47" s="398">
        <v>17</v>
      </c>
      <c r="N47" s="112" t="str">
        <f>B47</f>
        <v>Весна</v>
      </c>
      <c r="O47" s="343">
        <f t="shared" si="0"/>
        <v>36</v>
      </c>
      <c r="P47" s="432"/>
      <c r="Q47" s="299"/>
      <c r="R47" s="346">
        <f>'19,00'!O281</f>
        <v>24</v>
      </c>
      <c r="S47" s="350">
        <f t="shared" si="1"/>
        <v>12</v>
      </c>
      <c r="T47" s="352"/>
      <c r="U47" s="5"/>
      <c r="V47" s="346">
        <f>'19,00'!O282</f>
        <v>24</v>
      </c>
      <c r="W47" s="22"/>
      <c r="X47" s="22"/>
      <c r="Y47" s="22"/>
      <c r="Z47" s="22"/>
      <c r="AA47" s="23"/>
    </row>
    <row r="48" spans="1:27" ht="25.5" customHeight="1">
      <c r="A48" s="398">
        <v>18</v>
      </c>
      <c r="B48" s="112" t="s">
        <v>614</v>
      </c>
      <c r="C48" s="110"/>
      <c r="D48" s="130">
        <f>'10,00'!F333</f>
        <v>0</v>
      </c>
      <c r="E48" s="111"/>
      <c r="F48" s="130">
        <f>'10,00'!F334</f>
        <v>0</v>
      </c>
      <c r="G48" s="22"/>
      <c r="H48" s="22"/>
      <c r="I48" s="22"/>
      <c r="J48" s="22"/>
      <c r="K48" s="23"/>
      <c r="M48" s="398">
        <v>18</v>
      </c>
      <c r="N48" s="112" t="str">
        <f>B48</f>
        <v>12 мкрн</v>
      </c>
      <c r="O48" s="343">
        <f t="shared" si="0"/>
        <v>0</v>
      </c>
      <c r="P48" s="432"/>
      <c r="Q48" s="299"/>
      <c r="R48" s="346">
        <f>'19,00'!F334</f>
        <v>0</v>
      </c>
      <c r="S48" s="350">
        <f t="shared" si="1"/>
        <v>0</v>
      </c>
      <c r="T48" s="352"/>
      <c r="U48" s="5"/>
      <c r="V48" s="346">
        <f>'19,00'!F335</f>
        <v>0</v>
      </c>
      <c r="W48" s="22"/>
      <c r="X48" s="22"/>
      <c r="Y48" s="22"/>
      <c r="Z48" s="22"/>
      <c r="AA48" s="23"/>
    </row>
    <row r="49" spans="1:27" ht="25.5" customHeight="1" thickBot="1">
      <c r="A49" s="398">
        <v>19</v>
      </c>
      <c r="B49" s="112" t="s">
        <v>352</v>
      </c>
      <c r="C49" s="110"/>
      <c r="D49" s="130">
        <f>'10,00'!O333</f>
        <v>0</v>
      </c>
      <c r="E49" s="111"/>
      <c r="F49" s="130">
        <f>'10,00'!O334</f>
        <v>0</v>
      </c>
      <c r="G49" s="22"/>
      <c r="H49" s="22"/>
      <c r="I49" s="22"/>
      <c r="J49" s="22"/>
      <c r="K49" s="23"/>
      <c r="M49" s="398">
        <v>19</v>
      </c>
      <c r="N49" s="112"/>
      <c r="O49" s="343"/>
      <c r="P49" s="432"/>
      <c r="Q49" s="299"/>
      <c r="R49" s="346"/>
      <c r="S49" s="350"/>
      <c r="T49" s="352"/>
      <c r="U49" s="5"/>
      <c r="V49" s="346"/>
      <c r="W49" s="22"/>
      <c r="X49" s="22"/>
      <c r="Y49" s="22"/>
      <c r="Z49" s="22"/>
      <c r="AA49" s="23"/>
    </row>
    <row r="50" spans="1:27" ht="25.5" customHeight="1" thickBot="1">
      <c r="A50" s="5065" t="s">
        <v>154</v>
      </c>
      <c r="B50" s="5066"/>
      <c r="C50" s="127"/>
      <c r="D50" s="339">
        <f>SUM(D31:D49)</f>
        <v>179</v>
      </c>
      <c r="E50" s="340"/>
      <c r="F50" s="339">
        <f>SUM(F31:F49)</f>
        <v>228</v>
      </c>
      <c r="G50" s="22"/>
      <c r="H50" s="22"/>
      <c r="I50" s="22"/>
      <c r="J50" s="22"/>
      <c r="K50" s="23"/>
      <c r="M50" s="5065" t="s">
        <v>154</v>
      </c>
      <c r="N50" s="5066"/>
      <c r="O50" s="349">
        <f>SUM(O31:O49)</f>
        <v>179</v>
      </c>
      <c r="P50" s="349">
        <f>SUM(P31:P49)</f>
        <v>0</v>
      </c>
      <c r="Q50" s="399"/>
      <c r="R50" s="347">
        <f>SUM(R31:R49)</f>
        <v>176</v>
      </c>
      <c r="S50" s="399">
        <f>SUM(S31:S49)</f>
        <v>228</v>
      </c>
      <c r="T50" s="351"/>
      <c r="U50" s="399"/>
      <c r="V50" s="347">
        <f>SUM(V31:V49)</f>
        <v>269</v>
      </c>
      <c r="W50" s="22"/>
      <c r="X50" s="22"/>
      <c r="Y50" s="22"/>
      <c r="Z50" s="22"/>
      <c r="AA50" s="23"/>
    </row>
    <row r="51" spans="1:27" ht="25.5" customHeight="1">
      <c r="A51" s="5067" t="s">
        <v>155</v>
      </c>
      <c r="B51" s="5068"/>
      <c r="C51" s="113"/>
      <c r="D51" s="114"/>
      <c r="E51" s="115"/>
      <c r="F51" s="114"/>
      <c r="G51" s="116"/>
      <c r="H51" s="116"/>
      <c r="I51" s="117"/>
      <c r="J51" s="117"/>
      <c r="K51" s="118"/>
      <c r="M51" s="5067" t="s">
        <v>155</v>
      </c>
      <c r="N51" s="5068"/>
      <c r="O51" s="113"/>
      <c r="P51" s="353"/>
      <c r="Q51" s="353"/>
      <c r="R51" s="114"/>
      <c r="S51" s="115"/>
      <c r="T51" s="353"/>
      <c r="U51" s="353"/>
      <c r="V51" s="114"/>
      <c r="W51" s="116"/>
      <c r="X51" s="116"/>
      <c r="Y51" s="117"/>
      <c r="Z51" s="117"/>
      <c r="AA51" s="118"/>
    </row>
    <row r="52" spans="1:27" ht="25.5" customHeight="1">
      <c r="A52" s="5069" t="s">
        <v>97</v>
      </c>
      <c r="B52" s="5070"/>
      <c r="C52" s="119"/>
      <c r="D52" s="120"/>
      <c r="E52" s="121"/>
      <c r="F52" s="120"/>
      <c r="G52" s="117"/>
      <c r="H52" s="117"/>
      <c r="I52" s="117"/>
      <c r="J52" s="117"/>
      <c r="K52" s="118"/>
      <c r="M52" s="5069" t="s">
        <v>97</v>
      </c>
      <c r="N52" s="5070"/>
      <c r="O52" s="119"/>
      <c r="P52" s="354"/>
      <c r="Q52" s="354"/>
      <c r="R52" s="120"/>
      <c r="S52" s="121"/>
      <c r="T52" s="354"/>
      <c r="U52" s="354"/>
      <c r="V52" s="120"/>
      <c r="W52" s="117"/>
      <c r="X52" s="117"/>
      <c r="Y52" s="117"/>
      <c r="Z52" s="117"/>
      <c r="AA52" s="118"/>
    </row>
    <row r="53" spans="1:27" ht="25.5" customHeight="1">
      <c r="A53" s="5054" t="s">
        <v>79</v>
      </c>
      <c r="B53" s="5055"/>
      <c r="C53" s="122"/>
      <c r="D53" s="123"/>
      <c r="E53" s="124"/>
      <c r="F53" s="123"/>
      <c r="G53" s="117"/>
      <c r="H53" s="117"/>
      <c r="I53" s="117"/>
      <c r="J53" s="117"/>
      <c r="K53" s="118"/>
      <c r="M53" s="5054" t="s">
        <v>79</v>
      </c>
      <c r="N53" s="5055"/>
      <c r="O53" s="122"/>
      <c r="P53" s="355"/>
      <c r="Q53" s="355"/>
      <c r="R53" s="123"/>
      <c r="S53" s="124"/>
      <c r="T53" s="355"/>
      <c r="U53" s="355"/>
      <c r="V53" s="123"/>
      <c r="W53" s="117"/>
      <c r="X53" s="117"/>
      <c r="Y53" s="117"/>
      <c r="Z53" s="117"/>
      <c r="AA53" s="118"/>
    </row>
    <row r="54" spans="1:27" ht="25.5" customHeight="1" thickBot="1">
      <c r="A54" s="5056" t="s">
        <v>99</v>
      </c>
      <c r="B54" s="4936"/>
      <c r="C54" s="5057"/>
      <c r="D54" s="5059"/>
      <c r="E54" s="5057"/>
      <c r="F54" s="5059"/>
      <c r="G54" s="22"/>
      <c r="H54" s="22"/>
      <c r="I54" s="22"/>
      <c r="J54" s="22"/>
      <c r="K54" s="23"/>
      <c r="M54" s="5056" t="s">
        <v>99</v>
      </c>
      <c r="N54" s="4936"/>
      <c r="O54" s="5057"/>
      <c r="P54" s="5058"/>
      <c r="Q54" s="5058"/>
      <c r="R54" s="5059"/>
      <c r="S54" s="5057"/>
      <c r="T54" s="5058"/>
      <c r="U54" s="5058"/>
      <c r="V54" s="5059"/>
      <c r="W54" s="22"/>
      <c r="X54" s="22"/>
      <c r="Y54" s="22"/>
      <c r="Z54" s="22"/>
      <c r="AA54" s="23"/>
    </row>
    <row r="55" spans="1:27" ht="19.5" customHeight="1" thickBot="1">
      <c r="A55" s="341"/>
      <c r="B55" s="125"/>
      <c r="C55" s="126"/>
      <c r="D55" s="126"/>
      <c r="E55" s="3"/>
      <c r="F55" s="3"/>
      <c r="G55" s="22"/>
      <c r="H55" s="22"/>
      <c r="I55" s="22"/>
      <c r="J55" s="22"/>
      <c r="K55" s="23"/>
      <c r="M55" s="341"/>
      <c r="N55" s="125"/>
      <c r="O55" s="126"/>
      <c r="P55" s="126"/>
      <c r="Q55" s="126"/>
      <c r="R55" s="126"/>
      <c r="S55" s="3"/>
      <c r="T55" s="3"/>
      <c r="U55" s="3"/>
      <c r="V55" s="3"/>
      <c r="W55" s="22"/>
      <c r="X55" s="22"/>
      <c r="Y55" s="22"/>
      <c r="Z55" s="22"/>
      <c r="AA55" s="23"/>
    </row>
    <row r="56" spans="1:27" ht="19.5" customHeight="1" thickBot="1">
      <c r="A56" s="127"/>
      <c r="B56" s="128"/>
      <c r="C56" s="128"/>
      <c r="D56" s="128"/>
      <c r="E56" s="128"/>
      <c r="F56" s="129" t="s">
        <v>100</v>
      </c>
      <c r="G56" s="5127"/>
      <c r="H56" s="5128"/>
      <c r="I56" s="5128"/>
      <c r="J56" s="5128"/>
      <c r="K56" s="5129"/>
      <c r="M56" s="127"/>
      <c r="N56" s="128"/>
      <c r="O56" s="128"/>
      <c r="P56" s="423"/>
      <c r="Q56" s="435"/>
      <c r="R56" s="128"/>
      <c r="S56" s="128"/>
      <c r="T56" s="128"/>
      <c r="U56" s="435"/>
      <c r="V56" s="129" t="s">
        <v>100</v>
      </c>
      <c r="W56" s="5060"/>
      <c r="X56" s="5061"/>
      <c r="Y56" s="5061"/>
      <c r="Z56" s="5061"/>
      <c r="AA56" s="5062"/>
    </row>
  </sheetData>
  <mergeCells count="196">
    <mergeCell ref="Q8:R8"/>
    <mergeCell ref="C9:D9"/>
    <mergeCell ref="G9:H9"/>
    <mergeCell ref="I9:K9"/>
    <mergeCell ref="C10:D10"/>
    <mergeCell ref="G10:H10"/>
    <mergeCell ref="I10:K10"/>
    <mergeCell ref="C7:D7"/>
    <mergeCell ref="C6:D6"/>
    <mergeCell ref="I6:K6"/>
    <mergeCell ref="O7:R7"/>
    <mergeCell ref="O9:R9"/>
    <mergeCell ref="A1:K1"/>
    <mergeCell ref="C2:D2"/>
    <mergeCell ref="E2:F2"/>
    <mergeCell ref="G2:H2"/>
    <mergeCell ref="I2:K2"/>
    <mergeCell ref="I3:K3"/>
    <mergeCell ref="C4:D4"/>
    <mergeCell ref="I4:K4"/>
    <mergeCell ref="I5:K5"/>
    <mergeCell ref="C13:D13"/>
    <mergeCell ref="G13:H13"/>
    <mergeCell ref="I13:K13"/>
    <mergeCell ref="C16:D16"/>
    <mergeCell ref="G16:H16"/>
    <mergeCell ref="I16:K16"/>
    <mergeCell ref="C11:D11"/>
    <mergeCell ref="G11:H11"/>
    <mergeCell ref="I11:K11"/>
    <mergeCell ref="C12:D12"/>
    <mergeCell ref="G12:H12"/>
    <mergeCell ref="I12:K12"/>
    <mergeCell ref="C17:D17"/>
    <mergeCell ref="E17:F17"/>
    <mergeCell ref="G17:H17"/>
    <mergeCell ref="I17:K17"/>
    <mergeCell ref="C18:D18"/>
    <mergeCell ref="E18:F21"/>
    <mergeCell ref="G18:H18"/>
    <mergeCell ref="I18:K20"/>
    <mergeCell ref="C19:D19"/>
    <mergeCell ref="G19:H19"/>
    <mergeCell ref="C20:D20"/>
    <mergeCell ref="G20:H20"/>
    <mergeCell ref="C21:D21"/>
    <mergeCell ref="G21:H21"/>
    <mergeCell ref="I21:K21"/>
    <mergeCell ref="C23:D23"/>
    <mergeCell ref="E23:F23"/>
    <mergeCell ref="G23:H23"/>
    <mergeCell ref="I23:J23"/>
    <mergeCell ref="C24:D24"/>
    <mergeCell ref="E24:F24"/>
    <mergeCell ref="G24:H24"/>
    <mergeCell ref="I24:J24"/>
    <mergeCell ref="A22:K22"/>
    <mergeCell ref="A50:B50"/>
    <mergeCell ref="A51:B51"/>
    <mergeCell ref="A52:B52"/>
    <mergeCell ref="A53:B53"/>
    <mergeCell ref="A54:B54"/>
    <mergeCell ref="C54:D54"/>
    <mergeCell ref="A29:B30"/>
    <mergeCell ref="C29:C30"/>
    <mergeCell ref="D29:D30"/>
    <mergeCell ref="M1:AA1"/>
    <mergeCell ref="O2:R2"/>
    <mergeCell ref="S2:V2"/>
    <mergeCell ref="W2:X2"/>
    <mergeCell ref="Y2:AA2"/>
    <mergeCell ref="G29:G30"/>
    <mergeCell ref="H29:H30"/>
    <mergeCell ref="E54:F54"/>
    <mergeCell ref="G56:K56"/>
    <mergeCell ref="E29:E30"/>
    <mergeCell ref="F29:F30"/>
    <mergeCell ref="A25:K25"/>
    <mergeCell ref="C26:D26"/>
    <mergeCell ref="E26:F26"/>
    <mergeCell ref="G26:H26"/>
    <mergeCell ref="C27:D27"/>
    <mergeCell ref="E27:F27"/>
    <mergeCell ref="G27:H27"/>
    <mergeCell ref="I27:K28"/>
    <mergeCell ref="A28:B28"/>
    <mergeCell ref="C28:D28"/>
    <mergeCell ref="E28:F28"/>
    <mergeCell ref="G28:H28"/>
    <mergeCell ref="B23:B24"/>
    <mergeCell ref="W9:X9"/>
    <mergeCell ref="Y9:AA9"/>
    <mergeCell ref="O10:R10"/>
    <mergeCell ref="W10:X10"/>
    <mergeCell ref="Y10:AA10"/>
    <mergeCell ref="Y3:AA3"/>
    <mergeCell ref="O4:R4"/>
    <mergeCell ref="Y4:AA4"/>
    <mergeCell ref="Y5:AA5"/>
    <mergeCell ref="O6:R6"/>
    <mergeCell ref="Y6:AA6"/>
    <mergeCell ref="T3:U3"/>
    <mergeCell ref="T4:U4"/>
    <mergeCell ref="T5:U5"/>
    <mergeCell ref="T6:U6"/>
    <mergeCell ref="T7:U7"/>
    <mergeCell ref="T8:U8"/>
    <mergeCell ref="T9:U9"/>
    <mergeCell ref="T10:U10"/>
    <mergeCell ref="O3:P3"/>
    <mergeCell ref="Q3:R3"/>
    <mergeCell ref="O5:P5"/>
    <mergeCell ref="Q5:R5"/>
    <mergeCell ref="O8:P8"/>
    <mergeCell ref="O13:R13"/>
    <mergeCell ref="W13:X13"/>
    <mergeCell ref="Y13:AA13"/>
    <mergeCell ref="O16:R16"/>
    <mergeCell ref="W16:X16"/>
    <mergeCell ref="Y16:AA16"/>
    <mergeCell ref="O11:R11"/>
    <mergeCell ref="W11:X11"/>
    <mergeCell ref="Y11:AA11"/>
    <mergeCell ref="O12:R12"/>
    <mergeCell ref="W12:X12"/>
    <mergeCell ref="Y12:AA12"/>
    <mergeCell ref="T11:U11"/>
    <mergeCell ref="T12:U12"/>
    <mergeCell ref="T13:U13"/>
    <mergeCell ref="T14:U14"/>
    <mergeCell ref="T15:U15"/>
    <mergeCell ref="T16:U16"/>
    <mergeCell ref="O17:R17"/>
    <mergeCell ref="S17:V17"/>
    <mergeCell ref="W17:X17"/>
    <mergeCell ref="Y17:AA17"/>
    <mergeCell ref="O18:R18"/>
    <mergeCell ref="S18:V21"/>
    <mergeCell ref="W18:X18"/>
    <mergeCell ref="Y18:AA20"/>
    <mergeCell ref="O19:R19"/>
    <mergeCell ref="W19:X19"/>
    <mergeCell ref="O20:R20"/>
    <mergeCell ref="W20:X20"/>
    <mergeCell ref="O21:R21"/>
    <mergeCell ref="W21:X21"/>
    <mergeCell ref="Y21:AA21"/>
    <mergeCell ref="M22:AA22"/>
    <mergeCell ref="N23:N24"/>
    <mergeCell ref="O23:R23"/>
    <mergeCell ref="S23:V23"/>
    <mergeCell ref="W23:X23"/>
    <mergeCell ref="Y23:Z23"/>
    <mergeCell ref="O24:R24"/>
    <mergeCell ref="S24:V24"/>
    <mergeCell ref="W24:X24"/>
    <mergeCell ref="Y24:Z24"/>
    <mergeCell ref="M25:AA25"/>
    <mergeCell ref="O26:R26"/>
    <mergeCell ref="S26:V26"/>
    <mergeCell ref="W26:X26"/>
    <mergeCell ref="O27:R27"/>
    <mergeCell ref="S27:V27"/>
    <mergeCell ref="W27:X27"/>
    <mergeCell ref="Y27:AA28"/>
    <mergeCell ref="M28:N28"/>
    <mergeCell ref="O28:R28"/>
    <mergeCell ref="S28:V28"/>
    <mergeCell ref="W28:X28"/>
    <mergeCell ref="W29:W30"/>
    <mergeCell ref="X29:X30"/>
    <mergeCell ref="M50:N50"/>
    <mergeCell ref="M51:N51"/>
    <mergeCell ref="M52:N52"/>
    <mergeCell ref="M29:N30"/>
    <mergeCell ref="O29:O30"/>
    <mergeCell ref="R29:R30"/>
    <mergeCell ref="S29:S30"/>
    <mergeCell ref="V29:V30"/>
    <mergeCell ref="T29:T30"/>
    <mergeCell ref="P29:P30"/>
    <mergeCell ref="Q29:Q30"/>
    <mergeCell ref="U29:U30"/>
    <mergeCell ref="X31:Z32"/>
    <mergeCell ref="Y33:Z33"/>
    <mergeCell ref="Y34:Z34"/>
    <mergeCell ref="Y35:Z35"/>
    <mergeCell ref="H31:J32"/>
    <mergeCell ref="I33:J33"/>
    <mergeCell ref="I34:J34"/>
    <mergeCell ref="I35:J35"/>
    <mergeCell ref="M53:N53"/>
    <mergeCell ref="M54:N54"/>
    <mergeCell ref="O54:R54"/>
    <mergeCell ref="S54:V54"/>
    <mergeCell ref="W56:AA56"/>
  </mergeCells>
  <pageMargins left="0.39370078740157483" right="0.19685039370078741" top="0.23622047244094491" bottom="0.27559055118110237" header="0.19685039370078741" footer="0.23622047244094491"/>
  <pageSetup paperSize="9" scale="58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44">
    <tabColor rgb="FF00B050"/>
  </sheetPr>
  <dimension ref="A1:BF228"/>
  <sheetViews>
    <sheetView tabSelected="1" topLeftCell="B1" zoomScaleNormal="100" workbookViewId="0">
      <pane xSplit="2" topLeftCell="F1" activePane="topRight" state="frozen"/>
      <selection activeCell="B1" sqref="B1"/>
      <selection pane="topRight" activeCell="BF209" sqref="B1:BF209"/>
    </sheetView>
  </sheetViews>
  <sheetFormatPr defaultColWidth="9.140625" defaultRowHeight="15"/>
  <cols>
    <col min="1" max="1" width="1.7109375" style="1169" hidden="1" customWidth="1"/>
    <col min="2" max="2" width="4.7109375" style="1395" customWidth="1"/>
    <col min="3" max="3" width="31.42578125" style="1118" customWidth="1"/>
    <col min="4" max="4" width="9.140625" style="1118" hidden="1" customWidth="1"/>
    <col min="5" max="5" width="8.5703125" style="1118" hidden="1" customWidth="1"/>
    <col min="6" max="6" width="9.7109375" style="1151" customWidth="1"/>
    <col min="7" max="7" width="16.85546875" style="1151" hidden="1" customWidth="1"/>
    <col min="8" max="9" width="7.140625" style="1151" hidden="1" customWidth="1"/>
    <col min="10" max="10" width="8.7109375" style="1151" hidden="1" customWidth="1"/>
    <col min="11" max="11" width="8.28515625" style="1118" hidden="1" customWidth="1"/>
    <col min="12" max="12" width="8.5703125" style="1118" hidden="1" customWidth="1"/>
    <col min="13" max="13" width="11.42578125" style="1118" hidden="1" customWidth="1"/>
    <col min="14" max="14" width="11.42578125" style="1118" customWidth="1"/>
    <col min="15" max="15" width="16" style="1118" hidden="1" customWidth="1"/>
    <col min="16" max="16" width="8.28515625" style="1118" hidden="1" customWidth="1"/>
    <col min="17" max="17" width="7.140625" style="1118" hidden="1" customWidth="1"/>
    <col min="18" max="18" width="9.42578125" style="1118" hidden="1" customWidth="1"/>
    <col min="19" max="19" width="8.28515625" style="1118" hidden="1" customWidth="1"/>
    <col min="20" max="20" width="8.7109375" style="1118" hidden="1" customWidth="1"/>
    <col min="21" max="21" width="10.140625" style="1118" hidden="1" customWidth="1"/>
    <col min="22" max="22" width="11" style="1118" hidden="1" customWidth="1"/>
    <col min="23" max="23" width="16.85546875" style="1118" hidden="1" customWidth="1"/>
    <col min="24" max="24" width="8.28515625" style="1118" hidden="1" customWidth="1"/>
    <col min="25" max="25" width="7.28515625" style="1118" hidden="1" customWidth="1"/>
    <col min="26" max="26" width="8.5703125" style="1118" hidden="1" customWidth="1"/>
    <col min="27" max="27" width="8.28515625" style="1118" hidden="1" customWidth="1"/>
    <col min="28" max="28" width="8.7109375" style="1169" hidden="1" customWidth="1"/>
    <col min="29" max="29" width="11.28515625" style="1169" hidden="1" customWidth="1"/>
    <col min="30" max="30" width="11.5703125" style="1169" customWidth="1"/>
    <col min="31" max="31" width="18.7109375" style="1169" hidden="1" customWidth="1"/>
    <col min="32" max="32" width="8.28515625" style="1169" hidden="1" customWidth="1"/>
    <col min="33" max="33" width="7.140625" style="1169" hidden="1" customWidth="1"/>
    <col min="34" max="34" width="7.28515625" style="1169" hidden="1" customWidth="1"/>
    <col min="35" max="35" width="8.28515625" style="1169" hidden="1" customWidth="1"/>
    <col min="36" max="36" width="9" style="1169" hidden="1" customWidth="1"/>
    <col min="37" max="37" width="13.140625" style="1169" hidden="1" customWidth="1"/>
    <col min="38" max="38" width="16.85546875" style="1169" hidden="1" customWidth="1"/>
    <col min="39" max="39" width="7.140625" style="1169" hidden="1" customWidth="1"/>
    <col min="40" max="40" width="11.7109375" style="1220" hidden="1" customWidth="1"/>
    <col min="41" max="41" width="23.42578125" style="1169" hidden="1" customWidth="1"/>
    <col min="42" max="42" width="11.140625" style="1169" hidden="1" customWidth="1"/>
    <col min="43" max="43" width="21" style="1169" hidden="1" customWidth="1"/>
    <col min="44" max="44" width="7.140625" style="1169" hidden="1" customWidth="1"/>
    <col min="45" max="45" width="23.42578125" style="1169" hidden="1" customWidth="1"/>
    <col min="46" max="46" width="11.140625" style="1169" hidden="1" customWidth="1"/>
    <col min="47" max="47" width="21" style="1169" hidden="1" customWidth="1"/>
    <col min="48" max="48" width="7" style="1169" hidden="1" customWidth="1"/>
    <col min="49" max="49" width="3.42578125" style="1169" hidden="1" customWidth="1"/>
    <col min="50" max="50" width="23.42578125" style="1169" hidden="1" customWidth="1"/>
    <col min="51" max="51" width="11.140625" style="1169" hidden="1" customWidth="1"/>
    <col min="52" max="52" width="21" style="1169" hidden="1" customWidth="1"/>
    <col min="53" max="53" width="7.140625" style="1169" hidden="1" customWidth="1"/>
    <col min="54" max="54" width="23.42578125" style="1169" hidden="1" customWidth="1"/>
    <col min="55" max="55" width="11.140625" style="1169" hidden="1" customWidth="1"/>
    <col min="56" max="56" width="21" style="1169" hidden="1" customWidth="1"/>
    <col min="57" max="57" width="7" style="1169" hidden="1" customWidth="1"/>
    <col min="58" max="16384" width="9.140625" style="1169"/>
  </cols>
  <sheetData>
    <row r="1" spans="1:58" ht="28.5" customHeight="1" thickBot="1">
      <c r="A1" s="1373"/>
      <c r="B1" s="5682">
        <v>44606</v>
      </c>
      <c r="C1" s="5683"/>
      <c r="D1" s="5684"/>
      <c r="E1" s="5684"/>
      <c r="F1" s="5684"/>
      <c r="G1" s="5684"/>
      <c r="H1" s="5684"/>
      <c r="I1" s="5685"/>
      <c r="J1" s="5684"/>
      <c r="K1" s="5686"/>
      <c r="L1" s="5687"/>
      <c r="M1" s="5687"/>
      <c r="N1" s="5688">
        <f>B1</f>
        <v>44606</v>
      </c>
      <c r="O1" s="5689"/>
      <c r="P1" s="5689"/>
      <c r="Q1" s="5689"/>
      <c r="R1" s="5690"/>
      <c r="S1" s="5691"/>
      <c r="T1" s="5689"/>
      <c r="U1" s="5689"/>
      <c r="V1" s="5688">
        <f>N1</f>
        <v>44606</v>
      </c>
      <c r="W1" s="5689"/>
      <c r="X1" s="5689"/>
      <c r="Y1" s="5692"/>
      <c r="Z1" s="5689"/>
      <c r="AA1" s="5691"/>
      <c r="AB1" s="5689"/>
      <c r="AC1" s="5689"/>
      <c r="AD1" s="5688">
        <f>B1</f>
        <v>44606</v>
      </c>
      <c r="AE1" s="5689"/>
      <c r="AF1" s="5689"/>
      <c r="AG1" s="5689"/>
      <c r="AH1" s="5692"/>
      <c r="AI1" s="5515"/>
      <c r="AJ1" s="5515"/>
      <c r="AK1" s="5516">
        <f>B1</f>
        <v>44606</v>
      </c>
      <c r="AL1" s="5515"/>
      <c r="AM1" s="5517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1"/>
      <c r="BD1" s="1221"/>
      <c r="BE1" s="1221"/>
      <c r="BF1" s="1221"/>
    </row>
    <row r="2" spans="1:58" ht="18.75" customHeight="1">
      <c r="A2" s="1376"/>
      <c r="B2" s="5693"/>
      <c r="C2" s="5694"/>
      <c r="D2" s="3669"/>
      <c r="E2" s="3670"/>
      <c r="F2" s="3670">
        <v>0.22916666666666666</v>
      </c>
      <c r="G2" s="3670"/>
      <c r="H2" s="3670"/>
      <c r="I2" s="3671"/>
      <c r="J2" s="3670"/>
      <c r="K2" s="3669"/>
      <c r="L2" s="3670"/>
      <c r="M2" s="3670"/>
      <c r="N2" s="3672">
        <v>0.54166666666666663</v>
      </c>
      <c r="O2" s="3672"/>
      <c r="P2" s="3672"/>
      <c r="Q2" s="3672"/>
      <c r="R2" s="3671"/>
      <c r="S2" s="3673"/>
      <c r="T2" s="3672"/>
      <c r="U2" s="3672"/>
      <c r="V2" s="3672"/>
      <c r="W2" s="3672"/>
      <c r="X2" s="3672"/>
      <c r="Y2" s="3674"/>
      <c r="Z2" s="3672"/>
      <c r="AA2" s="3673"/>
      <c r="AB2" s="3672"/>
      <c r="AC2" s="3672"/>
      <c r="AD2" s="3672">
        <v>0.79166666666666663</v>
      </c>
      <c r="AE2" s="3672"/>
      <c r="AF2" s="3672"/>
      <c r="AG2" s="3672"/>
      <c r="AH2" s="3674"/>
      <c r="AI2" s="5527"/>
      <c r="AJ2" s="5527"/>
      <c r="AK2" s="5527" t="s">
        <v>311</v>
      </c>
      <c r="AL2" s="5527"/>
      <c r="AM2" s="5528"/>
      <c r="AO2" s="5529" t="s">
        <v>601</v>
      </c>
      <c r="AP2" s="5695"/>
      <c r="AQ2" s="5696">
        <v>0.4375</v>
      </c>
      <c r="AR2" s="5532"/>
      <c r="AS2" s="5529" t="str">
        <f>AO2</f>
        <v>Павильон Оазис               Ай-Пери</v>
      </c>
      <c r="AT2" s="5695"/>
      <c r="AU2" s="5696">
        <v>0</v>
      </c>
      <c r="AV2" s="5532"/>
      <c r="AW2" s="1221"/>
      <c r="AX2" s="5529" t="str">
        <f>AS2</f>
        <v>Павильон Оазис               Ай-Пери</v>
      </c>
      <c r="AY2" s="5695"/>
      <c r="AZ2" s="5696">
        <v>0</v>
      </c>
      <c r="BA2" s="5532"/>
      <c r="BB2" s="5529" t="str">
        <f>AO2</f>
        <v>Павильон Оазис               Ай-Пери</v>
      </c>
      <c r="BC2" s="5695"/>
      <c r="BD2" s="5696">
        <v>0</v>
      </c>
      <c r="BE2" s="5532"/>
      <c r="BF2" s="1221"/>
    </row>
    <row r="3" spans="1:58" s="1233" customFormat="1" ht="18.75" customHeight="1" thickBot="1">
      <c r="A3" s="1379"/>
      <c r="B3" s="1134"/>
      <c r="C3" s="1161"/>
      <c r="D3" s="1134"/>
      <c r="E3" s="1133"/>
      <c r="F3" s="1134" t="s">
        <v>489</v>
      </c>
      <c r="G3" s="1133"/>
      <c r="H3" s="1133"/>
      <c r="I3" s="1161"/>
      <c r="J3" s="1133"/>
      <c r="K3" s="1134"/>
      <c r="L3" s="1133"/>
      <c r="M3" s="1133"/>
      <c r="N3" s="1186" t="s">
        <v>491</v>
      </c>
      <c r="O3" s="1186"/>
      <c r="P3" s="1186"/>
      <c r="Q3" s="1186"/>
      <c r="R3" s="1161"/>
      <c r="S3" s="1187"/>
      <c r="T3" s="1186"/>
      <c r="U3" s="1186"/>
      <c r="V3" s="1186" t="s">
        <v>491</v>
      </c>
      <c r="W3" s="1186"/>
      <c r="X3" s="1186"/>
      <c r="Y3" s="1200"/>
      <c r="Z3" s="1186"/>
      <c r="AA3" s="1187"/>
      <c r="AB3" s="1186"/>
      <c r="AC3" s="1186"/>
      <c r="AD3" s="1186" t="s">
        <v>491</v>
      </c>
      <c r="AE3" s="1186"/>
      <c r="AF3" s="1186"/>
      <c r="AG3" s="1186"/>
      <c r="AH3" s="1200"/>
      <c r="AI3" s="1186"/>
      <c r="AJ3" s="1186"/>
      <c r="AK3" s="1186" t="s">
        <v>491</v>
      </c>
      <c r="AL3" s="1186"/>
      <c r="AM3" s="1200"/>
      <c r="AN3" s="1206"/>
      <c r="AO3" s="5697"/>
      <c r="AP3" s="5698"/>
      <c r="AQ3" s="5699"/>
      <c r="AR3" s="5700"/>
      <c r="AS3" s="5697"/>
      <c r="AT3" s="5698"/>
      <c r="AU3" s="5699"/>
      <c r="AV3" s="5700"/>
      <c r="AW3" s="5543"/>
      <c r="AX3" s="5697"/>
      <c r="AY3" s="5698"/>
      <c r="AZ3" s="5699"/>
      <c r="BA3" s="5700"/>
      <c r="BB3" s="5697"/>
      <c r="BC3" s="5698"/>
      <c r="BD3" s="5699"/>
      <c r="BE3" s="5700"/>
      <c r="BF3" s="5543"/>
    </row>
    <row r="4" spans="1:58" ht="18.75">
      <c r="A4" s="1380"/>
      <c r="B4" s="5544" t="s">
        <v>1</v>
      </c>
      <c r="C4" s="5551"/>
      <c r="D4" s="5701">
        <v>0.22916666666666666</v>
      </c>
      <c r="E4" s="5553" t="s">
        <v>250</v>
      </c>
      <c r="F4" s="5554" t="s">
        <v>17</v>
      </c>
      <c r="G4" s="5549" t="s">
        <v>393</v>
      </c>
      <c r="H4" s="5549"/>
      <c r="I4" s="5550"/>
      <c r="J4" s="5702"/>
      <c r="K4" s="5552">
        <v>0.54166666666666663</v>
      </c>
      <c r="L4" s="5553" t="s">
        <v>6</v>
      </c>
      <c r="M4" s="5553" t="s">
        <v>229</v>
      </c>
      <c r="N4" s="5554" t="s">
        <v>17</v>
      </c>
      <c r="O4" s="5549" t="s">
        <v>692</v>
      </c>
      <c r="P4" s="5549"/>
      <c r="Q4" s="5549"/>
      <c r="R4" s="5550"/>
      <c r="S4" s="5703"/>
      <c r="T4" s="5553" t="s">
        <v>6</v>
      </c>
      <c r="U4" s="5553" t="s">
        <v>229</v>
      </c>
      <c r="V4" s="5554" t="s">
        <v>17</v>
      </c>
      <c r="W4" s="5549" t="s">
        <v>312</v>
      </c>
      <c r="X4" s="5549"/>
      <c r="Y4" s="5549"/>
      <c r="Z4" s="5702"/>
      <c r="AA4" s="5552">
        <v>0.79166666666666663</v>
      </c>
      <c r="AB4" s="5553" t="s">
        <v>6</v>
      </c>
      <c r="AC4" s="5553" t="s">
        <v>229</v>
      </c>
      <c r="AD4" s="5554" t="s">
        <v>17</v>
      </c>
      <c r="AE4" s="5555" t="s">
        <v>691</v>
      </c>
      <c r="AF4" s="5549"/>
      <c r="AG4" s="5549"/>
      <c r="AH4" s="5550"/>
      <c r="AI4" s="5704" t="s">
        <v>249</v>
      </c>
      <c r="AJ4" s="5553" t="s">
        <v>250</v>
      </c>
      <c r="AK4" s="5554" t="s">
        <v>17</v>
      </c>
      <c r="AL4" s="5564" t="s">
        <v>314</v>
      </c>
      <c r="AM4" s="5565"/>
      <c r="AN4" s="5705"/>
      <c r="AO4" s="5544"/>
      <c r="AP4" s="5553" t="s">
        <v>229</v>
      </c>
      <c r="AQ4" s="5706" t="s">
        <v>314</v>
      </c>
      <c r="AR4" s="5707"/>
      <c r="AS4" s="5544"/>
      <c r="AT4" s="5553" t="s">
        <v>229</v>
      </c>
      <c r="AU4" s="5706" t="s">
        <v>314</v>
      </c>
      <c r="AV4" s="5707"/>
      <c r="AW4" s="1221"/>
      <c r="AX4" s="5544"/>
      <c r="AY4" s="5553" t="s">
        <v>229</v>
      </c>
      <c r="AZ4" s="5706" t="s">
        <v>314</v>
      </c>
      <c r="BA4" s="5707"/>
      <c r="BB4" s="5544"/>
      <c r="BC4" s="5553" t="s">
        <v>229</v>
      </c>
      <c r="BD4" s="5706" t="s">
        <v>314</v>
      </c>
      <c r="BE4" s="5707"/>
      <c r="BF4" s="1221"/>
    </row>
    <row r="5" spans="1:58" ht="18.75" customHeight="1">
      <c r="A5" s="1380"/>
      <c r="B5" s="2082">
        <v>1</v>
      </c>
      <c r="C5" s="1372" t="s">
        <v>767</v>
      </c>
      <c r="D5" s="1372">
        <v>5</v>
      </c>
      <c r="E5" s="1372"/>
      <c r="F5" s="5572">
        <f>D5-E5</f>
        <v>5</v>
      </c>
      <c r="G5" s="2573" t="s">
        <v>39</v>
      </c>
      <c r="H5" s="5708">
        <f>I5</f>
        <v>12</v>
      </c>
      <c r="I5" s="2087">
        <v>12</v>
      </c>
      <c r="J5" s="5709"/>
      <c r="K5" s="1372">
        <v>10</v>
      </c>
      <c r="L5" s="1372">
        <v>10</v>
      </c>
      <c r="M5" s="1372"/>
      <c r="N5" s="5572">
        <f>K5-L5+M5</f>
        <v>0</v>
      </c>
      <c r="O5" s="2573" t="s">
        <v>39</v>
      </c>
      <c r="P5" s="2573"/>
      <c r="Q5" s="5710">
        <f>'Оз 13;00'!E12</f>
        <v>16</v>
      </c>
      <c r="R5" s="2089">
        <v>16</v>
      </c>
      <c r="S5" s="5579"/>
      <c r="T5" s="1372"/>
      <c r="U5" s="1372"/>
      <c r="V5" s="5572">
        <f>S5-T5+U5</f>
        <v>0</v>
      </c>
      <c r="W5" s="2573" t="s">
        <v>39</v>
      </c>
      <c r="X5" s="5710">
        <f>'Оз 16,00'!E9</f>
        <v>0</v>
      </c>
      <c r="Y5" s="5711"/>
      <c r="Z5" s="5712"/>
      <c r="AA5" s="5580">
        <v>10</v>
      </c>
      <c r="AB5" s="1372"/>
      <c r="AC5" s="1372"/>
      <c r="AD5" s="5572">
        <f t="shared" ref="AD5:AD7" si="0">AA5-AB5+AC5</f>
        <v>10</v>
      </c>
      <c r="AE5" s="5713" t="s">
        <v>39</v>
      </c>
      <c r="AF5" s="1387"/>
      <c r="AG5" s="5710">
        <f>'Оз 19;00'!E12</f>
        <v>18</v>
      </c>
      <c r="AH5" s="2087">
        <v>18</v>
      </c>
      <c r="AI5" s="5580"/>
      <c r="AJ5" s="1372"/>
      <c r="AK5" s="5572">
        <f t="shared" ref="AK5:AK11" si="1">AI5-AJ5</f>
        <v>0</v>
      </c>
      <c r="AL5" s="2573" t="s">
        <v>39</v>
      </c>
      <c r="AM5" s="2582"/>
      <c r="AN5" s="3291"/>
      <c r="AO5" s="5635" t="s">
        <v>767</v>
      </c>
      <c r="AP5" s="5636"/>
      <c r="AQ5" s="2573" t="s">
        <v>39</v>
      </c>
      <c r="AR5" s="2582"/>
      <c r="AS5" s="5635" t="s">
        <v>767</v>
      </c>
      <c r="AT5" s="5636"/>
      <c r="AU5" s="2573" t="s">
        <v>39</v>
      </c>
      <c r="AV5" s="2582"/>
      <c r="AW5" s="1221"/>
      <c r="AX5" s="5635" t="s">
        <v>767</v>
      </c>
      <c r="AY5" s="5636"/>
      <c r="AZ5" s="2573" t="s">
        <v>39</v>
      </c>
      <c r="BA5" s="2582"/>
      <c r="BB5" s="5635" t="s">
        <v>767</v>
      </c>
      <c r="BC5" s="5636"/>
      <c r="BD5" s="2573" t="s">
        <v>39</v>
      </c>
      <c r="BE5" s="2582"/>
      <c r="BF5" s="1221"/>
    </row>
    <row r="6" spans="1:58" ht="18.75" customHeight="1">
      <c r="A6" s="1380"/>
      <c r="B6" s="2082">
        <v>2</v>
      </c>
      <c r="C6" s="1372" t="s">
        <v>455</v>
      </c>
      <c r="D6" s="1372">
        <v>300</v>
      </c>
      <c r="E6" s="1372"/>
      <c r="F6" s="5572">
        <f>D6-E6</f>
        <v>300</v>
      </c>
      <c r="G6" s="2573" t="s">
        <v>44</v>
      </c>
      <c r="H6" s="5708">
        <f t="shared" ref="H6:H8" si="2">I6</f>
        <v>6</v>
      </c>
      <c r="I6" s="2087">
        <v>6</v>
      </c>
      <c r="J6" s="5709"/>
      <c r="K6" s="1372">
        <v>300</v>
      </c>
      <c r="L6" s="1372"/>
      <c r="M6" s="1372">
        <v>20</v>
      </c>
      <c r="N6" s="5572">
        <f>K6-L6+M6</f>
        <v>320</v>
      </c>
      <c r="O6" s="2573" t="s">
        <v>44</v>
      </c>
      <c r="P6" s="2573"/>
      <c r="Q6" s="5710">
        <f>'Оз 13;00'!E13</f>
        <v>14</v>
      </c>
      <c r="R6" s="2089">
        <v>14</v>
      </c>
      <c r="S6" s="5579"/>
      <c r="T6" s="1372"/>
      <c r="U6" s="1372"/>
      <c r="V6" s="5572">
        <f t="shared" ref="V6" si="3">S6-T6+U6</f>
        <v>0</v>
      </c>
      <c r="W6" s="2573" t="s">
        <v>44</v>
      </c>
      <c r="X6" s="5710">
        <f>'Оз 16,00'!E10</f>
        <v>0</v>
      </c>
      <c r="Y6" s="5711"/>
      <c r="Z6" s="5712"/>
      <c r="AA6" s="5580">
        <v>240</v>
      </c>
      <c r="AB6" s="1372"/>
      <c r="AC6" s="1372">
        <v>60</v>
      </c>
      <c r="AD6" s="5572">
        <f t="shared" si="0"/>
        <v>300</v>
      </c>
      <c r="AE6" s="5713" t="s">
        <v>44</v>
      </c>
      <c r="AF6" s="1387"/>
      <c r="AG6" s="5710">
        <f>'Оз 19;00'!E13</f>
        <v>14</v>
      </c>
      <c r="AH6" s="2087">
        <v>14</v>
      </c>
      <c r="AI6" s="5580"/>
      <c r="AJ6" s="1372"/>
      <c r="AK6" s="5572">
        <f t="shared" si="1"/>
        <v>0</v>
      </c>
      <c r="AL6" s="2573" t="s">
        <v>44</v>
      </c>
      <c r="AM6" s="2582"/>
      <c r="AN6" s="3291"/>
      <c r="AO6" s="5635" t="s">
        <v>455</v>
      </c>
      <c r="AP6" s="5636"/>
      <c r="AQ6" s="2573" t="s">
        <v>44</v>
      </c>
      <c r="AR6" s="2582"/>
      <c r="AS6" s="5635" t="s">
        <v>455</v>
      </c>
      <c r="AT6" s="5636"/>
      <c r="AU6" s="2573" t="s">
        <v>44</v>
      </c>
      <c r="AV6" s="2582"/>
      <c r="AW6" s="1221"/>
      <c r="AX6" s="5635" t="s">
        <v>455</v>
      </c>
      <c r="AY6" s="5636"/>
      <c r="AZ6" s="2573" t="s">
        <v>44</v>
      </c>
      <c r="BA6" s="2582"/>
      <c r="BB6" s="5635" t="s">
        <v>455</v>
      </c>
      <c r="BC6" s="5636"/>
      <c r="BD6" s="2573" t="s">
        <v>44</v>
      </c>
      <c r="BE6" s="2582"/>
      <c r="BF6" s="1221"/>
    </row>
    <row r="7" spans="1:58" ht="18.75" customHeight="1">
      <c r="A7" s="1380"/>
      <c r="B7" s="2082">
        <v>3</v>
      </c>
      <c r="C7" s="1372" t="s">
        <v>24</v>
      </c>
      <c r="D7" s="1372">
        <v>20</v>
      </c>
      <c r="E7" s="1372"/>
      <c r="F7" s="5572">
        <f t="shared" ref="F7" si="4">D7-E7</f>
        <v>20</v>
      </c>
      <c r="G7" s="2573" t="s">
        <v>45</v>
      </c>
      <c r="H7" s="5708">
        <f t="shared" si="2"/>
        <v>6</v>
      </c>
      <c r="I7" s="2087">
        <v>6</v>
      </c>
      <c r="J7" s="5709"/>
      <c r="K7" s="1372">
        <v>25</v>
      </c>
      <c r="L7" s="1372">
        <v>15</v>
      </c>
      <c r="M7" s="1372"/>
      <c r="N7" s="5572">
        <f t="shared" ref="N7" si="5">K7-L7+M7</f>
        <v>10</v>
      </c>
      <c r="O7" s="2573" t="s">
        <v>45</v>
      </c>
      <c r="P7" s="2573"/>
      <c r="Q7" s="5710">
        <f>'Оз 13;00'!E14</f>
        <v>6</v>
      </c>
      <c r="R7" s="2089">
        <v>6</v>
      </c>
      <c r="S7" s="5579"/>
      <c r="T7" s="1372"/>
      <c r="U7" s="1372"/>
      <c r="V7" s="5572">
        <f>S7-T7+U7</f>
        <v>0</v>
      </c>
      <c r="W7" s="2573" t="s">
        <v>45</v>
      </c>
      <c r="X7" s="5714">
        <f>'Оз 16,00'!E11</f>
        <v>0</v>
      </c>
      <c r="Y7" s="5711"/>
      <c r="Z7" s="5712"/>
      <c r="AA7" s="5580">
        <v>25</v>
      </c>
      <c r="AB7" s="1372">
        <v>15</v>
      </c>
      <c r="AC7" s="1372"/>
      <c r="AD7" s="5572">
        <f t="shared" si="0"/>
        <v>10</v>
      </c>
      <c r="AE7" s="5713" t="s">
        <v>45</v>
      </c>
      <c r="AF7" s="1387"/>
      <c r="AG7" s="5710">
        <f>'Оз 19;00'!E14</f>
        <v>10</v>
      </c>
      <c r="AH7" s="2087">
        <v>10</v>
      </c>
      <c r="AI7" s="5580"/>
      <c r="AJ7" s="1372"/>
      <c r="AK7" s="5572">
        <f t="shared" si="1"/>
        <v>0</v>
      </c>
      <c r="AL7" s="2573" t="s">
        <v>45</v>
      </c>
      <c r="AM7" s="2582"/>
      <c r="AN7" s="3291"/>
      <c r="AO7" s="5580" t="s">
        <v>24</v>
      </c>
      <c r="AP7" s="5636"/>
      <c r="AQ7" s="2573" t="s">
        <v>45</v>
      </c>
      <c r="AR7" s="2582"/>
      <c r="AS7" s="5580" t="s">
        <v>24</v>
      </c>
      <c r="AT7" s="5636"/>
      <c r="AU7" s="2573" t="s">
        <v>45</v>
      </c>
      <c r="AV7" s="2582"/>
      <c r="AW7" s="1221"/>
      <c r="AX7" s="5580" t="s">
        <v>24</v>
      </c>
      <c r="AY7" s="5636"/>
      <c r="AZ7" s="2573" t="s">
        <v>45</v>
      </c>
      <c r="BA7" s="2582"/>
      <c r="BB7" s="5580" t="s">
        <v>24</v>
      </c>
      <c r="BC7" s="5636"/>
      <c r="BD7" s="2573" t="s">
        <v>45</v>
      </c>
      <c r="BE7" s="2582"/>
      <c r="BF7" s="1221"/>
    </row>
    <row r="8" spans="1:58" ht="18.75" customHeight="1">
      <c r="A8" s="1380"/>
      <c r="B8" s="2082">
        <v>4</v>
      </c>
      <c r="C8" s="1372" t="s">
        <v>456</v>
      </c>
      <c r="D8" s="1372">
        <v>260</v>
      </c>
      <c r="E8" s="1372"/>
      <c r="F8" s="5572">
        <f>D8-E8</f>
        <v>260</v>
      </c>
      <c r="G8" s="2573" t="s">
        <v>458</v>
      </c>
      <c r="H8" s="5708">
        <f t="shared" si="2"/>
        <v>10</v>
      </c>
      <c r="I8" s="2087">
        <v>10</v>
      </c>
      <c r="J8" s="5709"/>
      <c r="K8" s="1372">
        <v>260</v>
      </c>
      <c r="L8" s="1372">
        <v>20</v>
      </c>
      <c r="M8" s="1372"/>
      <c r="N8" s="5572">
        <f>K8-L8+M8</f>
        <v>240</v>
      </c>
      <c r="O8" s="2573" t="s">
        <v>458</v>
      </c>
      <c r="P8" s="2573"/>
      <c r="Q8" s="5710">
        <f>'Оз 13;00'!E15</f>
        <v>20</v>
      </c>
      <c r="R8" s="2089">
        <v>20</v>
      </c>
      <c r="S8" s="5579"/>
      <c r="T8" s="1372"/>
      <c r="U8" s="1372"/>
      <c r="V8" s="5572">
        <f>S8-T8+U8</f>
        <v>0</v>
      </c>
      <c r="W8" s="2573" t="s">
        <v>458</v>
      </c>
      <c r="X8" s="5715">
        <f>'Оз 16,00'!E12</f>
        <v>0</v>
      </c>
      <c r="Y8" s="5711"/>
      <c r="Z8" s="5712"/>
      <c r="AA8" s="5580">
        <v>220</v>
      </c>
      <c r="AB8" s="1372"/>
      <c r="AC8" s="1372">
        <v>40</v>
      </c>
      <c r="AD8" s="5572">
        <f>AA8-AB8+AC8</f>
        <v>260</v>
      </c>
      <c r="AE8" s="5713" t="s">
        <v>458</v>
      </c>
      <c r="AF8" s="1387"/>
      <c r="AG8" s="5710">
        <f>'Оз 19;00'!E15</f>
        <v>30</v>
      </c>
      <c r="AH8" s="2087">
        <v>30</v>
      </c>
      <c r="AI8" s="5580"/>
      <c r="AJ8" s="1372"/>
      <c r="AK8" s="5572">
        <f t="shared" si="1"/>
        <v>0</v>
      </c>
      <c r="AL8" s="2573" t="s">
        <v>458</v>
      </c>
      <c r="AM8" s="2582"/>
      <c r="AN8" s="3291"/>
      <c r="AO8" s="5580" t="s">
        <v>456</v>
      </c>
      <c r="AP8" s="5716"/>
      <c r="AQ8" s="2573" t="s">
        <v>458</v>
      </c>
      <c r="AR8" s="2582"/>
      <c r="AS8" s="5580" t="s">
        <v>456</v>
      </c>
      <c r="AT8" s="5716"/>
      <c r="AU8" s="2573" t="s">
        <v>458</v>
      </c>
      <c r="AV8" s="2582"/>
      <c r="AW8" s="1221"/>
      <c r="AX8" s="5580" t="s">
        <v>456</v>
      </c>
      <c r="AY8" s="5716"/>
      <c r="AZ8" s="2573" t="s">
        <v>458</v>
      </c>
      <c r="BA8" s="2582"/>
      <c r="BB8" s="5580" t="s">
        <v>456</v>
      </c>
      <c r="BC8" s="5716"/>
      <c r="BD8" s="2573" t="s">
        <v>458</v>
      </c>
      <c r="BE8" s="2582"/>
      <c r="BF8" s="1221"/>
    </row>
    <row r="9" spans="1:58" ht="18.75" customHeight="1">
      <c r="A9" s="1380"/>
      <c r="B9" s="2082">
        <v>5</v>
      </c>
      <c r="C9" s="1372" t="s">
        <v>457</v>
      </c>
      <c r="D9" s="1372">
        <v>4</v>
      </c>
      <c r="E9" s="1372"/>
      <c r="F9" s="5717">
        <f t="shared" ref="F9" si="6">D9-E9</f>
        <v>4</v>
      </c>
      <c r="G9" s="3063" t="s">
        <v>735</v>
      </c>
      <c r="H9" s="3991">
        <v>10</v>
      </c>
      <c r="I9" s="3992"/>
      <c r="J9" s="3283"/>
      <c r="K9" s="1372">
        <v>4</v>
      </c>
      <c r="L9" s="1372"/>
      <c r="M9" s="1372">
        <v>2</v>
      </c>
      <c r="N9" s="5572">
        <f>K9-L9+M9</f>
        <v>6</v>
      </c>
      <c r="O9" s="3063" t="s">
        <v>735</v>
      </c>
      <c r="P9" s="3288"/>
      <c r="Q9" s="5136">
        <v>0</v>
      </c>
      <c r="R9" s="5137"/>
      <c r="S9" s="1206"/>
      <c r="T9" s="1206"/>
      <c r="U9" s="1206"/>
      <c r="V9" s="5718"/>
      <c r="W9" s="2573" t="s">
        <v>459</v>
      </c>
      <c r="X9" s="5714">
        <f>'Оз 16,00'!E13</f>
        <v>0</v>
      </c>
      <c r="Y9" s="5711"/>
      <c r="Z9" s="5712"/>
      <c r="AA9" s="5580">
        <v>4</v>
      </c>
      <c r="AB9" s="1372"/>
      <c r="AC9" s="1372"/>
      <c r="AD9" s="5572">
        <f>AA9-AB9+AC9</f>
        <v>4</v>
      </c>
      <c r="AE9" s="3288" t="s">
        <v>735</v>
      </c>
      <c r="AF9" s="3292"/>
      <c r="AG9" s="5136">
        <f>'Оз 19;00'!E16</f>
        <v>10</v>
      </c>
      <c r="AH9" s="5137"/>
      <c r="AI9" s="5580"/>
      <c r="AJ9" s="1372"/>
      <c r="AK9" s="5572">
        <f t="shared" si="1"/>
        <v>0</v>
      </c>
      <c r="AL9" s="3063" t="s">
        <v>735</v>
      </c>
      <c r="AM9" s="3071">
        <v>0</v>
      </c>
      <c r="AN9" s="3291"/>
      <c r="AO9" s="5580" t="s">
        <v>457</v>
      </c>
      <c r="AP9" s="1372"/>
      <c r="AQ9" s="2573" t="s">
        <v>459</v>
      </c>
      <c r="AR9" s="2582"/>
      <c r="AS9" s="5580" t="s">
        <v>457</v>
      </c>
      <c r="AT9" s="1372"/>
      <c r="AU9" s="2573" t="s">
        <v>459</v>
      </c>
      <c r="AV9" s="2582"/>
      <c r="AW9" s="1221"/>
      <c r="AX9" s="5580" t="s">
        <v>457</v>
      </c>
      <c r="AY9" s="1372"/>
      <c r="AZ9" s="2573" t="s">
        <v>459</v>
      </c>
      <c r="BA9" s="2582"/>
      <c r="BB9" s="5580" t="s">
        <v>457</v>
      </c>
      <c r="BC9" s="1372"/>
      <c r="BD9" s="2573" t="s">
        <v>459</v>
      </c>
      <c r="BE9" s="2582"/>
      <c r="BF9" s="1221"/>
    </row>
    <row r="10" spans="1:58" ht="18.75" customHeight="1">
      <c r="A10" s="1380"/>
      <c r="B10" s="2082">
        <v>6</v>
      </c>
      <c r="C10" s="1372" t="s">
        <v>768</v>
      </c>
      <c r="D10" s="1372">
        <v>40</v>
      </c>
      <c r="E10" s="1372"/>
      <c r="F10" s="5717">
        <f>D10-E10</f>
        <v>40</v>
      </c>
      <c r="G10" s="2573" t="s">
        <v>460</v>
      </c>
      <c r="H10" s="5708">
        <f>I10</f>
        <v>10</v>
      </c>
      <c r="I10" s="2087">
        <v>10</v>
      </c>
      <c r="J10" s="5709"/>
      <c r="K10" s="1372">
        <v>40</v>
      </c>
      <c r="L10" s="1372">
        <v>20</v>
      </c>
      <c r="M10" s="1372"/>
      <c r="N10" s="5572">
        <f>K10-L10+M10</f>
        <v>20</v>
      </c>
      <c r="O10" s="2573" t="s">
        <v>460</v>
      </c>
      <c r="P10" s="2573"/>
      <c r="Q10" s="5710">
        <f>'Оз 13;00'!E17</f>
        <v>0</v>
      </c>
      <c r="R10" s="2089"/>
      <c r="S10" s="1206"/>
      <c r="T10" s="1206"/>
      <c r="U10" s="1206"/>
      <c r="V10" s="5718"/>
      <c r="W10" s="2573" t="s">
        <v>460</v>
      </c>
      <c r="X10" s="5710">
        <f>'Оз 16,00'!E14</f>
        <v>0</v>
      </c>
      <c r="Y10" s="5711"/>
      <c r="Z10" s="5712"/>
      <c r="AA10" s="5580">
        <v>40</v>
      </c>
      <c r="AB10" s="1372"/>
      <c r="AC10" s="1372">
        <v>20</v>
      </c>
      <c r="AD10" s="5572">
        <f>AA10-AB10+AC10</f>
        <v>60</v>
      </c>
      <c r="AE10" s="5713" t="s">
        <v>460</v>
      </c>
      <c r="AF10" s="1387"/>
      <c r="AG10" s="5710">
        <f>'Оз 19;00'!E17</f>
        <v>10</v>
      </c>
      <c r="AH10" s="2087">
        <v>10</v>
      </c>
      <c r="AI10" s="5580"/>
      <c r="AJ10" s="1372"/>
      <c r="AK10" s="5572">
        <f t="shared" si="1"/>
        <v>0</v>
      </c>
      <c r="AL10" s="2573" t="s">
        <v>460</v>
      </c>
      <c r="AM10" s="2582"/>
      <c r="AN10" s="3291"/>
      <c r="AO10" s="5580" t="s">
        <v>768</v>
      </c>
      <c r="AP10" s="1372"/>
      <c r="AQ10" s="2573" t="s">
        <v>460</v>
      </c>
      <c r="AR10" s="2582"/>
      <c r="AS10" s="5580" t="s">
        <v>768</v>
      </c>
      <c r="AT10" s="1372"/>
      <c r="AU10" s="2573" t="s">
        <v>460</v>
      </c>
      <c r="AV10" s="2582"/>
      <c r="AW10" s="1221"/>
      <c r="AX10" s="5580" t="s">
        <v>768</v>
      </c>
      <c r="AY10" s="1372"/>
      <c r="AZ10" s="2573" t="s">
        <v>460</v>
      </c>
      <c r="BA10" s="2582"/>
      <c r="BB10" s="5580" t="s">
        <v>768</v>
      </c>
      <c r="BC10" s="1372"/>
      <c r="BD10" s="2573" t="s">
        <v>460</v>
      </c>
      <c r="BE10" s="2582"/>
      <c r="BF10" s="1221"/>
    </row>
    <row r="11" spans="1:58" ht="18.75" customHeight="1">
      <c r="A11" s="1380"/>
      <c r="B11" s="5662">
        <v>7</v>
      </c>
      <c r="C11" s="1372" t="s">
        <v>523</v>
      </c>
      <c r="D11" s="5662">
        <v>5</v>
      </c>
      <c r="E11" s="5719"/>
      <c r="F11" s="5717">
        <f>D11-E11</f>
        <v>5</v>
      </c>
      <c r="G11" s="2573" t="s">
        <v>52</v>
      </c>
      <c r="H11" s="5708">
        <f t="shared" ref="H11:H16" si="7">I11</f>
        <v>0</v>
      </c>
      <c r="I11" s="2087"/>
      <c r="J11" s="3286"/>
      <c r="K11" s="5662">
        <v>10</v>
      </c>
      <c r="L11" s="5720">
        <v>10</v>
      </c>
      <c r="M11" s="5662"/>
      <c r="N11" s="5572">
        <f>K11-L11+M11</f>
        <v>0</v>
      </c>
      <c r="O11" s="2573" t="s">
        <v>52</v>
      </c>
      <c r="P11" s="2573"/>
      <c r="Q11" s="5715">
        <f>'Оз 13;00'!E18</f>
        <v>0</v>
      </c>
      <c r="R11" s="2089"/>
      <c r="S11" s="1206"/>
      <c r="T11" s="1206"/>
      <c r="U11" s="1206"/>
      <c r="V11" s="5718"/>
      <c r="W11" s="2573" t="s">
        <v>500</v>
      </c>
      <c r="X11" s="5715">
        <f>'Оз 16,00'!E15</f>
        <v>0</v>
      </c>
      <c r="Y11" s="5711"/>
      <c r="Z11" s="3290"/>
      <c r="AA11" s="5662">
        <v>5</v>
      </c>
      <c r="AB11" s="5720">
        <v>5</v>
      </c>
      <c r="AC11" s="5662"/>
      <c r="AD11" s="5572">
        <f>AA11-AB11+AC11</f>
        <v>0</v>
      </c>
      <c r="AE11" s="5713" t="s">
        <v>52</v>
      </c>
      <c r="AF11" s="1387"/>
      <c r="AG11" s="5710">
        <f>'Оз 19;00'!E18</f>
        <v>0</v>
      </c>
      <c r="AH11" s="5709"/>
      <c r="AI11" s="5721"/>
      <c r="AJ11" s="5721"/>
      <c r="AK11" s="5572">
        <f t="shared" si="1"/>
        <v>0</v>
      </c>
      <c r="AL11" s="2573" t="s">
        <v>500</v>
      </c>
      <c r="AM11" s="2582"/>
      <c r="AN11" s="3291"/>
      <c r="AO11" s="5580" t="s">
        <v>523</v>
      </c>
      <c r="AP11" s="5722"/>
      <c r="AQ11" s="1387" t="s">
        <v>500</v>
      </c>
      <c r="AR11" s="2582"/>
      <c r="AS11" s="5580" t="s">
        <v>523</v>
      </c>
      <c r="AT11" s="5722"/>
      <c r="AU11" s="1387" t="s">
        <v>500</v>
      </c>
      <c r="AV11" s="2582"/>
      <c r="AW11" s="1221"/>
      <c r="AX11" s="5580" t="s">
        <v>523</v>
      </c>
      <c r="AY11" s="5722"/>
      <c r="AZ11" s="1387" t="s">
        <v>500</v>
      </c>
      <c r="BA11" s="2582"/>
      <c r="BB11" s="5580" t="s">
        <v>523</v>
      </c>
      <c r="BC11" s="5722"/>
      <c r="BD11" s="1387" t="s">
        <v>500</v>
      </c>
      <c r="BE11" s="2582"/>
      <c r="BF11" s="1221"/>
    </row>
    <row r="12" spans="1:58" ht="18.75" hidden="1" customHeight="1">
      <c r="A12" s="1380"/>
      <c r="B12" s="5723"/>
      <c r="C12" s="1206"/>
      <c r="D12" s="1206"/>
      <c r="E12" s="1206"/>
      <c r="F12" s="5718"/>
      <c r="G12" s="2573" t="s">
        <v>769</v>
      </c>
      <c r="H12" s="5708">
        <f t="shared" si="7"/>
        <v>12</v>
      </c>
      <c r="I12" s="2087">
        <v>12</v>
      </c>
      <c r="J12" s="3286"/>
      <c r="K12" s="5723"/>
      <c r="L12" s="1206"/>
      <c r="M12" s="1206"/>
      <c r="N12" s="5718"/>
      <c r="O12" s="2573" t="s">
        <v>769</v>
      </c>
      <c r="P12" s="2573"/>
      <c r="Q12" s="5715">
        <f>'Оз 13;00'!E19</f>
        <v>34</v>
      </c>
      <c r="R12" s="2089">
        <v>34</v>
      </c>
      <c r="S12" s="1206"/>
      <c r="T12" s="1206"/>
      <c r="U12" s="1206"/>
      <c r="V12" s="5718"/>
      <c r="W12" s="5713" t="s">
        <v>430</v>
      </c>
      <c r="X12" s="5715">
        <f>'Оз 16,00'!E16</f>
        <v>0</v>
      </c>
      <c r="Y12" s="5711"/>
      <c r="Z12" s="3290"/>
      <c r="AA12" s="5723"/>
      <c r="AB12" s="1206"/>
      <c r="AC12" s="1206"/>
      <c r="AD12" s="5718"/>
      <c r="AE12" s="5713" t="s">
        <v>769</v>
      </c>
      <c r="AF12" s="1387"/>
      <c r="AG12" s="5715">
        <f>'Оз 19;00'!E19</f>
        <v>40</v>
      </c>
      <c r="AH12" s="2087">
        <v>40</v>
      </c>
      <c r="AI12" s="5723"/>
      <c r="AJ12" s="1206"/>
      <c r="AK12" s="5718"/>
      <c r="AL12" s="2573" t="s">
        <v>769</v>
      </c>
      <c r="AM12" s="2582"/>
      <c r="AN12" s="3291"/>
      <c r="AO12" s="5723"/>
      <c r="AP12" s="1206"/>
      <c r="AQ12" s="1387" t="s">
        <v>769</v>
      </c>
      <c r="AR12" s="2582"/>
      <c r="AS12" s="5723"/>
      <c r="AT12" s="1206"/>
      <c r="AU12" s="1387" t="s">
        <v>769</v>
      </c>
      <c r="AV12" s="2582"/>
      <c r="AW12" s="1221"/>
      <c r="AX12" s="5723"/>
      <c r="AY12" s="1206"/>
      <c r="AZ12" s="1387" t="s">
        <v>769</v>
      </c>
      <c r="BA12" s="2582"/>
      <c r="BB12" s="5723"/>
      <c r="BC12" s="1206"/>
      <c r="BD12" s="1387" t="s">
        <v>769</v>
      </c>
      <c r="BE12" s="2582"/>
      <c r="BF12" s="1221"/>
    </row>
    <row r="13" spans="1:58" ht="18.75" hidden="1" customHeight="1">
      <c r="A13" s="1380"/>
      <c r="B13" s="5723"/>
      <c r="C13" s="1206"/>
      <c r="D13" s="1206"/>
      <c r="E13" s="1206"/>
      <c r="F13" s="1206"/>
      <c r="G13" s="1387" t="s">
        <v>430</v>
      </c>
      <c r="H13" s="5708">
        <f t="shared" si="7"/>
        <v>2</v>
      </c>
      <c r="I13" s="2087">
        <v>2</v>
      </c>
      <c r="J13" s="3286"/>
      <c r="K13" s="5723"/>
      <c r="L13" s="1206"/>
      <c r="M13" s="1206"/>
      <c r="N13" s="5718"/>
      <c r="O13" s="5713" t="s">
        <v>430</v>
      </c>
      <c r="P13" s="1387"/>
      <c r="Q13" s="5715">
        <f>'Оз 13;00'!E20</f>
        <v>0</v>
      </c>
      <c r="R13" s="2089"/>
      <c r="S13" s="1206"/>
      <c r="T13" s="1206"/>
      <c r="U13" s="1206"/>
      <c r="V13" s="5718"/>
      <c r="W13" s="5713" t="s">
        <v>315</v>
      </c>
      <c r="X13" s="5715">
        <f>'Оз 16,00'!E17</f>
        <v>0</v>
      </c>
      <c r="Y13" s="5711"/>
      <c r="Z13" s="3290"/>
      <c r="AA13" s="5723"/>
      <c r="AB13" s="1206"/>
      <c r="AC13" s="1206"/>
      <c r="AD13" s="5718"/>
      <c r="AE13" s="5713" t="s">
        <v>430</v>
      </c>
      <c r="AF13" s="1387"/>
      <c r="AG13" s="5715">
        <f>'Оз 19;00'!E20</f>
        <v>3</v>
      </c>
      <c r="AH13" s="2087">
        <v>3</v>
      </c>
      <c r="AI13" s="5723"/>
      <c r="AJ13" s="1206"/>
      <c r="AK13" s="5718"/>
      <c r="AL13" s="5713" t="s">
        <v>430</v>
      </c>
      <c r="AM13" s="2582"/>
      <c r="AN13" s="3291"/>
      <c r="AO13" s="5723"/>
      <c r="AP13" s="1206"/>
      <c r="AQ13" s="1387" t="s">
        <v>430</v>
      </c>
      <c r="AR13" s="2582"/>
      <c r="AS13" s="5723"/>
      <c r="AT13" s="1206"/>
      <c r="AU13" s="1387" t="s">
        <v>430</v>
      </c>
      <c r="AV13" s="2582"/>
      <c r="AW13" s="1221"/>
      <c r="AX13" s="5723"/>
      <c r="AY13" s="1206"/>
      <c r="AZ13" s="1387" t="s">
        <v>430</v>
      </c>
      <c r="BA13" s="2582"/>
      <c r="BB13" s="5723"/>
      <c r="BC13" s="1206"/>
      <c r="BD13" s="1387" t="s">
        <v>430</v>
      </c>
      <c r="BE13" s="2582"/>
      <c r="BF13" s="1221"/>
    </row>
    <row r="14" spans="1:58" ht="18.75" hidden="1" customHeight="1" thickBot="1">
      <c r="A14" s="1380"/>
      <c r="B14" s="5723"/>
      <c r="C14" s="1206"/>
      <c r="D14" s="1206"/>
      <c r="E14" s="1206"/>
      <c r="F14" s="1206"/>
      <c r="G14" s="1387" t="s">
        <v>315</v>
      </c>
      <c r="H14" s="5708">
        <f t="shared" si="7"/>
        <v>2</v>
      </c>
      <c r="I14" s="2087">
        <v>2</v>
      </c>
      <c r="J14" s="3286"/>
      <c r="K14" s="5723"/>
      <c r="L14" s="1206"/>
      <c r="M14" s="1206"/>
      <c r="N14" s="1206"/>
      <c r="O14" s="5724" t="s">
        <v>315</v>
      </c>
      <c r="P14" s="1387"/>
      <c r="Q14" s="5715">
        <f>'Оз 13;00'!E21</f>
        <v>6</v>
      </c>
      <c r="R14" s="2089">
        <v>6</v>
      </c>
      <c r="S14" s="5725"/>
      <c r="T14" s="5725"/>
      <c r="U14" s="5725"/>
      <c r="V14" s="5726"/>
      <c r="W14" s="5727" t="s">
        <v>643</v>
      </c>
      <c r="X14" s="5728">
        <f>'Оз 16,00'!E18</f>
        <v>0</v>
      </c>
      <c r="Y14" s="5729"/>
      <c r="Z14" s="3290"/>
      <c r="AA14" s="5723"/>
      <c r="AB14" s="1206"/>
      <c r="AC14" s="1206"/>
      <c r="AD14" s="1206"/>
      <c r="AE14" s="5724" t="s">
        <v>315</v>
      </c>
      <c r="AF14" s="1387"/>
      <c r="AG14" s="5715">
        <f>'Оз 19;00'!E21</f>
        <v>4</v>
      </c>
      <c r="AH14" s="2087">
        <v>4</v>
      </c>
      <c r="AI14" s="5723"/>
      <c r="AJ14" s="1206"/>
      <c r="AK14" s="1206"/>
      <c r="AL14" s="1387" t="s">
        <v>315</v>
      </c>
      <c r="AM14" s="2582"/>
      <c r="AN14" s="3291"/>
      <c r="AO14" s="5723"/>
      <c r="AP14" s="1206"/>
      <c r="AQ14" s="1387" t="s">
        <v>315</v>
      </c>
      <c r="AR14" s="2582"/>
      <c r="AS14" s="5723"/>
      <c r="AT14" s="1206"/>
      <c r="AU14" s="1387" t="s">
        <v>315</v>
      </c>
      <c r="AV14" s="2582"/>
      <c r="AW14" s="1221"/>
      <c r="AX14" s="5723"/>
      <c r="AY14" s="1206"/>
      <c r="AZ14" s="1387" t="s">
        <v>315</v>
      </c>
      <c r="BA14" s="2582"/>
      <c r="BB14" s="5723"/>
      <c r="BC14" s="1206"/>
      <c r="BD14" s="1387" t="s">
        <v>315</v>
      </c>
      <c r="BE14" s="2582"/>
      <c r="BF14" s="1221"/>
    </row>
    <row r="15" spans="1:58" ht="18.75" hidden="1" customHeight="1">
      <c r="A15" s="1380"/>
      <c r="B15" s="5723"/>
      <c r="C15" s="1206"/>
      <c r="D15" s="1206"/>
      <c r="E15" s="1206"/>
      <c r="F15" s="1206"/>
      <c r="G15" s="1387" t="s">
        <v>643</v>
      </c>
      <c r="H15" s="5708">
        <f t="shared" si="7"/>
        <v>2</v>
      </c>
      <c r="I15" s="2087">
        <v>2</v>
      </c>
      <c r="J15" s="3286"/>
      <c r="K15" s="5723"/>
      <c r="L15" s="1206"/>
      <c r="M15" s="1206"/>
      <c r="N15" s="1206"/>
      <c r="O15" s="5724" t="s">
        <v>643</v>
      </c>
      <c r="P15" s="1387"/>
      <c r="Q15" s="5715">
        <f>'Оз 13;00'!E22</f>
        <v>1</v>
      </c>
      <c r="R15" s="2089">
        <v>1</v>
      </c>
      <c r="S15" s="3291"/>
      <c r="T15" s="3291"/>
      <c r="U15" s="3291"/>
      <c r="V15" s="3291"/>
      <c r="W15" s="3291"/>
      <c r="X15" s="3291"/>
      <c r="Y15" s="3291"/>
      <c r="Z15" s="3291"/>
      <c r="AA15" s="5723"/>
      <c r="AB15" s="1206"/>
      <c r="AC15" s="1206"/>
      <c r="AD15" s="1206"/>
      <c r="AE15" s="5724" t="s">
        <v>643</v>
      </c>
      <c r="AF15" s="1387"/>
      <c r="AG15" s="5715">
        <f>'Оз 19;00'!E22</f>
        <v>1</v>
      </c>
      <c r="AH15" s="2087">
        <v>1</v>
      </c>
      <c r="AI15" s="5723"/>
      <c r="AJ15" s="1206"/>
      <c r="AK15" s="1206"/>
      <c r="AL15" s="1387" t="s">
        <v>643</v>
      </c>
      <c r="AM15" s="2582"/>
      <c r="AN15" s="3291"/>
      <c r="AO15" s="5723"/>
      <c r="AP15" s="1206"/>
      <c r="AQ15" s="1387" t="s">
        <v>643</v>
      </c>
      <c r="AR15" s="2582"/>
      <c r="AS15" s="5723"/>
      <c r="AT15" s="1206"/>
      <c r="AU15" s="1387" t="s">
        <v>643</v>
      </c>
      <c r="AV15" s="2582"/>
      <c r="AW15" s="1221"/>
      <c r="AX15" s="5723"/>
      <c r="AY15" s="1206"/>
      <c r="AZ15" s="1387" t="s">
        <v>643</v>
      </c>
      <c r="BA15" s="2582"/>
      <c r="BB15" s="5723"/>
      <c r="BC15" s="1206"/>
      <c r="BD15" s="1387" t="s">
        <v>643</v>
      </c>
      <c r="BE15" s="2582"/>
      <c r="BF15" s="1221"/>
    </row>
    <row r="16" spans="1:58" ht="18.75" hidden="1" customHeight="1">
      <c r="A16" s="1380"/>
      <c r="B16" s="5723"/>
      <c r="C16" s="1206"/>
      <c r="D16" s="1206"/>
      <c r="E16" s="1206"/>
      <c r="F16" s="1206"/>
      <c r="G16" s="1387" t="s">
        <v>858</v>
      </c>
      <c r="H16" s="5708">
        <f t="shared" si="7"/>
        <v>0</v>
      </c>
      <c r="I16" s="2087"/>
      <c r="J16" s="3286"/>
      <c r="K16" s="5723"/>
      <c r="L16" s="1206"/>
      <c r="M16" s="1206"/>
      <c r="N16" s="1206"/>
      <c r="O16" s="1387" t="s">
        <v>858</v>
      </c>
      <c r="P16" s="1387"/>
      <c r="Q16" s="5715">
        <f>'Оз 13;00'!E23</f>
        <v>0</v>
      </c>
      <c r="R16" s="2089"/>
      <c r="S16" s="3291"/>
      <c r="T16" s="3291"/>
      <c r="U16" s="3291"/>
      <c r="V16" s="3291"/>
      <c r="W16" s="3291"/>
      <c r="X16" s="3291"/>
      <c r="Y16" s="3291"/>
      <c r="Z16" s="3291"/>
      <c r="AA16" s="5723"/>
      <c r="AB16" s="1206"/>
      <c r="AC16" s="1206"/>
      <c r="AD16" s="1206"/>
      <c r="AE16" s="1387" t="s">
        <v>858</v>
      </c>
      <c r="AF16" s="1387"/>
      <c r="AG16" s="5715">
        <f>'Оз 19;00'!E23</f>
        <v>0</v>
      </c>
      <c r="AH16" s="2087"/>
      <c r="AI16" s="5723"/>
      <c r="AJ16" s="1206"/>
      <c r="AK16" s="1206"/>
      <c r="AL16" s="1387" t="s">
        <v>857</v>
      </c>
      <c r="AM16" s="2582"/>
      <c r="AN16" s="3291"/>
      <c r="AO16" s="5723"/>
      <c r="AP16" s="1206"/>
      <c r="AQ16" s="1387" t="s">
        <v>857</v>
      </c>
      <c r="AR16" s="2582"/>
      <c r="AS16" s="5723"/>
      <c r="AT16" s="1206"/>
      <c r="AU16" s="1387" t="s">
        <v>857</v>
      </c>
      <c r="AV16" s="2582"/>
      <c r="AW16" s="1221"/>
      <c r="AX16" s="5723"/>
      <c r="AY16" s="1206"/>
      <c r="AZ16" s="1387" t="s">
        <v>857</v>
      </c>
      <c r="BA16" s="2582"/>
      <c r="BB16" s="5723"/>
      <c r="BC16" s="1206"/>
      <c r="BD16" s="1387" t="s">
        <v>857</v>
      </c>
      <c r="BE16" s="2582"/>
      <c r="BF16" s="1221"/>
    </row>
    <row r="17" spans="1:58" ht="18.75" hidden="1" customHeight="1" thickBot="1">
      <c r="A17" s="1380"/>
      <c r="B17" s="5730"/>
      <c r="C17" s="5725"/>
      <c r="D17" s="5725"/>
      <c r="E17" s="5725"/>
      <c r="F17" s="5725"/>
      <c r="G17" s="1392"/>
      <c r="H17" s="5708">
        <v>0</v>
      </c>
      <c r="I17" s="5731"/>
      <c r="J17" s="3287"/>
      <c r="K17" s="5730"/>
      <c r="L17" s="5725"/>
      <c r="M17" s="5725"/>
      <c r="N17" s="5725"/>
      <c r="O17" s="5732"/>
      <c r="P17" s="1387"/>
      <c r="Q17" s="5715">
        <f>'Оз 13;00'!E24</f>
        <v>0</v>
      </c>
      <c r="R17" s="5733"/>
      <c r="S17" s="3291"/>
      <c r="T17" s="3291"/>
      <c r="U17" s="3291"/>
      <c r="V17" s="3291"/>
      <c r="W17" s="3291"/>
      <c r="X17" s="3291"/>
      <c r="Y17" s="3291"/>
      <c r="Z17" s="3291"/>
      <c r="AA17" s="5730"/>
      <c r="AB17" s="5725"/>
      <c r="AC17" s="5725"/>
      <c r="AD17" s="5725"/>
      <c r="AE17" s="5732"/>
      <c r="AF17" s="1387"/>
      <c r="AG17" s="5715">
        <f>'Оз 19;00'!E24</f>
        <v>0</v>
      </c>
      <c r="AH17" s="5731"/>
      <c r="AI17" s="5730"/>
      <c r="AJ17" s="5725"/>
      <c r="AK17" s="5725"/>
      <c r="AL17" s="1392"/>
      <c r="AM17" s="3688"/>
      <c r="AN17" s="3291"/>
      <c r="AO17" s="5730"/>
      <c r="AP17" s="5725"/>
      <c r="AQ17" s="1392"/>
      <c r="AR17" s="3688"/>
      <c r="AS17" s="5730"/>
      <c r="AT17" s="5725"/>
      <c r="AU17" s="1392"/>
      <c r="AV17" s="3688"/>
      <c r="AW17" s="1221"/>
      <c r="AX17" s="5730"/>
      <c r="AY17" s="5725"/>
      <c r="AZ17" s="1392"/>
      <c r="BA17" s="3688"/>
      <c r="BB17" s="5730"/>
      <c r="BC17" s="5725"/>
      <c r="BD17" s="1392"/>
      <c r="BE17" s="3688"/>
      <c r="BF17" s="1221"/>
    </row>
    <row r="18" spans="1:58" ht="18.75" hidden="1" customHeight="1">
      <c r="A18" s="1380"/>
      <c r="B18" s="3291"/>
      <c r="C18" s="3291"/>
      <c r="D18" s="3291"/>
      <c r="E18" s="3291"/>
      <c r="F18" s="3291"/>
      <c r="G18" s="3291"/>
      <c r="H18" s="3291"/>
      <c r="I18" s="3291"/>
      <c r="J18" s="3291"/>
      <c r="K18" s="3291"/>
      <c r="L18" s="3291"/>
      <c r="M18" s="3291"/>
      <c r="N18" s="3291"/>
      <c r="O18" s="3291"/>
      <c r="P18" s="3291"/>
      <c r="Q18" s="3291"/>
      <c r="R18" s="3291"/>
      <c r="S18" s="3291"/>
      <c r="T18" s="3291"/>
      <c r="U18" s="3291"/>
      <c r="V18" s="3291"/>
      <c r="W18" s="3291"/>
      <c r="X18" s="3291"/>
      <c r="Y18" s="3291"/>
      <c r="Z18" s="3291"/>
      <c r="AA18" s="3291"/>
      <c r="AB18" s="3291"/>
      <c r="AC18" s="3291"/>
      <c r="AD18" s="3291"/>
      <c r="AE18" s="3291"/>
      <c r="AF18" s="3291"/>
      <c r="AG18" s="3291"/>
      <c r="AH18" s="3291"/>
      <c r="AI18" s="3291"/>
      <c r="AJ18" s="3291"/>
      <c r="AK18" s="3291"/>
      <c r="AL18" s="3291"/>
      <c r="AM18" s="1206"/>
      <c r="AN18" s="3291"/>
      <c r="AO18" s="3291"/>
      <c r="AP18" s="3291"/>
      <c r="AQ18" s="3291"/>
      <c r="AR18" s="3291"/>
      <c r="AS18" s="3291"/>
      <c r="AT18" s="3291"/>
      <c r="AU18" s="3291"/>
      <c r="AV18" s="3291"/>
      <c r="AW18" s="1221"/>
      <c r="AX18" s="3291"/>
      <c r="AY18" s="3291"/>
      <c r="AZ18" s="3291"/>
      <c r="BA18" s="3291"/>
      <c r="BB18" s="3291"/>
      <c r="BC18" s="3291"/>
      <c r="BD18" s="3291"/>
      <c r="BE18" s="3291"/>
      <c r="BF18" s="1221"/>
    </row>
    <row r="19" spans="1:58" ht="18.75" customHeight="1" thickBot="1">
      <c r="A19" s="1380"/>
      <c r="B19" s="3291"/>
      <c r="C19" s="3291"/>
      <c r="D19" s="3291"/>
      <c r="E19" s="3291"/>
      <c r="F19" s="3291"/>
      <c r="G19" s="3291"/>
      <c r="H19" s="3291"/>
      <c r="I19" s="3291"/>
      <c r="J19" s="3291"/>
      <c r="K19" s="3291"/>
      <c r="L19" s="3291"/>
      <c r="M19" s="3291"/>
      <c r="N19" s="3291"/>
      <c r="O19" s="3291"/>
      <c r="P19" s="3291"/>
      <c r="Q19" s="3291"/>
      <c r="R19" s="3291"/>
      <c r="S19" s="3291"/>
      <c r="T19" s="3291"/>
      <c r="U19" s="3291"/>
      <c r="V19" s="3291"/>
      <c r="W19" s="3291"/>
      <c r="X19" s="3291"/>
      <c r="Y19" s="3291"/>
      <c r="Z19" s="3291"/>
      <c r="AA19" s="3291"/>
      <c r="AB19" s="3291"/>
      <c r="AC19" s="3291"/>
      <c r="AD19" s="3291"/>
      <c r="AE19" s="3291"/>
      <c r="AF19" s="3291"/>
      <c r="AG19" s="3291"/>
      <c r="AH19" s="3291"/>
      <c r="AI19" s="3291"/>
      <c r="AJ19" s="3291"/>
      <c r="AK19" s="3291"/>
      <c r="AL19" s="3291"/>
      <c r="AM19" s="1206"/>
      <c r="AN19" s="3291"/>
      <c r="AO19" s="3291"/>
      <c r="AP19" s="3291"/>
      <c r="AQ19" s="3291"/>
      <c r="AR19" s="3291"/>
      <c r="AS19" s="3291"/>
      <c r="AT19" s="3291"/>
      <c r="AU19" s="3291"/>
      <c r="AV19" s="3291"/>
      <c r="AW19" s="1221"/>
      <c r="AX19" s="3291"/>
      <c r="AY19" s="3291"/>
      <c r="AZ19" s="3291"/>
      <c r="BA19" s="3291"/>
      <c r="BB19" s="3291"/>
      <c r="BC19" s="3291"/>
      <c r="BD19" s="3291"/>
      <c r="BE19" s="3291"/>
      <c r="BF19" s="1221"/>
    </row>
    <row r="20" spans="1:58" ht="18.75" customHeight="1">
      <c r="A20" s="1376"/>
      <c r="B20" s="4111">
        <f>B1</f>
        <v>44606</v>
      </c>
      <c r="C20" s="5734"/>
      <c r="D20" s="3669"/>
      <c r="E20" s="3670"/>
      <c r="F20" s="3670">
        <v>0.22916666666666666</v>
      </c>
      <c r="G20" s="3670"/>
      <c r="H20" s="3670"/>
      <c r="I20" s="3671"/>
      <c r="J20" s="3670"/>
      <c r="K20" s="3669"/>
      <c r="L20" s="3670"/>
      <c r="M20" s="3670"/>
      <c r="N20" s="3672">
        <v>0.54166666666666663</v>
      </c>
      <c r="O20" s="3672"/>
      <c r="P20" s="3672"/>
      <c r="Q20" s="3672"/>
      <c r="R20" s="3671"/>
      <c r="S20" s="3673"/>
      <c r="T20" s="3672"/>
      <c r="U20" s="3672"/>
      <c r="V20" s="3672">
        <v>0.66666666666666663</v>
      </c>
      <c r="W20" s="3672"/>
      <c r="X20" s="3672"/>
      <c r="Y20" s="3674"/>
      <c r="Z20" s="3672"/>
      <c r="AA20" s="3673"/>
      <c r="AB20" s="3672"/>
      <c r="AC20" s="3672"/>
      <c r="AD20" s="3672">
        <v>0.79166666666666663</v>
      </c>
      <c r="AE20" s="3672"/>
      <c r="AF20" s="3672"/>
      <c r="AG20" s="3672"/>
      <c r="AH20" s="3674"/>
      <c r="AI20" s="5527"/>
      <c r="AJ20" s="5527"/>
      <c r="AK20" s="5527" t="s">
        <v>311</v>
      </c>
      <c r="AL20" s="5527"/>
      <c r="AM20" s="5528"/>
      <c r="AO20" s="5529" t="s">
        <v>602</v>
      </c>
      <c r="AP20" s="5695"/>
      <c r="AQ20" s="5696">
        <v>0.4375</v>
      </c>
      <c r="AR20" s="5532"/>
      <c r="AS20" s="5529" t="str">
        <f>AO20</f>
        <v>Павильон Оазис           Бар</v>
      </c>
      <c r="AT20" s="5695"/>
      <c r="AU20" s="5696">
        <v>0</v>
      </c>
      <c r="AV20" s="5532"/>
      <c r="AW20" s="1221"/>
      <c r="AX20" s="5529" t="str">
        <f>AO20</f>
        <v>Павильон Оазис           Бар</v>
      </c>
      <c r="AY20" s="5695"/>
      <c r="AZ20" s="5696">
        <v>0</v>
      </c>
      <c r="BA20" s="5532"/>
      <c r="BB20" s="5529" t="str">
        <f>AO20</f>
        <v>Павильон Оазис           Бар</v>
      </c>
      <c r="BC20" s="5695"/>
      <c r="BD20" s="5696">
        <v>0</v>
      </c>
      <c r="BE20" s="5532"/>
      <c r="BF20" s="1221"/>
    </row>
    <row r="21" spans="1:58" s="1233" customFormat="1" ht="18.75" customHeight="1" thickBot="1">
      <c r="A21" s="1379"/>
      <c r="B21" s="5735"/>
      <c r="C21" s="5736"/>
      <c r="D21" s="1134"/>
      <c r="E21" s="1133"/>
      <c r="F21" s="1134" t="s">
        <v>490</v>
      </c>
      <c r="G21" s="1133"/>
      <c r="H21" s="1133"/>
      <c r="I21" s="1161"/>
      <c r="J21" s="1133"/>
      <c r="K21" s="1134"/>
      <c r="L21" s="1133"/>
      <c r="M21" s="1133"/>
      <c r="N21" s="1186" t="s">
        <v>492</v>
      </c>
      <c r="O21" s="1186"/>
      <c r="P21" s="1186"/>
      <c r="Q21" s="1186"/>
      <c r="R21" s="1161"/>
      <c r="S21" s="1187"/>
      <c r="T21" s="1186"/>
      <c r="U21" s="1186"/>
      <c r="V21" s="1186" t="s">
        <v>492</v>
      </c>
      <c r="W21" s="1186"/>
      <c r="X21" s="1186"/>
      <c r="Y21" s="1200"/>
      <c r="Z21" s="1186"/>
      <c r="AA21" s="1187"/>
      <c r="AB21" s="1186"/>
      <c r="AC21" s="1186"/>
      <c r="AD21" s="1186" t="s">
        <v>492</v>
      </c>
      <c r="AE21" s="1186"/>
      <c r="AF21" s="1186"/>
      <c r="AG21" s="1186"/>
      <c r="AH21" s="1200"/>
      <c r="AI21" s="1186"/>
      <c r="AJ21" s="1186"/>
      <c r="AK21" s="1186" t="s">
        <v>492</v>
      </c>
      <c r="AL21" s="1186"/>
      <c r="AM21" s="1200"/>
      <c r="AN21" s="1206"/>
      <c r="AO21" s="5697"/>
      <c r="AP21" s="5698"/>
      <c r="AQ21" s="5699"/>
      <c r="AR21" s="5700"/>
      <c r="AS21" s="5697"/>
      <c r="AT21" s="5698"/>
      <c r="AU21" s="5699"/>
      <c r="AV21" s="5700"/>
      <c r="AW21" s="5543"/>
      <c r="AX21" s="5697"/>
      <c r="AY21" s="5698"/>
      <c r="AZ21" s="5699"/>
      <c r="BA21" s="5700"/>
      <c r="BB21" s="5697"/>
      <c r="BC21" s="5698"/>
      <c r="BD21" s="5699"/>
      <c r="BE21" s="5700"/>
      <c r="BF21" s="5543"/>
    </row>
    <row r="22" spans="1:58" ht="18.75">
      <c r="A22" s="1380"/>
      <c r="B22" s="5544" t="s">
        <v>1</v>
      </c>
      <c r="C22" s="5551"/>
      <c r="D22" s="5701">
        <v>0.22916666666666666</v>
      </c>
      <c r="E22" s="5553" t="s">
        <v>250</v>
      </c>
      <c r="F22" s="5737" t="s">
        <v>17</v>
      </c>
      <c r="G22" s="5549" t="s">
        <v>393</v>
      </c>
      <c r="H22" s="5549"/>
      <c r="I22" s="5550"/>
      <c r="J22" s="5702"/>
      <c r="K22" s="5552">
        <v>0.54166666666666663</v>
      </c>
      <c r="L22" s="5553" t="s">
        <v>6</v>
      </c>
      <c r="M22" s="5738" t="s">
        <v>813</v>
      </c>
      <c r="N22" s="5554" t="s">
        <v>17</v>
      </c>
      <c r="O22" s="5549" t="s">
        <v>692</v>
      </c>
      <c r="P22" s="5549"/>
      <c r="Q22" s="5549"/>
      <c r="R22" s="5550"/>
      <c r="S22" s="5703">
        <v>0.66666666666666663</v>
      </c>
      <c r="T22" s="5553" t="s">
        <v>6</v>
      </c>
      <c r="U22" s="5553" t="s">
        <v>229</v>
      </c>
      <c r="V22" s="5554" t="s">
        <v>17</v>
      </c>
      <c r="W22" s="5549" t="s">
        <v>312</v>
      </c>
      <c r="X22" s="5549"/>
      <c r="Y22" s="5549"/>
      <c r="Z22" s="5702"/>
      <c r="AA22" s="5552">
        <v>0.79166666666666663</v>
      </c>
      <c r="AB22" s="5553" t="s">
        <v>6</v>
      </c>
      <c r="AC22" s="5738" t="s">
        <v>813</v>
      </c>
      <c r="AD22" s="5554" t="s">
        <v>17</v>
      </c>
      <c r="AE22" s="5555" t="s">
        <v>691</v>
      </c>
      <c r="AF22" s="5549"/>
      <c r="AG22" s="5549"/>
      <c r="AH22" s="5550"/>
      <c r="AI22" s="5704" t="s">
        <v>249</v>
      </c>
      <c r="AJ22" s="5553" t="s">
        <v>250</v>
      </c>
      <c r="AK22" s="5554" t="s">
        <v>17</v>
      </c>
      <c r="AL22" s="5563" t="s">
        <v>314</v>
      </c>
      <c r="AM22" s="5565"/>
      <c r="AN22" s="5705"/>
      <c r="AO22" s="5544"/>
      <c r="AP22" s="5553" t="s">
        <v>229</v>
      </c>
      <c r="AQ22" s="5706" t="s">
        <v>314</v>
      </c>
      <c r="AR22" s="5707"/>
      <c r="AS22" s="5544"/>
      <c r="AT22" s="5553" t="s">
        <v>229</v>
      </c>
      <c r="AU22" s="5706" t="s">
        <v>314</v>
      </c>
      <c r="AV22" s="5707"/>
      <c r="AW22" s="1221"/>
      <c r="AX22" s="5544"/>
      <c r="AY22" s="5553" t="s">
        <v>229</v>
      </c>
      <c r="AZ22" s="5706" t="s">
        <v>314</v>
      </c>
      <c r="BA22" s="5707"/>
      <c r="BB22" s="5544"/>
      <c r="BC22" s="5553" t="s">
        <v>229</v>
      </c>
      <c r="BD22" s="5706" t="s">
        <v>314</v>
      </c>
      <c r="BE22" s="5707"/>
      <c r="BF22" s="1221"/>
    </row>
    <row r="23" spans="1:58" ht="18.75" customHeight="1">
      <c r="A23" s="1380"/>
      <c r="B23" s="2082">
        <v>1</v>
      </c>
      <c r="C23" s="1372" t="s">
        <v>767</v>
      </c>
      <c r="D23" s="1372">
        <v>5</v>
      </c>
      <c r="E23" s="1372"/>
      <c r="F23" s="5717">
        <f>D23-E23</f>
        <v>5</v>
      </c>
      <c r="G23" s="2573" t="s">
        <v>39</v>
      </c>
      <c r="H23" s="5708">
        <f>'Оз 5;30'!O12</f>
        <v>16</v>
      </c>
      <c r="I23" s="2087">
        <v>16</v>
      </c>
      <c r="J23" s="5709">
        <v>18</v>
      </c>
      <c r="K23" s="1372">
        <v>15</v>
      </c>
      <c r="L23" s="1372"/>
      <c r="M23" s="1372">
        <v>18</v>
      </c>
      <c r="N23" s="5572">
        <f>J23-M23</f>
        <v>0</v>
      </c>
      <c r="O23" s="2573" t="s">
        <v>39</v>
      </c>
      <c r="P23" s="2573">
        <v>44</v>
      </c>
      <c r="Q23" s="5710">
        <f>P23-R23</f>
        <v>10</v>
      </c>
      <c r="R23" s="2089">
        <v>34</v>
      </c>
      <c r="S23" s="5579"/>
      <c r="T23" s="1372"/>
      <c r="U23" s="1372"/>
      <c r="V23" s="5572">
        <f>S23-T23+U23</f>
        <v>0</v>
      </c>
      <c r="W23" s="2573" t="s">
        <v>39</v>
      </c>
      <c r="X23" s="5710">
        <f>'Оз 16,00'!O9</f>
        <v>0</v>
      </c>
      <c r="Y23" s="5711"/>
      <c r="Z23" s="5712">
        <v>20</v>
      </c>
      <c r="AA23" s="5580">
        <v>10</v>
      </c>
      <c r="AB23" s="1372"/>
      <c r="AC23" s="1372">
        <v>15</v>
      </c>
      <c r="AD23" s="5572">
        <f>Z23-AC23</f>
        <v>5</v>
      </c>
      <c r="AE23" s="1387" t="s">
        <v>39</v>
      </c>
      <c r="AF23" s="2573">
        <v>52</v>
      </c>
      <c r="AG23" s="5710">
        <f>AF23-AH23</f>
        <v>34</v>
      </c>
      <c r="AH23" s="2087">
        <v>18</v>
      </c>
      <c r="AI23" s="5580"/>
      <c r="AJ23" s="1372"/>
      <c r="AK23" s="5572">
        <f>AI23-AJ23</f>
        <v>0</v>
      </c>
      <c r="AL23" s="1387" t="s">
        <v>39</v>
      </c>
      <c r="AM23" s="2582"/>
      <c r="AN23" s="3291"/>
      <c r="AO23" s="5635" t="s">
        <v>767</v>
      </c>
      <c r="AP23" s="5636"/>
      <c r="AQ23" s="2573" t="s">
        <v>39</v>
      </c>
      <c r="AR23" s="2582"/>
      <c r="AS23" s="5635" t="s">
        <v>767</v>
      </c>
      <c r="AT23" s="5636"/>
      <c r="AU23" s="2573" t="s">
        <v>39</v>
      </c>
      <c r="AV23" s="2582"/>
      <c r="AW23" s="1221"/>
      <c r="AX23" s="5635" t="s">
        <v>767</v>
      </c>
      <c r="AY23" s="5636"/>
      <c r="AZ23" s="2573" t="s">
        <v>39</v>
      </c>
      <c r="BA23" s="2582"/>
      <c r="BB23" s="5635" t="s">
        <v>767</v>
      </c>
      <c r="BC23" s="5636"/>
      <c r="BD23" s="2573" t="s">
        <v>39</v>
      </c>
      <c r="BE23" s="2582"/>
      <c r="BF23" s="1221"/>
    </row>
    <row r="24" spans="1:58" ht="18.75" customHeight="1">
      <c r="A24" s="1380"/>
      <c r="B24" s="2082">
        <v>2</v>
      </c>
      <c r="C24" s="1372" t="s">
        <v>455</v>
      </c>
      <c r="D24" s="1372">
        <v>180</v>
      </c>
      <c r="E24" s="1372"/>
      <c r="F24" s="5717">
        <f>D24-E24</f>
        <v>180</v>
      </c>
      <c r="G24" s="2573" t="s">
        <v>44</v>
      </c>
      <c r="H24" s="5708">
        <f>'Оз 5;30'!O13</f>
        <v>8</v>
      </c>
      <c r="I24" s="2087">
        <v>8</v>
      </c>
      <c r="J24" s="5709">
        <v>500</v>
      </c>
      <c r="K24" s="1372">
        <v>360</v>
      </c>
      <c r="L24" s="1372"/>
      <c r="M24" s="1372">
        <v>220</v>
      </c>
      <c r="N24" s="5572">
        <f t="shared" ref="N24:N29" si="8">J24-M24</f>
        <v>280</v>
      </c>
      <c r="O24" s="2573" t="s">
        <v>44</v>
      </c>
      <c r="P24" s="2573">
        <v>20</v>
      </c>
      <c r="Q24" s="5710">
        <f t="shared" ref="Q24:Q26" si="9">P24-R24</f>
        <v>11</v>
      </c>
      <c r="R24" s="2089">
        <v>9</v>
      </c>
      <c r="S24" s="5579"/>
      <c r="T24" s="1372"/>
      <c r="U24" s="1372"/>
      <c r="V24" s="5572">
        <f t="shared" ref="V24" si="10">S24-T24+U24</f>
        <v>0</v>
      </c>
      <c r="W24" s="2573" t="s">
        <v>44</v>
      </c>
      <c r="X24" s="5710">
        <f>'Оз 16,00'!O10</f>
        <v>0</v>
      </c>
      <c r="Y24" s="5711"/>
      <c r="Z24" s="5712">
        <v>780</v>
      </c>
      <c r="AA24" s="5580">
        <v>400</v>
      </c>
      <c r="AB24" s="1372"/>
      <c r="AC24" s="1372">
        <v>320</v>
      </c>
      <c r="AD24" s="5572">
        <f t="shared" ref="AD24:AD26" si="11">Z24-AC24</f>
        <v>460</v>
      </c>
      <c r="AE24" s="1387" t="s">
        <v>44</v>
      </c>
      <c r="AF24" s="2573">
        <v>26</v>
      </c>
      <c r="AG24" s="5710">
        <f t="shared" ref="AG24:AG26" si="12">AF24-AH24</f>
        <v>17</v>
      </c>
      <c r="AH24" s="2087">
        <v>9</v>
      </c>
      <c r="AI24" s="5580"/>
      <c r="AJ24" s="1372"/>
      <c r="AK24" s="5572">
        <f>AI24-AJ24</f>
        <v>0</v>
      </c>
      <c r="AL24" s="1387" t="s">
        <v>44</v>
      </c>
      <c r="AM24" s="2582"/>
      <c r="AN24" s="3291"/>
      <c r="AO24" s="5635" t="s">
        <v>455</v>
      </c>
      <c r="AP24" s="5636"/>
      <c r="AQ24" s="2573" t="s">
        <v>44</v>
      </c>
      <c r="AR24" s="2582"/>
      <c r="AS24" s="5635" t="s">
        <v>455</v>
      </c>
      <c r="AT24" s="5636"/>
      <c r="AU24" s="2573" t="s">
        <v>44</v>
      </c>
      <c r="AV24" s="2582"/>
      <c r="AW24" s="1221"/>
      <c r="AX24" s="5635" t="s">
        <v>455</v>
      </c>
      <c r="AY24" s="5636"/>
      <c r="AZ24" s="2573" t="s">
        <v>44</v>
      </c>
      <c r="BA24" s="2582"/>
      <c r="BB24" s="5635" t="s">
        <v>455</v>
      </c>
      <c r="BC24" s="5636"/>
      <c r="BD24" s="2573" t="s">
        <v>44</v>
      </c>
      <c r="BE24" s="2582"/>
      <c r="BF24" s="1221"/>
    </row>
    <row r="25" spans="1:58" ht="18.75" customHeight="1">
      <c r="A25" s="1380"/>
      <c r="B25" s="2082">
        <v>3</v>
      </c>
      <c r="C25" s="1372" t="s">
        <v>24</v>
      </c>
      <c r="D25" s="1372">
        <v>10</v>
      </c>
      <c r="E25" s="1372"/>
      <c r="F25" s="5717">
        <f>D25-E25</f>
        <v>10</v>
      </c>
      <c r="G25" s="2573" t="s">
        <v>45</v>
      </c>
      <c r="H25" s="5708">
        <f>'Оз 5;30'!O14</f>
        <v>5</v>
      </c>
      <c r="I25" s="2087">
        <v>5</v>
      </c>
      <c r="J25" s="5709">
        <v>65</v>
      </c>
      <c r="K25" s="1372">
        <v>30</v>
      </c>
      <c r="L25" s="1372"/>
      <c r="M25" s="1372">
        <v>40</v>
      </c>
      <c r="N25" s="5572">
        <f t="shared" si="8"/>
        <v>25</v>
      </c>
      <c r="O25" s="2573" t="s">
        <v>45</v>
      </c>
      <c r="P25" s="2573">
        <v>18</v>
      </c>
      <c r="Q25" s="5710">
        <f t="shared" si="9"/>
        <v>14</v>
      </c>
      <c r="R25" s="2089">
        <v>4</v>
      </c>
      <c r="S25" s="5579"/>
      <c r="T25" s="1372"/>
      <c r="U25" s="1372"/>
      <c r="V25" s="5572">
        <f>S25-T25+U25</f>
        <v>0</v>
      </c>
      <c r="W25" s="2573" t="s">
        <v>45</v>
      </c>
      <c r="X25" s="5714">
        <f>'Оз 16,00'!O11</f>
        <v>0</v>
      </c>
      <c r="Y25" s="5711"/>
      <c r="Z25" s="5712">
        <v>85</v>
      </c>
      <c r="AA25" s="5580">
        <v>35</v>
      </c>
      <c r="AB25" s="1372"/>
      <c r="AC25" s="1372">
        <v>55</v>
      </c>
      <c r="AD25" s="5572">
        <f t="shared" si="11"/>
        <v>30</v>
      </c>
      <c r="AE25" s="1387" t="s">
        <v>45</v>
      </c>
      <c r="AF25" s="2573">
        <v>21</v>
      </c>
      <c r="AG25" s="5710">
        <f t="shared" si="12"/>
        <v>12</v>
      </c>
      <c r="AH25" s="2087">
        <v>9</v>
      </c>
      <c r="AI25" s="5580"/>
      <c r="AJ25" s="1372"/>
      <c r="AK25" s="5572">
        <f t="shared" ref="AK25:AK27" si="13">AI25-AJ25</f>
        <v>0</v>
      </c>
      <c r="AL25" s="1387" t="s">
        <v>45</v>
      </c>
      <c r="AM25" s="2582"/>
      <c r="AN25" s="3291"/>
      <c r="AO25" s="5580" t="s">
        <v>24</v>
      </c>
      <c r="AP25" s="5636"/>
      <c r="AQ25" s="2573" t="s">
        <v>45</v>
      </c>
      <c r="AR25" s="2582"/>
      <c r="AS25" s="5580" t="s">
        <v>24</v>
      </c>
      <c r="AT25" s="5636"/>
      <c r="AU25" s="2573" t="s">
        <v>45</v>
      </c>
      <c r="AV25" s="2582"/>
      <c r="AW25" s="1221"/>
      <c r="AX25" s="5580" t="s">
        <v>24</v>
      </c>
      <c r="AY25" s="5636"/>
      <c r="AZ25" s="2573" t="s">
        <v>45</v>
      </c>
      <c r="BA25" s="2582"/>
      <c r="BB25" s="5580" t="s">
        <v>24</v>
      </c>
      <c r="BC25" s="5636"/>
      <c r="BD25" s="2573" t="s">
        <v>45</v>
      </c>
      <c r="BE25" s="2582"/>
      <c r="BF25" s="1221"/>
    </row>
    <row r="26" spans="1:58" ht="18.75" customHeight="1">
      <c r="A26" s="1380"/>
      <c r="B26" s="2082">
        <v>4</v>
      </c>
      <c r="C26" s="1372" t="s">
        <v>456</v>
      </c>
      <c r="D26" s="1372">
        <v>120</v>
      </c>
      <c r="E26" s="1372"/>
      <c r="F26" s="5717">
        <f>D26-E26</f>
        <v>120</v>
      </c>
      <c r="G26" s="2573" t="s">
        <v>458</v>
      </c>
      <c r="H26" s="5708">
        <f>'Оз 5;30'!O15</f>
        <v>20</v>
      </c>
      <c r="I26" s="2087">
        <v>20</v>
      </c>
      <c r="J26" s="5709">
        <v>480</v>
      </c>
      <c r="K26" s="1372">
        <v>340</v>
      </c>
      <c r="L26" s="1372"/>
      <c r="M26" s="1372">
        <v>200</v>
      </c>
      <c r="N26" s="5572">
        <f t="shared" si="8"/>
        <v>280</v>
      </c>
      <c r="O26" s="2573" t="s">
        <v>458</v>
      </c>
      <c r="P26" s="2573">
        <v>40</v>
      </c>
      <c r="Q26" s="5710">
        <f t="shared" si="9"/>
        <v>5</v>
      </c>
      <c r="R26" s="2089">
        <v>35</v>
      </c>
      <c r="S26" s="5579"/>
      <c r="T26" s="1372"/>
      <c r="U26" s="1372"/>
      <c r="V26" s="5572">
        <f>S26-T26+U26</f>
        <v>0</v>
      </c>
      <c r="W26" s="2573" t="s">
        <v>458</v>
      </c>
      <c r="X26" s="5715">
        <f>'Оз 16,00'!O12</f>
        <v>0</v>
      </c>
      <c r="Y26" s="5711"/>
      <c r="Z26" s="5712">
        <v>700</v>
      </c>
      <c r="AA26" s="5580">
        <v>380</v>
      </c>
      <c r="AB26" s="1372"/>
      <c r="AC26" s="1372">
        <v>320</v>
      </c>
      <c r="AD26" s="5572">
        <f t="shared" si="11"/>
        <v>380</v>
      </c>
      <c r="AE26" s="1387" t="s">
        <v>458</v>
      </c>
      <c r="AF26" s="2573">
        <v>55</v>
      </c>
      <c r="AG26" s="5710">
        <f t="shared" si="12"/>
        <v>25</v>
      </c>
      <c r="AH26" s="2087">
        <v>30</v>
      </c>
      <c r="AI26" s="5580"/>
      <c r="AJ26" s="1372"/>
      <c r="AK26" s="5572">
        <f t="shared" si="13"/>
        <v>0</v>
      </c>
      <c r="AL26" s="1387" t="s">
        <v>458</v>
      </c>
      <c r="AM26" s="2582"/>
      <c r="AN26" s="3291"/>
      <c r="AO26" s="5580" t="s">
        <v>456</v>
      </c>
      <c r="AP26" s="5716"/>
      <c r="AQ26" s="2573" t="s">
        <v>458</v>
      </c>
      <c r="AR26" s="2582"/>
      <c r="AS26" s="5580" t="s">
        <v>456</v>
      </c>
      <c r="AT26" s="5716"/>
      <c r="AU26" s="2573" t="s">
        <v>458</v>
      </c>
      <c r="AV26" s="2582"/>
      <c r="AW26" s="1221"/>
      <c r="AX26" s="5580" t="s">
        <v>456</v>
      </c>
      <c r="AY26" s="5716"/>
      <c r="AZ26" s="2573" t="s">
        <v>458</v>
      </c>
      <c r="BA26" s="2582"/>
      <c r="BB26" s="5580" t="s">
        <v>456</v>
      </c>
      <c r="BC26" s="5716"/>
      <c r="BD26" s="2573" t="s">
        <v>458</v>
      </c>
      <c r="BE26" s="2582"/>
      <c r="BF26" s="1221"/>
    </row>
    <row r="27" spans="1:58" ht="18.75" customHeight="1">
      <c r="A27" s="1380"/>
      <c r="B27" s="2082">
        <v>5</v>
      </c>
      <c r="C27" s="1372" t="s">
        <v>457</v>
      </c>
      <c r="D27" s="1372">
        <v>2</v>
      </c>
      <c r="E27" s="1372"/>
      <c r="F27" s="5717">
        <f t="shared" ref="F27:F29" si="14">D27-E27</f>
        <v>2</v>
      </c>
      <c r="G27" s="3062" t="s">
        <v>735</v>
      </c>
      <c r="H27" s="5136">
        <v>10</v>
      </c>
      <c r="I27" s="5137"/>
      <c r="J27" s="3283">
        <v>10</v>
      </c>
      <c r="K27" s="1372">
        <v>7</v>
      </c>
      <c r="L27" s="1372"/>
      <c r="M27" s="1372">
        <v>3</v>
      </c>
      <c r="N27" s="5572">
        <f t="shared" si="8"/>
        <v>7</v>
      </c>
      <c r="O27" s="3062" t="s">
        <v>735</v>
      </c>
      <c r="P27" s="3289"/>
      <c r="Q27" s="5136">
        <v>0</v>
      </c>
      <c r="R27" s="5137"/>
      <c r="S27" s="1206"/>
      <c r="T27" s="1206"/>
      <c r="U27" s="1206"/>
      <c r="V27" s="1206"/>
      <c r="W27" s="1387" t="s">
        <v>459</v>
      </c>
      <c r="X27" s="5714">
        <f>'Оз 16,00'!O13</f>
        <v>0</v>
      </c>
      <c r="Y27" s="5711"/>
      <c r="Z27" s="5712">
        <v>14</v>
      </c>
      <c r="AA27" s="5580">
        <v>8</v>
      </c>
      <c r="AB27" s="1372"/>
      <c r="AC27" s="1372">
        <v>14</v>
      </c>
      <c r="AD27" s="5572">
        <f t="shared" ref="AD27:AD29" si="15">Z27-AC27</f>
        <v>0</v>
      </c>
      <c r="AE27" s="3062" t="s">
        <v>735</v>
      </c>
      <c r="AF27" s="3289"/>
      <c r="AG27" s="5136">
        <f>'Оз 19;00'!O16</f>
        <v>10</v>
      </c>
      <c r="AH27" s="5137"/>
      <c r="AI27" s="5580"/>
      <c r="AJ27" s="1372"/>
      <c r="AK27" s="5572">
        <f t="shared" si="13"/>
        <v>0</v>
      </c>
      <c r="AL27" s="3062" t="s">
        <v>735</v>
      </c>
      <c r="AM27" s="3071">
        <v>0</v>
      </c>
      <c r="AN27" s="3291"/>
      <c r="AO27" s="5580" t="s">
        <v>457</v>
      </c>
      <c r="AP27" s="1372"/>
      <c r="AQ27" s="2573" t="s">
        <v>459</v>
      </c>
      <c r="AR27" s="2582"/>
      <c r="AS27" s="5580" t="s">
        <v>457</v>
      </c>
      <c r="AT27" s="1372"/>
      <c r="AU27" s="2573" t="s">
        <v>459</v>
      </c>
      <c r="AV27" s="2582"/>
      <c r="AW27" s="1221"/>
      <c r="AX27" s="5580" t="s">
        <v>457</v>
      </c>
      <c r="AY27" s="1372"/>
      <c r="AZ27" s="2573" t="s">
        <v>459</v>
      </c>
      <c r="BA27" s="2582"/>
      <c r="BB27" s="5580" t="s">
        <v>457</v>
      </c>
      <c r="BC27" s="1372"/>
      <c r="BD27" s="2573" t="s">
        <v>459</v>
      </c>
      <c r="BE27" s="2582"/>
      <c r="BF27" s="1221"/>
    </row>
    <row r="28" spans="1:58" ht="18.75" customHeight="1">
      <c r="A28" s="1380"/>
      <c r="B28" s="2082">
        <v>6</v>
      </c>
      <c r="C28" s="1372" t="s">
        <v>768</v>
      </c>
      <c r="D28" s="1372">
        <v>40</v>
      </c>
      <c r="E28" s="1372"/>
      <c r="F28" s="5717">
        <f t="shared" si="14"/>
        <v>40</v>
      </c>
      <c r="G28" s="2573" t="s">
        <v>460</v>
      </c>
      <c r="H28" s="5708">
        <f>'Оз 5;30'!O17</f>
        <v>5</v>
      </c>
      <c r="I28" s="2087">
        <v>5</v>
      </c>
      <c r="J28" s="5709">
        <v>80</v>
      </c>
      <c r="K28" s="1372">
        <v>40</v>
      </c>
      <c r="L28" s="1372"/>
      <c r="M28" s="1372">
        <v>80</v>
      </c>
      <c r="N28" s="5572">
        <f t="shared" si="8"/>
        <v>0</v>
      </c>
      <c r="O28" s="2573" t="s">
        <v>460</v>
      </c>
      <c r="P28" s="2573">
        <v>20</v>
      </c>
      <c r="Q28" s="5710">
        <f>P28-R28</f>
        <v>10</v>
      </c>
      <c r="R28" s="2089">
        <v>10</v>
      </c>
      <c r="S28" s="1206"/>
      <c r="T28" s="1206"/>
      <c r="U28" s="1206"/>
      <c r="V28" s="1206"/>
      <c r="W28" s="1387" t="s">
        <v>460</v>
      </c>
      <c r="X28" s="5710">
        <f>'Оз 16,00'!O14</f>
        <v>0</v>
      </c>
      <c r="Y28" s="5711"/>
      <c r="Z28" s="5712">
        <v>120</v>
      </c>
      <c r="AA28" s="5580">
        <v>60</v>
      </c>
      <c r="AB28" s="1372"/>
      <c r="AC28" s="1372">
        <v>60</v>
      </c>
      <c r="AD28" s="5572">
        <f t="shared" si="15"/>
        <v>60</v>
      </c>
      <c r="AE28" s="1387" t="s">
        <v>460</v>
      </c>
      <c r="AF28" s="2573">
        <v>25</v>
      </c>
      <c r="AG28" s="5710">
        <f>AF28-AH28</f>
        <v>15</v>
      </c>
      <c r="AH28" s="2087">
        <v>10</v>
      </c>
      <c r="AI28" s="5580"/>
      <c r="AJ28" s="1372"/>
      <c r="AK28" s="5572">
        <f t="shared" ref="AK28:AK29" si="16">AI28-AJ28</f>
        <v>0</v>
      </c>
      <c r="AL28" s="1387" t="s">
        <v>460</v>
      </c>
      <c r="AM28" s="2582"/>
      <c r="AN28" s="3291"/>
      <c r="AO28" s="5580" t="s">
        <v>768</v>
      </c>
      <c r="AP28" s="1372"/>
      <c r="AQ28" s="2573" t="s">
        <v>460</v>
      </c>
      <c r="AR28" s="2582"/>
      <c r="AS28" s="5580" t="s">
        <v>768</v>
      </c>
      <c r="AT28" s="1372"/>
      <c r="AU28" s="2573" t="s">
        <v>460</v>
      </c>
      <c r="AV28" s="2582"/>
      <c r="AW28" s="1221"/>
      <c r="AX28" s="5580" t="s">
        <v>768</v>
      </c>
      <c r="AY28" s="1372"/>
      <c r="AZ28" s="2573" t="s">
        <v>460</v>
      </c>
      <c r="BA28" s="2582"/>
      <c r="BB28" s="5580" t="s">
        <v>768</v>
      </c>
      <c r="BC28" s="1372"/>
      <c r="BD28" s="2573" t="s">
        <v>460</v>
      </c>
      <c r="BE28" s="2582"/>
      <c r="BF28" s="1221"/>
    </row>
    <row r="29" spans="1:58" ht="18.75" customHeight="1">
      <c r="A29" s="1380"/>
      <c r="B29" s="5662">
        <v>7</v>
      </c>
      <c r="C29" s="1372" t="s">
        <v>523</v>
      </c>
      <c r="D29" s="5662"/>
      <c r="E29" s="5719"/>
      <c r="F29" s="5717">
        <f t="shared" si="14"/>
        <v>0</v>
      </c>
      <c r="G29" s="2573" t="s">
        <v>52</v>
      </c>
      <c r="H29" s="5708">
        <f>'Оз 5;30'!O18</f>
        <v>0</v>
      </c>
      <c r="I29" s="2087"/>
      <c r="J29" s="3286">
        <v>20</v>
      </c>
      <c r="K29" s="1372">
        <v>5</v>
      </c>
      <c r="L29" s="1372"/>
      <c r="M29" s="1372">
        <v>20</v>
      </c>
      <c r="N29" s="5572">
        <f t="shared" si="8"/>
        <v>0</v>
      </c>
      <c r="O29" s="2573" t="s">
        <v>52</v>
      </c>
      <c r="P29" s="2573"/>
      <c r="Q29" s="5710">
        <f>R29</f>
        <v>0</v>
      </c>
      <c r="R29" s="2089"/>
      <c r="S29" s="1206"/>
      <c r="T29" s="1206"/>
      <c r="U29" s="1206"/>
      <c r="V29" s="1206"/>
      <c r="W29" s="1387" t="s">
        <v>500</v>
      </c>
      <c r="X29" s="5715">
        <f>'Оз 16,00'!O15</f>
        <v>0</v>
      </c>
      <c r="Y29" s="5711"/>
      <c r="Z29" s="3290">
        <v>20</v>
      </c>
      <c r="AA29" s="5580">
        <v>5</v>
      </c>
      <c r="AB29" s="1372"/>
      <c r="AC29" s="1372">
        <v>15</v>
      </c>
      <c r="AD29" s="5572">
        <f t="shared" si="15"/>
        <v>5</v>
      </c>
      <c r="AE29" s="2573" t="s">
        <v>52</v>
      </c>
      <c r="AF29" s="2573"/>
      <c r="AG29" s="5708">
        <f>AH29</f>
        <v>0</v>
      </c>
      <c r="AH29" s="2087"/>
      <c r="AI29" s="5580"/>
      <c r="AJ29" s="1372"/>
      <c r="AK29" s="5572">
        <f t="shared" si="16"/>
        <v>0</v>
      </c>
      <c r="AL29" s="1387" t="s">
        <v>500</v>
      </c>
      <c r="AM29" s="2582"/>
      <c r="AN29" s="3291"/>
      <c r="AO29" s="5580" t="s">
        <v>523</v>
      </c>
      <c r="AP29" s="1372"/>
      <c r="AQ29" s="1387" t="s">
        <v>500</v>
      </c>
      <c r="AR29" s="2582"/>
      <c r="AS29" s="5580" t="s">
        <v>523</v>
      </c>
      <c r="AT29" s="1372"/>
      <c r="AU29" s="1387" t="s">
        <v>500</v>
      </c>
      <c r="AV29" s="2582"/>
      <c r="AW29" s="1221"/>
      <c r="AX29" s="5580" t="s">
        <v>523</v>
      </c>
      <c r="AY29" s="1372"/>
      <c r="AZ29" s="1387" t="s">
        <v>500</v>
      </c>
      <c r="BA29" s="2582"/>
      <c r="BB29" s="5580" t="s">
        <v>523</v>
      </c>
      <c r="BC29" s="1372"/>
      <c r="BD29" s="1387" t="s">
        <v>500</v>
      </c>
      <c r="BE29" s="2582"/>
      <c r="BF29" s="1221"/>
    </row>
    <row r="30" spans="1:58" ht="21" hidden="1" customHeight="1">
      <c r="A30" s="1380"/>
      <c r="B30" s="5723"/>
      <c r="C30" s="1206"/>
      <c r="D30" s="1206"/>
      <c r="E30" s="1206"/>
      <c r="F30" s="5718"/>
      <c r="G30" s="2573" t="s">
        <v>769</v>
      </c>
      <c r="H30" s="5708">
        <f>'Оз 5;30'!O19</f>
        <v>20</v>
      </c>
      <c r="I30" s="2087">
        <v>20</v>
      </c>
      <c r="J30" s="3286"/>
      <c r="K30" s="5723"/>
      <c r="L30" s="1206"/>
      <c r="M30" s="1206"/>
      <c r="N30" s="5718"/>
      <c r="O30" s="2573" t="s">
        <v>769</v>
      </c>
      <c r="P30" s="2573">
        <v>50</v>
      </c>
      <c r="Q30" s="5710">
        <f t="shared" ref="Q30:Q35" si="17">P30-R30</f>
        <v>8</v>
      </c>
      <c r="R30" s="2089">
        <v>42</v>
      </c>
      <c r="S30" s="1206"/>
      <c r="T30" s="1206"/>
      <c r="U30" s="1206"/>
      <c r="V30" s="1206"/>
      <c r="W30" s="5724" t="s">
        <v>430</v>
      </c>
      <c r="X30" s="5715">
        <f>'Оз 16,00'!O16</f>
        <v>0</v>
      </c>
      <c r="Y30" s="5711"/>
      <c r="Z30" s="3290"/>
      <c r="AA30" s="5723"/>
      <c r="AB30" s="1206"/>
      <c r="AC30" s="1206"/>
      <c r="AD30" s="1206"/>
      <c r="AE30" s="1387" t="s">
        <v>769</v>
      </c>
      <c r="AF30" s="2573">
        <v>60</v>
      </c>
      <c r="AG30" s="5710">
        <f t="shared" ref="AG30:AG35" si="18">AF30-AH30</f>
        <v>40</v>
      </c>
      <c r="AH30" s="2087">
        <v>20</v>
      </c>
      <c r="AI30" s="5723"/>
      <c r="AJ30" s="1206"/>
      <c r="AK30" s="1206"/>
      <c r="AL30" s="1387" t="s">
        <v>769</v>
      </c>
      <c r="AM30" s="2582"/>
      <c r="AN30" s="3291"/>
      <c r="AO30" s="5723"/>
      <c r="AP30" s="1206"/>
      <c r="AQ30" s="1387" t="s">
        <v>769</v>
      </c>
      <c r="AR30" s="2582"/>
      <c r="AS30" s="5723"/>
      <c r="AT30" s="1206"/>
      <c r="AU30" s="1387" t="s">
        <v>769</v>
      </c>
      <c r="AV30" s="2582"/>
      <c r="AW30" s="1221"/>
      <c r="AX30" s="5723"/>
      <c r="AY30" s="1206"/>
      <c r="AZ30" s="1387" t="s">
        <v>769</v>
      </c>
      <c r="BA30" s="2582"/>
      <c r="BB30" s="5723"/>
      <c r="BC30" s="1206"/>
      <c r="BD30" s="1387" t="s">
        <v>769</v>
      </c>
      <c r="BE30" s="2582"/>
      <c r="BF30" s="1221"/>
    </row>
    <row r="31" spans="1:58" ht="21" hidden="1" customHeight="1">
      <c r="A31" s="1380"/>
      <c r="B31" s="5723"/>
      <c r="C31" s="1206"/>
      <c r="D31" s="1206"/>
      <c r="E31" s="1206"/>
      <c r="F31" s="5718"/>
      <c r="G31" s="5713" t="s">
        <v>430</v>
      </c>
      <c r="H31" s="5708">
        <f>'Оз 5;30'!O20</f>
        <v>4</v>
      </c>
      <c r="I31" s="2087">
        <v>4</v>
      </c>
      <c r="J31" s="3286"/>
      <c r="K31" s="5723"/>
      <c r="L31" s="1206"/>
      <c r="M31" s="1206"/>
      <c r="N31" s="5718"/>
      <c r="O31" s="1387" t="s">
        <v>430</v>
      </c>
      <c r="P31" s="5713">
        <v>8</v>
      </c>
      <c r="Q31" s="5710">
        <f t="shared" si="17"/>
        <v>3</v>
      </c>
      <c r="R31" s="2089">
        <v>5</v>
      </c>
      <c r="S31" s="1206"/>
      <c r="T31" s="1206"/>
      <c r="U31" s="1206"/>
      <c r="V31" s="1206"/>
      <c r="W31" s="5724" t="s">
        <v>315</v>
      </c>
      <c r="X31" s="5715">
        <f>'Оз 16,00'!O17</f>
        <v>0</v>
      </c>
      <c r="Y31" s="5711"/>
      <c r="Z31" s="3290"/>
      <c r="AA31" s="5723"/>
      <c r="AB31" s="1206"/>
      <c r="AC31" s="1206"/>
      <c r="AD31" s="1206"/>
      <c r="AE31" s="1387" t="s">
        <v>430</v>
      </c>
      <c r="AF31" s="5713">
        <v>10</v>
      </c>
      <c r="AG31" s="5710">
        <f t="shared" si="18"/>
        <v>5</v>
      </c>
      <c r="AH31" s="2087">
        <v>5</v>
      </c>
      <c r="AI31" s="5723"/>
      <c r="AJ31" s="1206"/>
      <c r="AK31" s="1206"/>
      <c r="AL31" s="1387" t="s">
        <v>430</v>
      </c>
      <c r="AM31" s="2582"/>
      <c r="AN31" s="3291"/>
      <c r="AO31" s="5723"/>
      <c r="AP31" s="1206"/>
      <c r="AQ31" s="1387" t="s">
        <v>430</v>
      </c>
      <c r="AR31" s="2582"/>
      <c r="AS31" s="5723"/>
      <c r="AT31" s="1206"/>
      <c r="AU31" s="1387" t="s">
        <v>430</v>
      </c>
      <c r="AV31" s="2582"/>
      <c r="AW31" s="1221"/>
      <c r="AX31" s="5723"/>
      <c r="AY31" s="1206"/>
      <c r="AZ31" s="1387" t="s">
        <v>430</v>
      </c>
      <c r="BA31" s="2582"/>
      <c r="BB31" s="5723"/>
      <c r="BC31" s="1206"/>
      <c r="BD31" s="1387" t="s">
        <v>430</v>
      </c>
      <c r="BE31" s="2582"/>
      <c r="BF31" s="1221"/>
    </row>
    <row r="32" spans="1:58" ht="21" hidden="1" customHeight="1" thickBot="1">
      <c r="A32" s="1380"/>
      <c r="B32" s="5723"/>
      <c r="C32" s="1206"/>
      <c r="D32" s="1206"/>
      <c r="E32" s="1206"/>
      <c r="F32" s="1206"/>
      <c r="G32" s="1387" t="s">
        <v>315</v>
      </c>
      <c r="H32" s="5708">
        <f>'Оз 5;30'!O21</f>
        <v>4</v>
      </c>
      <c r="I32" s="2087">
        <v>4</v>
      </c>
      <c r="J32" s="3286"/>
      <c r="K32" s="5723"/>
      <c r="L32" s="1206"/>
      <c r="M32" s="1206"/>
      <c r="N32" s="1206"/>
      <c r="O32" s="1387" t="s">
        <v>315</v>
      </c>
      <c r="P32" s="1387">
        <v>8</v>
      </c>
      <c r="Q32" s="5710">
        <f t="shared" si="17"/>
        <v>5</v>
      </c>
      <c r="R32" s="2089">
        <v>3</v>
      </c>
      <c r="S32" s="5725"/>
      <c r="T32" s="5725"/>
      <c r="U32" s="5725"/>
      <c r="V32" s="5725"/>
      <c r="W32" s="1392" t="s">
        <v>643</v>
      </c>
      <c r="X32" s="5728">
        <f>'Оз 16,00'!O18</f>
        <v>0</v>
      </c>
      <c r="Y32" s="5729"/>
      <c r="Z32" s="3290"/>
      <c r="AA32" s="5723"/>
      <c r="AB32" s="1206"/>
      <c r="AC32" s="1206"/>
      <c r="AD32" s="1206"/>
      <c r="AE32" s="1387" t="s">
        <v>315</v>
      </c>
      <c r="AF32" s="1387">
        <v>10</v>
      </c>
      <c r="AG32" s="5710">
        <f t="shared" si="18"/>
        <v>5</v>
      </c>
      <c r="AH32" s="2087">
        <v>5</v>
      </c>
      <c r="AI32" s="5723"/>
      <c r="AJ32" s="1206"/>
      <c r="AK32" s="1206"/>
      <c r="AL32" s="1387" t="s">
        <v>315</v>
      </c>
      <c r="AM32" s="2582"/>
      <c r="AN32" s="3291"/>
      <c r="AO32" s="5723"/>
      <c r="AP32" s="1206"/>
      <c r="AQ32" s="1387" t="s">
        <v>315</v>
      </c>
      <c r="AR32" s="2582"/>
      <c r="AS32" s="5723"/>
      <c r="AT32" s="1206"/>
      <c r="AU32" s="1387" t="s">
        <v>315</v>
      </c>
      <c r="AV32" s="2582"/>
      <c r="AW32" s="1221"/>
      <c r="AX32" s="5723"/>
      <c r="AY32" s="1206"/>
      <c r="AZ32" s="1387" t="s">
        <v>315</v>
      </c>
      <c r="BA32" s="2582"/>
      <c r="BB32" s="5723"/>
      <c r="BC32" s="1206"/>
      <c r="BD32" s="1387" t="s">
        <v>315</v>
      </c>
      <c r="BE32" s="2582"/>
      <c r="BF32" s="1221"/>
    </row>
    <row r="33" spans="1:58" ht="21" hidden="1" customHeight="1">
      <c r="A33" s="1380"/>
      <c r="B33" s="5723"/>
      <c r="C33" s="1206"/>
      <c r="D33" s="1206"/>
      <c r="E33" s="1206"/>
      <c r="F33" s="1206"/>
      <c r="G33" s="1387" t="s">
        <v>643</v>
      </c>
      <c r="H33" s="5708">
        <f>'Оз 5;30'!O22</f>
        <v>3</v>
      </c>
      <c r="I33" s="2087">
        <v>3</v>
      </c>
      <c r="J33" s="3286"/>
      <c r="K33" s="5723"/>
      <c r="L33" s="1206"/>
      <c r="M33" s="1206"/>
      <c r="N33" s="1206"/>
      <c r="O33" s="1387" t="s">
        <v>643</v>
      </c>
      <c r="P33" s="1387">
        <v>8</v>
      </c>
      <c r="Q33" s="5710">
        <f t="shared" si="17"/>
        <v>4</v>
      </c>
      <c r="R33" s="2089">
        <v>4</v>
      </c>
      <c r="S33" s="3291"/>
      <c r="T33" s="3291"/>
      <c r="U33" s="3291"/>
      <c r="V33" s="3291"/>
      <c r="W33" s="3291"/>
      <c r="X33" s="3291"/>
      <c r="Y33" s="3291"/>
      <c r="Z33" s="3291"/>
      <c r="AA33" s="5723"/>
      <c r="AB33" s="1206"/>
      <c r="AC33" s="1206"/>
      <c r="AD33" s="1206"/>
      <c r="AE33" s="1387" t="s">
        <v>643</v>
      </c>
      <c r="AF33" s="1387">
        <v>8</v>
      </c>
      <c r="AG33" s="5710">
        <f t="shared" si="18"/>
        <v>0</v>
      </c>
      <c r="AH33" s="2087">
        <v>8</v>
      </c>
      <c r="AI33" s="5723"/>
      <c r="AJ33" s="1206"/>
      <c r="AK33" s="1206"/>
      <c r="AL33" s="1387" t="s">
        <v>643</v>
      </c>
      <c r="AM33" s="2582"/>
      <c r="AN33" s="3291"/>
      <c r="AO33" s="5723"/>
      <c r="AP33" s="1206"/>
      <c r="AQ33" s="1387" t="s">
        <v>643</v>
      </c>
      <c r="AR33" s="2582"/>
      <c r="AS33" s="5723"/>
      <c r="AT33" s="1206"/>
      <c r="AU33" s="1387" t="s">
        <v>643</v>
      </c>
      <c r="AV33" s="2582"/>
      <c r="AW33" s="1221"/>
      <c r="AX33" s="5723"/>
      <c r="AY33" s="1206"/>
      <c r="AZ33" s="1387" t="s">
        <v>643</v>
      </c>
      <c r="BA33" s="2582"/>
      <c r="BB33" s="5723"/>
      <c r="BC33" s="1206"/>
      <c r="BD33" s="1387" t="s">
        <v>643</v>
      </c>
      <c r="BE33" s="2582"/>
      <c r="BF33" s="1221"/>
    </row>
    <row r="34" spans="1:58" ht="21" hidden="1" customHeight="1">
      <c r="A34" s="1120"/>
      <c r="B34" s="5723"/>
      <c r="C34" s="1206"/>
      <c r="D34" s="1206"/>
      <c r="E34" s="1206"/>
      <c r="F34" s="1206"/>
      <c r="G34" s="1387" t="s">
        <v>858</v>
      </c>
      <c r="H34" s="5708">
        <f>'Оз 5;30'!O23</f>
        <v>0</v>
      </c>
      <c r="I34" s="2087"/>
      <c r="J34" s="3286"/>
      <c r="K34" s="5723"/>
      <c r="L34" s="1206"/>
      <c r="M34" s="1206"/>
      <c r="N34" s="1206"/>
      <c r="O34" s="1387" t="s">
        <v>858</v>
      </c>
      <c r="P34" s="1387">
        <v>2</v>
      </c>
      <c r="Q34" s="5710">
        <f t="shared" si="17"/>
        <v>0</v>
      </c>
      <c r="R34" s="2089">
        <v>2</v>
      </c>
      <c r="S34" s="3291"/>
      <c r="T34" s="3291"/>
      <c r="U34" s="3291"/>
      <c r="V34" s="3291"/>
      <c r="W34" s="3291"/>
      <c r="X34" s="3291"/>
      <c r="Y34" s="3291"/>
      <c r="Z34" s="3291"/>
      <c r="AA34" s="5723"/>
      <c r="AB34" s="1206"/>
      <c r="AC34" s="1206"/>
      <c r="AD34" s="1206"/>
      <c r="AE34" s="1387" t="s">
        <v>858</v>
      </c>
      <c r="AF34" s="1387">
        <v>2</v>
      </c>
      <c r="AG34" s="5710">
        <f t="shared" si="18"/>
        <v>0</v>
      </c>
      <c r="AH34" s="2087">
        <v>2</v>
      </c>
      <c r="AI34" s="5723"/>
      <c r="AJ34" s="1206"/>
      <c r="AK34" s="1206"/>
      <c r="AL34" s="1387" t="s">
        <v>858</v>
      </c>
      <c r="AM34" s="2582"/>
      <c r="AN34" s="3291"/>
      <c r="AO34" s="5723"/>
      <c r="AP34" s="1206"/>
      <c r="AQ34" s="1387" t="s">
        <v>858</v>
      </c>
      <c r="AR34" s="2582"/>
      <c r="AS34" s="5723"/>
      <c r="AT34" s="1206"/>
      <c r="AU34" s="1387" t="s">
        <v>858</v>
      </c>
      <c r="AV34" s="2582"/>
      <c r="AW34" s="1221"/>
      <c r="AX34" s="5723"/>
      <c r="AY34" s="1206"/>
      <c r="AZ34" s="1387" t="s">
        <v>858</v>
      </c>
      <c r="BA34" s="2582"/>
      <c r="BB34" s="5723"/>
      <c r="BC34" s="1206"/>
      <c r="BD34" s="1387" t="s">
        <v>858</v>
      </c>
      <c r="BE34" s="2582"/>
      <c r="BF34" s="1221"/>
    </row>
    <row r="35" spans="1:58" ht="21" hidden="1" customHeight="1" thickBot="1">
      <c r="A35" s="1120"/>
      <c r="B35" s="5730"/>
      <c r="C35" s="5725"/>
      <c r="D35" s="5725"/>
      <c r="E35" s="5725"/>
      <c r="F35" s="5725"/>
      <c r="G35" s="1392"/>
      <c r="H35" s="5708">
        <f>'Оз 5;30'!O24</f>
        <v>0</v>
      </c>
      <c r="I35" s="5731"/>
      <c r="J35" s="3287"/>
      <c r="K35" s="5730"/>
      <c r="L35" s="5725"/>
      <c r="M35" s="5725"/>
      <c r="N35" s="5725"/>
      <c r="O35" s="1392"/>
      <c r="P35" s="5739"/>
      <c r="Q35" s="5710">
        <f t="shared" si="17"/>
        <v>0</v>
      </c>
      <c r="R35" s="5733"/>
      <c r="S35" s="3291"/>
      <c r="T35" s="3291"/>
      <c r="U35" s="3291"/>
      <c r="V35" s="3291"/>
      <c r="W35" s="3291"/>
      <c r="X35" s="3291"/>
      <c r="Y35" s="3291"/>
      <c r="Z35" s="3291"/>
      <c r="AA35" s="5730"/>
      <c r="AB35" s="5725"/>
      <c r="AC35" s="5725"/>
      <c r="AD35" s="5725"/>
      <c r="AE35" s="1392"/>
      <c r="AF35" s="5739"/>
      <c r="AG35" s="5710">
        <f t="shared" si="18"/>
        <v>0</v>
      </c>
      <c r="AH35" s="5731"/>
      <c r="AI35" s="5730"/>
      <c r="AJ35" s="5725"/>
      <c r="AK35" s="5725"/>
      <c r="AL35" s="1392"/>
      <c r="AM35" s="3688"/>
      <c r="AN35" s="3291"/>
      <c r="AO35" s="5730"/>
      <c r="AP35" s="5725"/>
      <c r="AQ35" s="1392"/>
      <c r="AR35" s="3688"/>
      <c r="AS35" s="5730"/>
      <c r="AT35" s="5725"/>
      <c r="AU35" s="1392"/>
      <c r="AV35" s="3688"/>
      <c r="AW35" s="1221"/>
      <c r="AX35" s="5730"/>
      <c r="AY35" s="5725"/>
      <c r="AZ35" s="1392"/>
      <c r="BA35" s="3688"/>
      <c r="BB35" s="5730"/>
      <c r="BC35" s="5725"/>
      <c r="BD35" s="1392"/>
      <c r="BE35" s="3688"/>
      <c r="BF35" s="1221"/>
    </row>
    <row r="36" spans="1:58" hidden="1">
      <c r="B36" s="5740"/>
      <c r="C36" s="5741"/>
      <c r="D36" s="5741"/>
      <c r="E36" s="5741"/>
      <c r="F36" s="5742"/>
      <c r="G36" s="5742"/>
      <c r="H36" s="5742"/>
      <c r="I36" s="5742"/>
      <c r="J36" s="5742"/>
      <c r="K36" s="5741"/>
      <c r="L36" s="5741"/>
      <c r="M36" s="5741"/>
      <c r="N36" s="5741"/>
      <c r="O36" s="5741"/>
      <c r="P36" s="5741"/>
      <c r="Q36" s="5741"/>
      <c r="R36" s="5741"/>
      <c r="S36" s="5741"/>
      <c r="T36" s="5741"/>
      <c r="U36" s="5741"/>
      <c r="V36" s="5741"/>
      <c r="W36" s="5741"/>
      <c r="X36" s="5741"/>
      <c r="Y36" s="5741"/>
      <c r="Z36" s="5741"/>
      <c r="AA36" s="5741"/>
      <c r="AB36" s="1221"/>
      <c r="AC36" s="1221"/>
      <c r="AD36" s="1221"/>
      <c r="AE36" s="1221"/>
      <c r="AF36" s="1221"/>
      <c r="AG36" s="1221"/>
      <c r="AH36" s="1221"/>
      <c r="AI36" s="1221"/>
      <c r="AJ36" s="1221"/>
      <c r="AK36" s="1221"/>
      <c r="AL36" s="1221"/>
      <c r="AM36" s="1221"/>
      <c r="AO36" s="1221"/>
      <c r="AP36" s="1221"/>
      <c r="AQ36" s="1221"/>
      <c r="AR36" s="1221"/>
      <c r="AS36" s="1221"/>
      <c r="AT36" s="1221"/>
      <c r="AU36" s="1221"/>
      <c r="AV36" s="1221"/>
      <c r="AW36" s="1221"/>
      <c r="AX36" s="1221"/>
      <c r="AY36" s="1221"/>
      <c r="AZ36" s="1221"/>
      <c r="BA36" s="1221"/>
      <c r="BB36" s="1221"/>
      <c r="BC36" s="1221"/>
      <c r="BD36" s="1221"/>
      <c r="BE36" s="1221"/>
      <c r="BF36" s="1221"/>
    </row>
    <row r="37" spans="1:58" ht="21" customHeight="1" thickBot="1">
      <c r="B37" s="5740"/>
      <c r="C37" s="5741"/>
      <c r="D37" s="5741"/>
      <c r="E37" s="5741"/>
      <c r="F37" s="5742"/>
      <c r="G37" s="5742"/>
      <c r="H37" s="5742"/>
      <c r="I37" s="5742"/>
      <c r="J37" s="5742"/>
      <c r="K37" s="5741"/>
      <c r="L37" s="5741"/>
      <c r="M37" s="5741"/>
      <c r="N37" s="5741"/>
      <c r="O37" s="5741"/>
      <c r="P37" s="5741"/>
      <c r="Q37" s="5741"/>
      <c r="R37" s="5741"/>
      <c r="S37" s="5741"/>
      <c r="T37" s="5741"/>
      <c r="U37" s="5741"/>
      <c r="V37" s="5741"/>
      <c r="W37" s="5741"/>
      <c r="X37" s="5741"/>
      <c r="Y37" s="5741"/>
      <c r="Z37" s="5741"/>
      <c r="AA37" s="5741"/>
      <c r="AB37" s="1221"/>
      <c r="AC37" s="1221"/>
      <c r="AD37" s="1221"/>
      <c r="AE37" s="1221"/>
      <c r="AF37" s="1221"/>
      <c r="AG37" s="1221"/>
      <c r="AH37" s="1221"/>
      <c r="AI37" s="1221"/>
      <c r="AJ37" s="1221"/>
      <c r="AK37" s="1221"/>
      <c r="AL37" s="1221"/>
      <c r="AM37" s="1221"/>
      <c r="AO37" s="1221"/>
      <c r="AP37" s="1221"/>
      <c r="AQ37" s="1221"/>
      <c r="AR37" s="1221"/>
      <c r="AS37" s="1221"/>
      <c r="AT37" s="1221"/>
      <c r="AU37" s="1221"/>
      <c r="AV37" s="1221"/>
      <c r="AW37" s="1221"/>
      <c r="AX37" s="1221"/>
      <c r="AY37" s="1221"/>
      <c r="AZ37" s="1221"/>
      <c r="BA37" s="1221"/>
      <c r="BB37" s="1221"/>
      <c r="BC37" s="1221"/>
      <c r="BD37" s="1221"/>
      <c r="BE37" s="1221"/>
      <c r="BF37" s="1221"/>
    </row>
    <row r="38" spans="1:58" ht="17.25" customHeight="1">
      <c r="A38" s="1376"/>
      <c r="B38" s="4111">
        <f>B1</f>
        <v>44606</v>
      </c>
      <c r="C38" s="5734"/>
      <c r="D38" s="3669"/>
      <c r="E38" s="3670"/>
      <c r="F38" s="3670">
        <v>0.22916666666666666</v>
      </c>
      <c r="G38" s="3670"/>
      <c r="H38" s="3670"/>
      <c r="I38" s="3671"/>
      <c r="J38" s="3670"/>
      <c r="K38" s="3669"/>
      <c r="L38" s="3670"/>
      <c r="M38" s="3670"/>
      <c r="N38" s="3672">
        <v>0.54166666666666663</v>
      </c>
      <c r="O38" s="3672"/>
      <c r="P38" s="3672"/>
      <c r="Q38" s="3672"/>
      <c r="R38" s="3671"/>
      <c r="S38" s="3673"/>
      <c r="T38" s="3672"/>
      <c r="U38" s="3672"/>
      <c r="V38" s="3672">
        <v>0.66666666666666663</v>
      </c>
      <c r="W38" s="3672"/>
      <c r="X38" s="3672"/>
      <c r="Y38" s="3674"/>
      <c r="Z38" s="3672"/>
      <c r="AA38" s="3673"/>
      <c r="AB38" s="3672"/>
      <c r="AC38" s="3672"/>
      <c r="AD38" s="3672">
        <v>0.79166666666666663</v>
      </c>
      <c r="AE38" s="3672"/>
      <c r="AF38" s="3672"/>
      <c r="AG38" s="3672"/>
      <c r="AH38" s="3674"/>
      <c r="AI38" s="5527"/>
      <c r="AJ38" s="5527"/>
      <c r="AK38" s="5527" t="s">
        <v>311</v>
      </c>
      <c r="AL38" s="5527"/>
      <c r="AM38" s="5528"/>
      <c r="AO38" s="5529" t="str">
        <f>AK39</f>
        <v>Павильон Оазис Фрунзе</v>
      </c>
      <c r="AP38" s="5695"/>
      <c r="AQ38" s="5696">
        <v>0.39583333333333331</v>
      </c>
      <c r="AR38" s="5532"/>
      <c r="AS38" s="5529" t="str">
        <f>AO38</f>
        <v>Павильон Оазис Фрунзе</v>
      </c>
      <c r="AT38" s="5695"/>
      <c r="AU38" s="5696">
        <v>0</v>
      </c>
      <c r="AV38" s="5532"/>
      <c r="AW38" s="1221"/>
      <c r="AX38" s="5529" t="str">
        <f>AO38</f>
        <v>Павильон Оазис Фрунзе</v>
      </c>
      <c r="AY38" s="5695"/>
      <c r="AZ38" s="5696">
        <v>0</v>
      </c>
      <c r="BA38" s="5532"/>
      <c r="BB38" s="5529" t="str">
        <f>AO38</f>
        <v>Павильон Оазис Фрунзе</v>
      </c>
      <c r="BC38" s="5695"/>
      <c r="BD38" s="5696">
        <v>0</v>
      </c>
      <c r="BE38" s="5532"/>
      <c r="BF38" s="1221"/>
    </row>
    <row r="39" spans="1:58" s="1233" customFormat="1" ht="18.75" customHeight="1" thickBot="1">
      <c r="A39" s="1379"/>
      <c r="B39" s="5735"/>
      <c r="C39" s="5736"/>
      <c r="D39" s="1134"/>
      <c r="E39" s="1133"/>
      <c r="F39" s="1134" t="s">
        <v>787</v>
      </c>
      <c r="G39" s="1133"/>
      <c r="H39" s="1133"/>
      <c r="I39" s="1161"/>
      <c r="J39" s="1133"/>
      <c r="K39" s="1134"/>
      <c r="L39" s="1133"/>
      <c r="M39" s="1133"/>
      <c r="N39" s="1186" t="str">
        <f>F39</f>
        <v>Павильон Оазис Фрунзе</v>
      </c>
      <c r="O39" s="1186"/>
      <c r="P39" s="1186"/>
      <c r="Q39" s="1186"/>
      <c r="R39" s="1161"/>
      <c r="S39" s="1187"/>
      <c r="T39" s="1186"/>
      <c r="U39" s="1186"/>
      <c r="V39" s="1186" t="str">
        <f>F39</f>
        <v>Павильон Оазис Фрунзе</v>
      </c>
      <c r="W39" s="1186"/>
      <c r="X39" s="1186"/>
      <c r="Y39" s="1200"/>
      <c r="Z39" s="1186"/>
      <c r="AA39" s="1187"/>
      <c r="AB39" s="1186"/>
      <c r="AC39" s="1186"/>
      <c r="AD39" s="1186" t="str">
        <f>F39</f>
        <v>Павильон Оазис Фрунзе</v>
      </c>
      <c r="AE39" s="1186"/>
      <c r="AF39" s="1186"/>
      <c r="AG39" s="1186"/>
      <c r="AH39" s="1200"/>
      <c r="AI39" s="1186"/>
      <c r="AJ39" s="1186"/>
      <c r="AK39" s="1186" t="str">
        <f>F39</f>
        <v>Павильон Оазис Фрунзе</v>
      </c>
      <c r="AL39" s="1186"/>
      <c r="AM39" s="1200"/>
      <c r="AN39" s="1206"/>
      <c r="AO39" s="5697"/>
      <c r="AP39" s="5698"/>
      <c r="AQ39" s="5699"/>
      <c r="AR39" s="5700"/>
      <c r="AS39" s="5697"/>
      <c r="AT39" s="5698"/>
      <c r="AU39" s="5699"/>
      <c r="AV39" s="5700"/>
      <c r="AW39" s="5543"/>
      <c r="AX39" s="5697"/>
      <c r="AY39" s="5698"/>
      <c r="AZ39" s="5699"/>
      <c r="BA39" s="5700"/>
      <c r="BB39" s="5697"/>
      <c r="BC39" s="5698"/>
      <c r="BD39" s="5699"/>
      <c r="BE39" s="5700"/>
      <c r="BF39" s="5543"/>
    </row>
    <row r="40" spans="1:58" ht="18.75">
      <c r="A40" s="1380"/>
      <c r="B40" s="5544" t="s">
        <v>1</v>
      </c>
      <c r="C40" s="5551"/>
      <c r="D40" s="5701">
        <v>0.22916666666666666</v>
      </c>
      <c r="E40" s="5553" t="s">
        <v>250</v>
      </c>
      <c r="F40" s="5554" t="s">
        <v>17</v>
      </c>
      <c r="G40" s="5549" t="s">
        <v>393</v>
      </c>
      <c r="H40" s="5549"/>
      <c r="I40" s="5550"/>
      <c r="J40" s="5702"/>
      <c r="K40" s="5552">
        <v>0.54166666666666663</v>
      </c>
      <c r="L40" s="5553" t="s">
        <v>6</v>
      </c>
      <c r="M40" s="5553" t="s">
        <v>229</v>
      </c>
      <c r="N40" s="5554" t="s">
        <v>17</v>
      </c>
      <c r="O40" s="5549" t="s">
        <v>692</v>
      </c>
      <c r="P40" s="5549"/>
      <c r="Q40" s="5549"/>
      <c r="R40" s="5550"/>
      <c r="S40" s="5703">
        <v>0.66666666666666663</v>
      </c>
      <c r="T40" s="5553" t="s">
        <v>6</v>
      </c>
      <c r="U40" s="5553" t="s">
        <v>229</v>
      </c>
      <c r="V40" s="5554" t="s">
        <v>17</v>
      </c>
      <c r="W40" s="5549" t="s">
        <v>312</v>
      </c>
      <c r="X40" s="5549"/>
      <c r="Y40" s="5549"/>
      <c r="Z40" s="5702"/>
      <c r="AA40" s="5552">
        <v>0.79166666666666663</v>
      </c>
      <c r="AB40" s="5553" t="s">
        <v>6</v>
      </c>
      <c r="AC40" s="5553" t="s">
        <v>229</v>
      </c>
      <c r="AD40" s="5554" t="s">
        <v>17</v>
      </c>
      <c r="AE40" s="5555" t="s">
        <v>691</v>
      </c>
      <c r="AF40" s="5549"/>
      <c r="AG40" s="5549"/>
      <c r="AH40" s="5550"/>
      <c r="AI40" s="5704" t="s">
        <v>249</v>
      </c>
      <c r="AJ40" s="5553" t="s">
        <v>250</v>
      </c>
      <c r="AK40" s="5554" t="s">
        <v>17</v>
      </c>
      <c r="AL40" s="5563" t="s">
        <v>314</v>
      </c>
      <c r="AM40" s="5565"/>
      <c r="AN40" s="5705"/>
      <c r="AO40" s="5544"/>
      <c r="AP40" s="5553" t="s">
        <v>229</v>
      </c>
      <c r="AQ40" s="5706" t="s">
        <v>314</v>
      </c>
      <c r="AR40" s="5707"/>
      <c r="AS40" s="5544"/>
      <c r="AT40" s="5553" t="s">
        <v>229</v>
      </c>
      <c r="AU40" s="5706" t="s">
        <v>314</v>
      </c>
      <c r="AV40" s="5707"/>
      <c r="AW40" s="1221"/>
      <c r="AX40" s="5544"/>
      <c r="AY40" s="5553" t="s">
        <v>229</v>
      </c>
      <c r="AZ40" s="5706" t="s">
        <v>314</v>
      </c>
      <c r="BA40" s="5707"/>
      <c r="BB40" s="5544"/>
      <c r="BC40" s="5553" t="s">
        <v>229</v>
      </c>
      <c r="BD40" s="5706" t="s">
        <v>314</v>
      </c>
      <c r="BE40" s="5707"/>
      <c r="BF40" s="1221"/>
    </row>
    <row r="41" spans="1:58" ht="23.25" customHeight="1">
      <c r="A41" s="1380"/>
      <c r="B41" s="2082">
        <v>1</v>
      </c>
      <c r="C41" s="1372" t="s">
        <v>767</v>
      </c>
      <c r="D41" s="1372">
        <v>5</v>
      </c>
      <c r="E41" s="1372"/>
      <c r="F41" s="5572">
        <f>D41-E41</f>
        <v>5</v>
      </c>
      <c r="G41" s="2573" t="s">
        <v>39</v>
      </c>
      <c r="H41" s="5708">
        <f>'Оз 5;30'!Y12</f>
        <v>6</v>
      </c>
      <c r="I41" s="2087">
        <v>6</v>
      </c>
      <c r="J41" s="5709"/>
      <c r="K41" s="1372">
        <v>10</v>
      </c>
      <c r="L41" s="1372">
        <v>5</v>
      </c>
      <c r="M41" s="1372"/>
      <c r="N41" s="5572">
        <f>K41-L41+M41</f>
        <v>5</v>
      </c>
      <c r="O41" s="2573" t="s">
        <v>39</v>
      </c>
      <c r="P41" s="2573"/>
      <c r="Q41" s="5710">
        <f>'Оз 13;00'!Y12</f>
        <v>16</v>
      </c>
      <c r="R41" s="2089">
        <v>16</v>
      </c>
      <c r="S41" s="5579"/>
      <c r="T41" s="1372"/>
      <c r="U41" s="1372"/>
      <c r="V41" s="5572">
        <f>S41-T41+U41</f>
        <v>0</v>
      </c>
      <c r="W41" s="2573" t="s">
        <v>39</v>
      </c>
      <c r="X41" s="5710">
        <f>'Оз 16,00'!Y9</f>
        <v>0</v>
      </c>
      <c r="Y41" s="5711"/>
      <c r="Z41" s="5709"/>
      <c r="AA41" s="5580">
        <v>10</v>
      </c>
      <c r="AB41" s="1372"/>
      <c r="AC41" s="1372"/>
      <c r="AD41" s="5572">
        <f t="shared" ref="AD41:AD43" si="19">AA41-AB41+AC41</f>
        <v>10</v>
      </c>
      <c r="AE41" s="1387" t="s">
        <v>39</v>
      </c>
      <c r="AF41" s="1387"/>
      <c r="AG41" s="5710">
        <f>'Оз 19;00'!Y12</f>
        <v>16</v>
      </c>
      <c r="AH41" s="2087">
        <v>16</v>
      </c>
      <c r="AI41" s="5580"/>
      <c r="AJ41" s="1372"/>
      <c r="AK41" s="5572">
        <f>AI41-AJ41</f>
        <v>0</v>
      </c>
      <c r="AL41" s="1387" t="s">
        <v>39</v>
      </c>
      <c r="AM41" s="2582"/>
      <c r="AN41" s="3291"/>
      <c r="AO41" s="5635" t="s">
        <v>767</v>
      </c>
      <c r="AP41" s="5636"/>
      <c r="AQ41" s="2573" t="s">
        <v>39</v>
      </c>
      <c r="AR41" s="2582"/>
      <c r="AS41" s="5635" t="s">
        <v>767</v>
      </c>
      <c r="AT41" s="5636"/>
      <c r="AU41" s="2573" t="s">
        <v>39</v>
      </c>
      <c r="AV41" s="2582"/>
      <c r="AW41" s="1221"/>
      <c r="AX41" s="5635" t="s">
        <v>767</v>
      </c>
      <c r="AY41" s="5636"/>
      <c r="AZ41" s="2573" t="s">
        <v>39</v>
      </c>
      <c r="BA41" s="2582"/>
      <c r="BB41" s="5635" t="s">
        <v>767</v>
      </c>
      <c r="BC41" s="5636"/>
      <c r="BD41" s="2573" t="s">
        <v>39</v>
      </c>
      <c r="BE41" s="2582"/>
      <c r="BF41" s="1221"/>
    </row>
    <row r="42" spans="1:58" ht="18.75" customHeight="1">
      <c r="A42" s="1380"/>
      <c r="B42" s="2082">
        <v>2</v>
      </c>
      <c r="C42" s="1372" t="s">
        <v>455</v>
      </c>
      <c r="D42" s="1372">
        <v>140</v>
      </c>
      <c r="E42" s="1372"/>
      <c r="F42" s="5572">
        <f>D42-E42</f>
        <v>140</v>
      </c>
      <c r="G42" s="2573" t="s">
        <v>44</v>
      </c>
      <c r="H42" s="5708">
        <f>'Оз 5;30'!Y13</f>
        <v>3</v>
      </c>
      <c r="I42" s="2087">
        <v>3</v>
      </c>
      <c r="J42" s="5709"/>
      <c r="K42" s="1372">
        <v>140</v>
      </c>
      <c r="L42" s="1372"/>
      <c r="M42" s="1372">
        <v>40</v>
      </c>
      <c r="N42" s="5572">
        <f>K42-L42+M42</f>
        <v>180</v>
      </c>
      <c r="O42" s="2573" t="s">
        <v>44</v>
      </c>
      <c r="P42" s="2573"/>
      <c r="Q42" s="5710">
        <f>'Оз 13;00'!Y13</f>
        <v>8</v>
      </c>
      <c r="R42" s="2089">
        <v>8</v>
      </c>
      <c r="S42" s="5579"/>
      <c r="T42" s="1372"/>
      <c r="U42" s="1372"/>
      <c r="V42" s="5572">
        <f t="shared" ref="V42" si="20">S42-T42+U42</f>
        <v>0</v>
      </c>
      <c r="W42" s="2573" t="s">
        <v>44</v>
      </c>
      <c r="X42" s="5710">
        <f>'Оз 16,00'!Y10</f>
        <v>0</v>
      </c>
      <c r="Y42" s="5711"/>
      <c r="Z42" s="5709"/>
      <c r="AA42" s="5580">
        <v>140</v>
      </c>
      <c r="AB42" s="1372"/>
      <c r="AC42" s="1372">
        <v>80</v>
      </c>
      <c r="AD42" s="5572">
        <f t="shared" si="19"/>
        <v>220</v>
      </c>
      <c r="AE42" s="1387" t="s">
        <v>44</v>
      </c>
      <c r="AF42" s="1387"/>
      <c r="AG42" s="5710">
        <f>'Оз 19;00'!Y13</f>
        <v>8</v>
      </c>
      <c r="AH42" s="2087">
        <v>8</v>
      </c>
      <c r="AI42" s="5580"/>
      <c r="AJ42" s="1372"/>
      <c r="AK42" s="5572">
        <f>AI42-AJ42</f>
        <v>0</v>
      </c>
      <c r="AL42" s="1387" t="s">
        <v>44</v>
      </c>
      <c r="AM42" s="2582"/>
      <c r="AN42" s="3291"/>
      <c r="AO42" s="5635" t="s">
        <v>455</v>
      </c>
      <c r="AP42" s="5636"/>
      <c r="AQ42" s="2573" t="s">
        <v>44</v>
      </c>
      <c r="AR42" s="2582"/>
      <c r="AS42" s="5635" t="s">
        <v>455</v>
      </c>
      <c r="AT42" s="5636"/>
      <c r="AU42" s="2573" t="s">
        <v>44</v>
      </c>
      <c r="AV42" s="2582"/>
      <c r="AW42" s="1221"/>
      <c r="AX42" s="5635" t="s">
        <v>455</v>
      </c>
      <c r="AY42" s="5636"/>
      <c r="AZ42" s="2573" t="s">
        <v>44</v>
      </c>
      <c r="BA42" s="2582"/>
      <c r="BB42" s="5635" t="s">
        <v>455</v>
      </c>
      <c r="BC42" s="5636"/>
      <c r="BD42" s="2573" t="s">
        <v>44</v>
      </c>
      <c r="BE42" s="2582"/>
      <c r="BF42" s="1221"/>
    </row>
    <row r="43" spans="1:58" ht="18.75" customHeight="1">
      <c r="A43" s="1380"/>
      <c r="B43" s="2082">
        <v>3</v>
      </c>
      <c r="C43" s="1372" t="s">
        <v>24</v>
      </c>
      <c r="D43" s="1372">
        <v>15</v>
      </c>
      <c r="E43" s="1372"/>
      <c r="F43" s="5572">
        <f t="shared" ref="F43:F45" si="21">D43-E43</f>
        <v>15</v>
      </c>
      <c r="G43" s="2573" t="s">
        <v>45</v>
      </c>
      <c r="H43" s="5708">
        <f>'Оз 5;30'!Y14</f>
        <v>5</v>
      </c>
      <c r="I43" s="2087">
        <v>5</v>
      </c>
      <c r="J43" s="5709"/>
      <c r="K43" s="1372">
        <v>15</v>
      </c>
      <c r="L43" s="1372"/>
      <c r="M43" s="1372"/>
      <c r="N43" s="5572">
        <f t="shared" ref="N43" si="22">K43-L43+M43</f>
        <v>15</v>
      </c>
      <c r="O43" s="2573" t="s">
        <v>45</v>
      </c>
      <c r="P43" s="2573"/>
      <c r="Q43" s="5710">
        <f>'Оз 13;00'!Y14</f>
        <v>6</v>
      </c>
      <c r="R43" s="2089">
        <v>6</v>
      </c>
      <c r="S43" s="5579"/>
      <c r="T43" s="1372"/>
      <c r="U43" s="1372"/>
      <c r="V43" s="5572">
        <f>S43-T43+U43</f>
        <v>0</v>
      </c>
      <c r="W43" s="2573" t="s">
        <v>45</v>
      </c>
      <c r="X43" s="5714">
        <f>'Оз 16,00'!Y11</f>
        <v>0</v>
      </c>
      <c r="Y43" s="5711"/>
      <c r="Z43" s="5709"/>
      <c r="AA43" s="5580">
        <v>10</v>
      </c>
      <c r="AB43" s="1372"/>
      <c r="AC43" s="1372">
        <v>10</v>
      </c>
      <c r="AD43" s="5572">
        <f t="shared" si="19"/>
        <v>20</v>
      </c>
      <c r="AE43" s="1387" t="s">
        <v>45</v>
      </c>
      <c r="AF43" s="1387"/>
      <c r="AG43" s="5710">
        <f>'Оз 19;00'!Y14</f>
        <v>3</v>
      </c>
      <c r="AH43" s="2087">
        <v>3</v>
      </c>
      <c r="AI43" s="5580"/>
      <c r="AJ43" s="1372"/>
      <c r="AK43" s="5572">
        <f t="shared" ref="AK43" si="23">AI43-AJ43</f>
        <v>0</v>
      </c>
      <c r="AL43" s="1387" t="s">
        <v>45</v>
      </c>
      <c r="AM43" s="2582"/>
      <c r="AN43" s="3291"/>
      <c r="AO43" s="5580" t="s">
        <v>24</v>
      </c>
      <c r="AP43" s="5636"/>
      <c r="AQ43" s="2573" t="s">
        <v>45</v>
      </c>
      <c r="AR43" s="2582"/>
      <c r="AS43" s="5580" t="s">
        <v>24</v>
      </c>
      <c r="AT43" s="5636"/>
      <c r="AU43" s="2573" t="s">
        <v>45</v>
      </c>
      <c r="AV43" s="2582"/>
      <c r="AW43" s="1221"/>
      <c r="AX43" s="5580" t="s">
        <v>24</v>
      </c>
      <c r="AY43" s="5636"/>
      <c r="AZ43" s="2573" t="s">
        <v>45</v>
      </c>
      <c r="BA43" s="2582"/>
      <c r="BB43" s="5580" t="s">
        <v>24</v>
      </c>
      <c r="BC43" s="5636"/>
      <c r="BD43" s="2573" t="s">
        <v>45</v>
      </c>
      <c r="BE43" s="2582"/>
      <c r="BF43" s="1221"/>
    </row>
    <row r="44" spans="1:58" ht="18.75" customHeight="1">
      <c r="A44" s="1380"/>
      <c r="B44" s="2082">
        <v>4</v>
      </c>
      <c r="C44" s="1372" t="s">
        <v>456</v>
      </c>
      <c r="D44" s="1372">
        <v>120</v>
      </c>
      <c r="E44" s="1372"/>
      <c r="F44" s="5572">
        <f t="shared" si="21"/>
        <v>120</v>
      </c>
      <c r="G44" s="2573" t="s">
        <v>458</v>
      </c>
      <c r="H44" s="5708">
        <f>'Оз 5;30'!Y15</f>
        <v>10</v>
      </c>
      <c r="I44" s="2087">
        <v>10</v>
      </c>
      <c r="J44" s="5709"/>
      <c r="K44" s="1372">
        <v>120</v>
      </c>
      <c r="L44" s="1372"/>
      <c r="M44" s="1372"/>
      <c r="N44" s="5572">
        <f>K44-L44+M44</f>
        <v>120</v>
      </c>
      <c r="O44" s="2573" t="s">
        <v>458</v>
      </c>
      <c r="P44" s="2573"/>
      <c r="Q44" s="5710">
        <f>'Оз 13;00'!Y15</f>
        <v>10</v>
      </c>
      <c r="R44" s="2089">
        <v>10</v>
      </c>
      <c r="S44" s="5579"/>
      <c r="T44" s="1372"/>
      <c r="U44" s="1372"/>
      <c r="V44" s="5572">
        <f>S44-T44+U44</f>
        <v>0</v>
      </c>
      <c r="W44" s="2573" t="s">
        <v>458</v>
      </c>
      <c r="X44" s="5715">
        <f>'Оз 16,00'!Y12</f>
        <v>0</v>
      </c>
      <c r="Y44" s="5711"/>
      <c r="Z44" s="5709"/>
      <c r="AA44" s="5580">
        <v>100</v>
      </c>
      <c r="AB44" s="1372"/>
      <c r="AC44" s="1372">
        <v>80</v>
      </c>
      <c r="AD44" s="5572">
        <f>AA44-AB44+AC44</f>
        <v>180</v>
      </c>
      <c r="AE44" s="1387" t="s">
        <v>458</v>
      </c>
      <c r="AF44" s="1387"/>
      <c r="AG44" s="5710">
        <f>'Оз 19;00'!Y15</f>
        <v>15</v>
      </c>
      <c r="AH44" s="2087">
        <v>15</v>
      </c>
      <c r="AI44" s="5580"/>
      <c r="AJ44" s="1372"/>
      <c r="AK44" s="5572">
        <f>AI44-AJ44</f>
        <v>0</v>
      </c>
      <c r="AL44" s="1387" t="s">
        <v>458</v>
      </c>
      <c r="AM44" s="2582"/>
      <c r="AN44" s="3291"/>
      <c r="AO44" s="5580" t="s">
        <v>456</v>
      </c>
      <c r="AP44" s="5716"/>
      <c r="AQ44" s="2573" t="s">
        <v>458</v>
      </c>
      <c r="AR44" s="2582"/>
      <c r="AS44" s="5580" t="s">
        <v>456</v>
      </c>
      <c r="AT44" s="5716"/>
      <c r="AU44" s="2573" t="s">
        <v>458</v>
      </c>
      <c r="AV44" s="2582"/>
      <c r="AW44" s="1221"/>
      <c r="AX44" s="5580" t="s">
        <v>456</v>
      </c>
      <c r="AY44" s="5716"/>
      <c r="AZ44" s="2573" t="s">
        <v>458</v>
      </c>
      <c r="BA44" s="2582"/>
      <c r="BB44" s="5580" t="s">
        <v>456</v>
      </c>
      <c r="BC44" s="5716"/>
      <c r="BD44" s="2573" t="s">
        <v>458</v>
      </c>
      <c r="BE44" s="2582"/>
      <c r="BF44" s="1221"/>
    </row>
    <row r="45" spans="1:58" ht="18.75" customHeight="1">
      <c r="A45" s="1380"/>
      <c r="B45" s="2082">
        <v>5</v>
      </c>
      <c r="C45" s="1372" t="s">
        <v>457</v>
      </c>
      <c r="D45" s="1372">
        <v>3</v>
      </c>
      <c r="E45" s="1372"/>
      <c r="F45" s="5572">
        <f t="shared" si="21"/>
        <v>3</v>
      </c>
      <c r="G45" s="3063" t="s">
        <v>735</v>
      </c>
      <c r="H45" s="5136">
        <v>8</v>
      </c>
      <c r="I45" s="5137"/>
      <c r="J45" s="3283"/>
      <c r="K45" s="1372">
        <v>4</v>
      </c>
      <c r="L45" s="1372"/>
      <c r="M45" s="1372">
        <v>4</v>
      </c>
      <c r="N45" s="5572">
        <f>K45-L45+M45</f>
        <v>8</v>
      </c>
      <c r="O45" s="3063" t="s">
        <v>735</v>
      </c>
      <c r="P45" s="3288"/>
      <c r="Q45" s="5136"/>
      <c r="R45" s="5137"/>
      <c r="S45" s="1206"/>
      <c r="T45" s="1206"/>
      <c r="U45" s="1206"/>
      <c r="V45" s="1206"/>
      <c r="W45" s="1387" t="s">
        <v>459</v>
      </c>
      <c r="X45" s="5714">
        <f>'Оз 16,00'!Y13</f>
        <v>0</v>
      </c>
      <c r="Y45" s="5711"/>
      <c r="Z45" s="3283"/>
      <c r="AA45" s="5580">
        <v>3</v>
      </c>
      <c r="AB45" s="1372"/>
      <c r="AC45" s="1372">
        <v>4</v>
      </c>
      <c r="AD45" s="5572">
        <f>AA45-AB45+AC45</f>
        <v>7</v>
      </c>
      <c r="AE45" s="3063" t="s">
        <v>735</v>
      </c>
      <c r="AF45" s="3288"/>
      <c r="AG45" s="5136">
        <f>'Оз 19;00'!Y16</f>
        <v>8</v>
      </c>
      <c r="AH45" s="5137"/>
      <c r="AI45" s="5580"/>
      <c r="AJ45" s="1372"/>
      <c r="AK45" s="5572">
        <f>AI45-AJ45</f>
        <v>0</v>
      </c>
      <c r="AL45" s="3063" t="s">
        <v>735</v>
      </c>
      <c r="AM45" s="3071">
        <v>0</v>
      </c>
      <c r="AN45" s="3291"/>
      <c r="AO45" s="5580" t="s">
        <v>457</v>
      </c>
      <c r="AP45" s="1372"/>
      <c r="AQ45" s="2573" t="s">
        <v>459</v>
      </c>
      <c r="AR45" s="2582"/>
      <c r="AS45" s="5580" t="s">
        <v>457</v>
      </c>
      <c r="AT45" s="1372"/>
      <c r="AU45" s="2573" t="s">
        <v>459</v>
      </c>
      <c r="AV45" s="2582"/>
      <c r="AW45" s="1221"/>
      <c r="AX45" s="5580" t="s">
        <v>457</v>
      </c>
      <c r="AY45" s="1372"/>
      <c r="AZ45" s="2573" t="s">
        <v>459</v>
      </c>
      <c r="BA45" s="2582"/>
      <c r="BB45" s="5580" t="s">
        <v>457</v>
      </c>
      <c r="BC45" s="1372"/>
      <c r="BD45" s="2573" t="s">
        <v>459</v>
      </c>
      <c r="BE45" s="2582"/>
      <c r="BF45" s="1221"/>
    </row>
    <row r="46" spans="1:58" ht="18.75" customHeight="1">
      <c r="A46" s="1380"/>
      <c r="B46" s="2082">
        <v>6</v>
      </c>
      <c r="C46" s="1372" t="s">
        <v>768</v>
      </c>
      <c r="D46" s="1372">
        <v>20</v>
      </c>
      <c r="E46" s="1372"/>
      <c r="F46" s="5572">
        <f t="shared" ref="F46:F47" si="24">D46-E46</f>
        <v>20</v>
      </c>
      <c r="G46" s="2573" t="s">
        <v>460</v>
      </c>
      <c r="H46" s="5708">
        <f>'Оз 5;30'!Y17</f>
        <v>10</v>
      </c>
      <c r="I46" s="2087">
        <v>10</v>
      </c>
      <c r="J46" s="5709"/>
      <c r="K46" s="1372">
        <v>40</v>
      </c>
      <c r="L46" s="1372">
        <v>40</v>
      </c>
      <c r="M46" s="1372"/>
      <c r="N46" s="5572">
        <f>K46-L46+M46</f>
        <v>0</v>
      </c>
      <c r="O46" s="2573" t="s">
        <v>460</v>
      </c>
      <c r="P46" s="2573"/>
      <c r="Q46" s="5710">
        <f>'Оз 13;00'!Y17</f>
        <v>0</v>
      </c>
      <c r="R46" s="2089"/>
      <c r="S46" s="1206"/>
      <c r="T46" s="1206"/>
      <c r="U46" s="1206"/>
      <c r="V46" s="1206"/>
      <c r="W46" s="1387" t="s">
        <v>460</v>
      </c>
      <c r="X46" s="5710">
        <f>'Оз 16,00'!Y14</f>
        <v>0</v>
      </c>
      <c r="Y46" s="5711"/>
      <c r="Z46" s="5709"/>
      <c r="AA46" s="5580">
        <v>40</v>
      </c>
      <c r="AB46" s="1372"/>
      <c r="AC46" s="1372"/>
      <c r="AD46" s="5572">
        <f>AA46-AB46+AC46</f>
        <v>40</v>
      </c>
      <c r="AE46" s="1387" t="s">
        <v>460</v>
      </c>
      <c r="AF46" s="1387"/>
      <c r="AG46" s="5710">
        <f>'Оз 19;00'!Y17</f>
        <v>5</v>
      </c>
      <c r="AH46" s="2087">
        <v>5</v>
      </c>
      <c r="AI46" s="5580"/>
      <c r="AJ46" s="1372"/>
      <c r="AK46" s="5572">
        <f>AI46-AJ46</f>
        <v>0</v>
      </c>
      <c r="AL46" s="1387" t="s">
        <v>460</v>
      </c>
      <c r="AM46" s="2582"/>
      <c r="AN46" s="3291"/>
      <c r="AO46" s="5580" t="s">
        <v>768</v>
      </c>
      <c r="AP46" s="1372"/>
      <c r="AQ46" s="2573" t="s">
        <v>460</v>
      </c>
      <c r="AR46" s="2582"/>
      <c r="AS46" s="5580" t="s">
        <v>768</v>
      </c>
      <c r="AT46" s="1372"/>
      <c r="AU46" s="2573" t="s">
        <v>460</v>
      </c>
      <c r="AV46" s="2582"/>
      <c r="AW46" s="1221"/>
      <c r="AX46" s="5580" t="s">
        <v>768</v>
      </c>
      <c r="AY46" s="1372"/>
      <c r="AZ46" s="2573" t="s">
        <v>460</v>
      </c>
      <c r="BA46" s="2582"/>
      <c r="BB46" s="5580" t="s">
        <v>768</v>
      </c>
      <c r="BC46" s="1372"/>
      <c r="BD46" s="2573" t="s">
        <v>460</v>
      </c>
      <c r="BE46" s="2582"/>
      <c r="BF46" s="1221"/>
    </row>
    <row r="47" spans="1:58" ht="18.75" customHeight="1">
      <c r="A47" s="1380"/>
      <c r="B47" s="5662">
        <v>7</v>
      </c>
      <c r="C47" s="1372" t="s">
        <v>523</v>
      </c>
      <c r="D47" s="5662"/>
      <c r="E47" s="5719"/>
      <c r="F47" s="5572">
        <f t="shared" si="24"/>
        <v>0</v>
      </c>
      <c r="G47" s="2573" t="s">
        <v>52</v>
      </c>
      <c r="H47" s="5708">
        <f>'Оз 5;30'!Y18</f>
        <v>0</v>
      </c>
      <c r="I47" s="2087"/>
      <c r="J47" s="3286"/>
      <c r="K47" s="1372">
        <v>10</v>
      </c>
      <c r="L47" s="1372">
        <v>10</v>
      </c>
      <c r="M47" s="1372"/>
      <c r="N47" s="5572">
        <f>K47-L47+M47</f>
        <v>0</v>
      </c>
      <c r="O47" s="2573" t="s">
        <v>52</v>
      </c>
      <c r="P47" s="2573"/>
      <c r="Q47" s="5710">
        <f>'Оз 13;00'!Y18</f>
        <v>0</v>
      </c>
      <c r="R47" s="2089"/>
      <c r="S47" s="1206"/>
      <c r="T47" s="1206"/>
      <c r="U47" s="1206"/>
      <c r="V47" s="1206"/>
      <c r="W47" s="1387" t="s">
        <v>500</v>
      </c>
      <c r="X47" s="5715">
        <f>'Оз 16,00'!Y15</f>
        <v>0</v>
      </c>
      <c r="Y47" s="5711"/>
      <c r="Z47" s="3286"/>
      <c r="AA47" s="5580">
        <v>5</v>
      </c>
      <c r="AB47" s="1372"/>
      <c r="AC47" s="1372"/>
      <c r="AD47" s="5572">
        <f>AA47-AB47+AC47</f>
        <v>5</v>
      </c>
      <c r="AE47" s="2573" t="s">
        <v>52</v>
      </c>
      <c r="AF47" s="1387"/>
      <c r="AG47" s="5710">
        <f>'Оз 19;00'!Y18</f>
        <v>0</v>
      </c>
      <c r="AH47" s="2087"/>
      <c r="AI47" s="5580"/>
      <c r="AJ47" s="1372"/>
      <c r="AK47" s="5572">
        <f>AI47-AJ47</f>
        <v>0</v>
      </c>
      <c r="AL47" s="1387" t="s">
        <v>500</v>
      </c>
      <c r="AM47" s="2582"/>
      <c r="AN47" s="3291"/>
      <c r="AO47" s="5580" t="s">
        <v>523</v>
      </c>
      <c r="AP47" s="1372"/>
      <c r="AQ47" s="1387" t="s">
        <v>500</v>
      </c>
      <c r="AR47" s="2582"/>
      <c r="AS47" s="5580" t="s">
        <v>523</v>
      </c>
      <c r="AT47" s="1372"/>
      <c r="AU47" s="1387" t="s">
        <v>500</v>
      </c>
      <c r="AV47" s="2582"/>
      <c r="AW47" s="1221"/>
      <c r="AX47" s="5580" t="s">
        <v>523</v>
      </c>
      <c r="AY47" s="1372"/>
      <c r="AZ47" s="1387" t="s">
        <v>500</v>
      </c>
      <c r="BA47" s="2582"/>
      <c r="BB47" s="5580" t="s">
        <v>523</v>
      </c>
      <c r="BC47" s="1372"/>
      <c r="BD47" s="1387" t="s">
        <v>500</v>
      </c>
      <c r="BE47" s="2582"/>
      <c r="BF47" s="1221"/>
    </row>
    <row r="48" spans="1:58" ht="18.75" hidden="1" customHeight="1">
      <c r="A48" s="1380"/>
      <c r="B48" s="5723"/>
      <c r="C48" s="1206"/>
      <c r="D48" s="1206"/>
      <c r="E48" s="1206"/>
      <c r="F48" s="5718"/>
      <c r="G48" s="2573" t="s">
        <v>769</v>
      </c>
      <c r="H48" s="5708">
        <f>'Оз 5;30'!Y19</f>
        <v>10</v>
      </c>
      <c r="I48" s="2087">
        <v>10</v>
      </c>
      <c r="J48" s="3286"/>
      <c r="K48" s="5723"/>
      <c r="L48" s="1206"/>
      <c r="M48" s="1206"/>
      <c r="N48" s="1206"/>
      <c r="O48" s="1387" t="s">
        <v>769</v>
      </c>
      <c r="P48" s="1387"/>
      <c r="Q48" s="5715">
        <f>'Оз 13;00'!Y19</f>
        <v>20</v>
      </c>
      <c r="R48" s="2089">
        <v>20</v>
      </c>
      <c r="S48" s="1206"/>
      <c r="T48" s="1206"/>
      <c r="U48" s="1206"/>
      <c r="V48" s="1206"/>
      <c r="W48" s="5724" t="s">
        <v>430</v>
      </c>
      <c r="X48" s="5715">
        <f>'Оз 16,00'!Y16</f>
        <v>0</v>
      </c>
      <c r="Y48" s="5711"/>
      <c r="Z48" s="3290"/>
      <c r="AA48" s="5723"/>
      <c r="AB48" s="1206"/>
      <c r="AC48" s="1206"/>
      <c r="AD48" s="1206"/>
      <c r="AE48" s="1387" t="s">
        <v>769</v>
      </c>
      <c r="AF48" s="1387"/>
      <c r="AG48" s="5715">
        <f>'Оз 19;00'!Y19</f>
        <v>20</v>
      </c>
      <c r="AH48" s="2087">
        <v>20</v>
      </c>
      <c r="AI48" s="5723"/>
      <c r="AJ48" s="1206"/>
      <c r="AK48" s="1206"/>
      <c r="AL48" s="1387" t="s">
        <v>769</v>
      </c>
      <c r="AM48" s="2582"/>
      <c r="AN48" s="3291"/>
      <c r="AO48" s="5723"/>
      <c r="AP48" s="1206"/>
      <c r="AQ48" s="1387" t="s">
        <v>769</v>
      </c>
      <c r="AR48" s="2582"/>
      <c r="AS48" s="5723"/>
      <c r="AT48" s="1206"/>
      <c r="AU48" s="1387" t="s">
        <v>769</v>
      </c>
      <c r="AV48" s="2582"/>
      <c r="AW48" s="1221"/>
      <c r="AX48" s="5723"/>
      <c r="AY48" s="1206"/>
      <c r="AZ48" s="1387" t="s">
        <v>769</v>
      </c>
      <c r="BA48" s="2582"/>
      <c r="BB48" s="5723"/>
      <c r="BC48" s="1206"/>
      <c r="BD48" s="1387" t="s">
        <v>769</v>
      </c>
      <c r="BE48" s="2582"/>
      <c r="BF48" s="1221"/>
    </row>
    <row r="49" spans="1:58" ht="20.25" hidden="1" customHeight="1">
      <c r="A49" s="1380"/>
      <c r="B49" s="5723"/>
      <c r="C49" s="1206"/>
      <c r="D49" s="1206"/>
      <c r="E49" s="1206"/>
      <c r="F49" s="1206"/>
      <c r="G49" s="1387" t="s">
        <v>430</v>
      </c>
      <c r="H49" s="5708">
        <f>'Оз 5;30'!Y20</f>
        <v>2</v>
      </c>
      <c r="I49" s="2087">
        <v>2</v>
      </c>
      <c r="J49" s="3286"/>
      <c r="K49" s="5723"/>
      <c r="L49" s="1206"/>
      <c r="M49" s="1206"/>
      <c r="N49" s="1206"/>
      <c r="O49" s="5724" t="s">
        <v>430</v>
      </c>
      <c r="P49" s="5724"/>
      <c r="Q49" s="5715">
        <f>'Оз 13;00'!Y20</f>
        <v>3</v>
      </c>
      <c r="R49" s="2089">
        <v>3</v>
      </c>
      <c r="S49" s="1206"/>
      <c r="T49" s="1206"/>
      <c r="U49" s="1206"/>
      <c r="V49" s="1206"/>
      <c r="W49" s="5724" t="s">
        <v>315</v>
      </c>
      <c r="X49" s="5715">
        <f>'Оз 16,00'!Y17</f>
        <v>0</v>
      </c>
      <c r="Y49" s="5711"/>
      <c r="Z49" s="3290"/>
      <c r="AA49" s="5723"/>
      <c r="AB49" s="1206"/>
      <c r="AC49" s="1206"/>
      <c r="AD49" s="1206"/>
      <c r="AE49" s="5724" t="s">
        <v>430</v>
      </c>
      <c r="AF49" s="5724"/>
      <c r="AG49" s="5715">
        <f>'Оз 19;00'!Y20</f>
        <v>3</v>
      </c>
      <c r="AH49" s="2087">
        <v>3</v>
      </c>
      <c r="AI49" s="5723"/>
      <c r="AJ49" s="1206"/>
      <c r="AK49" s="1206"/>
      <c r="AL49" s="1387" t="s">
        <v>430</v>
      </c>
      <c r="AM49" s="2582"/>
      <c r="AN49" s="3291"/>
      <c r="AO49" s="5723"/>
      <c r="AP49" s="1206"/>
      <c r="AQ49" s="1387" t="s">
        <v>430</v>
      </c>
      <c r="AR49" s="2582"/>
      <c r="AS49" s="5723"/>
      <c r="AT49" s="1206"/>
      <c r="AU49" s="1387" t="s">
        <v>430</v>
      </c>
      <c r="AV49" s="2582"/>
      <c r="AW49" s="1221"/>
      <c r="AX49" s="5723"/>
      <c r="AY49" s="1206"/>
      <c r="AZ49" s="1387" t="s">
        <v>430</v>
      </c>
      <c r="BA49" s="2582"/>
      <c r="BB49" s="5723"/>
      <c r="BC49" s="1206"/>
      <c r="BD49" s="1387" t="s">
        <v>430</v>
      </c>
      <c r="BE49" s="2582"/>
      <c r="BF49" s="1221"/>
    </row>
    <row r="50" spans="1:58" ht="20.25" hidden="1" customHeight="1" thickBot="1">
      <c r="A50" s="1380"/>
      <c r="B50" s="5723"/>
      <c r="C50" s="1206"/>
      <c r="D50" s="1206"/>
      <c r="E50" s="1206"/>
      <c r="F50" s="1206"/>
      <c r="G50" s="1387" t="s">
        <v>315</v>
      </c>
      <c r="H50" s="5708">
        <f>'Оз 5;30'!Y21</f>
        <v>1</v>
      </c>
      <c r="I50" s="2087">
        <v>1</v>
      </c>
      <c r="J50" s="3286"/>
      <c r="K50" s="5723"/>
      <c r="L50" s="1206"/>
      <c r="M50" s="1206"/>
      <c r="N50" s="1206"/>
      <c r="O50" s="5724" t="s">
        <v>315</v>
      </c>
      <c r="P50" s="5724"/>
      <c r="Q50" s="5715">
        <f>'Оз 13;00'!Y21</f>
        <v>4</v>
      </c>
      <c r="R50" s="2089">
        <v>4</v>
      </c>
      <c r="S50" s="5725"/>
      <c r="T50" s="5725"/>
      <c r="U50" s="5725"/>
      <c r="V50" s="5725"/>
      <c r="W50" s="1392" t="s">
        <v>643</v>
      </c>
      <c r="X50" s="5728">
        <f>'Оз 16,00'!Y18</f>
        <v>0</v>
      </c>
      <c r="Y50" s="5729"/>
      <c r="Z50" s="3290"/>
      <c r="AA50" s="5723"/>
      <c r="AB50" s="1206"/>
      <c r="AC50" s="1206"/>
      <c r="AD50" s="1206"/>
      <c r="AE50" s="5724" t="s">
        <v>315</v>
      </c>
      <c r="AF50" s="5724"/>
      <c r="AG50" s="5715">
        <f>'Оз 19;00'!Y21</f>
        <v>5</v>
      </c>
      <c r="AH50" s="2087">
        <v>5</v>
      </c>
      <c r="AI50" s="5723"/>
      <c r="AJ50" s="1206"/>
      <c r="AK50" s="1206"/>
      <c r="AL50" s="1387" t="s">
        <v>315</v>
      </c>
      <c r="AM50" s="2582"/>
      <c r="AN50" s="3291"/>
      <c r="AO50" s="5723"/>
      <c r="AP50" s="1206"/>
      <c r="AQ50" s="1387" t="s">
        <v>315</v>
      </c>
      <c r="AR50" s="2582"/>
      <c r="AS50" s="5723"/>
      <c r="AT50" s="1206"/>
      <c r="AU50" s="1387" t="s">
        <v>315</v>
      </c>
      <c r="AV50" s="2582"/>
      <c r="AW50" s="1221"/>
      <c r="AX50" s="5723"/>
      <c r="AY50" s="1206"/>
      <c r="AZ50" s="1387" t="s">
        <v>315</v>
      </c>
      <c r="BA50" s="2582"/>
      <c r="BB50" s="5723"/>
      <c r="BC50" s="1206"/>
      <c r="BD50" s="1387" t="s">
        <v>315</v>
      </c>
      <c r="BE50" s="2582"/>
      <c r="BF50" s="1221"/>
    </row>
    <row r="51" spans="1:58" ht="20.25" hidden="1" customHeight="1">
      <c r="A51" s="1380"/>
      <c r="B51" s="5723"/>
      <c r="C51" s="1206"/>
      <c r="D51" s="1206"/>
      <c r="E51" s="1206"/>
      <c r="F51" s="1206"/>
      <c r="G51" s="1387" t="s">
        <v>643</v>
      </c>
      <c r="H51" s="5708">
        <f>'Оз 5;30'!Y22</f>
        <v>0</v>
      </c>
      <c r="I51" s="2087"/>
      <c r="J51" s="3286"/>
      <c r="K51" s="5723"/>
      <c r="L51" s="1206"/>
      <c r="M51" s="1206"/>
      <c r="N51" s="1206"/>
      <c r="O51" s="1387" t="s">
        <v>643</v>
      </c>
      <c r="P51" s="1387"/>
      <c r="Q51" s="5715">
        <f>'Оз 13;00'!Y22</f>
        <v>2</v>
      </c>
      <c r="R51" s="2089">
        <v>2</v>
      </c>
      <c r="S51" s="3291"/>
      <c r="T51" s="3291"/>
      <c r="U51" s="3291"/>
      <c r="V51" s="3291"/>
      <c r="W51" s="3291"/>
      <c r="X51" s="3291"/>
      <c r="Y51" s="3291"/>
      <c r="Z51" s="3291"/>
      <c r="AA51" s="5723"/>
      <c r="AB51" s="1206"/>
      <c r="AC51" s="1206"/>
      <c r="AD51" s="1206"/>
      <c r="AE51" s="5739" t="s">
        <v>643</v>
      </c>
      <c r="AF51" s="5739"/>
      <c r="AG51" s="5715">
        <f>'Оз 19;00'!Y22</f>
        <v>2</v>
      </c>
      <c r="AH51" s="5743">
        <v>2</v>
      </c>
      <c r="AI51" s="5723"/>
      <c r="AJ51" s="1206"/>
      <c r="AK51" s="1206"/>
      <c r="AL51" s="1387" t="s">
        <v>770</v>
      </c>
      <c r="AM51" s="2582"/>
      <c r="AN51" s="3291"/>
      <c r="AO51" s="5723"/>
      <c r="AP51" s="1206"/>
      <c r="AQ51" s="1387" t="s">
        <v>643</v>
      </c>
      <c r="AR51" s="2582"/>
      <c r="AS51" s="5723"/>
      <c r="AT51" s="1206"/>
      <c r="AU51" s="1387" t="s">
        <v>643</v>
      </c>
      <c r="AV51" s="2582"/>
      <c r="AW51" s="1221"/>
      <c r="AX51" s="5723"/>
      <c r="AY51" s="1206"/>
      <c r="AZ51" s="1387" t="s">
        <v>643</v>
      </c>
      <c r="BA51" s="2582"/>
      <c r="BB51" s="5723"/>
      <c r="BC51" s="1206"/>
      <c r="BD51" s="1387" t="s">
        <v>643</v>
      </c>
      <c r="BE51" s="2582"/>
      <c r="BF51" s="1221"/>
    </row>
    <row r="52" spans="1:58" ht="20.25" hidden="1" customHeight="1">
      <c r="A52" s="1120"/>
      <c r="B52" s="5723"/>
      <c r="C52" s="1206"/>
      <c r="D52" s="1206"/>
      <c r="E52" s="1206"/>
      <c r="F52" s="1206"/>
      <c r="G52" s="1387" t="s">
        <v>858</v>
      </c>
      <c r="H52" s="5708">
        <f>'Оз 5;30'!Y23</f>
        <v>0</v>
      </c>
      <c r="I52" s="2087"/>
      <c r="J52" s="3286"/>
      <c r="K52" s="5723"/>
      <c r="L52" s="1206"/>
      <c r="M52" s="1206"/>
      <c r="N52" s="1206"/>
      <c r="O52" s="1387" t="s">
        <v>858</v>
      </c>
      <c r="P52" s="1387"/>
      <c r="Q52" s="5715">
        <f>'Оз 13;00'!Y23</f>
        <v>0</v>
      </c>
      <c r="R52" s="2089"/>
      <c r="S52" s="3291"/>
      <c r="T52" s="3291"/>
      <c r="U52" s="3291"/>
      <c r="V52" s="3291"/>
      <c r="W52" s="3291"/>
      <c r="X52" s="3291"/>
      <c r="Y52" s="3291"/>
      <c r="Z52" s="3291"/>
      <c r="AA52" s="5723"/>
      <c r="AB52" s="1206"/>
      <c r="AC52" s="1206"/>
      <c r="AD52" s="1206"/>
      <c r="AE52" s="1387" t="s">
        <v>858</v>
      </c>
      <c r="AF52" s="1387"/>
      <c r="AG52" s="5715">
        <f>'Оз 19;00'!Y23</f>
        <v>0</v>
      </c>
      <c r="AH52" s="2087"/>
      <c r="AI52" s="5723"/>
      <c r="AJ52" s="1206"/>
      <c r="AK52" s="1206"/>
      <c r="AL52" s="1387" t="s">
        <v>858</v>
      </c>
      <c r="AM52" s="2582"/>
      <c r="AN52" s="3291"/>
      <c r="AO52" s="5723"/>
      <c r="AP52" s="1206"/>
      <c r="AQ52" s="1387" t="s">
        <v>858</v>
      </c>
      <c r="AR52" s="2582"/>
      <c r="AS52" s="5723"/>
      <c r="AT52" s="1206"/>
      <c r="AU52" s="1387" t="s">
        <v>858</v>
      </c>
      <c r="AV52" s="2582"/>
      <c r="AW52" s="1221"/>
      <c r="AX52" s="5723"/>
      <c r="AY52" s="1206"/>
      <c r="AZ52" s="1387" t="s">
        <v>858</v>
      </c>
      <c r="BA52" s="2582"/>
      <c r="BB52" s="5723"/>
      <c r="BC52" s="1206"/>
      <c r="BD52" s="1387" t="s">
        <v>858</v>
      </c>
      <c r="BE52" s="2582"/>
      <c r="BF52" s="1221"/>
    </row>
    <row r="53" spans="1:58" ht="20.25" hidden="1" customHeight="1" thickBot="1">
      <c r="A53" s="1120"/>
      <c r="B53" s="5730"/>
      <c r="C53" s="5725"/>
      <c r="D53" s="5725"/>
      <c r="E53" s="5725"/>
      <c r="F53" s="5725"/>
      <c r="G53" s="1392"/>
      <c r="H53" s="5708">
        <f>'Оз 5;30'!Y24</f>
        <v>0</v>
      </c>
      <c r="I53" s="5731"/>
      <c r="J53" s="3287"/>
      <c r="K53" s="5730"/>
      <c r="L53" s="5725"/>
      <c r="M53" s="5725"/>
      <c r="N53" s="5725"/>
      <c r="O53" s="1392"/>
      <c r="P53" s="5739"/>
      <c r="Q53" s="5715">
        <f>'Оз 13;00'!Y24</f>
        <v>0</v>
      </c>
      <c r="R53" s="5733"/>
      <c r="S53" s="3291"/>
      <c r="T53" s="3291"/>
      <c r="U53" s="3291"/>
      <c r="V53" s="3291"/>
      <c r="W53" s="3291"/>
      <c r="X53" s="3291"/>
      <c r="Y53" s="3291"/>
      <c r="Z53" s="3291"/>
      <c r="AA53" s="5730"/>
      <c r="AB53" s="5725"/>
      <c r="AC53" s="5725"/>
      <c r="AD53" s="5725"/>
      <c r="AE53" s="1392"/>
      <c r="AF53" s="5739"/>
      <c r="AG53" s="5715">
        <f>'Оз 19;00'!Y24</f>
        <v>0</v>
      </c>
      <c r="AH53" s="5731"/>
      <c r="AI53" s="5730"/>
      <c r="AJ53" s="5725"/>
      <c r="AK53" s="5725"/>
      <c r="AL53" s="1392"/>
      <c r="AM53" s="3688"/>
      <c r="AN53" s="3291"/>
      <c r="AO53" s="5730"/>
      <c r="AP53" s="5725"/>
      <c r="AQ53" s="1392"/>
      <c r="AR53" s="3688"/>
      <c r="AS53" s="5730"/>
      <c r="AT53" s="5725"/>
      <c r="AU53" s="1392"/>
      <c r="AV53" s="3688"/>
      <c r="AW53" s="1221"/>
      <c r="AX53" s="5730"/>
      <c r="AY53" s="5725"/>
      <c r="AZ53" s="1392"/>
      <c r="BA53" s="3688"/>
      <c r="BB53" s="5730"/>
      <c r="BC53" s="5725"/>
      <c r="BD53" s="1392"/>
      <c r="BE53" s="3688"/>
      <c r="BF53" s="1221"/>
    </row>
    <row r="54" spans="1:58" ht="20.25" hidden="1" customHeight="1">
      <c r="B54" s="5740"/>
      <c r="C54" s="5741"/>
      <c r="D54" s="5741"/>
      <c r="E54" s="5741"/>
      <c r="F54" s="5742"/>
      <c r="G54" s="5742"/>
      <c r="H54" s="5742"/>
      <c r="I54" s="5742"/>
      <c r="J54" s="5742"/>
      <c r="K54" s="5741"/>
      <c r="L54" s="5741"/>
      <c r="M54" s="5741"/>
      <c r="N54" s="5741"/>
      <c r="O54" s="5741"/>
      <c r="P54" s="5741"/>
      <c r="Q54" s="5741"/>
      <c r="R54" s="5741"/>
      <c r="S54" s="5741"/>
      <c r="T54" s="5741"/>
      <c r="U54" s="5741"/>
      <c r="V54" s="5741"/>
      <c r="W54" s="5741"/>
      <c r="X54" s="5741"/>
      <c r="Y54" s="5741"/>
      <c r="Z54" s="5741"/>
      <c r="AA54" s="5741"/>
      <c r="AB54" s="1221"/>
      <c r="AC54" s="1221"/>
      <c r="AD54" s="1221"/>
      <c r="AE54" s="1221"/>
      <c r="AF54" s="1221"/>
      <c r="AG54" s="1221"/>
      <c r="AH54" s="1221"/>
      <c r="AI54" s="1221"/>
      <c r="AJ54" s="1221"/>
      <c r="AK54" s="1221"/>
      <c r="AL54" s="1221"/>
      <c r="AM54" s="1221"/>
      <c r="AO54" s="1221"/>
      <c r="AP54" s="1221"/>
      <c r="AQ54" s="1221"/>
      <c r="AR54" s="1221"/>
      <c r="AS54" s="1221"/>
      <c r="AT54" s="1221"/>
      <c r="AU54" s="1221"/>
      <c r="AV54" s="1221"/>
      <c r="AW54" s="1221"/>
      <c r="AX54" s="1221"/>
      <c r="AY54" s="1221"/>
      <c r="AZ54" s="1221"/>
      <c r="BA54" s="1221"/>
      <c r="BB54" s="1221"/>
      <c r="BC54" s="1221"/>
      <c r="BD54" s="1221"/>
      <c r="BE54" s="1221"/>
      <c r="BF54" s="1221"/>
    </row>
    <row r="55" spans="1:58" ht="20.25" customHeight="1" thickBot="1">
      <c r="B55" s="5740"/>
      <c r="C55" s="5741"/>
      <c r="D55" s="5741"/>
      <c r="E55" s="5741"/>
      <c r="F55" s="5742"/>
      <c r="G55" s="5742"/>
      <c r="H55" s="5742"/>
      <c r="I55" s="5742"/>
      <c r="J55" s="5742"/>
      <c r="K55" s="5741"/>
      <c r="L55" s="5741"/>
      <c r="M55" s="5741"/>
      <c r="N55" s="5741"/>
      <c r="O55" s="5741"/>
      <c r="P55" s="5741"/>
      <c r="Q55" s="5741"/>
      <c r="R55" s="5741"/>
      <c r="S55" s="5741"/>
      <c r="T55" s="5741"/>
      <c r="U55" s="5741"/>
      <c r="V55" s="5741"/>
      <c r="W55" s="5741"/>
      <c r="X55" s="5741"/>
      <c r="Y55" s="5741"/>
      <c r="Z55" s="5741"/>
      <c r="AA55" s="5741"/>
      <c r="AB55" s="1221"/>
      <c r="AC55" s="1221"/>
      <c r="AD55" s="1221"/>
      <c r="AE55" s="1221"/>
      <c r="AF55" s="1221"/>
      <c r="AG55" s="1221"/>
      <c r="AH55" s="1221"/>
      <c r="AI55" s="1221"/>
      <c r="AJ55" s="1221"/>
      <c r="AK55" s="1221"/>
      <c r="AL55" s="1221"/>
      <c r="AM55" s="1221"/>
      <c r="AO55" s="1221"/>
      <c r="AP55" s="1221"/>
      <c r="AQ55" s="1221"/>
      <c r="AR55" s="1221"/>
      <c r="AS55" s="1221"/>
      <c r="AT55" s="1221"/>
      <c r="AU55" s="1221"/>
      <c r="AV55" s="1221"/>
      <c r="AW55" s="1221"/>
      <c r="AX55" s="1221"/>
      <c r="AY55" s="1221"/>
      <c r="AZ55" s="1221"/>
      <c r="BA55" s="1221"/>
      <c r="BB55" s="1221"/>
      <c r="BC55" s="1221"/>
      <c r="BD55" s="1221"/>
      <c r="BE55" s="1221"/>
      <c r="BF55" s="1221"/>
    </row>
    <row r="56" spans="1:58" ht="18" customHeight="1">
      <c r="B56" s="4111">
        <f>B1</f>
        <v>44606</v>
      </c>
      <c r="C56" s="5734"/>
      <c r="D56" s="3669"/>
      <c r="E56" s="3670"/>
      <c r="F56" s="3670">
        <v>0.22916666666666666</v>
      </c>
      <c r="G56" s="3670"/>
      <c r="H56" s="3670"/>
      <c r="I56" s="3671"/>
      <c r="J56" s="3670"/>
      <c r="K56" s="3669"/>
      <c r="L56" s="3670"/>
      <c r="M56" s="3670"/>
      <c r="N56" s="3672">
        <v>0.54166666666666663</v>
      </c>
      <c r="O56" s="3672"/>
      <c r="P56" s="3672"/>
      <c r="Q56" s="3672"/>
      <c r="R56" s="3671"/>
      <c r="S56" s="3673"/>
      <c r="T56" s="3672"/>
      <c r="U56" s="3672"/>
      <c r="V56" s="3672">
        <v>0.66666666666666663</v>
      </c>
      <c r="W56" s="3672"/>
      <c r="X56" s="3672"/>
      <c r="Y56" s="3674"/>
      <c r="Z56" s="3672"/>
      <c r="AA56" s="3673"/>
      <c r="AB56" s="3672"/>
      <c r="AC56" s="3672"/>
      <c r="AD56" s="3672">
        <v>0.79166666666666663</v>
      </c>
      <c r="AE56" s="3672"/>
      <c r="AF56" s="3672"/>
      <c r="AG56" s="3672"/>
      <c r="AH56" s="3674"/>
      <c r="AI56" s="5527"/>
      <c r="AJ56" s="5527"/>
      <c r="AK56" s="5527" t="s">
        <v>311</v>
      </c>
      <c r="AL56" s="5527"/>
      <c r="AM56" s="5528"/>
      <c r="AO56" s="5529" t="s">
        <v>811</v>
      </c>
      <c r="AP56" s="5695"/>
      <c r="AQ56" s="5696">
        <v>0</v>
      </c>
      <c r="AR56" s="5532"/>
      <c r="AS56" s="5529" t="str">
        <f>AO56</f>
        <v>Павильон Оазис Ак- Эмир</v>
      </c>
      <c r="AT56" s="5695"/>
      <c r="AU56" s="5696">
        <v>0</v>
      </c>
      <c r="AV56" s="5532"/>
      <c r="AW56" s="1221"/>
      <c r="AX56" s="5529" t="str">
        <f>AO56</f>
        <v>Павильон Оазис Ак- Эмир</v>
      </c>
      <c r="AY56" s="5695"/>
      <c r="AZ56" s="5696">
        <v>0</v>
      </c>
      <c r="BA56" s="5532"/>
      <c r="BB56" s="5529" t="str">
        <f>AO56</f>
        <v>Павильон Оазис Ак- Эмир</v>
      </c>
      <c r="BC56" s="5695"/>
      <c r="BD56" s="5696">
        <v>0</v>
      </c>
      <c r="BE56" s="5532"/>
      <c r="BF56" s="1221"/>
    </row>
    <row r="57" spans="1:58" ht="16.5" thickBot="1">
      <c r="B57" s="5735"/>
      <c r="C57" s="5736"/>
      <c r="D57" s="1134"/>
      <c r="E57" s="1133"/>
      <c r="F57" s="1134" t="s">
        <v>791</v>
      </c>
      <c r="G57" s="1133"/>
      <c r="H57" s="1133"/>
      <c r="I57" s="1161"/>
      <c r="J57" s="1133"/>
      <c r="K57" s="1134"/>
      <c r="L57" s="1133"/>
      <c r="M57" s="1133"/>
      <c r="N57" s="1186" t="str">
        <f>F57</f>
        <v>Павильон Оазис Ак-Эмир</v>
      </c>
      <c r="O57" s="1186"/>
      <c r="P57" s="1186"/>
      <c r="Q57" s="1186"/>
      <c r="R57" s="1161"/>
      <c r="S57" s="1187"/>
      <c r="T57" s="1186"/>
      <c r="U57" s="1186"/>
      <c r="V57" s="1186" t="str">
        <f>F57</f>
        <v>Павильон Оазис Ак-Эмир</v>
      </c>
      <c r="W57" s="1186"/>
      <c r="X57" s="1186"/>
      <c r="Y57" s="1200"/>
      <c r="Z57" s="1186"/>
      <c r="AA57" s="1187"/>
      <c r="AB57" s="1186"/>
      <c r="AC57" s="1186"/>
      <c r="AD57" s="1186" t="str">
        <f>F57</f>
        <v>Павильон Оазис Ак-Эмир</v>
      </c>
      <c r="AE57" s="1186"/>
      <c r="AF57" s="1186"/>
      <c r="AG57" s="1186"/>
      <c r="AH57" s="1200"/>
      <c r="AI57" s="1186"/>
      <c r="AJ57" s="1186"/>
      <c r="AK57" s="1186" t="str">
        <f>F57</f>
        <v>Павильон Оазис Ак-Эмир</v>
      </c>
      <c r="AL57" s="1186"/>
      <c r="AM57" s="1200"/>
      <c r="AN57" s="1206"/>
      <c r="AO57" s="5697"/>
      <c r="AP57" s="5698"/>
      <c r="AQ57" s="5699"/>
      <c r="AR57" s="5700"/>
      <c r="AS57" s="5697"/>
      <c r="AT57" s="5698"/>
      <c r="AU57" s="5699"/>
      <c r="AV57" s="5700"/>
      <c r="AW57" s="5543"/>
      <c r="AX57" s="5697"/>
      <c r="AY57" s="5698"/>
      <c r="AZ57" s="5699"/>
      <c r="BA57" s="5700"/>
      <c r="BB57" s="5697"/>
      <c r="BC57" s="5698"/>
      <c r="BD57" s="5699"/>
      <c r="BE57" s="5700"/>
      <c r="BF57" s="1221"/>
    </row>
    <row r="58" spans="1:58" ht="24.75" customHeight="1">
      <c r="B58" s="5544" t="s">
        <v>1</v>
      </c>
      <c r="C58" s="5551"/>
      <c r="D58" s="5701">
        <v>0.22916666666666666</v>
      </c>
      <c r="E58" s="5553" t="s">
        <v>250</v>
      </c>
      <c r="F58" s="5554" t="s">
        <v>17</v>
      </c>
      <c r="G58" s="5549" t="s">
        <v>393</v>
      </c>
      <c r="H58" s="5549"/>
      <c r="I58" s="5550"/>
      <c r="J58" s="5702"/>
      <c r="K58" s="5552">
        <v>0.54166666666666663</v>
      </c>
      <c r="L58" s="5553" t="s">
        <v>6</v>
      </c>
      <c r="M58" s="5553" t="s">
        <v>229</v>
      </c>
      <c r="N58" s="5554" t="s">
        <v>17</v>
      </c>
      <c r="O58" s="5549" t="s">
        <v>692</v>
      </c>
      <c r="P58" s="5549"/>
      <c r="Q58" s="5549"/>
      <c r="R58" s="5550"/>
      <c r="S58" s="5703">
        <v>0.66666666666666663</v>
      </c>
      <c r="T58" s="5553" t="s">
        <v>6</v>
      </c>
      <c r="U58" s="5553" t="s">
        <v>229</v>
      </c>
      <c r="V58" s="5554" t="s">
        <v>17</v>
      </c>
      <c r="W58" s="5549" t="s">
        <v>312</v>
      </c>
      <c r="X58" s="5549"/>
      <c r="Y58" s="5549"/>
      <c r="Z58" s="5702"/>
      <c r="AA58" s="5552">
        <v>0.79166666666666663</v>
      </c>
      <c r="AB58" s="5553" t="s">
        <v>6</v>
      </c>
      <c r="AC58" s="5553" t="s">
        <v>229</v>
      </c>
      <c r="AD58" s="5554" t="s">
        <v>17</v>
      </c>
      <c r="AE58" s="5555" t="s">
        <v>691</v>
      </c>
      <c r="AF58" s="5549"/>
      <c r="AG58" s="5549"/>
      <c r="AH58" s="5550"/>
      <c r="AI58" s="5744" t="s">
        <v>249</v>
      </c>
      <c r="AJ58" s="5745" t="s">
        <v>250</v>
      </c>
      <c r="AK58" s="5746" t="s">
        <v>17</v>
      </c>
      <c r="AL58" s="5747" t="s">
        <v>314</v>
      </c>
      <c r="AM58" s="5748"/>
      <c r="AN58" s="5705"/>
      <c r="AO58" s="5544"/>
      <c r="AP58" s="5553" t="s">
        <v>229</v>
      </c>
      <c r="AQ58" s="5706" t="s">
        <v>314</v>
      </c>
      <c r="AR58" s="5707"/>
      <c r="AS58" s="5544"/>
      <c r="AT58" s="5553" t="s">
        <v>229</v>
      </c>
      <c r="AU58" s="5706" t="s">
        <v>314</v>
      </c>
      <c r="AV58" s="5707"/>
      <c r="AW58" s="1221"/>
      <c r="AX58" s="5544"/>
      <c r="AY58" s="5553" t="s">
        <v>229</v>
      </c>
      <c r="AZ58" s="5706" t="s">
        <v>314</v>
      </c>
      <c r="BA58" s="5707"/>
      <c r="BB58" s="5544"/>
      <c r="BC58" s="5553" t="s">
        <v>229</v>
      </c>
      <c r="BD58" s="5706" t="s">
        <v>314</v>
      </c>
      <c r="BE58" s="5707"/>
      <c r="BF58" s="1221"/>
    </row>
    <row r="59" spans="1:58" ht="19.5" customHeight="1">
      <c r="B59" s="2082">
        <v>1</v>
      </c>
      <c r="C59" s="1372" t="s">
        <v>767</v>
      </c>
      <c r="D59" s="1372">
        <v>3</v>
      </c>
      <c r="E59" s="1372"/>
      <c r="F59" s="5572">
        <f>D59-E59</f>
        <v>3</v>
      </c>
      <c r="G59" s="2573" t="s">
        <v>39</v>
      </c>
      <c r="H59" s="5708">
        <f>'Оз 5;30'!AI12</f>
        <v>6</v>
      </c>
      <c r="I59" s="2087">
        <v>6</v>
      </c>
      <c r="J59" s="5709"/>
      <c r="K59" s="1372">
        <v>3</v>
      </c>
      <c r="L59" s="1372"/>
      <c r="M59" s="1372"/>
      <c r="N59" s="5572">
        <f>K59-L59+M59</f>
        <v>3</v>
      </c>
      <c r="O59" s="2573" t="s">
        <v>39</v>
      </c>
      <c r="P59" s="2573"/>
      <c r="Q59" s="5710">
        <f>'Оз 13;00'!AI12</f>
        <v>12</v>
      </c>
      <c r="R59" s="2089">
        <v>12</v>
      </c>
      <c r="S59" s="5579"/>
      <c r="T59" s="1372"/>
      <c r="U59" s="1372"/>
      <c r="V59" s="5572">
        <f>S59-T59+U59</f>
        <v>0</v>
      </c>
      <c r="W59" s="2573" t="s">
        <v>39</v>
      </c>
      <c r="X59" s="5710">
        <f>'Оз 16,00'!AI9</f>
        <v>0</v>
      </c>
      <c r="Y59" s="5711"/>
      <c r="Z59" s="5709"/>
      <c r="AA59" s="5580">
        <v>3</v>
      </c>
      <c r="AB59" s="1372"/>
      <c r="AC59" s="1372">
        <v>7</v>
      </c>
      <c r="AD59" s="5572">
        <f>AA59-AB59+AC59</f>
        <v>10</v>
      </c>
      <c r="AE59" s="1387" t="s">
        <v>39</v>
      </c>
      <c r="AF59" s="2573"/>
      <c r="AG59" s="5710">
        <f>'Оз 19;00'!AI12</f>
        <v>10</v>
      </c>
      <c r="AH59" s="2087">
        <v>10</v>
      </c>
      <c r="AI59" s="5580"/>
      <c r="AJ59" s="1372"/>
      <c r="AK59" s="5572">
        <f>AI59-AJ59</f>
        <v>0</v>
      </c>
      <c r="AL59" s="1387" t="s">
        <v>39</v>
      </c>
      <c r="AM59" s="2582"/>
      <c r="AN59" s="3291"/>
      <c r="AO59" s="5635" t="s">
        <v>767</v>
      </c>
      <c r="AP59" s="5636"/>
      <c r="AQ59" s="2573" t="s">
        <v>39</v>
      </c>
      <c r="AR59" s="2582"/>
      <c r="AS59" s="5635" t="s">
        <v>767</v>
      </c>
      <c r="AT59" s="5636"/>
      <c r="AU59" s="2573" t="s">
        <v>39</v>
      </c>
      <c r="AV59" s="2582"/>
      <c r="AW59" s="1221"/>
      <c r="AX59" s="5635" t="s">
        <v>767</v>
      </c>
      <c r="AY59" s="5636"/>
      <c r="AZ59" s="2573" t="s">
        <v>39</v>
      </c>
      <c r="BA59" s="2582"/>
      <c r="BB59" s="5635" t="s">
        <v>767</v>
      </c>
      <c r="BC59" s="5636"/>
      <c r="BD59" s="2573" t="s">
        <v>39</v>
      </c>
      <c r="BE59" s="2582"/>
      <c r="BF59" s="1221"/>
    </row>
    <row r="60" spans="1:58" ht="19.5" customHeight="1">
      <c r="B60" s="2082">
        <v>2</v>
      </c>
      <c r="C60" s="1372" t="s">
        <v>455</v>
      </c>
      <c r="D60" s="1372">
        <v>160</v>
      </c>
      <c r="E60" s="1372">
        <v>-60</v>
      </c>
      <c r="F60" s="5572">
        <f>D60-E60</f>
        <v>220</v>
      </c>
      <c r="G60" s="2573" t="s">
        <v>44</v>
      </c>
      <c r="H60" s="5708">
        <f>'Оз 5;30'!AI13</f>
        <v>3</v>
      </c>
      <c r="I60" s="2087">
        <v>3</v>
      </c>
      <c r="J60" s="5709"/>
      <c r="K60" s="1372">
        <v>40</v>
      </c>
      <c r="L60" s="1372"/>
      <c r="M60" s="1372"/>
      <c r="N60" s="5572">
        <f t="shared" ref="N60:N65" si="25">K60-L60+M60</f>
        <v>40</v>
      </c>
      <c r="O60" s="2573" t="s">
        <v>44</v>
      </c>
      <c r="P60" s="2573"/>
      <c r="Q60" s="5710">
        <f>'Оз 13;00'!AI13</f>
        <v>5</v>
      </c>
      <c r="R60" s="2089">
        <v>5</v>
      </c>
      <c r="S60" s="5579"/>
      <c r="T60" s="1372"/>
      <c r="U60" s="1372"/>
      <c r="V60" s="5572">
        <f t="shared" ref="V60" si="26">S60-T60+U60</f>
        <v>0</v>
      </c>
      <c r="W60" s="2573" t="s">
        <v>44</v>
      </c>
      <c r="X60" s="5710">
        <f>'Оз 16,00'!AI10</f>
        <v>0</v>
      </c>
      <c r="Y60" s="5711"/>
      <c r="Z60" s="5709"/>
      <c r="AA60" s="5580">
        <v>40</v>
      </c>
      <c r="AB60" s="1372"/>
      <c r="AC60" s="1372">
        <v>60</v>
      </c>
      <c r="AD60" s="5572">
        <f t="shared" ref="AD60:AD65" si="27">AA60-AB60+AC60</f>
        <v>100</v>
      </c>
      <c r="AE60" s="1387" t="s">
        <v>44</v>
      </c>
      <c r="AF60" s="2573"/>
      <c r="AG60" s="5710">
        <f>'Оз 19;00'!AI13</f>
        <v>10</v>
      </c>
      <c r="AH60" s="2087">
        <v>10</v>
      </c>
      <c r="AI60" s="5635"/>
      <c r="AJ60" s="5636"/>
      <c r="AK60" s="5637">
        <f>AI60-AJ60</f>
        <v>0</v>
      </c>
      <c r="AL60" s="2565" t="s">
        <v>44</v>
      </c>
      <c r="AM60" s="2943"/>
      <c r="AN60" s="3291"/>
      <c r="AO60" s="5635" t="s">
        <v>455</v>
      </c>
      <c r="AP60" s="5636"/>
      <c r="AQ60" s="2573" t="s">
        <v>44</v>
      </c>
      <c r="AR60" s="2582"/>
      <c r="AS60" s="5635" t="s">
        <v>455</v>
      </c>
      <c r="AT60" s="5636"/>
      <c r="AU60" s="2573" t="s">
        <v>44</v>
      </c>
      <c r="AV60" s="2582"/>
      <c r="AW60" s="1221"/>
      <c r="AX60" s="5635" t="s">
        <v>455</v>
      </c>
      <c r="AY60" s="5636"/>
      <c r="AZ60" s="2573" t="s">
        <v>44</v>
      </c>
      <c r="BA60" s="2582"/>
      <c r="BB60" s="5635" t="s">
        <v>455</v>
      </c>
      <c r="BC60" s="5636"/>
      <c r="BD60" s="2573" t="s">
        <v>44</v>
      </c>
      <c r="BE60" s="2582"/>
      <c r="BF60" s="1221"/>
    </row>
    <row r="61" spans="1:58" ht="19.5" customHeight="1">
      <c r="B61" s="2082">
        <v>3</v>
      </c>
      <c r="C61" s="1372" t="s">
        <v>24</v>
      </c>
      <c r="D61" s="1372">
        <v>10</v>
      </c>
      <c r="E61" s="1372">
        <v>-5</v>
      </c>
      <c r="F61" s="5572">
        <f t="shared" ref="F61:F63" si="28">D61-E61</f>
        <v>15</v>
      </c>
      <c r="G61" s="2573" t="s">
        <v>45</v>
      </c>
      <c r="H61" s="5708">
        <f>'Оз 5;30'!AI14</f>
        <v>3</v>
      </c>
      <c r="I61" s="2087">
        <v>3</v>
      </c>
      <c r="J61" s="5709"/>
      <c r="K61" s="1372">
        <v>10</v>
      </c>
      <c r="L61" s="1372"/>
      <c r="M61" s="1372"/>
      <c r="N61" s="5572">
        <f t="shared" si="25"/>
        <v>10</v>
      </c>
      <c r="O61" s="2573" t="s">
        <v>45</v>
      </c>
      <c r="P61" s="2573"/>
      <c r="Q61" s="5710">
        <f>'Оз 13;00'!AI14</f>
        <v>2</v>
      </c>
      <c r="R61" s="2089">
        <v>2</v>
      </c>
      <c r="S61" s="5579"/>
      <c r="T61" s="1372"/>
      <c r="U61" s="1372"/>
      <c r="V61" s="5572">
        <f>S61-T61+U61</f>
        <v>0</v>
      </c>
      <c r="W61" s="2573" t="s">
        <v>45</v>
      </c>
      <c r="X61" s="5714">
        <f>'Оз 16,00'!AI11</f>
        <v>0</v>
      </c>
      <c r="Y61" s="5711"/>
      <c r="Z61" s="5709"/>
      <c r="AA61" s="5580">
        <v>10</v>
      </c>
      <c r="AB61" s="1372"/>
      <c r="AC61" s="1372">
        <v>5</v>
      </c>
      <c r="AD61" s="5572">
        <f t="shared" si="27"/>
        <v>15</v>
      </c>
      <c r="AE61" s="1387" t="s">
        <v>45</v>
      </c>
      <c r="AF61" s="2573"/>
      <c r="AG61" s="5710">
        <f>'Оз 19;00'!AI14</f>
        <v>8</v>
      </c>
      <c r="AH61" s="2087">
        <v>8</v>
      </c>
      <c r="AI61" s="5580"/>
      <c r="AJ61" s="1372"/>
      <c r="AK61" s="5572">
        <f t="shared" ref="AK61" si="29">AI61-AJ61</f>
        <v>0</v>
      </c>
      <c r="AL61" s="1387" t="s">
        <v>45</v>
      </c>
      <c r="AM61" s="2582"/>
      <c r="AN61" s="3291"/>
      <c r="AO61" s="5580" t="s">
        <v>24</v>
      </c>
      <c r="AP61" s="5636"/>
      <c r="AQ61" s="2573" t="s">
        <v>45</v>
      </c>
      <c r="AR61" s="2582"/>
      <c r="AS61" s="5580" t="s">
        <v>24</v>
      </c>
      <c r="AT61" s="5636"/>
      <c r="AU61" s="2573" t="s">
        <v>45</v>
      </c>
      <c r="AV61" s="2582"/>
      <c r="AW61" s="1221"/>
      <c r="AX61" s="5580" t="s">
        <v>24</v>
      </c>
      <c r="AY61" s="5636"/>
      <c r="AZ61" s="2573" t="s">
        <v>45</v>
      </c>
      <c r="BA61" s="2582"/>
      <c r="BB61" s="5580" t="s">
        <v>24</v>
      </c>
      <c r="BC61" s="5636"/>
      <c r="BD61" s="2573" t="s">
        <v>45</v>
      </c>
      <c r="BE61" s="2582"/>
      <c r="BF61" s="1221"/>
    </row>
    <row r="62" spans="1:58" ht="19.5" customHeight="1">
      <c r="B62" s="2082">
        <v>4</v>
      </c>
      <c r="C62" s="1372" t="s">
        <v>456</v>
      </c>
      <c r="D62" s="1372">
        <v>140</v>
      </c>
      <c r="E62" s="1372">
        <v>20</v>
      </c>
      <c r="F62" s="5572">
        <f t="shared" si="28"/>
        <v>120</v>
      </c>
      <c r="G62" s="2573" t="s">
        <v>458</v>
      </c>
      <c r="H62" s="5708">
        <f>'Оз 5;30'!AI15</f>
        <v>5</v>
      </c>
      <c r="I62" s="2087">
        <v>5</v>
      </c>
      <c r="J62" s="5709"/>
      <c r="K62" s="1372">
        <v>40</v>
      </c>
      <c r="L62" s="1372"/>
      <c r="M62" s="1372"/>
      <c r="N62" s="5572">
        <f t="shared" si="25"/>
        <v>40</v>
      </c>
      <c r="O62" s="2573" t="s">
        <v>458</v>
      </c>
      <c r="P62" s="2573"/>
      <c r="Q62" s="5710">
        <f>'Оз 13;00'!AI15</f>
        <v>10</v>
      </c>
      <c r="R62" s="2089">
        <v>10</v>
      </c>
      <c r="S62" s="5579"/>
      <c r="T62" s="1372"/>
      <c r="U62" s="1372"/>
      <c r="V62" s="5572">
        <f>S62-T62+U62</f>
        <v>0</v>
      </c>
      <c r="W62" s="2573" t="s">
        <v>458</v>
      </c>
      <c r="X62" s="5715">
        <f>'Оз 16,00'!AI12</f>
        <v>0</v>
      </c>
      <c r="Y62" s="5711"/>
      <c r="Z62" s="5709"/>
      <c r="AA62" s="5580">
        <v>40</v>
      </c>
      <c r="AB62" s="1372"/>
      <c r="AC62" s="1372">
        <v>80</v>
      </c>
      <c r="AD62" s="5572">
        <f t="shared" si="27"/>
        <v>120</v>
      </c>
      <c r="AE62" s="1387" t="s">
        <v>458</v>
      </c>
      <c r="AF62" s="2573"/>
      <c r="AG62" s="5710">
        <f>'Оз 19;00'!AI15</f>
        <v>20</v>
      </c>
      <c r="AH62" s="2087">
        <v>20</v>
      </c>
      <c r="AI62" s="5580"/>
      <c r="AJ62" s="1372"/>
      <c r="AK62" s="5572">
        <f>AI62-AJ62</f>
        <v>0</v>
      </c>
      <c r="AL62" s="1387" t="s">
        <v>458</v>
      </c>
      <c r="AM62" s="2582"/>
      <c r="AN62" s="3291"/>
      <c r="AO62" s="5580" t="s">
        <v>456</v>
      </c>
      <c r="AP62" s="5716"/>
      <c r="AQ62" s="2573" t="s">
        <v>458</v>
      </c>
      <c r="AR62" s="2582"/>
      <c r="AS62" s="5580" t="s">
        <v>456</v>
      </c>
      <c r="AT62" s="5716"/>
      <c r="AU62" s="2573" t="s">
        <v>458</v>
      </c>
      <c r="AV62" s="2582"/>
      <c r="AW62" s="1221"/>
      <c r="AX62" s="5580" t="s">
        <v>456</v>
      </c>
      <c r="AY62" s="5716"/>
      <c r="AZ62" s="2573" t="s">
        <v>458</v>
      </c>
      <c r="BA62" s="2582"/>
      <c r="BB62" s="5580" t="s">
        <v>456</v>
      </c>
      <c r="BC62" s="5716"/>
      <c r="BD62" s="2573" t="s">
        <v>458</v>
      </c>
      <c r="BE62" s="2582"/>
      <c r="BF62" s="1221"/>
    </row>
    <row r="63" spans="1:58" ht="19.5" customHeight="1">
      <c r="B63" s="2082">
        <v>5</v>
      </c>
      <c r="C63" s="1372" t="s">
        <v>457</v>
      </c>
      <c r="D63" s="1372">
        <v>2</v>
      </c>
      <c r="E63" s="1372">
        <v>-1</v>
      </c>
      <c r="F63" s="5572">
        <f t="shared" si="28"/>
        <v>3</v>
      </c>
      <c r="G63" s="3063" t="s">
        <v>735</v>
      </c>
      <c r="H63" s="5136"/>
      <c r="I63" s="5137"/>
      <c r="J63" s="3283"/>
      <c r="K63" s="1372">
        <v>2</v>
      </c>
      <c r="L63" s="1372"/>
      <c r="M63" s="1372"/>
      <c r="N63" s="5572">
        <f t="shared" si="25"/>
        <v>2</v>
      </c>
      <c r="O63" s="3063" t="s">
        <v>735</v>
      </c>
      <c r="P63" s="3288"/>
      <c r="Q63" s="5136">
        <v>0</v>
      </c>
      <c r="R63" s="5137"/>
      <c r="S63" s="1206"/>
      <c r="T63" s="1206"/>
      <c r="U63" s="1206"/>
      <c r="V63" s="1206"/>
      <c r="W63" s="1387" t="s">
        <v>459</v>
      </c>
      <c r="X63" s="5714">
        <f>'Оз 16,00'!AI13</f>
        <v>0</v>
      </c>
      <c r="Y63" s="5711"/>
      <c r="Z63" s="3283"/>
      <c r="AA63" s="5580">
        <v>2</v>
      </c>
      <c r="AB63" s="1372"/>
      <c r="AC63" s="1372"/>
      <c r="AD63" s="5572">
        <f t="shared" si="27"/>
        <v>2</v>
      </c>
      <c r="AE63" s="3063" t="s">
        <v>735</v>
      </c>
      <c r="AF63" s="3288"/>
      <c r="AG63" s="5136">
        <v>0</v>
      </c>
      <c r="AH63" s="5137"/>
      <c r="AI63" s="5580"/>
      <c r="AJ63" s="1372"/>
      <c r="AK63" s="5572">
        <f>AI63-AJ63</f>
        <v>0</v>
      </c>
      <c r="AL63" s="3063" t="s">
        <v>735</v>
      </c>
      <c r="AM63" s="3071">
        <v>0</v>
      </c>
      <c r="AN63" s="3291"/>
      <c r="AO63" s="5580" t="s">
        <v>457</v>
      </c>
      <c r="AP63" s="1372"/>
      <c r="AQ63" s="2573" t="s">
        <v>459</v>
      </c>
      <c r="AR63" s="2582"/>
      <c r="AS63" s="5580" t="s">
        <v>457</v>
      </c>
      <c r="AT63" s="1372"/>
      <c r="AU63" s="2573" t="s">
        <v>459</v>
      </c>
      <c r="AV63" s="2582"/>
      <c r="AW63" s="1221"/>
      <c r="AX63" s="5580" t="s">
        <v>457</v>
      </c>
      <c r="AY63" s="1372"/>
      <c r="AZ63" s="2573" t="s">
        <v>459</v>
      </c>
      <c r="BA63" s="2582"/>
      <c r="BB63" s="5580" t="s">
        <v>457</v>
      </c>
      <c r="BC63" s="1372"/>
      <c r="BD63" s="2573" t="s">
        <v>459</v>
      </c>
      <c r="BE63" s="2582"/>
      <c r="BF63" s="1221"/>
    </row>
    <row r="64" spans="1:58" ht="19.5" customHeight="1">
      <c r="B64" s="2082">
        <v>6</v>
      </c>
      <c r="C64" s="1372" t="s">
        <v>768</v>
      </c>
      <c r="D64" s="1372">
        <v>20</v>
      </c>
      <c r="E64" s="1372"/>
      <c r="F64" s="5572">
        <f t="shared" ref="F64:F65" si="30">D64-E64</f>
        <v>20</v>
      </c>
      <c r="G64" s="2573" t="s">
        <v>460</v>
      </c>
      <c r="H64" s="5708">
        <f>'Оз 5;30'!AI17</f>
        <v>5</v>
      </c>
      <c r="I64" s="2087">
        <v>5</v>
      </c>
      <c r="J64" s="5709"/>
      <c r="K64" s="1372">
        <v>20</v>
      </c>
      <c r="L64" s="1372"/>
      <c r="M64" s="1372"/>
      <c r="N64" s="5572">
        <f t="shared" si="25"/>
        <v>20</v>
      </c>
      <c r="O64" s="2573" t="s">
        <v>460</v>
      </c>
      <c r="P64" s="2573"/>
      <c r="Q64" s="5710">
        <f>'Оз 13;00'!AI17</f>
        <v>5</v>
      </c>
      <c r="R64" s="2089">
        <v>5</v>
      </c>
      <c r="S64" s="1206"/>
      <c r="T64" s="1206"/>
      <c r="U64" s="1206"/>
      <c r="V64" s="1206"/>
      <c r="W64" s="1387" t="s">
        <v>460</v>
      </c>
      <c r="X64" s="5710">
        <f>'Оз 16,00'!AI14</f>
        <v>0</v>
      </c>
      <c r="Y64" s="5711"/>
      <c r="Z64" s="5709"/>
      <c r="AA64" s="5580"/>
      <c r="AB64" s="1372"/>
      <c r="AC64" s="1372">
        <v>20</v>
      </c>
      <c r="AD64" s="5572">
        <f t="shared" si="27"/>
        <v>20</v>
      </c>
      <c r="AE64" s="1387" t="s">
        <v>460</v>
      </c>
      <c r="AF64" s="2573"/>
      <c r="AG64" s="5710">
        <f>'Оз 19;00'!AI17</f>
        <v>5</v>
      </c>
      <c r="AH64" s="2087">
        <v>5</v>
      </c>
      <c r="AI64" s="5580"/>
      <c r="AJ64" s="1372"/>
      <c r="AK64" s="5749">
        <f>AI64-AJ64</f>
        <v>0</v>
      </c>
      <c r="AL64" s="1387" t="s">
        <v>460</v>
      </c>
      <c r="AM64" s="2582"/>
      <c r="AN64" s="3291"/>
      <c r="AO64" s="5580" t="s">
        <v>768</v>
      </c>
      <c r="AP64" s="1372"/>
      <c r="AQ64" s="2573" t="s">
        <v>460</v>
      </c>
      <c r="AR64" s="2582"/>
      <c r="AS64" s="5580" t="s">
        <v>768</v>
      </c>
      <c r="AT64" s="1372"/>
      <c r="AU64" s="2573" t="s">
        <v>460</v>
      </c>
      <c r="AV64" s="2582"/>
      <c r="AW64" s="1221"/>
      <c r="AX64" s="5580" t="s">
        <v>768</v>
      </c>
      <c r="AY64" s="1372"/>
      <c r="AZ64" s="2573" t="s">
        <v>460</v>
      </c>
      <c r="BA64" s="2582"/>
      <c r="BB64" s="5580" t="s">
        <v>768</v>
      </c>
      <c r="BC64" s="1372"/>
      <c r="BD64" s="2573" t="s">
        <v>460</v>
      </c>
      <c r="BE64" s="2582"/>
      <c r="BF64" s="1221"/>
    </row>
    <row r="65" spans="2:58" ht="19.5" customHeight="1">
      <c r="B65" s="5662">
        <v>7</v>
      </c>
      <c r="C65" s="1372" t="s">
        <v>523</v>
      </c>
      <c r="D65" s="1372"/>
      <c r="E65" s="1372"/>
      <c r="F65" s="5572">
        <f t="shared" si="30"/>
        <v>0</v>
      </c>
      <c r="G65" s="2573" t="s">
        <v>52</v>
      </c>
      <c r="H65" s="5708">
        <f>'Оз 5;30'!AI18</f>
        <v>0</v>
      </c>
      <c r="I65" s="2087"/>
      <c r="J65" s="3286"/>
      <c r="K65" s="1372">
        <v>5</v>
      </c>
      <c r="L65" s="1372"/>
      <c r="M65" s="1372">
        <v>5</v>
      </c>
      <c r="N65" s="5572">
        <f t="shared" si="25"/>
        <v>10</v>
      </c>
      <c r="O65" s="2573" t="s">
        <v>52</v>
      </c>
      <c r="P65" s="1387"/>
      <c r="Q65" s="5710">
        <f>'Оз 13;00'!AI18</f>
        <v>0</v>
      </c>
      <c r="R65" s="2089"/>
      <c r="S65" s="1206"/>
      <c r="T65" s="1206"/>
      <c r="U65" s="1206"/>
      <c r="V65" s="1206"/>
      <c r="W65" s="1387" t="s">
        <v>500</v>
      </c>
      <c r="X65" s="5715">
        <f>'Оз 16,00'!AI15</f>
        <v>0</v>
      </c>
      <c r="Y65" s="5711"/>
      <c r="Z65" s="3290"/>
      <c r="AA65" s="5580"/>
      <c r="AB65" s="1372"/>
      <c r="AC65" s="1372">
        <v>10</v>
      </c>
      <c r="AD65" s="5572">
        <f t="shared" si="27"/>
        <v>10</v>
      </c>
      <c r="AE65" s="2573" t="s">
        <v>52</v>
      </c>
      <c r="AF65" s="1387"/>
      <c r="AG65" s="5710">
        <f>'Оз 19;00'!AI18</f>
        <v>0</v>
      </c>
      <c r="AH65" s="2087"/>
      <c r="AI65" s="5580"/>
      <c r="AJ65" s="1372"/>
      <c r="AK65" s="5749">
        <f>AI65-AJ65</f>
        <v>0</v>
      </c>
      <c r="AL65" s="1387" t="s">
        <v>500</v>
      </c>
      <c r="AM65" s="2582"/>
      <c r="AN65" s="3291"/>
      <c r="AO65" s="5580" t="s">
        <v>523</v>
      </c>
      <c r="AP65" s="1372"/>
      <c r="AQ65" s="1387" t="s">
        <v>500</v>
      </c>
      <c r="AR65" s="2582"/>
      <c r="AS65" s="5580" t="s">
        <v>523</v>
      </c>
      <c r="AT65" s="1372"/>
      <c r="AU65" s="1387" t="s">
        <v>500</v>
      </c>
      <c r="AV65" s="2582"/>
      <c r="AW65" s="1221"/>
      <c r="AX65" s="5580" t="s">
        <v>523</v>
      </c>
      <c r="AY65" s="1372"/>
      <c r="AZ65" s="1387" t="s">
        <v>500</v>
      </c>
      <c r="BA65" s="2582"/>
      <c r="BB65" s="5580" t="s">
        <v>523</v>
      </c>
      <c r="BC65" s="1372"/>
      <c r="BD65" s="1387" t="s">
        <v>500</v>
      </c>
      <c r="BE65" s="2582"/>
      <c r="BF65" s="1221"/>
    </row>
    <row r="66" spans="2:58" ht="19.5" hidden="1" customHeight="1">
      <c r="B66" s="5723"/>
      <c r="C66" s="1206"/>
      <c r="D66" s="1206"/>
      <c r="E66" s="1206"/>
      <c r="F66" s="1206"/>
      <c r="G66" s="1387" t="s">
        <v>769</v>
      </c>
      <c r="H66" s="5708">
        <f>'Оз 5;30'!AI19</f>
        <v>8</v>
      </c>
      <c r="I66" s="2087">
        <v>8</v>
      </c>
      <c r="J66" s="3286"/>
      <c r="K66" s="5723"/>
      <c r="L66" s="1206"/>
      <c r="M66" s="1206"/>
      <c r="N66" s="1206"/>
      <c r="O66" s="1387" t="s">
        <v>769</v>
      </c>
      <c r="P66" s="1387"/>
      <c r="Q66" s="5710">
        <f>'Оз 13;00'!AI19</f>
        <v>10</v>
      </c>
      <c r="R66" s="2089">
        <v>10</v>
      </c>
      <c r="S66" s="1206"/>
      <c r="T66" s="1206"/>
      <c r="U66" s="1206"/>
      <c r="V66" s="1206"/>
      <c r="W66" s="5724" t="s">
        <v>430</v>
      </c>
      <c r="X66" s="5715">
        <f>'Оз 16,00'!AI16</f>
        <v>0</v>
      </c>
      <c r="Y66" s="5711"/>
      <c r="Z66" s="3290"/>
      <c r="AA66" s="5723"/>
      <c r="AB66" s="1206"/>
      <c r="AC66" s="1206"/>
      <c r="AD66" s="1206"/>
      <c r="AE66" s="1387" t="s">
        <v>769</v>
      </c>
      <c r="AF66" s="1387"/>
      <c r="AG66" s="5710">
        <f>'Оз 19;00'!AI19</f>
        <v>20</v>
      </c>
      <c r="AH66" s="2087">
        <v>20</v>
      </c>
      <c r="AI66" s="5723"/>
      <c r="AJ66" s="1206"/>
      <c r="AK66" s="1206"/>
      <c r="AL66" s="1387" t="s">
        <v>769</v>
      </c>
      <c r="AM66" s="2582"/>
      <c r="AN66" s="3291"/>
      <c r="AO66" s="5723"/>
      <c r="AP66" s="1206"/>
      <c r="AQ66" s="1387" t="s">
        <v>769</v>
      </c>
      <c r="AR66" s="2582"/>
      <c r="AS66" s="5723"/>
      <c r="AT66" s="1206"/>
      <c r="AU66" s="1387" t="s">
        <v>769</v>
      </c>
      <c r="AV66" s="2582"/>
      <c r="AW66" s="1221"/>
      <c r="AX66" s="5723"/>
      <c r="AY66" s="1206"/>
      <c r="AZ66" s="1387" t="s">
        <v>769</v>
      </c>
      <c r="BA66" s="2582"/>
      <c r="BB66" s="5723"/>
      <c r="BC66" s="1206"/>
      <c r="BD66" s="1387" t="s">
        <v>769</v>
      </c>
      <c r="BE66" s="2582"/>
      <c r="BF66" s="1221"/>
    </row>
    <row r="67" spans="2:58" ht="19.5" hidden="1" customHeight="1">
      <c r="B67" s="5723"/>
      <c r="C67" s="1206"/>
      <c r="D67" s="1206"/>
      <c r="E67" s="1206"/>
      <c r="F67" s="1206"/>
      <c r="G67" s="5724" t="s">
        <v>430</v>
      </c>
      <c r="H67" s="5708">
        <f>'Оз 5;30'!AI20</f>
        <v>1</v>
      </c>
      <c r="I67" s="2087">
        <v>1</v>
      </c>
      <c r="J67" s="3286"/>
      <c r="K67" s="5723"/>
      <c r="L67" s="1206"/>
      <c r="M67" s="1206"/>
      <c r="N67" s="1206"/>
      <c r="O67" s="1387" t="s">
        <v>430</v>
      </c>
      <c r="P67" s="1387"/>
      <c r="Q67" s="5710">
        <f>'Оз 13;00'!AI20</f>
        <v>1</v>
      </c>
      <c r="R67" s="2089">
        <v>1</v>
      </c>
      <c r="S67" s="1206"/>
      <c r="T67" s="1206"/>
      <c r="U67" s="1206"/>
      <c r="V67" s="1206"/>
      <c r="W67" s="5724" t="s">
        <v>315</v>
      </c>
      <c r="X67" s="5715">
        <f>'Оз 16,00'!AI17</f>
        <v>0</v>
      </c>
      <c r="Y67" s="5711"/>
      <c r="Z67" s="3290"/>
      <c r="AA67" s="5723"/>
      <c r="AB67" s="1206"/>
      <c r="AC67" s="1206"/>
      <c r="AD67" s="1206"/>
      <c r="AE67" s="1387" t="s">
        <v>430</v>
      </c>
      <c r="AF67" s="1387"/>
      <c r="AG67" s="5710">
        <f>'Оз 19;00'!AI20</f>
        <v>3</v>
      </c>
      <c r="AH67" s="2087">
        <v>3</v>
      </c>
      <c r="AI67" s="5723"/>
      <c r="AJ67" s="1206"/>
      <c r="AK67" s="1206"/>
      <c r="AL67" s="1387" t="s">
        <v>430</v>
      </c>
      <c r="AM67" s="2582"/>
      <c r="AN67" s="3291"/>
      <c r="AO67" s="5723"/>
      <c r="AP67" s="1206"/>
      <c r="AQ67" s="1387" t="s">
        <v>430</v>
      </c>
      <c r="AR67" s="2582"/>
      <c r="AS67" s="5723"/>
      <c r="AT67" s="1206"/>
      <c r="AU67" s="1387" t="s">
        <v>430</v>
      </c>
      <c r="AV67" s="2582"/>
      <c r="AW67" s="1221"/>
      <c r="AX67" s="5723"/>
      <c r="AY67" s="1206"/>
      <c r="AZ67" s="1387" t="s">
        <v>430</v>
      </c>
      <c r="BA67" s="2582"/>
      <c r="BB67" s="5723"/>
      <c r="BC67" s="1206"/>
      <c r="BD67" s="1387" t="s">
        <v>430</v>
      </c>
      <c r="BE67" s="2582"/>
      <c r="BF67" s="1221"/>
    </row>
    <row r="68" spans="2:58" ht="19.5" hidden="1" customHeight="1" thickBot="1">
      <c r="B68" s="5723"/>
      <c r="C68" s="1206"/>
      <c r="D68" s="1206"/>
      <c r="E68" s="1206"/>
      <c r="F68" s="1206"/>
      <c r="G68" s="5724" t="s">
        <v>315</v>
      </c>
      <c r="H68" s="5708">
        <f>'Оз 5;30'!AI21</f>
        <v>1</v>
      </c>
      <c r="I68" s="2087">
        <v>1</v>
      </c>
      <c r="J68" s="3286"/>
      <c r="K68" s="5723"/>
      <c r="L68" s="1206"/>
      <c r="M68" s="1206"/>
      <c r="N68" s="1206"/>
      <c r="O68" s="1387" t="s">
        <v>315</v>
      </c>
      <c r="P68" s="1387"/>
      <c r="Q68" s="5710">
        <f>'Оз 13;00'!AI21</f>
        <v>1</v>
      </c>
      <c r="R68" s="2089">
        <v>1</v>
      </c>
      <c r="S68" s="5725"/>
      <c r="T68" s="5725"/>
      <c r="U68" s="5725"/>
      <c r="V68" s="5725"/>
      <c r="W68" s="1392" t="s">
        <v>643</v>
      </c>
      <c r="X68" s="5728">
        <f>'Оз 16,00'!AI18</f>
        <v>0</v>
      </c>
      <c r="Y68" s="5729"/>
      <c r="Z68" s="3290"/>
      <c r="AA68" s="5723"/>
      <c r="AB68" s="1206"/>
      <c r="AC68" s="1206"/>
      <c r="AD68" s="1206"/>
      <c r="AE68" s="1387" t="s">
        <v>315</v>
      </c>
      <c r="AF68" s="1387"/>
      <c r="AG68" s="5710">
        <f>'Оз 19;00'!AI21</f>
        <v>3</v>
      </c>
      <c r="AH68" s="2087">
        <v>3</v>
      </c>
      <c r="AI68" s="5723"/>
      <c r="AJ68" s="1206"/>
      <c r="AK68" s="1206"/>
      <c r="AL68" s="1387" t="s">
        <v>315</v>
      </c>
      <c r="AM68" s="2582"/>
      <c r="AN68" s="3291"/>
      <c r="AO68" s="5723"/>
      <c r="AP68" s="1206"/>
      <c r="AQ68" s="1387" t="s">
        <v>315</v>
      </c>
      <c r="AR68" s="2582"/>
      <c r="AS68" s="5723"/>
      <c r="AT68" s="1206"/>
      <c r="AU68" s="1387" t="s">
        <v>315</v>
      </c>
      <c r="AV68" s="2582"/>
      <c r="AW68" s="1221"/>
      <c r="AX68" s="5723"/>
      <c r="AY68" s="1206"/>
      <c r="AZ68" s="1387" t="s">
        <v>315</v>
      </c>
      <c r="BA68" s="2582"/>
      <c r="BB68" s="5723"/>
      <c r="BC68" s="1206"/>
      <c r="BD68" s="1387" t="s">
        <v>315</v>
      </c>
      <c r="BE68" s="2582"/>
      <c r="BF68" s="1221"/>
    </row>
    <row r="69" spans="2:58" ht="19.5" hidden="1" customHeight="1">
      <c r="B69" s="5723"/>
      <c r="C69" s="1206"/>
      <c r="D69" s="1206"/>
      <c r="E69" s="1206"/>
      <c r="F69" s="1206"/>
      <c r="G69" s="1387" t="s">
        <v>643</v>
      </c>
      <c r="H69" s="5708">
        <f>'Оз 5;30'!AI22</f>
        <v>1</v>
      </c>
      <c r="I69" s="2087">
        <v>1</v>
      </c>
      <c r="J69" s="3286"/>
      <c r="K69" s="5723"/>
      <c r="L69" s="1206"/>
      <c r="M69" s="1206"/>
      <c r="N69" s="1206"/>
      <c r="O69" s="1387" t="s">
        <v>643</v>
      </c>
      <c r="P69" s="1387"/>
      <c r="Q69" s="5710">
        <f>'Оз 13;00'!AI22</f>
        <v>1</v>
      </c>
      <c r="R69" s="2089">
        <v>1</v>
      </c>
      <c r="S69" s="3291"/>
      <c r="T69" s="3291"/>
      <c r="U69" s="3291"/>
      <c r="V69" s="3291"/>
      <c r="W69" s="3291"/>
      <c r="X69" s="3291"/>
      <c r="Y69" s="3291"/>
      <c r="Z69" s="3291"/>
      <c r="AA69" s="5723"/>
      <c r="AB69" s="1206"/>
      <c r="AC69" s="1206"/>
      <c r="AD69" s="1206"/>
      <c r="AE69" s="1387" t="s">
        <v>643</v>
      </c>
      <c r="AF69" s="1387"/>
      <c r="AG69" s="5710">
        <f>'Оз 19;00'!AI22</f>
        <v>1</v>
      </c>
      <c r="AH69" s="2087">
        <v>1</v>
      </c>
      <c r="AI69" s="5723"/>
      <c r="AJ69" s="1206"/>
      <c r="AK69" s="1206"/>
      <c r="AL69" s="1387" t="s">
        <v>643</v>
      </c>
      <c r="AM69" s="2582"/>
      <c r="AN69" s="3291"/>
      <c r="AO69" s="5723"/>
      <c r="AP69" s="1206"/>
      <c r="AQ69" s="1387" t="s">
        <v>643</v>
      </c>
      <c r="AR69" s="2582"/>
      <c r="AS69" s="5723"/>
      <c r="AT69" s="1206"/>
      <c r="AU69" s="1387" t="s">
        <v>643</v>
      </c>
      <c r="AV69" s="2582"/>
      <c r="AW69" s="1221"/>
      <c r="AX69" s="5723"/>
      <c r="AY69" s="1206"/>
      <c r="AZ69" s="1387" t="s">
        <v>643</v>
      </c>
      <c r="BA69" s="2582"/>
      <c r="BB69" s="5723"/>
      <c r="BC69" s="1206"/>
      <c r="BD69" s="1387" t="s">
        <v>643</v>
      </c>
      <c r="BE69" s="2582"/>
      <c r="BF69" s="1221"/>
    </row>
    <row r="70" spans="2:58" ht="19.5" hidden="1" customHeight="1">
      <c r="B70" s="5723"/>
      <c r="C70" s="1206"/>
      <c r="D70" s="1206"/>
      <c r="E70" s="1206"/>
      <c r="F70" s="1206"/>
      <c r="G70" s="1387" t="s">
        <v>858</v>
      </c>
      <c r="H70" s="5708">
        <f>'Оз 5;30'!AI23</f>
        <v>0</v>
      </c>
      <c r="I70" s="2087"/>
      <c r="J70" s="3286"/>
      <c r="K70" s="5723"/>
      <c r="L70" s="1206"/>
      <c r="M70" s="1206"/>
      <c r="N70" s="1206"/>
      <c r="O70" s="1387" t="s">
        <v>858</v>
      </c>
      <c r="P70" s="1387"/>
      <c r="Q70" s="5710">
        <f>'Оз 13;00'!AI23</f>
        <v>0</v>
      </c>
      <c r="R70" s="2089"/>
      <c r="S70" s="3291"/>
      <c r="T70" s="3291"/>
      <c r="U70" s="3291"/>
      <c r="V70" s="3291"/>
      <c r="W70" s="3291"/>
      <c r="X70" s="3291"/>
      <c r="Y70" s="3291"/>
      <c r="Z70" s="3291"/>
      <c r="AA70" s="5723"/>
      <c r="AB70" s="1206"/>
      <c r="AC70" s="1206"/>
      <c r="AD70" s="1206"/>
      <c r="AE70" s="1387" t="s">
        <v>858</v>
      </c>
      <c r="AF70" s="1387"/>
      <c r="AG70" s="5710">
        <f>'Оз 19;00'!AI23</f>
        <v>1</v>
      </c>
      <c r="AH70" s="2087">
        <v>1</v>
      </c>
      <c r="AI70" s="5723"/>
      <c r="AJ70" s="1206"/>
      <c r="AK70" s="1206"/>
      <c r="AL70" s="1387" t="s">
        <v>858</v>
      </c>
      <c r="AM70" s="2582"/>
      <c r="AN70" s="3291"/>
      <c r="AO70" s="5723"/>
      <c r="AP70" s="1206"/>
      <c r="AQ70" s="1387" t="s">
        <v>858</v>
      </c>
      <c r="AR70" s="2582"/>
      <c r="AS70" s="5723"/>
      <c r="AT70" s="1206"/>
      <c r="AU70" s="1387" t="s">
        <v>858</v>
      </c>
      <c r="AV70" s="2582"/>
      <c r="AW70" s="1221"/>
      <c r="AX70" s="5723"/>
      <c r="AY70" s="1206"/>
      <c r="AZ70" s="1387" t="s">
        <v>858</v>
      </c>
      <c r="BA70" s="2582"/>
      <c r="BB70" s="5723"/>
      <c r="BC70" s="1206"/>
      <c r="BD70" s="1387" t="s">
        <v>858</v>
      </c>
      <c r="BE70" s="2582"/>
      <c r="BF70" s="1221"/>
    </row>
    <row r="71" spans="2:58" ht="19.5" hidden="1" customHeight="1" thickBot="1">
      <c r="B71" s="5730"/>
      <c r="C71" s="5725"/>
      <c r="D71" s="5725"/>
      <c r="E71" s="5725"/>
      <c r="F71" s="5725"/>
      <c r="G71" s="1392"/>
      <c r="H71" s="5708">
        <f>'Оз 5;30'!AI24</f>
        <v>0</v>
      </c>
      <c r="I71" s="5731"/>
      <c r="J71" s="3287"/>
      <c r="K71" s="5730"/>
      <c r="L71" s="5725"/>
      <c r="M71" s="5725"/>
      <c r="N71" s="5725"/>
      <c r="O71" s="1392"/>
      <c r="P71" s="5739"/>
      <c r="Q71" s="5710">
        <f>'Оз 13;00'!AI24</f>
        <v>0</v>
      </c>
      <c r="R71" s="5733"/>
      <c r="S71" s="3291"/>
      <c r="T71" s="3291"/>
      <c r="U71" s="3291"/>
      <c r="V71" s="3291"/>
      <c r="W71" s="3291"/>
      <c r="X71" s="3291"/>
      <c r="Y71" s="3291"/>
      <c r="Z71" s="3291"/>
      <c r="AA71" s="5730"/>
      <c r="AB71" s="5725"/>
      <c r="AC71" s="5725"/>
      <c r="AD71" s="5725"/>
      <c r="AE71" s="1392"/>
      <c r="AF71" s="5739"/>
      <c r="AG71" s="5710">
        <f>'Оз 19;00'!AI24</f>
        <v>0</v>
      </c>
      <c r="AH71" s="5731"/>
      <c r="AI71" s="5730"/>
      <c r="AJ71" s="5725"/>
      <c r="AK71" s="5725"/>
      <c r="AL71" s="1392"/>
      <c r="AM71" s="3688"/>
      <c r="AN71" s="3291"/>
      <c r="AO71" s="5730"/>
      <c r="AP71" s="5725"/>
      <c r="AQ71" s="1392"/>
      <c r="AR71" s="3688"/>
      <c r="AS71" s="5730"/>
      <c r="AT71" s="5725"/>
      <c r="AU71" s="1392"/>
      <c r="AV71" s="3688"/>
      <c r="AW71" s="1221"/>
      <c r="AX71" s="5730"/>
      <c r="AY71" s="5725"/>
      <c r="AZ71" s="1392"/>
      <c r="BA71" s="3688"/>
      <c r="BB71" s="5730"/>
      <c r="BC71" s="5725"/>
      <c r="BD71" s="1392"/>
      <c r="BE71" s="3688"/>
      <c r="BF71" s="1221"/>
    </row>
    <row r="72" spans="2:58" ht="19.5" hidden="1" customHeight="1">
      <c r="B72" s="5740"/>
      <c r="C72" s="5741"/>
      <c r="D72" s="5741"/>
      <c r="E72" s="5741"/>
      <c r="F72" s="5742"/>
      <c r="G72" s="5742"/>
      <c r="H72" s="5742"/>
      <c r="I72" s="5742"/>
      <c r="J72" s="5742"/>
      <c r="K72" s="5741"/>
      <c r="L72" s="5741"/>
      <c r="M72" s="5741"/>
      <c r="N72" s="5741"/>
      <c r="O72" s="5741"/>
      <c r="P72" s="5741"/>
      <c r="Q72" s="5741"/>
      <c r="R72" s="5741"/>
      <c r="S72" s="5741"/>
      <c r="T72" s="5741"/>
      <c r="U72" s="5741"/>
      <c r="V72" s="5741"/>
      <c r="W72" s="5741"/>
      <c r="X72" s="5741"/>
      <c r="Y72" s="5741"/>
      <c r="Z72" s="5741"/>
      <c r="AA72" s="5741"/>
      <c r="AB72" s="1221"/>
      <c r="AC72" s="1221"/>
      <c r="AD72" s="1221"/>
      <c r="AE72" s="1221"/>
      <c r="AF72" s="1221"/>
      <c r="AG72" s="1221"/>
      <c r="AH72" s="1221"/>
      <c r="AI72" s="1221"/>
      <c r="AJ72" s="1221"/>
      <c r="AK72" s="1221"/>
      <c r="AL72" s="1221"/>
      <c r="AM72" s="1221"/>
      <c r="AO72" s="1221"/>
      <c r="AP72" s="1221"/>
      <c r="AQ72" s="1221"/>
      <c r="AR72" s="1221"/>
      <c r="AS72" s="1221"/>
      <c r="AT72" s="1221"/>
      <c r="AU72" s="1221"/>
      <c r="AV72" s="1221"/>
      <c r="AW72" s="1221"/>
      <c r="AX72" s="1221"/>
      <c r="AY72" s="1221"/>
      <c r="AZ72" s="1221"/>
      <c r="BA72" s="1221"/>
      <c r="BB72" s="1221"/>
      <c r="BC72" s="1221"/>
      <c r="BD72" s="1221"/>
      <c r="BE72" s="1221"/>
      <c r="BF72" s="1221"/>
    </row>
    <row r="73" spans="2:58" ht="19.5" customHeight="1" thickBot="1">
      <c r="B73" s="5740"/>
      <c r="C73" s="5741"/>
      <c r="D73" s="5741"/>
      <c r="E73" s="5741"/>
      <c r="F73" s="5742"/>
      <c r="G73" s="5742"/>
      <c r="H73" s="5742"/>
      <c r="I73" s="5742"/>
      <c r="J73" s="5742"/>
      <c r="K73" s="5741"/>
      <c r="L73" s="5741"/>
      <c r="M73" s="5741"/>
      <c r="N73" s="5741"/>
      <c r="O73" s="5741"/>
      <c r="P73" s="5741"/>
      <c r="Q73" s="5741"/>
      <c r="R73" s="5741"/>
      <c r="S73" s="5741"/>
      <c r="T73" s="5741"/>
      <c r="U73" s="5741"/>
      <c r="V73" s="5741"/>
      <c r="W73" s="5741"/>
      <c r="X73" s="5741"/>
      <c r="Y73" s="5741"/>
      <c r="Z73" s="5741"/>
      <c r="AA73" s="5741"/>
      <c r="AB73" s="1221"/>
      <c r="AC73" s="1221"/>
      <c r="AD73" s="1221"/>
      <c r="AE73" s="1221"/>
      <c r="AF73" s="1221"/>
      <c r="AG73" s="1221"/>
      <c r="AH73" s="1221"/>
      <c r="AI73" s="1221"/>
      <c r="AJ73" s="1221"/>
      <c r="AK73" s="1221"/>
      <c r="AL73" s="1221"/>
      <c r="AM73" s="1221"/>
      <c r="AO73" s="1221"/>
      <c r="AP73" s="1221"/>
      <c r="AQ73" s="1221"/>
      <c r="AR73" s="1221"/>
      <c r="AS73" s="1221"/>
      <c r="AT73" s="1221"/>
      <c r="AU73" s="1221"/>
      <c r="AV73" s="1221"/>
      <c r="AW73" s="1221"/>
      <c r="AX73" s="1221"/>
      <c r="AY73" s="1221"/>
      <c r="AZ73" s="1221"/>
      <c r="BA73" s="1221"/>
      <c r="BB73" s="1221"/>
      <c r="BC73" s="1221"/>
      <c r="BD73" s="1221"/>
      <c r="BE73" s="1221"/>
      <c r="BF73" s="1221"/>
    </row>
    <row r="74" spans="2:58" ht="18" customHeight="1">
      <c r="B74" s="4111">
        <f>B1</f>
        <v>44606</v>
      </c>
      <c r="C74" s="5734"/>
      <c r="D74" s="3669"/>
      <c r="E74" s="3670"/>
      <c r="F74" s="3670">
        <v>0.22916666666666666</v>
      </c>
      <c r="G74" s="3670"/>
      <c r="H74" s="3670"/>
      <c r="I74" s="3671"/>
      <c r="J74" s="3670"/>
      <c r="K74" s="3669"/>
      <c r="L74" s="3670"/>
      <c r="M74" s="3670"/>
      <c r="N74" s="3672">
        <v>0.54166666666666663</v>
      </c>
      <c r="O74" s="3672"/>
      <c r="P74" s="3672"/>
      <c r="Q74" s="3672"/>
      <c r="R74" s="3671"/>
      <c r="S74" s="3673"/>
      <c r="T74" s="3672"/>
      <c r="U74" s="3672"/>
      <c r="V74" s="3672">
        <v>0.66666666666666663</v>
      </c>
      <c r="W74" s="3672"/>
      <c r="X74" s="3672"/>
      <c r="Y74" s="3674"/>
      <c r="Z74" s="3672"/>
      <c r="AA74" s="3673"/>
      <c r="AB74" s="3672"/>
      <c r="AC74" s="3672"/>
      <c r="AD74" s="3672">
        <v>0.79166666666666663</v>
      </c>
      <c r="AE74" s="3672"/>
      <c r="AF74" s="3672"/>
      <c r="AG74" s="3672"/>
      <c r="AH74" s="3674"/>
      <c r="AI74" s="5527"/>
      <c r="AJ74" s="5527"/>
      <c r="AK74" s="5527" t="s">
        <v>311</v>
      </c>
      <c r="AL74" s="5527"/>
      <c r="AM74" s="5528"/>
      <c r="AO74" s="5529" t="s">
        <v>603</v>
      </c>
      <c r="AP74" s="5695"/>
      <c r="AQ74" s="5696">
        <v>0</v>
      </c>
      <c r="AR74" s="5532"/>
      <c r="AS74" s="5529" t="str">
        <f>AO74</f>
        <v>Павильон Оазис           Весна</v>
      </c>
      <c r="AT74" s="5695"/>
      <c r="AU74" s="5696">
        <v>0</v>
      </c>
      <c r="AV74" s="5532"/>
      <c r="AW74" s="1221"/>
      <c r="AX74" s="5529" t="str">
        <f>AO74</f>
        <v>Павильон Оазис           Весна</v>
      </c>
      <c r="AY74" s="5695"/>
      <c r="AZ74" s="5696">
        <v>0</v>
      </c>
      <c r="BA74" s="5532"/>
      <c r="BB74" s="5529" t="str">
        <f>AO74</f>
        <v>Павильон Оазис           Весна</v>
      </c>
      <c r="BC74" s="5695"/>
      <c r="BD74" s="5696">
        <v>0</v>
      </c>
      <c r="BE74" s="5532"/>
      <c r="BF74" s="1221"/>
    </row>
    <row r="75" spans="2:58" ht="16.5" thickBot="1">
      <c r="B75" s="5735"/>
      <c r="C75" s="5736"/>
      <c r="D75" s="1134"/>
      <c r="E75" s="1133"/>
      <c r="F75" s="1134" t="s">
        <v>595</v>
      </c>
      <c r="G75" s="1133"/>
      <c r="H75" s="1133"/>
      <c r="I75" s="1161"/>
      <c r="J75" s="1133"/>
      <c r="K75" s="1134"/>
      <c r="L75" s="1133"/>
      <c r="M75" s="1133"/>
      <c r="N75" s="1186" t="str">
        <f>F75</f>
        <v>Павильон Оазис Весна</v>
      </c>
      <c r="O75" s="1186"/>
      <c r="P75" s="1186"/>
      <c r="Q75" s="1186"/>
      <c r="R75" s="1161"/>
      <c r="S75" s="1187"/>
      <c r="T75" s="1186"/>
      <c r="U75" s="1186"/>
      <c r="V75" s="1186" t="str">
        <f>F75</f>
        <v>Павильон Оазис Весна</v>
      </c>
      <c r="W75" s="1186"/>
      <c r="X75" s="1186"/>
      <c r="Y75" s="1200"/>
      <c r="Z75" s="1186"/>
      <c r="AA75" s="1187"/>
      <c r="AB75" s="1186"/>
      <c r="AC75" s="1186"/>
      <c r="AD75" s="1186" t="str">
        <f>F75</f>
        <v>Павильон Оазис Весна</v>
      </c>
      <c r="AE75" s="1186"/>
      <c r="AF75" s="1186"/>
      <c r="AG75" s="1186"/>
      <c r="AH75" s="1200"/>
      <c r="AI75" s="1186"/>
      <c r="AJ75" s="1186"/>
      <c r="AK75" s="1186" t="str">
        <f>F75</f>
        <v>Павильон Оазис Весна</v>
      </c>
      <c r="AL75" s="1186"/>
      <c r="AM75" s="1200"/>
      <c r="AN75" s="1206"/>
      <c r="AO75" s="5697"/>
      <c r="AP75" s="5698"/>
      <c r="AQ75" s="5699"/>
      <c r="AR75" s="5700"/>
      <c r="AS75" s="5697"/>
      <c r="AT75" s="5698"/>
      <c r="AU75" s="5699"/>
      <c r="AV75" s="5700"/>
      <c r="AW75" s="5543"/>
      <c r="AX75" s="5697"/>
      <c r="AY75" s="5698"/>
      <c r="AZ75" s="5699"/>
      <c r="BA75" s="5700"/>
      <c r="BB75" s="5697"/>
      <c r="BC75" s="5698"/>
      <c r="BD75" s="5699"/>
      <c r="BE75" s="5700"/>
      <c r="BF75" s="1221"/>
    </row>
    <row r="76" spans="2:58" ht="23.25" customHeight="1">
      <c r="B76" s="5544" t="s">
        <v>1</v>
      </c>
      <c r="C76" s="5551"/>
      <c r="D76" s="5701">
        <v>0.22916666666666666</v>
      </c>
      <c r="E76" s="5553" t="s">
        <v>250</v>
      </c>
      <c r="F76" s="5554" t="s">
        <v>17</v>
      </c>
      <c r="G76" s="5549" t="s">
        <v>393</v>
      </c>
      <c r="H76" s="5549"/>
      <c r="I76" s="5550"/>
      <c r="J76" s="5702"/>
      <c r="K76" s="5552">
        <v>0.54166666666666663</v>
      </c>
      <c r="L76" s="5553" t="s">
        <v>6</v>
      </c>
      <c r="M76" s="5553" t="s">
        <v>229</v>
      </c>
      <c r="N76" s="5554" t="s">
        <v>17</v>
      </c>
      <c r="O76" s="5549" t="s">
        <v>692</v>
      </c>
      <c r="P76" s="5549"/>
      <c r="Q76" s="5549"/>
      <c r="R76" s="5550"/>
      <c r="S76" s="5703">
        <v>0.66666666666666663</v>
      </c>
      <c r="T76" s="5553" t="s">
        <v>6</v>
      </c>
      <c r="U76" s="5553" t="s">
        <v>229</v>
      </c>
      <c r="V76" s="5554" t="s">
        <v>17</v>
      </c>
      <c r="W76" s="5549" t="s">
        <v>312</v>
      </c>
      <c r="X76" s="5549"/>
      <c r="Y76" s="5549"/>
      <c r="Z76" s="5702"/>
      <c r="AA76" s="5552">
        <v>0.79166666666666663</v>
      </c>
      <c r="AB76" s="5553" t="s">
        <v>6</v>
      </c>
      <c r="AC76" s="5553" t="s">
        <v>229</v>
      </c>
      <c r="AD76" s="5554" t="s">
        <v>17</v>
      </c>
      <c r="AE76" s="5555" t="s">
        <v>691</v>
      </c>
      <c r="AF76" s="5549"/>
      <c r="AG76" s="5549"/>
      <c r="AH76" s="5550"/>
      <c r="AI76" s="5704" t="s">
        <v>249</v>
      </c>
      <c r="AJ76" s="5553" t="s">
        <v>250</v>
      </c>
      <c r="AK76" s="5554" t="s">
        <v>17</v>
      </c>
      <c r="AL76" s="5563" t="s">
        <v>314</v>
      </c>
      <c r="AM76" s="5565"/>
      <c r="AN76" s="5705"/>
      <c r="AO76" s="5544"/>
      <c r="AP76" s="5553" t="s">
        <v>229</v>
      </c>
      <c r="AQ76" s="5706" t="s">
        <v>314</v>
      </c>
      <c r="AR76" s="5707"/>
      <c r="AS76" s="5544"/>
      <c r="AT76" s="5553" t="s">
        <v>229</v>
      </c>
      <c r="AU76" s="5706" t="s">
        <v>314</v>
      </c>
      <c r="AV76" s="5707"/>
      <c r="AW76" s="1221"/>
      <c r="AX76" s="5544"/>
      <c r="AY76" s="5553" t="s">
        <v>229</v>
      </c>
      <c r="AZ76" s="5706" t="s">
        <v>314</v>
      </c>
      <c r="BA76" s="5707"/>
      <c r="BB76" s="5544"/>
      <c r="BC76" s="5553" t="s">
        <v>229</v>
      </c>
      <c r="BD76" s="5706" t="s">
        <v>314</v>
      </c>
      <c r="BE76" s="5707"/>
      <c r="BF76" s="1221"/>
    </row>
    <row r="77" spans="2:58" ht="21.75" customHeight="1">
      <c r="B77" s="2082">
        <v>1</v>
      </c>
      <c r="C77" s="1372" t="s">
        <v>767</v>
      </c>
      <c r="D77" s="1372">
        <v>5</v>
      </c>
      <c r="E77" s="1372"/>
      <c r="F77" s="5572">
        <f>D77-E77</f>
        <v>5</v>
      </c>
      <c r="G77" s="2573" t="s">
        <v>39</v>
      </c>
      <c r="H77" s="5708">
        <f>'Оз 5;30'!AS12</f>
        <v>12</v>
      </c>
      <c r="I77" s="2087">
        <v>12</v>
      </c>
      <c r="J77" s="5709"/>
      <c r="K77" s="1372">
        <v>10</v>
      </c>
      <c r="L77" s="1372">
        <v>7</v>
      </c>
      <c r="M77" s="1372"/>
      <c r="N77" s="5572">
        <f>K77-L77+M77</f>
        <v>3</v>
      </c>
      <c r="O77" s="2573" t="s">
        <v>39</v>
      </c>
      <c r="P77" s="2573"/>
      <c r="Q77" s="5710">
        <f>'Оз 13;00'!AS12</f>
        <v>20</v>
      </c>
      <c r="R77" s="2089">
        <v>20</v>
      </c>
      <c r="S77" s="5579"/>
      <c r="T77" s="1372"/>
      <c r="U77" s="1372"/>
      <c r="V77" s="5572">
        <f>S77-T77+U77</f>
        <v>0</v>
      </c>
      <c r="W77" s="2573" t="s">
        <v>39</v>
      </c>
      <c r="X77" s="5710">
        <f>'Оз 16,00'!AS9</f>
        <v>0</v>
      </c>
      <c r="Y77" s="5711"/>
      <c r="Z77" s="5712"/>
      <c r="AA77" s="5580">
        <v>5</v>
      </c>
      <c r="AB77" s="1372"/>
      <c r="AC77" s="1372">
        <v>5</v>
      </c>
      <c r="AD77" s="5572">
        <f t="shared" ref="AD77" si="31">AA77-AB77+AC77</f>
        <v>10</v>
      </c>
      <c r="AE77" s="1387" t="s">
        <v>39</v>
      </c>
      <c r="AF77" s="1387"/>
      <c r="AG77" s="5710">
        <f>'Оз 19;00'!AS12</f>
        <v>16</v>
      </c>
      <c r="AH77" s="2087">
        <v>16</v>
      </c>
      <c r="AI77" s="5580"/>
      <c r="AJ77" s="1372"/>
      <c r="AK77" s="5572">
        <f>AI77-AJ77</f>
        <v>0</v>
      </c>
      <c r="AL77" s="1387" t="s">
        <v>39</v>
      </c>
      <c r="AM77" s="2582"/>
      <c r="AN77" s="3291"/>
      <c r="AO77" s="5635" t="s">
        <v>767</v>
      </c>
      <c r="AP77" s="5636"/>
      <c r="AQ77" s="2573" t="s">
        <v>39</v>
      </c>
      <c r="AR77" s="2582"/>
      <c r="AS77" s="5635" t="s">
        <v>767</v>
      </c>
      <c r="AT77" s="5636"/>
      <c r="AU77" s="2573" t="s">
        <v>39</v>
      </c>
      <c r="AV77" s="2582"/>
      <c r="AW77" s="1221"/>
      <c r="AX77" s="5635" t="s">
        <v>767</v>
      </c>
      <c r="AY77" s="5636"/>
      <c r="AZ77" s="2573" t="s">
        <v>39</v>
      </c>
      <c r="BA77" s="2582"/>
      <c r="BB77" s="5635" t="s">
        <v>767</v>
      </c>
      <c r="BC77" s="5636"/>
      <c r="BD77" s="2573" t="s">
        <v>39</v>
      </c>
      <c r="BE77" s="2582"/>
      <c r="BF77" s="1221"/>
    </row>
    <row r="78" spans="2:58" ht="21.75" customHeight="1">
      <c r="B78" s="2082">
        <v>2</v>
      </c>
      <c r="C78" s="1372" t="s">
        <v>455</v>
      </c>
      <c r="D78" s="1372">
        <v>240</v>
      </c>
      <c r="E78" s="1372"/>
      <c r="F78" s="5572">
        <f>D78-E78</f>
        <v>240</v>
      </c>
      <c r="G78" s="2573" t="s">
        <v>44</v>
      </c>
      <c r="H78" s="5708">
        <f>'Оз 5;30'!AS13</f>
        <v>5</v>
      </c>
      <c r="I78" s="2087">
        <v>5</v>
      </c>
      <c r="J78" s="5709"/>
      <c r="K78" s="1372">
        <v>240</v>
      </c>
      <c r="L78" s="1372"/>
      <c r="M78" s="1372">
        <v>40</v>
      </c>
      <c r="N78" s="5572">
        <f>K78-L78+M78</f>
        <v>280</v>
      </c>
      <c r="O78" s="2573" t="s">
        <v>44</v>
      </c>
      <c r="P78" s="2573"/>
      <c r="Q78" s="5710">
        <f>'Оз 13;00'!AS13</f>
        <v>16</v>
      </c>
      <c r="R78" s="2089">
        <v>16</v>
      </c>
      <c r="S78" s="5579"/>
      <c r="T78" s="1372"/>
      <c r="U78" s="1372"/>
      <c r="V78" s="5572">
        <f t="shared" ref="V78" si="32">S78-T78+U78</f>
        <v>0</v>
      </c>
      <c r="W78" s="2573" t="s">
        <v>44</v>
      </c>
      <c r="X78" s="5714">
        <f>'Оз 16,00'!AS10</f>
        <v>0</v>
      </c>
      <c r="Y78" s="5711"/>
      <c r="Z78" s="5712"/>
      <c r="AA78" s="5580">
        <v>160</v>
      </c>
      <c r="AB78" s="1372"/>
      <c r="AC78" s="1372">
        <v>100</v>
      </c>
      <c r="AD78" s="5572">
        <f t="shared" ref="AD78:AD79" si="33">AA78-AB78+AC78</f>
        <v>260</v>
      </c>
      <c r="AE78" s="1387" t="s">
        <v>44</v>
      </c>
      <c r="AF78" s="1387"/>
      <c r="AG78" s="5710">
        <f>'Оз 19;00'!AS13</f>
        <v>12</v>
      </c>
      <c r="AH78" s="2087">
        <v>12</v>
      </c>
      <c r="AI78" s="5580"/>
      <c r="AJ78" s="1372"/>
      <c r="AK78" s="5572">
        <f>AI78-AJ78</f>
        <v>0</v>
      </c>
      <c r="AL78" s="1387" t="s">
        <v>44</v>
      </c>
      <c r="AM78" s="2582"/>
      <c r="AN78" s="3291"/>
      <c r="AO78" s="5635" t="s">
        <v>455</v>
      </c>
      <c r="AP78" s="5636"/>
      <c r="AQ78" s="2573" t="s">
        <v>44</v>
      </c>
      <c r="AR78" s="2582"/>
      <c r="AS78" s="5635" t="s">
        <v>455</v>
      </c>
      <c r="AT78" s="5636"/>
      <c r="AU78" s="2573" t="s">
        <v>44</v>
      </c>
      <c r="AV78" s="2582"/>
      <c r="AW78" s="1221"/>
      <c r="AX78" s="5635" t="s">
        <v>455</v>
      </c>
      <c r="AY78" s="5636"/>
      <c r="AZ78" s="2573" t="s">
        <v>44</v>
      </c>
      <c r="BA78" s="2582"/>
      <c r="BB78" s="5635" t="s">
        <v>455</v>
      </c>
      <c r="BC78" s="5636"/>
      <c r="BD78" s="2573" t="s">
        <v>44</v>
      </c>
      <c r="BE78" s="2582"/>
      <c r="BF78" s="1221"/>
    </row>
    <row r="79" spans="2:58" ht="21.75" customHeight="1">
      <c r="B79" s="2082">
        <v>3</v>
      </c>
      <c r="C79" s="1372" t="s">
        <v>24</v>
      </c>
      <c r="D79" s="1372">
        <v>30</v>
      </c>
      <c r="E79" s="1372"/>
      <c r="F79" s="5572">
        <f t="shared" ref="F79:F81" si="34">D79-E79</f>
        <v>30</v>
      </c>
      <c r="G79" s="2573" t="s">
        <v>45</v>
      </c>
      <c r="H79" s="5708">
        <f>'Оз 5;30'!AS14</f>
        <v>5</v>
      </c>
      <c r="I79" s="2087">
        <v>5</v>
      </c>
      <c r="J79" s="5709"/>
      <c r="K79" s="1372">
        <v>20</v>
      </c>
      <c r="L79" s="1372"/>
      <c r="M79" s="1372"/>
      <c r="N79" s="5572">
        <f t="shared" ref="N79" si="35">K79-L79+M79</f>
        <v>20</v>
      </c>
      <c r="O79" s="2573" t="s">
        <v>45</v>
      </c>
      <c r="P79" s="2573"/>
      <c r="Q79" s="5714">
        <f>'Оз 13;00'!AS14</f>
        <v>8</v>
      </c>
      <c r="R79" s="2089">
        <v>8</v>
      </c>
      <c r="S79" s="5579"/>
      <c r="T79" s="1372"/>
      <c r="U79" s="1372"/>
      <c r="V79" s="5572">
        <f>S79-T79+U79</f>
        <v>0</v>
      </c>
      <c r="W79" s="2573" t="s">
        <v>45</v>
      </c>
      <c r="X79" s="5714">
        <f>'Оз 16,00'!AS11</f>
        <v>0</v>
      </c>
      <c r="Y79" s="5711"/>
      <c r="Z79" s="5712"/>
      <c r="AA79" s="5580">
        <v>20</v>
      </c>
      <c r="AB79" s="1372">
        <v>10</v>
      </c>
      <c r="AC79" s="1372"/>
      <c r="AD79" s="5572">
        <f t="shared" si="33"/>
        <v>10</v>
      </c>
      <c r="AE79" s="1387" t="s">
        <v>45</v>
      </c>
      <c r="AF79" s="1387"/>
      <c r="AG79" s="5714">
        <f>'Оз 19;00'!AS14</f>
        <v>10</v>
      </c>
      <c r="AH79" s="2087">
        <v>10</v>
      </c>
      <c r="AI79" s="5580"/>
      <c r="AJ79" s="1372"/>
      <c r="AK79" s="5572">
        <f t="shared" ref="AK79" si="36">AI79-AJ79</f>
        <v>0</v>
      </c>
      <c r="AL79" s="1387" t="s">
        <v>45</v>
      </c>
      <c r="AM79" s="2582"/>
      <c r="AN79" s="3291"/>
      <c r="AO79" s="5580" t="s">
        <v>24</v>
      </c>
      <c r="AP79" s="5636"/>
      <c r="AQ79" s="2573" t="s">
        <v>45</v>
      </c>
      <c r="AR79" s="2582"/>
      <c r="AS79" s="5580" t="s">
        <v>24</v>
      </c>
      <c r="AT79" s="5636"/>
      <c r="AU79" s="2573" t="s">
        <v>45</v>
      </c>
      <c r="AV79" s="2582"/>
      <c r="AW79" s="1221"/>
      <c r="AX79" s="5580" t="s">
        <v>24</v>
      </c>
      <c r="AY79" s="5636"/>
      <c r="AZ79" s="2573" t="s">
        <v>45</v>
      </c>
      <c r="BA79" s="2582"/>
      <c r="BB79" s="5580" t="s">
        <v>24</v>
      </c>
      <c r="BC79" s="5636"/>
      <c r="BD79" s="2573" t="s">
        <v>45</v>
      </c>
      <c r="BE79" s="2582"/>
      <c r="BF79" s="1221"/>
    </row>
    <row r="80" spans="2:58" ht="21.75" customHeight="1">
      <c r="B80" s="2082">
        <v>4</v>
      </c>
      <c r="C80" s="1372" t="s">
        <v>456</v>
      </c>
      <c r="D80" s="1372">
        <v>180</v>
      </c>
      <c r="E80" s="1372"/>
      <c r="F80" s="5572">
        <f t="shared" si="34"/>
        <v>180</v>
      </c>
      <c r="G80" s="2573" t="s">
        <v>458</v>
      </c>
      <c r="H80" s="5708">
        <f>'Оз 5;30'!AS15</f>
        <v>10</v>
      </c>
      <c r="I80" s="2087">
        <v>10</v>
      </c>
      <c r="J80" s="5709"/>
      <c r="K80" s="1372">
        <v>200</v>
      </c>
      <c r="L80" s="1372"/>
      <c r="M80" s="1372">
        <v>20</v>
      </c>
      <c r="N80" s="5572">
        <f>K80-L80+M80</f>
        <v>220</v>
      </c>
      <c r="O80" s="2573" t="s">
        <v>458</v>
      </c>
      <c r="P80" s="2573"/>
      <c r="Q80" s="5715">
        <f>'Оз 13;00'!AS15</f>
        <v>20</v>
      </c>
      <c r="R80" s="2089">
        <v>20</v>
      </c>
      <c r="S80" s="5579"/>
      <c r="T80" s="1372"/>
      <c r="U80" s="1372"/>
      <c r="V80" s="5572">
        <f>S80-T80+U80</f>
        <v>0</v>
      </c>
      <c r="W80" s="2573" t="s">
        <v>458</v>
      </c>
      <c r="X80" s="5715">
        <f>'Оз 16,00'!AS12</f>
        <v>0</v>
      </c>
      <c r="Y80" s="5711"/>
      <c r="Z80" s="5712"/>
      <c r="AA80" s="5580">
        <v>120</v>
      </c>
      <c r="AB80" s="1372"/>
      <c r="AC80" s="1372">
        <v>60</v>
      </c>
      <c r="AD80" s="5572">
        <f>AA80-AB80+AC80</f>
        <v>180</v>
      </c>
      <c r="AE80" s="1387" t="s">
        <v>458</v>
      </c>
      <c r="AF80" s="1387"/>
      <c r="AG80" s="5715">
        <f>'Оз 19;00'!AS15</f>
        <v>15</v>
      </c>
      <c r="AH80" s="2087">
        <v>15</v>
      </c>
      <c r="AI80" s="5580"/>
      <c r="AJ80" s="1372"/>
      <c r="AK80" s="5572">
        <f>AI80-AJ80</f>
        <v>0</v>
      </c>
      <c r="AL80" s="1387" t="s">
        <v>458</v>
      </c>
      <c r="AM80" s="2582"/>
      <c r="AN80" s="3291"/>
      <c r="AO80" s="5580" t="s">
        <v>456</v>
      </c>
      <c r="AP80" s="5716"/>
      <c r="AQ80" s="2573" t="s">
        <v>458</v>
      </c>
      <c r="AR80" s="2582"/>
      <c r="AS80" s="5580" t="s">
        <v>456</v>
      </c>
      <c r="AT80" s="5716"/>
      <c r="AU80" s="2573" t="s">
        <v>458</v>
      </c>
      <c r="AV80" s="2582"/>
      <c r="AW80" s="1221"/>
      <c r="AX80" s="5580" t="s">
        <v>456</v>
      </c>
      <c r="AY80" s="5716"/>
      <c r="AZ80" s="2573" t="s">
        <v>458</v>
      </c>
      <c r="BA80" s="2582"/>
      <c r="BB80" s="5580" t="s">
        <v>456</v>
      </c>
      <c r="BC80" s="5716"/>
      <c r="BD80" s="2573" t="s">
        <v>458</v>
      </c>
      <c r="BE80" s="2582"/>
      <c r="BF80" s="1221"/>
    </row>
    <row r="81" spans="2:58" ht="21.75" customHeight="1">
      <c r="B81" s="2082">
        <v>5</v>
      </c>
      <c r="C81" s="1372" t="s">
        <v>457</v>
      </c>
      <c r="D81" s="1372">
        <v>3</v>
      </c>
      <c r="E81" s="1372"/>
      <c r="F81" s="5572">
        <f t="shared" si="34"/>
        <v>3</v>
      </c>
      <c r="G81" s="3063" t="s">
        <v>735</v>
      </c>
      <c r="H81" s="5136">
        <v>10</v>
      </c>
      <c r="I81" s="5137"/>
      <c r="J81" s="3283"/>
      <c r="K81" s="1372">
        <v>3</v>
      </c>
      <c r="L81" s="1372"/>
      <c r="M81" s="1372">
        <v>2</v>
      </c>
      <c r="N81" s="5572">
        <f>K81-L81+M81</f>
        <v>5</v>
      </c>
      <c r="O81" s="3063" t="s">
        <v>735</v>
      </c>
      <c r="P81" s="3288"/>
      <c r="Q81" s="5136"/>
      <c r="R81" s="5137"/>
      <c r="S81" s="1206"/>
      <c r="T81" s="1206"/>
      <c r="U81" s="1206"/>
      <c r="V81" s="1206"/>
      <c r="W81" s="1387" t="s">
        <v>459</v>
      </c>
      <c r="X81" s="5714">
        <f>'Оз 16,00'!AS13</f>
        <v>0</v>
      </c>
      <c r="Y81" s="5711"/>
      <c r="Z81" s="5712"/>
      <c r="AA81" s="5580">
        <v>2</v>
      </c>
      <c r="AB81" s="1372"/>
      <c r="AC81" s="1372">
        <v>2</v>
      </c>
      <c r="AD81" s="5572">
        <f>AA81-AB81+AC81</f>
        <v>4</v>
      </c>
      <c r="AE81" s="3063" t="s">
        <v>735</v>
      </c>
      <c r="AF81" s="3288"/>
      <c r="AG81" s="5136">
        <f>'Оз 19;00'!AS16</f>
        <v>10</v>
      </c>
      <c r="AH81" s="5137"/>
      <c r="AI81" s="5580"/>
      <c r="AJ81" s="1372"/>
      <c r="AK81" s="5572">
        <f>AI81-AJ81</f>
        <v>0</v>
      </c>
      <c r="AL81" s="3063" t="s">
        <v>735</v>
      </c>
      <c r="AM81" s="3071">
        <v>0</v>
      </c>
      <c r="AN81" s="3291"/>
      <c r="AO81" s="5580" t="s">
        <v>457</v>
      </c>
      <c r="AP81" s="1372"/>
      <c r="AQ81" s="2573" t="s">
        <v>459</v>
      </c>
      <c r="AR81" s="2582"/>
      <c r="AS81" s="5580" t="s">
        <v>457</v>
      </c>
      <c r="AT81" s="1372"/>
      <c r="AU81" s="2573" t="s">
        <v>459</v>
      </c>
      <c r="AV81" s="2582"/>
      <c r="AW81" s="1221"/>
      <c r="AX81" s="5580" t="s">
        <v>457</v>
      </c>
      <c r="AY81" s="1372"/>
      <c r="AZ81" s="2573" t="s">
        <v>459</v>
      </c>
      <c r="BA81" s="2582"/>
      <c r="BB81" s="5580" t="s">
        <v>457</v>
      </c>
      <c r="BC81" s="1372"/>
      <c r="BD81" s="2573" t="s">
        <v>459</v>
      </c>
      <c r="BE81" s="2582"/>
      <c r="BF81" s="1221"/>
    </row>
    <row r="82" spans="2:58" ht="21.75" customHeight="1">
      <c r="B82" s="2082">
        <v>6</v>
      </c>
      <c r="C82" s="1372" t="s">
        <v>768</v>
      </c>
      <c r="D82" s="1372">
        <v>40</v>
      </c>
      <c r="E82" s="1372"/>
      <c r="F82" s="5572">
        <f t="shared" ref="F82:F83" si="37">D82-E82</f>
        <v>40</v>
      </c>
      <c r="G82" s="2573" t="s">
        <v>460</v>
      </c>
      <c r="H82" s="5708">
        <f>'Оз 5;30'!AS17</f>
        <v>10</v>
      </c>
      <c r="I82" s="2087">
        <v>10</v>
      </c>
      <c r="J82" s="5709"/>
      <c r="K82" s="1372">
        <v>40</v>
      </c>
      <c r="L82" s="1372"/>
      <c r="M82" s="1372"/>
      <c r="N82" s="5572">
        <f>K82-L82+M82</f>
        <v>40</v>
      </c>
      <c r="O82" s="2573" t="s">
        <v>460</v>
      </c>
      <c r="P82" s="2573"/>
      <c r="Q82" s="5710">
        <f>'Оз 13;00'!AS17</f>
        <v>10</v>
      </c>
      <c r="R82" s="2089">
        <v>10</v>
      </c>
      <c r="S82" s="1206"/>
      <c r="T82" s="1206"/>
      <c r="U82" s="1206"/>
      <c r="V82" s="1206"/>
      <c r="W82" s="1387" t="s">
        <v>460</v>
      </c>
      <c r="X82" s="5710">
        <f>'Оз 16,00'!AS14</f>
        <v>0</v>
      </c>
      <c r="Y82" s="5711"/>
      <c r="Z82" s="5712"/>
      <c r="AA82" s="5580">
        <v>40</v>
      </c>
      <c r="AB82" s="1372"/>
      <c r="AC82" s="1372">
        <v>20</v>
      </c>
      <c r="AD82" s="5572">
        <f>AA82-AB82+AC82</f>
        <v>60</v>
      </c>
      <c r="AE82" s="1387" t="s">
        <v>460</v>
      </c>
      <c r="AF82" s="1387"/>
      <c r="AG82" s="5710">
        <f>'Оз 19;00'!AS17</f>
        <v>10</v>
      </c>
      <c r="AH82" s="2087">
        <v>10</v>
      </c>
      <c r="AI82" s="5580"/>
      <c r="AJ82" s="1372"/>
      <c r="AK82" s="5572">
        <f>AI82-AJ82</f>
        <v>0</v>
      </c>
      <c r="AL82" s="1387" t="s">
        <v>460</v>
      </c>
      <c r="AM82" s="2582"/>
      <c r="AN82" s="3291"/>
      <c r="AO82" s="5580" t="s">
        <v>768</v>
      </c>
      <c r="AP82" s="1372"/>
      <c r="AQ82" s="2573" t="s">
        <v>460</v>
      </c>
      <c r="AR82" s="2582"/>
      <c r="AS82" s="5580" t="s">
        <v>768</v>
      </c>
      <c r="AT82" s="1372"/>
      <c r="AU82" s="2573" t="s">
        <v>460</v>
      </c>
      <c r="AV82" s="2582"/>
      <c r="AW82" s="1221"/>
      <c r="AX82" s="5580" t="s">
        <v>768</v>
      </c>
      <c r="AY82" s="1372"/>
      <c r="AZ82" s="2573" t="s">
        <v>460</v>
      </c>
      <c r="BA82" s="2582"/>
      <c r="BB82" s="5580" t="s">
        <v>768</v>
      </c>
      <c r="BC82" s="1372"/>
      <c r="BD82" s="2573" t="s">
        <v>460</v>
      </c>
      <c r="BE82" s="2582"/>
      <c r="BF82" s="1221"/>
    </row>
    <row r="83" spans="2:58" ht="21.75" customHeight="1">
      <c r="B83" s="5662">
        <v>7</v>
      </c>
      <c r="C83" s="1372" t="s">
        <v>523</v>
      </c>
      <c r="D83" s="1372">
        <v>5</v>
      </c>
      <c r="E83" s="1372"/>
      <c r="F83" s="5572">
        <f t="shared" si="37"/>
        <v>5</v>
      </c>
      <c r="G83" s="2573" t="s">
        <v>52</v>
      </c>
      <c r="H83" s="5708">
        <f>'Оз 5;30'!AS18</f>
        <v>0</v>
      </c>
      <c r="I83" s="2087"/>
      <c r="J83" s="3286"/>
      <c r="K83" s="1372">
        <v>5</v>
      </c>
      <c r="L83" s="1372">
        <v>5</v>
      </c>
      <c r="M83" s="1372"/>
      <c r="N83" s="5572">
        <f>K83-L83+M83</f>
        <v>0</v>
      </c>
      <c r="O83" s="2573" t="s">
        <v>52</v>
      </c>
      <c r="P83" s="2573"/>
      <c r="Q83" s="5710">
        <f>'Оз 13;00'!AS18</f>
        <v>0</v>
      </c>
      <c r="R83" s="2089"/>
      <c r="S83" s="1206"/>
      <c r="T83" s="1206"/>
      <c r="U83" s="1206"/>
      <c r="V83" s="1206"/>
      <c r="W83" s="1387" t="s">
        <v>500</v>
      </c>
      <c r="X83" s="5715">
        <f>'Оз 16,00'!AS15</f>
        <v>0</v>
      </c>
      <c r="Y83" s="5711"/>
      <c r="Z83" s="3290"/>
      <c r="AA83" s="5580">
        <v>5</v>
      </c>
      <c r="AB83" s="1372"/>
      <c r="AC83" s="1372"/>
      <c r="AD83" s="5572">
        <f>AA83-AB83+AC83</f>
        <v>5</v>
      </c>
      <c r="AE83" s="2573" t="s">
        <v>52</v>
      </c>
      <c r="AF83" s="1387"/>
      <c r="AG83" s="5715">
        <f>'Оз 19;00'!AS18</f>
        <v>0</v>
      </c>
      <c r="AH83" s="2087"/>
      <c r="AI83" s="5580"/>
      <c r="AJ83" s="1372"/>
      <c r="AK83" s="5572">
        <f>AI83-AJ83</f>
        <v>0</v>
      </c>
      <c r="AL83" s="1387" t="s">
        <v>500</v>
      </c>
      <c r="AM83" s="2582"/>
      <c r="AN83" s="3291"/>
      <c r="AO83" s="5580" t="s">
        <v>523</v>
      </c>
      <c r="AP83" s="1372"/>
      <c r="AQ83" s="1387" t="s">
        <v>500</v>
      </c>
      <c r="AR83" s="2582"/>
      <c r="AS83" s="5580" t="s">
        <v>523</v>
      </c>
      <c r="AT83" s="1372"/>
      <c r="AU83" s="1387" t="s">
        <v>500</v>
      </c>
      <c r="AV83" s="2582"/>
      <c r="AW83" s="1221"/>
      <c r="AX83" s="5580" t="s">
        <v>523</v>
      </c>
      <c r="AY83" s="1372"/>
      <c r="AZ83" s="1387" t="s">
        <v>500</v>
      </c>
      <c r="BA83" s="2582"/>
      <c r="BB83" s="5580" t="s">
        <v>523</v>
      </c>
      <c r="BC83" s="1372"/>
      <c r="BD83" s="1387" t="s">
        <v>500</v>
      </c>
      <c r="BE83" s="2582"/>
      <c r="BF83" s="1221"/>
    </row>
    <row r="84" spans="2:58" ht="19.5" hidden="1" customHeight="1">
      <c r="B84" s="5723"/>
      <c r="C84" s="1206"/>
      <c r="D84" s="1206"/>
      <c r="E84" s="1206"/>
      <c r="F84" s="5718"/>
      <c r="G84" s="2573" t="s">
        <v>769</v>
      </c>
      <c r="H84" s="5708">
        <f>'Оз 5;30'!AS19</f>
        <v>12</v>
      </c>
      <c r="I84" s="2087">
        <v>12</v>
      </c>
      <c r="J84" s="3286"/>
      <c r="K84" s="5723"/>
      <c r="L84" s="1206"/>
      <c r="M84" s="1206"/>
      <c r="N84" s="5718"/>
      <c r="O84" s="2573" t="s">
        <v>769</v>
      </c>
      <c r="P84" s="2573"/>
      <c r="Q84" s="5715">
        <f>'Оз 13;00'!AS19</f>
        <v>26</v>
      </c>
      <c r="R84" s="2089">
        <v>26</v>
      </c>
      <c r="S84" s="1206"/>
      <c r="T84" s="1206"/>
      <c r="U84" s="1206"/>
      <c r="V84" s="1206"/>
      <c r="W84" s="1387" t="s">
        <v>500</v>
      </c>
      <c r="X84" s="5715">
        <f>'Оз 16,00'!AS16</f>
        <v>0</v>
      </c>
      <c r="Y84" s="5711"/>
      <c r="Z84" s="3290"/>
      <c r="AA84" s="5723"/>
      <c r="AB84" s="1206"/>
      <c r="AC84" s="1206"/>
      <c r="AD84" s="1206"/>
      <c r="AE84" s="1387" t="s">
        <v>769</v>
      </c>
      <c r="AF84" s="1387"/>
      <c r="AG84" s="5715">
        <f>'Оз 19;00'!AS19</f>
        <v>34</v>
      </c>
      <c r="AH84" s="2087">
        <v>34</v>
      </c>
      <c r="AI84" s="5723"/>
      <c r="AJ84" s="1206"/>
      <c r="AK84" s="1206"/>
      <c r="AL84" s="1387" t="s">
        <v>769</v>
      </c>
      <c r="AM84" s="2582"/>
      <c r="AN84" s="3291"/>
      <c r="AO84" s="5723"/>
      <c r="AP84" s="1206"/>
      <c r="AQ84" s="1387" t="s">
        <v>769</v>
      </c>
      <c r="AR84" s="2582"/>
      <c r="AS84" s="5723"/>
      <c r="AT84" s="1206"/>
      <c r="AU84" s="1387" t="s">
        <v>769</v>
      </c>
      <c r="AV84" s="2582"/>
      <c r="AW84" s="1221"/>
      <c r="AX84" s="5723"/>
      <c r="AY84" s="1206"/>
      <c r="AZ84" s="1387" t="s">
        <v>769</v>
      </c>
      <c r="BA84" s="2582"/>
      <c r="BB84" s="5723"/>
      <c r="BC84" s="1206"/>
      <c r="BD84" s="1387" t="s">
        <v>769</v>
      </c>
      <c r="BE84" s="2582"/>
      <c r="BF84" s="1221"/>
    </row>
    <row r="85" spans="2:58" ht="19.5" hidden="1" customHeight="1">
      <c r="B85" s="5723"/>
      <c r="C85" s="1206"/>
      <c r="D85" s="1206"/>
      <c r="E85" s="1206"/>
      <c r="F85" s="1206"/>
      <c r="G85" s="1387" t="s">
        <v>430</v>
      </c>
      <c r="H85" s="5708">
        <f>'Оз 5;30'!AS20</f>
        <v>2</v>
      </c>
      <c r="I85" s="2087">
        <v>2</v>
      </c>
      <c r="J85" s="3286"/>
      <c r="K85" s="5723"/>
      <c r="L85" s="1206"/>
      <c r="M85" s="1206"/>
      <c r="N85" s="1206"/>
      <c r="O85" s="1387" t="s">
        <v>430</v>
      </c>
      <c r="P85" s="1387"/>
      <c r="Q85" s="5715">
        <f>'Оз 13;00'!AS20</f>
        <v>2</v>
      </c>
      <c r="R85" s="2089">
        <v>2</v>
      </c>
      <c r="S85" s="1206"/>
      <c r="T85" s="1206"/>
      <c r="U85" s="1206"/>
      <c r="V85" s="1206"/>
      <c r="W85" s="5724" t="s">
        <v>315</v>
      </c>
      <c r="X85" s="5715">
        <f>'Оз 16,00'!AS17</f>
        <v>0</v>
      </c>
      <c r="Y85" s="5711"/>
      <c r="Z85" s="3290"/>
      <c r="AA85" s="5723"/>
      <c r="AB85" s="1206"/>
      <c r="AC85" s="1206"/>
      <c r="AD85" s="1206"/>
      <c r="AE85" s="1387" t="s">
        <v>430</v>
      </c>
      <c r="AF85" s="1387"/>
      <c r="AG85" s="5715">
        <f>'Оз 19;00'!AS20</f>
        <v>4</v>
      </c>
      <c r="AH85" s="2087">
        <v>4</v>
      </c>
      <c r="AI85" s="5723"/>
      <c r="AJ85" s="1206"/>
      <c r="AK85" s="1206"/>
      <c r="AL85" s="1387" t="s">
        <v>430</v>
      </c>
      <c r="AM85" s="2582"/>
      <c r="AN85" s="3291"/>
      <c r="AO85" s="5723"/>
      <c r="AP85" s="1206"/>
      <c r="AQ85" s="1387" t="s">
        <v>430</v>
      </c>
      <c r="AR85" s="2582"/>
      <c r="AS85" s="5723"/>
      <c r="AT85" s="1206"/>
      <c r="AU85" s="1387" t="s">
        <v>430</v>
      </c>
      <c r="AV85" s="2582"/>
      <c r="AW85" s="1221"/>
      <c r="AX85" s="5723"/>
      <c r="AY85" s="1206"/>
      <c r="AZ85" s="1387" t="s">
        <v>430</v>
      </c>
      <c r="BA85" s="2582"/>
      <c r="BB85" s="5723"/>
      <c r="BC85" s="1206"/>
      <c r="BD85" s="1387" t="s">
        <v>430</v>
      </c>
      <c r="BE85" s="2582"/>
      <c r="BF85" s="1221"/>
    </row>
    <row r="86" spans="2:58" ht="19.5" hidden="1" customHeight="1" thickBot="1">
      <c r="B86" s="5723"/>
      <c r="C86" s="1206"/>
      <c r="D86" s="1206"/>
      <c r="E86" s="1206"/>
      <c r="F86" s="1206"/>
      <c r="G86" s="1387" t="s">
        <v>315</v>
      </c>
      <c r="H86" s="5708">
        <f>'Оз 5;30'!AS21</f>
        <v>2</v>
      </c>
      <c r="I86" s="2087">
        <v>2</v>
      </c>
      <c r="J86" s="3286"/>
      <c r="K86" s="5723"/>
      <c r="L86" s="1206"/>
      <c r="M86" s="1206"/>
      <c r="N86" s="1206"/>
      <c r="O86" s="1387" t="s">
        <v>315</v>
      </c>
      <c r="P86" s="1387"/>
      <c r="Q86" s="5715">
        <f>'Оз 13;00'!AS21</f>
        <v>2</v>
      </c>
      <c r="R86" s="2089">
        <v>2</v>
      </c>
      <c r="S86" s="5725"/>
      <c r="T86" s="5725"/>
      <c r="U86" s="5725"/>
      <c r="V86" s="5725"/>
      <c r="W86" s="1392" t="s">
        <v>643</v>
      </c>
      <c r="X86" s="5728">
        <f>'Оз 16,00'!AS18</f>
        <v>0</v>
      </c>
      <c r="Y86" s="5729"/>
      <c r="Z86" s="3290"/>
      <c r="AA86" s="5723"/>
      <c r="AB86" s="1206"/>
      <c r="AC86" s="1206"/>
      <c r="AD86" s="1206"/>
      <c r="AE86" s="1387" t="s">
        <v>315</v>
      </c>
      <c r="AF86" s="1387"/>
      <c r="AG86" s="5715">
        <f>'Оз 19;00'!AS21</f>
        <v>4</v>
      </c>
      <c r="AH86" s="2087">
        <v>4</v>
      </c>
      <c r="AI86" s="5723"/>
      <c r="AJ86" s="1206"/>
      <c r="AK86" s="1206"/>
      <c r="AL86" s="1387" t="s">
        <v>315</v>
      </c>
      <c r="AM86" s="2582"/>
      <c r="AN86" s="3291"/>
      <c r="AO86" s="5723"/>
      <c r="AP86" s="1206"/>
      <c r="AQ86" s="1387" t="s">
        <v>315</v>
      </c>
      <c r="AR86" s="2582"/>
      <c r="AS86" s="5723"/>
      <c r="AT86" s="1206"/>
      <c r="AU86" s="1387" t="s">
        <v>315</v>
      </c>
      <c r="AV86" s="2582"/>
      <c r="AW86" s="1221"/>
      <c r="AX86" s="5723"/>
      <c r="AY86" s="1206"/>
      <c r="AZ86" s="1387" t="s">
        <v>315</v>
      </c>
      <c r="BA86" s="2582"/>
      <c r="BB86" s="5723"/>
      <c r="BC86" s="1206"/>
      <c r="BD86" s="1387" t="s">
        <v>315</v>
      </c>
      <c r="BE86" s="2582"/>
      <c r="BF86" s="1221"/>
    </row>
    <row r="87" spans="2:58" ht="19.5" hidden="1" customHeight="1">
      <c r="B87" s="5723"/>
      <c r="C87" s="1206"/>
      <c r="D87" s="1206"/>
      <c r="E87" s="1206"/>
      <c r="F87" s="1206"/>
      <c r="G87" s="1387" t="s">
        <v>643</v>
      </c>
      <c r="H87" s="5708">
        <f>'Оз 5;30'!AS22</f>
        <v>2</v>
      </c>
      <c r="I87" s="2087">
        <v>2</v>
      </c>
      <c r="J87" s="3286"/>
      <c r="K87" s="5723"/>
      <c r="L87" s="1206"/>
      <c r="M87" s="1206"/>
      <c r="N87" s="1206"/>
      <c r="O87" s="1387" t="s">
        <v>643</v>
      </c>
      <c r="P87" s="1387"/>
      <c r="Q87" s="5715">
        <f>'Оз 13;00'!AS22</f>
        <v>3</v>
      </c>
      <c r="R87" s="2089">
        <v>3</v>
      </c>
      <c r="S87" s="3291"/>
      <c r="T87" s="3291"/>
      <c r="U87" s="3291"/>
      <c r="V87" s="3291"/>
      <c r="W87" s="3291"/>
      <c r="X87" s="3291"/>
      <c r="Y87" s="3291"/>
      <c r="Z87" s="3291"/>
      <c r="AA87" s="5723"/>
      <c r="AB87" s="1206"/>
      <c r="AC87" s="1206"/>
      <c r="AD87" s="1206"/>
      <c r="AE87" s="1387" t="s">
        <v>643</v>
      </c>
      <c r="AF87" s="1387"/>
      <c r="AG87" s="5715">
        <f>'Оз 19;00'!AS22</f>
        <v>4</v>
      </c>
      <c r="AH87" s="2087">
        <v>4</v>
      </c>
      <c r="AI87" s="5723"/>
      <c r="AJ87" s="1206"/>
      <c r="AK87" s="1206"/>
      <c r="AL87" s="1387" t="s">
        <v>643</v>
      </c>
      <c r="AM87" s="2582"/>
      <c r="AN87" s="3291"/>
      <c r="AO87" s="5723"/>
      <c r="AP87" s="1206"/>
      <c r="AQ87" s="1387" t="s">
        <v>643</v>
      </c>
      <c r="AR87" s="2582"/>
      <c r="AS87" s="5723"/>
      <c r="AT87" s="1206"/>
      <c r="AU87" s="1387" t="s">
        <v>643</v>
      </c>
      <c r="AV87" s="2582"/>
      <c r="AW87" s="1221"/>
      <c r="AX87" s="5723"/>
      <c r="AY87" s="1206"/>
      <c r="AZ87" s="1387" t="s">
        <v>643</v>
      </c>
      <c r="BA87" s="2582"/>
      <c r="BB87" s="5723"/>
      <c r="BC87" s="1206"/>
      <c r="BD87" s="1387" t="s">
        <v>643</v>
      </c>
      <c r="BE87" s="2582"/>
      <c r="BF87" s="1221"/>
    </row>
    <row r="88" spans="2:58" ht="19.5" hidden="1" customHeight="1">
      <c r="B88" s="5723"/>
      <c r="C88" s="1206"/>
      <c r="D88" s="1206"/>
      <c r="E88" s="1206"/>
      <c r="F88" s="1206"/>
      <c r="G88" s="1387" t="s">
        <v>858</v>
      </c>
      <c r="H88" s="5708">
        <f>'Оз 5;30'!AS23</f>
        <v>0</v>
      </c>
      <c r="I88" s="2087"/>
      <c r="J88" s="3286"/>
      <c r="K88" s="5723"/>
      <c r="L88" s="1206"/>
      <c r="M88" s="1206"/>
      <c r="N88" s="1206"/>
      <c r="O88" s="1387" t="s">
        <v>858</v>
      </c>
      <c r="P88" s="1387"/>
      <c r="Q88" s="5715">
        <f>'Оз 13;00'!AS23</f>
        <v>0</v>
      </c>
      <c r="R88" s="2089"/>
      <c r="S88" s="3291"/>
      <c r="T88" s="3291"/>
      <c r="U88" s="3291"/>
      <c r="V88" s="3291"/>
      <c r="W88" s="3291"/>
      <c r="X88" s="3291"/>
      <c r="Y88" s="3291"/>
      <c r="Z88" s="3291"/>
      <c r="AA88" s="5723"/>
      <c r="AB88" s="1206"/>
      <c r="AC88" s="1206"/>
      <c r="AD88" s="1206"/>
      <c r="AE88" s="1387" t="s">
        <v>858</v>
      </c>
      <c r="AF88" s="1387"/>
      <c r="AG88" s="5715">
        <f>'Оз 19;00'!AS23</f>
        <v>0</v>
      </c>
      <c r="AH88" s="2087"/>
      <c r="AI88" s="5723"/>
      <c r="AJ88" s="1206"/>
      <c r="AK88" s="1206"/>
      <c r="AL88" s="1387" t="s">
        <v>858</v>
      </c>
      <c r="AM88" s="2582"/>
      <c r="AN88" s="3291"/>
      <c r="AO88" s="5723"/>
      <c r="AP88" s="1206"/>
      <c r="AQ88" s="1387" t="s">
        <v>858</v>
      </c>
      <c r="AR88" s="2582"/>
      <c r="AS88" s="5723"/>
      <c r="AT88" s="1206"/>
      <c r="AU88" s="1387" t="s">
        <v>858</v>
      </c>
      <c r="AV88" s="2582"/>
      <c r="AW88" s="1221"/>
      <c r="AX88" s="5723"/>
      <c r="AY88" s="1206"/>
      <c r="AZ88" s="1387" t="s">
        <v>858</v>
      </c>
      <c r="BA88" s="2582"/>
      <c r="BB88" s="5723"/>
      <c r="BC88" s="1206"/>
      <c r="BD88" s="1387" t="s">
        <v>858</v>
      </c>
      <c r="BE88" s="2582"/>
      <c r="BF88" s="1221"/>
    </row>
    <row r="89" spans="2:58" ht="19.5" hidden="1" customHeight="1" thickBot="1">
      <c r="B89" s="5730"/>
      <c r="C89" s="5725"/>
      <c r="D89" s="5725"/>
      <c r="E89" s="5725"/>
      <c r="F89" s="5725"/>
      <c r="G89" s="1392"/>
      <c r="H89" s="5708">
        <f>'Оз 5;30'!AS24</f>
        <v>0</v>
      </c>
      <c r="I89" s="5731"/>
      <c r="J89" s="3287"/>
      <c r="K89" s="5730"/>
      <c r="L89" s="5725"/>
      <c r="M89" s="5725"/>
      <c r="N89" s="5725"/>
      <c r="O89" s="1392"/>
      <c r="P89" s="5739"/>
      <c r="Q89" s="5715">
        <f>'Оз 13;00'!AS24</f>
        <v>0</v>
      </c>
      <c r="R89" s="5733"/>
      <c r="S89" s="3291"/>
      <c r="T89" s="3291"/>
      <c r="U89" s="3291"/>
      <c r="V89" s="3291"/>
      <c r="W89" s="3291"/>
      <c r="X89" s="3291"/>
      <c r="Y89" s="3291"/>
      <c r="Z89" s="3291"/>
      <c r="AA89" s="5730"/>
      <c r="AB89" s="5725"/>
      <c r="AC89" s="5725"/>
      <c r="AD89" s="5725"/>
      <c r="AE89" s="1392"/>
      <c r="AF89" s="5739"/>
      <c r="AG89" s="5715">
        <f>'Оз 19;00'!AS24</f>
        <v>0</v>
      </c>
      <c r="AH89" s="5731"/>
      <c r="AI89" s="5730"/>
      <c r="AJ89" s="5725"/>
      <c r="AK89" s="5725"/>
      <c r="AL89" s="1392"/>
      <c r="AM89" s="3688"/>
      <c r="AN89" s="3291"/>
      <c r="AO89" s="5730"/>
      <c r="AP89" s="5725"/>
      <c r="AQ89" s="1392"/>
      <c r="AR89" s="3688"/>
      <c r="AS89" s="5730"/>
      <c r="AT89" s="5725"/>
      <c r="AU89" s="1392"/>
      <c r="AV89" s="3688"/>
      <c r="AW89" s="1221"/>
      <c r="AX89" s="5730"/>
      <c r="AY89" s="5725"/>
      <c r="AZ89" s="1392"/>
      <c r="BA89" s="3688"/>
      <c r="BB89" s="5730"/>
      <c r="BC89" s="5725"/>
      <c r="BD89" s="1392"/>
      <c r="BE89" s="3688"/>
      <c r="BF89" s="1221"/>
    </row>
    <row r="90" spans="2:58" ht="19.5" hidden="1" customHeight="1">
      <c r="B90" s="5740"/>
      <c r="C90" s="5741"/>
      <c r="D90" s="5741"/>
      <c r="E90" s="5741"/>
      <c r="F90" s="5742"/>
      <c r="G90" s="5742"/>
      <c r="H90" s="5742"/>
      <c r="I90" s="5742"/>
      <c r="J90" s="5742"/>
      <c r="K90" s="5741"/>
      <c r="L90" s="5741"/>
      <c r="M90" s="5741"/>
      <c r="N90" s="5741"/>
      <c r="O90" s="5741"/>
      <c r="P90" s="5741"/>
      <c r="Q90" s="5741"/>
      <c r="R90" s="5741"/>
      <c r="S90" s="5741"/>
      <c r="T90" s="5741"/>
      <c r="U90" s="5741"/>
      <c r="V90" s="5741"/>
      <c r="W90" s="5741"/>
      <c r="X90" s="5741"/>
      <c r="Y90" s="5741"/>
      <c r="Z90" s="5741"/>
      <c r="AA90" s="5741"/>
      <c r="AB90" s="1221"/>
      <c r="AC90" s="1221"/>
      <c r="AD90" s="1221"/>
      <c r="AE90" s="1221"/>
      <c r="AF90" s="1221"/>
      <c r="AG90" s="1221"/>
      <c r="AH90" s="1221"/>
      <c r="AI90" s="1221"/>
      <c r="AJ90" s="1221"/>
      <c r="AK90" s="1221"/>
      <c r="AL90" s="1221"/>
      <c r="AM90" s="1221"/>
      <c r="AO90" s="1221"/>
      <c r="AP90" s="1221"/>
      <c r="AQ90" s="1221"/>
      <c r="AR90" s="1221"/>
      <c r="AS90" s="1221"/>
      <c r="AT90" s="1221"/>
      <c r="AU90" s="1221"/>
      <c r="AV90" s="1221"/>
      <c r="AW90" s="1221"/>
      <c r="AX90" s="1221"/>
      <c r="AY90" s="1221"/>
      <c r="AZ90" s="1221"/>
      <c r="BA90" s="1221"/>
      <c r="BB90" s="1221"/>
      <c r="BC90" s="1221"/>
      <c r="BD90" s="1221"/>
      <c r="BE90" s="1221"/>
      <c r="BF90" s="1221"/>
    </row>
    <row r="91" spans="2:58" ht="19.5" customHeight="1" thickBot="1">
      <c r="B91" s="5740"/>
      <c r="C91" s="5741"/>
      <c r="D91" s="5741"/>
      <c r="E91" s="5741"/>
      <c r="F91" s="5742"/>
      <c r="G91" s="5742"/>
      <c r="H91" s="5742"/>
      <c r="I91" s="5742"/>
      <c r="J91" s="5742"/>
      <c r="K91" s="5741"/>
      <c r="L91" s="5741"/>
      <c r="M91" s="5741"/>
      <c r="N91" s="5741"/>
      <c r="O91" s="5741"/>
      <c r="P91" s="5741"/>
      <c r="Q91" s="5741"/>
      <c r="R91" s="5741"/>
      <c r="S91" s="5741"/>
      <c r="T91" s="5741"/>
      <c r="U91" s="5741"/>
      <c r="V91" s="5741"/>
      <c r="W91" s="5741"/>
      <c r="X91" s="5741"/>
      <c r="Y91" s="5741"/>
      <c r="Z91" s="5741"/>
      <c r="AA91" s="5741"/>
      <c r="AB91" s="1221"/>
      <c r="AC91" s="1221"/>
      <c r="AD91" s="1221"/>
      <c r="AE91" s="1221"/>
      <c r="AF91" s="1221"/>
      <c r="AG91" s="1221"/>
      <c r="AH91" s="1221"/>
      <c r="AI91" s="1221"/>
      <c r="AJ91" s="1221"/>
      <c r="AK91" s="1221"/>
      <c r="AL91" s="1221"/>
      <c r="AM91" s="1221"/>
      <c r="AO91" s="1221"/>
      <c r="AP91" s="1221"/>
      <c r="AQ91" s="1221"/>
      <c r="AR91" s="1221"/>
      <c r="AS91" s="1221"/>
      <c r="AT91" s="1221"/>
      <c r="AU91" s="1221"/>
      <c r="AV91" s="1221"/>
      <c r="AW91" s="1221"/>
      <c r="AX91" s="1221"/>
      <c r="AY91" s="1221"/>
      <c r="AZ91" s="1221"/>
      <c r="BA91" s="1221"/>
      <c r="BB91" s="1221"/>
      <c r="BC91" s="1221"/>
      <c r="BD91" s="1221"/>
      <c r="BE91" s="1221"/>
      <c r="BF91" s="1221"/>
    </row>
    <row r="92" spans="2:58" ht="18" customHeight="1">
      <c r="B92" s="4111">
        <f>B1</f>
        <v>44606</v>
      </c>
      <c r="C92" s="5734"/>
      <c r="D92" s="3669"/>
      <c r="E92" s="3670"/>
      <c r="F92" s="3670">
        <v>0.22916666666666666</v>
      </c>
      <c r="G92" s="3670"/>
      <c r="H92" s="3670"/>
      <c r="I92" s="3671"/>
      <c r="J92" s="3670"/>
      <c r="K92" s="3669"/>
      <c r="L92" s="3670"/>
      <c r="M92" s="3670"/>
      <c r="N92" s="3672">
        <v>0.54166666666666663</v>
      </c>
      <c r="O92" s="3672"/>
      <c r="P92" s="3672"/>
      <c r="Q92" s="3672"/>
      <c r="R92" s="3671"/>
      <c r="S92" s="3673"/>
      <c r="T92" s="3672"/>
      <c r="U92" s="3672"/>
      <c r="V92" s="3672">
        <v>0.66666666666666663</v>
      </c>
      <c r="W92" s="3672"/>
      <c r="X92" s="3672"/>
      <c r="Y92" s="3674"/>
      <c r="Z92" s="3672"/>
      <c r="AA92" s="3673"/>
      <c r="AB92" s="3672"/>
      <c r="AC92" s="3672"/>
      <c r="AD92" s="3672">
        <v>0.79166666666666663</v>
      </c>
      <c r="AE92" s="3672"/>
      <c r="AF92" s="3672"/>
      <c r="AG92" s="3672"/>
      <c r="AH92" s="3674"/>
      <c r="AI92" s="5527"/>
      <c r="AJ92" s="5527"/>
      <c r="AK92" s="5527" t="s">
        <v>311</v>
      </c>
      <c r="AL92" s="5527"/>
      <c r="AM92" s="5528"/>
      <c r="AO92" s="5529" t="s">
        <v>604</v>
      </c>
      <c r="AP92" s="5695"/>
      <c r="AQ92" s="5696">
        <v>0</v>
      </c>
      <c r="AR92" s="5532"/>
      <c r="AS92" s="5529" t="str">
        <f>AO92</f>
        <v>Павильон Оазис Карпинка</v>
      </c>
      <c r="AT92" s="5695"/>
      <c r="AU92" s="5696">
        <v>0</v>
      </c>
      <c r="AV92" s="5532"/>
      <c r="AW92" s="1221"/>
      <c r="AX92" s="5529" t="str">
        <f>AO92</f>
        <v>Павильон Оазис Карпинка</v>
      </c>
      <c r="AY92" s="5695"/>
      <c r="AZ92" s="5696">
        <v>0</v>
      </c>
      <c r="BA92" s="5532"/>
      <c r="BB92" s="5529" t="str">
        <f>AO92</f>
        <v>Павильон Оазис Карпинка</v>
      </c>
      <c r="BC92" s="5695"/>
      <c r="BD92" s="5696">
        <v>0</v>
      </c>
      <c r="BE92" s="5532"/>
      <c r="BF92" s="1221"/>
    </row>
    <row r="93" spans="2:58" ht="16.5" thickBot="1">
      <c r="B93" s="5735"/>
      <c r="C93" s="5736"/>
      <c r="D93" s="1134"/>
      <c r="E93" s="1133"/>
      <c r="F93" s="1134" t="s">
        <v>596</v>
      </c>
      <c r="G93" s="1133"/>
      <c r="H93" s="1133"/>
      <c r="I93" s="1161"/>
      <c r="J93" s="1133"/>
      <c r="K93" s="1134"/>
      <c r="L93" s="1133"/>
      <c r="M93" s="1133"/>
      <c r="N93" s="1186" t="str">
        <f>F93</f>
        <v>Павильон Оазис Карпинка</v>
      </c>
      <c r="O93" s="1186"/>
      <c r="P93" s="1186"/>
      <c r="Q93" s="1186"/>
      <c r="R93" s="1161"/>
      <c r="S93" s="1187"/>
      <c r="T93" s="1186"/>
      <c r="U93" s="1186"/>
      <c r="V93" s="1186" t="str">
        <f>F93</f>
        <v>Павильон Оазис Карпинка</v>
      </c>
      <c r="W93" s="1186"/>
      <c r="X93" s="1186"/>
      <c r="Y93" s="1200"/>
      <c r="Z93" s="1186"/>
      <c r="AA93" s="1187"/>
      <c r="AB93" s="1186"/>
      <c r="AC93" s="1186"/>
      <c r="AD93" s="1186" t="str">
        <f>F93</f>
        <v>Павильон Оазис Карпинка</v>
      </c>
      <c r="AE93" s="1186"/>
      <c r="AF93" s="1186"/>
      <c r="AG93" s="1186"/>
      <c r="AH93" s="1200"/>
      <c r="AI93" s="1186"/>
      <c r="AJ93" s="1186"/>
      <c r="AK93" s="1186" t="str">
        <f>F93</f>
        <v>Павильон Оазис Карпинка</v>
      </c>
      <c r="AL93" s="1186"/>
      <c r="AM93" s="1200"/>
      <c r="AN93" s="1206"/>
      <c r="AO93" s="5697"/>
      <c r="AP93" s="5698"/>
      <c r="AQ93" s="5699"/>
      <c r="AR93" s="5700"/>
      <c r="AS93" s="5697"/>
      <c r="AT93" s="5698"/>
      <c r="AU93" s="5699"/>
      <c r="AV93" s="5700"/>
      <c r="AW93" s="5543"/>
      <c r="AX93" s="5697"/>
      <c r="AY93" s="5698"/>
      <c r="AZ93" s="5699"/>
      <c r="BA93" s="5700"/>
      <c r="BB93" s="5697"/>
      <c r="BC93" s="5698"/>
      <c r="BD93" s="5699"/>
      <c r="BE93" s="5700"/>
      <c r="BF93" s="1221"/>
    </row>
    <row r="94" spans="2:58" ht="24.75" customHeight="1">
      <c r="B94" s="5544" t="s">
        <v>1</v>
      </c>
      <c r="C94" s="5551"/>
      <c r="D94" s="5701">
        <v>0.22916666666666666</v>
      </c>
      <c r="E94" s="5553" t="s">
        <v>250</v>
      </c>
      <c r="F94" s="5554" t="s">
        <v>17</v>
      </c>
      <c r="G94" s="5549" t="s">
        <v>393</v>
      </c>
      <c r="H94" s="5549"/>
      <c r="I94" s="5550"/>
      <c r="J94" s="5702"/>
      <c r="K94" s="5552">
        <v>0.54166666666666663</v>
      </c>
      <c r="L94" s="5553" t="s">
        <v>6</v>
      </c>
      <c r="M94" s="5553" t="s">
        <v>229</v>
      </c>
      <c r="N94" s="5554" t="s">
        <v>17</v>
      </c>
      <c r="O94" s="5549" t="s">
        <v>692</v>
      </c>
      <c r="P94" s="5549"/>
      <c r="Q94" s="5549"/>
      <c r="R94" s="5550"/>
      <c r="S94" s="5703">
        <v>0.66666666666666663</v>
      </c>
      <c r="T94" s="5553" t="s">
        <v>6</v>
      </c>
      <c r="U94" s="5553" t="s">
        <v>229</v>
      </c>
      <c r="V94" s="5554" t="s">
        <v>17</v>
      </c>
      <c r="W94" s="5549" t="s">
        <v>312</v>
      </c>
      <c r="X94" s="5549"/>
      <c r="Y94" s="5549"/>
      <c r="Z94" s="5702"/>
      <c r="AA94" s="5552">
        <v>0.79166666666666663</v>
      </c>
      <c r="AB94" s="5553" t="s">
        <v>6</v>
      </c>
      <c r="AC94" s="5553" t="s">
        <v>229</v>
      </c>
      <c r="AD94" s="5554" t="s">
        <v>17</v>
      </c>
      <c r="AE94" s="5555" t="s">
        <v>691</v>
      </c>
      <c r="AF94" s="5549"/>
      <c r="AG94" s="5549"/>
      <c r="AH94" s="5550"/>
      <c r="AI94" s="5704" t="s">
        <v>249</v>
      </c>
      <c r="AJ94" s="5553" t="s">
        <v>250</v>
      </c>
      <c r="AK94" s="5554" t="s">
        <v>17</v>
      </c>
      <c r="AL94" s="5563" t="s">
        <v>314</v>
      </c>
      <c r="AM94" s="5565"/>
      <c r="AN94" s="5705"/>
      <c r="AO94" s="5544"/>
      <c r="AP94" s="5553" t="s">
        <v>229</v>
      </c>
      <c r="AQ94" s="5706" t="s">
        <v>314</v>
      </c>
      <c r="AR94" s="5707"/>
      <c r="AS94" s="5544"/>
      <c r="AT94" s="5553" t="s">
        <v>229</v>
      </c>
      <c r="AU94" s="5706" t="s">
        <v>314</v>
      </c>
      <c r="AV94" s="5707"/>
      <c r="AW94" s="1221"/>
      <c r="AX94" s="5544"/>
      <c r="AY94" s="5553" t="s">
        <v>229</v>
      </c>
      <c r="AZ94" s="5706" t="s">
        <v>314</v>
      </c>
      <c r="BA94" s="5707"/>
      <c r="BB94" s="5544"/>
      <c r="BC94" s="5553" t="s">
        <v>229</v>
      </c>
      <c r="BD94" s="5706" t="s">
        <v>314</v>
      </c>
      <c r="BE94" s="5707"/>
      <c r="BF94" s="1221"/>
    </row>
    <row r="95" spans="2:58" ht="19.5" customHeight="1">
      <c r="B95" s="2082">
        <v>1</v>
      </c>
      <c r="C95" s="1372" t="s">
        <v>767</v>
      </c>
      <c r="D95" s="1372">
        <v>5</v>
      </c>
      <c r="E95" s="1372"/>
      <c r="F95" s="5572">
        <f>D95-E95</f>
        <v>5</v>
      </c>
      <c r="G95" s="2573" t="s">
        <v>39</v>
      </c>
      <c r="H95" s="5708">
        <f>'Оз 5;30'!BC12</f>
        <v>10</v>
      </c>
      <c r="I95" s="2087">
        <v>10</v>
      </c>
      <c r="J95" s="5709"/>
      <c r="K95" s="1372">
        <v>3</v>
      </c>
      <c r="L95" s="1372"/>
      <c r="M95" s="1372">
        <v>5</v>
      </c>
      <c r="N95" s="5572">
        <f>K95-L95+M95</f>
        <v>8</v>
      </c>
      <c r="O95" s="2573" t="s">
        <v>39</v>
      </c>
      <c r="P95" s="2573"/>
      <c r="Q95" s="5710">
        <f>'Оз 13;00'!BC12</f>
        <v>24</v>
      </c>
      <c r="R95" s="2089">
        <v>24</v>
      </c>
      <c r="S95" s="5579"/>
      <c r="T95" s="1372"/>
      <c r="U95" s="1372"/>
      <c r="V95" s="5572">
        <f>S95-T95+U95</f>
        <v>0</v>
      </c>
      <c r="W95" s="2573" t="s">
        <v>39</v>
      </c>
      <c r="X95" s="5710">
        <f>'Оз 16,00'!BC9</f>
        <v>0</v>
      </c>
      <c r="Y95" s="5711"/>
      <c r="Z95" s="5712"/>
      <c r="AA95" s="5580">
        <v>3</v>
      </c>
      <c r="AB95" s="1372"/>
      <c r="AC95" s="1372">
        <v>5</v>
      </c>
      <c r="AD95" s="5572">
        <f t="shared" ref="AD95" si="38">AA95-AB95+AC95</f>
        <v>8</v>
      </c>
      <c r="AE95" s="1387" t="s">
        <v>39</v>
      </c>
      <c r="AF95" s="1387"/>
      <c r="AG95" s="5710">
        <f>'Оз 19;00'!BC12</f>
        <v>20</v>
      </c>
      <c r="AH95" s="2087">
        <v>20</v>
      </c>
      <c r="AI95" s="5580"/>
      <c r="AJ95" s="1372"/>
      <c r="AK95" s="5572">
        <f>AI95-AJ95</f>
        <v>0</v>
      </c>
      <c r="AL95" s="1387" t="s">
        <v>39</v>
      </c>
      <c r="AM95" s="2582"/>
      <c r="AN95" s="3291"/>
      <c r="AO95" s="5635" t="s">
        <v>767</v>
      </c>
      <c r="AP95" s="5636"/>
      <c r="AQ95" s="2573" t="s">
        <v>39</v>
      </c>
      <c r="AR95" s="2582"/>
      <c r="AS95" s="5635" t="s">
        <v>767</v>
      </c>
      <c r="AT95" s="5636"/>
      <c r="AU95" s="2573" t="s">
        <v>39</v>
      </c>
      <c r="AV95" s="2582"/>
      <c r="AW95" s="1221"/>
      <c r="AX95" s="5635" t="s">
        <v>767</v>
      </c>
      <c r="AY95" s="5636"/>
      <c r="AZ95" s="2573" t="s">
        <v>39</v>
      </c>
      <c r="BA95" s="2582"/>
      <c r="BB95" s="5635" t="s">
        <v>767</v>
      </c>
      <c r="BC95" s="5636"/>
      <c r="BD95" s="2573" t="s">
        <v>39</v>
      </c>
      <c r="BE95" s="2582"/>
      <c r="BF95" s="1221"/>
    </row>
    <row r="96" spans="2:58" ht="19.5" customHeight="1">
      <c r="B96" s="2082">
        <v>2</v>
      </c>
      <c r="C96" s="1372" t="s">
        <v>455</v>
      </c>
      <c r="D96" s="1372">
        <v>220</v>
      </c>
      <c r="E96" s="1372"/>
      <c r="F96" s="5572">
        <f>D96-E96</f>
        <v>220</v>
      </c>
      <c r="G96" s="2573" t="s">
        <v>44</v>
      </c>
      <c r="H96" s="5708">
        <f>'Оз 5;30'!BC13</f>
        <v>6</v>
      </c>
      <c r="I96" s="2087">
        <v>6</v>
      </c>
      <c r="J96" s="5709"/>
      <c r="K96" s="1372">
        <v>160</v>
      </c>
      <c r="L96" s="1372">
        <v>20</v>
      </c>
      <c r="M96" s="1372"/>
      <c r="N96" s="5572">
        <f>K96-L96+M96</f>
        <v>140</v>
      </c>
      <c r="O96" s="2573" t="s">
        <v>44</v>
      </c>
      <c r="P96" s="2573"/>
      <c r="Q96" s="5710">
        <f>'Оз 13;00'!BC13</f>
        <v>10</v>
      </c>
      <c r="R96" s="2089">
        <v>10</v>
      </c>
      <c r="S96" s="5579"/>
      <c r="T96" s="1372"/>
      <c r="U96" s="1372"/>
      <c r="V96" s="5572">
        <f t="shared" ref="V96" si="39">S96-T96+U96</f>
        <v>0</v>
      </c>
      <c r="W96" s="2573" t="s">
        <v>44</v>
      </c>
      <c r="X96" s="5710">
        <f>'Оз 16,00'!BC10</f>
        <v>0</v>
      </c>
      <c r="Y96" s="5711"/>
      <c r="Z96" s="5712"/>
      <c r="AA96" s="5580">
        <v>380</v>
      </c>
      <c r="AB96" s="1372"/>
      <c r="AC96" s="1372">
        <v>80</v>
      </c>
      <c r="AD96" s="5572">
        <f t="shared" ref="AD96:AD97" si="40">AA96-AB96+AC96</f>
        <v>460</v>
      </c>
      <c r="AE96" s="1387" t="s">
        <v>44</v>
      </c>
      <c r="AF96" s="1387"/>
      <c r="AG96" s="5710">
        <f>'Оз 19;00'!BC13</f>
        <v>12</v>
      </c>
      <c r="AH96" s="2087">
        <v>12</v>
      </c>
      <c r="AI96" s="5580"/>
      <c r="AJ96" s="1372"/>
      <c r="AK96" s="5572">
        <f>AI96-AJ96</f>
        <v>0</v>
      </c>
      <c r="AL96" s="1387" t="s">
        <v>44</v>
      </c>
      <c r="AM96" s="2582"/>
      <c r="AN96" s="3291"/>
      <c r="AO96" s="5635" t="s">
        <v>455</v>
      </c>
      <c r="AP96" s="5636"/>
      <c r="AQ96" s="2573" t="s">
        <v>44</v>
      </c>
      <c r="AR96" s="2582"/>
      <c r="AS96" s="5635" t="s">
        <v>455</v>
      </c>
      <c r="AT96" s="5636"/>
      <c r="AU96" s="2573" t="s">
        <v>44</v>
      </c>
      <c r="AV96" s="2582"/>
      <c r="AW96" s="1221"/>
      <c r="AX96" s="5635" t="s">
        <v>455</v>
      </c>
      <c r="AY96" s="5636"/>
      <c r="AZ96" s="2573" t="s">
        <v>44</v>
      </c>
      <c r="BA96" s="2582"/>
      <c r="BB96" s="5635" t="s">
        <v>455</v>
      </c>
      <c r="BC96" s="5636"/>
      <c r="BD96" s="2573" t="s">
        <v>44</v>
      </c>
      <c r="BE96" s="2582"/>
      <c r="BF96" s="1221"/>
    </row>
    <row r="97" spans="2:58" ht="19.5" customHeight="1">
      <c r="B97" s="2082">
        <v>3</v>
      </c>
      <c r="C97" s="1372" t="s">
        <v>24</v>
      </c>
      <c r="D97" s="1372">
        <v>25</v>
      </c>
      <c r="E97" s="1372"/>
      <c r="F97" s="5572">
        <f t="shared" ref="F97:F101" si="41">D97-E97</f>
        <v>25</v>
      </c>
      <c r="G97" s="2573" t="s">
        <v>45</v>
      </c>
      <c r="H97" s="5708">
        <f>'Оз 5;30'!BC14</f>
        <v>5</v>
      </c>
      <c r="I97" s="2087">
        <v>5</v>
      </c>
      <c r="J97" s="5709"/>
      <c r="K97" s="1372">
        <v>15</v>
      </c>
      <c r="L97" s="1372">
        <v>15</v>
      </c>
      <c r="M97" s="1372"/>
      <c r="N97" s="5572">
        <f t="shared" ref="N97" si="42">K97-L97+M97</f>
        <v>0</v>
      </c>
      <c r="O97" s="2573" t="s">
        <v>45</v>
      </c>
      <c r="P97" s="2573"/>
      <c r="Q97" s="5714">
        <f>'Оз 13;00'!BC14</f>
        <v>8</v>
      </c>
      <c r="R97" s="2089">
        <v>8</v>
      </c>
      <c r="S97" s="5579"/>
      <c r="T97" s="1372"/>
      <c r="U97" s="1372"/>
      <c r="V97" s="5572">
        <f>S97-T97+U97</f>
        <v>0</v>
      </c>
      <c r="W97" s="2573" t="s">
        <v>45</v>
      </c>
      <c r="X97" s="5714">
        <f>'Оз 16,00'!BC11</f>
        <v>0</v>
      </c>
      <c r="Y97" s="5711"/>
      <c r="Z97" s="5712"/>
      <c r="AA97" s="5580">
        <v>20</v>
      </c>
      <c r="AB97" s="1372"/>
      <c r="AC97" s="1372">
        <v>5</v>
      </c>
      <c r="AD97" s="5572">
        <f t="shared" si="40"/>
        <v>25</v>
      </c>
      <c r="AE97" s="1387" t="s">
        <v>45</v>
      </c>
      <c r="AF97" s="1387"/>
      <c r="AG97" s="5714">
        <f>'Оз 19;00'!BC14</f>
        <v>10</v>
      </c>
      <c r="AH97" s="2087">
        <v>10</v>
      </c>
      <c r="AI97" s="5580"/>
      <c r="AJ97" s="1372"/>
      <c r="AK97" s="5572">
        <f t="shared" ref="AK97" si="43">AI97-AJ97</f>
        <v>0</v>
      </c>
      <c r="AL97" s="1387" t="s">
        <v>45</v>
      </c>
      <c r="AM97" s="2582"/>
      <c r="AN97" s="3291"/>
      <c r="AO97" s="5580" t="s">
        <v>24</v>
      </c>
      <c r="AP97" s="5636"/>
      <c r="AQ97" s="2573" t="s">
        <v>45</v>
      </c>
      <c r="AR97" s="2582"/>
      <c r="AS97" s="5580" t="s">
        <v>24</v>
      </c>
      <c r="AT97" s="5636"/>
      <c r="AU97" s="2573" t="s">
        <v>45</v>
      </c>
      <c r="AV97" s="2582"/>
      <c r="AW97" s="1221"/>
      <c r="AX97" s="5580" t="s">
        <v>24</v>
      </c>
      <c r="AY97" s="5636"/>
      <c r="AZ97" s="2573" t="s">
        <v>45</v>
      </c>
      <c r="BA97" s="2582"/>
      <c r="BB97" s="5580" t="s">
        <v>24</v>
      </c>
      <c r="BC97" s="5636"/>
      <c r="BD97" s="2573" t="s">
        <v>45</v>
      </c>
      <c r="BE97" s="2582"/>
      <c r="BF97" s="1221"/>
    </row>
    <row r="98" spans="2:58" ht="19.5" customHeight="1">
      <c r="B98" s="2082">
        <v>4</v>
      </c>
      <c r="C98" s="1372" t="s">
        <v>456</v>
      </c>
      <c r="D98" s="1372">
        <v>180</v>
      </c>
      <c r="E98" s="1372">
        <v>80</v>
      </c>
      <c r="F98" s="5572">
        <f t="shared" si="41"/>
        <v>100</v>
      </c>
      <c r="G98" s="2573" t="s">
        <v>458</v>
      </c>
      <c r="H98" s="5708">
        <f>'Оз 5;30'!BC15</f>
        <v>15</v>
      </c>
      <c r="I98" s="2087">
        <v>15</v>
      </c>
      <c r="J98" s="5709"/>
      <c r="K98" s="1372">
        <v>120</v>
      </c>
      <c r="L98" s="1372">
        <v>60</v>
      </c>
      <c r="M98" s="1372"/>
      <c r="N98" s="5572">
        <f>K98-L98+M98</f>
        <v>60</v>
      </c>
      <c r="O98" s="2573" t="s">
        <v>458</v>
      </c>
      <c r="P98" s="2573"/>
      <c r="Q98" s="5715">
        <f>'Оз 13;00'!BC15</f>
        <v>10</v>
      </c>
      <c r="R98" s="2089">
        <v>10</v>
      </c>
      <c r="S98" s="5579"/>
      <c r="T98" s="1372"/>
      <c r="U98" s="1372"/>
      <c r="V98" s="5572">
        <f>S98-T98+U98</f>
        <v>0</v>
      </c>
      <c r="W98" s="2573" t="s">
        <v>458</v>
      </c>
      <c r="X98" s="5715">
        <f>'Оз 16,00'!BC12</f>
        <v>0</v>
      </c>
      <c r="Y98" s="5711"/>
      <c r="Z98" s="5712"/>
      <c r="AA98" s="5580">
        <v>380</v>
      </c>
      <c r="AB98" s="1372"/>
      <c r="AC98" s="1372">
        <v>20</v>
      </c>
      <c r="AD98" s="5572">
        <f>AA98-AB98+AC98</f>
        <v>400</v>
      </c>
      <c r="AE98" s="1387" t="s">
        <v>458</v>
      </c>
      <c r="AF98" s="1387"/>
      <c r="AG98" s="5715">
        <f>'Оз 19;00'!BC15</f>
        <v>20</v>
      </c>
      <c r="AH98" s="2087">
        <v>20</v>
      </c>
      <c r="AI98" s="5580"/>
      <c r="AJ98" s="1372"/>
      <c r="AK98" s="5572">
        <f>AI98-AJ98</f>
        <v>0</v>
      </c>
      <c r="AL98" s="1387" t="s">
        <v>458</v>
      </c>
      <c r="AM98" s="2582"/>
      <c r="AN98" s="3291"/>
      <c r="AO98" s="5580" t="s">
        <v>456</v>
      </c>
      <c r="AP98" s="5716"/>
      <c r="AQ98" s="2573" t="s">
        <v>458</v>
      </c>
      <c r="AR98" s="2582"/>
      <c r="AS98" s="5580" t="s">
        <v>456</v>
      </c>
      <c r="AT98" s="5716"/>
      <c r="AU98" s="2573" t="s">
        <v>458</v>
      </c>
      <c r="AV98" s="2582"/>
      <c r="AW98" s="1221"/>
      <c r="AX98" s="5580" t="s">
        <v>456</v>
      </c>
      <c r="AY98" s="5716"/>
      <c r="AZ98" s="2573" t="s">
        <v>458</v>
      </c>
      <c r="BA98" s="2582"/>
      <c r="BB98" s="5580" t="s">
        <v>456</v>
      </c>
      <c r="BC98" s="5716"/>
      <c r="BD98" s="2573" t="s">
        <v>458</v>
      </c>
      <c r="BE98" s="2582"/>
      <c r="BF98" s="1221"/>
    </row>
    <row r="99" spans="2:58" ht="19.5" customHeight="1">
      <c r="B99" s="2082">
        <v>5</v>
      </c>
      <c r="C99" s="1372" t="s">
        <v>457</v>
      </c>
      <c r="D99" s="1372">
        <v>3</v>
      </c>
      <c r="E99" s="1372"/>
      <c r="F99" s="5572">
        <f t="shared" si="41"/>
        <v>3</v>
      </c>
      <c r="G99" s="3063" t="s">
        <v>735</v>
      </c>
      <c r="H99" s="5136">
        <v>10</v>
      </c>
      <c r="I99" s="5137"/>
      <c r="J99" s="3283"/>
      <c r="K99" s="1372">
        <v>3</v>
      </c>
      <c r="L99" s="1372"/>
      <c r="M99" s="1372"/>
      <c r="N99" s="5572">
        <f>K99-L99+M99</f>
        <v>3</v>
      </c>
      <c r="O99" s="3063" t="s">
        <v>735</v>
      </c>
      <c r="P99" s="3288"/>
      <c r="Q99" s="5136">
        <v>0</v>
      </c>
      <c r="R99" s="5137"/>
      <c r="S99" s="1206"/>
      <c r="T99" s="1206"/>
      <c r="U99" s="1206"/>
      <c r="V99" s="1206"/>
      <c r="W99" s="1387" t="s">
        <v>459</v>
      </c>
      <c r="X99" s="5714">
        <f>'Оз 16,00'!BC13</f>
        <v>0</v>
      </c>
      <c r="Y99" s="5711"/>
      <c r="Z99" s="5712"/>
      <c r="AA99" s="5580">
        <v>3</v>
      </c>
      <c r="AB99" s="1372"/>
      <c r="AC99" s="1372">
        <v>3</v>
      </c>
      <c r="AD99" s="5572">
        <f>AA99-AB99+AC99</f>
        <v>6</v>
      </c>
      <c r="AE99" s="3063" t="s">
        <v>735</v>
      </c>
      <c r="AF99" s="3288"/>
      <c r="AG99" s="5136">
        <f>'Оз 19;00'!BC16</f>
        <v>10</v>
      </c>
      <c r="AH99" s="5137"/>
      <c r="AI99" s="5580"/>
      <c r="AJ99" s="1372"/>
      <c r="AK99" s="5572">
        <f>AI99-AJ99</f>
        <v>0</v>
      </c>
      <c r="AL99" s="3063" t="s">
        <v>735</v>
      </c>
      <c r="AM99" s="3071">
        <v>0</v>
      </c>
      <c r="AN99" s="3291"/>
      <c r="AO99" s="5580" t="s">
        <v>457</v>
      </c>
      <c r="AP99" s="1372"/>
      <c r="AQ99" s="2573" t="s">
        <v>459</v>
      </c>
      <c r="AR99" s="2582"/>
      <c r="AS99" s="5580" t="s">
        <v>457</v>
      </c>
      <c r="AT99" s="1372"/>
      <c r="AU99" s="2573" t="s">
        <v>459</v>
      </c>
      <c r="AV99" s="2582"/>
      <c r="AW99" s="1221"/>
      <c r="AX99" s="5580" t="s">
        <v>457</v>
      </c>
      <c r="AY99" s="1372"/>
      <c r="AZ99" s="2573" t="s">
        <v>459</v>
      </c>
      <c r="BA99" s="2582"/>
      <c r="BB99" s="5580" t="s">
        <v>457</v>
      </c>
      <c r="BC99" s="1372"/>
      <c r="BD99" s="2573" t="s">
        <v>459</v>
      </c>
      <c r="BE99" s="2582"/>
      <c r="BF99" s="1221"/>
    </row>
    <row r="100" spans="2:58" ht="19.5" customHeight="1">
      <c r="B100" s="2082">
        <v>6</v>
      </c>
      <c r="C100" s="1372" t="s">
        <v>768</v>
      </c>
      <c r="D100" s="1372">
        <v>40</v>
      </c>
      <c r="E100" s="1372"/>
      <c r="F100" s="5572">
        <f t="shared" si="41"/>
        <v>40</v>
      </c>
      <c r="G100" s="2573" t="s">
        <v>460</v>
      </c>
      <c r="H100" s="5708">
        <f>'Оз 5;30'!BC17</f>
        <v>10</v>
      </c>
      <c r="I100" s="2087">
        <v>10</v>
      </c>
      <c r="J100" s="5709"/>
      <c r="K100" s="1372">
        <v>20</v>
      </c>
      <c r="L100" s="1372">
        <v>20</v>
      </c>
      <c r="M100" s="1372"/>
      <c r="N100" s="5572">
        <f>K100-L100+M100</f>
        <v>0</v>
      </c>
      <c r="O100" s="2573" t="s">
        <v>460</v>
      </c>
      <c r="P100" s="2573"/>
      <c r="Q100" s="5710">
        <f>'Оз 13;00'!BC17</f>
        <v>15</v>
      </c>
      <c r="R100" s="2089">
        <v>15</v>
      </c>
      <c r="S100" s="1206"/>
      <c r="T100" s="1206"/>
      <c r="U100" s="1206"/>
      <c r="V100" s="1206"/>
      <c r="W100" s="1387" t="s">
        <v>460</v>
      </c>
      <c r="X100" s="5708">
        <f>'Оз 16,00'!BC14</f>
        <v>0</v>
      </c>
      <c r="Y100" s="5711"/>
      <c r="Z100" s="5712"/>
      <c r="AA100" s="5580">
        <v>40</v>
      </c>
      <c r="AB100" s="1372"/>
      <c r="AC100" s="1372"/>
      <c r="AD100" s="5572">
        <f>AA100-AB100+AC100</f>
        <v>40</v>
      </c>
      <c r="AE100" s="1387" t="s">
        <v>460</v>
      </c>
      <c r="AF100" s="1387"/>
      <c r="AG100" s="5710">
        <f>'Оз 19;00'!BC17</f>
        <v>10</v>
      </c>
      <c r="AH100" s="2087">
        <v>10</v>
      </c>
      <c r="AI100" s="5580"/>
      <c r="AJ100" s="1372"/>
      <c r="AK100" s="5572">
        <f>AI100-AJ100</f>
        <v>0</v>
      </c>
      <c r="AL100" s="1387" t="s">
        <v>460</v>
      </c>
      <c r="AM100" s="2582"/>
      <c r="AN100" s="3291"/>
      <c r="AO100" s="5580" t="s">
        <v>768</v>
      </c>
      <c r="AP100" s="1372"/>
      <c r="AQ100" s="2573" t="s">
        <v>460</v>
      </c>
      <c r="AR100" s="2582"/>
      <c r="AS100" s="5580" t="s">
        <v>768</v>
      </c>
      <c r="AT100" s="1372"/>
      <c r="AU100" s="2573" t="s">
        <v>460</v>
      </c>
      <c r="AV100" s="2582"/>
      <c r="AW100" s="1221"/>
      <c r="AX100" s="5580" t="s">
        <v>768</v>
      </c>
      <c r="AY100" s="1372"/>
      <c r="AZ100" s="2573" t="s">
        <v>460</v>
      </c>
      <c r="BA100" s="2582"/>
      <c r="BB100" s="5580" t="s">
        <v>768</v>
      </c>
      <c r="BC100" s="1372"/>
      <c r="BD100" s="2573" t="s">
        <v>460</v>
      </c>
      <c r="BE100" s="2582"/>
      <c r="BF100" s="1221"/>
    </row>
    <row r="101" spans="2:58" ht="19.5" customHeight="1">
      <c r="B101" s="5662">
        <v>7</v>
      </c>
      <c r="C101" s="1372" t="s">
        <v>523</v>
      </c>
      <c r="D101" s="1372"/>
      <c r="E101" s="1372"/>
      <c r="F101" s="5572">
        <f t="shared" si="41"/>
        <v>0</v>
      </c>
      <c r="G101" s="2573" t="s">
        <v>52</v>
      </c>
      <c r="H101" s="5708">
        <f>'Оз 5;30'!BC18</f>
        <v>0</v>
      </c>
      <c r="I101" s="2087"/>
      <c r="J101" s="3286"/>
      <c r="K101" s="1372">
        <v>5</v>
      </c>
      <c r="L101" s="1372">
        <v>5</v>
      </c>
      <c r="M101" s="1372"/>
      <c r="N101" s="5572">
        <f>K101-L101+M101</f>
        <v>0</v>
      </c>
      <c r="O101" s="2573" t="s">
        <v>52</v>
      </c>
      <c r="P101" s="2573"/>
      <c r="Q101" s="5715">
        <f>'Оз 13;00'!BC18</f>
        <v>0</v>
      </c>
      <c r="R101" s="2089"/>
      <c r="S101" s="1206"/>
      <c r="T101" s="1206"/>
      <c r="U101" s="1206"/>
      <c r="V101" s="1206"/>
      <c r="W101" s="1387" t="s">
        <v>500</v>
      </c>
      <c r="X101" s="5715">
        <f>'Оз 16,00'!BC15</f>
        <v>0</v>
      </c>
      <c r="Y101" s="5711"/>
      <c r="Z101" s="3290"/>
      <c r="AA101" s="5580">
        <v>5</v>
      </c>
      <c r="AB101" s="1372"/>
      <c r="AC101" s="1372">
        <v>5</v>
      </c>
      <c r="AD101" s="5572">
        <f>AA101-AB101+AC101</f>
        <v>10</v>
      </c>
      <c r="AE101" s="2573" t="s">
        <v>52</v>
      </c>
      <c r="AF101" s="1387"/>
      <c r="AG101" s="5715">
        <f>'Оз 19;00'!BC18</f>
        <v>0</v>
      </c>
      <c r="AH101" s="2087"/>
      <c r="AI101" s="5580"/>
      <c r="AJ101" s="1372"/>
      <c r="AK101" s="5572">
        <f>AI101-AJ101</f>
        <v>0</v>
      </c>
      <c r="AL101" s="1387" t="s">
        <v>500</v>
      </c>
      <c r="AM101" s="2582"/>
      <c r="AN101" s="3291"/>
      <c r="AO101" s="5580" t="s">
        <v>523</v>
      </c>
      <c r="AP101" s="1372"/>
      <c r="AQ101" s="1387" t="s">
        <v>500</v>
      </c>
      <c r="AR101" s="2582"/>
      <c r="AS101" s="5580" t="s">
        <v>523</v>
      </c>
      <c r="AT101" s="1372"/>
      <c r="AU101" s="1387" t="s">
        <v>500</v>
      </c>
      <c r="AV101" s="2582"/>
      <c r="AW101" s="1221"/>
      <c r="AX101" s="5580" t="s">
        <v>523</v>
      </c>
      <c r="AY101" s="1372"/>
      <c r="AZ101" s="1387" t="s">
        <v>500</v>
      </c>
      <c r="BA101" s="2582"/>
      <c r="BB101" s="5580" t="s">
        <v>523</v>
      </c>
      <c r="BC101" s="1372"/>
      <c r="BD101" s="1387" t="s">
        <v>500</v>
      </c>
      <c r="BE101" s="2582"/>
      <c r="BF101" s="1221"/>
    </row>
    <row r="102" spans="2:58" ht="19.5" hidden="1" customHeight="1">
      <c r="B102" s="5723"/>
      <c r="C102" s="1206"/>
      <c r="D102" s="1206"/>
      <c r="E102" s="1206"/>
      <c r="F102" s="5718"/>
      <c r="G102" s="2573" t="s">
        <v>769</v>
      </c>
      <c r="H102" s="5708">
        <f>'Оз 5;30'!BC19</f>
        <v>24</v>
      </c>
      <c r="I102" s="2087">
        <v>24</v>
      </c>
      <c r="J102" s="3286"/>
      <c r="K102" s="5723"/>
      <c r="L102" s="1206"/>
      <c r="M102" s="1206"/>
      <c r="N102" s="1206"/>
      <c r="O102" s="1387" t="s">
        <v>769</v>
      </c>
      <c r="P102" s="1387"/>
      <c r="Q102" s="5715">
        <f>'Оз 13;00'!BC19</f>
        <v>30</v>
      </c>
      <c r="R102" s="2089">
        <v>30</v>
      </c>
      <c r="S102" s="1206"/>
      <c r="T102" s="1206"/>
      <c r="U102" s="1206"/>
      <c r="V102" s="1206"/>
      <c r="W102" s="1387" t="s">
        <v>500</v>
      </c>
      <c r="X102" s="5715">
        <f>'Оз 16,00'!BC16</f>
        <v>0</v>
      </c>
      <c r="Y102" s="5711"/>
      <c r="Z102" s="3290"/>
      <c r="AA102" s="5723"/>
      <c r="AB102" s="1206"/>
      <c r="AC102" s="1206"/>
      <c r="AD102" s="1206"/>
      <c r="AE102" s="1387" t="s">
        <v>769</v>
      </c>
      <c r="AF102" s="1387"/>
      <c r="AG102" s="5715">
        <f>'Оз 19;00'!BC19</f>
        <v>28</v>
      </c>
      <c r="AH102" s="2087">
        <v>28</v>
      </c>
      <c r="AI102" s="5723"/>
      <c r="AJ102" s="1206"/>
      <c r="AK102" s="1206"/>
      <c r="AL102" s="1387" t="s">
        <v>769</v>
      </c>
      <c r="AM102" s="2582"/>
      <c r="AN102" s="3291"/>
      <c r="AO102" s="5723"/>
      <c r="AP102" s="1206"/>
      <c r="AQ102" s="1387" t="s">
        <v>769</v>
      </c>
      <c r="AR102" s="2582"/>
      <c r="AS102" s="5723"/>
      <c r="AT102" s="1206"/>
      <c r="AU102" s="1387" t="s">
        <v>769</v>
      </c>
      <c r="AV102" s="2582"/>
      <c r="AW102" s="1221"/>
      <c r="AX102" s="5723"/>
      <c r="AY102" s="1206"/>
      <c r="AZ102" s="1387" t="s">
        <v>769</v>
      </c>
      <c r="BA102" s="2582"/>
      <c r="BB102" s="5723"/>
      <c r="BC102" s="1206"/>
      <c r="BD102" s="1387" t="s">
        <v>769</v>
      </c>
      <c r="BE102" s="2582"/>
      <c r="BF102" s="1221"/>
    </row>
    <row r="103" spans="2:58" ht="19.5" hidden="1" customHeight="1">
      <c r="B103" s="5723"/>
      <c r="C103" s="1206"/>
      <c r="D103" s="1206"/>
      <c r="E103" s="1206"/>
      <c r="F103" s="1206"/>
      <c r="G103" s="1387" t="s">
        <v>430</v>
      </c>
      <c r="H103" s="5708">
        <f>'Оз 5;30'!BC20</f>
        <v>2</v>
      </c>
      <c r="I103" s="2087">
        <v>2</v>
      </c>
      <c r="J103" s="3286"/>
      <c r="K103" s="5723"/>
      <c r="L103" s="1206"/>
      <c r="M103" s="1206"/>
      <c r="N103" s="1206"/>
      <c r="O103" s="1387" t="s">
        <v>430</v>
      </c>
      <c r="P103" s="1387"/>
      <c r="Q103" s="5715">
        <f>'Оз 13;00'!BC20</f>
        <v>3</v>
      </c>
      <c r="R103" s="2089">
        <v>3</v>
      </c>
      <c r="S103" s="1206"/>
      <c r="T103" s="1206"/>
      <c r="U103" s="1206"/>
      <c r="V103" s="1206"/>
      <c r="W103" s="5724" t="s">
        <v>315</v>
      </c>
      <c r="X103" s="5715">
        <f>'Оз 16,00'!BC17</f>
        <v>0</v>
      </c>
      <c r="Y103" s="5711"/>
      <c r="Z103" s="3290"/>
      <c r="AA103" s="5723"/>
      <c r="AB103" s="1206"/>
      <c r="AC103" s="1206"/>
      <c r="AD103" s="1206"/>
      <c r="AE103" s="1387" t="s">
        <v>430</v>
      </c>
      <c r="AF103" s="1387"/>
      <c r="AG103" s="5715">
        <f>'Оз 19;00'!BC20</f>
        <v>2</v>
      </c>
      <c r="AH103" s="2087">
        <v>2</v>
      </c>
      <c r="AI103" s="5723"/>
      <c r="AJ103" s="1206"/>
      <c r="AK103" s="1206"/>
      <c r="AL103" s="1387" t="s">
        <v>430</v>
      </c>
      <c r="AM103" s="2582"/>
      <c r="AN103" s="3291"/>
      <c r="AO103" s="5723"/>
      <c r="AP103" s="1206"/>
      <c r="AQ103" s="1387" t="s">
        <v>430</v>
      </c>
      <c r="AR103" s="2582"/>
      <c r="AS103" s="5723"/>
      <c r="AT103" s="1206"/>
      <c r="AU103" s="1387" t="s">
        <v>430</v>
      </c>
      <c r="AV103" s="2582"/>
      <c r="AW103" s="1221"/>
      <c r="AX103" s="5723"/>
      <c r="AY103" s="1206"/>
      <c r="AZ103" s="1387" t="s">
        <v>430</v>
      </c>
      <c r="BA103" s="2582"/>
      <c r="BB103" s="5723"/>
      <c r="BC103" s="1206"/>
      <c r="BD103" s="1387" t="s">
        <v>430</v>
      </c>
      <c r="BE103" s="2582"/>
      <c r="BF103" s="1221"/>
    </row>
    <row r="104" spans="2:58" ht="19.5" hidden="1" customHeight="1" thickBot="1">
      <c r="B104" s="5723"/>
      <c r="C104" s="1206"/>
      <c r="D104" s="1206"/>
      <c r="E104" s="1206"/>
      <c r="F104" s="1206"/>
      <c r="G104" s="1387" t="s">
        <v>315</v>
      </c>
      <c r="H104" s="5708">
        <f>'Оз 5;30'!BC21</f>
        <v>2</v>
      </c>
      <c r="I104" s="2087">
        <v>2</v>
      </c>
      <c r="J104" s="3286"/>
      <c r="K104" s="5723"/>
      <c r="L104" s="1206"/>
      <c r="M104" s="1206"/>
      <c r="N104" s="1206"/>
      <c r="O104" s="1387" t="s">
        <v>315</v>
      </c>
      <c r="P104" s="1387"/>
      <c r="Q104" s="5715">
        <f>'Оз 13;00'!BC21</f>
        <v>3</v>
      </c>
      <c r="R104" s="2089">
        <v>3</v>
      </c>
      <c r="S104" s="5725"/>
      <c r="T104" s="5725"/>
      <c r="U104" s="5725"/>
      <c r="V104" s="5725"/>
      <c r="W104" s="1392" t="s">
        <v>643</v>
      </c>
      <c r="X104" s="5728">
        <f>'Оз 16,00'!BC18</f>
        <v>0</v>
      </c>
      <c r="Y104" s="5729"/>
      <c r="Z104" s="3290"/>
      <c r="AA104" s="5723"/>
      <c r="AB104" s="1206"/>
      <c r="AC104" s="1206"/>
      <c r="AD104" s="1206"/>
      <c r="AE104" s="1387" t="s">
        <v>315</v>
      </c>
      <c r="AF104" s="1387"/>
      <c r="AG104" s="5715">
        <f>'Оз 19;00'!BC21</f>
        <v>3</v>
      </c>
      <c r="AH104" s="2087">
        <v>3</v>
      </c>
      <c r="AI104" s="5723"/>
      <c r="AJ104" s="1206"/>
      <c r="AK104" s="1206"/>
      <c r="AL104" s="1387" t="s">
        <v>315</v>
      </c>
      <c r="AM104" s="2582"/>
      <c r="AN104" s="3291"/>
      <c r="AO104" s="5723"/>
      <c r="AP104" s="1206"/>
      <c r="AQ104" s="1387" t="s">
        <v>315</v>
      </c>
      <c r="AR104" s="2582"/>
      <c r="AS104" s="5723"/>
      <c r="AT104" s="1206"/>
      <c r="AU104" s="1387" t="s">
        <v>315</v>
      </c>
      <c r="AV104" s="2582"/>
      <c r="AW104" s="1221"/>
      <c r="AX104" s="5723"/>
      <c r="AY104" s="1206"/>
      <c r="AZ104" s="1387" t="s">
        <v>315</v>
      </c>
      <c r="BA104" s="2582"/>
      <c r="BB104" s="5723"/>
      <c r="BC104" s="1206"/>
      <c r="BD104" s="1387" t="s">
        <v>315</v>
      </c>
      <c r="BE104" s="2582"/>
      <c r="BF104" s="1221"/>
    </row>
    <row r="105" spans="2:58" ht="19.5" hidden="1" customHeight="1">
      <c r="B105" s="5723"/>
      <c r="C105" s="1206"/>
      <c r="D105" s="1206"/>
      <c r="E105" s="1206"/>
      <c r="F105" s="1206"/>
      <c r="G105" s="1387" t="s">
        <v>643</v>
      </c>
      <c r="H105" s="5708">
        <f>'Оз 5;30'!BC22</f>
        <v>1</v>
      </c>
      <c r="I105" s="2087">
        <v>1</v>
      </c>
      <c r="J105" s="3286"/>
      <c r="K105" s="5723"/>
      <c r="L105" s="1206"/>
      <c r="M105" s="1206"/>
      <c r="N105" s="1206"/>
      <c r="O105" s="1387" t="s">
        <v>643</v>
      </c>
      <c r="P105" s="1387"/>
      <c r="Q105" s="5715">
        <f>'Оз 13;00'!BC22</f>
        <v>0</v>
      </c>
      <c r="R105" s="2089"/>
      <c r="S105" s="3291"/>
      <c r="T105" s="3291"/>
      <c r="U105" s="3291"/>
      <c r="V105" s="3291"/>
      <c r="W105" s="3291"/>
      <c r="X105" s="3291"/>
      <c r="Y105" s="3291"/>
      <c r="Z105" s="3291"/>
      <c r="AA105" s="5723"/>
      <c r="AB105" s="1206"/>
      <c r="AC105" s="1206"/>
      <c r="AD105" s="1206"/>
      <c r="AE105" s="1387" t="s">
        <v>643</v>
      </c>
      <c r="AF105" s="1387"/>
      <c r="AG105" s="5715">
        <f>'Оз 19;00'!BC22</f>
        <v>1</v>
      </c>
      <c r="AH105" s="2087">
        <v>1</v>
      </c>
      <c r="AI105" s="5723"/>
      <c r="AJ105" s="1206"/>
      <c r="AK105" s="1206"/>
      <c r="AL105" s="1387" t="s">
        <v>643</v>
      </c>
      <c r="AM105" s="2582"/>
      <c r="AN105" s="3291"/>
      <c r="AO105" s="5723"/>
      <c r="AP105" s="1206"/>
      <c r="AQ105" s="1387" t="s">
        <v>643</v>
      </c>
      <c r="AR105" s="2582"/>
      <c r="AS105" s="5723"/>
      <c r="AT105" s="1206"/>
      <c r="AU105" s="1387" t="s">
        <v>643</v>
      </c>
      <c r="AV105" s="2582"/>
      <c r="AW105" s="1221"/>
      <c r="AX105" s="5723"/>
      <c r="AY105" s="1206"/>
      <c r="AZ105" s="1387" t="s">
        <v>643</v>
      </c>
      <c r="BA105" s="2582"/>
      <c r="BB105" s="5723"/>
      <c r="BC105" s="1206"/>
      <c r="BD105" s="1387" t="s">
        <v>643</v>
      </c>
      <c r="BE105" s="2582"/>
      <c r="BF105" s="1221"/>
    </row>
    <row r="106" spans="2:58" ht="19.5" hidden="1" customHeight="1">
      <c r="B106" s="5723"/>
      <c r="C106" s="1206"/>
      <c r="D106" s="1206"/>
      <c r="E106" s="1206"/>
      <c r="F106" s="1206"/>
      <c r="G106" s="1387" t="s">
        <v>858</v>
      </c>
      <c r="H106" s="5708">
        <f>'Оз 5;30'!BC23</f>
        <v>0</v>
      </c>
      <c r="I106" s="2087"/>
      <c r="J106" s="3286"/>
      <c r="K106" s="5723"/>
      <c r="L106" s="1206"/>
      <c r="M106" s="1206"/>
      <c r="N106" s="1206"/>
      <c r="O106" s="1387" t="s">
        <v>858</v>
      </c>
      <c r="P106" s="1387"/>
      <c r="Q106" s="5715">
        <f>'Оз 13;00'!BC23</f>
        <v>0</v>
      </c>
      <c r="R106" s="2089"/>
      <c r="S106" s="3291"/>
      <c r="T106" s="3291"/>
      <c r="U106" s="3291"/>
      <c r="V106" s="3291"/>
      <c r="W106" s="3291"/>
      <c r="X106" s="3291"/>
      <c r="Y106" s="3291"/>
      <c r="Z106" s="3291"/>
      <c r="AA106" s="5723"/>
      <c r="AB106" s="1206"/>
      <c r="AC106" s="1206"/>
      <c r="AD106" s="1206"/>
      <c r="AE106" s="1387" t="s">
        <v>858</v>
      </c>
      <c r="AF106" s="1387"/>
      <c r="AG106" s="5715">
        <f>'Оз 19;00'!BC23</f>
        <v>0</v>
      </c>
      <c r="AH106" s="2087"/>
      <c r="AI106" s="5723"/>
      <c r="AJ106" s="1206"/>
      <c r="AK106" s="1206"/>
      <c r="AL106" s="1387" t="s">
        <v>858</v>
      </c>
      <c r="AM106" s="2582"/>
      <c r="AN106" s="3291"/>
      <c r="AO106" s="5723"/>
      <c r="AP106" s="1206"/>
      <c r="AQ106" s="1387" t="s">
        <v>858</v>
      </c>
      <c r="AR106" s="2582"/>
      <c r="AS106" s="5723"/>
      <c r="AT106" s="1206"/>
      <c r="AU106" s="1387" t="s">
        <v>858</v>
      </c>
      <c r="AV106" s="2582"/>
      <c r="AW106" s="1221"/>
      <c r="AX106" s="5723"/>
      <c r="AY106" s="1206"/>
      <c r="AZ106" s="1387" t="s">
        <v>858</v>
      </c>
      <c r="BA106" s="2582"/>
      <c r="BB106" s="5723"/>
      <c r="BC106" s="1206"/>
      <c r="BD106" s="1387" t="s">
        <v>858</v>
      </c>
      <c r="BE106" s="2582"/>
      <c r="BF106" s="1221"/>
    </row>
    <row r="107" spans="2:58" ht="19.5" hidden="1" customHeight="1" thickBot="1">
      <c r="B107" s="5730"/>
      <c r="C107" s="5725"/>
      <c r="D107" s="5725"/>
      <c r="E107" s="5725"/>
      <c r="F107" s="5725"/>
      <c r="G107" s="1392"/>
      <c r="H107" s="5708">
        <f>'Оз 5;30'!BC24</f>
        <v>0</v>
      </c>
      <c r="I107" s="5731"/>
      <c r="J107" s="3287"/>
      <c r="K107" s="5730"/>
      <c r="L107" s="5725"/>
      <c r="M107" s="5725"/>
      <c r="N107" s="5725"/>
      <c r="O107" s="1392"/>
      <c r="P107" s="5739"/>
      <c r="Q107" s="5715">
        <f>'Оз 13;00'!BC24</f>
        <v>0</v>
      </c>
      <c r="R107" s="5733"/>
      <c r="S107" s="3291"/>
      <c r="T107" s="3291"/>
      <c r="U107" s="3291"/>
      <c r="V107" s="3291"/>
      <c r="W107" s="3291"/>
      <c r="X107" s="3291"/>
      <c r="Y107" s="3291"/>
      <c r="Z107" s="3291"/>
      <c r="AA107" s="5730"/>
      <c r="AB107" s="5725"/>
      <c r="AC107" s="5725"/>
      <c r="AD107" s="5725"/>
      <c r="AE107" s="1392"/>
      <c r="AF107" s="5739"/>
      <c r="AG107" s="5715">
        <f>'Оз 19;00'!BC24</f>
        <v>0</v>
      </c>
      <c r="AH107" s="5731"/>
      <c r="AI107" s="5730"/>
      <c r="AJ107" s="5725"/>
      <c r="AK107" s="5725"/>
      <c r="AL107" s="1392"/>
      <c r="AM107" s="3688"/>
      <c r="AN107" s="3291"/>
      <c r="AO107" s="5730"/>
      <c r="AP107" s="5725"/>
      <c r="AQ107" s="1392"/>
      <c r="AR107" s="3688"/>
      <c r="AS107" s="5730"/>
      <c r="AT107" s="5725"/>
      <c r="AU107" s="1392"/>
      <c r="AV107" s="3688"/>
      <c r="AW107" s="1221"/>
      <c r="AX107" s="5730"/>
      <c r="AY107" s="5725"/>
      <c r="AZ107" s="1392"/>
      <c r="BA107" s="3688"/>
      <c r="BB107" s="5730"/>
      <c r="BC107" s="5725"/>
      <c r="BD107" s="1392"/>
      <c r="BE107" s="3688"/>
      <c r="BF107" s="1221"/>
    </row>
    <row r="108" spans="2:58" ht="19.5" hidden="1" customHeight="1">
      <c r="B108" s="5740"/>
      <c r="C108" s="5741"/>
      <c r="D108" s="5741"/>
      <c r="E108" s="5741"/>
      <c r="F108" s="5742"/>
      <c r="G108" s="5742"/>
      <c r="H108" s="5742"/>
      <c r="I108" s="5742"/>
      <c r="J108" s="5742"/>
      <c r="K108" s="5741"/>
      <c r="L108" s="5741"/>
      <c r="M108" s="5741"/>
      <c r="N108" s="5741"/>
      <c r="O108" s="5741"/>
      <c r="P108" s="5741"/>
      <c r="Q108" s="5741"/>
      <c r="R108" s="5741"/>
      <c r="S108" s="5741"/>
      <c r="T108" s="5741"/>
      <c r="U108" s="5741"/>
      <c r="V108" s="5741"/>
      <c r="W108" s="5741"/>
      <c r="X108" s="5741"/>
      <c r="Y108" s="5741"/>
      <c r="Z108" s="5741"/>
      <c r="AA108" s="5741"/>
      <c r="AB108" s="1221"/>
      <c r="AC108" s="1221"/>
      <c r="AD108" s="1221"/>
      <c r="AE108" s="1221"/>
      <c r="AF108" s="1221"/>
      <c r="AG108" s="1221"/>
      <c r="AH108" s="1221"/>
      <c r="AI108" s="1221"/>
      <c r="AJ108" s="1221"/>
      <c r="AK108" s="1221"/>
      <c r="AL108" s="1221"/>
      <c r="AM108" s="1221"/>
      <c r="AO108" s="1221"/>
      <c r="AP108" s="1221"/>
      <c r="AQ108" s="1221"/>
      <c r="AR108" s="1221"/>
      <c r="AS108" s="1221"/>
      <c r="AT108" s="1221"/>
      <c r="AU108" s="1221"/>
      <c r="AV108" s="1221"/>
      <c r="AW108" s="1221"/>
      <c r="AX108" s="1221"/>
      <c r="AY108" s="1221"/>
      <c r="AZ108" s="1221"/>
      <c r="BA108" s="1221"/>
      <c r="BB108" s="1221"/>
      <c r="BC108" s="1221"/>
      <c r="BD108" s="1221"/>
      <c r="BE108" s="1221"/>
      <c r="BF108" s="1221"/>
    </row>
    <row r="109" spans="2:58" ht="19.5" hidden="1" customHeight="1" thickBot="1">
      <c r="B109" s="5740"/>
      <c r="C109" s="5741"/>
      <c r="D109" s="5741"/>
      <c r="E109" s="5741"/>
      <c r="F109" s="5742"/>
      <c r="G109" s="5742"/>
      <c r="H109" s="5742"/>
      <c r="I109" s="5742"/>
      <c r="J109" s="5742"/>
      <c r="K109" s="5741"/>
      <c r="L109" s="5741"/>
      <c r="M109" s="5741"/>
      <c r="N109" s="5741"/>
      <c r="O109" s="5741"/>
      <c r="P109" s="5741"/>
      <c r="Q109" s="5741"/>
      <c r="R109" s="5741"/>
      <c r="S109" s="5741"/>
      <c r="T109" s="5741"/>
      <c r="U109" s="5741"/>
      <c r="V109" s="5741"/>
      <c r="W109" s="5741"/>
      <c r="X109" s="5741"/>
      <c r="Y109" s="5741"/>
      <c r="Z109" s="5741"/>
      <c r="AA109" s="5741"/>
      <c r="AB109" s="1221"/>
      <c r="AC109" s="1221"/>
      <c r="AD109" s="1221"/>
      <c r="AE109" s="1221"/>
      <c r="AF109" s="1221"/>
      <c r="AG109" s="1221"/>
      <c r="AH109" s="1221"/>
      <c r="AI109" s="1221"/>
      <c r="AJ109" s="1221"/>
      <c r="AK109" s="1221"/>
      <c r="AL109" s="1221"/>
      <c r="AM109" s="1221"/>
      <c r="AO109" s="1221"/>
      <c r="AP109" s="1221"/>
      <c r="AQ109" s="1221"/>
      <c r="AR109" s="1221"/>
      <c r="AS109" s="1221"/>
      <c r="AT109" s="1221"/>
      <c r="AU109" s="1221"/>
      <c r="AV109" s="1221"/>
      <c r="AW109" s="1221"/>
      <c r="AX109" s="1221"/>
      <c r="AY109" s="1221"/>
      <c r="AZ109" s="1221"/>
      <c r="BA109" s="1221"/>
      <c r="BB109" s="1221"/>
      <c r="BC109" s="1221"/>
      <c r="BD109" s="1221"/>
      <c r="BE109" s="1221"/>
      <c r="BF109" s="1221"/>
    </row>
    <row r="110" spans="2:58" ht="18" hidden="1" customHeight="1">
      <c r="B110" s="4111">
        <f>B1</f>
        <v>44606</v>
      </c>
      <c r="C110" s="5734"/>
      <c r="D110" s="3669"/>
      <c r="E110" s="3670"/>
      <c r="F110" s="3670">
        <v>0.22916666666666666</v>
      </c>
      <c r="G110" s="3670"/>
      <c r="H110" s="3670"/>
      <c r="I110" s="3671"/>
      <c r="J110" s="3670"/>
      <c r="K110" s="3669"/>
      <c r="L110" s="3670"/>
      <c r="M110" s="3670"/>
      <c r="N110" s="3672">
        <v>0.54166666666666663</v>
      </c>
      <c r="O110" s="3672"/>
      <c r="P110" s="3672"/>
      <c r="Q110" s="3672"/>
      <c r="R110" s="3671"/>
      <c r="S110" s="3673"/>
      <c r="T110" s="3672"/>
      <c r="U110" s="3672"/>
      <c r="V110" s="3672">
        <v>0.66666666666666663</v>
      </c>
      <c r="W110" s="3672"/>
      <c r="X110" s="3672"/>
      <c r="Y110" s="3674"/>
      <c r="Z110" s="3672"/>
      <c r="AA110" s="3673"/>
      <c r="AB110" s="3672"/>
      <c r="AC110" s="3672"/>
      <c r="AD110" s="3672">
        <v>0.79166666666666663</v>
      </c>
      <c r="AE110" s="3672"/>
      <c r="AF110" s="3672"/>
      <c r="AG110" s="3672"/>
      <c r="AH110" s="3674"/>
      <c r="AI110" s="5527"/>
      <c r="AJ110" s="5527"/>
      <c r="AK110" s="5527" t="s">
        <v>311</v>
      </c>
      <c r="AL110" s="5527"/>
      <c r="AM110" s="5528"/>
      <c r="AO110" s="5529" t="s">
        <v>645</v>
      </c>
      <c r="AP110" s="5695"/>
      <c r="AQ110" s="5696">
        <v>0</v>
      </c>
      <c r="AR110" s="5532"/>
      <c r="AS110" s="5529" t="str">
        <f>AO110</f>
        <v>Павильон Оазис 12 мкр</v>
      </c>
      <c r="AT110" s="5695"/>
      <c r="AU110" s="5696">
        <v>0</v>
      </c>
      <c r="AV110" s="5532"/>
      <c r="AW110" s="1221"/>
      <c r="AX110" s="5529" t="str">
        <f>AO110</f>
        <v>Павильон Оазис 12 мкр</v>
      </c>
      <c r="AY110" s="5695"/>
      <c r="AZ110" s="5696">
        <v>0</v>
      </c>
      <c r="BA110" s="5532"/>
      <c r="BB110" s="5529" t="str">
        <f>AO110</f>
        <v>Павильон Оазис 12 мкр</v>
      </c>
      <c r="BC110" s="5695"/>
      <c r="BD110" s="5696">
        <v>0</v>
      </c>
      <c r="BE110" s="5532"/>
      <c r="BF110" s="1221"/>
    </row>
    <row r="111" spans="2:58" ht="16.5" hidden="1" thickBot="1">
      <c r="B111" s="5735"/>
      <c r="C111" s="5736"/>
      <c r="D111" s="1134"/>
      <c r="E111" s="1133"/>
      <c r="F111" s="1134" t="s">
        <v>945</v>
      </c>
      <c r="G111" s="1133"/>
      <c r="H111" s="1133"/>
      <c r="I111" s="1161"/>
      <c r="J111" s="1133"/>
      <c r="K111" s="1134"/>
      <c r="L111" s="1133"/>
      <c r="M111" s="1133"/>
      <c r="N111" s="1186" t="str">
        <f>F111</f>
        <v>Павильон Оазис Восток-5</v>
      </c>
      <c r="O111" s="1186"/>
      <c r="P111" s="1186"/>
      <c r="Q111" s="1186"/>
      <c r="R111" s="1161"/>
      <c r="S111" s="1187"/>
      <c r="T111" s="1186"/>
      <c r="U111" s="1186"/>
      <c r="V111" s="1186" t="str">
        <f>F111</f>
        <v>Павильон Оазис Восток-5</v>
      </c>
      <c r="W111" s="1186"/>
      <c r="X111" s="1186"/>
      <c r="Y111" s="1200"/>
      <c r="Z111" s="1186"/>
      <c r="AA111" s="1187"/>
      <c r="AB111" s="1186"/>
      <c r="AC111" s="1186"/>
      <c r="AD111" s="1186" t="str">
        <f>F111</f>
        <v>Павильон Оазис Восток-5</v>
      </c>
      <c r="AE111" s="1186"/>
      <c r="AF111" s="1186"/>
      <c r="AG111" s="1186"/>
      <c r="AH111" s="1200"/>
      <c r="AI111" s="1186"/>
      <c r="AJ111" s="1186"/>
      <c r="AK111" s="1186" t="str">
        <f>F111</f>
        <v>Павильон Оазис Восток-5</v>
      </c>
      <c r="AL111" s="1186"/>
      <c r="AM111" s="1200"/>
      <c r="AN111" s="1206"/>
      <c r="AO111" s="5697"/>
      <c r="AP111" s="5698"/>
      <c r="AQ111" s="5699"/>
      <c r="AR111" s="5700"/>
      <c r="AS111" s="5697"/>
      <c r="AT111" s="5698"/>
      <c r="AU111" s="5699"/>
      <c r="AV111" s="5700"/>
      <c r="AW111" s="5543"/>
      <c r="AX111" s="5697"/>
      <c r="AY111" s="5698"/>
      <c r="AZ111" s="5699"/>
      <c r="BA111" s="5700"/>
      <c r="BB111" s="5697"/>
      <c r="BC111" s="5698"/>
      <c r="BD111" s="5699"/>
      <c r="BE111" s="5700"/>
      <c r="BF111" s="1221"/>
    </row>
    <row r="112" spans="2:58" ht="24.75" hidden="1" customHeight="1">
      <c r="B112" s="5544" t="s">
        <v>1</v>
      </c>
      <c r="C112" s="5551"/>
      <c r="D112" s="5701">
        <v>0.22916666666666666</v>
      </c>
      <c r="E112" s="5553" t="s">
        <v>250</v>
      </c>
      <c r="F112" s="5554" t="s">
        <v>17</v>
      </c>
      <c r="G112" s="5549" t="s">
        <v>393</v>
      </c>
      <c r="H112" s="5549"/>
      <c r="I112" s="5550"/>
      <c r="J112" s="5702"/>
      <c r="K112" s="5552">
        <v>0.54166666666666663</v>
      </c>
      <c r="L112" s="5553" t="s">
        <v>6</v>
      </c>
      <c r="M112" s="5738" t="s">
        <v>813</v>
      </c>
      <c r="N112" s="5554" t="s">
        <v>17</v>
      </c>
      <c r="O112" s="5549" t="s">
        <v>692</v>
      </c>
      <c r="P112" s="5549"/>
      <c r="Q112" s="5549"/>
      <c r="R112" s="5550"/>
      <c r="S112" s="5703">
        <v>0.66666666666666663</v>
      </c>
      <c r="T112" s="5553" t="s">
        <v>6</v>
      </c>
      <c r="U112" s="5553" t="s">
        <v>229</v>
      </c>
      <c r="V112" s="5554" t="s">
        <v>17</v>
      </c>
      <c r="W112" s="5549" t="s">
        <v>312</v>
      </c>
      <c r="X112" s="5549"/>
      <c r="Y112" s="5549"/>
      <c r="Z112" s="5702"/>
      <c r="AA112" s="5552">
        <v>0.79166666666666663</v>
      </c>
      <c r="AB112" s="5553" t="s">
        <v>6</v>
      </c>
      <c r="AC112" s="5738" t="s">
        <v>813</v>
      </c>
      <c r="AD112" s="5554" t="s">
        <v>17</v>
      </c>
      <c r="AE112" s="5555" t="s">
        <v>691</v>
      </c>
      <c r="AF112" s="5549"/>
      <c r="AG112" s="5549"/>
      <c r="AH112" s="5550"/>
      <c r="AI112" s="5704" t="s">
        <v>249</v>
      </c>
      <c r="AJ112" s="5553" t="s">
        <v>250</v>
      </c>
      <c r="AK112" s="5554" t="s">
        <v>17</v>
      </c>
      <c r="AL112" s="5563" t="s">
        <v>314</v>
      </c>
      <c r="AM112" s="5565"/>
      <c r="AN112" s="5705"/>
      <c r="AO112" s="5544"/>
      <c r="AP112" s="5553" t="s">
        <v>229</v>
      </c>
      <c r="AQ112" s="5706" t="s">
        <v>314</v>
      </c>
      <c r="AR112" s="5707"/>
      <c r="AS112" s="5544"/>
      <c r="AT112" s="5553" t="s">
        <v>229</v>
      </c>
      <c r="AU112" s="5706" t="s">
        <v>314</v>
      </c>
      <c r="AV112" s="5707"/>
      <c r="AW112" s="1221"/>
      <c r="AX112" s="5544"/>
      <c r="AY112" s="5553" t="s">
        <v>229</v>
      </c>
      <c r="AZ112" s="5706" t="s">
        <v>314</v>
      </c>
      <c r="BA112" s="5707"/>
      <c r="BB112" s="5544"/>
      <c r="BC112" s="5553" t="s">
        <v>229</v>
      </c>
      <c r="BD112" s="5706" t="s">
        <v>314</v>
      </c>
      <c r="BE112" s="5707"/>
      <c r="BF112" s="1221"/>
    </row>
    <row r="113" spans="2:58" ht="21" hidden="1" customHeight="1">
      <c r="B113" s="2082">
        <v>1</v>
      </c>
      <c r="C113" s="1372" t="s">
        <v>767</v>
      </c>
      <c r="D113" s="1372"/>
      <c r="E113" s="1372"/>
      <c r="F113" s="5572">
        <f>D113-E113</f>
        <v>0</v>
      </c>
      <c r="G113" s="2573" t="s">
        <v>39</v>
      </c>
      <c r="H113" s="5708">
        <f>'Оз 5;30'!BM12</f>
        <v>0</v>
      </c>
      <c r="I113" s="2087"/>
      <c r="J113" s="5709"/>
      <c r="K113" s="1372"/>
      <c r="L113" s="1372"/>
      <c r="M113" s="1372"/>
      <c r="N113" s="5572">
        <f>K113-L113+M113</f>
        <v>0</v>
      </c>
      <c r="O113" s="2573" t="s">
        <v>39</v>
      </c>
      <c r="P113" s="2573"/>
      <c r="Q113" s="5710">
        <f>R113</f>
        <v>0</v>
      </c>
      <c r="R113" s="2089"/>
      <c r="S113" s="5579"/>
      <c r="T113" s="1372"/>
      <c r="U113" s="1372"/>
      <c r="V113" s="5572">
        <f>S113-T113+U113</f>
        <v>0</v>
      </c>
      <c r="W113" s="2573" t="s">
        <v>39</v>
      </c>
      <c r="X113" s="5710">
        <f>'Оз 16,00'!BL9</f>
        <v>0</v>
      </c>
      <c r="Y113" s="5711"/>
      <c r="Z113" s="5709"/>
      <c r="AA113" s="5580"/>
      <c r="AB113" s="1372"/>
      <c r="AC113" s="1372"/>
      <c r="AD113" s="5572">
        <f>AA113-AB113+AC113</f>
        <v>0</v>
      </c>
      <c r="AE113" s="1387" t="s">
        <v>39</v>
      </c>
      <c r="AF113" s="2573"/>
      <c r="AG113" s="5710">
        <f>AH113</f>
        <v>0</v>
      </c>
      <c r="AH113" s="2087"/>
      <c r="AI113" s="5580"/>
      <c r="AJ113" s="1372"/>
      <c r="AK113" s="5572">
        <f>AI113-AJ113</f>
        <v>0</v>
      </c>
      <c r="AL113" s="1387" t="s">
        <v>39</v>
      </c>
      <c r="AM113" s="2582"/>
      <c r="AN113" s="3291"/>
      <c r="AO113" s="5635" t="s">
        <v>767</v>
      </c>
      <c r="AP113" s="5636"/>
      <c r="AQ113" s="2573" t="s">
        <v>39</v>
      </c>
      <c r="AR113" s="2582"/>
      <c r="AS113" s="5635" t="s">
        <v>767</v>
      </c>
      <c r="AT113" s="5636"/>
      <c r="AU113" s="2573" t="s">
        <v>39</v>
      </c>
      <c r="AV113" s="2582"/>
      <c r="AW113" s="1221"/>
      <c r="AX113" s="5635" t="s">
        <v>767</v>
      </c>
      <c r="AY113" s="5636"/>
      <c r="AZ113" s="2573" t="s">
        <v>39</v>
      </c>
      <c r="BA113" s="2582"/>
      <c r="BB113" s="5635" t="s">
        <v>767</v>
      </c>
      <c r="BC113" s="5636"/>
      <c r="BD113" s="2573" t="s">
        <v>39</v>
      </c>
      <c r="BE113" s="2582"/>
      <c r="BF113" s="1221"/>
    </row>
    <row r="114" spans="2:58" ht="21" hidden="1" customHeight="1">
      <c r="B114" s="2082">
        <v>2</v>
      </c>
      <c r="C114" s="1372" t="s">
        <v>455</v>
      </c>
      <c r="D114" s="1372"/>
      <c r="E114" s="1372"/>
      <c r="F114" s="5572">
        <f>D114-E114</f>
        <v>0</v>
      </c>
      <c r="G114" s="2573" t="s">
        <v>44</v>
      </c>
      <c r="H114" s="5708">
        <f>'Оз 5;30'!BM13</f>
        <v>0</v>
      </c>
      <c r="I114" s="2087"/>
      <c r="J114" s="5709"/>
      <c r="K114" s="1372"/>
      <c r="L114" s="1372"/>
      <c r="M114" s="1372"/>
      <c r="N114" s="5572">
        <f t="shared" ref="N114:N119" si="44">K114-L114+M114</f>
        <v>0</v>
      </c>
      <c r="O114" s="2573" t="s">
        <v>44</v>
      </c>
      <c r="P114" s="2573"/>
      <c r="Q114" s="5710">
        <f t="shared" ref="Q114:Q116" si="45">R114</f>
        <v>0</v>
      </c>
      <c r="R114" s="2089"/>
      <c r="S114" s="5579"/>
      <c r="T114" s="1372"/>
      <c r="U114" s="1372"/>
      <c r="V114" s="5572">
        <f t="shared" ref="V114" si="46">S114-T114+U114</f>
        <v>0</v>
      </c>
      <c r="W114" s="2573" t="s">
        <v>44</v>
      </c>
      <c r="X114" s="5710">
        <f>'Оз 16,00'!BL10</f>
        <v>0</v>
      </c>
      <c r="Y114" s="5711"/>
      <c r="Z114" s="5709"/>
      <c r="AA114" s="5580"/>
      <c r="AB114" s="1372"/>
      <c r="AC114" s="1372"/>
      <c r="AD114" s="5572">
        <f t="shared" ref="AD114:AD119" si="47">AA114-AB114+AC114</f>
        <v>0</v>
      </c>
      <c r="AE114" s="1387" t="s">
        <v>44</v>
      </c>
      <c r="AF114" s="2573"/>
      <c r="AG114" s="5710">
        <f t="shared" ref="AG114:AG116" si="48">AH114</f>
        <v>0</v>
      </c>
      <c r="AH114" s="2087"/>
      <c r="AI114" s="5580"/>
      <c r="AJ114" s="1372"/>
      <c r="AK114" s="5572">
        <f>AI114-AJ114</f>
        <v>0</v>
      </c>
      <c r="AL114" s="1387" t="s">
        <v>44</v>
      </c>
      <c r="AM114" s="2582"/>
      <c r="AN114" s="3291"/>
      <c r="AO114" s="5635" t="s">
        <v>455</v>
      </c>
      <c r="AP114" s="5636"/>
      <c r="AQ114" s="2573" t="s">
        <v>44</v>
      </c>
      <c r="AR114" s="2582"/>
      <c r="AS114" s="5635" t="s">
        <v>455</v>
      </c>
      <c r="AT114" s="5636"/>
      <c r="AU114" s="2573" t="s">
        <v>44</v>
      </c>
      <c r="AV114" s="2582"/>
      <c r="AW114" s="1221"/>
      <c r="AX114" s="5635" t="s">
        <v>455</v>
      </c>
      <c r="AY114" s="5636"/>
      <c r="AZ114" s="2573" t="s">
        <v>44</v>
      </c>
      <c r="BA114" s="2582"/>
      <c r="BB114" s="5635" t="s">
        <v>455</v>
      </c>
      <c r="BC114" s="5636"/>
      <c r="BD114" s="2573" t="s">
        <v>44</v>
      </c>
      <c r="BE114" s="2582"/>
      <c r="BF114" s="1221"/>
    </row>
    <row r="115" spans="2:58" ht="21" hidden="1" customHeight="1">
      <c r="B115" s="2082">
        <v>3</v>
      </c>
      <c r="C115" s="1372" t="s">
        <v>24</v>
      </c>
      <c r="D115" s="1372"/>
      <c r="E115" s="1372"/>
      <c r="F115" s="5572">
        <f t="shared" ref="F115:F117" si="49">D115-E115</f>
        <v>0</v>
      </c>
      <c r="G115" s="2573" t="s">
        <v>45</v>
      </c>
      <c r="H115" s="5708">
        <f>'Оз 5;30'!BM14</f>
        <v>0</v>
      </c>
      <c r="I115" s="2087"/>
      <c r="J115" s="5709"/>
      <c r="K115" s="1372"/>
      <c r="L115" s="1372"/>
      <c r="M115" s="1372"/>
      <c r="N115" s="5572">
        <f t="shared" si="44"/>
        <v>0</v>
      </c>
      <c r="O115" s="2573" t="s">
        <v>45</v>
      </c>
      <c r="P115" s="2573"/>
      <c r="Q115" s="5710">
        <f t="shared" si="45"/>
        <v>0</v>
      </c>
      <c r="R115" s="2089"/>
      <c r="S115" s="5579"/>
      <c r="T115" s="1372"/>
      <c r="U115" s="1372"/>
      <c r="V115" s="5572">
        <f>S115-T115+U115</f>
        <v>0</v>
      </c>
      <c r="W115" s="2573" t="s">
        <v>45</v>
      </c>
      <c r="X115" s="5714">
        <f>'Оз 16,00'!BL11</f>
        <v>0</v>
      </c>
      <c r="Y115" s="5711"/>
      <c r="Z115" s="5709"/>
      <c r="AA115" s="5580"/>
      <c r="AB115" s="1372"/>
      <c r="AC115" s="1372"/>
      <c r="AD115" s="5572">
        <f t="shared" si="47"/>
        <v>0</v>
      </c>
      <c r="AE115" s="1387" t="s">
        <v>45</v>
      </c>
      <c r="AF115" s="2573"/>
      <c r="AG115" s="5710">
        <f t="shared" si="48"/>
        <v>0</v>
      </c>
      <c r="AH115" s="2087"/>
      <c r="AI115" s="5580"/>
      <c r="AJ115" s="1372"/>
      <c r="AK115" s="5572">
        <f t="shared" ref="AK115" si="50">AI115-AJ115</f>
        <v>0</v>
      </c>
      <c r="AL115" s="1387" t="s">
        <v>45</v>
      </c>
      <c r="AM115" s="2582"/>
      <c r="AN115" s="3291"/>
      <c r="AO115" s="5580" t="s">
        <v>24</v>
      </c>
      <c r="AP115" s="5636"/>
      <c r="AQ115" s="2573" t="s">
        <v>45</v>
      </c>
      <c r="AR115" s="2582"/>
      <c r="AS115" s="5580" t="s">
        <v>24</v>
      </c>
      <c r="AT115" s="5636"/>
      <c r="AU115" s="2573" t="s">
        <v>45</v>
      </c>
      <c r="AV115" s="2582"/>
      <c r="AW115" s="1221"/>
      <c r="AX115" s="5580" t="s">
        <v>24</v>
      </c>
      <c r="AY115" s="5636"/>
      <c r="AZ115" s="2573" t="s">
        <v>45</v>
      </c>
      <c r="BA115" s="2582"/>
      <c r="BB115" s="5580" t="s">
        <v>24</v>
      </c>
      <c r="BC115" s="5636"/>
      <c r="BD115" s="2573" t="s">
        <v>45</v>
      </c>
      <c r="BE115" s="2582"/>
      <c r="BF115" s="1221"/>
    </row>
    <row r="116" spans="2:58" ht="21" hidden="1" customHeight="1">
      <c r="B116" s="2082">
        <v>4</v>
      </c>
      <c r="C116" s="1372" t="s">
        <v>456</v>
      </c>
      <c r="D116" s="1372"/>
      <c r="E116" s="1372"/>
      <c r="F116" s="5572">
        <f t="shared" si="49"/>
        <v>0</v>
      </c>
      <c r="G116" s="2573" t="s">
        <v>458</v>
      </c>
      <c r="H116" s="5708">
        <f>'Оз 5;30'!BM15</f>
        <v>0</v>
      </c>
      <c r="I116" s="2087"/>
      <c r="J116" s="5709"/>
      <c r="K116" s="1372"/>
      <c r="L116" s="1372"/>
      <c r="M116" s="1372"/>
      <c r="N116" s="5572">
        <f t="shared" si="44"/>
        <v>0</v>
      </c>
      <c r="O116" s="2573" t="s">
        <v>458</v>
      </c>
      <c r="P116" s="2573"/>
      <c r="Q116" s="5710">
        <f t="shared" si="45"/>
        <v>0</v>
      </c>
      <c r="R116" s="2089"/>
      <c r="S116" s="5579"/>
      <c r="T116" s="1372"/>
      <c r="U116" s="1372"/>
      <c r="V116" s="5572">
        <f>S116-T116+U116</f>
        <v>0</v>
      </c>
      <c r="W116" s="2573" t="s">
        <v>458</v>
      </c>
      <c r="X116" s="5715">
        <f>'Оз 16,00'!BL12</f>
        <v>0</v>
      </c>
      <c r="Y116" s="5711"/>
      <c r="Z116" s="5709"/>
      <c r="AA116" s="5580"/>
      <c r="AB116" s="1372"/>
      <c r="AC116" s="1372"/>
      <c r="AD116" s="5572">
        <f t="shared" si="47"/>
        <v>0</v>
      </c>
      <c r="AE116" s="1387" t="s">
        <v>458</v>
      </c>
      <c r="AF116" s="2573"/>
      <c r="AG116" s="5710">
        <f t="shared" si="48"/>
        <v>0</v>
      </c>
      <c r="AH116" s="2087"/>
      <c r="AI116" s="5580"/>
      <c r="AJ116" s="1372"/>
      <c r="AK116" s="5572">
        <f>AI116-AJ116</f>
        <v>0</v>
      </c>
      <c r="AL116" s="1387" t="s">
        <v>458</v>
      </c>
      <c r="AM116" s="2582"/>
      <c r="AN116" s="3291"/>
      <c r="AO116" s="5580" t="s">
        <v>456</v>
      </c>
      <c r="AP116" s="5716"/>
      <c r="AQ116" s="2573" t="s">
        <v>458</v>
      </c>
      <c r="AR116" s="2582"/>
      <c r="AS116" s="5580" t="s">
        <v>456</v>
      </c>
      <c r="AT116" s="5716"/>
      <c r="AU116" s="2573" t="s">
        <v>458</v>
      </c>
      <c r="AV116" s="2582"/>
      <c r="AW116" s="1221"/>
      <c r="AX116" s="5580" t="s">
        <v>456</v>
      </c>
      <c r="AY116" s="5716"/>
      <c r="AZ116" s="2573" t="s">
        <v>458</v>
      </c>
      <c r="BA116" s="2582"/>
      <c r="BB116" s="5580" t="s">
        <v>456</v>
      </c>
      <c r="BC116" s="5716"/>
      <c r="BD116" s="2573" t="s">
        <v>458</v>
      </c>
      <c r="BE116" s="2582"/>
      <c r="BF116" s="1221"/>
    </row>
    <row r="117" spans="2:58" ht="21" hidden="1" customHeight="1">
      <c r="B117" s="2082">
        <v>5</v>
      </c>
      <c r="C117" s="1372" t="s">
        <v>457</v>
      </c>
      <c r="D117" s="1372"/>
      <c r="E117" s="1372"/>
      <c r="F117" s="5572">
        <f t="shared" si="49"/>
        <v>0</v>
      </c>
      <c r="G117" s="3063" t="s">
        <v>735</v>
      </c>
      <c r="H117" s="5136">
        <v>0</v>
      </c>
      <c r="I117" s="5137"/>
      <c r="J117" s="3283"/>
      <c r="K117" s="1372"/>
      <c r="L117" s="1372"/>
      <c r="M117" s="1372"/>
      <c r="N117" s="5572">
        <f t="shared" si="44"/>
        <v>0</v>
      </c>
      <c r="O117" s="3063" t="s">
        <v>735</v>
      </c>
      <c r="P117" s="3288"/>
      <c r="Q117" s="5136">
        <v>10</v>
      </c>
      <c r="R117" s="5137"/>
      <c r="S117" s="1206"/>
      <c r="T117" s="1206"/>
      <c r="U117" s="1206"/>
      <c r="V117" s="1206"/>
      <c r="W117" s="1387" t="s">
        <v>459</v>
      </c>
      <c r="X117" s="5714">
        <f>'Оз 16,00'!BL13</f>
        <v>0</v>
      </c>
      <c r="Y117" s="5711"/>
      <c r="Z117" s="3283"/>
      <c r="AA117" s="5580"/>
      <c r="AB117" s="1372"/>
      <c r="AC117" s="1372"/>
      <c r="AD117" s="5572">
        <f t="shared" si="47"/>
        <v>0</v>
      </c>
      <c r="AE117" s="3063" t="s">
        <v>735</v>
      </c>
      <c r="AF117" s="3288"/>
      <c r="AG117" s="5136">
        <v>0</v>
      </c>
      <c r="AH117" s="5137"/>
      <c r="AI117" s="5580"/>
      <c r="AJ117" s="1372"/>
      <c r="AK117" s="5572">
        <f>AI117-AJ117</f>
        <v>0</v>
      </c>
      <c r="AL117" s="3063" t="s">
        <v>735</v>
      </c>
      <c r="AM117" s="3071">
        <v>0</v>
      </c>
      <c r="AN117" s="3291"/>
      <c r="AO117" s="5580" t="s">
        <v>457</v>
      </c>
      <c r="AP117" s="1372"/>
      <c r="AQ117" s="2573" t="s">
        <v>459</v>
      </c>
      <c r="AR117" s="2582"/>
      <c r="AS117" s="5580" t="s">
        <v>457</v>
      </c>
      <c r="AT117" s="1372"/>
      <c r="AU117" s="2573" t="s">
        <v>459</v>
      </c>
      <c r="AV117" s="2582"/>
      <c r="AW117" s="1221"/>
      <c r="AX117" s="5580" t="s">
        <v>457</v>
      </c>
      <c r="AY117" s="1372"/>
      <c r="AZ117" s="2573" t="s">
        <v>459</v>
      </c>
      <c r="BA117" s="2582"/>
      <c r="BB117" s="5580" t="s">
        <v>457</v>
      </c>
      <c r="BC117" s="1372"/>
      <c r="BD117" s="2573" t="s">
        <v>459</v>
      </c>
      <c r="BE117" s="2582"/>
      <c r="BF117" s="1221"/>
    </row>
    <row r="118" spans="2:58" ht="21" hidden="1" customHeight="1">
      <c r="B118" s="2082">
        <v>6</v>
      </c>
      <c r="C118" s="1372" t="s">
        <v>768</v>
      </c>
      <c r="D118" s="1372"/>
      <c r="E118" s="1372"/>
      <c r="F118" s="5572">
        <f t="shared" ref="F118:F119" si="51">D118-E118</f>
        <v>0</v>
      </c>
      <c r="G118" s="2573" t="s">
        <v>460</v>
      </c>
      <c r="H118" s="5708">
        <f>'Оз 5;30'!BM17</f>
        <v>0</v>
      </c>
      <c r="I118" s="2087"/>
      <c r="J118" s="5709"/>
      <c r="K118" s="1372"/>
      <c r="L118" s="1372"/>
      <c r="M118" s="1372"/>
      <c r="N118" s="5572">
        <f t="shared" si="44"/>
        <v>0</v>
      </c>
      <c r="O118" s="2573" t="s">
        <v>460</v>
      </c>
      <c r="P118" s="2573"/>
      <c r="Q118" s="5710">
        <f>R118</f>
        <v>0</v>
      </c>
      <c r="R118" s="2089"/>
      <c r="S118" s="1206"/>
      <c r="T118" s="1206"/>
      <c r="U118" s="1206"/>
      <c r="V118" s="1206"/>
      <c r="W118" s="1387" t="s">
        <v>460</v>
      </c>
      <c r="X118" s="5710">
        <f>'Оз 16,00'!BL14</f>
        <v>0</v>
      </c>
      <c r="Y118" s="5711"/>
      <c r="Z118" s="5709"/>
      <c r="AA118" s="5580"/>
      <c r="AB118" s="1372"/>
      <c r="AC118" s="1372"/>
      <c r="AD118" s="5572">
        <f t="shared" si="47"/>
        <v>0</v>
      </c>
      <c r="AE118" s="1387" t="s">
        <v>460</v>
      </c>
      <c r="AF118" s="2573"/>
      <c r="AG118" s="5710">
        <f>AH118</f>
        <v>0</v>
      </c>
      <c r="AH118" s="2087"/>
      <c r="AI118" s="5580"/>
      <c r="AJ118" s="1372"/>
      <c r="AK118" s="5749">
        <f>AI118-AJ118</f>
        <v>0</v>
      </c>
      <c r="AL118" s="1387" t="s">
        <v>460</v>
      </c>
      <c r="AM118" s="2582"/>
      <c r="AN118" s="3291"/>
      <c r="AO118" s="5580" t="s">
        <v>768</v>
      </c>
      <c r="AP118" s="1372"/>
      <c r="AQ118" s="2573" t="s">
        <v>460</v>
      </c>
      <c r="AR118" s="2582"/>
      <c r="AS118" s="5580" t="s">
        <v>768</v>
      </c>
      <c r="AT118" s="1372"/>
      <c r="AU118" s="2573" t="s">
        <v>460</v>
      </c>
      <c r="AV118" s="2582"/>
      <c r="AW118" s="1221"/>
      <c r="AX118" s="5580" t="s">
        <v>768</v>
      </c>
      <c r="AY118" s="1372"/>
      <c r="AZ118" s="2573" t="s">
        <v>460</v>
      </c>
      <c r="BA118" s="2582"/>
      <c r="BB118" s="5580" t="s">
        <v>768</v>
      </c>
      <c r="BC118" s="1372"/>
      <c r="BD118" s="2573" t="s">
        <v>460</v>
      </c>
      <c r="BE118" s="2582"/>
      <c r="BF118" s="1221"/>
    </row>
    <row r="119" spans="2:58" ht="21" hidden="1" customHeight="1">
      <c r="B119" s="5662">
        <v>7</v>
      </c>
      <c r="C119" s="1372" t="s">
        <v>523</v>
      </c>
      <c r="D119" s="1372"/>
      <c r="E119" s="1372"/>
      <c r="F119" s="5572">
        <f t="shared" si="51"/>
        <v>0</v>
      </c>
      <c r="G119" s="2573" t="s">
        <v>52</v>
      </c>
      <c r="H119" s="5708">
        <f>'Оз 5;30'!BM18</f>
        <v>0</v>
      </c>
      <c r="I119" s="2087"/>
      <c r="J119" s="3286"/>
      <c r="K119" s="1372"/>
      <c r="L119" s="1372"/>
      <c r="M119" s="1372"/>
      <c r="N119" s="5572">
        <f t="shared" si="44"/>
        <v>0</v>
      </c>
      <c r="O119" s="2573" t="s">
        <v>52</v>
      </c>
      <c r="P119" s="1387"/>
      <c r="Q119" s="5710">
        <f t="shared" ref="Q119:Q125" si="52">R119</f>
        <v>0</v>
      </c>
      <c r="R119" s="2089"/>
      <c r="S119" s="1206"/>
      <c r="T119" s="1206"/>
      <c r="U119" s="1206"/>
      <c r="V119" s="1206"/>
      <c r="W119" s="1387" t="s">
        <v>500</v>
      </c>
      <c r="X119" s="5715">
        <f>'Оз 16,00'!BL15</f>
        <v>0</v>
      </c>
      <c r="Y119" s="5711"/>
      <c r="Z119" s="3290"/>
      <c r="AA119" s="5580"/>
      <c r="AB119" s="1372"/>
      <c r="AC119" s="1372"/>
      <c r="AD119" s="5572">
        <f t="shared" si="47"/>
        <v>0</v>
      </c>
      <c r="AE119" s="2573" t="s">
        <v>52</v>
      </c>
      <c r="AF119" s="1387"/>
      <c r="AG119" s="5710">
        <f t="shared" ref="AG119:AG125" si="53">AH119</f>
        <v>0</v>
      </c>
      <c r="AH119" s="2087"/>
      <c r="AI119" s="5580"/>
      <c r="AJ119" s="1372"/>
      <c r="AK119" s="5749">
        <f>AI119-AJ119</f>
        <v>0</v>
      </c>
      <c r="AL119" s="1387" t="s">
        <v>500</v>
      </c>
      <c r="AM119" s="2582"/>
      <c r="AN119" s="3291"/>
      <c r="AO119" s="5580" t="s">
        <v>523</v>
      </c>
      <c r="AP119" s="1372"/>
      <c r="AQ119" s="1387" t="s">
        <v>500</v>
      </c>
      <c r="AR119" s="2582"/>
      <c r="AS119" s="5580" t="s">
        <v>523</v>
      </c>
      <c r="AT119" s="1372"/>
      <c r="AU119" s="1387" t="s">
        <v>500</v>
      </c>
      <c r="AV119" s="2582"/>
      <c r="AW119" s="1221"/>
      <c r="AX119" s="5580" t="s">
        <v>523</v>
      </c>
      <c r="AY119" s="1372"/>
      <c r="AZ119" s="1387" t="s">
        <v>500</v>
      </c>
      <c r="BA119" s="2582"/>
      <c r="BB119" s="5580" t="s">
        <v>523</v>
      </c>
      <c r="BC119" s="1372"/>
      <c r="BD119" s="1387" t="s">
        <v>500</v>
      </c>
      <c r="BE119" s="2582"/>
      <c r="BF119" s="1221"/>
    </row>
    <row r="120" spans="2:58" ht="21" hidden="1" customHeight="1">
      <c r="B120" s="5723"/>
      <c r="C120" s="1206"/>
      <c r="D120" s="1206"/>
      <c r="E120" s="1206"/>
      <c r="F120" s="1206"/>
      <c r="G120" s="1387" t="s">
        <v>769</v>
      </c>
      <c r="H120" s="5708">
        <f>'Оз 5;30'!BM19</f>
        <v>0</v>
      </c>
      <c r="I120" s="2087"/>
      <c r="J120" s="3286"/>
      <c r="K120" s="5723"/>
      <c r="L120" s="1206"/>
      <c r="M120" s="1206"/>
      <c r="N120" s="1206"/>
      <c r="O120" s="1387" t="s">
        <v>769</v>
      </c>
      <c r="P120" s="1387"/>
      <c r="Q120" s="5710">
        <f t="shared" si="52"/>
        <v>0</v>
      </c>
      <c r="R120" s="2089"/>
      <c r="S120" s="1206"/>
      <c r="T120" s="1206"/>
      <c r="U120" s="1206"/>
      <c r="V120" s="1206"/>
      <c r="W120" s="1387" t="s">
        <v>500</v>
      </c>
      <c r="X120" s="5715">
        <f>'Оз 16,00'!BL16</f>
        <v>0</v>
      </c>
      <c r="Y120" s="5711"/>
      <c r="Z120" s="3290"/>
      <c r="AA120" s="5723"/>
      <c r="AB120" s="1206"/>
      <c r="AC120" s="1206"/>
      <c r="AD120" s="1206"/>
      <c r="AE120" s="1387" t="s">
        <v>769</v>
      </c>
      <c r="AF120" s="1387"/>
      <c r="AG120" s="5710">
        <f t="shared" si="53"/>
        <v>0</v>
      </c>
      <c r="AH120" s="2087"/>
      <c r="AI120" s="5723"/>
      <c r="AJ120" s="1206"/>
      <c r="AK120" s="1206"/>
      <c r="AL120" s="1387" t="s">
        <v>769</v>
      </c>
      <c r="AM120" s="2582"/>
      <c r="AN120" s="3291"/>
      <c r="AO120" s="5723"/>
      <c r="AP120" s="1206"/>
      <c r="AQ120" s="1387" t="s">
        <v>769</v>
      </c>
      <c r="AR120" s="2582"/>
      <c r="AS120" s="5723"/>
      <c r="AT120" s="1206"/>
      <c r="AU120" s="1387" t="s">
        <v>769</v>
      </c>
      <c r="AV120" s="2582"/>
      <c r="AW120" s="1221"/>
      <c r="AX120" s="5723"/>
      <c r="AY120" s="1206"/>
      <c r="AZ120" s="1387" t="s">
        <v>769</v>
      </c>
      <c r="BA120" s="2582"/>
      <c r="BB120" s="5723"/>
      <c r="BC120" s="1206"/>
      <c r="BD120" s="1387" t="s">
        <v>769</v>
      </c>
      <c r="BE120" s="2582"/>
      <c r="BF120" s="1221"/>
    </row>
    <row r="121" spans="2:58" ht="21" hidden="1" customHeight="1">
      <c r="B121" s="5723"/>
      <c r="C121" s="1206"/>
      <c r="D121" s="1206"/>
      <c r="E121" s="1206"/>
      <c r="F121" s="1206"/>
      <c r="G121" s="1387" t="s">
        <v>430</v>
      </c>
      <c r="H121" s="5708">
        <f>'Оз 5;30'!BM20</f>
        <v>0</v>
      </c>
      <c r="I121" s="2087"/>
      <c r="J121" s="3286"/>
      <c r="K121" s="5723"/>
      <c r="L121" s="1206"/>
      <c r="M121" s="1206"/>
      <c r="N121" s="1206"/>
      <c r="O121" s="1387" t="s">
        <v>430</v>
      </c>
      <c r="P121" s="1387"/>
      <c r="Q121" s="5710">
        <f t="shared" si="52"/>
        <v>0</v>
      </c>
      <c r="R121" s="2089"/>
      <c r="S121" s="1206"/>
      <c r="T121" s="1206"/>
      <c r="U121" s="1206"/>
      <c r="V121" s="1206"/>
      <c r="W121" s="5724" t="s">
        <v>315</v>
      </c>
      <c r="X121" s="5715">
        <f>'Оз 16,00'!BL17</f>
        <v>0</v>
      </c>
      <c r="Y121" s="5711"/>
      <c r="Z121" s="3290"/>
      <c r="AA121" s="5723"/>
      <c r="AB121" s="1206"/>
      <c r="AC121" s="1206"/>
      <c r="AD121" s="1206"/>
      <c r="AE121" s="1387" t="s">
        <v>430</v>
      </c>
      <c r="AF121" s="1387"/>
      <c r="AG121" s="5710">
        <f t="shared" si="53"/>
        <v>0</v>
      </c>
      <c r="AH121" s="2087"/>
      <c r="AI121" s="5723"/>
      <c r="AJ121" s="1206"/>
      <c r="AK121" s="1206"/>
      <c r="AL121" s="1387" t="s">
        <v>430</v>
      </c>
      <c r="AM121" s="2582"/>
      <c r="AN121" s="3291"/>
      <c r="AO121" s="5723"/>
      <c r="AP121" s="1206"/>
      <c r="AQ121" s="1387" t="s">
        <v>430</v>
      </c>
      <c r="AR121" s="2582"/>
      <c r="AS121" s="5723"/>
      <c r="AT121" s="1206"/>
      <c r="AU121" s="1387" t="s">
        <v>430</v>
      </c>
      <c r="AV121" s="2582"/>
      <c r="AW121" s="1221"/>
      <c r="AX121" s="5723"/>
      <c r="AY121" s="1206"/>
      <c r="AZ121" s="1387" t="s">
        <v>430</v>
      </c>
      <c r="BA121" s="2582"/>
      <c r="BB121" s="5723"/>
      <c r="BC121" s="1206"/>
      <c r="BD121" s="1387" t="s">
        <v>430</v>
      </c>
      <c r="BE121" s="2582"/>
      <c r="BF121" s="1221"/>
    </row>
    <row r="122" spans="2:58" ht="21" hidden="1" customHeight="1" thickBot="1">
      <c r="B122" s="5723"/>
      <c r="C122" s="1206"/>
      <c r="D122" s="1206"/>
      <c r="E122" s="1206"/>
      <c r="F122" s="1206"/>
      <c r="G122" s="1387" t="s">
        <v>315</v>
      </c>
      <c r="H122" s="5708">
        <f>'Оз 5;30'!BM21</f>
        <v>0</v>
      </c>
      <c r="I122" s="2087"/>
      <c r="J122" s="3286"/>
      <c r="K122" s="5723"/>
      <c r="L122" s="1206"/>
      <c r="M122" s="1206"/>
      <c r="N122" s="1206"/>
      <c r="O122" s="1387" t="s">
        <v>315</v>
      </c>
      <c r="P122" s="1387"/>
      <c r="Q122" s="5710">
        <f t="shared" si="52"/>
        <v>0</v>
      </c>
      <c r="R122" s="2089"/>
      <c r="S122" s="5725"/>
      <c r="T122" s="5725"/>
      <c r="U122" s="5725"/>
      <c r="V122" s="5725"/>
      <c r="W122" s="1392" t="s">
        <v>643</v>
      </c>
      <c r="X122" s="5708">
        <f>'Оз 16,00'!BL18</f>
        <v>0</v>
      </c>
      <c r="Y122" s="5729"/>
      <c r="Z122" s="3290"/>
      <c r="AA122" s="5723"/>
      <c r="AB122" s="1206"/>
      <c r="AC122" s="1206"/>
      <c r="AD122" s="1206"/>
      <c r="AE122" s="1387" t="s">
        <v>315</v>
      </c>
      <c r="AF122" s="1387"/>
      <c r="AG122" s="5710">
        <f t="shared" si="53"/>
        <v>0</v>
      </c>
      <c r="AH122" s="2087"/>
      <c r="AI122" s="5723"/>
      <c r="AJ122" s="1206"/>
      <c r="AK122" s="1206"/>
      <c r="AL122" s="1387" t="s">
        <v>315</v>
      </c>
      <c r="AM122" s="2582"/>
      <c r="AN122" s="3291"/>
      <c r="AO122" s="5723"/>
      <c r="AP122" s="1206"/>
      <c r="AQ122" s="1387" t="s">
        <v>315</v>
      </c>
      <c r="AR122" s="2582"/>
      <c r="AS122" s="5723"/>
      <c r="AT122" s="1206"/>
      <c r="AU122" s="1387" t="s">
        <v>315</v>
      </c>
      <c r="AV122" s="2582"/>
      <c r="AW122" s="1221"/>
      <c r="AX122" s="5723"/>
      <c r="AY122" s="1206"/>
      <c r="AZ122" s="1387" t="s">
        <v>315</v>
      </c>
      <c r="BA122" s="2582"/>
      <c r="BB122" s="5723"/>
      <c r="BC122" s="1206"/>
      <c r="BD122" s="1387" t="s">
        <v>315</v>
      </c>
      <c r="BE122" s="2582"/>
      <c r="BF122" s="1221"/>
    </row>
    <row r="123" spans="2:58" ht="21" hidden="1" customHeight="1">
      <c r="B123" s="5750"/>
      <c r="C123" s="1109"/>
      <c r="D123" s="1109"/>
      <c r="E123" s="1109"/>
      <c r="F123" s="5751"/>
      <c r="G123" s="1387" t="s">
        <v>643</v>
      </c>
      <c r="H123" s="5708">
        <f>'Оз 5;30'!BM22</f>
        <v>0</v>
      </c>
      <c r="I123" s="2087"/>
      <c r="J123" s="3286"/>
      <c r="K123" s="5752"/>
      <c r="L123" s="1109"/>
      <c r="M123" s="1109"/>
      <c r="N123" s="1109"/>
      <c r="O123" s="1387" t="s">
        <v>643</v>
      </c>
      <c r="P123" s="1387"/>
      <c r="Q123" s="5710">
        <f t="shared" si="52"/>
        <v>0</v>
      </c>
      <c r="R123" s="2089"/>
      <c r="S123" s="5741"/>
      <c r="T123" s="5741"/>
      <c r="U123" s="5741"/>
      <c r="V123" s="5741"/>
      <c r="W123" s="5741"/>
      <c r="X123" s="5741"/>
      <c r="Y123" s="5741"/>
      <c r="Z123" s="5741"/>
      <c r="AA123" s="5752"/>
      <c r="AB123" s="1220"/>
      <c r="AC123" s="1220"/>
      <c r="AD123" s="1220"/>
      <c r="AE123" s="1387" t="s">
        <v>643</v>
      </c>
      <c r="AF123" s="1387"/>
      <c r="AG123" s="5710">
        <f t="shared" si="53"/>
        <v>0</v>
      </c>
      <c r="AH123" s="2087"/>
      <c r="AI123" s="5753"/>
      <c r="AJ123" s="1220"/>
      <c r="AK123" s="1220"/>
      <c r="AL123" s="1387" t="s">
        <v>643</v>
      </c>
      <c r="AM123" s="2582"/>
      <c r="AO123" s="5723"/>
      <c r="AP123" s="1206"/>
      <c r="AQ123" s="1387" t="s">
        <v>643</v>
      </c>
      <c r="AR123" s="2582"/>
      <c r="AS123" s="5723"/>
      <c r="AT123" s="1206"/>
      <c r="AU123" s="1387" t="s">
        <v>643</v>
      </c>
      <c r="AV123" s="2582"/>
      <c r="AW123" s="1221"/>
      <c r="AX123" s="5723"/>
      <c r="AY123" s="1206"/>
      <c r="AZ123" s="1387" t="s">
        <v>643</v>
      </c>
      <c r="BA123" s="2582"/>
      <c r="BB123" s="5723"/>
      <c r="BC123" s="1206"/>
      <c r="BD123" s="1387" t="s">
        <v>643</v>
      </c>
      <c r="BE123" s="2582"/>
      <c r="BF123" s="1221"/>
    </row>
    <row r="124" spans="2:58" ht="21" hidden="1" customHeight="1">
      <c r="B124" s="5750"/>
      <c r="C124" s="1109"/>
      <c r="D124" s="1109"/>
      <c r="E124" s="1109"/>
      <c r="F124" s="5751"/>
      <c r="G124" s="1387" t="s">
        <v>858</v>
      </c>
      <c r="H124" s="5708">
        <f>'Оз 5;30'!BM23</f>
        <v>0</v>
      </c>
      <c r="I124" s="2087"/>
      <c r="J124" s="3286"/>
      <c r="K124" s="5752"/>
      <c r="L124" s="1109"/>
      <c r="M124" s="1109"/>
      <c r="N124" s="1109"/>
      <c r="O124" s="1387" t="s">
        <v>858</v>
      </c>
      <c r="P124" s="1387"/>
      <c r="Q124" s="5710">
        <f t="shared" si="52"/>
        <v>0</v>
      </c>
      <c r="R124" s="2089"/>
      <c r="S124" s="5741"/>
      <c r="T124" s="5741"/>
      <c r="U124" s="5741"/>
      <c r="V124" s="5741"/>
      <c r="W124" s="5741"/>
      <c r="X124" s="5741"/>
      <c r="Y124" s="5741"/>
      <c r="Z124" s="5741"/>
      <c r="AA124" s="5752"/>
      <c r="AB124" s="1220"/>
      <c r="AC124" s="1220"/>
      <c r="AD124" s="1220"/>
      <c r="AE124" s="1387" t="s">
        <v>858</v>
      </c>
      <c r="AF124" s="1387"/>
      <c r="AG124" s="5710">
        <f t="shared" si="53"/>
        <v>0</v>
      </c>
      <c r="AH124" s="2087"/>
      <c r="AI124" s="5753"/>
      <c r="AJ124" s="1220"/>
      <c r="AK124" s="1220"/>
      <c r="AL124" s="1387" t="s">
        <v>858</v>
      </c>
      <c r="AM124" s="2582"/>
      <c r="AO124" s="5723"/>
      <c r="AP124" s="1206"/>
      <c r="AQ124" s="1387" t="s">
        <v>858</v>
      </c>
      <c r="AR124" s="2582"/>
      <c r="AS124" s="5723"/>
      <c r="AT124" s="1206"/>
      <c r="AU124" s="1387" t="s">
        <v>858</v>
      </c>
      <c r="AV124" s="2582"/>
      <c r="AW124" s="1221"/>
      <c r="AX124" s="5723"/>
      <c r="AY124" s="1206"/>
      <c r="AZ124" s="1387" t="s">
        <v>858</v>
      </c>
      <c r="BA124" s="2582"/>
      <c r="BB124" s="5723"/>
      <c r="BC124" s="1206"/>
      <c r="BD124" s="1387" t="s">
        <v>858</v>
      </c>
      <c r="BE124" s="2582"/>
      <c r="BF124" s="1221"/>
    </row>
    <row r="125" spans="2:58" ht="21" hidden="1" customHeight="1" thickBot="1">
      <c r="B125" s="5754"/>
      <c r="C125" s="5755"/>
      <c r="D125" s="5755"/>
      <c r="E125" s="5755"/>
      <c r="F125" s="5756"/>
      <c r="G125" s="1392"/>
      <c r="H125" s="5708">
        <f>'Оз 5;30'!BM24</f>
        <v>0</v>
      </c>
      <c r="I125" s="5731"/>
      <c r="J125" s="3287"/>
      <c r="K125" s="5757"/>
      <c r="L125" s="5755"/>
      <c r="M125" s="5755"/>
      <c r="N125" s="5755"/>
      <c r="O125" s="1392"/>
      <c r="P125" s="5739"/>
      <c r="Q125" s="5710">
        <f t="shared" si="52"/>
        <v>0</v>
      </c>
      <c r="R125" s="5733"/>
      <c r="S125" s="5741"/>
      <c r="T125" s="5741"/>
      <c r="U125" s="5741"/>
      <c r="V125" s="5741"/>
      <c r="W125" s="5741"/>
      <c r="X125" s="5741"/>
      <c r="Y125" s="5741"/>
      <c r="Z125" s="5741"/>
      <c r="AA125" s="5757"/>
      <c r="AB125" s="3679"/>
      <c r="AC125" s="3679"/>
      <c r="AD125" s="3679"/>
      <c r="AE125" s="1392"/>
      <c r="AF125" s="5739"/>
      <c r="AG125" s="5710">
        <f t="shared" si="53"/>
        <v>0</v>
      </c>
      <c r="AH125" s="5731"/>
      <c r="AI125" s="5758"/>
      <c r="AJ125" s="3679"/>
      <c r="AK125" s="3679"/>
      <c r="AL125" s="1392"/>
      <c r="AM125" s="3688"/>
      <c r="AO125" s="5730"/>
      <c r="AP125" s="5725"/>
      <c r="AQ125" s="1392"/>
      <c r="AR125" s="3688"/>
      <c r="AS125" s="5730"/>
      <c r="AT125" s="5725"/>
      <c r="AU125" s="1392"/>
      <c r="AV125" s="3688"/>
      <c r="AW125" s="1221"/>
      <c r="AX125" s="5730"/>
      <c r="AY125" s="5725"/>
      <c r="AZ125" s="1392"/>
      <c r="BA125" s="3688"/>
      <c r="BB125" s="5730"/>
      <c r="BC125" s="5725"/>
      <c r="BD125" s="1392"/>
      <c r="BE125" s="3688"/>
      <c r="BF125" s="1221"/>
    </row>
    <row r="126" spans="2:58" ht="21" hidden="1" customHeight="1">
      <c r="B126" s="5740"/>
      <c r="C126" s="5741"/>
      <c r="D126" s="5741"/>
      <c r="E126" s="5741"/>
      <c r="F126" s="5742"/>
      <c r="G126" s="5742"/>
      <c r="H126" s="5742"/>
      <c r="I126" s="5742"/>
      <c r="J126" s="5742"/>
      <c r="K126" s="5741"/>
      <c r="L126" s="5741"/>
      <c r="M126" s="5741"/>
      <c r="N126" s="5741"/>
      <c r="O126" s="5741"/>
      <c r="P126" s="5741"/>
      <c r="Q126" s="5741"/>
      <c r="R126" s="5741"/>
      <c r="S126" s="5741"/>
      <c r="T126" s="5741"/>
      <c r="U126" s="5741"/>
      <c r="V126" s="5741"/>
      <c r="W126" s="5741"/>
      <c r="X126" s="5741"/>
      <c r="Y126" s="5741"/>
      <c r="Z126" s="5741"/>
      <c r="AA126" s="5741"/>
      <c r="AB126" s="1221"/>
      <c r="AC126" s="1221"/>
      <c r="AD126" s="1221"/>
      <c r="AE126" s="1221"/>
      <c r="AF126" s="1221"/>
      <c r="AG126" s="1221"/>
      <c r="AH126" s="1221"/>
      <c r="AI126" s="1221"/>
      <c r="AJ126" s="1221"/>
      <c r="AK126" s="1221"/>
      <c r="AL126" s="1221"/>
      <c r="AM126" s="1221"/>
      <c r="AO126" s="1221"/>
      <c r="AP126" s="1221"/>
      <c r="AQ126" s="1221"/>
      <c r="AR126" s="1221"/>
      <c r="AS126" s="1221"/>
      <c r="AT126" s="1221"/>
      <c r="AU126" s="1221"/>
      <c r="AV126" s="1221"/>
      <c r="AW126" s="1221"/>
      <c r="AX126" s="1221"/>
      <c r="AY126" s="1221"/>
      <c r="AZ126" s="1221"/>
      <c r="BA126" s="1221"/>
      <c r="BB126" s="1221"/>
      <c r="BC126" s="1221"/>
      <c r="BD126" s="1221"/>
      <c r="BE126" s="1221"/>
      <c r="BF126" s="1221"/>
    </row>
    <row r="127" spans="2:58" ht="21" hidden="1" customHeight="1" thickBot="1">
      <c r="B127" s="5740"/>
      <c r="C127" s="5741"/>
      <c r="D127" s="5741"/>
      <c r="E127" s="5741"/>
      <c r="F127" s="5742"/>
      <c r="G127" s="5742"/>
      <c r="H127" s="5742"/>
      <c r="I127" s="5742"/>
      <c r="J127" s="5742"/>
      <c r="K127" s="5741"/>
      <c r="L127" s="5741"/>
      <c r="M127" s="5741"/>
      <c r="N127" s="5741"/>
      <c r="O127" s="5741"/>
      <c r="P127" s="5741"/>
      <c r="Q127" s="5741"/>
      <c r="R127" s="5741"/>
      <c r="S127" s="5741"/>
      <c r="T127" s="5741"/>
      <c r="U127" s="5741"/>
      <c r="V127" s="5741"/>
      <c r="W127" s="5741"/>
      <c r="X127" s="5741"/>
      <c r="Y127" s="5741"/>
      <c r="Z127" s="5741"/>
      <c r="AA127" s="5741"/>
      <c r="AB127" s="1221"/>
      <c r="AC127" s="1221"/>
      <c r="AD127" s="1221"/>
      <c r="AE127" s="1221"/>
      <c r="AF127" s="1221"/>
      <c r="AG127" s="1221"/>
      <c r="AH127" s="1221"/>
      <c r="AI127" s="1221"/>
      <c r="AJ127" s="1221"/>
      <c r="AK127" s="1221"/>
      <c r="AL127" s="1221"/>
      <c r="AM127" s="1221"/>
      <c r="AO127" s="1221"/>
      <c r="AP127" s="1221"/>
      <c r="AQ127" s="1221"/>
      <c r="AR127" s="1221"/>
      <c r="AS127" s="1221"/>
      <c r="AT127" s="1221"/>
      <c r="AU127" s="1221"/>
      <c r="AV127" s="1221"/>
      <c r="AW127" s="1221"/>
      <c r="AX127" s="1221"/>
      <c r="AY127" s="1221"/>
      <c r="AZ127" s="1221"/>
      <c r="BA127" s="1221"/>
      <c r="BB127" s="1221"/>
      <c r="BC127" s="1221"/>
      <c r="BD127" s="1221"/>
      <c r="BE127" s="1221"/>
      <c r="BF127" s="1221"/>
    </row>
    <row r="128" spans="2:58" ht="18" hidden="1" customHeight="1">
      <c r="B128" s="4111">
        <f>B1</f>
        <v>44606</v>
      </c>
      <c r="C128" s="5734"/>
      <c r="D128" s="3669"/>
      <c r="E128" s="3670"/>
      <c r="F128" s="3670">
        <v>0.22916666666666666</v>
      </c>
      <c r="G128" s="3670"/>
      <c r="H128" s="3670"/>
      <c r="I128" s="3671"/>
      <c r="J128" s="3670"/>
      <c r="K128" s="3669"/>
      <c r="L128" s="3670"/>
      <c r="M128" s="3670"/>
      <c r="N128" s="3672">
        <v>0.54166666666666663</v>
      </c>
      <c r="O128" s="3672"/>
      <c r="P128" s="3672"/>
      <c r="Q128" s="3672"/>
      <c r="R128" s="3671"/>
      <c r="S128" s="3673"/>
      <c r="T128" s="3672"/>
      <c r="U128" s="3672"/>
      <c r="V128" s="3672">
        <v>0.66666666666666663</v>
      </c>
      <c r="W128" s="3672"/>
      <c r="X128" s="3672"/>
      <c r="Y128" s="3674"/>
      <c r="Z128" s="3672"/>
      <c r="AA128" s="3673"/>
      <c r="AB128" s="3672"/>
      <c r="AC128" s="3672"/>
      <c r="AD128" s="3672">
        <v>0.79166666666666663</v>
      </c>
      <c r="AE128" s="3672"/>
      <c r="AF128" s="3672"/>
      <c r="AG128" s="3672"/>
      <c r="AH128" s="3674"/>
      <c r="AI128" s="5527"/>
      <c r="AJ128" s="5527"/>
      <c r="AK128" s="5527" t="s">
        <v>311</v>
      </c>
      <c r="AL128" s="5527"/>
      <c r="AM128" s="5528"/>
      <c r="AO128" s="5529" t="s">
        <v>646</v>
      </c>
      <c r="AP128" s="5695"/>
      <c r="AQ128" s="5696">
        <v>0.41666666666666669</v>
      </c>
      <c r="AR128" s="5532"/>
      <c r="AS128" s="5529" t="str">
        <f>AO128</f>
        <v>Павильон Оазис                 Орто-Сай</v>
      </c>
      <c r="AT128" s="5695"/>
      <c r="AU128" s="5696">
        <v>0.375</v>
      </c>
      <c r="AV128" s="5532"/>
      <c r="AW128" s="1221"/>
      <c r="AX128" s="5529" t="str">
        <f>AO128</f>
        <v>Павильон Оазис                 Орто-Сай</v>
      </c>
      <c r="AY128" s="5695"/>
      <c r="AZ128" s="5696">
        <v>0</v>
      </c>
      <c r="BA128" s="5532"/>
      <c r="BB128" s="5529" t="str">
        <f>AO128</f>
        <v>Павильон Оазис                 Орто-Сай</v>
      </c>
      <c r="BC128" s="5695"/>
      <c r="BD128" s="5696">
        <v>0</v>
      </c>
      <c r="BE128" s="5532"/>
      <c r="BF128" s="1221"/>
    </row>
    <row r="129" spans="2:58" ht="16.5" hidden="1" thickBot="1">
      <c r="B129" s="5735"/>
      <c r="C129" s="5736"/>
      <c r="D129" s="1134"/>
      <c r="E129" s="1133"/>
      <c r="F129" s="1134" t="s">
        <v>644</v>
      </c>
      <c r="G129" s="1133"/>
      <c r="H129" s="1133"/>
      <c r="I129" s="1161"/>
      <c r="J129" s="1133"/>
      <c r="K129" s="1134"/>
      <c r="L129" s="1133"/>
      <c r="M129" s="1133"/>
      <c r="N129" s="1186" t="str">
        <f>F129</f>
        <v>Павильон Оазис Орто-Сай</v>
      </c>
      <c r="O129" s="1186"/>
      <c r="P129" s="1186"/>
      <c r="Q129" s="1186"/>
      <c r="R129" s="1161"/>
      <c r="S129" s="1187"/>
      <c r="T129" s="1186"/>
      <c r="U129" s="1186"/>
      <c r="V129" s="1186" t="str">
        <f>F129</f>
        <v>Павильон Оазис Орто-Сай</v>
      </c>
      <c r="W129" s="1186"/>
      <c r="X129" s="1186"/>
      <c r="Y129" s="1200"/>
      <c r="Z129" s="1186"/>
      <c r="AA129" s="1187"/>
      <c r="AB129" s="1186"/>
      <c r="AC129" s="1186"/>
      <c r="AD129" s="1186" t="str">
        <f>F129</f>
        <v>Павильон Оазис Орто-Сай</v>
      </c>
      <c r="AE129" s="1186"/>
      <c r="AF129" s="1186"/>
      <c r="AG129" s="1186"/>
      <c r="AH129" s="1200"/>
      <c r="AI129" s="1186"/>
      <c r="AJ129" s="1186"/>
      <c r="AK129" s="1186" t="str">
        <f>F129</f>
        <v>Павильон Оазис Орто-Сай</v>
      </c>
      <c r="AL129" s="1186"/>
      <c r="AM129" s="1200"/>
      <c r="AN129" s="1206"/>
      <c r="AO129" s="5697"/>
      <c r="AP129" s="5698"/>
      <c r="AQ129" s="5699"/>
      <c r="AR129" s="5700"/>
      <c r="AS129" s="5697"/>
      <c r="AT129" s="5698"/>
      <c r="AU129" s="5699"/>
      <c r="AV129" s="5700"/>
      <c r="AW129" s="5543"/>
      <c r="AX129" s="5697"/>
      <c r="AY129" s="5698"/>
      <c r="AZ129" s="5699"/>
      <c r="BA129" s="5700"/>
      <c r="BB129" s="5697"/>
      <c r="BC129" s="5698"/>
      <c r="BD129" s="5699"/>
      <c r="BE129" s="5700"/>
      <c r="BF129" s="1221"/>
    </row>
    <row r="130" spans="2:58" ht="23.25" hidden="1" customHeight="1">
      <c r="B130" s="5544" t="s">
        <v>1</v>
      </c>
      <c r="C130" s="5551"/>
      <c r="D130" s="5701">
        <v>0.22916666666666666</v>
      </c>
      <c r="E130" s="5553" t="s">
        <v>250</v>
      </c>
      <c r="F130" s="5554" t="s">
        <v>17</v>
      </c>
      <c r="G130" s="5549" t="s">
        <v>393</v>
      </c>
      <c r="H130" s="5549"/>
      <c r="I130" s="5550"/>
      <c r="J130" s="5702"/>
      <c r="K130" s="5552">
        <v>0.54166666666666663</v>
      </c>
      <c r="L130" s="5553" t="s">
        <v>6</v>
      </c>
      <c r="M130" s="5738" t="s">
        <v>813</v>
      </c>
      <c r="N130" s="5554" t="s">
        <v>17</v>
      </c>
      <c r="O130" s="5549" t="s">
        <v>692</v>
      </c>
      <c r="P130" s="5549"/>
      <c r="Q130" s="5549"/>
      <c r="R130" s="5550"/>
      <c r="S130" s="5703">
        <v>0.66666666666666663</v>
      </c>
      <c r="T130" s="5553" t="s">
        <v>6</v>
      </c>
      <c r="U130" s="5553" t="s">
        <v>229</v>
      </c>
      <c r="V130" s="5554" t="s">
        <v>17</v>
      </c>
      <c r="W130" s="5549" t="s">
        <v>312</v>
      </c>
      <c r="X130" s="5549"/>
      <c r="Y130" s="5549"/>
      <c r="Z130" s="5702"/>
      <c r="AA130" s="5552">
        <v>0.79166666666666663</v>
      </c>
      <c r="AB130" s="5553" t="s">
        <v>6</v>
      </c>
      <c r="AC130" s="5738" t="s">
        <v>813</v>
      </c>
      <c r="AD130" s="5554" t="s">
        <v>17</v>
      </c>
      <c r="AE130" s="5555" t="s">
        <v>691</v>
      </c>
      <c r="AF130" s="5549"/>
      <c r="AG130" s="5549"/>
      <c r="AH130" s="5550"/>
      <c r="AI130" s="5704" t="s">
        <v>249</v>
      </c>
      <c r="AJ130" s="5553" t="s">
        <v>250</v>
      </c>
      <c r="AK130" s="5554" t="s">
        <v>17</v>
      </c>
      <c r="AL130" s="5563" t="s">
        <v>314</v>
      </c>
      <c r="AM130" s="5565"/>
      <c r="AN130" s="5705"/>
      <c r="AO130" s="5544"/>
      <c r="AP130" s="5553" t="s">
        <v>229</v>
      </c>
      <c r="AQ130" s="5706" t="s">
        <v>314</v>
      </c>
      <c r="AR130" s="5707"/>
      <c r="AS130" s="5544"/>
      <c r="AT130" s="5553" t="s">
        <v>229</v>
      </c>
      <c r="AU130" s="5706" t="s">
        <v>314</v>
      </c>
      <c r="AV130" s="5707"/>
      <c r="AW130" s="1221"/>
      <c r="AX130" s="5544"/>
      <c r="AY130" s="5553" t="s">
        <v>229</v>
      </c>
      <c r="AZ130" s="5706" t="s">
        <v>314</v>
      </c>
      <c r="BA130" s="5707"/>
      <c r="BB130" s="5544"/>
      <c r="BC130" s="5553" t="s">
        <v>229</v>
      </c>
      <c r="BD130" s="5706" t="s">
        <v>314</v>
      </c>
      <c r="BE130" s="5707"/>
      <c r="BF130" s="1221"/>
    </row>
    <row r="131" spans="2:58" ht="19.5" hidden="1" customHeight="1">
      <c r="B131" s="2082">
        <v>1</v>
      </c>
      <c r="C131" s="1372" t="s">
        <v>767</v>
      </c>
      <c r="D131" s="1372"/>
      <c r="E131" s="1372"/>
      <c r="F131" s="5572">
        <f>D131-E131</f>
        <v>0</v>
      </c>
      <c r="G131" s="2573" t="s">
        <v>39</v>
      </c>
      <c r="H131" s="5708">
        <f>'Оз 5;30'!BW12</f>
        <v>0</v>
      </c>
      <c r="I131" s="2087"/>
      <c r="J131" s="5709"/>
      <c r="K131" s="1372"/>
      <c r="L131" s="1372"/>
      <c r="M131" s="1372"/>
      <c r="N131" s="5572">
        <f>J131-M131</f>
        <v>0</v>
      </c>
      <c r="O131" s="2573" t="s">
        <v>39</v>
      </c>
      <c r="P131" s="2573"/>
      <c r="Q131" s="5710">
        <f>P131-R131</f>
        <v>0</v>
      </c>
      <c r="R131" s="2089"/>
      <c r="S131" s="5579"/>
      <c r="T131" s="1372"/>
      <c r="U131" s="1372"/>
      <c r="V131" s="5572">
        <f>S131-T131+U131</f>
        <v>0</v>
      </c>
      <c r="W131" s="2573" t="s">
        <v>39</v>
      </c>
      <c r="X131" s="5710">
        <f>'Оз 16,00'!BV9</f>
        <v>0</v>
      </c>
      <c r="Y131" s="5711"/>
      <c r="Z131" s="5709"/>
      <c r="AA131" s="5580"/>
      <c r="AB131" s="1372"/>
      <c r="AC131" s="1372"/>
      <c r="AD131" s="5572">
        <f>Z131-AC131</f>
        <v>0</v>
      </c>
      <c r="AE131" s="1387" t="s">
        <v>39</v>
      </c>
      <c r="AF131" s="2573"/>
      <c r="AG131" s="5710">
        <f>AF131-AH131</f>
        <v>0</v>
      </c>
      <c r="AH131" s="2087"/>
      <c r="AI131" s="5580"/>
      <c r="AJ131" s="1372"/>
      <c r="AK131" s="5572">
        <f>AI131-AJ131</f>
        <v>0</v>
      </c>
      <c r="AL131" s="1387" t="s">
        <v>39</v>
      </c>
      <c r="AM131" s="2582"/>
      <c r="AN131" s="3291"/>
      <c r="AO131" s="5635" t="s">
        <v>767</v>
      </c>
      <c r="AP131" s="5636"/>
      <c r="AQ131" s="2573" t="s">
        <v>39</v>
      </c>
      <c r="AR131" s="2582"/>
      <c r="AS131" s="5635" t="s">
        <v>767</v>
      </c>
      <c r="AT131" s="5636"/>
      <c r="AU131" s="2573" t="s">
        <v>39</v>
      </c>
      <c r="AV131" s="2582"/>
      <c r="AW131" s="1221"/>
      <c r="AX131" s="5635" t="s">
        <v>767</v>
      </c>
      <c r="AY131" s="5636"/>
      <c r="AZ131" s="2573" t="s">
        <v>39</v>
      </c>
      <c r="BA131" s="2582"/>
      <c r="BB131" s="5635" t="s">
        <v>767</v>
      </c>
      <c r="BC131" s="5636"/>
      <c r="BD131" s="2573" t="s">
        <v>39</v>
      </c>
      <c r="BE131" s="2582"/>
      <c r="BF131" s="1221"/>
    </row>
    <row r="132" spans="2:58" ht="19.5" hidden="1" customHeight="1">
      <c r="B132" s="2082">
        <v>2</v>
      </c>
      <c r="C132" s="1372" t="s">
        <v>455</v>
      </c>
      <c r="D132" s="1372"/>
      <c r="E132" s="1372"/>
      <c r="F132" s="5572">
        <f>D132-E132</f>
        <v>0</v>
      </c>
      <c r="G132" s="2573" t="s">
        <v>44</v>
      </c>
      <c r="H132" s="5708">
        <f>'Оз 5;30'!BW13</f>
        <v>0</v>
      </c>
      <c r="I132" s="2087"/>
      <c r="J132" s="5709"/>
      <c r="K132" s="1372"/>
      <c r="L132" s="1372"/>
      <c r="M132" s="1372"/>
      <c r="N132" s="5572">
        <f>J132-M132</f>
        <v>0</v>
      </c>
      <c r="O132" s="2573" t="s">
        <v>44</v>
      </c>
      <c r="P132" s="2573"/>
      <c r="Q132" s="5710">
        <f t="shared" ref="Q132:Q134" si="54">P132-R132</f>
        <v>0</v>
      </c>
      <c r="R132" s="2089"/>
      <c r="S132" s="5579"/>
      <c r="T132" s="1372"/>
      <c r="U132" s="1372"/>
      <c r="V132" s="5572">
        <f t="shared" ref="V132" si="55">S132-T132+U132</f>
        <v>0</v>
      </c>
      <c r="W132" s="2573" t="s">
        <v>44</v>
      </c>
      <c r="X132" s="5710">
        <f>'Оз 16,00'!BV10</f>
        <v>0</v>
      </c>
      <c r="Y132" s="5711"/>
      <c r="Z132" s="5709"/>
      <c r="AA132" s="5580"/>
      <c r="AB132" s="1372"/>
      <c r="AC132" s="1372"/>
      <c r="AD132" s="5572">
        <f t="shared" ref="AD132:AD136" si="56">Z132-AC132</f>
        <v>0</v>
      </c>
      <c r="AE132" s="1387" t="s">
        <v>44</v>
      </c>
      <c r="AF132" s="2573"/>
      <c r="AG132" s="5710">
        <f t="shared" ref="AG132:AG134" si="57">AF132-AH132</f>
        <v>0</v>
      </c>
      <c r="AH132" s="2087"/>
      <c r="AI132" s="5580"/>
      <c r="AJ132" s="1372"/>
      <c r="AK132" s="5572">
        <f>AI132-AJ132</f>
        <v>0</v>
      </c>
      <c r="AL132" s="1387" t="s">
        <v>44</v>
      </c>
      <c r="AM132" s="2582"/>
      <c r="AN132" s="3291"/>
      <c r="AO132" s="5635" t="s">
        <v>455</v>
      </c>
      <c r="AP132" s="5636"/>
      <c r="AQ132" s="2573" t="s">
        <v>44</v>
      </c>
      <c r="AR132" s="2582"/>
      <c r="AS132" s="5635" t="s">
        <v>455</v>
      </c>
      <c r="AT132" s="5636"/>
      <c r="AU132" s="2573" t="s">
        <v>44</v>
      </c>
      <c r="AV132" s="2582"/>
      <c r="AW132" s="1221"/>
      <c r="AX132" s="5635" t="s">
        <v>455</v>
      </c>
      <c r="AY132" s="5636"/>
      <c r="AZ132" s="2573" t="s">
        <v>44</v>
      </c>
      <c r="BA132" s="2582"/>
      <c r="BB132" s="5635" t="s">
        <v>455</v>
      </c>
      <c r="BC132" s="5636"/>
      <c r="BD132" s="2573" t="s">
        <v>44</v>
      </c>
      <c r="BE132" s="2582"/>
      <c r="BF132" s="1221"/>
    </row>
    <row r="133" spans="2:58" ht="19.5" hidden="1" customHeight="1">
      <c r="B133" s="2082">
        <v>3</v>
      </c>
      <c r="C133" s="1372" t="s">
        <v>24</v>
      </c>
      <c r="D133" s="1372"/>
      <c r="E133" s="1372"/>
      <c r="F133" s="5572">
        <f t="shared" ref="F133:F135" si="58">D133-E133</f>
        <v>0</v>
      </c>
      <c r="G133" s="2573" t="s">
        <v>45</v>
      </c>
      <c r="H133" s="5708">
        <f>'Оз 5;30'!BW14</f>
        <v>0</v>
      </c>
      <c r="I133" s="2087"/>
      <c r="J133" s="5709"/>
      <c r="K133" s="1372"/>
      <c r="L133" s="1372"/>
      <c r="M133" s="1372"/>
      <c r="N133" s="5572">
        <f t="shared" ref="N133:N136" si="59">J133-M133</f>
        <v>0</v>
      </c>
      <c r="O133" s="2573" t="s">
        <v>45</v>
      </c>
      <c r="P133" s="2573"/>
      <c r="Q133" s="5710">
        <f t="shared" si="54"/>
        <v>0</v>
      </c>
      <c r="R133" s="2089"/>
      <c r="S133" s="5579"/>
      <c r="T133" s="1372"/>
      <c r="U133" s="1372"/>
      <c r="V133" s="5572">
        <f>S133-T133+U133</f>
        <v>0</v>
      </c>
      <c r="W133" s="2573" t="s">
        <v>45</v>
      </c>
      <c r="X133" s="5714">
        <f>'Оз 16,00'!BV11</f>
        <v>0</v>
      </c>
      <c r="Y133" s="5711"/>
      <c r="Z133" s="5709"/>
      <c r="AA133" s="5580"/>
      <c r="AB133" s="1372"/>
      <c r="AC133" s="1372"/>
      <c r="AD133" s="5572">
        <f t="shared" si="56"/>
        <v>0</v>
      </c>
      <c r="AE133" s="1387" t="s">
        <v>45</v>
      </c>
      <c r="AF133" s="2573"/>
      <c r="AG133" s="5710">
        <f t="shared" si="57"/>
        <v>0</v>
      </c>
      <c r="AH133" s="2087"/>
      <c r="AI133" s="5580"/>
      <c r="AJ133" s="1372"/>
      <c r="AK133" s="5572">
        <f t="shared" ref="AK133" si="60">AI133-AJ133</f>
        <v>0</v>
      </c>
      <c r="AL133" s="1387" t="s">
        <v>45</v>
      </c>
      <c r="AM133" s="2582"/>
      <c r="AN133" s="3291"/>
      <c r="AO133" s="5580" t="s">
        <v>24</v>
      </c>
      <c r="AP133" s="5636"/>
      <c r="AQ133" s="2573" t="s">
        <v>45</v>
      </c>
      <c r="AR133" s="2582"/>
      <c r="AS133" s="5580" t="s">
        <v>24</v>
      </c>
      <c r="AT133" s="5636"/>
      <c r="AU133" s="2573" t="s">
        <v>45</v>
      </c>
      <c r="AV133" s="2582"/>
      <c r="AW133" s="1221"/>
      <c r="AX133" s="5580" t="s">
        <v>24</v>
      </c>
      <c r="AY133" s="5636"/>
      <c r="AZ133" s="2573" t="s">
        <v>45</v>
      </c>
      <c r="BA133" s="2582"/>
      <c r="BB133" s="5580" t="s">
        <v>24</v>
      </c>
      <c r="BC133" s="5636"/>
      <c r="BD133" s="2573" t="s">
        <v>45</v>
      </c>
      <c r="BE133" s="2582"/>
      <c r="BF133" s="1221"/>
    </row>
    <row r="134" spans="2:58" ht="19.5" hidden="1" customHeight="1">
      <c r="B134" s="2082">
        <v>4</v>
      </c>
      <c r="C134" s="1372" t="s">
        <v>456</v>
      </c>
      <c r="D134" s="1372"/>
      <c r="E134" s="1372"/>
      <c r="F134" s="5572">
        <f t="shared" si="58"/>
        <v>0</v>
      </c>
      <c r="G134" s="2573" t="s">
        <v>458</v>
      </c>
      <c r="H134" s="5708">
        <f>'Оз 5;30'!BW15</f>
        <v>0</v>
      </c>
      <c r="I134" s="2087"/>
      <c r="J134" s="5709"/>
      <c r="K134" s="1372"/>
      <c r="L134" s="1372"/>
      <c r="M134" s="1372"/>
      <c r="N134" s="5572">
        <f t="shared" si="59"/>
        <v>0</v>
      </c>
      <c r="O134" s="2573" t="s">
        <v>458</v>
      </c>
      <c r="P134" s="2573"/>
      <c r="Q134" s="5710">
        <f t="shared" si="54"/>
        <v>0</v>
      </c>
      <c r="R134" s="2089"/>
      <c r="S134" s="5579"/>
      <c r="T134" s="1372"/>
      <c r="U134" s="1372"/>
      <c r="V134" s="5572">
        <f>S134-T134+U134</f>
        <v>0</v>
      </c>
      <c r="W134" s="2573" t="s">
        <v>458</v>
      </c>
      <c r="X134" s="5715">
        <f>'Оз 16,00'!BV12</f>
        <v>0</v>
      </c>
      <c r="Y134" s="5711"/>
      <c r="Z134" s="5709"/>
      <c r="AA134" s="5580"/>
      <c r="AB134" s="1372"/>
      <c r="AC134" s="1372"/>
      <c r="AD134" s="5572">
        <f t="shared" si="56"/>
        <v>0</v>
      </c>
      <c r="AE134" s="1387" t="s">
        <v>458</v>
      </c>
      <c r="AF134" s="2573"/>
      <c r="AG134" s="5710">
        <f t="shared" si="57"/>
        <v>0</v>
      </c>
      <c r="AH134" s="2087"/>
      <c r="AI134" s="5580"/>
      <c r="AJ134" s="1372"/>
      <c r="AK134" s="5572">
        <f>AI134-AJ134</f>
        <v>0</v>
      </c>
      <c r="AL134" s="1387" t="s">
        <v>458</v>
      </c>
      <c r="AM134" s="2582"/>
      <c r="AN134" s="3291"/>
      <c r="AO134" s="5580" t="s">
        <v>456</v>
      </c>
      <c r="AP134" s="5716"/>
      <c r="AQ134" s="2573" t="s">
        <v>458</v>
      </c>
      <c r="AR134" s="2582"/>
      <c r="AS134" s="5580" t="s">
        <v>456</v>
      </c>
      <c r="AT134" s="5716"/>
      <c r="AU134" s="2573" t="s">
        <v>458</v>
      </c>
      <c r="AV134" s="2582"/>
      <c r="AW134" s="1221"/>
      <c r="AX134" s="5580" t="s">
        <v>456</v>
      </c>
      <c r="AY134" s="5716"/>
      <c r="AZ134" s="2573" t="s">
        <v>458</v>
      </c>
      <c r="BA134" s="2582"/>
      <c r="BB134" s="5580" t="s">
        <v>456</v>
      </c>
      <c r="BC134" s="5716"/>
      <c r="BD134" s="2573" t="s">
        <v>458</v>
      </c>
      <c r="BE134" s="2582"/>
      <c r="BF134" s="1221"/>
    </row>
    <row r="135" spans="2:58" ht="19.5" hidden="1" customHeight="1">
      <c r="B135" s="2082">
        <v>5</v>
      </c>
      <c r="C135" s="1372" t="s">
        <v>457</v>
      </c>
      <c r="D135" s="1372"/>
      <c r="E135" s="1372"/>
      <c r="F135" s="5572">
        <f t="shared" si="58"/>
        <v>0</v>
      </c>
      <c r="G135" s="3063" t="s">
        <v>735</v>
      </c>
      <c r="H135" s="5136">
        <v>10</v>
      </c>
      <c r="I135" s="5137"/>
      <c r="J135" s="3283"/>
      <c r="K135" s="1372"/>
      <c r="L135" s="1372"/>
      <c r="M135" s="1372"/>
      <c r="N135" s="5572">
        <f t="shared" si="59"/>
        <v>0</v>
      </c>
      <c r="O135" s="3063" t="s">
        <v>735</v>
      </c>
      <c r="P135" s="3288"/>
      <c r="Q135" s="5136">
        <v>0</v>
      </c>
      <c r="R135" s="5137"/>
      <c r="S135" s="1206"/>
      <c r="T135" s="1206"/>
      <c r="U135" s="1206"/>
      <c r="V135" s="1206"/>
      <c r="W135" s="1387" t="s">
        <v>459</v>
      </c>
      <c r="X135" s="5714">
        <f>'Оз 16,00'!BV13</f>
        <v>0</v>
      </c>
      <c r="Y135" s="5711"/>
      <c r="Z135" s="3283"/>
      <c r="AA135" s="5580"/>
      <c r="AB135" s="1372"/>
      <c r="AC135" s="1372"/>
      <c r="AD135" s="5572">
        <f t="shared" si="56"/>
        <v>0</v>
      </c>
      <c r="AE135" s="3063" t="s">
        <v>735</v>
      </c>
      <c r="AF135" s="3288"/>
      <c r="AG135" s="5136">
        <v>10</v>
      </c>
      <c r="AH135" s="5137"/>
      <c r="AI135" s="5580"/>
      <c r="AJ135" s="1372"/>
      <c r="AK135" s="5572">
        <f>AI135-AJ135</f>
        <v>0</v>
      </c>
      <c r="AL135" s="3063" t="s">
        <v>735</v>
      </c>
      <c r="AM135" s="3071">
        <v>0</v>
      </c>
      <c r="AN135" s="3291"/>
      <c r="AO135" s="5580" t="s">
        <v>457</v>
      </c>
      <c r="AP135" s="1372"/>
      <c r="AQ135" s="2573" t="s">
        <v>459</v>
      </c>
      <c r="AR135" s="2582"/>
      <c r="AS135" s="5580" t="s">
        <v>457</v>
      </c>
      <c r="AT135" s="1372"/>
      <c r="AU135" s="2573" t="s">
        <v>459</v>
      </c>
      <c r="AV135" s="2582"/>
      <c r="AW135" s="1221"/>
      <c r="AX135" s="5580" t="s">
        <v>457</v>
      </c>
      <c r="AY135" s="1372"/>
      <c r="AZ135" s="2573" t="s">
        <v>459</v>
      </c>
      <c r="BA135" s="2582"/>
      <c r="BB135" s="5580" t="s">
        <v>457</v>
      </c>
      <c r="BC135" s="1372"/>
      <c r="BD135" s="2573" t="s">
        <v>459</v>
      </c>
      <c r="BE135" s="2582"/>
      <c r="BF135" s="1221"/>
    </row>
    <row r="136" spans="2:58" ht="19.5" hidden="1" customHeight="1">
      <c r="B136" s="2082">
        <v>6</v>
      </c>
      <c r="C136" s="1372" t="s">
        <v>768</v>
      </c>
      <c r="D136" s="1372"/>
      <c r="E136" s="1372"/>
      <c r="F136" s="5572">
        <f t="shared" ref="F136:F137" si="61">D136-E136</f>
        <v>0</v>
      </c>
      <c r="G136" s="2573" t="s">
        <v>460</v>
      </c>
      <c r="H136" s="5708">
        <f>'Оз 5;30'!BW17</f>
        <v>0</v>
      </c>
      <c r="I136" s="2087"/>
      <c r="J136" s="5709"/>
      <c r="K136" s="1372"/>
      <c r="L136" s="1372"/>
      <c r="M136" s="1372"/>
      <c r="N136" s="5572">
        <f t="shared" si="59"/>
        <v>0</v>
      </c>
      <c r="O136" s="2573" t="s">
        <v>460</v>
      </c>
      <c r="P136" s="2573"/>
      <c r="Q136" s="5710">
        <f>P136-R136</f>
        <v>0</v>
      </c>
      <c r="R136" s="2089"/>
      <c r="S136" s="1206"/>
      <c r="T136" s="1206"/>
      <c r="U136" s="1206"/>
      <c r="V136" s="1206"/>
      <c r="W136" s="1387" t="s">
        <v>460</v>
      </c>
      <c r="X136" s="5710">
        <f>'Оз 16,00'!BV14</f>
        <v>0</v>
      </c>
      <c r="Y136" s="5711"/>
      <c r="Z136" s="5709"/>
      <c r="AA136" s="5580"/>
      <c r="AB136" s="1372"/>
      <c r="AC136" s="1372"/>
      <c r="AD136" s="5572">
        <f t="shared" si="56"/>
        <v>0</v>
      </c>
      <c r="AE136" s="1387" t="s">
        <v>460</v>
      </c>
      <c r="AF136" s="2573"/>
      <c r="AG136" s="5710">
        <f>AF136-AH136</f>
        <v>0</v>
      </c>
      <c r="AH136" s="2087"/>
      <c r="AI136" s="5580"/>
      <c r="AJ136" s="1372"/>
      <c r="AK136" s="5749">
        <f>AI136-AJ136</f>
        <v>0</v>
      </c>
      <c r="AL136" s="1387" t="s">
        <v>460</v>
      </c>
      <c r="AM136" s="2582"/>
      <c r="AN136" s="3291"/>
      <c r="AO136" s="5580" t="s">
        <v>768</v>
      </c>
      <c r="AP136" s="1372"/>
      <c r="AQ136" s="2573" t="s">
        <v>460</v>
      </c>
      <c r="AR136" s="2582"/>
      <c r="AS136" s="5580" t="s">
        <v>768</v>
      </c>
      <c r="AT136" s="1372"/>
      <c r="AU136" s="2573" t="s">
        <v>460</v>
      </c>
      <c r="AV136" s="2582"/>
      <c r="AW136" s="1221"/>
      <c r="AX136" s="5580" t="s">
        <v>768</v>
      </c>
      <c r="AY136" s="1372"/>
      <c r="AZ136" s="2573" t="s">
        <v>460</v>
      </c>
      <c r="BA136" s="2582"/>
      <c r="BB136" s="5580" t="s">
        <v>768</v>
      </c>
      <c r="BC136" s="1372"/>
      <c r="BD136" s="2573" t="s">
        <v>460</v>
      </c>
      <c r="BE136" s="2582"/>
      <c r="BF136" s="1221"/>
    </row>
    <row r="137" spans="2:58" ht="19.5" hidden="1" customHeight="1">
      <c r="B137" s="5662">
        <v>7</v>
      </c>
      <c r="C137" s="1372" t="s">
        <v>523</v>
      </c>
      <c r="D137" s="1372"/>
      <c r="E137" s="1372"/>
      <c r="F137" s="5572">
        <f t="shared" si="61"/>
        <v>0</v>
      </c>
      <c r="G137" s="2573" t="s">
        <v>52</v>
      </c>
      <c r="H137" s="5708">
        <f>'Оз 5;30'!BW18</f>
        <v>0</v>
      </c>
      <c r="I137" s="2087"/>
      <c r="J137" s="3286"/>
      <c r="K137" s="1372"/>
      <c r="L137" s="1372"/>
      <c r="M137" s="1372"/>
      <c r="N137" s="5572">
        <f t="shared" ref="N137" si="62">J137-M137</f>
        <v>0</v>
      </c>
      <c r="O137" s="2573" t="s">
        <v>52</v>
      </c>
      <c r="P137" s="2573"/>
      <c r="Q137" s="5710">
        <f>R137</f>
        <v>0</v>
      </c>
      <c r="R137" s="2089"/>
      <c r="S137" s="1206"/>
      <c r="T137" s="1206"/>
      <c r="U137" s="1206"/>
      <c r="V137" s="1206"/>
      <c r="W137" s="1387" t="s">
        <v>500</v>
      </c>
      <c r="X137" s="5715">
        <f>'Оз 16,00'!BV15</f>
        <v>0</v>
      </c>
      <c r="Y137" s="5711"/>
      <c r="Z137" s="3290"/>
      <c r="AA137" s="5580"/>
      <c r="AB137" s="1372"/>
      <c r="AC137" s="1372"/>
      <c r="AD137" s="5572">
        <f t="shared" ref="AD137" si="63">Z137-AC137</f>
        <v>0</v>
      </c>
      <c r="AE137" s="2573" t="s">
        <v>52</v>
      </c>
      <c r="AF137" s="2573"/>
      <c r="AG137" s="5710">
        <f>AH137</f>
        <v>0</v>
      </c>
      <c r="AH137" s="2087"/>
      <c r="AI137" s="5580"/>
      <c r="AJ137" s="1372"/>
      <c r="AK137" s="5749">
        <f>AI137-AJ137</f>
        <v>0</v>
      </c>
      <c r="AL137" s="1387" t="s">
        <v>500</v>
      </c>
      <c r="AM137" s="2582"/>
      <c r="AN137" s="3291"/>
      <c r="AO137" s="5580" t="s">
        <v>523</v>
      </c>
      <c r="AP137" s="1372"/>
      <c r="AQ137" s="1387" t="s">
        <v>500</v>
      </c>
      <c r="AR137" s="2582"/>
      <c r="AS137" s="5580" t="s">
        <v>523</v>
      </c>
      <c r="AT137" s="1372"/>
      <c r="AU137" s="1387" t="s">
        <v>500</v>
      </c>
      <c r="AV137" s="2582"/>
      <c r="AW137" s="1221"/>
      <c r="AX137" s="5580" t="s">
        <v>523</v>
      </c>
      <c r="AY137" s="1372"/>
      <c r="AZ137" s="1387" t="s">
        <v>500</v>
      </c>
      <c r="BA137" s="2582"/>
      <c r="BB137" s="5580" t="s">
        <v>523</v>
      </c>
      <c r="BC137" s="1372"/>
      <c r="BD137" s="1387" t="s">
        <v>500</v>
      </c>
      <c r="BE137" s="2582"/>
      <c r="BF137" s="1221"/>
    </row>
    <row r="138" spans="2:58" ht="19.5" hidden="1" customHeight="1">
      <c r="B138" s="5723"/>
      <c r="C138" s="1206"/>
      <c r="D138" s="1206"/>
      <c r="E138" s="1206"/>
      <c r="F138" s="1206"/>
      <c r="G138" s="1387" t="s">
        <v>769</v>
      </c>
      <c r="H138" s="5708">
        <f>'Оз 5;30'!BW19</f>
        <v>0</v>
      </c>
      <c r="I138" s="2087"/>
      <c r="J138" s="3286"/>
      <c r="K138" s="5723"/>
      <c r="L138" s="1206"/>
      <c r="M138" s="1206"/>
      <c r="N138" s="1206"/>
      <c r="O138" s="1387" t="s">
        <v>769</v>
      </c>
      <c r="P138" s="1387"/>
      <c r="Q138" s="5710">
        <f t="shared" ref="Q138:Q143" si="64">P138-R138</f>
        <v>0</v>
      </c>
      <c r="R138" s="2089"/>
      <c r="S138" s="1206"/>
      <c r="T138" s="1206"/>
      <c r="U138" s="1206"/>
      <c r="V138" s="1206"/>
      <c r="W138" s="1387" t="s">
        <v>500</v>
      </c>
      <c r="X138" s="5715">
        <f>'Оз 16,00'!BV16</f>
        <v>0</v>
      </c>
      <c r="Y138" s="5711"/>
      <c r="Z138" s="3290"/>
      <c r="AA138" s="5723"/>
      <c r="AB138" s="1206"/>
      <c r="AC138" s="1206"/>
      <c r="AD138" s="1206"/>
      <c r="AE138" s="1387" t="s">
        <v>769</v>
      </c>
      <c r="AF138" s="1387"/>
      <c r="AG138" s="5710">
        <f t="shared" ref="AG138:AG143" si="65">AF138-AH138</f>
        <v>0</v>
      </c>
      <c r="AH138" s="2087"/>
      <c r="AI138" s="5723"/>
      <c r="AJ138" s="1206"/>
      <c r="AK138" s="1206"/>
      <c r="AL138" s="1387" t="s">
        <v>769</v>
      </c>
      <c r="AM138" s="2582"/>
      <c r="AN138" s="3291"/>
      <c r="AO138" s="5723"/>
      <c r="AP138" s="1206"/>
      <c r="AQ138" s="1387" t="s">
        <v>769</v>
      </c>
      <c r="AR138" s="2582"/>
      <c r="AS138" s="5723"/>
      <c r="AT138" s="1206"/>
      <c r="AU138" s="1387" t="s">
        <v>769</v>
      </c>
      <c r="AV138" s="2582"/>
      <c r="AW138" s="1221"/>
      <c r="AX138" s="5723"/>
      <c r="AY138" s="1206"/>
      <c r="AZ138" s="1387" t="s">
        <v>769</v>
      </c>
      <c r="BA138" s="2582"/>
      <c r="BB138" s="5723"/>
      <c r="BC138" s="1206"/>
      <c r="BD138" s="1387" t="s">
        <v>769</v>
      </c>
      <c r="BE138" s="2582"/>
      <c r="BF138" s="1221"/>
    </row>
    <row r="139" spans="2:58" ht="19.5" hidden="1" customHeight="1">
      <c r="B139" s="5723"/>
      <c r="C139" s="1206"/>
      <c r="D139" s="1206"/>
      <c r="E139" s="1206"/>
      <c r="F139" s="1206"/>
      <c r="G139" s="1387" t="s">
        <v>430</v>
      </c>
      <c r="H139" s="5708">
        <f>'Оз 5;30'!BW20</f>
        <v>0</v>
      </c>
      <c r="I139" s="2087"/>
      <c r="J139" s="3286"/>
      <c r="K139" s="5723"/>
      <c r="L139" s="1206"/>
      <c r="M139" s="1206"/>
      <c r="N139" s="1206"/>
      <c r="O139" s="1387" t="s">
        <v>430</v>
      </c>
      <c r="P139" s="1387"/>
      <c r="Q139" s="5710">
        <f t="shared" si="64"/>
        <v>0</v>
      </c>
      <c r="R139" s="2089"/>
      <c r="S139" s="1206"/>
      <c r="T139" s="1206"/>
      <c r="U139" s="1206"/>
      <c r="V139" s="1206"/>
      <c r="W139" s="5724" t="s">
        <v>315</v>
      </c>
      <c r="X139" s="5715">
        <f>'Оз 16,00'!BV17</f>
        <v>0</v>
      </c>
      <c r="Y139" s="5711"/>
      <c r="Z139" s="3290"/>
      <c r="AA139" s="5723"/>
      <c r="AB139" s="1206"/>
      <c r="AC139" s="1206"/>
      <c r="AD139" s="1206"/>
      <c r="AE139" s="1387" t="s">
        <v>430</v>
      </c>
      <c r="AF139" s="1387"/>
      <c r="AG139" s="5710">
        <f t="shared" si="65"/>
        <v>0</v>
      </c>
      <c r="AH139" s="2087"/>
      <c r="AI139" s="5723"/>
      <c r="AJ139" s="1206"/>
      <c r="AK139" s="1206"/>
      <c r="AL139" s="1387" t="s">
        <v>430</v>
      </c>
      <c r="AM139" s="2582"/>
      <c r="AN139" s="3291"/>
      <c r="AO139" s="5723"/>
      <c r="AP139" s="1206"/>
      <c r="AQ139" s="1387" t="s">
        <v>430</v>
      </c>
      <c r="AR139" s="2582"/>
      <c r="AS139" s="5723"/>
      <c r="AT139" s="1206"/>
      <c r="AU139" s="1387" t="s">
        <v>430</v>
      </c>
      <c r="AV139" s="2582"/>
      <c r="AW139" s="1221"/>
      <c r="AX139" s="5723"/>
      <c r="AY139" s="1206"/>
      <c r="AZ139" s="1387" t="s">
        <v>430</v>
      </c>
      <c r="BA139" s="2582"/>
      <c r="BB139" s="5723"/>
      <c r="BC139" s="1206"/>
      <c r="BD139" s="1387" t="s">
        <v>430</v>
      </c>
      <c r="BE139" s="2582"/>
      <c r="BF139" s="1221"/>
    </row>
    <row r="140" spans="2:58" ht="19.5" hidden="1" customHeight="1" thickBot="1">
      <c r="B140" s="5723"/>
      <c r="C140" s="1206"/>
      <c r="D140" s="1206"/>
      <c r="E140" s="1206"/>
      <c r="F140" s="1206"/>
      <c r="G140" s="1387" t="s">
        <v>315</v>
      </c>
      <c r="H140" s="5708">
        <f>'Оз 5;30'!BW21</f>
        <v>0</v>
      </c>
      <c r="I140" s="2087"/>
      <c r="J140" s="3286"/>
      <c r="K140" s="5723"/>
      <c r="L140" s="1206"/>
      <c r="M140" s="1206"/>
      <c r="N140" s="1206"/>
      <c r="O140" s="1387" t="s">
        <v>315</v>
      </c>
      <c r="P140" s="1387"/>
      <c r="Q140" s="5710">
        <f t="shared" si="64"/>
        <v>0</v>
      </c>
      <c r="R140" s="2089"/>
      <c r="S140" s="5725"/>
      <c r="T140" s="5725"/>
      <c r="U140" s="5725"/>
      <c r="V140" s="5725"/>
      <c r="W140" s="1392" t="s">
        <v>643</v>
      </c>
      <c r="X140" s="5708">
        <f>'Оз 16,00'!BV18</f>
        <v>0</v>
      </c>
      <c r="Y140" s="5729"/>
      <c r="Z140" s="3290"/>
      <c r="AA140" s="5723"/>
      <c r="AB140" s="1206"/>
      <c r="AC140" s="1206"/>
      <c r="AD140" s="1206"/>
      <c r="AE140" s="1387" t="s">
        <v>315</v>
      </c>
      <c r="AF140" s="1387"/>
      <c r="AG140" s="5710">
        <f t="shared" si="65"/>
        <v>0</v>
      </c>
      <c r="AH140" s="2087"/>
      <c r="AI140" s="5723"/>
      <c r="AJ140" s="1206"/>
      <c r="AK140" s="1206"/>
      <c r="AL140" s="1387" t="s">
        <v>315</v>
      </c>
      <c r="AM140" s="2582"/>
      <c r="AN140" s="3291"/>
      <c r="AO140" s="5723"/>
      <c r="AP140" s="1206"/>
      <c r="AQ140" s="1387" t="s">
        <v>315</v>
      </c>
      <c r="AR140" s="2582"/>
      <c r="AS140" s="5723"/>
      <c r="AT140" s="1206"/>
      <c r="AU140" s="1387" t="s">
        <v>315</v>
      </c>
      <c r="AV140" s="2582"/>
      <c r="AW140" s="1221"/>
      <c r="AX140" s="5723"/>
      <c r="AY140" s="1206"/>
      <c r="AZ140" s="1387" t="s">
        <v>315</v>
      </c>
      <c r="BA140" s="2582"/>
      <c r="BB140" s="5723"/>
      <c r="BC140" s="1206"/>
      <c r="BD140" s="1387" t="s">
        <v>315</v>
      </c>
      <c r="BE140" s="2582"/>
      <c r="BF140" s="1221"/>
    </row>
    <row r="141" spans="2:58" ht="19.5" hidden="1" customHeight="1">
      <c r="B141" s="5750"/>
      <c r="C141" s="1109"/>
      <c r="D141" s="1109"/>
      <c r="E141" s="1109"/>
      <c r="F141" s="5751"/>
      <c r="G141" s="1387" t="s">
        <v>643</v>
      </c>
      <c r="H141" s="5708">
        <f>'Оз 5;30'!BW22</f>
        <v>0</v>
      </c>
      <c r="I141" s="2087"/>
      <c r="J141" s="3286"/>
      <c r="K141" s="5752"/>
      <c r="L141" s="1109"/>
      <c r="M141" s="1109"/>
      <c r="N141" s="1109"/>
      <c r="O141" s="1387" t="s">
        <v>643</v>
      </c>
      <c r="P141" s="1387"/>
      <c r="Q141" s="5710">
        <f t="shared" si="64"/>
        <v>0</v>
      </c>
      <c r="R141" s="2089"/>
      <c r="S141" s="5741"/>
      <c r="T141" s="5741"/>
      <c r="U141" s="5741"/>
      <c r="V141" s="5741"/>
      <c r="W141" s="5741"/>
      <c r="X141" s="5741"/>
      <c r="Y141" s="5741"/>
      <c r="Z141" s="5741"/>
      <c r="AA141" s="5752"/>
      <c r="AB141" s="1220"/>
      <c r="AC141" s="1220"/>
      <c r="AD141" s="1220"/>
      <c r="AE141" s="1387" t="s">
        <v>643</v>
      </c>
      <c r="AF141" s="1387"/>
      <c r="AG141" s="5710">
        <f t="shared" si="65"/>
        <v>0</v>
      </c>
      <c r="AH141" s="2087"/>
      <c r="AI141" s="5753"/>
      <c r="AJ141" s="1220"/>
      <c r="AK141" s="1220"/>
      <c r="AL141" s="1387" t="s">
        <v>643</v>
      </c>
      <c r="AM141" s="2582"/>
      <c r="AO141" s="5723"/>
      <c r="AP141" s="1206"/>
      <c r="AQ141" s="1387" t="s">
        <v>643</v>
      </c>
      <c r="AR141" s="2582"/>
      <c r="AS141" s="5723"/>
      <c r="AT141" s="1206"/>
      <c r="AU141" s="1387" t="s">
        <v>643</v>
      </c>
      <c r="AV141" s="2582"/>
      <c r="AW141" s="1221"/>
      <c r="AX141" s="5723"/>
      <c r="AY141" s="1206"/>
      <c r="AZ141" s="1387" t="s">
        <v>643</v>
      </c>
      <c r="BA141" s="2582"/>
      <c r="BB141" s="5723"/>
      <c r="BC141" s="1206"/>
      <c r="BD141" s="1387" t="s">
        <v>643</v>
      </c>
      <c r="BE141" s="2582"/>
      <c r="BF141" s="1221"/>
    </row>
    <row r="142" spans="2:58" ht="19.5" hidden="1" customHeight="1">
      <c r="B142" s="5750"/>
      <c r="C142" s="1109"/>
      <c r="D142" s="1109"/>
      <c r="E142" s="1109"/>
      <c r="F142" s="5751"/>
      <c r="G142" s="1387" t="s">
        <v>858</v>
      </c>
      <c r="H142" s="5708">
        <f>'Оз 5;30'!BW23</f>
        <v>0</v>
      </c>
      <c r="I142" s="2087"/>
      <c r="J142" s="3286"/>
      <c r="K142" s="5752"/>
      <c r="L142" s="1109"/>
      <c r="M142" s="1109"/>
      <c r="N142" s="1109"/>
      <c r="O142" s="1387" t="s">
        <v>858</v>
      </c>
      <c r="P142" s="1387"/>
      <c r="Q142" s="5710">
        <f t="shared" si="64"/>
        <v>0</v>
      </c>
      <c r="R142" s="2089"/>
      <c r="S142" s="5741"/>
      <c r="T142" s="5741"/>
      <c r="U142" s="5741"/>
      <c r="V142" s="5741"/>
      <c r="W142" s="5741"/>
      <c r="X142" s="5741"/>
      <c r="Y142" s="5741"/>
      <c r="Z142" s="5741"/>
      <c r="AA142" s="5752"/>
      <c r="AB142" s="1220"/>
      <c r="AC142" s="1220"/>
      <c r="AD142" s="1220"/>
      <c r="AE142" s="1387" t="s">
        <v>858</v>
      </c>
      <c r="AF142" s="1387"/>
      <c r="AG142" s="5710">
        <f t="shared" si="65"/>
        <v>0</v>
      </c>
      <c r="AH142" s="2087"/>
      <c r="AI142" s="5753"/>
      <c r="AJ142" s="1220"/>
      <c r="AK142" s="1220"/>
      <c r="AL142" s="1387" t="s">
        <v>770</v>
      </c>
      <c r="AM142" s="2582"/>
      <c r="AO142" s="5723"/>
      <c r="AP142" s="1206"/>
      <c r="AQ142" s="1387" t="s">
        <v>770</v>
      </c>
      <c r="AR142" s="2582"/>
      <c r="AS142" s="5723"/>
      <c r="AT142" s="1206"/>
      <c r="AU142" s="1387" t="s">
        <v>770</v>
      </c>
      <c r="AV142" s="2582"/>
      <c r="AW142" s="1221"/>
      <c r="AX142" s="5723"/>
      <c r="AY142" s="1206"/>
      <c r="AZ142" s="1387" t="s">
        <v>770</v>
      </c>
      <c r="BA142" s="2582"/>
      <c r="BB142" s="5723"/>
      <c r="BC142" s="1206"/>
      <c r="BD142" s="1387" t="s">
        <v>770</v>
      </c>
      <c r="BE142" s="2582"/>
      <c r="BF142" s="1221"/>
    </row>
    <row r="143" spans="2:58" ht="19.5" hidden="1" customHeight="1" thickBot="1">
      <c r="B143" s="5754"/>
      <c r="C143" s="5755"/>
      <c r="D143" s="5755"/>
      <c r="E143" s="5755"/>
      <c r="F143" s="5756"/>
      <c r="G143" s="1392" t="s">
        <v>771</v>
      </c>
      <c r="H143" s="5708">
        <f>'Оз 5;30'!BW24</f>
        <v>0</v>
      </c>
      <c r="I143" s="5731"/>
      <c r="J143" s="3287"/>
      <c r="K143" s="5757"/>
      <c r="L143" s="5755"/>
      <c r="M143" s="5755"/>
      <c r="N143" s="5755"/>
      <c r="O143" s="1392" t="s">
        <v>771</v>
      </c>
      <c r="P143" s="5739"/>
      <c r="Q143" s="5710">
        <f t="shared" si="64"/>
        <v>0</v>
      </c>
      <c r="R143" s="5733"/>
      <c r="S143" s="5741"/>
      <c r="T143" s="5741"/>
      <c r="U143" s="5741"/>
      <c r="V143" s="5741"/>
      <c r="W143" s="5741"/>
      <c r="X143" s="5741"/>
      <c r="Y143" s="5741"/>
      <c r="Z143" s="5741"/>
      <c r="AA143" s="5757"/>
      <c r="AB143" s="3679"/>
      <c r="AC143" s="3679"/>
      <c r="AD143" s="3679"/>
      <c r="AE143" s="1392" t="s">
        <v>771</v>
      </c>
      <c r="AF143" s="5739"/>
      <c r="AG143" s="5710">
        <f t="shared" si="65"/>
        <v>0</v>
      </c>
      <c r="AH143" s="5731"/>
      <c r="AI143" s="5758"/>
      <c r="AJ143" s="3679"/>
      <c r="AK143" s="3679"/>
      <c r="AL143" s="1392" t="s">
        <v>771</v>
      </c>
      <c r="AM143" s="3688"/>
      <c r="AO143" s="5730"/>
      <c r="AP143" s="5725"/>
      <c r="AQ143" s="1392" t="s">
        <v>771</v>
      </c>
      <c r="AR143" s="3688"/>
      <c r="AS143" s="5730"/>
      <c r="AT143" s="5725"/>
      <c r="AU143" s="1392" t="s">
        <v>771</v>
      </c>
      <c r="AV143" s="3688"/>
      <c r="AW143" s="1221"/>
      <c r="AX143" s="5730"/>
      <c r="AY143" s="5725"/>
      <c r="AZ143" s="1392" t="s">
        <v>771</v>
      </c>
      <c r="BA143" s="3688"/>
      <c r="BB143" s="5730"/>
      <c r="BC143" s="5725"/>
      <c r="BD143" s="1392" t="s">
        <v>771</v>
      </c>
      <c r="BE143" s="3688"/>
      <c r="BF143" s="1221"/>
    </row>
    <row r="144" spans="2:58" ht="19.5" hidden="1" customHeight="1">
      <c r="B144" s="5740"/>
      <c r="C144" s="5741"/>
      <c r="D144" s="5741"/>
      <c r="E144" s="5741"/>
      <c r="F144" s="5742"/>
      <c r="G144" s="5742"/>
      <c r="H144" s="5742"/>
      <c r="I144" s="5742"/>
      <c r="J144" s="5742"/>
      <c r="K144" s="5741"/>
      <c r="L144" s="5741"/>
      <c r="M144" s="5741"/>
      <c r="N144" s="5741"/>
      <c r="O144" s="5741"/>
      <c r="P144" s="5741"/>
      <c r="Q144" s="5741"/>
      <c r="R144" s="5741"/>
      <c r="S144" s="5741"/>
      <c r="T144" s="5741"/>
      <c r="U144" s="5741"/>
      <c r="V144" s="5741"/>
      <c r="W144" s="5741"/>
      <c r="X144" s="5741"/>
      <c r="Y144" s="5741"/>
      <c r="Z144" s="5741"/>
      <c r="AA144" s="5741"/>
      <c r="AB144" s="1221"/>
      <c r="AC144" s="1221"/>
      <c r="AD144" s="1221"/>
      <c r="AE144" s="1221"/>
      <c r="AF144" s="1221"/>
      <c r="AG144" s="1221"/>
      <c r="AH144" s="1221"/>
      <c r="AI144" s="1221"/>
      <c r="AJ144" s="1221"/>
      <c r="AK144" s="1221"/>
      <c r="AL144" s="1221"/>
      <c r="AM144" s="1221"/>
      <c r="AO144" s="1221"/>
      <c r="AP144" s="1221"/>
      <c r="AQ144" s="1221"/>
      <c r="AR144" s="1221"/>
      <c r="AS144" s="1221"/>
      <c r="AT144" s="1221"/>
      <c r="AU144" s="1221"/>
      <c r="AV144" s="1221"/>
      <c r="AW144" s="1221"/>
      <c r="AX144" s="1221"/>
      <c r="AY144" s="1221"/>
      <c r="AZ144" s="1221"/>
      <c r="BA144" s="1221"/>
      <c r="BB144" s="1221"/>
      <c r="BC144" s="1221"/>
      <c r="BD144" s="1221"/>
      <c r="BE144" s="1221"/>
      <c r="BF144" s="1221"/>
    </row>
    <row r="145" spans="2:58" ht="19.5" customHeight="1" thickBot="1">
      <c r="B145" s="5740"/>
      <c r="C145" s="5741"/>
      <c r="D145" s="5741"/>
      <c r="E145" s="5741"/>
      <c r="F145" s="5742"/>
      <c r="G145" s="5742"/>
      <c r="H145" s="5742"/>
      <c r="I145" s="5742"/>
      <c r="J145" s="5742"/>
      <c r="K145" s="5741"/>
      <c r="L145" s="5741"/>
      <c r="M145" s="5741"/>
      <c r="N145" s="5741"/>
      <c r="O145" s="5741"/>
      <c r="P145" s="5741"/>
      <c r="Q145" s="5741"/>
      <c r="R145" s="5741"/>
      <c r="S145" s="5741"/>
      <c r="T145" s="5741"/>
      <c r="U145" s="5741"/>
      <c r="V145" s="5741"/>
      <c r="W145" s="5741"/>
      <c r="X145" s="5741"/>
      <c r="Y145" s="5741"/>
      <c r="Z145" s="5741"/>
      <c r="AA145" s="5741"/>
      <c r="AB145" s="1221"/>
      <c r="AC145" s="1221"/>
      <c r="AD145" s="1221"/>
      <c r="AE145" s="1221"/>
      <c r="AF145" s="1221"/>
      <c r="AG145" s="1221"/>
      <c r="AH145" s="1221"/>
      <c r="AI145" s="1221"/>
      <c r="AJ145" s="1221"/>
      <c r="AK145" s="1221"/>
      <c r="AL145" s="1221"/>
      <c r="AM145" s="1221"/>
      <c r="AO145" s="1221"/>
      <c r="AP145" s="1221"/>
      <c r="AQ145" s="1221"/>
      <c r="AR145" s="1221"/>
      <c r="AS145" s="1221"/>
      <c r="AT145" s="1221"/>
      <c r="AU145" s="1221"/>
      <c r="AV145" s="1221"/>
      <c r="AW145" s="1221"/>
      <c r="AX145" s="1221"/>
      <c r="AY145" s="1221"/>
      <c r="AZ145" s="1221"/>
      <c r="BA145" s="1221"/>
      <c r="BB145" s="1221"/>
      <c r="BC145" s="1221"/>
      <c r="BD145" s="1221"/>
      <c r="BE145" s="1221"/>
      <c r="BF145" s="1221"/>
    </row>
    <row r="146" spans="2:58" ht="18" customHeight="1">
      <c r="B146" s="4111">
        <f>B1</f>
        <v>44606</v>
      </c>
      <c r="C146" s="5734"/>
      <c r="D146" s="3669"/>
      <c r="E146" s="3670"/>
      <c r="F146" s="3670">
        <v>0.22916666666666666</v>
      </c>
      <c r="G146" s="3670"/>
      <c r="H146" s="3670"/>
      <c r="I146" s="3671"/>
      <c r="J146" s="3670"/>
      <c r="K146" s="3669"/>
      <c r="L146" s="3670"/>
      <c r="M146" s="3670"/>
      <c r="N146" s="3672">
        <v>0.54166666666666663</v>
      </c>
      <c r="O146" s="3672"/>
      <c r="P146" s="3672"/>
      <c r="Q146" s="3672"/>
      <c r="R146" s="3671"/>
      <c r="S146" s="3673"/>
      <c r="T146" s="3672"/>
      <c r="U146" s="3672"/>
      <c r="V146" s="3672">
        <v>0.66666666666666663</v>
      </c>
      <c r="W146" s="3672"/>
      <c r="X146" s="3672"/>
      <c r="Y146" s="3674"/>
      <c r="Z146" s="3672"/>
      <c r="AA146" s="3673"/>
      <c r="AB146" s="3672"/>
      <c r="AC146" s="3672"/>
      <c r="AD146" s="3672">
        <v>0.79166666666666663</v>
      </c>
      <c r="AE146" s="3672"/>
      <c r="AF146" s="3672"/>
      <c r="AG146" s="3672"/>
      <c r="AH146" s="3674"/>
      <c r="AI146" s="5527"/>
      <c r="AJ146" s="5527"/>
      <c r="AK146" s="5527" t="s">
        <v>311</v>
      </c>
      <c r="AL146" s="5527"/>
      <c r="AM146" s="5528"/>
      <c r="AO146" s="5529" t="s">
        <v>868</v>
      </c>
      <c r="AP146" s="5695"/>
      <c r="AQ146" s="5696">
        <v>0</v>
      </c>
      <c r="AR146" s="5532"/>
      <c r="AS146" s="5529" t="str">
        <f>AO146</f>
        <v>Павильон Оазис     Восток 5</v>
      </c>
      <c r="AT146" s="5695"/>
      <c r="AU146" s="5696">
        <v>0</v>
      </c>
      <c r="AV146" s="5532"/>
      <c r="AW146" s="1221"/>
      <c r="AX146" s="5529" t="str">
        <f>AO146</f>
        <v>Павильон Оазис     Восток 5</v>
      </c>
      <c r="AY146" s="5695"/>
      <c r="AZ146" s="5696">
        <v>0</v>
      </c>
      <c r="BA146" s="5532"/>
      <c r="BB146" s="5529" t="str">
        <f>AO146</f>
        <v>Павильон Оазис     Восток 5</v>
      </c>
      <c r="BC146" s="5695"/>
      <c r="BD146" s="5696">
        <v>0</v>
      </c>
      <c r="BE146" s="5532"/>
      <c r="BF146" s="1221"/>
    </row>
    <row r="147" spans="2:58" ht="16.5" customHeight="1" thickBot="1">
      <c r="B147" s="5735"/>
      <c r="C147" s="5736"/>
      <c r="D147" s="1134"/>
      <c r="E147" s="1133"/>
      <c r="F147" s="1134" t="s">
        <v>899</v>
      </c>
      <c r="G147" s="1133"/>
      <c r="H147" s="1133"/>
      <c r="I147" s="1161"/>
      <c r="J147" s="1133"/>
      <c r="K147" s="1134"/>
      <c r="L147" s="1133"/>
      <c r="M147" s="1133"/>
      <c r="N147" s="1186" t="str">
        <f>F147</f>
        <v>Павильон Оазис Изумруд</v>
      </c>
      <c r="O147" s="1186"/>
      <c r="P147" s="1186"/>
      <c r="Q147" s="1186"/>
      <c r="R147" s="1161"/>
      <c r="S147" s="1187"/>
      <c r="T147" s="1186"/>
      <c r="U147" s="1186"/>
      <c r="V147" s="1186" t="str">
        <f>F147</f>
        <v>Павильон Оазис Изумруд</v>
      </c>
      <c r="W147" s="1186"/>
      <c r="X147" s="1186"/>
      <c r="Y147" s="1200"/>
      <c r="Z147" s="1186"/>
      <c r="AA147" s="1187"/>
      <c r="AB147" s="1186"/>
      <c r="AC147" s="1186"/>
      <c r="AD147" s="1186" t="str">
        <f>F147</f>
        <v>Павильон Оазис Изумруд</v>
      </c>
      <c r="AE147" s="1186"/>
      <c r="AF147" s="1186"/>
      <c r="AG147" s="1186"/>
      <c r="AH147" s="1200"/>
      <c r="AI147" s="1186"/>
      <c r="AJ147" s="1186"/>
      <c r="AK147" s="1186" t="str">
        <f>F147</f>
        <v>Павильон Оазис Изумруд</v>
      </c>
      <c r="AL147" s="1186"/>
      <c r="AM147" s="1200"/>
      <c r="AN147" s="1206"/>
      <c r="AO147" s="5697"/>
      <c r="AP147" s="5698"/>
      <c r="AQ147" s="5699"/>
      <c r="AR147" s="5700"/>
      <c r="AS147" s="5697"/>
      <c r="AT147" s="5698"/>
      <c r="AU147" s="5699"/>
      <c r="AV147" s="5700"/>
      <c r="AW147" s="5543"/>
      <c r="AX147" s="5697"/>
      <c r="AY147" s="5698"/>
      <c r="AZ147" s="5699"/>
      <c r="BA147" s="5700"/>
      <c r="BB147" s="5697"/>
      <c r="BC147" s="5698"/>
      <c r="BD147" s="5699"/>
      <c r="BE147" s="5700"/>
      <c r="BF147" s="1221"/>
    </row>
    <row r="148" spans="2:58" ht="23.25" customHeight="1">
      <c r="B148" s="5544" t="s">
        <v>1</v>
      </c>
      <c r="C148" s="5551"/>
      <c r="D148" s="5701">
        <v>0.22916666666666666</v>
      </c>
      <c r="E148" s="5553" t="s">
        <v>250</v>
      </c>
      <c r="F148" s="5554" t="s">
        <v>17</v>
      </c>
      <c r="G148" s="5549" t="s">
        <v>393</v>
      </c>
      <c r="H148" s="5549"/>
      <c r="I148" s="5550"/>
      <c r="J148" s="5702"/>
      <c r="K148" s="5552">
        <v>0.54166666666666663</v>
      </c>
      <c r="L148" s="5553" t="s">
        <v>6</v>
      </c>
      <c r="M148" s="5553" t="s">
        <v>229</v>
      </c>
      <c r="N148" s="5554" t="s">
        <v>17</v>
      </c>
      <c r="O148" s="5549" t="s">
        <v>692</v>
      </c>
      <c r="P148" s="5549"/>
      <c r="Q148" s="5549"/>
      <c r="R148" s="5550"/>
      <c r="S148" s="5703">
        <v>0.66666666666666663</v>
      </c>
      <c r="T148" s="5553" t="s">
        <v>6</v>
      </c>
      <c r="U148" s="5553" t="s">
        <v>229</v>
      </c>
      <c r="V148" s="5554" t="s">
        <v>17</v>
      </c>
      <c r="W148" s="5549" t="s">
        <v>312</v>
      </c>
      <c r="X148" s="5549"/>
      <c r="Y148" s="5549"/>
      <c r="Z148" s="5702"/>
      <c r="AA148" s="5552">
        <v>0.79166666666666663</v>
      </c>
      <c r="AB148" s="5553" t="s">
        <v>6</v>
      </c>
      <c r="AC148" s="5553" t="s">
        <v>229</v>
      </c>
      <c r="AD148" s="5554" t="s">
        <v>17</v>
      </c>
      <c r="AE148" s="5555" t="s">
        <v>691</v>
      </c>
      <c r="AF148" s="5549"/>
      <c r="AG148" s="5549"/>
      <c r="AH148" s="5550"/>
      <c r="AI148" s="5704" t="s">
        <v>249</v>
      </c>
      <c r="AJ148" s="5553" t="s">
        <v>250</v>
      </c>
      <c r="AK148" s="5554" t="s">
        <v>17</v>
      </c>
      <c r="AL148" s="5563" t="s">
        <v>314</v>
      </c>
      <c r="AM148" s="5565"/>
      <c r="AN148" s="5705"/>
      <c r="AO148" s="5544"/>
      <c r="AP148" s="5553" t="s">
        <v>229</v>
      </c>
      <c r="AQ148" s="5706" t="s">
        <v>314</v>
      </c>
      <c r="AR148" s="5707"/>
      <c r="AS148" s="5544"/>
      <c r="AT148" s="5553" t="s">
        <v>229</v>
      </c>
      <c r="AU148" s="5706" t="s">
        <v>314</v>
      </c>
      <c r="AV148" s="5707"/>
      <c r="AW148" s="1221"/>
      <c r="AX148" s="5544"/>
      <c r="AY148" s="5553" t="s">
        <v>229</v>
      </c>
      <c r="AZ148" s="5706" t="s">
        <v>314</v>
      </c>
      <c r="BA148" s="5707"/>
      <c r="BB148" s="5544"/>
      <c r="BC148" s="5553" t="s">
        <v>229</v>
      </c>
      <c r="BD148" s="5706" t="s">
        <v>314</v>
      </c>
      <c r="BE148" s="5707"/>
      <c r="BF148" s="1221"/>
    </row>
    <row r="149" spans="2:58" ht="19.5" customHeight="1">
      <c r="B149" s="2082">
        <v>1</v>
      </c>
      <c r="C149" s="1372" t="s">
        <v>767</v>
      </c>
      <c r="D149" s="1372">
        <v>3</v>
      </c>
      <c r="E149" s="1372">
        <v>3</v>
      </c>
      <c r="F149" s="5572">
        <f>D149-E149</f>
        <v>0</v>
      </c>
      <c r="G149" s="2573" t="s">
        <v>39</v>
      </c>
      <c r="H149" s="5708">
        <f>'Оз 5;30'!CG12</f>
        <v>2</v>
      </c>
      <c r="I149" s="2087">
        <v>2</v>
      </c>
      <c r="J149" s="5709"/>
      <c r="K149" s="1372">
        <v>3</v>
      </c>
      <c r="L149" s="1372"/>
      <c r="M149" s="1372"/>
      <c r="N149" s="5572">
        <f>K149-L149+M149</f>
        <v>3</v>
      </c>
      <c r="O149" s="2573" t="s">
        <v>39</v>
      </c>
      <c r="P149" s="2573"/>
      <c r="Q149" s="5710">
        <f>'Оз 13;00'!CG12</f>
        <v>4</v>
      </c>
      <c r="R149" s="2089">
        <v>4</v>
      </c>
      <c r="S149" s="5579"/>
      <c r="T149" s="1372"/>
      <c r="U149" s="1372"/>
      <c r="V149" s="5572">
        <f>S149-T149+U149</f>
        <v>0</v>
      </c>
      <c r="W149" s="2573" t="s">
        <v>39</v>
      </c>
      <c r="X149" s="5710">
        <f>'Оз 16,00'!CF9</f>
        <v>0</v>
      </c>
      <c r="Y149" s="5711"/>
      <c r="Z149" s="5709"/>
      <c r="AA149" s="5580">
        <v>1</v>
      </c>
      <c r="AB149" s="1372"/>
      <c r="AC149" s="1372">
        <v>4</v>
      </c>
      <c r="AD149" s="5572">
        <f t="shared" ref="AD149:AD151" si="66">AA149-AB149+AC149</f>
        <v>5</v>
      </c>
      <c r="AE149" s="1387" t="s">
        <v>39</v>
      </c>
      <c r="AF149" s="2573"/>
      <c r="AG149" s="5710">
        <f>'Оз 19;00'!CG12</f>
        <v>6</v>
      </c>
      <c r="AH149" s="2087">
        <v>6</v>
      </c>
      <c r="AI149" s="5580"/>
      <c r="AJ149" s="1372"/>
      <c r="AK149" s="5572">
        <f>AI149-AJ149</f>
        <v>0</v>
      </c>
      <c r="AL149" s="1387" t="s">
        <v>39</v>
      </c>
      <c r="AM149" s="2582"/>
      <c r="AN149" s="3291"/>
      <c r="AO149" s="5635" t="s">
        <v>767</v>
      </c>
      <c r="AP149" s="5636"/>
      <c r="AQ149" s="2573" t="s">
        <v>39</v>
      </c>
      <c r="AR149" s="2582"/>
      <c r="AS149" s="5635" t="s">
        <v>767</v>
      </c>
      <c r="AT149" s="5636"/>
      <c r="AU149" s="2573" t="s">
        <v>39</v>
      </c>
      <c r="AV149" s="2582"/>
      <c r="AW149" s="1221"/>
      <c r="AX149" s="5635" t="s">
        <v>767</v>
      </c>
      <c r="AY149" s="5636"/>
      <c r="AZ149" s="2573" t="s">
        <v>39</v>
      </c>
      <c r="BA149" s="2582"/>
      <c r="BB149" s="5635" t="s">
        <v>767</v>
      </c>
      <c r="BC149" s="5636"/>
      <c r="BD149" s="2573" t="s">
        <v>39</v>
      </c>
      <c r="BE149" s="2582"/>
      <c r="BF149" s="1221"/>
    </row>
    <row r="150" spans="2:58" ht="19.5" customHeight="1">
      <c r="B150" s="2082">
        <v>2</v>
      </c>
      <c r="C150" s="1372" t="s">
        <v>455</v>
      </c>
      <c r="D150" s="1372">
        <v>40</v>
      </c>
      <c r="E150" s="1372"/>
      <c r="F150" s="5572">
        <f>D150-E150</f>
        <v>40</v>
      </c>
      <c r="G150" s="2573" t="s">
        <v>44</v>
      </c>
      <c r="H150" s="5708">
        <f>'Оз 5;30'!CG13</f>
        <v>1</v>
      </c>
      <c r="I150" s="2087">
        <v>1</v>
      </c>
      <c r="J150" s="5709"/>
      <c r="K150" s="1372">
        <v>40</v>
      </c>
      <c r="L150" s="1372"/>
      <c r="M150" s="1372"/>
      <c r="N150" s="5572">
        <f>K150-L150+M150</f>
        <v>40</v>
      </c>
      <c r="O150" s="2573" t="s">
        <v>44</v>
      </c>
      <c r="P150" s="2573"/>
      <c r="Q150" s="5710">
        <f>'Оз 13;00'!CG13</f>
        <v>3</v>
      </c>
      <c r="R150" s="2089">
        <v>3</v>
      </c>
      <c r="S150" s="5579"/>
      <c r="T150" s="1372"/>
      <c r="U150" s="1372"/>
      <c r="V150" s="5572">
        <f t="shared" ref="V150" si="67">S150-T150+U150</f>
        <v>0</v>
      </c>
      <c r="W150" s="2573" t="s">
        <v>44</v>
      </c>
      <c r="X150" s="5710">
        <f>'Оз 16,00'!CF10</f>
        <v>0</v>
      </c>
      <c r="Y150" s="5711"/>
      <c r="Z150" s="5709"/>
      <c r="AA150" s="5580">
        <v>20</v>
      </c>
      <c r="AB150" s="1372"/>
      <c r="AC150" s="1372"/>
      <c r="AD150" s="5572">
        <f>AA150-AB150+AC150</f>
        <v>20</v>
      </c>
      <c r="AE150" s="1387" t="s">
        <v>44</v>
      </c>
      <c r="AF150" s="2573"/>
      <c r="AG150" s="5710">
        <f>'Оз 19;00'!CG13</f>
        <v>1</v>
      </c>
      <c r="AH150" s="2087">
        <v>1</v>
      </c>
      <c r="AI150" s="5580"/>
      <c r="AJ150" s="1372"/>
      <c r="AK150" s="5572">
        <f>AI150-AJ150</f>
        <v>0</v>
      </c>
      <c r="AL150" s="1387" t="s">
        <v>44</v>
      </c>
      <c r="AM150" s="2582"/>
      <c r="AN150" s="3291"/>
      <c r="AO150" s="5635" t="s">
        <v>455</v>
      </c>
      <c r="AP150" s="5636"/>
      <c r="AQ150" s="2573" t="s">
        <v>44</v>
      </c>
      <c r="AR150" s="2582"/>
      <c r="AS150" s="5635" t="s">
        <v>455</v>
      </c>
      <c r="AT150" s="5636"/>
      <c r="AU150" s="2573" t="s">
        <v>44</v>
      </c>
      <c r="AV150" s="2582"/>
      <c r="AW150" s="1221"/>
      <c r="AX150" s="5635" t="s">
        <v>455</v>
      </c>
      <c r="AY150" s="5636"/>
      <c r="AZ150" s="2573" t="s">
        <v>44</v>
      </c>
      <c r="BA150" s="2582"/>
      <c r="BB150" s="5635" t="s">
        <v>455</v>
      </c>
      <c r="BC150" s="5636"/>
      <c r="BD150" s="2573" t="s">
        <v>44</v>
      </c>
      <c r="BE150" s="2582"/>
      <c r="BF150" s="1221"/>
    </row>
    <row r="151" spans="2:58" ht="19.5" customHeight="1">
      <c r="B151" s="2082">
        <v>3</v>
      </c>
      <c r="C151" s="1372" t="s">
        <v>24</v>
      </c>
      <c r="D151" s="1372">
        <v>5</v>
      </c>
      <c r="E151" s="1372"/>
      <c r="F151" s="5572">
        <f t="shared" ref="F151:F153" si="68">D151-E151</f>
        <v>5</v>
      </c>
      <c r="G151" s="2573" t="s">
        <v>45</v>
      </c>
      <c r="H151" s="5714">
        <f>'Оз 5;30'!CG14</f>
        <v>1</v>
      </c>
      <c r="I151" s="2087">
        <v>1</v>
      </c>
      <c r="J151" s="5709"/>
      <c r="K151" s="1372">
        <v>5</v>
      </c>
      <c r="L151" s="1372"/>
      <c r="M151" s="1372"/>
      <c r="N151" s="5572">
        <f t="shared" ref="N151" si="69">K151-L151+M151</f>
        <v>5</v>
      </c>
      <c r="O151" s="2573" t="s">
        <v>45</v>
      </c>
      <c r="P151" s="2573"/>
      <c r="Q151" s="5710">
        <f>'Оз 13;00'!CG14</f>
        <v>0</v>
      </c>
      <c r="R151" s="2089"/>
      <c r="S151" s="5579"/>
      <c r="T151" s="1372"/>
      <c r="U151" s="1372"/>
      <c r="V151" s="5572">
        <f>S151-T151+U151</f>
        <v>0</v>
      </c>
      <c r="W151" s="2573" t="s">
        <v>45</v>
      </c>
      <c r="X151" s="5714">
        <f>'Оз 16,00'!CF11</f>
        <v>0</v>
      </c>
      <c r="Y151" s="5711"/>
      <c r="Z151" s="5709"/>
      <c r="AA151" s="5580">
        <v>5</v>
      </c>
      <c r="AB151" s="1372"/>
      <c r="AC151" s="1372"/>
      <c r="AD151" s="5572">
        <f t="shared" si="66"/>
        <v>5</v>
      </c>
      <c r="AE151" s="1387" t="s">
        <v>45</v>
      </c>
      <c r="AF151" s="2573"/>
      <c r="AG151" s="5710">
        <f>'Оз 19;00'!CG14</f>
        <v>0</v>
      </c>
      <c r="AH151" s="2087"/>
      <c r="AI151" s="5580"/>
      <c r="AJ151" s="1372"/>
      <c r="AK151" s="5572">
        <f t="shared" ref="AK151" si="70">AI151-AJ151</f>
        <v>0</v>
      </c>
      <c r="AL151" s="1387" t="s">
        <v>45</v>
      </c>
      <c r="AM151" s="2582"/>
      <c r="AN151" s="3291"/>
      <c r="AO151" s="5580" t="s">
        <v>24</v>
      </c>
      <c r="AP151" s="5636"/>
      <c r="AQ151" s="2573" t="s">
        <v>45</v>
      </c>
      <c r="AR151" s="2582"/>
      <c r="AS151" s="5580" t="s">
        <v>24</v>
      </c>
      <c r="AT151" s="5636"/>
      <c r="AU151" s="2573" t="s">
        <v>45</v>
      </c>
      <c r="AV151" s="2582"/>
      <c r="AW151" s="1221"/>
      <c r="AX151" s="5580" t="s">
        <v>24</v>
      </c>
      <c r="AY151" s="5636"/>
      <c r="AZ151" s="2573" t="s">
        <v>45</v>
      </c>
      <c r="BA151" s="2582"/>
      <c r="BB151" s="5580" t="s">
        <v>24</v>
      </c>
      <c r="BC151" s="5636"/>
      <c r="BD151" s="2573" t="s">
        <v>45</v>
      </c>
      <c r="BE151" s="2582"/>
      <c r="BF151" s="1221"/>
    </row>
    <row r="152" spans="2:58" ht="19.5" customHeight="1">
      <c r="B152" s="2082">
        <v>4</v>
      </c>
      <c r="C152" s="1372" t="s">
        <v>456</v>
      </c>
      <c r="D152" s="1372">
        <v>40</v>
      </c>
      <c r="E152" s="1372"/>
      <c r="F152" s="5572">
        <f t="shared" si="68"/>
        <v>40</v>
      </c>
      <c r="G152" s="2573" t="s">
        <v>458</v>
      </c>
      <c r="H152" s="5715">
        <f>'Оз 5;30'!CG15</f>
        <v>5</v>
      </c>
      <c r="I152" s="2087">
        <v>5</v>
      </c>
      <c r="J152" s="5709"/>
      <c r="K152" s="1372">
        <v>40</v>
      </c>
      <c r="L152" s="1372"/>
      <c r="M152" s="1372"/>
      <c r="N152" s="5572">
        <f>K152-L152+M152</f>
        <v>40</v>
      </c>
      <c r="O152" s="2573" t="s">
        <v>458</v>
      </c>
      <c r="P152" s="2573"/>
      <c r="Q152" s="5710">
        <f>'Оз 13;00'!CG15</f>
        <v>5</v>
      </c>
      <c r="R152" s="2089">
        <v>5</v>
      </c>
      <c r="S152" s="5579"/>
      <c r="T152" s="1372"/>
      <c r="U152" s="1372"/>
      <c r="V152" s="5572">
        <f>S152-T152+U152</f>
        <v>0</v>
      </c>
      <c r="W152" s="2573" t="s">
        <v>458</v>
      </c>
      <c r="X152" s="5715">
        <f>'Оз 16,00'!CF12</f>
        <v>0</v>
      </c>
      <c r="Y152" s="5711"/>
      <c r="Z152" s="5709"/>
      <c r="AA152" s="5580">
        <v>40</v>
      </c>
      <c r="AB152" s="1372">
        <v>20</v>
      </c>
      <c r="AC152" s="1372"/>
      <c r="AD152" s="5572">
        <f>AA152-AB152+AC152</f>
        <v>20</v>
      </c>
      <c r="AE152" s="1387" t="s">
        <v>458</v>
      </c>
      <c r="AF152" s="2573"/>
      <c r="AG152" s="5710">
        <f>'Оз 19;00'!CG15</f>
        <v>0</v>
      </c>
      <c r="AH152" s="2087"/>
      <c r="AI152" s="5580"/>
      <c r="AJ152" s="1372"/>
      <c r="AK152" s="5572">
        <f>AI152-AJ152</f>
        <v>0</v>
      </c>
      <c r="AL152" s="1387" t="s">
        <v>458</v>
      </c>
      <c r="AM152" s="2582"/>
      <c r="AN152" s="3291"/>
      <c r="AO152" s="5580" t="s">
        <v>456</v>
      </c>
      <c r="AP152" s="5716"/>
      <c r="AQ152" s="2573" t="s">
        <v>458</v>
      </c>
      <c r="AR152" s="2582"/>
      <c r="AS152" s="5580" t="s">
        <v>456</v>
      </c>
      <c r="AT152" s="5716"/>
      <c r="AU152" s="2573" t="s">
        <v>458</v>
      </c>
      <c r="AV152" s="2582"/>
      <c r="AW152" s="1221"/>
      <c r="AX152" s="5580" t="s">
        <v>456</v>
      </c>
      <c r="AY152" s="5716"/>
      <c r="AZ152" s="2573" t="s">
        <v>458</v>
      </c>
      <c r="BA152" s="2582"/>
      <c r="BB152" s="5580" t="s">
        <v>456</v>
      </c>
      <c r="BC152" s="5716"/>
      <c r="BD152" s="2573" t="s">
        <v>458</v>
      </c>
      <c r="BE152" s="2582"/>
      <c r="BF152" s="1221"/>
    </row>
    <row r="153" spans="2:58" ht="19.5" customHeight="1">
      <c r="B153" s="2082">
        <v>5</v>
      </c>
      <c r="C153" s="1372" t="s">
        <v>457</v>
      </c>
      <c r="D153" s="1372">
        <v>2</v>
      </c>
      <c r="E153" s="1372">
        <v>-1</v>
      </c>
      <c r="F153" s="5572">
        <f t="shared" si="68"/>
        <v>3</v>
      </c>
      <c r="G153" s="3063" t="s">
        <v>735</v>
      </c>
      <c r="H153" s="5136">
        <v>10</v>
      </c>
      <c r="I153" s="5137"/>
      <c r="J153" s="3283"/>
      <c r="K153" s="1372">
        <v>1</v>
      </c>
      <c r="L153" s="1372"/>
      <c r="M153" s="1372"/>
      <c r="N153" s="5572">
        <f>K153-L153+M153</f>
        <v>1</v>
      </c>
      <c r="O153" s="3063" t="s">
        <v>735</v>
      </c>
      <c r="P153" s="3288"/>
      <c r="Q153" s="5136"/>
      <c r="R153" s="5137"/>
      <c r="S153" s="1206"/>
      <c r="T153" s="1206"/>
      <c r="U153" s="1206"/>
      <c r="V153" s="1206"/>
      <c r="W153" s="1387" t="s">
        <v>459</v>
      </c>
      <c r="X153" s="5714">
        <f>'Оз 16,00'!CF13</f>
        <v>0</v>
      </c>
      <c r="Y153" s="5711"/>
      <c r="Z153" s="3283"/>
      <c r="AA153" s="5580">
        <v>1</v>
      </c>
      <c r="AB153" s="1372"/>
      <c r="AC153" s="1372"/>
      <c r="AD153" s="5572">
        <f>AA153-AB153+AC153</f>
        <v>1</v>
      </c>
      <c r="AE153" s="3063" t="s">
        <v>735</v>
      </c>
      <c r="AF153" s="3288"/>
      <c r="AG153" s="5136"/>
      <c r="AH153" s="5137"/>
      <c r="AI153" s="5580"/>
      <c r="AJ153" s="1372"/>
      <c r="AK153" s="5572">
        <f>AI153-AJ153</f>
        <v>0</v>
      </c>
      <c r="AL153" s="3063" t="s">
        <v>735</v>
      </c>
      <c r="AM153" s="3071">
        <v>0</v>
      </c>
      <c r="AN153" s="3291"/>
      <c r="AO153" s="5580" t="s">
        <v>457</v>
      </c>
      <c r="AP153" s="1372"/>
      <c r="AQ153" s="2573" t="s">
        <v>459</v>
      </c>
      <c r="AR153" s="2582"/>
      <c r="AS153" s="5580" t="s">
        <v>457</v>
      </c>
      <c r="AT153" s="1372"/>
      <c r="AU153" s="2573" t="s">
        <v>459</v>
      </c>
      <c r="AV153" s="2582"/>
      <c r="AW153" s="1221"/>
      <c r="AX153" s="5580" t="s">
        <v>457</v>
      </c>
      <c r="AY153" s="1372"/>
      <c r="AZ153" s="2573" t="s">
        <v>459</v>
      </c>
      <c r="BA153" s="2582"/>
      <c r="BB153" s="5580" t="s">
        <v>457</v>
      </c>
      <c r="BC153" s="1372"/>
      <c r="BD153" s="2573" t="s">
        <v>459</v>
      </c>
      <c r="BE153" s="2582"/>
      <c r="BF153" s="1221"/>
    </row>
    <row r="154" spans="2:58" ht="19.5" customHeight="1">
      <c r="B154" s="2082">
        <v>6</v>
      </c>
      <c r="C154" s="1372" t="s">
        <v>768</v>
      </c>
      <c r="D154" s="1372"/>
      <c r="E154" s="1372">
        <v>-20</v>
      </c>
      <c r="F154" s="5572">
        <f t="shared" ref="F154:F155" si="71">D154-E154</f>
        <v>20</v>
      </c>
      <c r="G154" s="2573" t="s">
        <v>460</v>
      </c>
      <c r="H154" s="5708">
        <f>'Оз 5;30'!CG17</f>
        <v>0</v>
      </c>
      <c r="I154" s="2087"/>
      <c r="J154" s="5709"/>
      <c r="K154" s="1372">
        <v>20</v>
      </c>
      <c r="L154" s="1372">
        <v>20</v>
      </c>
      <c r="M154" s="1372"/>
      <c r="N154" s="5572">
        <f>K154-L154+M154</f>
        <v>0</v>
      </c>
      <c r="O154" s="2573" t="s">
        <v>460</v>
      </c>
      <c r="P154" s="2573"/>
      <c r="Q154" s="5710">
        <f>'Оз 13;00'!CG17</f>
        <v>0</v>
      </c>
      <c r="R154" s="2089"/>
      <c r="S154" s="1206"/>
      <c r="T154" s="1206"/>
      <c r="U154" s="1206"/>
      <c r="V154" s="1206"/>
      <c r="W154" s="1387" t="s">
        <v>460</v>
      </c>
      <c r="X154" s="5710">
        <f>'Оз 16,00'!CF14</f>
        <v>0</v>
      </c>
      <c r="Y154" s="5711"/>
      <c r="Z154" s="5709"/>
      <c r="AA154" s="5580"/>
      <c r="AB154" s="1372"/>
      <c r="AC154" s="1372"/>
      <c r="AD154" s="5572">
        <f>AA154-AB154+AC154</f>
        <v>0</v>
      </c>
      <c r="AE154" s="1387" t="s">
        <v>460</v>
      </c>
      <c r="AF154" s="2573"/>
      <c r="AG154" s="5710">
        <f>'Оз 19;00'!CG17</f>
        <v>0</v>
      </c>
      <c r="AH154" s="2087"/>
      <c r="AI154" s="5580"/>
      <c r="AJ154" s="1372"/>
      <c r="AK154" s="5572">
        <f>AI154-AJ154</f>
        <v>0</v>
      </c>
      <c r="AL154" s="1387" t="s">
        <v>460</v>
      </c>
      <c r="AM154" s="2582"/>
      <c r="AN154" s="3291"/>
      <c r="AO154" s="5580" t="s">
        <v>768</v>
      </c>
      <c r="AP154" s="1372"/>
      <c r="AQ154" s="2573" t="s">
        <v>460</v>
      </c>
      <c r="AR154" s="2582"/>
      <c r="AS154" s="5580" t="s">
        <v>768</v>
      </c>
      <c r="AT154" s="1372"/>
      <c r="AU154" s="2573" t="s">
        <v>460</v>
      </c>
      <c r="AV154" s="2582"/>
      <c r="AW154" s="1221"/>
      <c r="AX154" s="5580" t="s">
        <v>768</v>
      </c>
      <c r="AY154" s="1372"/>
      <c r="AZ154" s="2573" t="s">
        <v>460</v>
      </c>
      <c r="BA154" s="2582"/>
      <c r="BB154" s="5580" t="s">
        <v>768</v>
      </c>
      <c r="BC154" s="1372"/>
      <c r="BD154" s="2573" t="s">
        <v>460</v>
      </c>
      <c r="BE154" s="2582"/>
      <c r="BF154" s="1221"/>
    </row>
    <row r="155" spans="2:58" ht="19.5" customHeight="1">
      <c r="B155" s="5662">
        <v>7</v>
      </c>
      <c r="C155" s="1372" t="s">
        <v>523</v>
      </c>
      <c r="D155" s="1372"/>
      <c r="E155" s="1372"/>
      <c r="F155" s="5572">
        <f t="shared" si="71"/>
        <v>0</v>
      </c>
      <c r="G155" s="2573" t="s">
        <v>52</v>
      </c>
      <c r="H155" s="5715">
        <f>'Оз 5;30'!CG18</f>
        <v>0</v>
      </c>
      <c r="I155" s="2087"/>
      <c r="J155" s="3286"/>
      <c r="K155" s="1372">
        <v>5</v>
      </c>
      <c r="L155" s="1372">
        <v>5</v>
      </c>
      <c r="M155" s="1372"/>
      <c r="N155" s="5572">
        <f>K155-L155+M155</f>
        <v>0</v>
      </c>
      <c r="O155" s="2573" t="s">
        <v>52</v>
      </c>
      <c r="P155" s="1387"/>
      <c r="Q155" s="5710">
        <f>'Оз 13;00'!CG18</f>
        <v>0</v>
      </c>
      <c r="R155" s="2089"/>
      <c r="S155" s="1206"/>
      <c r="T155" s="1206"/>
      <c r="U155" s="1206"/>
      <c r="V155" s="1206"/>
      <c r="W155" s="1387" t="s">
        <v>500</v>
      </c>
      <c r="X155" s="5715">
        <f>'Оз 16,00'!CF15</f>
        <v>0</v>
      </c>
      <c r="Y155" s="5711"/>
      <c r="Z155" s="3290"/>
      <c r="AA155" s="5580"/>
      <c r="AB155" s="1372"/>
      <c r="AC155" s="1372">
        <v>5</v>
      </c>
      <c r="AD155" s="5572">
        <f>AA155-AB155+AC155</f>
        <v>5</v>
      </c>
      <c r="AE155" s="2573" t="s">
        <v>52</v>
      </c>
      <c r="AF155" s="1387"/>
      <c r="AG155" s="5710">
        <f>'Оз 19;00'!CG18</f>
        <v>0</v>
      </c>
      <c r="AH155" s="2087"/>
      <c r="AI155" s="5580"/>
      <c r="AJ155" s="1372"/>
      <c r="AK155" s="5572">
        <f>AI155-AJ155</f>
        <v>0</v>
      </c>
      <c r="AL155" s="1387" t="s">
        <v>500</v>
      </c>
      <c r="AM155" s="2582"/>
      <c r="AN155" s="3291"/>
      <c r="AO155" s="5580" t="s">
        <v>523</v>
      </c>
      <c r="AP155" s="1372"/>
      <c r="AQ155" s="1387" t="s">
        <v>500</v>
      </c>
      <c r="AR155" s="2582"/>
      <c r="AS155" s="5580" t="s">
        <v>523</v>
      </c>
      <c r="AT155" s="1372"/>
      <c r="AU155" s="1387" t="s">
        <v>500</v>
      </c>
      <c r="AV155" s="2582"/>
      <c r="AW155" s="1221"/>
      <c r="AX155" s="5580" t="s">
        <v>523</v>
      </c>
      <c r="AY155" s="1372"/>
      <c r="AZ155" s="1387" t="s">
        <v>500</v>
      </c>
      <c r="BA155" s="2582"/>
      <c r="BB155" s="5580" t="s">
        <v>523</v>
      </c>
      <c r="BC155" s="1372"/>
      <c r="BD155" s="1387" t="s">
        <v>500</v>
      </c>
      <c r="BE155" s="2582"/>
      <c r="BF155" s="1221"/>
    </row>
    <row r="156" spans="2:58" ht="19.5" hidden="1" customHeight="1">
      <c r="B156" s="5723"/>
      <c r="C156" s="1206"/>
      <c r="D156" s="1206"/>
      <c r="E156" s="1206"/>
      <c r="F156" s="1206"/>
      <c r="G156" s="1387" t="s">
        <v>769</v>
      </c>
      <c r="H156" s="5715">
        <f>'Оз 5;30'!CG19</f>
        <v>6</v>
      </c>
      <c r="I156" s="2087">
        <v>6</v>
      </c>
      <c r="J156" s="3286"/>
      <c r="K156" s="5723"/>
      <c r="L156" s="1206"/>
      <c r="M156" s="1206"/>
      <c r="N156" s="1206"/>
      <c r="O156" s="1387" t="s">
        <v>769</v>
      </c>
      <c r="P156" s="1387"/>
      <c r="Q156" s="5710">
        <f>'Оз 13;00'!CG19</f>
        <v>0</v>
      </c>
      <c r="R156" s="2089"/>
      <c r="S156" s="1206"/>
      <c r="T156" s="1206"/>
      <c r="U156" s="1206"/>
      <c r="V156" s="1206"/>
      <c r="W156" s="1387" t="s">
        <v>500</v>
      </c>
      <c r="X156" s="5715">
        <f>'Оз 16,00'!CF16</f>
        <v>0</v>
      </c>
      <c r="Y156" s="5711"/>
      <c r="Z156" s="3290"/>
      <c r="AA156" s="5723"/>
      <c r="AB156" s="1206"/>
      <c r="AC156" s="1206"/>
      <c r="AD156" s="1206"/>
      <c r="AE156" s="1387" t="s">
        <v>769</v>
      </c>
      <c r="AF156" s="1387"/>
      <c r="AG156" s="5710">
        <f>'Оз 19;00'!CG19</f>
        <v>4</v>
      </c>
      <c r="AH156" s="2087">
        <v>4</v>
      </c>
      <c r="AI156" s="5723"/>
      <c r="AJ156" s="1206"/>
      <c r="AK156" s="1206"/>
      <c r="AL156" s="1387" t="s">
        <v>769</v>
      </c>
      <c r="AM156" s="2582"/>
      <c r="AN156" s="3291"/>
      <c r="AO156" s="5723"/>
      <c r="AP156" s="1206"/>
      <c r="AQ156" s="1387" t="s">
        <v>769</v>
      </c>
      <c r="AR156" s="2582"/>
      <c r="AS156" s="5723"/>
      <c r="AT156" s="1206"/>
      <c r="AU156" s="1387" t="s">
        <v>769</v>
      </c>
      <c r="AV156" s="2582"/>
      <c r="AW156" s="1221"/>
      <c r="AX156" s="5723"/>
      <c r="AY156" s="1206"/>
      <c r="AZ156" s="1387" t="s">
        <v>769</v>
      </c>
      <c r="BA156" s="2582"/>
      <c r="BB156" s="5723"/>
      <c r="BC156" s="1206"/>
      <c r="BD156" s="1387" t="s">
        <v>769</v>
      </c>
      <c r="BE156" s="2582"/>
      <c r="BF156" s="1221"/>
    </row>
    <row r="157" spans="2:58" ht="21" hidden="1" customHeight="1">
      <c r="B157" s="5723"/>
      <c r="C157" s="1206"/>
      <c r="D157" s="1206"/>
      <c r="E157" s="1206"/>
      <c r="F157" s="1206"/>
      <c r="G157" s="1387" t="s">
        <v>430</v>
      </c>
      <c r="H157" s="5715">
        <f>'Оз 5;30'!BW20</f>
        <v>0</v>
      </c>
      <c r="I157" s="2087">
        <v>1</v>
      </c>
      <c r="J157" s="3286"/>
      <c r="K157" s="5723"/>
      <c r="L157" s="1206"/>
      <c r="M157" s="1206"/>
      <c r="N157" s="1206"/>
      <c r="O157" s="1387" t="s">
        <v>430</v>
      </c>
      <c r="P157" s="1387"/>
      <c r="Q157" s="5710">
        <f>'Оз 13;00'!CG20</f>
        <v>1</v>
      </c>
      <c r="R157" s="2089">
        <v>1</v>
      </c>
      <c r="S157" s="1206"/>
      <c r="T157" s="1206"/>
      <c r="U157" s="1206"/>
      <c r="V157" s="1206"/>
      <c r="W157" s="5724" t="s">
        <v>315</v>
      </c>
      <c r="X157" s="5715">
        <f>'Оз 16,00'!CF17</f>
        <v>0</v>
      </c>
      <c r="Y157" s="5711"/>
      <c r="Z157" s="3290"/>
      <c r="AA157" s="5723"/>
      <c r="AB157" s="1206"/>
      <c r="AC157" s="1206"/>
      <c r="AD157" s="1206"/>
      <c r="AE157" s="1387" t="s">
        <v>430</v>
      </c>
      <c r="AF157" s="1387"/>
      <c r="AG157" s="5710">
        <f>'Оз 19;00'!CG20</f>
        <v>0</v>
      </c>
      <c r="AH157" s="2087"/>
      <c r="AI157" s="5723"/>
      <c r="AJ157" s="1206"/>
      <c r="AK157" s="1206"/>
      <c r="AL157" s="1387" t="s">
        <v>430</v>
      </c>
      <c r="AM157" s="2582"/>
      <c r="AN157" s="3291"/>
      <c r="AO157" s="5723"/>
      <c r="AP157" s="1206"/>
      <c r="AQ157" s="1387" t="s">
        <v>430</v>
      </c>
      <c r="AR157" s="2582"/>
      <c r="AS157" s="5723"/>
      <c r="AT157" s="1206"/>
      <c r="AU157" s="1387" t="s">
        <v>430</v>
      </c>
      <c r="AV157" s="2582"/>
      <c r="AW157" s="1221"/>
      <c r="AX157" s="5723"/>
      <c r="AY157" s="1206"/>
      <c r="AZ157" s="1387" t="s">
        <v>430</v>
      </c>
      <c r="BA157" s="2582"/>
      <c r="BB157" s="5723"/>
      <c r="BC157" s="1206"/>
      <c r="BD157" s="1387" t="s">
        <v>430</v>
      </c>
      <c r="BE157" s="2582"/>
      <c r="BF157" s="1221"/>
    </row>
    <row r="158" spans="2:58" ht="21" hidden="1" customHeight="1" thickBot="1">
      <c r="B158" s="5723"/>
      <c r="C158" s="1206"/>
      <c r="D158" s="1206"/>
      <c r="E158" s="1206"/>
      <c r="F158" s="1206"/>
      <c r="G158" s="1387" t="s">
        <v>315</v>
      </c>
      <c r="H158" s="5715">
        <f>'Оз 5;30'!CG21</f>
        <v>1</v>
      </c>
      <c r="I158" s="2087">
        <v>1</v>
      </c>
      <c r="J158" s="3286"/>
      <c r="K158" s="5723"/>
      <c r="L158" s="1206"/>
      <c r="M158" s="1206"/>
      <c r="N158" s="1206"/>
      <c r="O158" s="1387" t="s">
        <v>315</v>
      </c>
      <c r="P158" s="1387"/>
      <c r="Q158" s="5710">
        <f>'Оз 13;00'!CG21</f>
        <v>1</v>
      </c>
      <c r="R158" s="2089">
        <v>1</v>
      </c>
      <c r="S158" s="5725"/>
      <c r="T158" s="5725"/>
      <c r="U158" s="5725"/>
      <c r="V158" s="5725"/>
      <c r="W158" s="1392" t="s">
        <v>643</v>
      </c>
      <c r="X158" s="5708">
        <f>'Оз 16,00'!CF18</f>
        <v>0</v>
      </c>
      <c r="Y158" s="5729"/>
      <c r="Z158" s="3290"/>
      <c r="AA158" s="5723"/>
      <c r="AB158" s="1206"/>
      <c r="AC158" s="1206"/>
      <c r="AD158" s="1206"/>
      <c r="AE158" s="1387" t="s">
        <v>315</v>
      </c>
      <c r="AF158" s="1387"/>
      <c r="AG158" s="5710">
        <f>'Оз 19;00'!CG21</f>
        <v>1</v>
      </c>
      <c r="AH158" s="2087">
        <v>1</v>
      </c>
      <c r="AI158" s="5723"/>
      <c r="AJ158" s="1206"/>
      <c r="AK158" s="1206"/>
      <c r="AL158" s="1387" t="s">
        <v>315</v>
      </c>
      <c r="AM158" s="2582"/>
      <c r="AN158" s="3291"/>
      <c r="AO158" s="5723"/>
      <c r="AP158" s="1206"/>
      <c r="AQ158" s="1387" t="s">
        <v>315</v>
      </c>
      <c r="AR158" s="2582"/>
      <c r="AS158" s="5723"/>
      <c r="AT158" s="1206"/>
      <c r="AU158" s="1387" t="s">
        <v>315</v>
      </c>
      <c r="AV158" s="2582"/>
      <c r="AW158" s="1221"/>
      <c r="AX158" s="5723"/>
      <c r="AY158" s="1206"/>
      <c r="AZ158" s="1387" t="s">
        <v>315</v>
      </c>
      <c r="BA158" s="2582"/>
      <c r="BB158" s="5723"/>
      <c r="BC158" s="1206"/>
      <c r="BD158" s="1387" t="s">
        <v>315</v>
      </c>
      <c r="BE158" s="2582"/>
      <c r="BF158" s="1221"/>
    </row>
    <row r="159" spans="2:58" ht="21" hidden="1" customHeight="1">
      <c r="B159" s="5750"/>
      <c r="C159" s="1109"/>
      <c r="D159" s="1109"/>
      <c r="E159" s="1109"/>
      <c r="F159" s="5751"/>
      <c r="G159" s="1387" t="s">
        <v>643</v>
      </c>
      <c r="H159" s="5715">
        <f>'Оз 5;30'!CG22</f>
        <v>1</v>
      </c>
      <c r="I159" s="2087">
        <v>1</v>
      </c>
      <c r="J159" s="3286"/>
      <c r="K159" s="5752"/>
      <c r="L159" s="1109"/>
      <c r="M159" s="1109"/>
      <c r="N159" s="1109"/>
      <c r="O159" s="1387" t="s">
        <v>643</v>
      </c>
      <c r="P159" s="1387"/>
      <c r="Q159" s="5710">
        <f>'Оз 13;00'!CG22</f>
        <v>0</v>
      </c>
      <c r="R159" s="2089"/>
      <c r="S159" s="5741"/>
      <c r="T159" s="5741"/>
      <c r="U159" s="5741"/>
      <c r="V159" s="5741"/>
      <c r="W159" s="5741"/>
      <c r="X159" s="5741"/>
      <c r="Y159" s="5741"/>
      <c r="Z159" s="5741"/>
      <c r="AA159" s="5752"/>
      <c r="AB159" s="1220"/>
      <c r="AC159" s="1220"/>
      <c r="AD159" s="1220"/>
      <c r="AE159" s="1387" t="s">
        <v>643</v>
      </c>
      <c r="AF159" s="1387"/>
      <c r="AG159" s="5710">
        <f>'Оз 19;00'!CG22</f>
        <v>0</v>
      </c>
      <c r="AH159" s="2087"/>
      <c r="AI159" s="5753"/>
      <c r="AJ159" s="1220"/>
      <c r="AK159" s="1220"/>
      <c r="AL159" s="1387" t="s">
        <v>643</v>
      </c>
      <c r="AM159" s="2582"/>
      <c r="AO159" s="5723"/>
      <c r="AP159" s="1206"/>
      <c r="AQ159" s="1387" t="s">
        <v>643</v>
      </c>
      <c r="AR159" s="2582"/>
      <c r="AS159" s="5723"/>
      <c r="AT159" s="1206"/>
      <c r="AU159" s="1387" t="s">
        <v>643</v>
      </c>
      <c r="AV159" s="2582"/>
      <c r="AW159" s="1221"/>
      <c r="AX159" s="5723"/>
      <c r="AY159" s="1206"/>
      <c r="AZ159" s="1387" t="s">
        <v>643</v>
      </c>
      <c r="BA159" s="2582"/>
      <c r="BB159" s="5723"/>
      <c r="BC159" s="1206"/>
      <c r="BD159" s="1387" t="s">
        <v>643</v>
      </c>
      <c r="BE159" s="2582"/>
      <c r="BF159" s="1221"/>
    </row>
    <row r="160" spans="2:58" ht="21" hidden="1" customHeight="1">
      <c r="B160" s="5750"/>
      <c r="C160" s="1109"/>
      <c r="D160" s="1109"/>
      <c r="E160" s="1109"/>
      <c r="F160" s="5751"/>
      <c r="G160" s="1387" t="s">
        <v>858</v>
      </c>
      <c r="H160" s="5715">
        <f>'Оз 5;30'!CG23</f>
        <v>0</v>
      </c>
      <c r="I160" s="2087"/>
      <c r="J160" s="3286"/>
      <c r="K160" s="5752"/>
      <c r="L160" s="1109"/>
      <c r="M160" s="1109"/>
      <c r="N160" s="1109"/>
      <c r="O160" s="1387" t="s">
        <v>858</v>
      </c>
      <c r="P160" s="1387"/>
      <c r="Q160" s="5710">
        <f>'Оз 13;00'!CG23</f>
        <v>0</v>
      </c>
      <c r="R160" s="2089"/>
      <c r="S160" s="5741"/>
      <c r="T160" s="5741"/>
      <c r="U160" s="5741"/>
      <c r="V160" s="5741"/>
      <c r="W160" s="5741"/>
      <c r="X160" s="5741"/>
      <c r="Y160" s="5741"/>
      <c r="Z160" s="5741"/>
      <c r="AA160" s="5752"/>
      <c r="AB160" s="1220"/>
      <c r="AC160" s="1220"/>
      <c r="AD160" s="1220"/>
      <c r="AE160" s="1387" t="s">
        <v>858</v>
      </c>
      <c r="AF160" s="1387"/>
      <c r="AG160" s="5710">
        <f>'Оз 19;00'!CG23</f>
        <v>1</v>
      </c>
      <c r="AH160" s="2087">
        <v>1</v>
      </c>
      <c r="AI160" s="5753"/>
      <c r="AJ160" s="1220"/>
      <c r="AK160" s="1220"/>
      <c r="AL160" s="1387" t="s">
        <v>770</v>
      </c>
      <c r="AM160" s="2582"/>
      <c r="AO160" s="5723"/>
      <c r="AP160" s="1206"/>
      <c r="AQ160" s="1387" t="s">
        <v>770</v>
      </c>
      <c r="AR160" s="2582"/>
      <c r="AS160" s="5723"/>
      <c r="AT160" s="1206"/>
      <c r="AU160" s="1387" t="s">
        <v>770</v>
      </c>
      <c r="AV160" s="2582"/>
      <c r="AW160" s="1221"/>
      <c r="AX160" s="5723"/>
      <c r="AY160" s="1206"/>
      <c r="AZ160" s="1387" t="s">
        <v>770</v>
      </c>
      <c r="BA160" s="2582"/>
      <c r="BB160" s="5723"/>
      <c r="BC160" s="1206"/>
      <c r="BD160" s="1387" t="s">
        <v>770</v>
      </c>
      <c r="BE160" s="2582"/>
      <c r="BF160" s="1221"/>
    </row>
    <row r="161" spans="2:58" ht="21" hidden="1" customHeight="1" thickBot="1">
      <c r="B161" s="5754"/>
      <c r="C161" s="5755"/>
      <c r="D161" s="5755"/>
      <c r="E161" s="5755"/>
      <c r="F161" s="5756"/>
      <c r="G161" s="1392" t="s">
        <v>771</v>
      </c>
      <c r="H161" s="5715">
        <f>'Оз 5;30'!CG24</f>
        <v>0</v>
      </c>
      <c r="I161" s="5731"/>
      <c r="J161" s="3287"/>
      <c r="K161" s="5757"/>
      <c r="L161" s="5755"/>
      <c r="M161" s="5755"/>
      <c r="N161" s="5755"/>
      <c r="O161" s="1392" t="s">
        <v>771</v>
      </c>
      <c r="P161" s="5739"/>
      <c r="Q161" s="5710">
        <f>'Оз 13;00'!CG24</f>
        <v>0</v>
      </c>
      <c r="R161" s="5733"/>
      <c r="S161" s="5741"/>
      <c r="T161" s="5741"/>
      <c r="U161" s="5741"/>
      <c r="V161" s="5741"/>
      <c r="W161" s="5741"/>
      <c r="X161" s="5741"/>
      <c r="Y161" s="5741"/>
      <c r="Z161" s="5741"/>
      <c r="AA161" s="5757"/>
      <c r="AB161" s="3679"/>
      <c r="AC161" s="3679"/>
      <c r="AD161" s="3679"/>
      <c r="AE161" s="1392" t="s">
        <v>771</v>
      </c>
      <c r="AF161" s="5739"/>
      <c r="AG161" s="5710">
        <f>'Оз 19;00'!CG24</f>
        <v>0</v>
      </c>
      <c r="AH161" s="5731"/>
      <c r="AI161" s="5758"/>
      <c r="AJ161" s="3679"/>
      <c r="AK161" s="3679"/>
      <c r="AL161" s="1392" t="s">
        <v>771</v>
      </c>
      <c r="AM161" s="3688"/>
      <c r="AO161" s="5730"/>
      <c r="AP161" s="5725"/>
      <c r="AQ161" s="1392" t="s">
        <v>771</v>
      </c>
      <c r="AR161" s="3688"/>
      <c r="AS161" s="5730"/>
      <c r="AT161" s="5725"/>
      <c r="AU161" s="1392" t="s">
        <v>771</v>
      </c>
      <c r="AV161" s="3688"/>
      <c r="AW161" s="1221"/>
      <c r="AX161" s="5730"/>
      <c r="AY161" s="5725"/>
      <c r="AZ161" s="1392" t="s">
        <v>771</v>
      </c>
      <c r="BA161" s="3688"/>
      <c r="BB161" s="5730"/>
      <c r="BC161" s="5725"/>
      <c r="BD161" s="1392" t="s">
        <v>771</v>
      </c>
      <c r="BE161" s="3688"/>
      <c r="BF161" s="1221"/>
    </row>
    <row r="162" spans="2:58" ht="19.5" hidden="1" customHeight="1">
      <c r="B162" s="5740"/>
      <c r="C162" s="5741"/>
      <c r="D162" s="5741"/>
      <c r="E162" s="5741"/>
      <c r="F162" s="5742"/>
      <c r="G162" s="5742"/>
      <c r="H162" s="5742"/>
      <c r="I162" s="5742"/>
      <c r="J162" s="5742"/>
      <c r="K162" s="5741"/>
      <c r="L162" s="5741"/>
      <c r="M162" s="5741"/>
      <c r="N162" s="5741"/>
      <c r="O162" s="5741"/>
      <c r="P162" s="5741"/>
      <c r="Q162" s="5741"/>
      <c r="R162" s="5741"/>
      <c r="S162" s="5741"/>
      <c r="T162" s="5741"/>
      <c r="U162" s="5741"/>
      <c r="V162" s="5741"/>
      <c r="W162" s="5741"/>
      <c r="X162" s="5741"/>
      <c r="Y162" s="5741"/>
      <c r="Z162" s="5741"/>
      <c r="AA162" s="5741"/>
      <c r="AB162" s="1221"/>
      <c r="AC162" s="1221"/>
      <c r="AD162" s="1221"/>
      <c r="AE162" s="1221"/>
      <c r="AF162" s="1221"/>
      <c r="AG162" s="1221"/>
      <c r="AH162" s="1221"/>
      <c r="AI162" s="1221"/>
      <c r="AJ162" s="1221"/>
      <c r="AK162" s="1221"/>
      <c r="AL162" s="1221"/>
      <c r="AM162" s="1221"/>
      <c r="AO162" s="1221"/>
      <c r="AP162" s="1221"/>
      <c r="AQ162" s="1221"/>
      <c r="AR162" s="1221"/>
      <c r="AS162" s="1221"/>
      <c r="AT162" s="1221"/>
      <c r="AU162" s="1221"/>
      <c r="AV162" s="1221"/>
      <c r="AW162" s="1221"/>
      <c r="AX162" s="1221"/>
      <c r="AY162" s="1221"/>
      <c r="AZ162" s="1221"/>
      <c r="BA162" s="1221"/>
      <c r="BB162" s="1221"/>
      <c r="BC162" s="1221"/>
      <c r="BD162" s="1221"/>
      <c r="BE162" s="1221"/>
      <c r="BF162" s="1221"/>
    </row>
    <row r="163" spans="2:58" ht="19.5" customHeight="1" thickBot="1">
      <c r="B163" s="5740"/>
      <c r="C163" s="5741"/>
      <c r="D163" s="5741"/>
      <c r="E163" s="5741"/>
      <c r="F163" s="5742"/>
      <c r="G163" s="5742"/>
      <c r="H163" s="5742"/>
      <c r="I163" s="5742"/>
      <c r="J163" s="5742"/>
      <c r="K163" s="5741"/>
      <c r="L163" s="5741"/>
      <c r="M163" s="5741"/>
      <c r="N163" s="5741"/>
      <c r="O163" s="5741"/>
      <c r="P163" s="5741"/>
      <c r="Q163" s="5741"/>
      <c r="R163" s="5741"/>
      <c r="S163" s="5741"/>
      <c r="T163" s="5741"/>
      <c r="U163" s="5741"/>
      <c r="V163" s="5741"/>
      <c r="W163" s="5741"/>
      <c r="X163" s="5741"/>
      <c r="Y163" s="5741"/>
      <c r="Z163" s="5741"/>
      <c r="AA163" s="5741"/>
      <c r="AB163" s="1221"/>
      <c r="AC163" s="1221"/>
      <c r="AD163" s="1221"/>
      <c r="AE163" s="1221"/>
      <c r="AF163" s="1221"/>
      <c r="AG163" s="1221"/>
      <c r="AH163" s="1221"/>
      <c r="AI163" s="1221"/>
      <c r="AJ163" s="1221"/>
      <c r="AK163" s="1221"/>
      <c r="AL163" s="1221"/>
      <c r="AM163" s="1221"/>
      <c r="AO163" s="1221"/>
      <c r="AP163" s="1221"/>
      <c r="AQ163" s="1221"/>
      <c r="AR163" s="1221"/>
      <c r="AS163" s="1221"/>
      <c r="AT163" s="1221"/>
      <c r="AU163" s="1221"/>
      <c r="AV163" s="1221"/>
      <c r="AW163" s="1221"/>
      <c r="AX163" s="1221"/>
      <c r="AY163" s="1221"/>
      <c r="AZ163" s="1221"/>
      <c r="BA163" s="1221"/>
      <c r="BB163" s="1221"/>
      <c r="BC163" s="1221"/>
      <c r="BD163" s="1221"/>
      <c r="BE163" s="1221"/>
      <c r="BF163" s="1221"/>
    </row>
    <row r="164" spans="2:58" ht="18" customHeight="1">
      <c r="B164" s="4111">
        <f>B146</f>
        <v>44606</v>
      </c>
      <c r="C164" s="5734"/>
      <c r="D164" s="3669"/>
      <c r="E164" s="3670"/>
      <c r="F164" s="3670">
        <v>0.22916666666666666</v>
      </c>
      <c r="G164" s="3670"/>
      <c r="H164" s="3670"/>
      <c r="I164" s="3671"/>
      <c r="J164" s="3670"/>
      <c r="K164" s="3669"/>
      <c r="L164" s="3670"/>
      <c r="M164" s="3670"/>
      <c r="N164" s="3672">
        <v>0.54166666666666663</v>
      </c>
      <c r="O164" s="3672"/>
      <c r="P164" s="3672"/>
      <c r="Q164" s="3672"/>
      <c r="R164" s="3671"/>
      <c r="S164" s="3673"/>
      <c r="T164" s="3672"/>
      <c r="U164" s="3672"/>
      <c r="V164" s="3672">
        <v>0.66666666666666663</v>
      </c>
      <c r="W164" s="3672"/>
      <c r="X164" s="3672"/>
      <c r="Y164" s="3674"/>
      <c r="Z164" s="3672"/>
      <c r="AA164" s="3673"/>
      <c r="AB164" s="3672"/>
      <c r="AC164" s="3672"/>
      <c r="AD164" s="3672">
        <v>0.79166666666666663</v>
      </c>
      <c r="AE164" s="3672"/>
      <c r="AF164" s="3672"/>
      <c r="AG164" s="3672"/>
      <c r="AH164" s="3674"/>
      <c r="AI164" s="5527"/>
      <c r="AJ164" s="5527"/>
      <c r="AK164" s="5527" t="s">
        <v>311</v>
      </c>
      <c r="AL164" s="5527"/>
      <c r="AM164" s="5528"/>
      <c r="AO164" s="5529" t="s">
        <v>810</v>
      </c>
      <c r="AP164" s="5695"/>
      <c r="AQ164" s="5696">
        <v>0</v>
      </c>
      <c r="AR164" s="5532"/>
      <c r="AS164" s="5529" t="str">
        <f>AO164</f>
        <v>Павильон Оазис Мото</v>
      </c>
      <c r="AT164" s="5695"/>
      <c r="AU164" s="5696">
        <v>0</v>
      </c>
      <c r="AV164" s="5532"/>
      <c r="AW164" s="1221"/>
      <c r="AX164" s="5529" t="str">
        <f>AO164</f>
        <v>Павильон Оазис Мото</v>
      </c>
      <c r="AY164" s="5695"/>
      <c r="AZ164" s="5696">
        <v>0</v>
      </c>
      <c r="BA164" s="5532"/>
      <c r="BB164" s="5529" t="str">
        <f>AO164</f>
        <v>Павильон Оазис Мото</v>
      </c>
      <c r="BC164" s="5695"/>
      <c r="BD164" s="5696">
        <v>0</v>
      </c>
      <c r="BE164" s="5532"/>
      <c r="BF164" s="1221"/>
    </row>
    <row r="165" spans="2:58" ht="16.5" thickBot="1">
      <c r="B165" s="5735"/>
      <c r="C165" s="5736"/>
      <c r="D165" s="1134"/>
      <c r="E165" s="1133"/>
      <c r="F165" s="1134" t="s">
        <v>806</v>
      </c>
      <c r="G165" s="1133"/>
      <c r="H165" s="1133"/>
      <c r="I165" s="1161"/>
      <c r="J165" s="1133"/>
      <c r="K165" s="1134"/>
      <c r="L165" s="1133"/>
      <c r="M165" s="1133"/>
      <c r="N165" s="1186" t="str">
        <f>F165</f>
        <v>Павильон Мото</v>
      </c>
      <c r="O165" s="1186"/>
      <c r="P165" s="1186"/>
      <c r="Q165" s="1186"/>
      <c r="R165" s="1161"/>
      <c r="S165" s="1187"/>
      <c r="T165" s="1186"/>
      <c r="U165" s="1186"/>
      <c r="V165" s="1186" t="str">
        <f>F165</f>
        <v>Павильон Мото</v>
      </c>
      <c r="W165" s="1186"/>
      <c r="X165" s="1186"/>
      <c r="Y165" s="1200"/>
      <c r="Z165" s="1186"/>
      <c r="AA165" s="1187"/>
      <c r="AB165" s="1186"/>
      <c r="AC165" s="1186"/>
      <c r="AD165" s="1186" t="str">
        <f>F165</f>
        <v>Павильон Мото</v>
      </c>
      <c r="AE165" s="1186"/>
      <c r="AF165" s="1186"/>
      <c r="AG165" s="1186"/>
      <c r="AH165" s="1200"/>
      <c r="AI165" s="1186"/>
      <c r="AJ165" s="1186"/>
      <c r="AK165" s="1186" t="str">
        <f>F165</f>
        <v>Павильон Мото</v>
      </c>
      <c r="AL165" s="1186"/>
      <c r="AM165" s="1200"/>
      <c r="AN165" s="1206"/>
      <c r="AO165" s="5697"/>
      <c r="AP165" s="5698"/>
      <c r="AQ165" s="5699"/>
      <c r="AR165" s="5700"/>
      <c r="AS165" s="5697"/>
      <c r="AT165" s="5698"/>
      <c r="AU165" s="5699"/>
      <c r="AV165" s="5700"/>
      <c r="AW165" s="5543"/>
      <c r="AX165" s="5697"/>
      <c r="AY165" s="5698"/>
      <c r="AZ165" s="5699"/>
      <c r="BA165" s="5700"/>
      <c r="BB165" s="5697"/>
      <c r="BC165" s="5698"/>
      <c r="BD165" s="5699"/>
      <c r="BE165" s="5700"/>
      <c r="BF165" s="1221"/>
    </row>
    <row r="166" spans="2:58" ht="24.75" customHeight="1">
      <c r="B166" s="5544" t="s">
        <v>1</v>
      </c>
      <c r="C166" s="5551"/>
      <c r="D166" s="5701">
        <v>0.22916666666666666</v>
      </c>
      <c r="E166" s="5553" t="s">
        <v>250</v>
      </c>
      <c r="F166" s="5554" t="s">
        <v>17</v>
      </c>
      <c r="G166" s="5549" t="s">
        <v>393</v>
      </c>
      <c r="H166" s="5549"/>
      <c r="I166" s="5550"/>
      <c r="J166" s="5702"/>
      <c r="K166" s="5552">
        <v>0.54166666666666663</v>
      </c>
      <c r="L166" s="5553" t="s">
        <v>6</v>
      </c>
      <c r="M166" s="5553" t="s">
        <v>229</v>
      </c>
      <c r="N166" s="5554" t="s">
        <v>17</v>
      </c>
      <c r="O166" s="5549" t="s">
        <v>692</v>
      </c>
      <c r="P166" s="5549"/>
      <c r="Q166" s="5549"/>
      <c r="R166" s="5550"/>
      <c r="S166" s="5703">
        <v>0.66666666666666663</v>
      </c>
      <c r="T166" s="5553" t="s">
        <v>6</v>
      </c>
      <c r="U166" s="5553" t="s">
        <v>229</v>
      </c>
      <c r="V166" s="5554" t="s">
        <v>17</v>
      </c>
      <c r="W166" s="5549" t="s">
        <v>312</v>
      </c>
      <c r="X166" s="5549"/>
      <c r="Y166" s="5549"/>
      <c r="Z166" s="5702"/>
      <c r="AA166" s="5552">
        <v>0.79166666666666663</v>
      </c>
      <c r="AB166" s="5553" t="s">
        <v>6</v>
      </c>
      <c r="AC166" s="5553" t="s">
        <v>229</v>
      </c>
      <c r="AD166" s="5554" t="s">
        <v>17</v>
      </c>
      <c r="AE166" s="5555" t="s">
        <v>691</v>
      </c>
      <c r="AF166" s="5549"/>
      <c r="AG166" s="5549"/>
      <c r="AH166" s="5550"/>
      <c r="AI166" s="5704" t="s">
        <v>249</v>
      </c>
      <c r="AJ166" s="5553" t="s">
        <v>250</v>
      </c>
      <c r="AK166" s="5554" t="s">
        <v>17</v>
      </c>
      <c r="AL166" s="5563" t="s">
        <v>314</v>
      </c>
      <c r="AM166" s="5565"/>
      <c r="AN166" s="5705"/>
      <c r="AO166" s="5544"/>
      <c r="AP166" s="5553" t="s">
        <v>229</v>
      </c>
      <c r="AQ166" s="5706" t="s">
        <v>314</v>
      </c>
      <c r="AR166" s="5707"/>
      <c r="AS166" s="5544"/>
      <c r="AT166" s="5553" t="s">
        <v>229</v>
      </c>
      <c r="AU166" s="5706" t="s">
        <v>314</v>
      </c>
      <c r="AV166" s="5707"/>
      <c r="AW166" s="1221"/>
      <c r="AX166" s="5544"/>
      <c r="AY166" s="5553" t="s">
        <v>229</v>
      </c>
      <c r="AZ166" s="5706" t="s">
        <v>314</v>
      </c>
      <c r="BA166" s="5707"/>
      <c r="BB166" s="5544"/>
      <c r="BC166" s="5553" t="s">
        <v>229</v>
      </c>
      <c r="BD166" s="5706" t="s">
        <v>314</v>
      </c>
      <c r="BE166" s="5707"/>
      <c r="BF166" s="1221"/>
    </row>
    <row r="167" spans="2:58" ht="19.5" customHeight="1">
      <c r="B167" s="2082">
        <v>1</v>
      </c>
      <c r="C167" s="1372" t="s">
        <v>767</v>
      </c>
      <c r="D167" s="1372">
        <v>2</v>
      </c>
      <c r="E167" s="1372">
        <v>2</v>
      </c>
      <c r="F167" s="5572">
        <f>D167-E167</f>
        <v>0</v>
      </c>
      <c r="G167" s="2573" t="s">
        <v>39</v>
      </c>
      <c r="H167" s="5708">
        <f>'Оз 5;30'!CQ12</f>
        <v>8</v>
      </c>
      <c r="I167" s="2087">
        <v>8</v>
      </c>
      <c r="J167" s="5709"/>
      <c r="K167" s="1372">
        <v>5</v>
      </c>
      <c r="L167" s="1372">
        <v>3</v>
      </c>
      <c r="M167" s="1372"/>
      <c r="N167" s="5572">
        <f>K167-L167+M167</f>
        <v>2</v>
      </c>
      <c r="O167" s="2573" t="s">
        <v>39</v>
      </c>
      <c r="P167" s="2573"/>
      <c r="Q167" s="5710">
        <f>'Оз 13;00'!CQ12</f>
        <v>0</v>
      </c>
      <c r="R167" s="2089"/>
      <c r="S167" s="5579"/>
      <c r="T167" s="1372"/>
      <c r="U167" s="1372"/>
      <c r="V167" s="5572">
        <f>S167-T167+U167</f>
        <v>0</v>
      </c>
      <c r="W167" s="2573" t="s">
        <v>39</v>
      </c>
      <c r="X167" s="5710">
        <f>'Оз 16,00'!CF24</f>
        <v>0</v>
      </c>
      <c r="Y167" s="5711"/>
      <c r="Z167" s="5712"/>
      <c r="AA167" s="5580">
        <v>5</v>
      </c>
      <c r="AB167" s="1372"/>
      <c r="AC167" s="1372"/>
      <c r="AD167" s="5572">
        <f t="shared" ref="AD167" si="72">AA167-AB167+AC167</f>
        <v>5</v>
      </c>
      <c r="AE167" s="1387" t="s">
        <v>39</v>
      </c>
      <c r="AF167" s="1387"/>
      <c r="AG167" s="5710">
        <f>'Оз 19;00'!CQ12</f>
        <v>14</v>
      </c>
      <c r="AH167" s="2087">
        <v>14</v>
      </c>
      <c r="AI167" s="5580"/>
      <c r="AJ167" s="1372"/>
      <c r="AK167" s="5572">
        <f>AI167-AJ167</f>
        <v>0</v>
      </c>
      <c r="AL167" s="1387" t="s">
        <v>39</v>
      </c>
      <c r="AM167" s="2582"/>
      <c r="AN167" s="3291"/>
      <c r="AO167" s="5635" t="s">
        <v>767</v>
      </c>
      <c r="AP167" s="5636"/>
      <c r="AQ167" s="2573" t="s">
        <v>39</v>
      </c>
      <c r="AR167" s="2582"/>
      <c r="AS167" s="5635" t="s">
        <v>767</v>
      </c>
      <c r="AT167" s="5636"/>
      <c r="AU167" s="2573" t="s">
        <v>39</v>
      </c>
      <c r="AV167" s="2582"/>
      <c r="AW167" s="1221"/>
      <c r="AX167" s="5635" t="s">
        <v>767</v>
      </c>
      <c r="AY167" s="5636"/>
      <c r="AZ167" s="2573" t="s">
        <v>39</v>
      </c>
      <c r="BA167" s="2582"/>
      <c r="BB167" s="5635" t="s">
        <v>767</v>
      </c>
      <c r="BC167" s="5636"/>
      <c r="BD167" s="2573" t="s">
        <v>39</v>
      </c>
      <c r="BE167" s="2582"/>
      <c r="BF167" s="1221"/>
    </row>
    <row r="168" spans="2:58" ht="19.5" customHeight="1">
      <c r="B168" s="2082">
        <v>2</v>
      </c>
      <c r="C168" s="1372" t="s">
        <v>455</v>
      </c>
      <c r="D168" s="1372">
        <v>160</v>
      </c>
      <c r="E168" s="1372">
        <v>-60</v>
      </c>
      <c r="F168" s="5572">
        <f>D168-E168</f>
        <v>220</v>
      </c>
      <c r="G168" s="2573" t="s">
        <v>44</v>
      </c>
      <c r="H168" s="5708">
        <f>'Оз 5;30'!CQ13</f>
        <v>6</v>
      </c>
      <c r="I168" s="2087">
        <v>6</v>
      </c>
      <c r="J168" s="5709"/>
      <c r="K168" s="1372">
        <v>60</v>
      </c>
      <c r="L168" s="1372"/>
      <c r="M168" s="1372"/>
      <c r="N168" s="5572">
        <f>K168-L168+M168</f>
        <v>60</v>
      </c>
      <c r="O168" s="2573" t="s">
        <v>44</v>
      </c>
      <c r="P168" s="2573"/>
      <c r="Q168" s="5710">
        <f>'Оз 13;00'!CQ13</f>
        <v>3</v>
      </c>
      <c r="R168" s="2089">
        <v>3</v>
      </c>
      <c r="S168" s="5579"/>
      <c r="T168" s="1372"/>
      <c r="U168" s="1372"/>
      <c r="V168" s="5572">
        <f t="shared" ref="V168" si="73">S168-T168+U168</f>
        <v>0</v>
      </c>
      <c r="W168" s="2573" t="s">
        <v>44</v>
      </c>
      <c r="X168" s="5710">
        <f>'Оз 16,00'!CF25</f>
        <v>0</v>
      </c>
      <c r="Y168" s="5711"/>
      <c r="Z168" s="5712"/>
      <c r="AA168" s="5580">
        <v>40</v>
      </c>
      <c r="AB168" s="1372"/>
      <c r="AC168" s="1372">
        <v>20</v>
      </c>
      <c r="AD168" s="5572">
        <f t="shared" ref="AD168:AD169" si="74">AA168-AB168+AC168</f>
        <v>60</v>
      </c>
      <c r="AE168" s="1387" t="s">
        <v>44</v>
      </c>
      <c r="AF168" s="1387"/>
      <c r="AG168" s="5710">
        <f>'Оз 19;00'!CQ13</f>
        <v>6</v>
      </c>
      <c r="AH168" s="2087">
        <v>6</v>
      </c>
      <c r="AI168" s="5580"/>
      <c r="AJ168" s="1372"/>
      <c r="AK168" s="5572">
        <f>AI168-AJ168</f>
        <v>0</v>
      </c>
      <c r="AL168" s="1387" t="s">
        <v>44</v>
      </c>
      <c r="AM168" s="2582"/>
      <c r="AN168" s="3291"/>
      <c r="AO168" s="5635" t="s">
        <v>455</v>
      </c>
      <c r="AP168" s="5636"/>
      <c r="AQ168" s="2573" t="s">
        <v>44</v>
      </c>
      <c r="AR168" s="2582"/>
      <c r="AS168" s="5635" t="s">
        <v>455</v>
      </c>
      <c r="AT168" s="5636"/>
      <c r="AU168" s="2573" t="s">
        <v>44</v>
      </c>
      <c r="AV168" s="2582"/>
      <c r="AW168" s="1221"/>
      <c r="AX168" s="5635" t="s">
        <v>455</v>
      </c>
      <c r="AY168" s="5636"/>
      <c r="AZ168" s="2573" t="s">
        <v>44</v>
      </c>
      <c r="BA168" s="2582"/>
      <c r="BB168" s="5635" t="s">
        <v>455</v>
      </c>
      <c r="BC168" s="5636"/>
      <c r="BD168" s="2573" t="s">
        <v>44</v>
      </c>
      <c r="BE168" s="2582"/>
      <c r="BF168" s="1221"/>
    </row>
    <row r="169" spans="2:58" ht="19.5" customHeight="1">
      <c r="B169" s="2082">
        <v>3</v>
      </c>
      <c r="C169" s="1372" t="s">
        <v>24</v>
      </c>
      <c r="D169" s="1372">
        <v>10</v>
      </c>
      <c r="E169" s="1372">
        <v>-10</v>
      </c>
      <c r="F169" s="5572">
        <f t="shared" ref="F169:F171" si="75">D169-E169</f>
        <v>20</v>
      </c>
      <c r="G169" s="2573" t="s">
        <v>45</v>
      </c>
      <c r="H169" s="5708">
        <f>'Оз 5;30'!CQ14</f>
        <v>3</v>
      </c>
      <c r="I169" s="2087">
        <v>3</v>
      </c>
      <c r="J169" s="5709"/>
      <c r="K169" s="1372">
        <v>10</v>
      </c>
      <c r="L169" s="1372"/>
      <c r="M169" s="1372"/>
      <c r="N169" s="5572">
        <f t="shared" ref="N169" si="76">K169-L169+M169</f>
        <v>10</v>
      </c>
      <c r="O169" s="2573" t="s">
        <v>45</v>
      </c>
      <c r="P169" s="2573"/>
      <c r="Q169" s="5710">
        <f>'Оз 13;00'!CQ14</f>
        <v>2</v>
      </c>
      <c r="R169" s="2089">
        <v>2</v>
      </c>
      <c r="S169" s="5579"/>
      <c r="T169" s="1372"/>
      <c r="U169" s="1372"/>
      <c r="V169" s="5572">
        <f>S169-T169+U169</f>
        <v>0</v>
      </c>
      <c r="W169" s="2573" t="s">
        <v>45</v>
      </c>
      <c r="X169" s="5714">
        <f>'Оз 16,00'!CF26</f>
        <v>0</v>
      </c>
      <c r="Y169" s="5711"/>
      <c r="Z169" s="5712"/>
      <c r="AA169" s="5580">
        <v>10</v>
      </c>
      <c r="AB169" s="1372"/>
      <c r="AC169" s="1372"/>
      <c r="AD169" s="5572">
        <f t="shared" si="74"/>
        <v>10</v>
      </c>
      <c r="AE169" s="1387" t="s">
        <v>45</v>
      </c>
      <c r="AF169" s="1387"/>
      <c r="AG169" s="5710">
        <f>'Оз 19;00'!CQ14</f>
        <v>5</v>
      </c>
      <c r="AH169" s="2087">
        <v>5</v>
      </c>
      <c r="AI169" s="5580"/>
      <c r="AJ169" s="1372"/>
      <c r="AK169" s="5572">
        <f t="shared" ref="AK169" si="77">AI169-AJ169</f>
        <v>0</v>
      </c>
      <c r="AL169" s="1387" t="s">
        <v>45</v>
      </c>
      <c r="AM169" s="2582"/>
      <c r="AN169" s="3291"/>
      <c r="AO169" s="5580" t="s">
        <v>24</v>
      </c>
      <c r="AP169" s="5636"/>
      <c r="AQ169" s="2573" t="s">
        <v>45</v>
      </c>
      <c r="AR169" s="2582"/>
      <c r="AS169" s="5580" t="s">
        <v>24</v>
      </c>
      <c r="AT169" s="5636"/>
      <c r="AU169" s="2573" t="s">
        <v>45</v>
      </c>
      <c r="AV169" s="2582"/>
      <c r="AW169" s="1221"/>
      <c r="AX169" s="5580" t="s">
        <v>24</v>
      </c>
      <c r="AY169" s="5636"/>
      <c r="AZ169" s="2573" t="s">
        <v>45</v>
      </c>
      <c r="BA169" s="2582"/>
      <c r="BB169" s="5580" t="s">
        <v>24</v>
      </c>
      <c r="BC169" s="5636"/>
      <c r="BD169" s="2573" t="s">
        <v>45</v>
      </c>
      <c r="BE169" s="2582"/>
      <c r="BF169" s="1221"/>
    </row>
    <row r="170" spans="2:58" ht="19.5" customHeight="1">
      <c r="B170" s="2082">
        <v>4</v>
      </c>
      <c r="C170" s="1372" t="s">
        <v>456</v>
      </c>
      <c r="D170" s="1372">
        <v>140</v>
      </c>
      <c r="E170" s="1372">
        <v>-40</v>
      </c>
      <c r="F170" s="5572">
        <f t="shared" si="75"/>
        <v>180</v>
      </c>
      <c r="G170" s="2573" t="s">
        <v>458</v>
      </c>
      <c r="H170" s="5708">
        <f>'Оз 5;30'!CQ15</f>
        <v>10</v>
      </c>
      <c r="I170" s="2087">
        <v>10</v>
      </c>
      <c r="J170" s="5709"/>
      <c r="K170" s="1372">
        <v>40</v>
      </c>
      <c r="L170" s="1372"/>
      <c r="M170" s="1372"/>
      <c r="N170" s="5572">
        <f>K170-L170+M170</f>
        <v>40</v>
      </c>
      <c r="O170" s="2573" t="s">
        <v>458</v>
      </c>
      <c r="P170" s="2573"/>
      <c r="Q170" s="5710">
        <f>'Оз 13;00'!CQ15</f>
        <v>5</v>
      </c>
      <c r="R170" s="2089">
        <v>5</v>
      </c>
      <c r="S170" s="5579"/>
      <c r="T170" s="1372"/>
      <c r="U170" s="1372"/>
      <c r="V170" s="5572">
        <f>S170-T170+U170</f>
        <v>0</v>
      </c>
      <c r="W170" s="2573" t="s">
        <v>458</v>
      </c>
      <c r="X170" s="5715">
        <f>'Оз 16,00'!CF27</f>
        <v>0</v>
      </c>
      <c r="Y170" s="5711"/>
      <c r="Z170" s="5712"/>
      <c r="AA170" s="5580">
        <v>20</v>
      </c>
      <c r="AB170" s="1372"/>
      <c r="AC170" s="1372">
        <v>20</v>
      </c>
      <c r="AD170" s="5572">
        <f>AA170-AB170+AC170</f>
        <v>40</v>
      </c>
      <c r="AE170" s="1387" t="s">
        <v>458</v>
      </c>
      <c r="AF170" s="1387"/>
      <c r="AG170" s="5710">
        <f>'Оз 19;00'!CQ15</f>
        <v>15</v>
      </c>
      <c r="AH170" s="2087">
        <v>15</v>
      </c>
      <c r="AI170" s="5580"/>
      <c r="AJ170" s="1372"/>
      <c r="AK170" s="5572">
        <f>AI170-AJ170</f>
        <v>0</v>
      </c>
      <c r="AL170" s="1387" t="s">
        <v>458</v>
      </c>
      <c r="AM170" s="2582"/>
      <c r="AN170" s="3291"/>
      <c r="AO170" s="5580" t="s">
        <v>456</v>
      </c>
      <c r="AP170" s="5716"/>
      <c r="AQ170" s="2573" t="s">
        <v>458</v>
      </c>
      <c r="AR170" s="2582"/>
      <c r="AS170" s="5580" t="s">
        <v>456</v>
      </c>
      <c r="AT170" s="5716"/>
      <c r="AU170" s="2573" t="s">
        <v>458</v>
      </c>
      <c r="AV170" s="2582"/>
      <c r="AW170" s="1221"/>
      <c r="AX170" s="5580" t="s">
        <v>456</v>
      </c>
      <c r="AY170" s="5716"/>
      <c r="AZ170" s="2573" t="s">
        <v>458</v>
      </c>
      <c r="BA170" s="2582"/>
      <c r="BB170" s="5580" t="s">
        <v>456</v>
      </c>
      <c r="BC170" s="5716"/>
      <c r="BD170" s="2573" t="s">
        <v>458</v>
      </c>
      <c r="BE170" s="2582"/>
      <c r="BF170" s="1221"/>
    </row>
    <row r="171" spans="2:58" ht="19.5" customHeight="1">
      <c r="B171" s="2082">
        <v>5</v>
      </c>
      <c r="C171" s="1372" t="s">
        <v>457</v>
      </c>
      <c r="D171" s="1372">
        <v>2</v>
      </c>
      <c r="E171" s="1372"/>
      <c r="F171" s="5572">
        <f t="shared" si="75"/>
        <v>2</v>
      </c>
      <c r="G171" s="3063" t="s">
        <v>735</v>
      </c>
      <c r="H171" s="5136">
        <v>10</v>
      </c>
      <c r="I171" s="5137"/>
      <c r="J171" s="3283"/>
      <c r="K171" s="1372">
        <v>2</v>
      </c>
      <c r="L171" s="1372"/>
      <c r="M171" s="1372"/>
      <c r="N171" s="5572">
        <f>K171-L171+M171</f>
        <v>2</v>
      </c>
      <c r="O171" s="3063" t="s">
        <v>735</v>
      </c>
      <c r="P171" s="3288"/>
      <c r="Q171" s="5138"/>
      <c r="R171" s="5139"/>
      <c r="S171" s="1206"/>
      <c r="T171" s="1206"/>
      <c r="U171" s="1206"/>
      <c r="V171" s="1206"/>
      <c r="W171" s="1387" t="s">
        <v>459</v>
      </c>
      <c r="X171" s="5714">
        <f>'Оз 16,00'!CF28</f>
        <v>0</v>
      </c>
      <c r="Y171" s="5711"/>
      <c r="Z171" s="5712"/>
      <c r="AA171" s="5580">
        <v>1</v>
      </c>
      <c r="AB171" s="1372"/>
      <c r="AC171" s="1372"/>
      <c r="AD171" s="5572">
        <f>AA171-AB171+AC171</f>
        <v>1</v>
      </c>
      <c r="AE171" s="3063" t="s">
        <v>735</v>
      </c>
      <c r="AF171" s="3288"/>
      <c r="AG171" s="5140"/>
      <c r="AH171" s="5141"/>
      <c r="AI171" s="5580"/>
      <c r="AJ171" s="1372"/>
      <c r="AK171" s="5572">
        <f>AI171-AJ171</f>
        <v>0</v>
      </c>
      <c r="AL171" s="3063" t="s">
        <v>735</v>
      </c>
      <c r="AM171" s="3071">
        <v>0</v>
      </c>
      <c r="AN171" s="3291"/>
      <c r="AO171" s="5580" t="s">
        <v>457</v>
      </c>
      <c r="AP171" s="1372"/>
      <c r="AQ171" s="2573" t="s">
        <v>459</v>
      </c>
      <c r="AR171" s="2582"/>
      <c r="AS171" s="5580" t="s">
        <v>457</v>
      </c>
      <c r="AT171" s="1372"/>
      <c r="AU171" s="2573" t="s">
        <v>459</v>
      </c>
      <c r="AV171" s="2582"/>
      <c r="AW171" s="1221"/>
      <c r="AX171" s="5580" t="s">
        <v>457</v>
      </c>
      <c r="AY171" s="1372"/>
      <c r="AZ171" s="2573" t="s">
        <v>459</v>
      </c>
      <c r="BA171" s="2582"/>
      <c r="BB171" s="5580" t="s">
        <v>457</v>
      </c>
      <c r="BC171" s="1372"/>
      <c r="BD171" s="2573" t="s">
        <v>459</v>
      </c>
      <c r="BE171" s="2582"/>
      <c r="BF171" s="1221"/>
    </row>
    <row r="172" spans="2:58" ht="19.5" customHeight="1">
      <c r="B172" s="2082">
        <v>6</v>
      </c>
      <c r="C172" s="1372" t="s">
        <v>768</v>
      </c>
      <c r="D172" s="1372"/>
      <c r="E172" s="1372"/>
      <c r="F172" s="5572">
        <f>D172-E172</f>
        <v>0</v>
      </c>
      <c r="G172" s="2573" t="s">
        <v>460</v>
      </c>
      <c r="H172" s="5714">
        <f>'Оз 5;30'!CQ17</f>
        <v>5</v>
      </c>
      <c r="I172" s="2087">
        <v>5</v>
      </c>
      <c r="J172" s="5709"/>
      <c r="K172" s="1372">
        <v>20</v>
      </c>
      <c r="L172" s="1372"/>
      <c r="M172" s="1372"/>
      <c r="N172" s="5572">
        <f>K172-L172+M172</f>
        <v>20</v>
      </c>
      <c r="O172" s="2573" t="s">
        <v>460</v>
      </c>
      <c r="P172" s="2573"/>
      <c r="Q172" s="5710">
        <f>'Оз 13;00'!CQ17</f>
        <v>0</v>
      </c>
      <c r="R172" s="2089"/>
      <c r="S172" s="1206"/>
      <c r="T172" s="1206"/>
      <c r="U172" s="1206"/>
      <c r="V172" s="1206"/>
      <c r="W172" s="1387" t="s">
        <v>460</v>
      </c>
      <c r="X172" s="5710">
        <f>'Оз 16,00'!CF29</f>
        <v>0</v>
      </c>
      <c r="Y172" s="5711"/>
      <c r="Z172" s="5712"/>
      <c r="AA172" s="5580">
        <v>20</v>
      </c>
      <c r="AB172" s="1372"/>
      <c r="AC172" s="1372">
        <v>20</v>
      </c>
      <c r="AD172" s="5572">
        <f>AA172-AB172+AC172</f>
        <v>40</v>
      </c>
      <c r="AE172" s="1387" t="s">
        <v>460</v>
      </c>
      <c r="AF172" s="1387"/>
      <c r="AG172" s="5710">
        <f>'Оз 19;00'!CQ17</f>
        <v>5</v>
      </c>
      <c r="AH172" s="2087">
        <v>5</v>
      </c>
      <c r="AI172" s="5580"/>
      <c r="AJ172" s="1372"/>
      <c r="AK172" s="5572">
        <f>AI172-AJ172</f>
        <v>0</v>
      </c>
      <c r="AL172" s="1387" t="s">
        <v>460</v>
      </c>
      <c r="AM172" s="2582"/>
      <c r="AN172" s="3291"/>
      <c r="AO172" s="5580" t="s">
        <v>768</v>
      </c>
      <c r="AP172" s="1372"/>
      <c r="AQ172" s="2573" t="s">
        <v>460</v>
      </c>
      <c r="AR172" s="2582"/>
      <c r="AS172" s="5580" t="s">
        <v>768</v>
      </c>
      <c r="AT172" s="1372"/>
      <c r="AU172" s="2573" t="s">
        <v>460</v>
      </c>
      <c r="AV172" s="2582"/>
      <c r="AW172" s="1221"/>
      <c r="AX172" s="5580" t="s">
        <v>768</v>
      </c>
      <c r="AY172" s="1372"/>
      <c r="AZ172" s="2573" t="s">
        <v>460</v>
      </c>
      <c r="BA172" s="2582"/>
      <c r="BB172" s="5580" t="s">
        <v>768</v>
      </c>
      <c r="BC172" s="1372"/>
      <c r="BD172" s="2573" t="s">
        <v>460</v>
      </c>
      <c r="BE172" s="2582"/>
      <c r="BF172" s="1221"/>
    </row>
    <row r="173" spans="2:58" ht="19.5" customHeight="1">
      <c r="B173" s="5662">
        <v>7</v>
      </c>
      <c r="C173" s="1372" t="s">
        <v>523</v>
      </c>
      <c r="D173" s="1372"/>
      <c r="E173" s="1372"/>
      <c r="F173" s="5572">
        <v>0</v>
      </c>
      <c r="G173" s="2573" t="s">
        <v>52</v>
      </c>
      <c r="H173" s="5714">
        <f>'Оз 5;30'!CQ18</f>
        <v>0</v>
      </c>
      <c r="I173" s="2087"/>
      <c r="J173" s="3286"/>
      <c r="K173" s="1372">
        <v>5</v>
      </c>
      <c r="L173" s="1372">
        <v>5</v>
      </c>
      <c r="M173" s="1372"/>
      <c r="N173" s="5572">
        <f>K173-L173+M173</f>
        <v>0</v>
      </c>
      <c r="O173" s="2573" t="s">
        <v>52</v>
      </c>
      <c r="P173" s="2573"/>
      <c r="Q173" s="5710">
        <f>'Оз 13;00'!CQ18</f>
        <v>0</v>
      </c>
      <c r="R173" s="2089"/>
      <c r="S173" s="1206"/>
      <c r="T173" s="1206"/>
      <c r="U173" s="1206"/>
      <c r="V173" s="1206"/>
      <c r="W173" s="1387" t="s">
        <v>500</v>
      </c>
      <c r="X173" s="5715">
        <f>'Оз 16,00'!CF30</f>
        <v>0</v>
      </c>
      <c r="Y173" s="5711"/>
      <c r="Z173" s="3290"/>
      <c r="AA173" s="5580"/>
      <c r="AB173" s="1372"/>
      <c r="AC173" s="1372"/>
      <c r="AD173" s="5572">
        <f>AA173-AB173+AC173</f>
        <v>0</v>
      </c>
      <c r="AE173" s="2573" t="s">
        <v>52</v>
      </c>
      <c r="AF173" s="1387"/>
      <c r="AG173" s="5710">
        <f>'Оз 19;00'!CQ18</f>
        <v>0</v>
      </c>
      <c r="AH173" s="2087"/>
      <c r="AI173" s="5580"/>
      <c r="AJ173" s="1372"/>
      <c r="AK173" s="5572">
        <f>AI173-AJ173</f>
        <v>0</v>
      </c>
      <c r="AL173" s="1387" t="s">
        <v>500</v>
      </c>
      <c r="AM173" s="2582"/>
      <c r="AN173" s="3291"/>
      <c r="AO173" s="5580" t="s">
        <v>523</v>
      </c>
      <c r="AP173" s="1372"/>
      <c r="AQ173" s="1387" t="s">
        <v>500</v>
      </c>
      <c r="AR173" s="2582"/>
      <c r="AS173" s="5580" t="s">
        <v>768</v>
      </c>
      <c r="AT173" s="1372"/>
      <c r="AU173" s="1387" t="s">
        <v>500</v>
      </c>
      <c r="AV173" s="2582"/>
      <c r="AW173" s="1221"/>
      <c r="AX173" s="5580" t="s">
        <v>768</v>
      </c>
      <c r="AY173" s="1372"/>
      <c r="AZ173" s="1387" t="s">
        <v>500</v>
      </c>
      <c r="BA173" s="2582"/>
      <c r="BB173" s="5580" t="s">
        <v>768</v>
      </c>
      <c r="BC173" s="1372"/>
      <c r="BD173" s="1387" t="s">
        <v>500</v>
      </c>
      <c r="BE173" s="2582"/>
      <c r="BF173" s="1221"/>
    </row>
    <row r="174" spans="2:58" ht="19.5" hidden="1" customHeight="1">
      <c r="B174" s="5723"/>
      <c r="C174" s="1206"/>
      <c r="D174" s="1206"/>
      <c r="E174" s="1206"/>
      <c r="F174" s="1206"/>
      <c r="G174" s="1387" t="s">
        <v>769</v>
      </c>
      <c r="H174" s="5714">
        <f>'Оз 5;30'!CQ19</f>
        <v>24</v>
      </c>
      <c r="I174" s="2087">
        <v>24</v>
      </c>
      <c r="J174" s="3286"/>
      <c r="K174" s="5723"/>
      <c r="L174" s="1206"/>
      <c r="M174" s="1206"/>
      <c r="N174" s="1206"/>
      <c r="O174" s="1387" t="s">
        <v>769</v>
      </c>
      <c r="P174" s="1387"/>
      <c r="Q174" s="5710">
        <f>'Оз 13;00'!CQ19</f>
        <v>6</v>
      </c>
      <c r="R174" s="2089">
        <v>6</v>
      </c>
      <c r="S174" s="1206"/>
      <c r="T174" s="1206"/>
      <c r="U174" s="1206"/>
      <c r="V174" s="1206"/>
      <c r="W174" s="1387" t="s">
        <v>500</v>
      </c>
      <c r="X174" s="5715">
        <f>'Оз 16,00'!CF31</f>
        <v>0</v>
      </c>
      <c r="Y174" s="5711"/>
      <c r="Z174" s="3290"/>
      <c r="AA174" s="5723"/>
      <c r="AB174" s="1206"/>
      <c r="AC174" s="1206"/>
      <c r="AD174" s="1206"/>
      <c r="AE174" s="1387" t="s">
        <v>769</v>
      </c>
      <c r="AF174" s="1387"/>
      <c r="AG174" s="5710">
        <f>'Оз 19;00'!CQ19</f>
        <v>10</v>
      </c>
      <c r="AH174" s="2087">
        <v>10</v>
      </c>
      <c r="AI174" s="5723"/>
      <c r="AJ174" s="1206"/>
      <c r="AK174" s="1206"/>
      <c r="AL174" s="1387" t="s">
        <v>769</v>
      </c>
      <c r="AM174" s="2582"/>
      <c r="AN174" s="3291"/>
      <c r="AO174" s="5723"/>
      <c r="AP174" s="1206"/>
      <c r="AQ174" s="1387" t="s">
        <v>769</v>
      </c>
      <c r="AR174" s="2582"/>
      <c r="AS174" s="5723"/>
      <c r="AT174" s="1206"/>
      <c r="AU174" s="1387" t="s">
        <v>769</v>
      </c>
      <c r="AV174" s="2582"/>
      <c r="AW174" s="1221"/>
      <c r="AX174" s="5723"/>
      <c r="AY174" s="1206"/>
      <c r="AZ174" s="1387" t="s">
        <v>769</v>
      </c>
      <c r="BA174" s="2582"/>
      <c r="BB174" s="5723"/>
      <c r="BC174" s="1206"/>
      <c r="BD174" s="1387" t="s">
        <v>769</v>
      </c>
      <c r="BE174" s="2582"/>
      <c r="BF174" s="1221"/>
    </row>
    <row r="175" spans="2:58" ht="19.5" hidden="1" customHeight="1">
      <c r="B175" s="5723"/>
      <c r="C175" s="1206"/>
      <c r="D175" s="1206"/>
      <c r="E175" s="1206"/>
      <c r="F175" s="1206"/>
      <c r="G175" s="1387" t="s">
        <v>430</v>
      </c>
      <c r="H175" s="5714">
        <f>'Оз 5;30'!CQ20</f>
        <v>1</v>
      </c>
      <c r="I175" s="2087">
        <v>1</v>
      </c>
      <c r="J175" s="3286"/>
      <c r="K175" s="5723"/>
      <c r="L175" s="1206"/>
      <c r="M175" s="1206"/>
      <c r="N175" s="1206"/>
      <c r="O175" s="1387" t="s">
        <v>430</v>
      </c>
      <c r="P175" s="1387"/>
      <c r="Q175" s="5710">
        <f>'Оз 13;00'!CQ20</f>
        <v>2</v>
      </c>
      <c r="R175" s="2089">
        <v>2</v>
      </c>
      <c r="S175" s="1206"/>
      <c r="T175" s="1206"/>
      <c r="U175" s="1206"/>
      <c r="V175" s="1206"/>
      <c r="W175" s="5724" t="s">
        <v>315</v>
      </c>
      <c r="X175" s="5715">
        <f>'Оз 16,00'!CF32</f>
        <v>0</v>
      </c>
      <c r="Y175" s="5711"/>
      <c r="Z175" s="3290"/>
      <c r="AA175" s="5723"/>
      <c r="AB175" s="1206"/>
      <c r="AC175" s="1206"/>
      <c r="AD175" s="1206"/>
      <c r="AE175" s="1387" t="s">
        <v>430</v>
      </c>
      <c r="AF175" s="1387"/>
      <c r="AG175" s="5710">
        <f>'Оз 19;00'!CQ20</f>
        <v>2</v>
      </c>
      <c r="AH175" s="2087">
        <v>2</v>
      </c>
      <c r="AI175" s="5723"/>
      <c r="AJ175" s="1206"/>
      <c r="AK175" s="1206"/>
      <c r="AL175" s="1387" t="s">
        <v>430</v>
      </c>
      <c r="AM175" s="2582"/>
      <c r="AN175" s="3291"/>
      <c r="AO175" s="5723"/>
      <c r="AP175" s="1206"/>
      <c r="AQ175" s="1387" t="s">
        <v>430</v>
      </c>
      <c r="AR175" s="2582"/>
      <c r="AS175" s="5723"/>
      <c r="AT175" s="1206"/>
      <c r="AU175" s="1387" t="s">
        <v>430</v>
      </c>
      <c r="AV175" s="2582"/>
      <c r="AW175" s="1221"/>
      <c r="AX175" s="5723"/>
      <c r="AY175" s="1206"/>
      <c r="AZ175" s="1387" t="s">
        <v>430</v>
      </c>
      <c r="BA175" s="2582"/>
      <c r="BB175" s="5723"/>
      <c r="BC175" s="1206"/>
      <c r="BD175" s="1387" t="s">
        <v>430</v>
      </c>
      <c r="BE175" s="2582"/>
      <c r="BF175" s="1221"/>
    </row>
    <row r="176" spans="2:58" ht="19.5" hidden="1" customHeight="1" thickBot="1">
      <c r="B176" s="5723"/>
      <c r="C176" s="1206"/>
      <c r="D176" s="1206"/>
      <c r="E176" s="1206"/>
      <c r="F176" s="1206"/>
      <c r="G176" s="1387" t="s">
        <v>315</v>
      </c>
      <c r="H176" s="5714">
        <f>'Оз 5;30'!CQ21</f>
        <v>1</v>
      </c>
      <c r="I176" s="2087">
        <v>1</v>
      </c>
      <c r="J176" s="3286"/>
      <c r="K176" s="5723"/>
      <c r="L176" s="1206"/>
      <c r="M176" s="1206"/>
      <c r="N176" s="1206"/>
      <c r="O176" s="1387" t="s">
        <v>315</v>
      </c>
      <c r="P176" s="1387"/>
      <c r="Q176" s="5710">
        <f>'Оз 13;00'!CQ21</f>
        <v>0</v>
      </c>
      <c r="R176" s="2089"/>
      <c r="S176" s="5725"/>
      <c r="T176" s="5725"/>
      <c r="U176" s="5725"/>
      <c r="V176" s="5725"/>
      <c r="W176" s="1392" t="s">
        <v>643</v>
      </c>
      <c r="X176" s="5708">
        <f>'Оз 16,00'!CF33</f>
        <v>0</v>
      </c>
      <c r="Y176" s="5729"/>
      <c r="Z176" s="3290"/>
      <c r="AA176" s="5723"/>
      <c r="AB176" s="1206"/>
      <c r="AC176" s="1206"/>
      <c r="AD176" s="1206"/>
      <c r="AE176" s="1387" t="s">
        <v>315</v>
      </c>
      <c r="AF176" s="1387"/>
      <c r="AG176" s="5710">
        <f>'Оз 19;00'!CQ21</f>
        <v>2</v>
      </c>
      <c r="AH176" s="2087">
        <v>2</v>
      </c>
      <c r="AI176" s="5723"/>
      <c r="AJ176" s="1206"/>
      <c r="AK176" s="1206"/>
      <c r="AL176" s="1387" t="s">
        <v>315</v>
      </c>
      <c r="AM176" s="2582"/>
      <c r="AN176" s="3291"/>
      <c r="AO176" s="5723"/>
      <c r="AP176" s="1206"/>
      <c r="AQ176" s="1387" t="s">
        <v>315</v>
      </c>
      <c r="AR176" s="2582"/>
      <c r="AS176" s="5723"/>
      <c r="AT176" s="1206"/>
      <c r="AU176" s="1387" t="s">
        <v>315</v>
      </c>
      <c r="AV176" s="2582"/>
      <c r="AW176" s="1221"/>
      <c r="AX176" s="5723"/>
      <c r="AY176" s="1206"/>
      <c r="AZ176" s="1387" t="s">
        <v>315</v>
      </c>
      <c r="BA176" s="2582"/>
      <c r="BB176" s="5723"/>
      <c r="BC176" s="1206"/>
      <c r="BD176" s="1387" t="s">
        <v>315</v>
      </c>
      <c r="BE176" s="2582"/>
      <c r="BF176" s="1221"/>
    </row>
    <row r="177" spans="2:58" ht="19.5" hidden="1" customHeight="1">
      <c r="B177" s="5750"/>
      <c r="C177" s="1109"/>
      <c r="D177" s="1109"/>
      <c r="E177" s="1109"/>
      <c r="F177" s="5751"/>
      <c r="G177" s="1387" t="s">
        <v>643</v>
      </c>
      <c r="H177" s="5714">
        <f>'Оз 5;30'!CQ22</f>
        <v>1</v>
      </c>
      <c r="I177" s="2087">
        <v>1</v>
      </c>
      <c r="J177" s="3286"/>
      <c r="K177" s="5752"/>
      <c r="L177" s="1109"/>
      <c r="M177" s="1109"/>
      <c r="N177" s="1109"/>
      <c r="O177" s="1387" t="s">
        <v>643</v>
      </c>
      <c r="P177" s="1387"/>
      <c r="Q177" s="5710">
        <f>'Оз 13;00'!CQ22</f>
        <v>0</v>
      </c>
      <c r="R177" s="2089"/>
      <c r="S177" s="5741"/>
      <c r="T177" s="5741"/>
      <c r="U177" s="5741"/>
      <c r="V177" s="5741"/>
      <c r="W177" s="5741"/>
      <c r="X177" s="5741"/>
      <c r="Y177" s="5741"/>
      <c r="Z177" s="5741"/>
      <c r="AA177" s="5752"/>
      <c r="AB177" s="1220"/>
      <c r="AC177" s="1220"/>
      <c r="AD177" s="1220"/>
      <c r="AE177" s="1387" t="s">
        <v>643</v>
      </c>
      <c r="AF177" s="1387"/>
      <c r="AG177" s="5710">
        <f>'Оз 19;00'!CQ22</f>
        <v>1</v>
      </c>
      <c r="AH177" s="2087">
        <v>1</v>
      </c>
      <c r="AI177" s="5753"/>
      <c r="AJ177" s="1220"/>
      <c r="AK177" s="1220"/>
      <c r="AL177" s="1387" t="s">
        <v>643</v>
      </c>
      <c r="AM177" s="2582"/>
      <c r="AO177" s="5723"/>
      <c r="AP177" s="1206"/>
      <c r="AQ177" s="1387" t="s">
        <v>643</v>
      </c>
      <c r="AR177" s="2582"/>
      <c r="AS177" s="5723"/>
      <c r="AT177" s="1206"/>
      <c r="AU177" s="1387" t="s">
        <v>643</v>
      </c>
      <c r="AV177" s="2582"/>
      <c r="AW177" s="1221"/>
      <c r="AX177" s="5723"/>
      <c r="AY177" s="1206"/>
      <c r="AZ177" s="1387" t="s">
        <v>643</v>
      </c>
      <c r="BA177" s="2582"/>
      <c r="BB177" s="5723"/>
      <c r="BC177" s="1206"/>
      <c r="BD177" s="1387" t="s">
        <v>643</v>
      </c>
      <c r="BE177" s="2582"/>
      <c r="BF177" s="1221"/>
    </row>
    <row r="178" spans="2:58" ht="19.5" hidden="1" customHeight="1">
      <c r="B178" s="5750"/>
      <c r="C178" s="1109"/>
      <c r="D178" s="1109"/>
      <c r="E178" s="1109"/>
      <c r="F178" s="5751"/>
      <c r="G178" s="1387" t="s">
        <v>858</v>
      </c>
      <c r="H178" s="5714">
        <f>'Оз 5;30'!CQ23</f>
        <v>0</v>
      </c>
      <c r="I178" s="2087"/>
      <c r="J178" s="3286"/>
      <c r="K178" s="5752"/>
      <c r="L178" s="1109"/>
      <c r="M178" s="1109"/>
      <c r="N178" s="1109"/>
      <c r="O178" s="1387" t="s">
        <v>858</v>
      </c>
      <c r="P178" s="1387"/>
      <c r="Q178" s="5710">
        <f>'Оз 13;00'!CQ23</f>
        <v>0</v>
      </c>
      <c r="R178" s="2089"/>
      <c r="S178" s="5741"/>
      <c r="T178" s="5741"/>
      <c r="U178" s="5741"/>
      <c r="V178" s="5741"/>
      <c r="W178" s="5741"/>
      <c r="X178" s="5741"/>
      <c r="Y178" s="5741"/>
      <c r="Z178" s="5741"/>
      <c r="AA178" s="5752"/>
      <c r="AB178" s="1220"/>
      <c r="AC178" s="1220"/>
      <c r="AD178" s="1220"/>
      <c r="AE178" s="1387" t="s">
        <v>858</v>
      </c>
      <c r="AF178" s="1387"/>
      <c r="AG178" s="5710">
        <f>'Оз 19;00'!CQ23</f>
        <v>1</v>
      </c>
      <c r="AH178" s="2087">
        <v>1</v>
      </c>
      <c r="AI178" s="5753"/>
      <c r="AJ178" s="1220"/>
      <c r="AK178" s="1220"/>
      <c r="AL178" s="1387" t="s">
        <v>770</v>
      </c>
      <c r="AM178" s="2582"/>
      <c r="AO178" s="5723"/>
      <c r="AP178" s="1206"/>
      <c r="AQ178" s="1387" t="s">
        <v>770</v>
      </c>
      <c r="AR178" s="2582"/>
      <c r="AS178" s="5723"/>
      <c r="AT178" s="1206"/>
      <c r="AU178" s="1387" t="s">
        <v>770</v>
      </c>
      <c r="AV178" s="2582"/>
      <c r="AW178" s="1221"/>
      <c r="AX178" s="5723"/>
      <c r="AY178" s="1206"/>
      <c r="AZ178" s="1387" t="s">
        <v>770</v>
      </c>
      <c r="BA178" s="2582"/>
      <c r="BB178" s="5723"/>
      <c r="BC178" s="1206"/>
      <c r="BD178" s="1387" t="s">
        <v>770</v>
      </c>
      <c r="BE178" s="2582"/>
      <c r="BF178" s="1221"/>
    </row>
    <row r="179" spans="2:58" ht="19.5" hidden="1" customHeight="1" thickBot="1">
      <c r="B179" s="5754"/>
      <c r="C179" s="5755"/>
      <c r="D179" s="5755"/>
      <c r="E179" s="5755"/>
      <c r="F179" s="5756"/>
      <c r="G179" s="1392" t="s">
        <v>771</v>
      </c>
      <c r="H179" s="5714">
        <f>'Оз 5;30'!CQ24</f>
        <v>0</v>
      </c>
      <c r="I179" s="5731"/>
      <c r="J179" s="3287"/>
      <c r="K179" s="5757"/>
      <c r="L179" s="5755"/>
      <c r="M179" s="5755"/>
      <c r="N179" s="5755"/>
      <c r="O179" s="1392" t="s">
        <v>771</v>
      </c>
      <c r="P179" s="5739"/>
      <c r="Q179" s="5710">
        <f>'Оз 13;00'!CQ24</f>
        <v>0</v>
      </c>
      <c r="R179" s="5733"/>
      <c r="S179" s="5741"/>
      <c r="T179" s="5741"/>
      <c r="U179" s="5741"/>
      <c r="V179" s="5741"/>
      <c r="W179" s="5741"/>
      <c r="X179" s="5741"/>
      <c r="Y179" s="5741"/>
      <c r="Z179" s="5741"/>
      <c r="AA179" s="5757"/>
      <c r="AB179" s="3679"/>
      <c r="AC179" s="3679"/>
      <c r="AD179" s="3679"/>
      <c r="AE179" s="1392" t="s">
        <v>771</v>
      </c>
      <c r="AF179" s="5739"/>
      <c r="AG179" s="5710">
        <f>'Оз 19;00'!CQ24</f>
        <v>0</v>
      </c>
      <c r="AH179" s="5731"/>
      <c r="AI179" s="5758"/>
      <c r="AJ179" s="3679"/>
      <c r="AK179" s="3679"/>
      <c r="AL179" s="1392" t="s">
        <v>771</v>
      </c>
      <c r="AM179" s="3688"/>
      <c r="AO179" s="5730"/>
      <c r="AP179" s="5725"/>
      <c r="AQ179" s="1392" t="s">
        <v>771</v>
      </c>
      <c r="AR179" s="3688"/>
      <c r="AS179" s="5730"/>
      <c r="AT179" s="5725"/>
      <c r="AU179" s="1392" t="s">
        <v>771</v>
      </c>
      <c r="AV179" s="3688"/>
      <c r="AW179" s="1221"/>
      <c r="AX179" s="5730"/>
      <c r="AY179" s="5725"/>
      <c r="AZ179" s="1392" t="s">
        <v>771</v>
      </c>
      <c r="BA179" s="3688"/>
      <c r="BB179" s="5730"/>
      <c r="BC179" s="5725"/>
      <c r="BD179" s="1392" t="s">
        <v>771</v>
      </c>
      <c r="BE179" s="3688"/>
      <c r="BF179" s="1221"/>
    </row>
    <row r="180" spans="2:58" ht="19.5" hidden="1" customHeight="1">
      <c r="B180" s="5740"/>
      <c r="C180" s="5741"/>
      <c r="D180" s="5741"/>
      <c r="E180" s="5741"/>
      <c r="F180" s="5742"/>
      <c r="G180" s="5742"/>
      <c r="H180" s="5742"/>
      <c r="I180" s="5742"/>
      <c r="J180" s="5742"/>
      <c r="K180" s="5741"/>
      <c r="L180" s="5741"/>
      <c r="M180" s="5741"/>
      <c r="N180" s="5741"/>
      <c r="O180" s="5741"/>
      <c r="P180" s="5741"/>
      <c r="Q180" s="5741"/>
      <c r="R180" s="5741"/>
      <c r="S180" s="5741"/>
      <c r="T180" s="5741"/>
      <c r="U180" s="5741"/>
      <c r="V180" s="5741"/>
      <c r="W180" s="5741"/>
      <c r="X180" s="5741"/>
      <c r="Y180" s="5741"/>
      <c r="Z180" s="5741"/>
      <c r="AA180" s="5741"/>
      <c r="AB180" s="1221"/>
      <c r="AC180" s="1221"/>
      <c r="AD180" s="1221"/>
      <c r="AE180" s="1221"/>
      <c r="AF180" s="1221"/>
      <c r="AG180" s="1221"/>
      <c r="AH180" s="1221"/>
      <c r="AI180" s="1221"/>
      <c r="AJ180" s="1221"/>
      <c r="AK180" s="1221"/>
      <c r="AL180" s="1221"/>
      <c r="AM180" s="1221"/>
      <c r="AO180" s="1221"/>
      <c r="AP180" s="1221"/>
      <c r="AQ180" s="1221"/>
      <c r="AR180" s="1221"/>
      <c r="AS180" s="1221"/>
      <c r="AT180" s="1221"/>
      <c r="AU180" s="1221"/>
      <c r="AV180" s="1221"/>
      <c r="AW180" s="1221"/>
      <c r="AX180" s="1221"/>
      <c r="AY180" s="1221"/>
      <c r="AZ180" s="1221"/>
      <c r="BA180" s="1221"/>
      <c r="BB180" s="1221"/>
      <c r="BC180" s="1221"/>
      <c r="BD180" s="1221"/>
      <c r="BE180" s="1221"/>
      <c r="BF180" s="1221"/>
    </row>
    <row r="181" spans="2:58" ht="19.5" customHeight="1" thickBot="1">
      <c r="B181" s="5740"/>
      <c r="C181" s="5741"/>
      <c r="D181" s="5741"/>
      <c r="E181" s="5741"/>
      <c r="F181" s="5742"/>
      <c r="G181" s="5742"/>
      <c r="H181" s="5742"/>
      <c r="I181" s="5742"/>
      <c r="J181" s="5742"/>
      <c r="K181" s="5741"/>
      <c r="L181" s="5741"/>
      <c r="M181" s="5741"/>
      <c r="N181" s="5741"/>
      <c r="O181" s="5741"/>
      <c r="P181" s="5741"/>
      <c r="Q181" s="5741"/>
      <c r="R181" s="5741"/>
      <c r="S181" s="5741"/>
      <c r="T181" s="5741"/>
      <c r="U181" s="5741"/>
      <c r="V181" s="5741"/>
      <c r="W181" s="5741"/>
      <c r="X181" s="5741"/>
      <c r="Y181" s="5741"/>
      <c r="Z181" s="5741"/>
      <c r="AA181" s="5741"/>
      <c r="AB181" s="1221"/>
      <c r="AC181" s="1221"/>
      <c r="AD181" s="1221"/>
      <c r="AE181" s="1221"/>
      <c r="AF181" s="1221"/>
      <c r="AG181" s="1221"/>
      <c r="AH181" s="1221"/>
      <c r="AI181" s="1221"/>
      <c r="AJ181" s="1221"/>
      <c r="AK181" s="1221"/>
      <c r="AL181" s="1221"/>
      <c r="AM181" s="1221"/>
      <c r="AO181" s="1221"/>
      <c r="AP181" s="1221"/>
      <c r="AQ181" s="1221"/>
      <c r="AR181" s="1221"/>
      <c r="AS181" s="1221"/>
      <c r="AT181" s="1221"/>
      <c r="AU181" s="1221"/>
      <c r="AV181" s="1221"/>
      <c r="AW181" s="1221"/>
      <c r="AX181" s="1221"/>
      <c r="AY181" s="1221"/>
      <c r="AZ181" s="1221"/>
      <c r="BA181" s="1221"/>
      <c r="BB181" s="1221"/>
      <c r="BC181" s="1221"/>
      <c r="BD181" s="1221"/>
      <c r="BE181" s="1221"/>
      <c r="BF181" s="1221"/>
    </row>
    <row r="182" spans="2:58" ht="18" customHeight="1">
      <c r="B182" s="4111">
        <f>B164</f>
        <v>44606</v>
      </c>
      <c r="C182" s="5734"/>
      <c r="D182" s="3669"/>
      <c r="E182" s="3670"/>
      <c r="F182" s="3670">
        <v>0.22916666666666666</v>
      </c>
      <c r="G182" s="3670"/>
      <c r="H182" s="3670"/>
      <c r="I182" s="3671"/>
      <c r="J182" s="3670"/>
      <c r="K182" s="3669"/>
      <c r="L182" s="3670"/>
      <c r="M182" s="3670"/>
      <c r="N182" s="3672">
        <v>0.5</v>
      </c>
      <c r="O182" s="3672"/>
      <c r="P182" s="3672"/>
      <c r="Q182" s="3672"/>
      <c r="R182" s="3671"/>
      <c r="S182" s="3673"/>
      <c r="T182" s="3672"/>
      <c r="U182" s="3672"/>
      <c r="V182" s="3672">
        <v>0.66666666666666663</v>
      </c>
      <c r="W182" s="3672"/>
      <c r="X182" s="3672"/>
      <c r="Y182" s="3674"/>
      <c r="Z182" s="3672"/>
      <c r="AA182" s="3673"/>
      <c r="AB182" s="3672"/>
      <c r="AC182" s="3672"/>
      <c r="AD182" s="3672">
        <v>0.8125</v>
      </c>
      <c r="AE182" s="3672"/>
      <c r="AF182" s="3672"/>
      <c r="AG182" s="3672"/>
      <c r="AH182" s="3674"/>
      <c r="AI182" s="5527"/>
      <c r="AJ182" s="5527"/>
      <c r="AK182" s="5527" t="s">
        <v>311</v>
      </c>
      <c r="AL182" s="5527"/>
      <c r="AM182" s="5528"/>
      <c r="AO182" s="5529" t="s">
        <v>871</v>
      </c>
      <c r="AP182" s="5695"/>
      <c r="AQ182" s="5696">
        <v>0</v>
      </c>
      <c r="AR182" s="5532"/>
      <c r="AS182" s="5529" t="str">
        <f>AO182</f>
        <v>Павильон Оазис Технопарк</v>
      </c>
      <c r="AT182" s="5695"/>
      <c r="AU182" s="5696">
        <v>0</v>
      </c>
      <c r="AV182" s="5532"/>
      <c r="AW182" s="1221"/>
      <c r="AX182" s="5529" t="str">
        <f>AO182</f>
        <v>Павильон Оазис Технопарк</v>
      </c>
      <c r="AY182" s="5695"/>
      <c r="AZ182" s="5696">
        <v>0</v>
      </c>
      <c r="BA182" s="5532"/>
      <c r="BB182" s="5529" t="str">
        <f>AO182</f>
        <v>Павильон Оазис Технопарк</v>
      </c>
      <c r="BC182" s="5695"/>
      <c r="BD182" s="5696">
        <v>0</v>
      </c>
      <c r="BE182" s="5532"/>
      <c r="BF182" s="1221"/>
    </row>
    <row r="183" spans="2:58" ht="16.5" thickBot="1">
      <c r="B183" s="5735"/>
      <c r="C183" s="5736"/>
      <c r="D183" s="1134"/>
      <c r="E183" s="1133"/>
      <c r="F183" s="1134" t="s">
        <v>869</v>
      </c>
      <c r="G183" s="1133"/>
      <c r="H183" s="1133"/>
      <c r="I183" s="1161"/>
      <c r="J183" s="1133"/>
      <c r="K183" s="1134"/>
      <c r="L183" s="1133"/>
      <c r="M183" s="1133"/>
      <c r="N183" s="1186" t="str">
        <f>F183</f>
        <v>Павильон Технопарк</v>
      </c>
      <c r="O183" s="1186"/>
      <c r="P183" s="1186"/>
      <c r="Q183" s="1186"/>
      <c r="R183" s="1161"/>
      <c r="S183" s="1187"/>
      <c r="T183" s="1186"/>
      <c r="U183" s="1186"/>
      <c r="V183" s="1186" t="str">
        <f>F183</f>
        <v>Павильон Технопарк</v>
      </c>
      <c r="W183" s="1186"/>
      <c r="X183" s="1186"/>
      <c r="Y183" s="1200"/>
      <c r="Z183" s="1186"/>
      <c r="AA183" s="1187"/>
      <c r="AB183" s="1186"/>
      <c r="AC183" s="1186"/>
      <c r="AD183" s="1186" t="str">
        <f>F183</f>
        <v>Павильон Технопарк</v>
      </c>
      <c r="AE183" s="1186"/>
      <c r="AF183" s="1186"/>
      <c r="AG183" s="1186"/>
      <c r="AH183" s="1200"/>
      <c r="AI183" s="1186"/>
      <c r="AJ183" s="1186"/>
      <c r="AK183" s="1186" t="str">
        <f>F183</f>
        <v>Павильон Технопарк</v>
      </c>
      <c r="AL183" s="1186"/>
      <c r="AM183" s="1200"/>
      <c r="AN183" s="1206"/>
      <c r="AO183" s="5697"/>
      <c r="AP183" s="5698"/>
      <c r="AQ183" s="5699"/>
      <c r="AR183" s="5700"/>
      <c r="AS183" s="5697"/>
      <c r="AT183" s="5698"/>
      <c r="AU183" s="5699"/>
      <c r="AV183" s="5700"/>
      <c r="AW183" s="5543"/>
      <c r="AX183" s="5697"/>
      <c r="AY183" s="5698"/>
      <c r="AZ183" s="5699"/>
      <c r="BA183" s="5700"/>
      <c r="BB183" s="5697"/>
      <c r="BC183" s="5698"/>
      <c r="BD183" s="5699"/>
      <c r="BE183" s="5700"/>
      <c r="BF183" s="1221"/>
    </row>
    <row r="184" spans="2:58" ht="24.75" customHeight="1">
      <c r="B184" s="5544" t="s">
        <v>1</v>
      </c>
      <c r="C184" s="5551"/>
      <c r="D184" s="5701">
        <v>0.22916666666666666</v>
      </c>
      <c r="E184" s="5553" t="s">
        <v>250</v>
      </c>
      <c r="F184" s="5554" t="s">
        <v>17</v>
      </c>
      <c r="G184" s="5549" t="s">
        <v>393</v>
      </c>
      <c r="H184" s="5549"/>
      <c r="I184" s="5550"/>
      <c r="J184" s="5702"/>
      <c r="K184" s="5552">
        <v>0.54166666666666663</v>
      </c>
      <c r="L184" s="5553" t="s">
        <v>6</v>
      </c>
      <c r="M184" s="5553" t="s">
        <v>229</v>
      </c>
      <c r="N184" s="5554" t="s">
        <v>17</v>
      </c>
      <c r="O184" s="5549" t="s">
        <v>692</v>
      </c>
      <c r="P184" s="5549"/>
      <c r="Q184" s="5549"/>
      <c r="R184" s="5550"/>
      <c r="S184" s="5703">
        <v>0.66666666666666663</v>
      </c>
      <c r="T184" s="5553" t="s">
        <v>6</v>
      </c>
      <c r="U184" s="5553" t="s">
        <v>229</v>
      </c>
      <c r="V184" s="5554" t="s">
        <v>17</v>
      </c>
      <c r="W184" s="5549" t="s">
        <v>312</v>
      </c>
      <c r="X184" s="5549"/>
      <c r="Y184" s="5549"/>
      <c r="Z184" s="5702"/>
      <c r="AA184" s="5552">
        <v>0.79166666666666663</v>
      </c>
      <c r="AB184" s="5553" t="s">
        <v>6</v>
      </c>
      <c r="AC184" s="5553" t="s">
        <v>229</v>
      </c>
      <c r="AD184" s="5554" t="s">
        <v>17</v>
      </c>
      <c r="AE184" s="5555" t="s">
        <v>691</v>
      </c>
      <c r="AF184" s="5549"/>
      <c r="AG184" s="5549"/>
      <c r="AH184" s="5550"/>
      <c r="AI184" s="5704" t="s">
        <v>249</v>
      </c>
      <c r="AJ184" s="5553" t="s">
        <v>250</v>
      </c>
      <c r="AK184" s="5554" t="s">
        <v>17</v>
      </c>
      <c r="AL184" s="5563" t="s">
        <v>314</v>
      </c>
      <c r="AM184" s="5565"/>
      <c r="AN184" s="5705"/>
      <c r="AO184" s="5544"/>
      <c r="AP184" s="5553" t="s">
        <v>229</v>
      </c>
      <c r="AQ184" s="5706" t="s">
        <v>314</v>
      </c>
      <c r="AR184" s="5707"/>
      <c r="AS184" s="5544"/>
      <c r="AT184" s="5553" t="s">
        <v>229</v>
      </c>
      <c r="AU184" s="5706" t="s">
        <v>314</v>
      </c>
      <c r="AV184" s="5707"/>
      <c r="AW184" s="1221"/>
      <c r="AX184" s="5544"/>
      <c r="AY184" s="5553" t="s">
        <v>229</v>
      </c>
      <c r="AZ184" s="5706" t="s">
        <v>314</v>
      </c>
      <c r="BA184" s="5707"/>
      <c r="BB184" s="5544"/>
      <c r="BC184" s="5553" t="s">
        <v>229</v>
      </c>
      <c r="BD184" s="5706" t="s">
        <v>314</v>
      </c>
      <c r="BE184" s="5707"/>
      <c r="BF184" s="1221"/>
    </row>
    <row r="185" spans="2:58" ht="19.5" customHeight="1">
      <c r="B185" s="2082">
        <v>1</v>
      </c>
      <c r="C185" s="1372" t="s">
        <v>767</v>
      </c>
      <c r="D185" s="1372"/>
      <c r="E185" s="1372"/>
      <c r="F185" s="5572">
        <f>D185-E185</f>
        <v>0</v>
      </c>
      <c r="G185" s="2573" t="s">
        <v>39</v>
      </c>
      <c r="H185" s="5708">
        <f>'Оз 5;30'!CZ12</f>
        <v>0</v>
      </c>
      <c r="I185" s="2089"/>
      <c r="J185" s="5759"/>
      <c r="K185" s="1372">
        <v>7</v>
      </c>
      <c r="L185" s="1372">
        <v>7</v>
      </c>
      <c r="M185" s="1372"/>
      <c r="N185" s="5572">
        <f>K185-L185+M185</f>
        <v>0</v>
      </c>
      <c r="O185" s="2573" t="s">
        <v>39</v>
      </c>
      <c r="P185" s="2573"/>
      <c r="Q185" s="5710">
        <f>'Оз 13;00'!DA12</f>
        <v>10</v>
      </c>
      <c r="R185" s="2089">
        <v>10</v>
      </c>
      <c r="S185" s="5579"/>
      <c r="T185" s="1372"/>
      <c r="U185" s="1372"/>
      <c r="V185" s="5572">
        <f>S185-T185+U185</f>
        <v>0</v>
      </c>
      <c r="W185" s="2573" t="s">
        <v>39</v>
      </c>
      <c r="X185" s="5710">
        <f>'Оз 16,00'!CF42</f>
        <v>0</v>
      </c>
      <c r="Y185" s="5711"/>
      <c r="Z185" s="5712"/>
      <c r="AA185" s="1372">
        <v>5</v>
      </c>
      <c r="AB185" s="1372"/>
      <c r="AC185" s="1372">
        <v>1</v>
      </c>
      <c r="AD185" s="5572">
        <f t="shared" ref="AD185:AD187" si="78">AA185-AB185+AC185</f>
        <v>6</v>
      </c>
      <c r="AE185" s="1387" t="s">
        <v>39</v>
      </c>
      <c r="AF185" s="1387"/>
      <c r="AG185" s="5710">
        <f>'Оз 19;00'!DA12</f>
        <v>8</v>
      </c>
      <c r="AH185" s="2089">
        <v>8</v>
      </c>
      <c r="AI185" s="5580"/>
      <c r="AJ185" s="1372"/>
      <c r="AK185" s="5572">
        <f>AI185-AJ185</f>
        <v>0</v>
      </c>
      <c r="AL185" s="1387" t="s">
        <v>39</v>
      </c>
      <c r="AM185" s="2582"/>
      <c r="AN185" s="3291"/>
      <c r="AO185" s="5635" t="s">
        <v>767</v>
      </c>
      <c r="AP185" s="5636"/>
      <c r="AQ185" s="2573" t="s">
        <v>39</v>
      </c>
      <c r="AR185" s="2582"/>
      <c r="AS185" s="5635" t="s">
        <v>767</v>
      </c>
      <c r="AT185" s="5636"/>
      <c r="AU185" s="2573" t="s">
        <v>39</v>
      </c>
      <c r="AV185" s="2582"/>
      <c r="AW185" s="1221"/>
      <c r="AX185" s="5635" t="s">
        <v>767</v>
      </c>
      <c r="AY185" s="5636"/>
      <c r="AZ185" s="2573" t="s">
        <v>39</v>
      </c>
      <c r="BA185" s="2582"/>
      <c r="BB185" s="5635" t="s">
        <v>767</v>
      </c>
      <c r="BC185" s="5636"/>
      <c r="BD185" s="2573" t="s">
        <v>39</v>
      </c>
      <c r="BE185" s="2582"/>
      <c r="BF185" s="1221"/>
    </row>
    <row r="186" spans="2:58" ht="19.5" customHeight="1">
      <c r="B186" s="2082">
        <v>2</v>
      </c>
      <c r="C186" s="1372" t="s">
        <v>455</v>
      </c>
      <c r="D186" s="1372"/>
      <c r="E186" s="1372"/>
      <c r="F186" s="5572">
        <f>D186-E186</f>
        <v>0</v>
      </c>
      <c r="G186" s="2573" t="s">
        <v>44</v>
      </c>
      <c r="H186" s="5708">
        <f>'Оз 5;30'!CZ13</f>
        <v>0</v>
      </c>
      <c r="I186" s="2089"/>
      <c r="J186" s="5759"/>
      <c r="K186" s="1372">
        <v>160</v>
      </c>
      <c r="L186" s="1372">
        <v>60</v>
      </c>
      <c r="M186" s="1372"/>
      <c r="N186" s="5572">
        <f>K186-L186+M186</f>
        <v>100</v>
      </c>
      <c r="O186" s="2573" t="s">
        <v>44</v>
      </c>
      <c r="P186" s="2573"/>
      <c r="Q186" s="5710">
        <f>'Оз 13;00'!DA13</f>
        <v>4</v>
      </c>
      <c r="R186" s="2089">
        <v>4</v>
      </c>
      <c r="S186" s="5579"/>
      <c r="T186" s="1372"/>
      <c r="U186" s="1372"/>
      <c r="V186" s="5572">
        <f t="shared" ref="V186" si="79">S186-T186+U186</f>
        <v>0</v>
      </c>
      <c r="W186" s="2573" t="s">
        <v>44</v>
      </c>
      <c r="X186" s="5710">
        <f>'Оз 16,00'!CF43</f>
        <v>0</v>
      </c>
      <c r="Y186" s="5711"/>
      <c r="Z186" s="5712"/>
      <c r="AA186" s="1372">
        <v>100</v>
      </c>
      <c r="AB186" s="1372"/>
      <c r="AC186" s="1372">
        <v>40</v>
      </c>
      <c r="AD186" s="5572">
        <f t="shared" si="78"/>
        <v>140</v>
      </c>
      <c r="AE186" s="1387" t="s">
        <v>44</v>
      </c>
      <c r="AF186" s="1387"/>
      <c r="AG186" s="5710">
        <f>'Оз 19;00'!DA13</f>
        <v>2</v>
      </c>
      <c r="AH186" s="2089">
        <v>2</v>
      </c>
      <c r="AI186" s="5580"/>
      <c r="AJ186" s="1372"/>
      <c r="AK186" s="5572">
        <f>AI186-AJ186</f>
        <v>0</v>
      </c>
      <c r="AL186" s="1387" t="s">
        <v>44</v>
      </c>
      <c r="AM186" s="2582"/>
      <c r="AN186" s="3291"/>
      <c r="AO186" s="5635" t="s">
        <v>455</v>
      </c>
      <c r="AP186" s="5636"/>
      <c r="AQ186" s="2573" t="s">
        <v>44</v>
      </c>
      <c r="AR186" s="2582"/>
      <c r="AS186" s="5635" t="s">
        <v>455</v>
      </c>
      <c r="AT186" s="5636"/>
      <c r="AU186" s="2573" t="s">
        <v>44</v>
      </c>
      <c r="AV186" s="2582"/>
      <c r="AW186" s="1221"/>
      <c r="AX186" s="5635" t="s">
        <v>455</v>
      </c>
      <c r="AY186" s="5636"/>
      <c r="AZ186" s="2573" t="s">
        <v>44</v>
      </c>
      <c r="BA186" s="2582"/>
      <c r="BB186" s="5635" t="s">
        <v>455</v>
      </c>
      <c r="BC186" s="5636"/>
      <c r="BD186" s="2573" t="s">
        <v>44</v>
      </c>
      <c r="BE186" s="2582"/>
      <c r="BF186" s="1221"/>
    </row>
    <row r="187" spans="2:58" ht="19.5" customHeight="1">
      <c r="B187" s="2082">
        <v>3</v>
      </c>
      <c r="C187" s="1372" t="s">
        <v>24</v>
      </c>
      <c r="D187" s="1372"/>
      <c r="E187" s="1372"/>
      <c r="F187" s="5572">
        <f t="shared" ref="F187:F191" si="80">D187-E187</f>
        <v>0</v>
      </c>
      <c r="G187" s="2573" t="s">
        <v>45</v>
      </c>
      <c r="H187" s="5708">
        <f>'Оз 5;30'!CZ14</f>
        <v>0</v>
      </c>
      <c r="I187" s="2089"/>
      <c r="J187" s="5759"/>
      <c r="K187" s="1372">
        <v>25</v>
      </c>
      <c r="L187" s="1372">
        <v>15</v>
      </c>
      <c r="M187" s="1372"/>
      <c r="N187" s="5572">
        <f t="shared" ref="N187" si="81">K187-L187+M187</f>
        <v>10</v>
      </c>
      <c r="O187" s="2573" t="s">
        <v>45</v>
      </c>
      <c r="P187" s="2573"/>
      <c r="Q187" s="5710">
        <f>'Оз 13;00'!DA14</f>
        <v>0</v>
      </c>
      <c r="R187" s="2089"/>
      <c r="S187" s="5579"/>
      <c r="T187" s="1372"/>
      <c r="U187" s="1372"/>
      <c r="V187" s="5572">
        <f>S187-T187+U187</f>
        <v>0</v>
      </c>
      <c r="W187" s="2573" t="s">
        <v>45</v>
      </c>
      <c r="X187" s="5714">
        <f>'Оз 16,00'!CF44</f>
        <v>0</v>
      </c>
      <c r="Y187" s="5711"/>
      <c r="Z187" s="5712"/>
      <c r="AA187" s="1372">
        <v>10</v>
      </c>
      <c r="AB187" s="1372"/>
      <c r="AC187" s="1372"/>
      <c r="AD187" s="5572">
        <f t="shared" si="78"/>
        <v>10</v>
      </c>
      <c r="AE187" s="1387" t="s">
        <v>45</v>
      </c>
      <c r="AF187" s="1387"/>
      <c r="AG187" s="5710">
        <f>'Оз 19;00'!DA14</f>
        <v>3</v>
      </c>
      <c r="AH187" s="2089">
        <v>3</v>
      </c>
      <c r="AI187" s="5580"/>
      <c r="AJ187" s="1372"/>
      <c r="AK187" s="5572">
        <f t="shared" ref="AK187" si="82">AI187-AJ187</f>
        <v>0</v>
      </c>
      <c r="AL187" s="1387" t="s">
        <v>45</v>
      </c>
      <c r="AM187" s="2582"/>
      <c r="AN187" s="3291"/>
      <c r="AO187" s="5580" t="s">
        <v>24</v>
      </c>
      <c r="AP187" s="5636"/>
      <c r="AQ187" s="2573" t="s">
        <v>45</v>
      </c>
      <c r="AR187" s="2582"/>
      <c r="AS187" s="5580" t="s">
        <v>24</v>
      </c>
      <c r="AT187" s="5636"/>
      <c r="AU187" s="2573" t="s">
        <v>45</v>
      </c>
      <c r="AV187" s="2582"/>
      <c r="AW187" s="1221"/>
      <c r="AX187" s="5580" t="s">
        <v>24</v>
      </c>
      <c r="AY187" s="5636"/>
      <c r="AZ187" s="2573" t="s">
        <v>45</v>
      </c>
      <c r="BA187" s="2582"/>
      <c r="BB187" s="5580" t="s">
        <v>24</v>
      </c>
      <c r="BC187" s="5636"/>
      <c r="BD187" s="2573" t="s">
        <v>45</v>
      </c>
      <c r="BE187" s="2582"/>
      <c r="BF187" s="1221"/>
    </row>
    <row r="188" spans="2:58" ht="19.5" customHeight="1">
      <c r="B188" s="2082">
        <v>4</v>
      </c>
      <c r="C188" s="1372" t="s">
        <v>456</v>
      </c>
      <c r="D188" s="1372"/>
      <c r="E188" s="1372"/>
      <c r="F188" s="5572">
        <f t="shared" si="80"/>
        <v>0</v>
      </c>
      <c r="G188" s="2573" t="s">
        <v>458</v>
      </c>
      <c r="H188" s="5708">
        <f>'Оз 5;30'!CZ15</f>
        <v>0</v>
      </c>
      <c r="I188" s="2089"/>
      <c r="J188" s="5759"/>
      <c r="K188" s="1372">
        <v>140</v>
      </c>
      <c r="L188" s="1372">
        <v>40</v>
      </c>
      <c r="M188" s="1372"/>
      <c r="N188" s="5572">
        <f>K188-L188+M188</f>
        <v>100</v>
      </c>
      <c r="O188" s="2573" t="s">
        <v>458</v>
      </c>
      <c r="P188" s="2573"/>
      <c r="Q188" s="5710">
        <f>'Оз 13;00'!DA15</f>
        <v>10</v>
      </c>
      <c r="R188" s="2089">
        <v>10</v>
      </c>
      <c r="S188" s="5579"/>
      <c r="T188" s="1372"/>
      <c r="U188" s="1372"/>
      <c r="V188" s="5572">
        <f>S188-T188+U188</f>
        <v>0</v>
      </c>
      <c r="W188" s="2573" t="s">
        <v>458</v>
      </c>
      <c r="X188" s="5715">
        <f>'Оз 16,00'!CF45</f>
        <v>0</v>
      </c>
      <c r="Y188" s="5711"/>
      <c r="Z188" s="5712"/>
      <c r="AA188" s="1372">
        <v>80</v>
      </c>
      <c r="AB188" s="1372"/>
      <c r="AC188" s="1372"/>
      <c r="AD188" s="5572">
        <f>AA188-AB188+AC188</f>
        <v>80</v>
      </c>
      <c r="AE188" s="1387" t="s">
        <v>458</v>
      </c>
      <c r="AF188" s="1387"/>
      <c r="AG188" s="5710">
        <f>'Оз 19;00'!DA15</f>
        <v>0</v>
      </c>
      <c r="AH188" s="2089"/>
      <c r="AI188" s="5580"/>
      <c r="AJ188" s="1372"/>
      <c r="AK188" s="5572">
        <f>AI188-AJ188</f>
        <v>0</v>
      </c>
      <c r="AL188" s="1387" t="s">
        <v>458</v>
      </c>
      <c r="AM188" s="2582"/>
      <c r="AN188" s="3291"/>
      <c r="AO188" s="5580" t="s">
        <v>456</v>
      </c>
      <c r="AP188" s="5716"/>
      <c r="AQ188" s="2573" t="s">
        <v>458</v>
      </c>
      <c r="AR188" s="2582"/>
      <c r="AS188" s="5580" t="s">
        <v>456</v>
      </c>
      <c r="AT188" s="5716"/>
      <c r="AU188" s="2573" t="s">
        <v>458</v>
      </c>
      <c r="AV188" s="2582"/>
      <c r="AW188" s="1221"/>
      <c r="AX188" s="5580" t="s">
        <v>456</v>
      </c>
      <c r="AY188" s="5716"/>
      <c r="AZ188" s="2573" t="s">
        <v>458</v>
      </c>
      <c r="BA188" s="2582"/>
      <c r="BB188" s="5580" t="s">
        <v>456</v>
      </c>
      <c r="BC188" s="5716"/>
      <c r="BD188" s="2573" t="s">
        <v>458</v>
      </c>
      <c r="BE188" s="2582"/>
      <c r="BF188" s="1221"/>
    </row>
    <row r="189" spans="2:58" ht="19.5" customHeight="1">
      <c r="B189" s="2082">
        <v>5</v>
      </c>
      <c r="C189" s="1372" t="s">
        <v>457</v>
      </c>
      <c r="D189" s="1372"/>
      <c r="E189" s="1372"/>
      <c r="F189" s="5572">
        <f t="shared" si="80"/>
        <v>0</v>
      </c>
      <c r="G189" s="3063" t="s">
        <v>735</v>
      </c>
      <c r="H189" s="5136">
        <v>10</v>
      </c>
      <c r="I189" s="5137"/>
      <c r="J189" s="3283"/>
      <c r="K189" s="1372">
        <v>3</v>
      </c>
      <c r="L189" s="1372">
        <v>2</v>
      </c>
      <c r="M189" s="1372"/>
      <c r="N189" s="5572">
        <f>K189-L189+M189</f>
        <v>1</v>
      </c>
      <c r="O189" s="3063" t="s">
        <v>735</v>
      </c>
      <c r="P189" s="3288"/>
      <c r="Q189" s="5138">
        <f>'Оз 13;00'!DA16</f>
        <v>0</v>
      </c>
      <c r="R189" s="5139"/>
      <c r="S189" s="1206"/>
      <c r="T189" s="1206"/>
      <c r="U189" s="1206"/>
      <c r="V189" s="1206"/>
      <c r="W189" s="1387" t="s">
        <v>459</v>
      </c>
      <c r="X189" s="5714">
        <f>'Оз 16,00'!CF46</f>
        <v>0</v>
      </c>
      <c r="Y189" s="5711"/>
      <c r="Z189" s="5712"/>
      <c r="AA189" s="1372">
        <v>2</v>
      </c>
      <c r="AB189" s="1372"/>
      <c r="AC189" s="1372">
        <v>2</v>
      </c>
      <c r="AD189" s="5572">
        <f>AA189-AB189+AC189</f>
        <v>4</v>
      </c>
      <c r="AE189" s="3063" t="s">
        <v>735</v>
      </c>
      <c r="AF189" s="3288"/>
      <c r="AG189" s="5140">
        <f>'Оз 19;00'!DA16</f>
        <v>0</v>
      </c>
      <c r="AH189" s="5141"/>
      <c r="AI189" s="5580"/>
      <c r="AJ189" s="1372"/>
      <c r="AK189" s="5572">
        <f>AI189-AJ189</f>
        <v>0</v>
      </c>
      <c r="AL189" s="3063" t="s">
        <v>735</v>
      </c>
      <c r="AM189" s="3071">
        <v>0</v>
      </c>
      <c r="AN189" s="3291"/>
      <c r="AO189" s="5580" t="s">
        <v>457</v>
      </c>
      <c r="AP189" s="1372"/>
      <c r="AQ189" s="2573" t="s">
        <v>459</v>
      </c>
      <c r="AR189" s="2582"/>
      <c r="AS189" s="5580" t="s">
        <v>457</v>
      </c>
      <c r="AT189" s="1372"/>
      <c r="AU189" s="2573" t="s">
        <v>459</v>
      </c>
      <c r="AV189" s="2582"/>
      <c r="AW189" s="1221"/>
      <c r="AX189" s="5580" t="s">
        <v>457</v>
      </c>
      <c r="AY189" s="1372"/>
      <c r="AZ189" s="2573" t="s">
        <v>459</v>
      </c>
      <c r="BA189" s="2582"/>
      <c r="BB189" s="5580" t="s">
        <v>457</v>
      </c>
      <c r="BC189" s="1372"/>
      <c r="BD189" s="2573" t="s">
        <v>459</v>
      </c>
      <c r="BE189" s="2582"/>
      <c r="BF189" s="1221"/>
    </row>
    <row r="190" spans="2:58" ht="19.5" customHeight="1">
      <c r="B190" s="2082">
        <v>6</v>
      </c>
      <c r="C190" s="1372" t="s">
        <v>768</v>
      </c>
      <c r="D190" s="1372"/>
      <c r="E190" s="1372"/>
      <c r="F190" s="5572">
        <f t="shared" si="80"/>
        <v>0</v>
      </c>
      <c r="G190" s="2573" t="s">
        <v>460</v>
      </c>
      <c r="H190" s="5714">
        <f>'Оз 5;30'!CZ17</f>
        <v>0</v>
      </c>
      <c r="I190" s="2089"/>
      <c r="J190" s="5759"/>
      <c r="K190" s="1372">
        <v>20</v>
      </c>
      <c r="L190" s="1372"/>
      <c r="M190" s="1372"/>
      <c r="N190" s="5572">
        <f>K190-L190+M190</f>
        <v>20</v>
      </c>
      <c r="O190" s="2573" t="s">
        <v>460</v>
      </c>
      <c r="P190" s="2573"/>
      <c r="Q190" s="5710">
        <f>'Оз 13;00'!DA17</f>
        <v>0</v>
      </c>
      <c r="R190" s="2089"/>
      <c r="S190" s="1206"/>
      <c r="T190" s="1206"/>
      <c r="U190" s="1206"/>
      <c r="V190" s="1206"/>
      <c r="W190" s="1387" t="s">
        <v>460</v>
      </c>
      <c r="X190" s="5710">
        <f>'Оз 16,00'!CF47</f>
        <v>0</v>
      </c>
      <c r="Y190" s="5711"/>
      <c r="Z190" s="5712"/>
      <c r="AA190" s="1372">
        <v>20</v>
      </c>
      <c r="AB190" s="1372"/>
      <c r="AC190" s="1372"/>
      <c r="AD190" s="5572">
        <f>AA190-AB190+AC190</f>
        <v>20</v>
      </c>
      <c r="AE190" s="1387" t="s">
        <v>460</v>
      </c>
      <c r="AF190" s="1387"/>
      <c r="AG190" s="5710">
        <f>'Оз 19;00'!DA17</f>
        <v>5</v>
      </c>
      <c r="AH190" s="2089">
        <v>5</v>
      </c>
      <c r="AI190" s="5580"/>
      <c r="AJ190" s="1372"/>
      <c r="AK190" s="5572">
        <f>AI190-AJ190</f>
        <v>0</v>
      </c>
      <c r="AL190" s="1387" t="s">
        <v>460</v>
      </c>
      <c r="AM190" s="2582"/>
      <c r="AN190" s="3291"/>
      <c r="AO190" s="5580" t="s">
        <v>768</v>
      </c>
      <c r="AP190" s="1372"/>
      <c r="AQ190" s="2573" t="s">
        <v>460</v>
      </c>
      <c r="AR190" s="2582"/>
      <c r="AS190" s="5580" t="s">
        <v>768</v>
      </c>
      <c r="AT190" s="1372"/>
      <c r="AU190" s="2573" t="s">
        <v>460</v>
      </c>
      <c r="AV190" s="2582"/>
      <c r="AW190" s="1221"/>
      <c r="AX190" s="5580" t="s">
        <v>768</v>
      </c>
      <c r="AY190" s="1372"/>
      <c r="AZ190" s="2573" t="s">
        <v>460</v>
      </c>
      <c r="BA190" s="2582"/>
      <c r="BB190" s="5580" t="s">
        <v>768</v>
      </c>
      <c r="BC190" s="1372"/>
      <c r="BD190" s="2573" t="s">
        <v>460</v>
      </c>
      <c r="BE190" s="2582"/>
      <c r="BF190" s="1221"/>
    </row>
    <row r="191" spans="2:58" ht="19.5" customHeight="1">
      <c r="B191" s="2082">
        <v>7</v>
      </c>
      <c r="C191" s="1372" t="s">
        <v>523</v>
      </c>
      <c r="D191" s="1372"/>
      <c r="E191" s="1372"/>
      <c r="F191" s="5572">
        <f t="shared" si="80"/>
        <v>0</v>
      </c>
      <c r="G191" s="2573" t="s">
        <v>52</v>
      </c>
      <c r="H191" s="5714">
        <f>'Оз 5;30'!CZ18</f>
        <v>0</v>
      </c>
      <c r="I191" s="2089"/>
      <c r="J191" s="3286"/>
      <c r="K191" s="1372">
        <v>5</v>
      </c>
      <c r="L191" s="1372">
        <v>5</v>
      </c>
      <c r="M191" s="1372"/>
      <c r="N191" s="5572">
        <f>K191-L191+M191</f>
        <v>0</v>
      </c>
      <c r="O191" s="2573" t="s">
        <v>52</v>
      </c>
      <c r="P191" s="2573"/>
      <c r="Q191" s="5710">
        <f>'Оз 13;00'!DA18</f>
        <v>0</v>
      </c>
      <c r="R191" s="2089"/>
      <c r="S191" s="1206"/>
      <c r="T191" s="1206"/>
      <c r="U191" s="1206"/>
      <c r="V191" s="1206"/>
      <c r="W191" s="1387" t="s">
        <v>500</v>
      </c>
      <c r="X191" s="5715">
        <f>'Оз 16,00'!CF48</f>
        <v>0</v>
      </c>
      <c r="Y191" s="5711"/>
      <c r="Z191" s="5760"/>
      <c r="AA191" s="5579">
        <v>5</v>
      </c>
      <c r="AB191" s="1372"/>
      <c r="AC191" s="1372"/>
      <c r="AD191" s="5572">
        <f>AA191-AB191+AC191</f>
        <v>5</v>
      </c>
      <c r="AE191" s="2573" t="s">
        <v>52</v>
      </c>
      <c r="AF191" s="1387"/>
      <c r="AG191" s="5710">
        <f>'Оз 19;00'!DA18</f>
        <v>0</v>
      </c>
      <c r="AH191" s="2089"/>
      <c r="AI191" s="5580"/>
      <c r="AJ191" s="1372"/>
      <c r="AK191" s="5572">
        <f>AI191-AJ191</f>
        <v>0</v>
      </c>
      <c r="AL191" s="1387" t="s">
        <v>500</v>
      </c>
      <c r="AM191" s="2582"/>
      <c r="AN191" s="3291"/>
      <c r="AO191" s="5580" t="s">
        <v>523</v>
      </c>
      <c r="AP191" s="1372"/>
      <c r="AQ191" s="1387" t="s">
        <v>500</v>
      </c>
      <c r="AR191" s="2582"/>
      <c r="AS191" s="5580" t="s">
        <v>523</v>
      </c>
      <c r="AT191" s="1372"/>
      <c r="AU191" s="1387" t="s">
        <v>500</v>
      </c>
      <c r="AV191" s="2582"/>
      <c r="AW191" s="1221"/>
      <c r="AX191" s="5580" t="s">
        <v>523</v>
      </c>
      <c r="AY191" s="1372"/>
      <c r="AZ191" s="1387" t="s">
        <v>500</v>
      </c>
      <c r="BA191" s="2582"/>
      <c r="BB191" s="5580" t="s">
        <v>523</v>
      </c>
      <c r="BC191" s="1372"/>
      <c r="BD191" s="1387" t="s">
        <v>500</v>
      </c>
      <c r="BE191" s="2582"/>
      <c r="BF191" s="1221"/>
    </row>
    <row r="192" spans="2:58" ht="19.5" hidden="1" customHeight="1">
      <c r="B192" s="5723"/>
      <c r="C192" s="1206"/>
      <c r="D192" s="1206"/>
      <c r="E192" s="1206"/>
      <c r="F192" s="1206"/>
      <c r="G192" s="1387" t="s">
        <v>769</v>
      </c>
      <c r="H192" s="5714">
        <f>'Оз 5;30'!CZ19</f>
        <v>0</v>
      </c>
      <c r="I192" s="2089"/>
      <c r="J192" s="3286"/>
      <c r="K192" s="5723"/>
      <c r="L192" s="1206"/>
      <c r="M192" s="1206"/>
      <c r="N192" s="1206"/>
      <c r="O192" s="1387" t="s">
        <v>769</v>
      </c>
      <c r="P192" s="1387"/>
      <c r="Q192" s="5710">
        <f>'Оз 13;00'!DA19</f>
        <v>8</v>
      </c>
      <c r="R192" s="2089">
        <v>8</v>
      </c>
      <c r="S192" s="1206"/>
      <c r="T192" s="1206"/>
      <c r="U192" s="1206"/>
      <c r="V192" s="1206"/>
      <c r="W192" s="1387" t="s">
        <v>500</v>
      </c>
      <c r="X192" s="5715">
        <f>'Оз 16,00'!CF49</f>
        <v>0</v>
      </c>
      <c r="Y192" s="5711"/>
      <c r="Z192" s="5760"/>
      <c r="AA192" s="1206"/>
      <c r="AB192" s="1206"/>
      <c r="AC192" s="1206"/>
      <c r="AD192" s="1206"/>
      <c r="AE192" s="1387" t="s">
        <v>769</v>
      </c>
      <c r="AF192" s="1387"/>
      <c r="AG192" s="5710">
        <f>'Оз 19;00'!DA19</f>
        <v>8</v>
      </c>
      <c r="AH192" s="2089">
        <v>8</v>
      </c>
      <c r="AI192" s="5723"/>
      <c r="AJ192" s="1206"/>
      <c r="AK192" s="1206"/>
      <c r="AL192" s="1387" t="s">
        <v>769</v>
      </c>
      <c r="AM192" s="2582"/>
      <c r="AN192" s="3291"/>
      <c r="AO192" s="5723"/>
      <c r="AP192" s="1206"/>
      <c r="AQ192" s="1387" t="s">
        <v>769</v>
      </c>
      <c r="AR192" s="2582"/>
      <c r="AS192" s="5723"/>
      <c r="AT192" s="1206"/>
      <c r="AU192" s="1387" t="s">
        <v>769</v>
      </c>
      <c r="AV192" s="2582"/>
      <c r="AW192" s="1221"/>
      <c r="AX192" s="5723"/>
      <c r="AY192" s="1206"/>
      <c r="AZ192" s="1387" t="s">
        <v>769</v>
      </c>
      <c r="BA192" s="2582"/>
      <c r="BB192" s="5723"/>
      <c r="BC192" s="1206"/>
      <c r="BD192" s="1387" t="s">
        <v>769</v>
      </c>
      <c r="BE192" s="2582"/>
      <c r="BF192" s="1221"/>
    </row>
    <row r="193" spans="2:58" ht="19.5" hidden="1" customHeight="1">
      <c r="B193" s="5723"/>
      <c r="C193" s="1206"/>
      <c r="D193" s="1206"/>
      <c r="E193" s="1206"/>
      <c r="F193" s="1206"/>
      <c r="G193" s="1387" t="s">
        <v>430</v>
      </c>
      <c r="H193" s="5714">
        <f>'Оз 5;30'!CZ20</f>
        <v>0</v>
      </c>
      <c r="I193" s="2089"/>
      <c r="J193" s="3286"/>
      <c r="K193" s="5723"/>
      <c r="L193" s="1206"/>
      <c r="M193" s="1206"/>
      <c r="N193" s="1206"/>
      <c r="O193" s="1387" t="s">
        <v>430</v>
      </c>
      <c r="P193" s="1387"/>
      <c r="Q193" s="5710">
        <f>'Оз 13;00'!DA20</f>
        <v>0</v>
      </c>
      <c r="R193" s="2089"/>
      <c r="S193" s="1206"/>
      <c r="T193" s="1206"/>
      <c r="U193" s="1206"/>
      <c r="V193" s="1206"/>
      <c r="W193" s="5724" t="s">
        <v>315</v>
      </c>
      <c r="X193" s="5715">
        <f>'Оз 16,00'!CF50</f>
        <v>0</v>
      </c>
      <c r="Y193" s="5711"/>
      <c r="Z193" s="5760"/>
      <c r="AA193" s="1206"/>
      <c r="AB193" s="1206"/>
      <c r="AC193" s="1206"/>
      <c r="AD193" s="1206"/>
      <c r="AE193" s="1387" t="s">
        <v>430</v>
      </c>
      <c r="AF193" s="1387"/>
      <c r="AG193" s="5710">
        <f>'Оз 19;00'!DA20</f>
        <v>3</v>
      </c>
      <c r="AH193" s="2089">
        <v>3</v>
      </c>
      <c r="AI193" s="5723"/>
      <c r="AJ193" s="1206"/>
      <c r="AK193" s="1206"/>
      <c r="AL193" s="1387" t="s">
        <v>430</v>
      </c>
      <c r="AM193" s="2582"/>
      <c r="AN193" s="3291"/>
      <c r="AO193" s="5723"/>
      <c r="AP193" s="1206"/>
      <c r="AQ193" s="1387" t="s">
        <v>430</v>
      </c>
      <c r="AR193" s="2582"/>
      <c r="AS193" s="5723"/>
      <c r="AT193" s="1206"/>
      <c r="AU193" s="1387" t="s">
        <v>430</v>
      </c>
      <c r="AV193" s="2582"/>
      <c r="AW193" s="1221"/>
      <c r="AX193" s="5723"/>
      <c r="AY193" s="1206"/>
      <c r="AZ193" s="1387" t="s">
        <v>430</v>
      </c>
      <c r="BA193" s="2582"/>
      <c r="BB193" s="5723"/>
      <c r="BC193" s="1206"/>
      <c r="BD193" s="1387" t="s">
        <v>430</v>
      </c>
      <c r="BE193" s="2582"/>
      <c r="BF193" s="1221"/>
    </row>
    <row r="194" spans="2:58" ht="19.5" hidden="1" customHeight="1" thickBot="1">
      <c r="B194" s="5723"/>
      <c r="C194" s="1206"/>
      <c r="D194" s="1206"/>
      <c r="E194" s="1206"/>
      <c r="F194" s="1206"/>
      <c r="G194" s="1387" t="s">
        <v>315</v>
      </c>
      <c r="H194" s="5714">
        <f>'Оз 5;30'!CZ21</f>
        <v>0</v>
      </c>
      <c r="I194" s="2089"/>
      <c r="J194" s="3286"/>
      <c r="K194" s="5723"/>
      <c r="L194" s="1206"/>
      <c r="M194" s="1206"/>
      <c r="N194" s="1206"/>
      <c r="O194" s="1387" t="s">
        <v>315</v>
      </c>
      <c r="P194" s="1387"/>
      <c r="Q194" s="5710">
        <f>'Оз 13;00'!DA21</f>
        <v>1</v>
      </c>
      <c r="R194" s="2089">
        <v>1</v>
      </c>
      <c r="S194" s="5725"/>
      <c r="T194" s="5725"/>
      <c r="U194" s="5725"/>
      <c r="V194" s="5725"/>
      <c r="W194" s="1392" t="s">
        <v>643</v>
      </c>
      <c r="X194" s="5708">
        <f>'Оз 16,00'!CF51</f>
        <v>0</v>
      </c>
      <c r="Y194" s="5729"/>
      <c r="Z194" s="5760"/>
      <c r="AA194" s="1206"/>
      <c r="AB194" s="1206"/>
      <c r="AC194" s="1206"/>
      <c r="AD194" s="1206"/>
      <c r="AE194" s="1387" t="s">
        <v>315</v>
      </c>
      <c r="AF194" s="1387"/>
      <c r="AG194" s="5710">
        <f>'Оз 19;00'!DA21</f>
        <v>3</v>
      </c>
      <c r="AH194" s="2089">
        <v>3</v>
      </c>
      <c r="AI194" s="5723"/>
      <c r="AJ194" s="1206"/>
      <c r="AK194" s="1206"/>
      <c r="AL194" s="1387" t="s">
        <v>315</v>
      </c>
      <c r="AM194" s="2582"/>
      <c r="AN194" s="3291"/>
      <c r="AO194" s="5723"/>
      <c r="AP194" s="1206"/>
      <c r="AQ194" s="1387" t="s">
        <v>315</v>
      </c>
      <c r="AR194" s="2582"/>
      <c r="AS194" s="5723"/>
      <c r="AT194" s="1206"/>
      <c r="AU194" s="1387" t="s">
        <v>315</v>
      </c>
      <c r="AV194" s="2582"/>
      <c r="AW194" s="1221"/>
      <c r="AX194" s="5723"/>
      <c r="AY194" s="1206"/>
      <c r="AZ194" s="1387" t="s">
        <v>315</v>
      </c>
      <c r="BA194" s="2582"/>
      <c r="BB194" s="5723"/>
      <c r="BC194" s="1206"/>
      <c r="BD194" s="1387" t="s">
        <v>315</v>
      </c>
      <c r="BE194" s="2582"/>
      <c r="BF194" s="1221"/>
    </row>
    <row r="195" spans="2:58" ht="19.5" hidden="1" customHeight="1">
      <c r="B195" s="5750"/>
      <c r="C195" s="1109"/>
      <c r="D195" s="1109"/>
      <c r="E195" s="1109"/>
      <c r="F195" s="5751"/>
      <c r="G195" s="1387" t="s">
        <v>643</v>
      </c>
      <c r="H195" s="5714">
        <f>'Оз 5;30'!CZ22</f>
        <v>0</v>
      </c>
      <c r="I195" s="2089"/>
      <c r="J195" s="3286"/>
      <c r="K195" s="5752"/>
      <c r="L195" s="1109"/>
      <c r="M195" s="1109"/>
      <c r="N195" s="1109"/>
      <c r="O195" s="1387" t="s">
        <v>643</v>
      </c>
      <c r="P195" s="1387"/>
      <c r="Q195" s="5710">
        <f>'Оз 13;00'!DA22</f>
        <v>1</v>
      </c>
      <c r="R195" s="2089">
        <v>1</v>
      </c>
      <c r="S195" s="5741"/>
      <c r="T195" s="5741"/>
      <c r="U195" s="5741"/>
      <c r="V195" s="5741"/>
      <c r="W195" s="5741"/>
      <c r="X195" s="5741"/>
      <c r="Y195" s="5741"/>
      <c r="Z195" s="5741"/>
      <c r="AA195" s="5752"/>
      <c r="AB195" s="1220"/>
      <c r="AC195" s="1220"/>
      <c r="AD195" s="1220"/>
      <c r="AE195" s="1387" t="s">
        <v>643</v>
      </c>
      <c r="AF195" s="1387"/>
      <c r="AG195" s="5710">
        <f>'Оз 19;00'!DA22</f>
        <v>0</v>
      </c>
      <c r="AH195" s="2089"/>
      <c r="AI195" s="5753"/>
      <c r="AJ195" s="1220"/>
      <c r="AK195" s="1220"/>
      <c r="AL195" s="1387" t="s">
        <v>643</v>
      </c>
      <c r="AM195" s="2582"/>
      <c r="AO195" s="5723"/>
      <c r="AP195" s="1206"/>
      <c r="AQ195" s="1387" t="s">
        <v>643</v>
      </c>
      <c r="AR195" s="2582"/>
      <c r="AS195" s="5723"/>
      <c r="AT195" s="1206"/>
      <c r="AU195" s="1387" t="s">
        <v>643</v>
      </c>
      <c r="AV195" s="2582"/>
      <c r="AW195" s="1221"/>
      <c r="AX195" s="5723"/>
      <c r="AY195" s="1206"/>
      <c r="AZ195" s="1387" t="s">
        <v>643</v>
      </c>
      <c r="BA195" s="2582"/>
      <c r="BB195" s="5723"/>
      <c r="BC195" s="1206"/>
      <c r="BD195" s="1387" t="s">
        <v>643</v>
      </c>
      <c r="BE195" s="2582"/>
      <c r="BF195" s="1221"/>
    </row>
    <row r="196" spans="2:58" ht="19.5" hidden="1" customHeight="1">
      <c r="B196" s="5750"/>
      <c r="C196" s="1109"/>
      <c r="D196" s="1109"/>
      <c r="E196" s="1109"/>
      <c r="F196" s="5751"/>
      <c r="G196" s="1387" t="s">
        <v>858</v>
      </c>
      <c r="H196" s="5714">
        <f>'Оз 5;30'!CZ23</f>
        <v>0</v>
      </c>
      <c r="I196" s="2089"/>
      <c r="J196" s="3286"/>
      <c r="K196" s="5752"/>
      <c r="L196" s="1109"/>
      <c r="M196" s="1109"/>
      <c r="N196" s="1109"/>
      <c r="O196" s="1387" t="s">
        <v>858</v>
      </c>
      <c r="P196" s="1387"/>
      <c r="Q196" s="5710">
        <f>'Оз 13;00'!DA23</f>
        <v>0</v>
      </c>
      <c r="R196" s="2089"/>
      <c r="S196" s="5741"/>
      <c r="T196" s="5741"/>
      <c r="U196" s="5741"/>
      <c r="V196" s="5741"/>
      <c r="W196" s="5741"/>
      <c r="X196" s="5741"/>
      <c r="Y196" s="5741"/>
      <c r="Z196" s="5741"/>
      <c r="AA196" s="5752"/>
      <c r="AB196" s="1220"/>
      <c r="AC196" s="1220"/>
      <c r="AD196" s="1220"/>
      <c r="AE196" s="1387" t="s">
        <v>858</v>
      </c>
      <c r="AF196" s="1387"/>
      <c r="AG196" s="5710">
        <f>'Оз 19;00'!DA23</f>
        <v>1</v>
      </c>
      <c r="AH196" s="2089">
        <v>1</v>
      </c>
      <c r="AI196" s="5753"/>
      <c r="AJ196" s="1220"/>
      <c r="AK196" s="1220"/>
      <c r="AL196" s="1387" t="s">
        <v>858</v>
      </c>
      <c r="AM196" s="2582"/>
      <c r="AO196" s="5723"/>
      <c r="AP196" s="1206"/>
      <c r="AQ196" s="1387" t="s">
        <v>858</v>
      </c>
      <c r="AR196" s="2582"/>
      <c r="AS196" s="5723"/>
      <c r="AT196" s="1206"/>
      <c r="AU196" s="1387" t="s">
        <v>858</v>
      </c>
      <c r="AV196" s="2582"/>
      <c r="AW196" s="1221"/>
      <c r="AX196" s="5723"/>
      <c r="AY196" s="1206"/>
      <c r="AZ196" s="1387" t="s">
        <v>858</v>
      </c>
      <c r="BA196" s="2582"/>
      <c r="BB196" s="5723"/>
      <c r="BC196" s="1206"/>
      <c r="BD196" s="1387" t="s">
        <v>858</v>
      </c>
      <c r="BE196" s="2582"/>
      <c r="BF196" s="1221"/>
    </row>
    <row r="197" spans="2:58" ht="19.5" hidden="1" customHeight="1" thickBot="1">
      <c r="B197" s="5754"/>
      <c r="C197" s="5755"/>
      <c r="D197" s="5755"/>
      <c r="E197" s="5755"/>
      <c r="F197" s="5756"/>
      <c r="G197" s="1392" t="s">
        <v>771</v>
      </c>
      <c r="H197" s="5714">
        <f>'Оз 5;30'!CZ24</f>
        <v>0</v>
      </c>
      <c r="I197" s="5733"/>
      <c r="J197" s="3287"/>
      <c r="K197" s="5757"/>
      <c r="L197" s="5755"/>
      <c r="M197" s="5755"/>
      <c r="N197" s="5755"/>
      <c r="O197" s="1392" t="s">
        <v>771</v>
      </c>
      <c r="P197" s="5739"/>
      <c r="Q197" s="5710">
        <f>'Оз 13;00'!DA24</f>
        <v>0</v>
      </c>
      <c r="R197" s="5733"/>
      <c r="S197" s="5741"/>
      <c r="T197" s="5741"/>
      <c r="U197" s="5741"/>
      <c r="V197" s="5741"/>
      <c r="W197" s="5741"/>
      <c r="X197" s="5741"/>
      <c r="Y197" s="5741"/>
      <c r="Z197" s="5741"/>
      <c r="AA197" s="5757"/>
      <c r="AB197" s="3679"/>
      <c r="AC197" s="3679"/>
      <c r="AD197" s="3679"/>
      <c r="AE197" s="1392" t="s">
        <v>771</v>
      </c>
      <c r="AF197" s="5739"/>
      <c r="AG197" s="5710">
        <f>'Оз 19;00'!DA24</f>
        <v>0</v>
      </c>
      <c r="AH197" s="5731"/>
      <c r="AI197" s="5758"/>
      <c r="AJ197" s="3679"/>
      <c r="AK197" s="3679"/>
      <c r="AL197" s="1392" t="s">
        <v>771</v>
      </c>
      <c r="AM197" s="3688"/>
      <c r="AO197" s="5730"/>
      <c r="AP197" s="5725"/>
      <c r="AQ197" s="1392" t="s">
        <v>771</v>
      </c>
      <c r="AR197" s="3688"/>
      <c r="AS197" s="5730"/>
      <c r="AT197" s="5725"/>
      <c r="AU197" s="1392" t="s">
        <v>771</v>
      </c>
      <c r="AV197" s="3688"/>
      <c r="AW197" s="1221"/>
      <c r="AX197" s="5730"/>
      <c r="AY197" s="5725"/>
      <c r="AZ197" s="1392" t="s">
        <v>771</v>
      </c>
      <c r="BA197" s="3688"/>
      <c r="BB197" s="5730"/>
      <c r="BC197" s="5725"/>
      <c r="BD197" s="1392" t="s">
        <v>771</v>
      </c>
      <c r="BE197" s="3688"/>
      <c r="BF197" s="1221"/>
    </row>
    <row r="198" spans="2:58" ht="19.5" hidden="1" customHeight="1">
      <c r="B198" s="5740"/>
      <c r="C198" s="5741"/>
      <c r="D198" s="5741"/>
      <c r="E198" s="5741"/>
      <c r="F198" s="5742"/>
      <c r="G198" s="5742"/>
      <c r="H198" s="5742"/>
      <c r="I198" s="5742"/>
      <c r="J198" s="5742"/>
      <c r="K198" s="5741"/>
      <c r="L198" s="5741"/>
      <c r="M198" s="5741"/>
      <c r="N198" s="5761"/>
      <c r="O198" s="5761"/>
      <c r="P198" s="5761"/>
      <c r="Q198" s="5761"/>
      <c r="R198" s="5761"/>
      <c r="S198" s="5761"/>
      <c r="T198" s="5761"/>
      <c r="U198" s="5761"/>
      <c r="V198" s="5761"/>
      <c r="W198" s="5761"/>
      <c r="X198" s="5761"/>
      <c r="Y198" s="5761"/>
      <c r="Z198" s="5761"/>
      <c r="AA198" s="5761"/>
      <c r="AB198" s="5761"/>
      <c r="AC198" s="5761"/>
      <c r="AD198" s="5761"/>
      <c r="AE198" s="5761"/>
      <c r="AF198" s="5761"/>
      <c r="AG198" s="5761"/>
      <c r="AH198" s="5761"/>
      <c r="AI198" s="5761"/>
      <c r="AJ198" s="5761"/>
      <c r="AK198" s="5761"/>
      <c r="AL198" s="5761"/>
      <c r="AM198" s="5761"/>
      <c r="AO198" s="1221"/>
      <c r="AP198" s="1221"/>
      <c r="AQ198" s="1221"/>
      <c r="AR198" s="1221"/>
      <c r="AS198" s="1221"/>
      <c r="AT198" s="1221"/>
      <c r="AU198" s="1221"/>
      <c r="AV198" s="1221"/>
      <c r="AW198" s="1221"/>
      <c r="AX198" s="1221"/>
      <c r="AY198" s="1221"/>
      <c r="AZ198" s="1221"/>
      <c r="BA198" s="1221"/>
      <c r="BB198" s="1221"/>
      <c r="BC198" s="1221"/>
      <c r="BD198" s="1221"/>
      <c r="BE198" s="1221"/>
      <c r="BF198" s="1221"/>
    </row>
    <row r="199" spans="2:58" ht="19.5" customHeight="1" thickBot="1">
      <c r="B199" s="5740"/>
      <c r="C199" s="5741"/>
      <c r="D199" s="5741"/>
      <c r="E199" s="5741"/>
      <c r="F199" s="5742"/>
      <c r="G199" s="5742"/>
      <c r="H199" s="5742"/>
      <c r="I199" s="5742"/>
      <c r="J199" s="5742"/>
      <c r="K199" s="5741"/>
      <c r="L199" s="5741"/>
      <c r="M199" s="5741"/>
      <c r="N199" s="5741"/>
      <c r="O199" s="5741"/>
      <c r="P199" s="5741"/>
      <c r="Q199" s="5741"/>
      <c r="R199" s="5741"/>
      <c r="S199" s="5741"/>
      <c r="T199" s="5741"/>
      <c r="U199" s="5741"/>
      <c r="V199" s="5741"/>
      <c r="W199" s="5741"/>
      <c r="X199" s="5741"/>
      <c r="Y199" s="5741"/>
      <c r="Z199" s="5741"/>
      <c r="AA199" s="5741"/>
      <c r="AB199" s="1221"/>
      <c r="AC199" s="1221"/>
      <c r="AD199" s="1221"/>
      <c r="AE199" s="1221"/>
      <c r="AF199" s="1221"/>
      <c r="AG199" s="1221"/>
      <c r="AH199" s="1221"/>
      <c r="AI199" s="1221"/>
      <c r="AJ199" s="1221"/>
      <c r="AK199" s="1221"/>
      <c r="AL199" s="1221"/>
      <c r="AM199" s="1221"/>
      <c r="AO199" s="1221"/>
      <c r="AP199" s="1221"/>
      <c r="AQ199" s="1221"/>
      <c r="AR199" s="1221"/>
      <c r="AS199" s="1221"/>
      <c r="AT199" s="1221"/>
      <c r="AU199" s="1221"/>
      <c r="AV199" s="1221"/>
      <c r="AW199" s="1221"/>
      <c r="AX199" s="1221"/>
      <c r="AY199" s="1221"/>
      <c r="AZ199" s="1221"/>
      <c r="BA199" s="1221"/>
      <c r="BB199" s="1221"/>
      <c r="BC199" s="1221"/>
      <c r="BD199" s="1221"/>
      <c r="BE199" s="1221"/>
      <c r="BF199" s="1221"/>
    </row>
    <row r="200" spans="2:58" ht="18" customHeight="1">
      <c r="B200" s="4111">
        <f>B1</f>
        <v>44606</v>
      </c>
      <c r="C200" s="5734"/>
      <c r="D200" s="3669"/>
      <c r="E200" s="3670"/>
      <c r="F200" s="3670">
        <v>0.22916666666666666</v>
      </c>
      <c r="G200" s="3670"/>
      <c r="H200" s="3670"/>
      <c r="I200" s="3671"/>
      <c r="J200" s="3670"/>
      <c r="K200" s="3669"/>
      <c r="L200" s="3670"/>
      <c r="M200" s="3670"/>
      <c r="N200" s="3672">
        <v>0.5</v>
      </c>
      <c r="O200" s="3672"/>
      <c r="P200" s="3672"/>
      <c r="Q200" s="3672"/>
      <c r="R200" s="3671"/>
      <c r="S200" s="3673"/>
      <c r="T200" s="3672"/>
      <c r="U200" s="3672"/>
      <c r="V200" s="3672">
        <v>0.66666666666666663</v>
      </c>
      <c r="W200" s="3672"/>
      <c r="X200" s="3672"/>
      <c r="Y200" s="3674"/>
      <c r="Z200" s="3672"/>
      <c r="AA200" s="3673"/>
      <c r="AB200" s="3672"/>
      <c r="AC200" s="3672"/>
      <c r="AD200" s="3672">
        <v>0.8125</v>
      </c>
      <c r="AE200" s="3672"/>
      <c r="AF200" s="3672"/>
      <c r="AG200" s="3672"/>
      <c r="AH200" s="3674"/>
      <c r="AI200" s="5527"/>
      <c r="AJ200" s="5527"/>
      <c r="AK200" s="5527" t="s">
        <v>311</v>
      </c>
      <c r="AL200" s="5527"/>
      <c r="AM200" s="5528"/>
      <c r="AO200" s="5529" t="s">
        <v>645</v>
      </c>
      <c r="AP200" s="5695"/>
      <c r="AQ200" s="5696">
        <v>0</v>
      </c>
      <c r="AR200" s="5532"/>
      <c r="AS200" s="5529" t="str">
        <f>AO200</f>
        <v>Павильон Оазис 12 мкр</v>
      </c>
      <c r="AT200" s="5695"/>
      <c r="AU200" s="5696">
        <v>0</v>
      </c>
      <c r="AV200" s="5532"/>
      <c r="AW200" s="1221"/>
      <c r="AX200" s="5529" t="str">
        <f>AO200</f>
        <v>Павильон Оазис 12 мкр</v>
      </c>
      <c r="AY200" s="5695"/>
      <c r="AZ200" s="5696">
        <v>0</v>
      </c>
      <c r="BA200" s="5532"/>
      <c r="BB200" s="5529" t="str">
        <f>AO200</f>
        <v>Павильон Оазис 12 мкр</v>
      </c>
      <c r="BC200" s="5695"/>
      <c r="BD200" s="5696">
        <v>0</v>
      </c>
      <c r="BE200" s="5532"/>
      <c r="BF200" s="1221"/>
    </row>
    <row r="201" spans="2:58" ht="16.5" thickBot="1">
      <c r="B201" s="5735"/>
      <c r="C201" s="5736"/>
      <c r="D201" s="1134"/>
      <c r="E201" s="1133"/>
      <c r="F201" s="1134" t="s">
        <v>609</v>
      </c>
      <c r="G201" s="1133"/>
      <c r="H201" s="1133"/>
      <c r="I201" s="1161"/>
      <c r="J201" s="1133"/>
      <c r="K201" s="1134"/>
      <c r="L201" s="1133"/>
      <c r="M201" s="1133"/>
      <c r="N201" s="1186" t="str">
        <f>F201</f>
        <v>Павильон 12 мкр</v>
      </c>
      <c r="O201" s="1186"/>
      <c r="P201" s="1186"/>
      <c r="Q201" s="1186"/>
      <c r="R201" s="1161"/>
      <c r="S201" s="1187"/>
      <c r="T201" s="1186"/>
      <c r="U201" s="1186"/>
      <c r="V201" s="1186" t="str">
        <f>F201</f>
        <v>Павильон 12 мкр</v>
      </c>
      <c r="W201" s="1186"/>
      <c r="X201" s="1186"/>
      <c r="Y201" s="1200"/>
      <c r="Z201" s="1186"/>
      <c r="AA201" s="1187"/>
      <c r="AB201" s="1186"/>
      <c r="AC201" s="1186"/>
      <c r="AD201" s="1186" t="str">
        <f>F201</f>
        <v>Павильон 12 мкр</v>
      </c>
      <c r="AE201" s="1186"/>
      <c r="AF201" s="1186"/>
      <c r="AG201" s="1186"/>
      <c r="AH201" s="1200"/>
      <c r="AI201" s="1186"/>
      <c r="AJ201" s="1186"/>
      <c r="AK201" s="1186" t="str">
        <f>F201</f>
        <v>Павильон 12 мкр</v>
      </c>
      <c r="AL201" s="1186"/>
      <c r="AM201" s="1200"/>
      <c r="AN201" s="1206"/>
      <c r="AO201" s="5697"/>
      <c r="AP201" s="5698"/>
      <c r="AQ201" s="5699"/>
      <c r="AR201" s="5700"/>
      <c r="AS201" s="5697"/>
      <c r="AT201" s="5698"/>
      <c r="AU201" s="5699"/>
      <c r="AV201" s="5700"/>
      <c r="AW201" s="5543"/>
      <c r="AX201" s="5697"/>
      <c r="AY201" s="5698"/>
      <c r="AZ201" s="5699"/>
      <c r="BA201" s="5700"/>
      <c r="BB201" s="5697"/>
      <c r="BC201" s="5698"/>
      <c r="BD201" s="5699"/>
      <c r="BE201" s="5700"/>
      <c r="BF201" s="1221"/>
    </row>
    <row r="202" spans="2:58" ht="24.75" customHeight="1">
      <c r="B202" s="5544" t="s">
        <v>1</v>
      </c>
      <c r="C202" s="5551"/>
      <c r="D202" s="5701">
        <v>0.22916666666666666</v>
      </c>
      <c r="E202" s="5553" t="s">
        <v>250</v>
      </c>
      <c r="F202" s="5554" t="s">
        <v>17</v>
      </c>
      <c r="G202" s="5549" t="s">
        <v>393</v>
      </c>
      <c r="H202" s="5549"/>
      <c r="I202" s="5550"/>
      <c r="J202" s="5702"/>
      <c r="K202" s="5552">
        <v>0.54166666666666663</v>
      </c>
      <c r="L202" s="5553" t="s">
        <v>6</v>
      </c>
      <c r="M202" s="5553" t="s">
        <v>229</v>
      </c>
      <c r="N202" s="5554" t="s">
        <v>17</v>
      </c>
      <c r="O202" s="5549" t="s">
        <v>692</v>
      </c>
      <c r="P202" s="5549"/>
      <c r="Q202" s="5549"/>
      <c r="R202" s="5550"/>
      <c r="S202" s="5703">
        <v>0.66666666666666663</v>
      </c>
      <c r="T202" s="5553" t="s">
        <v>6</v>
      </c>
      <c r="U202" s="5553" t="s">
        <v>229</v>
      </c>
      <c r="V202" s="5554" t="s">
        <v>17</v>
      </c>
      <c r="W202" s="5549" t="s">
        <v>312</v>
      </c>
      <c r="X202" s="5549"/>
      <c r="Y202" s="5549"/>
      <c r="Z202" s="5702"/>
      <c r="AA202" s="5552">
        <v>0.79166666666666663</v>
      </c>
      <c r="AB202" s="5553" t="s">
        <v>6</v>
      </c>
      <c r="AC202" s="5553" t="s">
        <v>229</v>
      </c>
      <c r="AD202" s="5554" t="s">
        <v>17</v>
      </c>
      <c r="AE202" s="5555" t="s">
        <v>691</v>
      </c>
      <c r="AF202" s="5549"/>
      <c r="AG202" s="5549"/>
      <c r="AH202" s="5550"/>
      <c r="AI202" s="5704" t="s">
        <v>249</v>
      </c>
      <c r="AJ202" s="5553" t="s">
        <v>250</v>
      </c>
      <c r="AK202" s="5554" t="s">
        <v>17</v>
      </c>
      <c r="AL202" s="5563" t="s">
        <v>314</v>
      </c>
      <c r="AM202" s="5565"/>
      <c r="AN202" s="5705"/>
      <c r="AO202" s="5544"/>
      <c r="AP202" s="5553" t="s">
        <v>229</v>
      </c>
      <c r="AQ202" s="5706" t="s">
        <v>314</v>
      </c>
      <c r="AR202" s="5707"/>
      <c r="AS202" s="5544"/>
      <c r="AT202" s="5553" t="s">
        <v>229</v>
      </c>
      <c r="AU202" s="5706" t="s">
        <v>314</v>
      </c>
      <c r="AV202" s="5707"/>
      <c r="AW202" s="1221"/>
      <c r="AX202" s="5544"/>
      <c r="AY202" s="5553" t="s">
        <v>229</v>
      </c>
      <c r="AZ202" s="5706" t="s">
        <v>314</v>
      </c>
      <c r="BA202" s="5707"/>
      <c r="BB202" s="5544"/>
      <c r="BC202" s="5553" t="s">
        <v>229</v>
      </c>
      <c r="BD202" s="5706" t="s">
        <v>314</v>
      </c>
      <c r="BE202" s="5707"/>
      <c r="BF202" s="1221"/>
    </row>
    <row r="203" spans="2:58" ht="19.5" customHeight="1">
      <c r="B203" s="2082">
        <v>1</v>
      </c>
      <c r="C203" s="1372" t="s">
        <v>767</v>
      </c>
      <c r="D203" s="1372">
        <v>3</v>
      </c>
      <c r="E203" s="1372"/>
      <c r="F203" s="5572">
        <f>D203-E203</f>
        <v>3</v>
      </c>
      <c r="G203" s="2573" t="s">
        <v>39</v>
      </c>
      <c r="H203" s="5708">
        <f>'Оз 5;30'!DI12</f>
        <v>8</v>
      </c>
      <c r="I203" s="2089">
        <v>8</v>
      </c>
      <c r="J203" s="5759"/>
      <c r="K203" s="1372">
        <v>10</v>
      </c>
      <c r="L203" s="1372">
        <v>1</v>
      </c>
      <c r="M203" s="1372"/>
      <c r="N203" s="5572">
        <f>K203-L203+M203</f>
        <v>9</v>
      </c>
      <c r="O203" s="2573" t="s">
        <v>39</v>
      </c>
      <c r="P203" s="2573"/>
      <c r="Q203" s="5710">
        <f>'Оз 13;00'!DK12</f>
        <v>18</v>
      </c>
      <c r="R203" s="2089">
        <v>18</v>
      </c>
      <c r="S203" s="5579"/>
      <c r="T203" s="1372"/>
      <c r="U203" s="1372"/>
      <c r="V203" s="5572">
        <f>S203-T203+U203</f>
        <v>0</v>
      </c>
      <c r="W203" s="2573" t="s">
        <v>39</v>
      </c>
      <c r="X203" s="5710">
        <f>'Оз 16,00'!CF62</f>
        <v>0</v>
      </c>
      <c r="Y203" s="5711"/>
      <c r="Z203" s="5712"/>
      <c r="AA203" s="1372">
        <v>10</v>
      </c>
      <c r="AB203" s="1372">
        <v>8</v>
      </c>
      <c r="AC203" s="1372"/>
      <c r="AD203" s="5572">
        <f t="shared" ref="AD203:AD205" si="83">AA203-AB203+AC203</f>
        <v>2</v>
      </c>
      <c r="AE203" s="1387" t="s">
        <v>39</v>
      </c>
      <c r="AF203" s="1387"/>
      <c r="AG203" s="5710">
        <f>'Оз 19;00'!DK12</f>
        <v>16</v>
      </c>
      <c r="AH203" s="2089">
        <v>16</v>
      </c>
      <c r="AI203" s="5580"/>
      <c r="AJ203" s="1372"/>
      <c r="AK203" s="5572">
        <f>AI203-AJ203</f>
        <v>0</v>
      </c>
      <c r="AL203" s="1387" t="s">
        <v>39</v>
      </c>
      <c r="AM203" s="2582"/>
      <c r="AN203" s="3291"/>
      <c r="AO203" s="5635" t="s">
        <v>767</v>
      </c>
      <c r="AP203" s="5636"/>
      <c r="AQ203" s="2573" t="s">
        <v>39</v>
      </c>
      <c r="AR203" s="2582"/>
      <c r="AS203" s="5635" t="s">
        <v>767</v>
      </c>
      <c r="AT203" s="5636"/>
      <c r="AU203" s="2573" t="s">
        <v>39</v>
      </c>
      <c r="AV203" s="2582"/>
      <c r="AW203" s="1221"/>
      <c r="AX203" s="5635" t="s">
        <v>767</v>
      </c>
      <c r="AY203" s="5636"/>
      <c r="AZ203" s="2573" t="s">
        <v>39</v>
      </c>
      <c r="BA203" s="2582"/>
      <c r="BB203" s="5635" t="s">
        <v>767</v>
      </c>
      <c r="BC203" s="5636"/>
      <c r="BD203" s="2573" t="s">
        <v>39</v>
      </c>
      <c r="BE203" s="2582"/>
      <c r="BF203" s="1221"/>
    </row>
    <row r="204" spans="2:58" ht="19.5" customHeight="1">
      <c r="B204" s="2082">
        <v>2</v>
      </c>
      <c r="C204" s="1372" t="s">
        <v>455</v>
      </c>
      <c r="D204" s="1372">
        <v>100</v>
      </c>
      <c r="E204" s="1372"/>
      <c r="F204" s="5572">
        <f>D204-E204</f>
        <v>100</v>
      </c>
      <c r="G204" s="2573" t="s">
        <v>44</v>
      </c>
      <c r="H204" s="5708">
        <f>'Оз 5;30'!DI13</f>
        <v>4</v>
      </c>
      <c r="I204" s="2089">
        <v>4</v>
      </c>
      <c r="J204" s="5759"/>
      <c r="K204" s="1372">
        <v>200</v>
      </c>
      <c r="L204" s="1372"/>
      <c r="M204" s="1372"/>
      <c r="N204" s="5572">
        <f>K204-L204+M204</f>
        <v>200</v>
      </c>
      <c r="O204" s="2573" t="s">
        <v>44</v>
      </c>
      <c r="P204" s="2573"/>
      <c r="Q204" s="5710">
        <f>'Оз 13;00'!DK13</f>
        <v>10</v>
      </c>
      <c r="R204" s="2089">
        <v>10</v>
      </c>
      <c r="S204" s="5579"/>
      <c r="T204" s="1372"/>
      <c r="U204" s="1372"/>
      <c r="V204" s="5572">
        <f t="shared" ref="V204" si="84">S204-T204+U204</f>
        <v>0</v>
      </c>
      <c r="W204" s="2573" t="s">
        <v>44</v>
      </c>
      <c r="X204" s="5710">
        <f>'Оз 16,00'!CF63</f>
        <v>0</v>
      </c>
      <c r="Y204" s="5711"/>
      <c r="Z204" s="5712"/>
      <c r="AA204" s="1372">
        <v>200</v>
      </c>
      <c r="AB204" s="1372">
        <v>20</v>
      </c>
      <c r="AC204" s="1372"/>
      <c r="AD204" s="5572">
        <f t="shared" si="83"/>
        <v>180</v>
      </c>
      <c r="AE204" s="1387" t="s">
        <v>44</v>
      </c>
      <c r="AF204" s="1387"/>
      <c r="AG204" s="5710">
        <f>'Оз 19;00'!DK13</f>
        <v>2</v>
      </c>
      <c r="AH204" s="2089">
        <v>2</v>
      </c>
      <c r="AI204" s="5580"/>
      <c r="AJ204" s="1372"/>
      <c r="AK204" s="5572">
        <f>AI204-AJ204</f>
        <v>0</v>
      </c>
      <c r="AL204" s="1387" t="s">
        <v>44</v>
      </c>
      <c r="AM204" s="2582"/>
      <c r="AN204" s="3291"/>
      <c r="AO204" s="5635" t="s">
        <v>455</v>
      </c>
      <c r="AP204" s="5636"/>
      <c r="AQ204" s="2573" t="s">
        <v>44</v>
      </c>
      <c r="AR204" s="2582"/>
      <c r="AS204" s="5635" t="s">
        <v>455</v>
      </c>
      <c r="AT204" s="5636"/>
      <c r="AU204" s="2573" t="s">
        <v>44</v>
      </c>
      <c r="AV204" s="2582"/>
      <c r="AW204" s="1221"/>
      <c r="AX204" s="5635" t="s">
        <v>455</v>
      </c>
      <c r="AY204" s="5636"/>
      <c r="AZ204" s="2573" t="s">
        <v>44</v>
      </c>
      <c r="BA204" s="2582"/>
      <c r="BB204" s="5635" t="s">
        <v>455</v>
      </c>
      <c r="BC204" s="5636"/>
      <c r="BD204" s="2573" t="s">
        <v>44</v>
      </c>
      <c r="BE204" s="2582"/>
      <c r="BF204" s="1221"/>
    </row>
    <row r="205" spans="2:58" ht="19.5" customHeight="1">
      <c r="B205" s="2082">
        <v>3</v>
      </c>
      <c r="C205" s="1372" t="s">
        <v>24</v>
      </c>
      <c r="D205" s="1372">
        <v>15</v>
      </c>
      <c r="E205" s="1372"/>
      <c r="F205" s="5572">
        <f t="shared" ref="F205:F209" si="85">D205-E205</f>
        <v>15</v>
      </c>
      <c r="G205" s="2573" t="s">
        <v>45</v>
      </c>
      <c r="H205" s="5708">
        <f>'Оз 5;30'!DI14</f>
        <v>4</v>
      </c>
      <c r="I205" s="2089">
        <v>4</v>
      </c>
      <c r="J205" s="5759"/>
      <c r="K205" s="1372">
        <v>40</v>
      </c>
      <c r="L205" s="1372">
        <v>25</v>
      </c>
      <c r="M205" s="1372"/>
      <c r="N205" s="5572">
        <f t="shared" ref="N205" si="86">K205-L205+M205</f>
        <v>15</v>
      </c>
      <c r="O205" s="2573" t="s">
        <v>45</v>
      </c>
      <c r="P205" s="2573"/>
      <c r="Q205" s="5710">
        <f>'Оз 13;00'!DK14</f>
        <v>1</v>
      </c>
      <c r="R205" s="2089">
        <v>1</v>
      </c>
      <c r="S205" s="5579"/>
      <c r="T205" s="1372"/>
      <c r="U205" s="1372"/>
      <c r="V205" s="5572">
        <f>S205-T205+U205</f>
        <v>0</v>
      </c>
      <c r="W205" s="2573" t="s">
        <v>45</v>
      </c>
      <c r="X205" s="5714">
        <f>'Оз 16,00'!CF64</f>
        <v>0</v>
      </c>
      <c r="Y205" s="5711"/>
      <c r="Z205" s="5712"/>
      <c r="AA205" s="1372">
        <v>20</v>
      </c>
      <c r="AB205" s="1372">
        <v>10</v>
      </c>
      <c r="AC205" s="1372"/>
      <c r="AD205" s="5572">
        <f t="shared" si="83"/>
        <v>10</v>
      </c>
      <c r="AE205" s="1387" t="s">
        <v>45</v>
      </c>
      <c r="AF205" s="1387"/>
      <c r="AG205" s="5710">
        <f>'Оз 19;00'!DK14</f>
        <v>7</v>
      </c>
      <c r="AH205" s="2089">
        <v>7</v>
      </c>
      <c r="AI205" s="5580"/>
      <c r="AJ205" s="1372"/>
      <c r="AK205" s="5572">
        <f t="shared" ref="AK205" si="87">AI205-AJ205</f>
        <v>0</v>
      </c>
      <c r="AL205" s="1387" t="s">
        <v>45</v>
      </c>
      <c r="AM205" s="2582"/>
      <c r="AN205" s="3291"/>
      <c r="AO205" s="5580" t="s">
        <v>24</v>
      </c>
      <c r="AP205" s="5636"/>
      <c r="AQ205" s="2573" t="s">
        <v>45</v>
      </c>
      <c r="AR205" s="2582"/>
      <c r="AS205" s="5580" t="s">
        <v>24</v>
      </c>
      <c r="AT205" s="5636"/>
      <c r="AU205" s="2573" t="s">
        <v>45</v>
      </c>
      <c r="AV205" s="2582"/>
      <c r="AW205" s="1221"/>
      <c r="AX205" s="5580" t="s">
        <v>24</v>
      </c>
      <c r="AY205" s="5636"/>
      <c r="AZ205" s="2573" t="s">
        <v>45</v>
      </c>
      <c r="BA205" s="2582"/>
      <c r="BB205" s="5580" t="s">
        <v>24</v>
      </c>
      <c r="BC205" s="5636"/>
      <c r="BD205" s="2573" t="s">
        <v>45</v>
      </c>
      <c r="BE205" s="2582"/>
      <c r="BF205" s="1221"/>
    </row>
    <row r="206" spans="2:58" ht="19.5" customHeight="1">
      <c r="B206" s="2082">
        <v>4</v>
      </c>
      <c r="C206" s="1372" t="s">
        <v>456</v>
      </c>
      <c r="D206" s="1372">
        <v>80</v>
      </c>
      <c r="E206" s="1372"/>
      <c r="F206" s="5572">
        <f t="shared" si="85"/>
        <v>80</v>
      </c>
      <c r="G206" s="2573" t="s">
        <v>458</v>
      </c>
      <c r="H206" s="5708">
        <f>'Оз 5;30'!DI15</f>
        <v>10</v>
      </c>
      <c r="I206" s="2089">
        <v>10</v>
      </c>
      <c r="J206" s="5759"/>
      <c r="K206" s="1372">
        <v>180</v>
      </c>
      <c r="L206" s="1372">
        <v>20</v>
      </c>
      <c r="M206" s="1372"/>
      <c r="N206" s="5572">
        <f>K206-L206+M206</f>
        <v>160</v>
      </c>
      <c r="O206" s="2573" t="s">
        <v>458</v>
      </c>
      <c r="P206" s="2573"/>
      <c r="Q206" s="5710">
        <f>'Оз 13;00'!DK15</f>
        <v>5</v>
      </c>
      <c r="R206" s="2089">
        <v>5</v>
      </c>
      <c r="S206" s="5579"/>
      <c r="T206" s="1372"/>
      <c r="U206" s="1372"/>
      <c r="V206" s="5572">
        <f>S206-T206+U206</f>
        <v>0</v>
      </c>
      <c r="W206" s="2573" t="s">
        <v>458</v>
      </c>
      <c r="X206" s="5715">
        <f>'Оз 16,00'!CF65</f>
        <v>0</v>
      </c>
      <c r="Y206" s="5711"/>
      <c r="Z206" s="5712"/>
      <c r="AA206" s="1372">
        <v>180</v>
      </c>
      <c r="AB206" s="1372">
        <v>40</v>
      </c>
      <c r="AC206" s="1372"/>
      <c r="AD206" s="5572">
        <f>AA206-AB206+AC206</f>
        <v>140</v>
      </c>
      <c r="AE206" s="1387" t="s">
        <v>458</v>
      </c>
      <c r="AF206" s="1387"/>
      <c r="AG206" s="5710">
        <f>'Оз 19;00'!DK15</f>
        <v>15</v>
      </c>
      <c r="AH206" s="2089">
        <v>15</v>
      </c>
      <c r="AI206" s="5580"/>
      <c r="AJ206" s="1372"/>
      <c r="AK206" s="5572">
        <f>AI206-AJ206</f>
        <v>0</v>
      </c>
      <c r="AL206" s="1387" t="s">
        <v>458</v>
      </c>
      <c r="AM206" s="2582"/>
      <c r="AN206" s="3291"/>
      <c r="AO206" s="5580" t="s">
        <v>456</v>
      </c>
      <c r="AP206" s="5716"/>
      <c r="AQ206" s="2573" t="s">
        <v>458</v>
      </c>
      <c r="AR206" s="2582"/>
      <c r="AS206" s="5580" t="s">
        <v>456</v>
      </c>
      <c r="AT206" s="5716"/>
      <c r="AU206" s="2573" t="s">
        <v>458</v>
      </c>
      <c r="AV206" s="2582"/>
      <c r="AW206" s="1221"/>
      <c r="AX206" s="5580" t="s">
        <v>456</v>
      </c>
      <c r="AY206" s="5716"/>
      <c r="AZ206" s="2573" t="s">
        <v>458</v>
      </c>
      <c r="BA206" s="2582"/>
      <c r="BB206" s="5580" t="s">
        <v>456</v>
      </c>
      <c r="BC206" s="5716"/>
      <c r="BD206" s="2573" t="s">
        <v>458</v>
      </c>
      <c r="BE206" s="2582"/>
      <c r="BF206" s="1221"/>
    </row>
    <row r="207" spans="2:58" ht="19.5" customHeight="1">
      <c r="B207" s="2082">
        <v>5</v>
      </c>
      <c r="C207" s="1372" t="s">
        <v>457</v>
      </c>
      <c r="D207" s="1372">
        <v>2</v>
      </c>
      <c r="E207" s="1372"/>
      <c r="F207" s="5572">
        <f t="shared" si="85"/>
        <v>2</v>
      </c>
      <c r="G207" s="3063" t="s">
        <v>735</v>
      </c>
      <c r="H207" s="5136">
        <v>10</v>
      </c>
      <c r="I207" s="5137"/>
      <c r="J207" s="3283"/>
      <c r="K207" s="1372">
        <v>5</v>
      </c>
      <c r="L207" s="1372"/>
      <c r="M207" s="1372">
        <v>3</v>
      </c>
      <c r="N207" s="5572">
        <f>K207-L207+M207</f>
        <v>8</v>
      </c>
      <c r="O207" s="3063" t="s">
        <v>735</v>
      </c>
      <c r="P207" s="3288"/>
      <c r="Q207" s="5138">
        <v>0</v>
      </c>
      <c r="R207" s="5139"/>
      <c r="S207" s="1206"/>
      <c r="T207" s="1206"/>
      <c r="U207" s="1206"/>
      <c r="V207" s="1206"/>
      <c r="W207" s="1387" t="s">
        <v>459</v>
      </c>
      <c r="X207" s="5714">
        <f>'Оз 16,00'!CF66</f>
        <v>0</v>
      </c>
      <c r="Y207" s="5711"/>
      <c r="Z207" s="5712"/>
      <c r="AA207" s="1372">
        <v>4</v>
      </c>
      <c r="AB207" s="1372">
        <v>3</v>
      </c>
      <c r="AC207" s="1372"/>
      <c r="AD207" s="5572">
        <f>AA207-AB207+AC207</f>
        <v>1</v>
      </c>
      <c r="AE207" s="3063" t="s">
        <v>735</v>
      </c>
      <c r="AF207" s="3288"/>
      <c r="AG207" s="5140">
        <v>0</v>
      </c>
      <c r="AH207" s="5141"/>
      <c r="AI207" s="5580"/>
      <c r="AJ207" s="1372"/>
      <c r="AK207" s="5572">
        <f>AI207-AJ207</f>
        <v>0</v>
      </c>
      <c r="AL207" s="3063" t="s">
        <v>735</v>
      </c>
      <c r="AM207" s="3071">
        <v>0</v>
      </c>
      <c r="AN207" s="3291"/>
      <c r="AO207" s="5580" t="s">
        <v>457</v>
      </c>
      <c r="AP207" s="1372"/>
      <c r="AQ207" s="2573" t="s">
        <v>459</v>
      </c>
      <c r="AR207" s="2582"/>
      <c r="AS207" s="5580" t="s">
        <v>457</v>
      </c>
      <c r="AT207" s="1372"/>
      <c r="AU207" s="2573" t="s">
        <v>459</v>
      </c>
      <c r="AV207" s="2582"/>
      <c r="AW207" s="1221"/>
      <c r="AX207" s="5580" t="s">
        <v>457</v>
      </c>
      <c r="AY207" s="1372"/>
      <c r="AZ207" s="2573" t="s">
        <v>459</v>
      </c>
      <c r="BA207" s="2582"/>
      <c r="BB207" s="5580" t="s">
        <v>457</v>
      </c>
      <c r="BC207" s="1372"/>
      <c r="BD207" s="2573" t="s">
        <v>459</v>
      </c>
      <c r="BE207" s="2582"/>
      <c r="BF207" s="1221"/>
    </row>
    <row r="208" spans="2:58" ht="19.5" customHeight="1">
      <c r="B208" s="2082">
        <v>6</v>
      </c>
      <c r="C208" s="1372" t="s">
        <v>768</v>
      </c>
      <c r="D208" s="1372">
        <v>20</v>
      </c>
      <c r="E208" s="1372"/>
      <c r="F208" s="5572">
        <f t="shared" si="85"/>
        <v>20</v>
      </c>
      <c r="G208" s="2573" t="s">
        <v>460</v>
      </c>
      <c r="H208" s="5714">
        <f>'Оз 5;30'!DI17</f>
        <v>5</v>
      </c>
      <c r="I208" s="2089">
        <v>5</v>
      </c>
      <c r="J208" s="5759"/>
      <c r="K208" s="1372">
        <v>60</v>
      </c>
      <c r="L208" s="1372">
        <v>40</v>
      </c>
      <c r="M208" s="1372"/>
      <c r="N208" s="5572">
        <f>K208-L208+M208</f>
        <v>20</v>
      </c>
      <c r="O208" s="2573" t="s">
        <v>460</v>
      </c>
      <c r="P208" s="2573"/>
      <c r="Q208" s="5710">
        <f>'Оз 13;00'!DK17</f>
        <v>0</v>
      </c>
      <c r="R208" s="2089"/>
      <c r="S208" s="1206"/>
      <c r="T208" s="1206"/>
      <c r="U208" s="1206"/>
      <c r="V208" s="1206"/>
      <c r="W208" s="1387" t="s">
        <v>460</v>
      </c>
      <c r="X208" s="5710">
        <f>'Оз 16,00'!CF67</f>
        <v>0</v>
      </c>
      <c r="Y208" s="5711"/>
      <c r="Z208" s="5712"/>
      <c r="AA208" s="1372">
        <v>60</v>
      </c>
      <c r="AB208" s="1372">
        <v>20</v>
      </c>
      <c r="AC208" s="1372"/>
      <c r="AD208" s="5572">
        <f>AA208-AB208+AC208</f>
        <v>40</v>
      </c>
      <c r="AE208" s="1387" t="s">
        <v>460</v>
      </c>
      <c r="AF208" s="1387"/>
      <c r="AG208" s="5710">
        <f>'Оз 19;00'!DK17</f>
        <v>5</v>
      </c>
      <c r="AH208" s="2089">
        <v>5</v>
      </c>
      <c r="AI208" s="5580"/>
      <c r="AJ208" s="1372"/>
      <c r="AK208" s="5572">
        <f>AI208-AJ208</f>
        <v>0</v>
      </c>
      <c r="AL208" s="1387" t="s">
        <v>460</v>
      </c>
      <c r="AM208" s="2582"/>
      <c r="AN208" s="3291"/>
      <c r="AO208" s="5580" t="s">
        <v>768</v>
      </c>
      <c r="AP208" s="1372"/>
      <c r="AQ208" s="2573" t="s">
        <v>460</v>
      </c>
      <c r="AR208" s="2582"/>
      <c r="AS208" s="5580" t="s">
        <v>768</v>
      </c>
      <c r="AT208" s="1372"/>
      <c r="AU208" s="2573" t="s">
        <v>460</v>
      </c>
      <c r="AV208" s="2582"/>
      <c r="AW208" s="1221"/>
      <c r="AX208" s="5580" t="s">
        <v>768</v>
      </c>
      <c r="AY208" s="1372"/>
      <c r="AZ208" s="2573" t="s">
        <v>460</v>
      </c>
      <c r="BA208" s="2582"/>
      <c r="BB208" s="5580" t="s">
        <v>768</v>
      </c>
      <c r="BC208" s="1372"/>
      <c r="BD208" s="2573" t="s">
        <v>460</v>
      </c>
      <c r="BE208" s="2582"/>
      <c r="BF208" s="1221"/>
    </row>
    <row r="209" spans="2:58" ht="19.5" customHeight="1">
      <c r="B209" s="2082">
        <v>7</v>
      </c>
      <c r="C209" s="1372" t="s">
        <v>523</v>
      </c>
      <c r="D209" s="1372"/>
      <c r="E209" s="1372"/>
      <c r="F209" s="5572">
        <f t="shared" si="85"/>
        <v>0</v>
      </c>
      <c r="G209" s="2573" t="s">
        <v>52</v>
      </c>
      <c r="H209" s="5714">
        <f>'Оз 5;30'!DI18</f>
        <v>0</v>
      </c>
      <c r="I209" s="2089"/>
      <c r="J209" s="3286"/>
      <c r="K209" s="1372">
        <v>5</v>
      </c>
      <c r="L209" s="1372"/>
      <c r="M209" s="1372"/>
      <c r="N209" s="5572">
        <f>K209-L209+M209</f>
        <v>5</v>
      </c>
      <c r="O209" s="2573" t="s">
        <v>52</v>
      </c>
      <c r="P209" s="2573"/>
      <c r="Q209" s="5710">
        <f>'Оз 13;00'!DK18</f>
        <v>0</v>
      </c>
      <c r="R209" s="2089"/>
      <c r="S209" s="1206"/>
      <c r="T209" s="1206"/>
      <c r="U209" s="1206"/>
      <c r="V209" s="1206"/>
      <c r="W209" s="1387" t="s">
        <v>500</v>
      </c>
      <c r="X209" s="5715">
        <f>'Оз 16,00'!CF68</f>
        <v>0</v>
      </c>
      <c r="Y209" s="5711"/>
      <c r="Z209" s="5760"/>
      <c r="AA209" s="5579">
        <v>5</v>
      </c>
      <c r="AB209" s="1372"/>
      <c r="AC209" s="1372"/>
      <c r="AD209" s="5572">
        <f>AA209-AB209+AC209</f>
        <v>5</v>
      </c>
      <c r="AE209" s="2573" t="s">
        <v>52</v>
      </c>
      <c r="AF209" s="1387"/>
      <c r="AG209" s="5710">
        <f>'Оз 19;00'!DK18</f>
        <v>0</v>
      </c>
      <c r="AH209" s="2089"/>
      <c r="AI209" s="5580"/>
      <c r="AJ209" s="1372"/>
      <c r="AK209" s="5572">
        <f>AI209-AJ209</f>
        <v>0</v>
      </c>
      <c r="AL209" s="1387" t="s">
        <v>500</v>
      </c>
      <c r="AM209" s="2582"/>
      <c r="AN209" s="3291"/>
      <c r="AO209" s="5580" t="s">
        <v>523</v>
      </c>
      <c r="AP209" s="1372"/>
      <c r="AQ209" s="1387" t="s">
        <v>500</v>
      </c>
      <c r="AR209" s="2582"/>
      <c r="AS209" s="5580" t="s">
        <v>523</v>
      </c>
      <c r="AT209" s="1372"/>
      <c r="AU209" s="1387" t="s">
        <v>500</v>
      </c>
      <c r="AV209" s="2582"/>
      <c r="AW209" s="1221"/>
      <c r="AX209" s="5580" t="s">
        <v>523</v>
      </c>
      <c r="AY209" s="1372"/>
      <c r="AZ209" s="1387" t="s">
        <v>500</v>
      </c>
      <c r="BA209" s="2582"/>
      <c r="BB209" s="5580" t="s">
        <v>523</v>
      </c>
      <c r="BC209" s="1372"/>
      <c r="BD209" s="1387" t="s">
        <v>500</v>
      </c>
      <c r="BE209" s="2582"/>
      <c r="BF209" s="1221"/>
    </row>
    <row r="210" spans="2:58" ht="19.5" customHeight="1">
      <c r="B210" s="3054"/>
      <c r="C210" s="1195"/>
      <c r="D210" s="1195"/>
      <c r="E210" s="1195"/>
      <c r="F210" s="1195"/>
      <c r="G210" s="2292" t="s">
        <v>769</v>
      </c>
      <c r="H210" s="3052">
        <f>'Оз 5;30'!DI19</f>
        <v>10</v>
      </c>
      <c r="I210" s="1460">
        <v>10</v>
      </c>
      <c r="J210" s="3284"/>
      <c r="K210" s="3054"/>
      <c r="L210" s="1195"/>
      <c r="M210" s="1195"/>
      <c r="N210" s="1195"/>
      <c r="O210" s="2292" t="s">
        <v>769</v>
      </c>
      <c r="P210" s="2292"/>
      <c r="Q210" s="2670">
        <f>'Оз 13;00'!DK19</f>
        <v>30</v>
      </c>
      <c r="R210" s="1460">
        <v>30</v>
      </c>
      <c r="S210" s="1195"/>
      <c r="T210" s="1195"/>
      <c r="U210" s="1195"/>
      <c r="V210" s="1195"/>
      <c r="W210" s="2292" t="s">
        <v>500</v>
      </c>
      <c r="X210" s="3053">
        <f>'Оз 16,00'!CF69</f>
        <v>0</v>
      </c>
      <c r="Y210" s="3040"/>
      <c r="Z210" s="3447"/>
      <c r="AA210" s="1195"/>
      <c r="AB210" s="1195"/>
      <c r="AC210" s="1195"/>
      <c r="AD210" s="1195"/>
      <c r="AE210" s="2292" t="s">
        <v>769</v>
      </c>
      <c r="AF210" s="2292"/>
      <c r="AG210" s="2670">
        <f>'Оз 19;00'!DK19</f>
        <v>8</v>
      </c>
      <c r="AH210" s="1460">
        <v>8</v>
      </c>
      <c r="AI210" s="3054"/>
      <c r="AJ210" s="1195"/>
      <c r="AK210" s="1195"/>
      <c r="AL210" s="2292" t="s">
        <v>769</v>
      </c>
      <c r="AM210" s="1203"/>
      <c r="AN210" s="770"/>
      <c r="AO210" s="3054"/>
      <c r="AP210" s="1195"/>
      <c r="AQ210" s="2292" t="s">
        <v>769</v>
      </c>
      <c r="AR210" s="1203"/>
      <c r="AS210" s="3054"/>
      <c r="AT210" s="1195"/>
      <c r="AU210" s="2292" t="s">
        <v>769</v>
      </c>
      <c r="AV210" s="1203"/>
      <c r="AX210" s="3054"/>
      <c r="AY210" s="1195"/>
      <c r="AZ210" s="2292" t="s">
        <v>769</v>
      </c>
      <c r="BA210" s="1203"/>
      <c r="BB210" s="3054"/>
      <c r="BC210" s="1195"/>
      <c r="BD210" s="2292" t="s">
        <v>769</v>
      </c>
      <c r="BE210" s="1203"/>
    </row>
    <row r="211" spans="2:58" ht="19.5" customHeight="1">
      <c r="B211" s="3054"/>
      <c r="C211" s="1195"/>
      <c r="D211" s="1195"/>
      <c r="E211" s="1195"/>
      <c r="F211" s="1195"/>
      <c r="G211" s="2292" t="s">
        <v>430</v>
      </c>
      <c r="H211" s="3052">
        <f>'Оз 5;30'!DI20</f>
        <v>2</v>
      </c>
      <c r="I211" s="1460">
        <v>2</v>
      </c>
      <c r="J211" s="3284"/>
      <c r="K211" s="3054"/>
      <c r="L211" s="1195"/>
      <c r="M211" s="1195"/>
      <c r="N211" s="1195"/>
      <c r="O211" s="2292" t="s">
        <v>430</v>
      </c>
      <c r="P211" s="2292"/>
      <c r="Q211" s="2670">
        <f>'Оз 13;00'!DK20</f>
        <v>4</v>
      </c>
      <c r="R211" s="1460">
        <v>4</v>
      </c>
      <c r="S211" s="1195"/>
      <c r="T211" s="1195"/>
      <c r="U211" s="1195"/>
      <c r="V211" s="1195"/>
      <c r="W211" s="3057" t="s">
        <v>315</v>
      </c>
      <c r="X211" s="3053">
        <f>'Оз 16,00'!CF70</f>
        <v>0</v>
      </c>
      <c r="Y211" s="3040"/>
      <c r="Z211" s="3447"/>
      <c r="AA211" s="1195"/>
      <c r="AB211" s="1195"/>
      <c r="AC211" s="1195"/>
      <c r="AD211" s="1195"/>
      <c r="AE211" s="2292" t="s">
        <v>430</v>
      </c>
      <c r="AF211" s="2292"/>
      <c r="AG211" s="2670">
        <f>'Оз 19;00'!DK20</f>
        <v>1</v>
      </c>
      <c r="AH211" s="1460">
        <v>1</v>
      </c>
      <c r="AI211" s="3054"/>
      <c r="AJ211" s="1195"/>
      <c r="AK211" s="1195"/>
      <c r="AL211" s="2292" t="s">
        <v>430</v>
      </c>
      <c r="AM211" s="1203"/>
      <c r="AN211" s="770"/>
      <c r="AO211" s="3054"/>
      <c r="AP211" s="1195"/>
      <c r="AQ211" s="2292" t="s">
        <v>430</v>
      </c>
      <c r="AR211" s="1203"/>
      <c r="AS211" s="3054"/>
      <c r="AT211" s="1195"/>
      <c r="AU211" s="2292" t="s">
        <v>430</v>
      </c>
      <c r="AV211" s="1203"/>
      <c r="AX211" s="3054"/>
      <c r="AY211" s="1195"/>
      <c r="AZ211" s="2292" t="s">
        <v>430</v>
      </c>
      <c r="BA211" s="1203"/>
      <c r="BB211" s="3054"/>
      <c r="BC211" s="1195"/>
      <c r="BD211" s="2292" t="s">
        <v>430</v>
      </c>
      <c r="BE211" s="1203"/>
    </row>
    <row r="212" spans="2:58" ht="19.5" customHeight="1" thickBot="1">
      <c r="B212" s="3054"/>
      <c r="C212" s="1195"/>
      <c r="D212" s="1195"/>
      <c r="E212" s="1195"/>
      <c r="F212" s="1195"/>
      <c r="G212" s="2292" t="s">
        <v>315</v>
      </c>
      <c r="H212" s="3052">
        <f>'Оз 5;30'!DI21</f>
        <v>2</v>
      </c>
      <c r="I212" s="1460">
        <v>2</v>
      </c>
      <c r="J212" s="3284"/>
      <c r="K212" s="3054"/>
      <c r="L212" s="1195"/>
      <c r="M212" s="1195"/>
      <c r="N212" s="1195"/>
      <c r="O212" s="2292" t="s">
        <v>315</v>
      </c>
      <c r="P212" s="2292"/>
      <c r="Q212" s="2670">
        <f>'Оз 13;00'!DK21</f>
        <v>3</v>
      </c>
      <c r="R212" s="1460">
        <v>3</v>
      </c>
      <c r="S212" s="771"/>
      <c r="T212" s="771"/>
      <c r="U212" s="771"/>
      <c r="V212" s="771"/>
      <c r="W212" s="3056" t="s">
        <v>643</v>
      </c>
      <c r="X212" s="3051">
        <f>'Оз 16,00'!CF71</f>
        <v>0</v>
      </c>
      <c r="Y212" s="3039"/>
      <c r="Z212" s="3447"/>
      <c r="AA212" s="1195"/>
      <c r="AB212" s="1195"/>
      <c r="AC212" s="1195"/>
      <c r="AD212" s="1195"/>
      <c r="AE212" s="2292" t="s">
        <v>315</v>
      </c>
      <c r="AF212" s="2292"/>
      <c r="AG212" s="2670">
        <f>'Оз 19;00'!DK21</f>
        <v>1</v>
      </c>
      <c r="AH212" s="1460">
        <v>1</v>
      </c>
      <c r="AI212" s="3054"/>
      <c r="AJ212" s="1195"/>
      <c r="AK212" s="1195"/>
      <c r="AL212" s="2292" t="s">
        <v>315</v>
      </c>
      <c r="AM212" s="1203"/>
      <c r="AN212" s="770"/>
      <c r="AO212" s="3054"/>
      <c r="AP212" s="1195"/>
      <c r="AQ212" s="2292" t="s">
        <v>315</v>
      </c>
      <c r="AR212" s="1203"/>
      <c r="AS212" s="3054"/>
      <c r="AT212" s="1195"/>
      <c r="AU212" s="2292" t="s">
        <v>315</v>
      </c>
      <c r="AV212" s="1203"/>
      <c r="AX212" s="3054"/>
      <c r="AY212" s="1195"/>
      <c r="AZ212" s="2292" t="s">
        <v>315</v>
      </c>
      <c r="BA212" s="1203"/>
      <c r="BB212" s="3054"/>
      <c r="BC212" s="1195"/>
      <c r="BD212" s="2292" t="s">
        <v>315</v>
      </c>
      <c r="BE212" s="1203"/>
    </row>
    <row r="213" spans="2:58" ht="19.5" customHeight="1">
      <c r="B213" s="3043"/>
      <c r="C213" s="1119"/>
      <c r="D213" s="1119"/>
      <c r="E213" s="1119"/>
      <c r="F213" s="3059"/>
      <c r="G213" s="2292" t="s">
        <v>643</v>
      </c>
      <c r="H213" s="3052">
        <f>'Оз 5;30'!DI22</f>
        <v>1</v>
      </c>
      <c r="I213" s="1460">
        <v>1</v>
      </c>
      <c r="J213" s="3284"/>
      <c r="K213" s="3044"/>
      <c r="L213" s="1119"/>
      <c r="M213" s="1119"/>
      <c r="N213" s="1119"/>
      <c r="O213" s="2292" t="s">
        <v>643</v>
      </c>
      <c r="P213" s="2292"/>
      <c r="Q213" s="2670">
        <f>'Оз 13;00'!DK22</f>
        <v>0</v>
      </c>
      <c r="R213" s="1460"/>
      <c r="S213" s="3954"/>
      <c r="T213" s="3954"/>
      <c r="U213" s="3954"/>
      <c r="V213" s="3954"/>
      <c r="W213" s="3954"/>
      <c r="X213" s="3954"/>
      <c r="Y213" s="3954"/>
      <c r="Z213" s="3954"/>
      <c r="AA213" s="3044"/>
      <c r="AB213" s="1120"/>
      <c r="AC213" s="1120"/>
      <c r="AD213" s="1120"/>
      <c r="AE213" s="2292" t="s">
        <v>643</v>
      </c>
      <c r="AF213" s="2292"/>
      <c r="AG213" s="2670">
        <f>'Оз 19;00'!DK22</f>
        <v>1</v>
      </c>
      <c r="AH213" s="1460">
        <v>1</v>
      </c>
      <c r="AI213" s="1380"/>
      <c r="AJ213" s="1120"/>
      <c r="AK213" s="1120"/>
      <c r="AL213" s="2292" t="s">
        <v>643</v>
      </c>
      <c r="AM213" s="1203"/>
      <c r="AO213" s="3054"/>
      <c r="AP213" s="1195"/>
      <c r="AQ213" s="2292" t="s">
        <v>643</v>
      </c>
      <c r="AR213" s="1203"/>
      <c r="AS213" s="3054"/>
      <c r="AT213" s="1195"/>
      <c r="AU213" s="2292" t="s">
        <v>643</v>
      </c>
      <c r="AV213" s="1203"/>
      <c r="AX213" s="3054"/>
      <c r="AY213" s="1195"/>
      <c r="AZ213" s="2292" t="s">
        <v>643</v>
      </c>
      <c r="BA213" s="1203"/>
      <c r="BB213" s="3054"/>
      <c r="BC213" s="1195"/>
      <c r="BD213" s="2292" t="s">
        <v>643</v>
      </c>
      <c r="BE213" s="1203"/>
    </row>
    <row r="214" spans="2:58" ht="19.5" customHeight="1">
      <c r="B214" s="3043"/>
      <c r="C214" s="1119"/>
      <c r="D214" s="1119"/>
      <c r="E214" s="1119"/>
      <c r="F214" s="3059"/>
      <c r="G214" s="2292" t="s">
        <v>858</v>
      </c>
      <c r="H214" s="3052">
        <f>'Оз 5;30'!DI23</f>
        <v>0</v>
      </c>
      <c r="I214" s="1460"/>
      <c r="J214" s="3284"/>
      <c r="K214" s="3044"/>
      <c r="L214" s="1119"/>
      <c r="M214" s="1119"/>
      <c r="N214" s="1119"/>
      <c r="O214" s="2292" t="s">
        <v>858</v>
      </c>
      <c r="P214" s="2292"/>
      <c r="Q214" s="2670">
        <f>'Оз 13;00'!DK23</f>
        <v>1</v>
      </c>
      <c r="R214" s="1460">
        <v>1</v>
      </c>
      <c r="S214" s="3954"/>
      <c r="T214" s="3954"/>
      <c r="U214" s="3954"/>
      <c r="V214" s="3954"/>
      <c r="W214" s="3954"/>
      <c r="X214" s="3954"/>
      <c r="Y214" s="3954"/>
      <c r="Z214" s="3954"/>
      <c r="AA214" s="3044"/>
      <c r="AB214" s="1120"/>
      <c r="AC214" s="1120"/>
      <c r="AD214" s="1120"/>
      <c r="AE214" s="2292" t="s">
        <v>858</v>
      </c>
      <c r="AF214" s="2292"/>
      <c r="AG214" s="2670">
        <f>'Оз 19;00'!DK23</f>
        <v>1</v>
      </c>
      <c r="AH214" s="1460">
        <v>1</v>
      </c>
      <c r="AI214" s="1380"/>
      <c r="AJ214" s="1120"/>
      <c r="AK214" s="1120"/>
      <c r="AL214" s="2292" t="s">
        <v>858</v>
      </c>
      <c r="AM214" s="1203"/>
      <c r="AO214" s="3054"/>
      <c r="AP214" s="1195"/>
      <c r="AQ214" s="2292" t="s">
        <v>858</v>
      </c>
      <c r="AR214" s="1203"/>
      <c r="AS214" s="3054"/>
      <c r="AT214" s="1195"/>
      <c r="AU214" s="2292" t="s">
        <v>858</v>
      </c>
      <c r="AV214" s="1203"/>
      <c r="AX214" s="3054"/>
      <c r="AY214" s="1195"/>
      <c r="AZ214" s="2292" t="s">
        <v>858</v>
      </c>
      <c r="BA214" s="1203"/>
      <c r="BB214" s="3054"/>
      <c r="BC214" s="1195"/>
      <c r="BD214" s="2292" t="s">
        <v>858</v>
      </c>
      <c r="BE214" s="1203"/>
    </row>
    <row r="215" spans="2:58" ht="19.5" customHeight="1" thickBot="1">
      <c r="B215" s="3041"/>
      <c r="C215" s="3042"/>
      <c r="D215" s="3042"/>
      <c r="E215" s="3042"/>
      <c r="F215" s="3060"/>
      <c r="G215" s="3056" t="s">
        <v>771</v>
      </c>
      <c r="H215" s="3052">
        <f>'Оз 5;30'!DI24</f>
        <v>0</v>
      </c>
      <c r="I215" s="2121"/>
      <c r="J215" s="3285"/>
      <c r="K215" s="3045"/>
      <c r="L215" s="3042"/>
      <c r="M215" s="3042"/>
      <c r="N215" s="3042"/>
      <c r="O215" s="3056" t="s">
        <v>771</v>
      </c>
      <c r="P215" s="3058"/>
      <c r="Q215" s="2670">
        <f>'Оз 13;00'!DK24</f>
        <v>0</v>
      </c>
      <c r="R215" s="2121"/>
      <c r="S215" s="3954"/>
      <c r="T215" s="3954"/>
      <c r="U215" s="3954"/>
      <c r="V215" s="3954"/>
      <c r="W215" s="3954"/>
      <c r="X215" s="3954"/>
      <c r="Y215" s="3954"/>
      <c r="Z215" s="3954"/>
      <c r="AA215" s="3045"/>
      <c r="AB215" s="3947"/>
      <c r="AC215" s="3947"/>
      <c r="AD215" s="3947"/>
      <c r="AE215" s="3056" t="s">
        <v>771</v>
      </c>
      <c r="AF215" s="3058"/>
      <c r="AG215" s="2670">
        <f>'Оз 19;00'!DK24</f>
        <v>0</v>
      </c>
      <c r="AH215" s="2120"/>
      <c r="AI215" s="3046"/>
      <c r="AJ215" s="3947"/>
      <c r="AK215" s="3947"/>
      <c r="AL215" s="3056" t="s">
        <v>771</v>
      </c>
      <c r="AM215" s="1207"/>
      <c r="AO215" s="3055"/>
      <c r="AP215" s="771"/>
      <c r="AQ215" s="3056" t="s">
        <v>771</v>
      </c>
      <c r="AR215" s="1207"/>
      <c r="AS215" s="3055"/>
      <c r="AT215" s="771"/>
      <c r="AU215" s="3056" t="s">
        <v>771</v>
      </c>
      <c r="AV215" s="1207"/>
      <c r="AX215" s="3055"/>
      <c r="AY215" s="771"/>
      <c r="AZ215" s="3056" t="s">
        <v>771</v>
      </c>
      <c r="BA215" s="1207"/>
      <c r="BB215" s="3055"/>
      <c r="BC215" s="771"/>
      <c r="BD215" s="3056" t="s">
        <v>771</v>
      </c>
      <c r="BE215" s="1207"/>
    </row>
    <row r="217" spans="2:58">
      <c r="N217" s="3589"/>
      <c r="O217" s="3589"/>
      <c r="P217" s="3589"/>
      <c r="Q217" s="3589"/>
      <c r="R217" s="3589"/>
      <c r="S217" s="3589"/>
      <c r="T217" s="3589"/>
      <c r="U217" s="3589"/>
      <c r="V217" s="3589"/>
      <c r="W217" s="3589"/>
      <c r="X217" s="3589"/>
      <c r="Y217" s="3589"/>
      <c r="Z217" s="3589"/>
      <c r="AA217" s="3589"/>
    </row>
    <row r="218" spans="2:58" ht="15.75" thickBot="1">
      <c r="N218" s="3589" t="s">
        <v>21</v>
      </c>
      <c r="O218" s="3589"/>
      <c r="P218" s="3589"/>
      <c r="Q218" s="3589"/>
      <c r="R218" s="3589"/>
      <c r="S218" s="3589"/>
      <c r="T218" s="3589"/>
      <c r="U218" s="3589"/>
      <c r="V218" s="3589"/>
      <c r="W218" s="3589"/>
      <c r="X218" s="3589"/>
      <c r="Y218" s="3589"/>
      <c r="Z218" s="3589"/>
      <c r="AA218" s="3589"/>
    </row>
    <row r="219" spans="2:58" ht="16.5" thickBot="1">
      <c r="N219" s="5133" t="s">
        <v>913</v>
      </c>
      <c r="O219" s="5134"/>
      <c r="P219" s="5135"/>
      <c r="Q219" s="3589"/>
      <c r="R219" s="3589"/>
      <c r="S219" s="3589"/>
      <c r="T219" s="3589"/>
      <c r="U219" s="3589"/>
      <c r="V219" s="3589"/>
      <c r="W219" s="3589"/>
      <c r="X219" s="3589"/>
      <c r="Y219" s="3589"/>
      <c r="Z219" s="3589"/>
      <c r="AA219" s="5133" t="s">
        <v>914</v>
      </c>
      <c r="AB219" s="5134"/>
      <c r="AC219" s="5135"/>
      <c r="AE219" s="3590" t="s">
        <v>915</v>
      </c>
      <c r="AF219" s="3591"/>
      <c r="AG219" s="3592"/>
      <c r="AH219" s="3588"/>
      <c r="AL219" s="3593" t="s">
        <v>154</v>
      </c>
      <c r="AM219" s="3594"/>
    </row>
    <row r="220" spans="2:58">
      <c r="N220" s="3595" t="s">
        <v>767</v>
      </c>
      <c r="O220" s="3596">
        <f t="shared" ref="O220:O226" si="88">F5+F23+F41+F59+F77+F95+F113+F131+F149+F167+F185</f>
        <v>28</v>
      </c>
      <c r="P220" s="3597"/>
      <c r="Q220" s="3589"/>
      <c r="R220" s="3589"/>
      <c r="S220" s="3589"/>
      <c r="T220" s="3589"/>
      <c r="U220" s="3589"/>
      <c r="V220" s="3589"/>
      <c r="W220" s="3589"/>
      <c r="X220" s="3589"/>
      <c r="Y220" s="3589"/>
      <c r="Z220" s="3589"/>
      <c r="AA220" s="3595" t="s">
        <v>767</v>
      </c>
      <c r="AB220" s="3596">
        <f t="shared" ref="AB220:AB226" si="89">N5+N23+N41+N59+N77+N95+N113+N131+N149+N167+N185</f>
        <v>24</v>
      </c>
      <c r="AC220" s="3597"/>
      <c r="AE220" s="3595" t="s">
        <v>767</v>
      </c>
      <c r="AF220" s="3596">
        <f t="shared" ref="AF220:AF225" si="90">Y187+Y169+Y151+Y133+Y115+Y97+Y79+Y61+Y43+Y25</f>
        <v>0</v>
      </c>
      <c r="AG220" s="3596">
        <f t="shared" ref="AG220:AG226" si="91">AD5+AD23+AD41+AD59+AD77+AD95+AD113+AD131+AD149+AD167+AD185</f>
        <v>69</v>
      </c>
      <c r="AH220" s="3597"/>
      <c r="AL220" s="3598" t="s">
        <v>767</v>
      </c>
      <c r="AM220" s="3599">
        <f>O220+AB220+AG220</f>
        <v>121</v>
      </c>
    </row>
    <row r="221" spans="2:58">
      <c r="N221" s="3050" t="s">
        <v>455</v>
      </c>
      <c r="O221" s="3051">
        <f t="shared" si="88"/>
        <v>1560</v>
      </c>
      <c r="P221" s="1459"/>
      <c r="Q221" s="3589"/>
      <c r="R221" s="3589"/>
      <c r="S221" s="3589"/>
      <c r="T221" s="3589"/>
      <c r="U221" s="3589"/>
      <c r="V221" s="3589"/>
      <c r="W221" s="3589"/>
      <c r="X221" s="3589"/>
      <c r="Y221" s="3589"/>
      <c r="Z221" s="3589"/>
      <c r="AA221" s="3050" t="s">
        <v>455</v>
      </c>
      <c r="AB221" s="3051">
        <f t="shared" si="89"/>
        <v>1440</v>
      </c>
      <c r="AC221" s="1459"/>
      <c r="AE221" s="3050" t="s">
        <v>455</v>
      </c>
      <c r="AF221" s="3051">
        <f t="shared" si="90"/>
        <v>0</v>
      </c>
      <c r="AG221" s="3051">
        <f t="shared" si="91"/>
        <v>2020</v>
      </c>
      <c r="AH221" s="1459"/>
      <c r="AL221" s="3600" t="s">
        <v>455</v>
      </c>
      <c r="AM221" s="3294">
        <f t="shared" ref="AM221:AM226" si="92">O221+AB221+AG221</f>
        <v>5020</v>
      </c>
    </row>
    <row r="222" spans="2:58">
      <c r="N222" s="3050" t="s">
        <v>724</v>
      </c>
      <c r="O222" s="3051">
        <f t="shared" si="88"/>
        <v>140</v>
      </c>
      <c r="P222" s="1459"/>
      <c r="Q222" s="3589"/>
      <c r="R222" s="3589"/>
      <c r="S222" s="3589"/>
      <c r="T222" s="3589"/>
      <c r="U222" s="3589"/>
      <c r="V222" s="3589"/>
      <c r="W222" s="3589"/>
      <c r="X222" s="3589"/>
      <c r="Y222" s="3589"/>
      <c r="Z222" s="3589"/>
      <c r="AA222" s="3050" t="s">
        <v>724</v>
      </c>
      <c r="AB222" s="3051">
        <f t="shared" si="89"/>
        <v>105</v>
      </c>
      <c r="AC222" s="1459"/>
      <c r="AE222" s="3050" t="s">
        <v>724</v>
      </c>
      <c r="AF222" s="3051">
        <f t="shared" si="90"/>
        <v>0</v>
      </c>
      <c r="AG222" s="3051">
        <f t="shared" si="91"/>
        <v>135</v>
      </c>
      <c r="AH222" s="1459"/>
      <c r="AL222" s="3600" t="s">
        <v>724</v>
      </c>
      <c r="AM222" s="3294">
        <f t="shared" si="92"/>
        <v>380</v>
      </c>
    </row>
    <row r="223" spans="2:58">
      <c r="N223" s="3050" t="s">
        <v>916</v>
      </c>
      <c r="O223" s="3051">
        <f t="shared" si="88"/>
        <v>1120</v>
      </c>
      <c r="P223" s="1459"/>
      <c r="Q223" s="3589"/>
      <c r="R223" s="3589"/>
      <c r="S223" s="3589"/>
      <c r="T223" s="3589"/>
      <c r="U223" s="3589"/>
      <c r="V223" s="3589"/>
      <c r="W223" s="3589"/>
      <c r="X223" s="3589"/>
      <c r="Y223" s="3589"/>
      <c r="Z223" s="3589"/>
      <c r="AA223" s="3050" t="s">
        <v>916</v>
      </c>
      <c r="AB223" s="3051">
        <f t="shared" si="89"/>
        <v>1140</v>
      </c>
      <c r="AC223" s="1459"/>
      <c r="AE223" s="3050" t="s">
        <v>916</v>
      </c>
      <c r="AF223" s="3051">
        <f t="shared" si="90"/>
        <v>0</v>
      </c>
      <c r="AG223" s="3051">
        <f t="shared" si="91"/>
        <v>1660</v>
      </c>
      <c r="AH223" s="1459"/>
      <c r="AL223" s="3600" t="s">
        <v>916</v>
      </c>
      <c r="AM223" s="3294">
        <f t="shared" si="92"/>
        <v>3920</v>
      </c>
    </row>
    <row r="224" spans="2:58">
      <c r="N224" s="3050" t="s">
        <v>457</v>
      </c>
      <c r="O224" s="3051">
        <f t="shared" si="88"/>
        <v>23</v>
      </c>
      <c r="P224" s="3589"/>
      <c r="Q224" s="3589"/>
      <c r="R224" s="3589"/>
      <c r="S224" s="3589"/>
      <c r="T224" s="3589"/>
      <c r="U224" s="3589"/>
      <c r="V224" s="3589"/>
      <c r="W224" s="3589"/>
      <c r="X224" s="3589"/>
      <c r="Y224" s="3589"/>
      <c r="Z224" s="3589"/>
      <c r="AA224" s="3050" t="s">
        <v>457</v>
      </c>
      <c r="AB224" s="3051">
        <f t="shared" si="89"/>
        <v>35</v>
      </c>
      <c r="AC224" s="1460"/>
      <c r="AE224" s="3050" t="s">
        <v>457</v>
      </c>
      <c r="AF224" s="3051">
        <f t="shared" si="90"/>
        <v>0</v>
      </c>
      <c r="AG224" s="3051">
        <f t="shared" si="91"/>
        <v>29</v>
      </c>
      <c r="AH224" s="1459"/>
      <c r="AL224" s="3600" t="s">
        <v>457</v>
      </c>
      <c r="AM224" s="3294">
        <f t="shared" si="92"/>
        <v>87</v>
      </c>
    </row>
    <row r="225" spans="14:39">
      <c r="N225" s="2292" t="s">
        <v>768</v>
      </c>
      <c r="O225" s="3051">
        <f t="shared" si="88"/>
        <v>220</v>
      </c>
      <c r="P225" s="3589"/>
      <c r="Q225" s="3589"/>
      <c r="R225" s="3589"/>
      <c r="S225" s="3589"/>
      <c r="T225" s="3589"/>
      <c r="U225" s="3589"/>
      <c r="V225" s="3589"/>
      <c r="W225" s="3589"/>
      <c r="X225" s="3589"/>
      <c r="Y225" s="3589"/>
      <c r="Z225" s="3589"/>
      <c r="AA225" s="2292" t="s">
        <v>768</v>
      </c>
      <c r="AB225" s="3051">
        <f t="shared" si="89"/>
        <v>120</v>
      </c>
      <c r="AC225" s="1460"/>
      <c r="AE225" s="2292" t="s">
        <v>768</v>
      </c>
      <c r="AF225" s="3051">
        <f t="shared" si="90"/>
        <v>0</v>
      </c>
      <c r="AG225" s="3051">
        <f t="shared" si="91"/>
        <v>340</v>
      </c>
      <c r="AH225" s="1459"/>
      <c r="AL225" s="3293" t="s">
        <v>768</v>
      </c>
      <c r="AM225" s="3294">
        <f t="shared" si="92"/>
        <v>680</v>
      </c>
    </row>
    <row r="226" spans="14:39" ht="15.75" thickBot="1">
      <c r="N226" s="2292" t="s">
        <v>523</v>
      </c>
      <c r="O226" s="3051">
        <f t="shared" si="88"/>
        <v>10</v>
      </c>
      <c r="P226" s="3589"/>
      <c r="Q226" s="3589"/>
      <c r="R226" s="3589"/>
      <c r="S226" s="3589"/>
      <c r="T226" s="3589"/>
      <c r="U226" s="3589"/>
      <c r="V226" s="3589"/>
      <c r="W226" s="3589"/>
      <c r="X226" s="3589"/>
      <c r="Y226" s="3589"/>
      <c r="Z226" s="3589"/>
      <c r="AA226" s="2292" t="s">
        <v>523</v>
      </c>
      <c r="AB226" s="3051">
        <f t="shared" si="89"/>
        <v>10</v>
      </c>
      <c r="AC226" s="2121"/>
      <c r="AE226" s="2292" t="s">
        <v>523</v>
      </c>
      <c r="AF226" s="3051">
        <f>Y193+Y175+Y157+Y139+Y121+Y103+Y85+Y67+Y49+Y31+AH210</f>
        <v>8</v>
      </c>
      <c r="AG226" s="3051">
        <f t="shared" si="91"/>
        <v>45</v>
      </c>
      <c r="AH226" s="1459"/>
      <c r="AL226" s="3293" t="s">
        <v>523</v>
      </c>
      <c r="AM226" s="3294">
        <f t="shared" si="92"/>
        <v>65</v>
      </c>
    </row>
    <row r="227" spans="14:39">
      <c r="N227" s="3589"/>
      <c r="O227" s="3589"/>
      <c r="P227" s="3589"/>
      <c r="Q227" s="3589"/>
      <c r="R227" s="3589"/>
      <c r="S227" s="3589"/>
      <c r="T227" s="3589"/>
      <c r="U227" s="3589"/>
      <c r="V227" s="3589"/>
      <c r="W227" s="3589"/>
      <c r="X227" s="3589"/>
      <c r="Y227" s="3589"/>
      <c r="Z227" s="3589"/>
      <c r="AA227" s="3589"/>
    </row>
    <row r="228" spans="14:39">
      <c r="N228" s="3589"/>
      <c r="O228" s="3589"/>
      <c r="P228" s="3589"/>
      <c r="Q228" s="3589"/>
      <c r="R228" s="3589"/>
      <c r="S228" s="3589"/>
      <c r="T228" s="3589"/>
      <c r="U228" s="3589"/>
      <c r="V228" s="3589"/>
      <c r="W228" s="3589"/>
      <c r="X228" s="3589"/>
      <c r="Y228" s="3589"/>
      <c r="Z228" s="3589"/>
      <c r="AA228" s="3589"/>
    </row>
  </sheetData>
  <mergeCells count="194">
    <mergeCell ref="H171:I171"/>
    <mergeCell ref="H27:I27"/>
    <mergeCell ref="H45:I45"/>
    <mergeCell ref="H63:I63"/>
    <mergeCell ref="H81:I81"/>
    <mergeCell ref="H99:I99"/>
    <mergeCell ref="H117:I117"/>
    <mergeCell ref="H135:I135"/>
    <mergeCell ref="H153:I153"/>
    <mergeCell ref="G112:I112"/>
    <mergeCell ref="G58:I58"/>
    <mergeCell ref="G166:I166"/>
    <mergeCell ref="G148:I148"/>
    <mergeCell ref="B146:C147"/>
    <mergeCell ref="AO146:AP147"/>
    <mergeCell ref="AQ146:AR147"/>
    <mergeCell ref="AS146:AT147"/>
    <mergeCell ref="AU146:AV147"/>
    <mergeCell ref="B128:C129"/>
    <mergeCell ref="AO128:AP129"/>
    <mergeCell ref="AQ128:AR129"/>
    <mergeCell ref="AS128:AT129"/>
    <mergeCell ref="AU128:AV129"/>
    <mergeCell ref="AX146:AY147"/>
    <mergeCell ref="AZ146:BA147"/>
    <mergeCell ref="BB146:BC147"/>
    <mergeCell ref="BD146:BE147"/>
    <mergeCell ref="G94:I94"/>
    <mergeCell ref="O94:R94"/>
    <mergeCell ref="W94:Y94"/>
    <mergeCell ref="AE94:AH94"/>
    <mergeCell ref="AZ128:BA129"/>
    <mergeCell ref="BB128:BC129"/>
    <mergeCell ref="BD128:BE129"/>
    <mergeCell ref="G130:I130"/>
    <mergeCell ref="O130:R130"/>
    <mergeCell ref="W130:Y130"/>
    <mergeCell ref="AE130:AH130"/>
    <mergeCell ref="B1:C1"/>
    <mergeCell ref="G76:I76"/>
    <mergeCell ref="O76:R76"/>
    <mergeCell ref="W76:Y76"/>
    <mergeCell ref="AE76:AH76"/>
    <mergeCell ref="G40:I40"/>
    <mergeCell ref="O40:R40"/>
    <mergeCell ref="W40:Y40"/>
    <mergeCell ref="AE40:AH40"/>
    <mergeCell ref="AE4:AH4"/>
    <mergeCell ref="W22:Y22"/>
    <mergeCell ref="AE22:AH22"/>
    <mergeCell ref="G22:I22"/>
    <mergeCell ref="O22:R22"/>
    <mergeCell ref="G4:I4"/>
    <mergeCell ref="O4:R4"/>
    <mergeCell ref="AO2:AP3"/>
    <mergeCell ref="AQ2:AR3"/>
    <mergeCell ref="AQ38:AR39"/>
    <mergeCell ref="AO74:AP75"/>
    <mergeCell ref="B20:C21"/>
    <mergeCell ref="B38:C39"/>
    <mergeCell ref="B56:C57"/>
    <mergeCell ref="B74:C75"/>
    <mergeCell ref="W4:Y4"/>
    <mergeCell ref="O58:R58"/>
    <mergeCell ref="W58:Y58"/>
    <mergeCell ref="AE58:AH58"/>
    <mergeCell ref="BD2:BE3"/>
    <mergeCell ref="AQ20:AR21"/>
    <mergeCell ref="AS20:AT21"/>
    <mergeCell ref="AU20:AV21"/>
    <mergeCell ref="AX20:AY21"/>
    <mergeCell ref="BB20:BC21"/>
    <mergeCell ref="AZ20:BA21"/>
    <mergeCell ref="BD20:BE21"/>
    <mergeCell ref="AS2:AT3"/>
    <mergeCell ref="AU2:AV3"/>
    <mergeCell ref="AX2:AY3"/>
    <mergeCell ref="AZ2:BA3"/>
    <mergeCell ref="BB2:BC3"/>
    <mergeCell ref="BD38:BE39"/>
    <mergeCell ref="AO56:AP57"/>
    <mergeCell ref="AQ56:AR57"/>
    <mergeCell ref="AU56:AV57"/>
    <mergeCell ref="AS56:AT57"/>
    <mergeCell ref="AX56:AY57"/>
    <mergeCell ref="BB56:BC57"/>
    <mergeCell ref="BD56:BE57"/>
    <mergeCell ref="AZ56:BA57"/>
    <mergeCell ref="AS38:AT39"/>
    <mergeCell ref="AU38:AV39"/>
    <mergeCell ref="AX38:AY39"/>
    <mergeCell ref="BB38:BC39"/>
    <mergeCell ref="AZ38:BA39"/>
    <mergeCell ref="AO38:AP39"/>
    <mergeCell ref="AX164:AY165"/>
    <mergeCell ref="AZ164:BA165"/>
    <mergeCell ref="BB164:BC165"/>
    <mergeCell ref="BD164:BE165"/>
    <mergeCell ref="BD74:BE75"/>
    <mergeCell ref="AO92:AP93"/>
    <mergeCell ref="AU92:AV93"/>
    <mergeCell ref="AQ92:AR93"/>
    <mergeCell ref="AS92:AT93"/>
    <mergeCell ref="AX92:AY93"/>
    <mergeCell ref="AZ92:BA93"/>
    <mergeCell ref="BB92:BC93"/>
    <mergeCell ref="BD92:BE93"/>
    <mergeCell ref="AU74:AV75"/>
    <mergeCell ref="AQ74:AR75"/>
    <mergeCell ref="AS74:AT75"/>
    <mergeCell ref="AX74:AY75"/>
    <mergeCell ref="BB74:BC75"/>
    <mergeCell ref="AZ74:BA75"/>
    <mergeCell ref="AX110:AY111"/>
    <mergeCell ref="AZ110:BA111"/>
    <mergeCell ref="BB110:BC111"/>
    <mergeCell ref="BD110:BE111"/>
    <mergeCell ref="AX128:AY129"/>
    <mergeCell ref="B164:C165"/>
    <mergeCell ref="AO164:AP165"/>
    <mergeCell ref="AQ164:AR165"/>
    <mergeCell ref="AS164:AT165"/>
    <mergeCell ref="AU164:AV165"/>
    <mergeCell ref="Q9:R9"/>
    <mergeCell ref="Q27:R27"/>
    <mergeCell ref="Q45:R45"/>
    <mergeCell ref="Q63:R63"/>
    <mergeCell ref="Q81:R81"/>
    <mergeCell ref="Q99:R99"/>
    <mergeCell ref="Q117:R117"/>
    <mergeCell ref="Q135:R135"/>
    <mergeCell ref="Q153:R153"/>
    <mergeCell ref="B92:C93"/>
    <mergeCell ref="AO20:AP21"/>
    <mergeCell ref="O112:R112"/>
    <mergeCell ref="W112:Y112"/>
    <mergeCell ref="AE112:AH112"/>
    <mergeCell ref="B110:C111"/>
    <mergeCell ref="AO110:AP111"/>
    <mergeCell ref="AQ110:AR111"/>
    <mergeCell ref="AS110:AT111"/>
    <mergeCell ref="AU110:AV111"/>
    <mergeCell ref="Q171:R171"/>
    <mergeCell ref="AG9:AH9"/>
    <mergeCell ref="AG27:AH27"/>
    <mergeCell ref="AG45:AH45"/>
    <mergeCell ref="AG63:AH63"/>
    <mergeCell ref="AG81:AH81"/>
    <mergeCell ref="AG99:AH99"/>
    <mergeCell ref="AG117:AH117"/>
    <mergeCell ref="AG135:AH135"/>
    <mergeCell ref="AG153:AH153"/>
    <mergeCell ref="AG171:AH171"/>
    <mergeCell ref="O166:R166"/>
    <mergeCell ref="W166:Y166"/>
    <mergeCell ref="AE166:AH166"/>
    <mergeCell ref="O148:R148"/>
    <mergeCell ref="W148:Y148"/>
    <mergeCell ref="AE148:AH148"/>
    <mergeCell ref="B182:C183"/>
    <mergeCell ref="AO182:AP183"/>
    <mergeCell ref="AQ182:AR183"/>
    <mergeCell ref="AS182:AT183"/>
    <mergeCell ref="AU182:AV183"/>
    <mergeCell ref="AX182:AY183"/>
    <mergeCell ref="AZ182:BA183"/>
    <mergeCell ref="BB182:BC183"/>
    <mergeCell ref="BD182:BE183"/>
    <mergeCell ref="N219:P219"/>
    <mergeCell ref="AA219:AC219"/>
    <mergeCell ref="N198:AM198"/>
    <mergeCell ref="G184:I184"/>
    <mergeCell ref="O184:R184"/>
    <mergeCell ref="W184:Y184"/>
    <mergeCell ref="AE184:AH184"/>
    <mergeCell ref="H189:I189"/>
    <mergeCell ref="Q189:R189"/>
    <mergeCell ref="AG189:AH189"/>
    <mergeCell ref="G202:I202"/>
    <mergeCell ref="O202:R202"/>
    <mergeCell ref="W202:Y202"/>
    <mergeCell ref="AE202:AH202"/>
    <mergeCell ref="H207:I207"/>
    <mergeCell ref="Q207:R207"/>
    <mergeCell ref="AG207:AH207"/>
    <mergeCell ref="B200:C201"/>
    <mergeCell ref="AO200:AP201"/>
    <mergeCell ref="AQ200:AR201"/>
    <mergeCell ref="AS200:AT201"/>
    <mergeCell ref="AU200:AV201"/>
    <mergeCell ref="AX200:AY201"/>
    <mergeCell ref="AZ200:BA201"/>
    <mergeCell ref="BB200:BC201"/>
    <mergeCell ref="BD200:BE201"/>
  </mergeCells>
  <pageMargins left="0.70866141732283472" right="0.70866141732283472" top="0.74803149606299213" bottom="0.74803149606299213" header="0.31496062992125984" footer="0.31496062992125984"/>
  <pageSetup paperSize="9" scale="70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45">
    <tabColor rgb="FF00B050"/>
  </sheetPr>
  <dimension ref="A1:M341"/>
  <sheetViews>
    <sheetView topLeftCell="A184" workbookViewId="0">
      <selection activeCell="D199" sqref="D199"/>
    </sheetView>
  </sheetViews>
  <sheetFormatPr defaultColWidth="9.140625" defaultRowHeight="15"/>
  <cols>
    <col min="1" max="1" width="16.5703125" style="1415" customWidth="1"/>
    <col min="2" max="2" width="9.140625" style="1415"/>
    <col min="3" max="3" width="12.140625" style="1415" customWidth="1"/>
    <col min="4" max="4" width="9.5703125" style="1415" customWidth="1"/>
    <col min="5" max="5" width="8.5703125" style="1448" customWidth="1"/>
    <col min="6" max="8" width="9.5703125" style="1415" customWidth="1"/>
    <col min="9" max="9" width="8.7109375" style="1415" customWidth="1"/>
    <col min="10" max="10" width="11.85546875" style="1415" customWidth="1"/>
    <col min="11" max="16384" width="9.140625" style="1415"/>
  </cols>
  <sheetData>
    <row r="1" spans="1:13" ht="24" customHeight="1">
      <c r="A1" s="5042" t="s">
        <v>487</v>
      </c>
      <c r="B1" s="5043"/>
      <c r="C1" s="5043"/>
      <c r="D1" s="1464"/>
      <c r="E1" s="1464"/>
      <c r="F1" s="1465"/>
      <c r="G1" s="5032">
        <f>'АМ Основная продукция'!C1</f>
        <v>43358</v>
      </c>
      <c r="H1" s="5032"/>
      <c r="I1" s="5033"/>
      <c r="K1" s="5034"/>
      <c r="L1" s="5034"/>
      <c r="M1" s="1416"/>
    </row>
    <row r="2" spans="1:13" ht="24" customHeight="1">
      <c r="A2" s="5044"/>
      <c r="B2" s="5045"/>
      <c r="C2" s="5045"/>
      <c r="D2" s="1747">
        <v>0.22916666666666666</v>
      </c>
      <c r="E2" s="1748" t="s">
        <v>375</v>
      </c>
      <c r="F2" s="1751">
        <v>0.54166666666666663</v>
      </c>
      <c r="G2" s="1749">
        <v>0.66666666666666663</v>
      </c>
      <c r="H2" s="1750">
        <v>0.79166666666666663</v>
      </c>
      <c r="I2" s="5035" t="s">
        <v>154</v>
      </c>
      <c r="K2" s="1492"/>
      <c r="L2" s="1492"/>
      <c r="M2" s="1416"/>
    </row>
    <row r="3" spans="1:13" ht="15" customHeight="1" thickBot="1">
      <c r="A3" s="5151">
        <v>1</v>
      </c>
      <c r="B3" s="5152"/>
      <c r="C3" s="5153" t="s">
        <v>462</v>
      </c>
      <c r="D3" s="649">
        <f>'Оз Основная продукция'!F6</f>
        <v>300</v>
      </c>
      <c r="E3" s="1752"/>
      <c r="F3" s="650">
        <f>'Оз Основная продукция'!N6</f>
        <v>320</v>
      </c>
      <c r="G3" s="1753">
        <f>'Оз Основная продукция'!V5</f>
        <v>0</v>
      </c>
      <c r="H3" s="1753">
        <f>'Оз Основная продукция'!AD6</f>
        <v>300</v>
      </c>
      <c r="I3" s="5036"/>
    </row>
    <row r="4" spans="1:13" ht="29.25" customHeight="1">
      <c r="A4" s="1755" t="s">
        <v>465</v>
      </c>
      <c r="B4" s="1756">
        <v>0.35</v>
      </c>
      <c r="C4" s="5154"/>
      <c r="D4" s="1495">
        <f>B4*D3/A3</f>
        <v>105</v>
      </c>
      <c r="E4" s="1754"/>
      <c r="F4" s="1495">
        <f>B4*F3/A3</f>
        <v>112</v>
      </c>
      <c r="G4" s="1495">
        <f>B4*G3/A3</f>
        <v>0</v>
      </c>
      <c r="H4" s="1495">
        <f>B4*H3/A3</f>
        <v>105</v>
      </c>
      <c r="I4" s="5036"/>
    </row>
    <row r="5" spans="1:13" ht="15" customHeight="1">
      <c r="A5" s="534" t="s">
        <v>466</v>
      </c>
      <c r="B5" s="651">
        <v>0.15</v>
      </c>
      <c r="C5" s="5154"/>
      <c r="D5" s="1495">
        <f>B5*D3/A3</f>
        <v>45</v>
      </c>
      <c r="E5" s="1754"/>
      <c r="F5" s="1495">
        <f t="shared" ref="F5:F7" si="0">B5*F4/B4</f>
        <v>48.000000000000007</v>
      </c>
      <c r="G5" s="1495">
        <f t="shared" ref="G5:G7" si="1">B5*G4/B4</f>
        <v>0</v>
      </c>
      <c r="H5" s="1495">
        <f t="shared" ref="H5:H7" si="2">B5*H4/B4</f>
        <v>45</v>
      </c>
      <c r="I5" s="5036"/>
    </row>
    <row r="6" spans="1:13" ht="15" customHeight="1">
      <c r="A6" s="534" t="s">
        <v>463</v>
      </c>
      <c r="B6" s="651">
        <v>0.25</v>
      </c>
      <c r="C6" s="5154"/>
      <c r="D6" s="1495">
        <f>B6*D3/A3</f>
        <v>75</v>
      </c>
      <c r="E6" s="1754"/>
      <c r="F6" s="1495">
        <f t="shared" si="0"/>
        <v>80.000000000000014</v>
      </c>
      <c r="G6" s="1495">
        <f t="shared" si="1"/>
        <v>0</v>
      </c>
      <c r="H6" s="1495">
        <f t="shared" si="2"/>
        <v>75</v>
      </c>
      <c r="I6" s="5036"/>
    </row>
    <row r="7" spans="1:13" ht="15" customHeight="1" thickBot="1">
      <c r="A7" s="539" t="s">
        <v>464</v>
      </c>
      <c r="B7" s="1757">
        <v>0.25</v>
      </c>
      <c r="C7" s="5154"/>
      <c r="D7" s="1495">
        <f>B7*D3/A3</f>
        <v>75</v>
      </c>
      <c r="E7" s="1754"/>
      <c r="F7" s="1495">
        <f t="shared" si="0"/>
        <v>80.000000000000014</v>
      </c>
      <c r="G7" s="1495">
        <f t="shared" si="1"/>
        <v>0</v>
      </c>
      <c r="H7" s="1495">
        <f t="shared" si="2"/>
        <v>75</v>
      </c>
      <c r="I7" s="5036"/>
    </row>
    <row r="8" spans="1:13" ht="15" customHeight="1">
      <c r="A8" s="1758" t="s">
        <v>532</v>
      </c>
      <c r="B8" s="1759"/>
      <c r="C8" s="5154"/>
      <c r="D8" s="1495">
        <f>B8*D3/A3</f>
        <v>0</v>
      </c>
      <c r="E8" s="1754"/>
      <c r="F8" s="1495"/>
      <c r="G8" s="1495">
        <f>B8*G3/A3</f>
        <v>0</v>
      </c>
      <c r="H8" s="1495">
        <f>B8*H3/A3</f>
        <v>0</v>
      </c>
      <c r="I8" s="5036"/>
    </row>
    <row r="9" spans="1:13" ht="15" customHeight="1">
      <c r="A9" s="1760" t="s">
        <v>533</v>
      </c>
      <c r="B9" s="1761"/>
      <c r="C9" s="5154"/>
      <c r="D9" s="1495">
        <f>B9*D3/A3</f>
        <v>0</v>
      </c>
      <c r="E9" s="1754"/>
      <c r="F9" s="1495"/>
      <c r="G9" s="1495">
        <f>B9*G3/A3</f>
        <v>0</v>
      </c>
      <c r="H9" s="1495">
        <f>B9*H3/A3</f>
        <v>0</v>
      </c>
      <c r="I9" s="5036"/>
    </row>
    <row r="10" spans="1:13" ht="15" customHeight="1">
      <c r="A10" s="1760" t="s">
        <v>534</v>
      </c>
      <c r="B10" s="1761"/>
      <c r="C10" s="5154"/>
      <c r="D10" s="1495">
        <f>B10*D3/A3</f>
        <v>0</v>
      </c>
      <c r="E10" s="1754"/>
      <c r="F10" s="1495"/>
      <c r="G10" s="1495">
        <f>B10*G3/A3</f>
        <v>0</v>
      </c>
      <c r="H10" s="1495">
        <f>B10*H3/A3</f>
        <v>0</v>
      </c>
      <c r="I10" s="5036"/>
    </row>
    <row r="11" spans="1:13" ht="15" customHeight="1" thickBot="1">
      <c r="A11" s="1762" t="s">
        <v>535</v>
      </c>
      <c r="B11" s="1763"/>
      <c r="C11" s="5154"/>
      <c r="D11" s="1495">
        <f>B11*D3/A3</f>
        <v>0</v>
      </c>
      <c r="E11" s="1754"/>
      <c r="F11" s="1495"/>
      <c r="G11" s="1495">
        <f>B11*G3/A3</f>
        <v>0</v>
      </c>
      <c r="H11" s="1495">
        <f>B11*H3/A3</f>
        <v>0</v>
      </c>
      <c r="I11" s="5036"/>
    </row>
    <row r="12" spans="1:13" ht="15" customHeight="1">
      <c r="A12" s="1764" t="s">
        <v>536</v>
      </c>
      <c r="B12" s="1765"/>
      <c r="C12" s="5154"/>
      <c r="D12" s="1495">
        <f>B12*D3/A3</f>
        <v>0</v>
      </c>
      <c r="E12" s="1754"/>
      <c r="F12" s="1495"/>
      <c r="G12" s="1495">
        <f>B12*G3/A3</f>
        <v>0</v>
      </c>
      <c r="H12" s="1495">
        <f>B12*H3/A3</f>
        <v>0</v>
      </c>
      <c r="I12" s="5036"/>
    </row>
    <row r="13" spans="1:13" ht="15" customHeight="1">
      <c r="A13" s="1766" t="s">
        <v>537</v>
      </c>
      <c r="B13" s="1767"/>
      <c r="C13" s="5154"/>
      <c r="D13" s="1495">
        <f>B13*D3/A3</f>
        <v>0</v>
      </c>
      <c r="E13" s="1754"/>
      <c r="F13" s="1495"/>
      <c r="G13" s="1495">
        <f>B13*G3/A3</f>
        <v>0</v>
      </c>
      <c r="H13" s="1495">
        <f>B13*H3/A3</f>
        <v>0</v>
      </c>
      <c r="I13" s="5036"/>
    </row>
    <row r="14" spans="1:13" ht="15" customHeight="1">
      <c r="A14" s="1766" t="s">
        <v>538</v>
      </c>
      <c r="B14" s="1767"/>
      <c r="C14" s="5154"/>
      <c r="D14" s="1495">
        <f>B14*D3/A3</f>
        <v>0</v>
      </c>
      <c r="E14" s="1754"/>
      <c r="F14" s="1495"/>
      <c r="G14" s="1495">
        <f>B14*G3/A3</f>
        <v>0</v>
      </c>
      <c r="H14" s="1495">
        <f>B14*H3/A3</f>
        <v>0</v>
      </c>
      <c r="I14" s="5036"/>
    </row>
    <row r="15" spans="1:13" ht="15" customHeight="1" thickBot="1">
      <c r="A15" s="1768" t="s">
        <v>539</v>
      </c>
      <c r="B15" s="1769"/>
      <c r="C15" s="5155"/>
      <c r="D15" s="1495">
        <f>B15*D3/A3</f>
        <v>0</v>
      </c>
      <c r="E15" s="1754"/>
      <c r="F15" s="1495"/>
      <c r="G15" s="1495">
        <f>B15*G3/A3</f>
        <v>0</v>
      </c>
      <c r="H15" s="1495">
        <f>B15*H3/A3</f>
        <v>0</v>
      </c>
      <c r="I15" s="5037"/>
    </row>
    <row r="16" spans="1:13" ht="15" customHeight="1">
      <c r="A16" s="5144" t="s">
        <v>39</v>
      </c>
      <c r="B16" s="5145"/>
      <c r="C16" s="583">
        <v>2.1999999999999999E-2</v>
      </c>
      <c r="D16" s="1497">
        <f>(D4+D5+D6+D7+D8+D9+D10+D11+D12+D13+D14+D15)*C16+E16+D32</f>
        <v>10.82</v>
      </c>
      <c r="E16" s="1498">
        <v>4</v>
      </c>
      <c r="F16" s="1497">
        <f>(F4+F5+F6+F7)*C16+F32</f>
        <v>7.1499999999999995</v>
      </c>
      <c r="G16" s="1497">
        <f>(G4+G5+G6+G7+G8+G9+G10+G11+G12+G13+G14+G15)*C16+G32</f>
        <v>0</v>
      </c>
      <c r="H16" s="1497">
        <f>(H4+H5+H6+H7+H8+H9+H10+H11+H12+H13+H14+H15)*C16+H32</f>
        <v>6.71</v>
      </c>
      <c r="I16" s="569">
        <f>D16+F16+G16+H16</f>
        <v>24.68</v>
      </c>
    </row>
    <row r="17" spans="1:9" ht="15" customHeight="1">
      <c r="A17" s="5146" t="s">
        <v>44</v>
      </c>
      <c r="B17" s="5029"/>
      <c r="C17" s="578">
        <v>1.2E-2</v>
      </c>
      <c r="D17" s="611">
        <f>(D4+D5+D6+D7+D8+D9+D10+D11+D12+D13+D14+D15)*C17+E17+D33</f>
        <v>3.7600000000000002</v>
      </c>
      <c r="E17" s="1462"/>
      <c r="F17" s="611">
        <f>(F4+F5+F6+F7)*C17+F33</f>
        <v>3.92</v>
      </c>
      <c r="G17" s="611">
        <f>(G4+G5+G6+G7+G8+G9+G10+G11+G12+G13+G14+G15)*C17+G33</f>
        <v>0</v>
      </c>
      <c r="H17" s="611">
        <f>(H4+H5+H6+H7+H8+H9+H10+H11+H12+H13+H14+H15)*C17+H33</f>
        <v>3.68</v>
      </c>
      <c r="I17" s="579">
        <f t="shared" ref="I17:I20" si="3">D17+F17+G17+H17</f>
        <v>11.36</v>
      </c>
    </row>
    <row r="18" spans="1:9">
      <c r="A18" s="5146" t="s">
        <v>45</v>
      </c>
      <c r="B18" s="5029"/>
      <c r="C18" s="578">
        <v>3.5999999999999997E-2</v>
      </c>
      <c r="D18" s="611">
        <f>(D4+D5+D6+D7+D8+D9+D10+D11+D12+D13+D14+D15)*C18+E18+D34</f>
        <v>12.1</v>
      </c>
      <c r="E18" s="1462">
        <v>1</v>
      </c>
      <c r="F18" s="611">
        <f>(F4+F5+F6+F7)*C18+F34</f>
        <v>11.67</v>
      </c>
      <c r="G18" s="611">
        <f>(G4+G5+G6+G7+G8+G9+G10+G11+G12+G13+G14+G15)*C18+G34</f>
        <v>0</v>
      </c>
      <c r="H18" s="611">
        <f>(H4+H5+H6+H7+H8+H9+H10+H11+H12+H13+H14+H15)*C18+H34</f>
        <v>10.95</v>
      </c>
      <c r="I18" s="579">
        <f t="shared" si="3"/>
        <v>34.72</v>
      </c>
    </row>
    <row r="19" spans="1:9">
      <c r="A19" s="5146" t="s">
        <v>458</v>
      </c>
      <c r="B19" s="5029"/>
      <c r="C19" s="578">
        <v>7.0000000000000007E-2</v>
      </c>
      <c r="D19" s="611">
        <f>(D4+D5+D6+D7+D8+D9+D10+D11)*C19+E19+D35</f>
        <v>22.000000000000004</v>
      </c>
      <c r="E19" s="1462"/>
      <c r="F19" s="611">
        <f>(F4+F5+F6+F7)*C19+F35</f>
        <v>22.900000000000002</v>
      </c>
      <c r="G19" s="611">
        <f>(G4+G5+G6+G7+G8+G9+G10+G11)*C19+G35</f>
        <v>0</v>
      </c>
      <c r="H19" s="611">
        <f>(H4+H5+H6+H7+H8+H9+H10+H11)*C19+H35</f>
        <v>21.500000000000004</v>
      </c>
      <c r="I19" s="579">
        <f t="shared" si="3"/>
        <v>66.400000000000006</v>
      </c>
    </row>
    <row r="20" spans="1:9">
      <c r="A20" s="5146" t="s">
        <v>459</v>
      </c>
      <c r="B20" s="5029"/>
      <c r="C20" s="670">
        <v>0.01</v>
      </c>
      <c r="D20" s="706">
        <f>(D5+D7+D9+D11+D13+D15)*C20+E20+D36</f>
        <v>1.24</v>
      </c>
      <c r="E20" s="1462"/>
      <c r="F20" s="706">
        <f>(F5+F7)*C20+F36</f>
        <v>1.3000000000000003</v>
      </c>
      <c r="G20" s="706">
        <f>(G5+G7+G9+G11+G13+G15)*C20+G36</f>
        <v>0</v>
      </c>
      <c r="H20" s="706">
        <f>(H5+H7+H9+H11+H13+H15)*C20+H36</f>
        <v>1.22</v>
      </c>
      <c r="I20" s="579">
        <f t="shared" si="3"/>
        <v>3.76</v>
      </c>
    </row>
    <row r="21" spans="1:9" s="526" customFormat="1">
      <c r="A21" s="5146" t="s">
        <v>460</v>
      </c>
      <c r="B21" s="5029"/>
      <c r="C21" s="670">
        <v>2E-3</v>
      </c>
      <c r="D21" s="707">
        <f>(D6+D7+D10+D11+D14+D15)*C21+E21</f>
        <v>1.3</v>
      </c>
      <c r="E21" s="1446">
        <v>1</v>
      </c>
      <c r="F21" s="707">
        <f>(F6+F7)*C21</f>
        <v>0.32000000000000006</v>
      </c>
      <c r="G21" s="707">
        <f>(G6+G7+G10+G11+G14+G15)*C21</f>
        <v>0</v>
      </c>
      <c r="H21" s="707">
        <f>(H6+H7+H10+H11+H14+H15)*C21</f>
        <v>0.3</v>
      </c>
      <c r="I21" s="579">
        <f>D21+F21+G21+H21</f>
        <v>1.9200000000000002</v>
      </c>
    </row>
    <row r="22" spans="1:9" s="526" customFormat="1">
      <c r="A22" s="5146" t="s">
        <v>500</v>
      </c>
      <c r="B22" s="5029"/>
      <c r="C22" s="670">
        <v>2.5000000000000001E-2</v>
      </c>
      <c r="D22" s="707">
        <f>(D6+D7+D10+D11+D14+D15)*C22+E22</f>
        <v>3.75</v>
      </c>
      <c r="E22" s="1446"/>
      <c r="F22" s="707">
        <f>(F6+F7)*C22</f>
        <v>4.0000000000000009</v>
      </c>
      <c r="G22" s="707">
        <f>(G6+G7+G10+G11+G14+G15)*C22</f>
        <v>0</v>
      </c>
      <c r="H22" s="707">
        <f>(H6+H7+H10+H11+H14+H15)*C22</f>
        <v>3.75</v>
      </c>
      <c r="I22" s="579">
        <f>D22+F22+G22+H22</f>
        <v>11.5</v>
      </c>
    </row>
    <row r="23" spans="1:9" s="526" customFormat="1">
      <c r="A23" s="5142" t="s">
        <v>430</v>
      </c>
      <c r="B23" s="5143"/>
      <c r="C23" s="670">
        <v>0.02</v>
      </c>
      <c r="D23" s="707">
        <f>(D8+D9+D10+D11)*C23+E23</f>
        <v>0</v>
      </c>
      <c r="E23" s="1446"/>
      <c r="F23" s="707"/>
      <c r="G23" s="707">
        <f>(G8+G9+G10+G11)*C23</f>
        <v>0</v>
      </c>
      <c r="H23" s="707">
        <f>(H8+H9+H10+H11)*C23</f>
        <v>0</v>
      </c>
      <c r="I23" s="579">
        <f t="shared" ref="I23:I25" si="4">D23+F23+G23+H23</f>
        <v>0</v>
      </c>
    </row>
    <row r="24" spans="1:9" s="526" customFormat="1">
      <c r="A24" s="5142" t="s">
        <v>315</v>
      </c>
      <c r="B24" s="5143"/>
      <c r="C24" s="670">
        <v>0.02</v>
      </c>
      <c r="D24" s="707">
        <f>(D9+D10+D11+D8)*C24+E24</f>
        <v>0</v>
      </c>
      <c r="E24" s="1446"/>
      <c r="F24" s="707"/>
      <c r="G24" s="707">
        <f>(G9+G10+G11+G8)*C24</f>
        <v>0</v>
      </c>
      <c r="H24" s="707">
        <f>(H9+H10+H11+H8)*C24</f>
        <v>0</v>
      </c>
      <c r="I24" s="579">
        <f t="shared" si="4"/>
        <v>0</v>
      </c>
    </row>
    <row r="25" spans="1:9" s="526" customFormat="1">
      <c r="A25" s="5142" t="s">
        <v>55</v>
      </c>
      <c r="B25" s="5143"/>
      <c r="C25" s="670">
        <v>7.0000000000000007E-2</v>
      </c>
      <c r="D25" s="707">
        <f>E25</f>
        <v>1</v>
      </c>
      <c r="E25" s="1446">
        <v>1</v>
      </c>
      <c r="F25" s="707"/>
      <c r="G25" s="707">
        <f>(G12+G13+G14+G15)*C25+G37</f>
        <v>0</v>
      </c>
      <c r="H25" s="707">
        <f>(H12+H13+H14+H15)*C25+H37</f>
        <v>0</v>
      </c>
      <c r="I25" s="579">
        <f t="shared" si="4"/>
        <v>1</v>
      </c>
    </row>
    <row r="26" spans="1:9" s="526" customFormat="1" ht="13.5" thickBot="1">
      <c r="A26"/>
      <c r="B26"/>
      <c r="C26"/>
      <c r="D26"/>
      <c r="E26"/>
      <c r="F26"/>
      <c r="G26"/>
      <c r="H26"/>
      <c r="I26"/>
    </row>
    <row r="27" spans="1:9" s="526" customFormat="1" ht="15.75">
      <c r="A27" s="5147">
        <v>1</v>
      </c>
      <c r="B27" s="5148"/>
      <c r="C27" s="5149" t="s">
        <v>24</v>
      </c>
      <c r="D27" s="1500">
        <f>'Оз Основная продукция'!F7</f>
        <v>20</v>
      </c>
      <c r="E27" s="1501"/>
      <c r="F27" s="1502">
        <f>'Оз Основная продукция'!N7</f>
        <v>10</v>
      </c>
      <c r="G27" s="1503">
        <f>'Оз Основная продукция'!V6</f>
        <v>0</v>
      </c>
      <c r="H27" s="1504">
        <f>'Оз Основная продукция'!AD7</f>
        <v>10</v>
      </c>
      <c r="I27" s="5150" t="s">
        <v>154</v>
      </c>
    </row>
    <row r="28" spans="1:9" s="526" customFormat="1" ht="15" customHeight="1">
      <c r="A28" s="534" t="s">
        <v>467</v>
      </c>
      <c r="B28" s="1496">
        <v>0.6</v>
      </c>
      <c r="C28" s="5149"/>
      <c r="D28" s="1494">
        <f>B28*D27/A27</f>
        <v>12</v>
      </c>
      <c r="E28" s="1754"/>
      <c r="F28" s="1495">
        <f>B28*F27/A27</f>
        <v>6</v>
      </c>
      <c r="G28" s="1495">
        <f>B28*G27/A27</f>
        <v>0</v>
      </c>
      <c r="H28" s="1495">
        <f>B28*H27/A27</f>
        <v>6</v>
      </c>
      <c r="I28" s="5150"/>
    </row>
    <row r="29" spans="1:9" s="526" customFormat="1" ht="15.75" customHeight="1">
      <c r="A29" s="652" t="s">
        <v>468</v>
      </c>
      <c r="B29" s="1496">
        <v>0.4</v>
      </c>
      <c r="C29" s="5149"/>
      <c r="D29" s="1494">
        <f>B29*D27/A27</f>
        <v>8</v>
      </c>
      <c r="E29" s="1754"/>
      <c r="F29" s="1495">
        <f>B29*F27/A27</f>
        <v>4</v>
      </c>
      <c r="G29" s="1495">
        <f>B29*G27/A27</f>
        <v>0</v>
      </c>
      <c r="H29" s="1495">
        <f t="shared" ref="H29" si="5">B29*H28/B28</f>
        <v>4.0000000000000009</v>
      </c>
      <c r="I29" s="5150"/>
    </row>
    <row r="30" spans="1:9" s="526" customFormat="1" ht="15" customHeight="1">
      <c r="A30" s="1499" t="s">
        <v>540</v>
      </c>
      <c r="B30" s="1770"/>
      <c r="C30" s="5149"/>
      <c r="D30" s="1494">
        <f>B30*D27/A27</f>
        <v>0</v>
      </c>
      <c r="E30" s="1754"/>
      <c r="F30" s="1495"/>
      <c r="G30" s="1495">
        <f>B30*G27/A27</f>
        <v>0</v>
      </c>
      <c r="H30" s="1495">
        <f>B30*H27/A27</f>
        <v>0</v>
      </c>
      <c r="I30" s="5150"/>
    </row>
    <row r="31" spans="1:9" s="526" customFormat="1" ht="15" customHeight="1">
      <c r="A31" s="1499" t="s">
        <v>541</v>
      </c>
      <c r="B31" s="1770"/>
      <c r="C31" s="5149"/>
      <c r="D31" s="1494">
        <f>B31*D27/A27</f>
        <v>0</v>
      </c>
      <c r="E31" s="1754"/>
      <c r="F31" s="1495"/>
      <c r="G31" s="1495">
        <f>B31*G27/A27</f>
        <v>0</v>
      </c>
      <c r="H31" s="1495">
        <f>B31*H27/A27</f>
        <v>0</v>
      </c>
      <c r="I31" s="5150"/>
    </row>
    <row r="32" spans="1:9">
      <c r="A32" s="5144" t="s">
        <v>39</v>
      </c>
      <c r="B32" s="5145"/>
      <c r="C32" s="583">
        <v>1.0999999999999999E-2</v>
      </c>
      <c r="D32" s="1497">
        <f>(D28+D29+D30+D31)*C32+E32</f>
        <v>0.21999999999999997</v>
      </c>
      <c r="E32" s="1498"/>
      <c r="F32" s="1497">
        <f>(F28+F29)*C32</f>
        <v>0.10999999999999999</v>
      </c>
      <c r="G32" s="1497">
        <f>(G28+G29+G30+G31)*C32</f>
        <v>0</v>
      </c>
      <c r="H32" s="1497">
        <f>(H28+H29+H30+H31)*C32</f>
        <v>0.10999999999999999</v>
      </c>
      <c r="I32" s="584">
        <f>D32+F32+G32+H32</f>
        <v>0.43999999999999995</v>
      </c>
    </row>
    <row r="33" spans="1:13">
      <c r="A33" s="5146" t="s">
        <v>44</v>
      </c>
      <c r="B33" s="5029"/>
      <c r="C33" s="578">
        <v>8.0000000000000002E-3</v>
      </c>
      <c r="D33" s="611">
        <f>(D28+D29+D30+D31)*C33+E33</f>
        <v>0.16</v>
      </c>
      <c r="E33" s="1462"/>
      <c r="F33" s="611">
        <f>(F28+F29)*C33</f>
        <v>0.08</v>
      </c>
      <c r="G33" s="611">
        <f>(G28+G29+G30+G31)*C33</f>
        <v>0</v>
      </c>
      <c r="H33" s="611">
        <f>(H28+H29+H30+H31)*C33</f>
        <v>0.08</v>
      </c>
      <c r="I33" s="579">
        <f t="shared" ref="I33:I35" si="6">D33+F33+G33+H33</f>
        <v>0.32</v>
      </c>
    </row>
    <row r="34" spans="1:13">
      <c r="A34" s="5146" t="s">
        <v>45</v>
      </c>
      <c r="B34" s="5029"/>
      <c r="C34" s="1493">
        <v>1.4999999999999999E-2</v>
      </c>
      <c r="D34" s="611">
        <f>(D28+D29+D30+D31)*C34+E34</f>
        <v>0.3</v>
      </c>
      <c r="E34" s="1462"/>
      <c r="F34" s="611">
        <f>(F28+F29)*C34</f>
        <v>0.15</v>
      </c>
      <c r="G34" s="611">
        <f>(G28+G29+G30+G31)*C34</f>
        <v>0</v>
      </c>
      <c r="H34" s="611">
        <f>(H28+H29+H30+H31)*C34</f>
        <v>0.15</v>
      </c>
      <c r="I34" s="579">
        <f t="shared" si="6"/>
        <v>0.6</v>
      </c>
    </row>
    <row r="35" spans="1:13">
      <c r="A35" s="5146" t="s">
        <v>608</v>
      </c>
      <c r="B35" s="5029"/>
      <c r="C35" s="578">
        <v>0.05</v>
      </c>
      <c r="D35" s="611">
        <f>(D28+D29)*C35+E35</f>
        <v>1</v>
      </c>
      <c r="E35" s="1462"/>
      <c r="F35" s="611">
        <f>(F28+F29)*C35</f>
        <v>0.5</v>
      </c>
      <c r="G35" s="611">
        <f>(G28+G29)*C35</f>
        <v>0</v>
      </c>
      <c r="H35" s="611">
        <f>(H28+H29)*C35</f>
        <v>0.5</v>
      </c>
      <c r="I35" s="579">
        <f t="shared" si="6"/>
        <v>2</v>
      </c>
    </row>
    <row r="36" spans="1:13">
      <c r="A36" s="5146" t="s">
        <v>459</v>
      </c>
      <c r="B36" s="5029"/>
      <c r="C36" s="670">
        <v>5.0000000000000001E-3</v>
      </c>
      <c r="D36" s="706">
        <f>(D29+D31)*C36+E36</f>
        <v>0.04</v>
      </c>
      <c r="E36" s="1462"/>
      <c r="F36" s="706">
        <f>F29*C36</f>
        <v>0.02</v>
      </c>
      <c r="G36" s="706">
        <f>(G29+G31)*C36</f>
        <v>0</v>
      </c>
      <c r="H36" s="706">
        <f>(H29+H31)*C36</f>
        <v>2.0000000000000004E-2</v>
      </c>
      <c r="I36" s="579">
        <f>D36+F36+G36+H36</f>
        <v>0.08</v>
      </c>
    </row>
    <row r="37" spans="1:13">
      <c r="A37" s="5142"/>
      <c r="B37" s="5143"/>
      <c r="C37" s="670">
        <v>7.0000000000000007E-2</v>
      </c>
      <c r="D37" s="707">
        <f>(D30+D31)*C37</f>
        <v>0</v>
      </c>
      <c r="E37" s="1462"/>
      <c r="F37" s="707"/>
      <c r="G37" s="707">
        <f>(G30+G31)*C37</f>
        <v>0</v>
      </c>
      <c r="H37" s="707">
        <f>(H30+H31)*C37</f>
        <v>0</v>
      </c>
      <c r="I37" s="579">
        <f>D37+F37+G37+H37</f>
        <v>0</v>
      </c>
    </row>
    <row r="38" spans="1:13" ht="15.75" thickBot="1"/>
    <row r="39" spans="1:13" ht="24" customHeight="1">
      <c r="A39" s="5042" t="s">
        <v>488</v>
      </c>
      <c r="B39" s="5043"/>
      <c r="C39" s="5043"/>
      <c r="D39" s="1464"/>
      <c r="E39" s="1464"/>
      <c r="F39" s="1465"/>
      <c r="G39" s="5156">
        <f>G1</f>
        <v>43358</v>
      </c>
      <c r="H39" s="5156"/>
      <c r="I39" s="5157"/>
      <c r="K39" s="5034"/>
      <c r="L39" s="5034"/>
      <c r="M39" s="1416"/>
    </row>
    <row r="40" spans="1:13" ht="24" customHeight="1">
      <c r="A40" s="5044"/>
      <c r="B40" s="5045"/>
      <c r="C40" s="5045"/>
      <c r="D40" s="1747">
        <v>0.22916666666666666</v>
      </c>
      <c r="E40" s="1748" t="s">
        <v>375</v>
      </c>
      <c r="F40" s="1751">
        <v>0.47916666666666669</v>
      </c>
      <c r="G40" s="1749">
        <v>0.66666666666666663</v>
      </c>
      <c r="H40" s="1750">
        <v>0.8125</v>
      </c>
      <c r="I40" s="5035" t="s">
        <v>154</v>
      </c>
      <c r="K40" s="1746"/>
      <c r="L40" s="1746"/>
      <c r="M40" s="1416"/>
    </row>
    <row r="41" spans="1:13" ht="15" customHeight="1" thickBot="1">
      <c r="A41" s="5151">
        <v>1</v>
      </c>
      <c r="B41" s="5152"/>
      <c r="C41" s="5153" t="s">
        <v>462</v>
      </c>
      <c r="D41" s="649">
        <f>'Оз Основная продукция'!F24</f>
        <v>180</v>
      </c>
      <c r="E41" s="1752"/>
      <c r="F41" s="650">
        <f>'Оз Основная продукция'!N47</f>
        <v>0</v>
      </c>
      <c r="G41" s="1753">
        <f>'Оз Основная продукция'!V23</f>
        <v>0</v>
      </c>
      <c r="H41" s="1753">
        <f>'Оз Основная продукция'!AD24</f>
        <v>460</v>
      </c>
      <c r="I41" s="5036"/>
    </row>
    <row r="42" spans="1:13" ht="29.25" customHeight="1">
      <c r="A42" s="1755" t="s">
        <v>465</v>
      </c>
      <c r="B42" s="1756">
        <v>0.35</v>
      </c>
      <c r="C42" s="5154"/>
      <c r="D42" s="1495">
        <f>B42*D41/A41</f>
        <v>62.999999999999993</v>
      </c>
      <c r="E42" s="1754"/>
      <c r="F42" s="1495">
        <f>B42*F41/A41</f>
        <v>0</v>
      </c>
      <c r="G42" s="1495">
        <f>B42*G41/A41</f>
        <v>0</v>
      </c>
      <c r="H42" s="1495">
        <f>B42*H41/A41</f>
        <v>161</v>
      </c>
      <c r="I42" s="5036"/>
    </row>
    <row r="43" spans="1:13" ht="15" customHeight="1">
      <c r="A43" s="534" t="s">
        <v>466</v>
      </c>
      <c r="B43" s="651">
        <v>0.15</v>
      </c>
      <c r="C43" s="5154"/>
      <c r="D43" s="1495">
        <f>B43*D41/A41</f>
        <v>27</v>
      </c>
      <c r="E43" s="1754"/>
      <c r="F43" s="1495">
        <f t="shared" ref="F43:F45" si="7">B43*F42/B42</f>
        <v>0</v>
      </c>
      <c r="G43" s="1495">
        <f t="shared" ref="G43:G45" si="8">B43*G42/B42</f>
        <v>0</v>
      </c>
      <c r="H43" s="1495">
        <f t="shared" ref="H43:H45" si="9">B43*H42/B42</f>
        <v>69</v>
      </c>
      <c r="I43" s="5036"/>
    </row>
    <row r="44" spans="1:13" ht="15" customHeight="1">
      <c r="A44" s="534" t="s">
        <v>463</v>
      </c>
      <c r="B44" s="651">
        <v>0.25</v>
      </c>
      <c r="C44" s="5154"/>
      <c r="D44" s="1495">
        <f>B44*D41/A41</f>
        <v>45</v>
      </c>
      <c r="E44" s="1754"/>
      <c r="F44" s="1495">
        <f t="shared" si="7"/>
        <v>0</v>
      </c>
      <c r="G44" s="1495">
        <f t="shared" si="8"/>
        <v>0</v>
      </c>
      <c r="H44" s="1495">
        <f t="shared" si="9"/>
        <v>115</v>
      </c>
      <c r="I44" s="5036"/>
    </row>
    <row r="45" spans="1:13" ht="15" customHeight="1" thickBot="1">
      <c r="A45" s="539" t="s">
        <v>464</v>
      </c>
      <c r="B45" s="1757">
        <v>0.25</v>
      </c>
      <c r="C45" s="5154"/>
      <c r="D45" s="1495">
        <f>B45*D41/A41</f>
        <v>45</v>
      </c>
      <c r="E45" s="1754"/>
      <c r="F45" s="1495">
        <f t="shared" si="7"/>
        <v>0</v>
      </c>
      <c r="G45" s="1495">
        <f t="shared" si="8"/>
        <v>0</v>
      </c>
      <c r="H45" s="1495">
        <f t="shared" si="9"/>
        <v>115</v>
      </c>
      <c r="I45" s="5036"/>
    </row>
    <row r="46" spans="1:13" ht="15" customHeight="1">
      <c r="A46" s="1758" t="s">
        <v>532</v>
      </c>
      <c r="B46" s="1759"/>
      <c r="C46" s="5154"/>
      <c r="D46" s="1495">
        <f>B46*D41/A41</f>
        <v>0</v>
      </c>
      <c r="E46" s="1754"/>
      <c r="F46" s="1495"/>
      <c r="G46" s="1495">
        <f>B46*G41/A41</f>
        <v>0</v>
      </c>
      <c r="H46" s="1495">
        <f>B46*H41/A41</f>
        <v>0</v>
      </c>
      <c r="I46" s="5036"/>
    </row>
    <row r="47" spans="1:13" ht="15" customHeight="1">
      <c r="A47" s="1760" t="s">
        <v>533</v>
      </c>
      <c r="B47" s="1761"/>
      <c r="C47" s="5154"/>
      <c r="D47" s="1495">
        <f>B47*D41/A41</f>
        <v>0</v>
      </c>
      <c r="E47" s="1754"/>
      <c r="F47" s="1495"/>
      <c r="G47" s="1495">
        <f>B47*G41/A41</f>
        <v>0</v>
      </c>
      <c r="H47" s="1495">
        <f>B47*H41/A41</f>
        <v>0</v>
      </c>
      <c r="I47" s="5036"/>
    </row>
    <row r="48" spans="1:13" ht="15" customHeight="1">
      <c r="A48" s="1760" t="s">
        <v>534</v>
      </c>
      <c r="B48" s="1761"/>
      <c r="C48" s="5154"/>
      <c r="D48" s="1495">
        <f>B48*D41/A41</f>
        <v>0</v>
      </c>
      <c r="E48" s="1754"/>
      <c r="F48" s="1495"/>
      <c r="G48" s="1495">
        <f>B48*G41/A41</f>
        <v>0</v>
      </c>
      <c r="H48" s="1495">
        <f>B48*H41/A41</f>
        <v>0</v>
      </c>
      <c r="I48" s="5036"/>
    </row>
    <row r="49" spans="1:9" ht="15" customHeight="1" thickBot="1">
      <c r="A49" s="1762" t="s">
        <v>535</v>
      </c>
      <c r="B49" s="1763"/>
      <c r="C49" s="5154"/>
      <c r="D49" s="1495">
        <f>B49*D41/A41</f>
        <v>0</v>
      </c>
      <c r="E49" s="1754"/>
      <c r="F49" s="1495"/>
      <c r="G49" s="1495">
        <f>B49*G41/A41</f>
        <v>0</v>
      </c>
      <c r="H49" s="1495">
        <f>B49*H41/A41</f>
        <v>0</v>
      </c>
      <c r="I49" s="5036"/>
    </row>
    <row r="50" spans="1:9" ht="15" customHeight="1">
      <c r="A50" s="1764" t="s">
        <v>536</v>
      </c>
      <c r="B50" s="1765"/>
      <c r="C50" s="5154"/>
      <c r="D50" s="1495">
        <f>B50*D41/A41</f>
        <v>0</v>
      </c>
      <c r="E50" s="1754"/>
      <c r="F50" s="1495"/>
      <c r="G50" s="1495">
        <f>B50*G41/A41</f>
        <v>0</v>
      </c>
      <c r="H50" s="1495">
        <f>B50*H41/A41</f>
        <v>0</v>
      </c>
      <c r="I50" s="5036"/>
    </row>
    <row r="51" spans="1:9" ht="15" customHeight="1">
      <c r="A51" s="1766" t="s">
        <v>537</v>
      </c>
      <c r="B51" s="1767"/>
      <c r="C51" s="5154"/>
      <c r="D51" s="1495">
        <f>B51*D41/A41</f>
        <v>0</v>
      </c>
      <c r="E51" s="1754"/>
      <c r="F51" s="1495"/>
      <c r="G51" s="1495">
        <f>B51*G41/A41</f>
        <v>0</v>
      </c>
      <c r="H51" s="1495">
        <f>B51*H41/A41</f>
        <v>0</v>
      </c>
      <c r="I51" s="5036"/>
    </row>
    <row r="52" spans="1:9" ht="15" customHeight="1">
      <c r="A52" s="1766" t="s">
        <v>538</v>
      </c>
      <c r="B52" s="1767"/>
      <c r="C52" s="5154"/>
      <c r="D52" s="1495">
        <f>B52*D41/A41</f>
        <v>0</v>
      </c>
      <c r="E52" s="1754"/>
      <c r="F52" s="1495"/>
      <c r="G52" s="1495">
        <f>B52*G41/A41</f>
        <v>0</v>
      </c>
      <c r="H52" s="1495">
        <f>B52*H41/A41</f>
        <v>0</v>
      </c>
      <c r="I52" s="5036"/>
    </row>
    <row r="53" spans="1:9" ht="15" customHeight="1" thickBot="1">
      <c r="A53" s="1768" t="s">
        <v>539</v>
      </c>
      <c r="B53" s="1769"/>
      <c r="C53" s="5155"/>
      <c r="D53" s="1495">
        <f>B53*D41/A41</f>
        <v>0</v>
      </c>
      <c r="E53" s="1754"/>
      <c r="F53" s="1495"/>
      <c r="G53" s="1495">
        <f>B53*G41/A41</f>
        <v>0</v>
      </c>
      <c r="H53" s="1495">
        <f>B53*H41/A41</f>
        <v>0</v>
      </c>
      <c r="I53" s="5037"/>
    </row>
    <row r="54" spans="1:9" ht="15" customHeight="1">
      <c r="A54" s="5144" t="s">
        <v>39</v>
      </c>
      <c r="B54" s="5145"/>
      <c r="C54" s="583">
        <v>2.1999999999999999E-2</v>
      </c>
      <c r="D54" s="1497">
        <f>(D42+D43+D44+D45+D46+D47+D48+D49+D50+D51+D52+D53)*C54+E54+D70</f>
        <v>4.07</v>
      </c>
      <c r="E54" s="1498"/>
      <c r="F54" s="1497">
        <f>(F42+F43+F44+F45)*C54+F70</f>
        <v>0</v>
      </c>
      <c r="G54" s="1497">
        <f>(G42+G43+G44+G45+G46+G47+G48+G49+G50+G51+G52+G53)*C54+G70</f>
        <v>0</v>
      </c>
      <c r="H54" s="1497">
        <f>(H42+H43+H44+H45+H46+H47+H48+H49+H50+H51+H52+H53)*C54+H70</f>
        <v>10.45</v>
      </c>
      <c r="I54" s="569">
        <f>D54+F54+G54+H54</f>
        <v>14.52</v>
      </c>
    </row>
    <row r="55" spans="1:9" ht="15" customHeight="1">
      <c r="A55" s="5146" t="s">
        <v>44</v>
      </c>
      <c r="B55" s="5029"/>
      <c r="C55" s="578">
        <v>1.2E-2</v>
      </c>
      <c r="D55" s="611">
        <f>(D42+D43+D44+D45+D46+D47+D48+D49+D50+D51+D52+D53)*C55+E55+D71</f>
        <v>1.2400000000000002</v>
      </c>
      <c r="E55" s="1462">
        <v>-1</v>
      </c>
      <c r="F55" s="611">
        <f>(F42+F43+F44+F45)*C55+F71</f>
        <v>0</v>
      </c>
      <c r="G55" s="611">
        <f>(G42+G43+G44+G45+G46+G47+G48+G49+G50+G51+G52+G53)*C55+G71</f>
        <v>0</v>
      </c>
      <c r="H55" s="611">
        <f>(H42+H43+H44+H45+H46+H47+H48+H49+H50+H51+H52+H53)*C55+H71</f>
        <v>5.7600000000000007</v>
      </c>
      <c r="I55" s="579">
        <f t="shared" ref="I55:I58" si="10">D55+F55+G55+H55</f>
        <v>7.0000000000000009</v>
      </c>
    </row>
    <row r="56" spans="1:9">
      <c r="A56" s="5146" t="s">
        <v>45</v>
      </c>
      <c r="B56" s="5029"/>
      <c r="C56" s="578">
        <v>3.5999999999999997E-2</v>
      </c>
      <c r="D56" s="611">
        <f>(D42+D43+D44+D45+D46+D47+D48+D49+D50+D51+D52+D53)*C56+E56+D72</f>
        <v>3.6299999999999994</v>
      </c>
      <c r="E56" s="1462">
        <v>-3</v>
      </c>
      <c r="F56" s="611">
        <f>(F42+F43+F44+F45)*C56+F72</f>
        <v>0</v>
      </c>
      <c r="G56" s="611">
        <f>(G42+G43+G44+G45+G46+G47+G48+G49+G50+G51+G52+G53)*C56+G72</f>
        <v>0</v>
      </c>
      <c r="H56" s="611">
        <f>(H42+H43+H44+H45+H46+H47+H48+H49+H50+H51+H52+H53)*C56+H72</f>
        <v>17.009999999999998</v>
      </c>
      <c r="I56" s="579">
        <f t="shared" si="10"/>
        <v>20.639999999999997</v>
      </c>
    </row>
    <row r="57" spans="1:9">
      <c r="A57" s="5146" t="s">
        <v>458</v>
      </c>
      <c r="B57" s="5029"/>
      <c r="C57" s="578">
        <v>7.0000000000000007E-2</v>
      </c>
      <c r="D57" s="611">
        <f>(D42+D43+D44+D45+D46+D47+D48+D49)*C57+E57+D73</f>
        <v>10.100000000000001</v>
      </c>
      <c r="E57" s="1462">
        <v>-3</v>
      </c>
      <c r="F57" s="611">
        <f>(F42+F43+F44+F45)*C57+F73</f>
        <v>0</v>
      </c>
      <c r="G57" s="611">
        <f>(G42+G43+G44+G45+G46+G47+G48+G49)*C57+G73</f>
        <v>0</v>
      </c>
      <c r="H57" s="611">
        <f>(H42+H43+H44+H45+H46+H47+H48+H49)*C57+H73</f>
        <v>33.700000000000003</v>
      </c>
      <c r="I57" s="579">
        <f t="shared" si="10"/>
        <v>43.800000000000004</v>
      </c>
    </row>
    <row r="58" spans="1:9">
      <c r="A58" s="5146" t="s">
        <v>459</v>
      </c>
      <c r="B58" s="5029"/>
      <c r="C58" s="670">
        <v>0.01</v>
      </c>
      <c r="D58" s="706">
        <f>(D43+D45+D47+D49+D51+D53)*C58+E58+D74</f>
        <v>0.74</v>
      </c>
      <c r="E58" s="1462"/>
      <c r="F58" s="706">
        <f>(F43+F45)*C58+F74</f>
        <v>0</v>
      </c>
      <c r="G58" s="706">
        <f>(G43+G45+G47+G49+G51+G53)*C58+G74</f>
        <v>0</v>
      </c>
      <c r="H58" s="706">
        <f>(H43+H45+H47+H49+H51+H53)*C58+H74</f>
        <v>1.9000000000000001</v>
      </c>
      <c r="I58" s="579">
        <f t="shared" si="10"/>
        <v>2.64</v>
      </c>
    </row>
    <row r="59" spans="1:9" s="526" customFormat="1">
      <c r="A59" s="5146" t="s">
        <v>460</v>
      </c>
      <c r="B59" s="5029"/>
      <c r="C59" s="670">
        <v>2E-3</v>
      </c>
      <c r="D59" s="707">
        <f>(D44+D45+D48+D49+D52+D53)*C59+E59</f>
        <v>1.18</v>
      </c>
      <c r="E59" s="1446">
        <v>1</v>
      </c>
      <c r="F59" s="707">
        <f>(F44+F45)*C59</f>
        <v>0</v>
      </c>
      <c r="G59" s="707">
        <f>(G44+G45+G48+G49+G52+G53)*C59</f>
        <v>0</v>
      </c>
      <c r="H59" s="707">
        <f>(H44+H45+H48+H49+H52+H53)*C59</f>
        <v>0.46</v>
      </c>
      <c r="I59" s="579">
        <f>D59+F59+G59+H59</f>
        <v>1.64</v>
      </c>
    </row>
    <row r="60" spans="1:9" s="526" customFormat="1">
      <c r="A60" s="5146" t="s">
        <v>500</v>
      </c>
      <c r="B60" s="5029"/>
      <c r="C60" s="670">
        <v>2.5000000000000001E-2</v>
      </c>
      <c r="D60" s="707">
        <f>(D44+D45+D48+D49+D52+D53)*C60</f>
        <v>2.25</v>
      </c>
      <c r="E60" s="1446">
        <v>5</v>
      </c>
      <c r="F60" s="707">
        <f>(F44+F45)*C60</f>
        <v>0</v>
      </c>
      <c r="G60" s="707">
        <f>(G44+G45+G48+G49+G52+G53)*C60</f>
        <v>0</v>
      </c>
      <c r="H60" s="707">
        <f>(H44+H45+H48+H49+H52+H53)*C60</f>
        <v>5.75</v>
      </c>
      <c r="I60" s="579">
        <f>D60+F60+G60+H60</f>
        <v>8</v>
      </c>
    </row>
    <row r="61" spans="1:9" s="526" customFormat="1">
      <c r="A61" s="5142" t="s">
        <v>430</v>
      </c>
      <c r="B61" s="5143"/>
      <c r="C61" s="670">
        <v>0.02</v>
      </c>
      <c r="D61" s="707">
        <f>(D46+D47+D48+D49)*C61+E61</f>
        <v>0.5</v>
      </c>
      <c r="E61" s="1446">
        <v>0.5</v>
      </c>
      <c r="F61" s="707"/>
      <c r="G61" s="707">
        <f>(G46+G47+G48+G49)*C61</f>
        <v>0</v>
      </c>
      <c r="H61" s="707">
        <f>(H46+H47+H48+H49)*C61</f>
        <v>0</v>
      </c>
      <c r="I61" s="579">
        <f t="shared" ref="I61:I63" si="11">D61+F61+G61+H61</f>
        <v>0.5</v>
      </c>
    </row>
    <row r="62" spans="1:9" s="526" customFormat="1">
      <c r="A62" s="5142" t="s">
        <v>315</v>
      </c>
      <c r="B62" s="5143"/>
      <c r="C62" s="670">
        <v>0.02</v>
      </c>
      <c r="D62" s="707">
        <f>(D47+D48+D49+D46)*C62+E62</f>
        <v>0.5</v>
      </c>
      <c r="E62" s="1446">
        <v>0.5</v>
      </c>
      <c r="F62" s="707"/>
      <c r="G62" s="707">
        <f>(G47+G48+G49+G46)*C62</f>
        <v>0</v>
      </c>
      <c r="H62" s="707">
        <f>(H47+H48+H49+H46)*C62</f>
        <v>0</v>
      </c>
      <c r="I62" s="579">
        <f t="shared" si="11"/>
        <v>0.5</v>
      </c>
    </row>
    <row r="63" spans="1:9" s="526" customFormat="1">
      <c r="A63" s="5142" t="s">
        <v>55</v>
      </c>
      <c r="B63" s="5143"/>
      <c r="C63" s="670">
        <v>7.0000000000000007E-2</v>
      </c>
      <c r="D63" s="707">
        <f>E63</f>
        <v>0</v>
      </c>
      <c r="E63" s="1446"/>
      <c r="F63" s="707"/>
      <c r="G63" s="707">
        <f>(G50+G51+G52+G53)*C63+G75</f>
        <v>0</v>
      </c>
      <c r="H63" s="707">
        <f>(H50+H51+H52+H53)*C63+H75</f>
        <v>0</v>
      </c>
      <c r="I63" s="579">
        <f t="shared" si="11"/>
        <v>0</v>
      </c>
    </row>
    <row r="64" spans="1:9" s="526" customFormat="1" ht="13.5" thickBot="1">
      <c r="A64"/>
      <c r="B64"/>
      <c r="C64"/>
      <c r="D64"/>
      <c r="E64"/>
      <c r="F64"/>
      <c r="G64"/>
      <c r="H64"/>
      <c r="I64"/>
    </row>
    <row r="65" spans="1:13" s="526" customFormat="1" ht="15.75">
      <c r="A65" s="5147">
        <v>1</v>
      </c>
      <c r="B65" s="5148"/>
      <c r="C65" s="5149" t="s">
        <v>24</v>
      </c>
      <c r="D65" s="1500">
        <f>'Оз Основная продукция'!F25</f>
        <v>10</v>
      </c>
      <c r="E65" s="1501"/>
      <c r="F65" s="1502">
        <f>'Оз Основная продукция'!N48</f>
        <v>0</v>
      </c>
      <c r="G65" s="1503">
        <f>'Оз Основная продукция'!V24</f>
        <v>0</v>
      </c>
      <c r="H65" s="1504">
        <f>'Оз Основная продукция'!AD25</f>
        <v>30</v>
      </c>
      <c r="I65" s="5150" t="s">
        <v>154</v>
      </c>
    </row>
    <row r="66" spans="1:13" s="526" customFormat="1" ht="15" customHeight="1">
      <c r="A66" s="534" t="s">
        <v>467</v>
      </c>
      <c r="B66" s="1496">
        <v>0.6</v>
      </c>
      <c r="C66" s="5149"/>
      <c r="D66" s="1494">
        <f>B66*D65/A65</f>
        <v>6</v>
      </c>
      <c r="E66" s="1754"/>
      <c r="F66" s="1495">
        <f>B66*F65/A65</f>
        <v>0</v>
      </c>
      <c r="G66" s="1495">
        <f>B66*G65/A65</f>
        <v>0</v>
      </c>
      <c r="H66" s="1495">
        <f>B66*H65/A65</f>
        <v>18</v>
      </c>
      <c r="I66" s="5150"/>
    </row>
    <row r="67" spans="1:13" s="526" customFormat="1" ht="15.75" customHeight="1">
      <c r="A67" s="652" t="s">
        <v>468</v>
      </c>
      <c r="B67" s="1496">
        <v>0.4</v>
      </c>
      <c r="C67" s="5149"/>
      <c r="D67" s="1494">
        <f>B67*D65/A65</f>
        <v>4</v>
      </c>
      <c r="E67" s="1754"/>
      <c r="F67" s="1495">
        <f>B67*F65/A65</f>
        <v>0</v>
      </c>
      <c r="G67" s="1495">
        <f>B67*G65/A65</f>
        <v>0</v>
      </c>
      <c r="H67" s="1495">
        <f t="shared" ref="H67" si="12">B67*H66/B66</f>
        <v>12</v>
      </c>
      <c r="I67" s="5150"/>
    </row>
    <row r="68" spans="1:13" s="526" customFormat="1" ht="15" customHeight="1">
      <c r="A68" s="1499" t="s">
        <v>540</v>
      </c>
      <c r="B68" s="1770"/>
      <c r="C68" s="5149"/>
      <c r="D68" s="1494">
        <f>B68*D65/A65</f>
        <v>0</v>
      </c>
      <c r="E68" s="1754"/>
      <c r="F68" s="1495"/>
      <c r="G68" s="1495">
        <f>B68*G65/A65</f>
        <v>0</v>
      </c>
      <c r="H68" s="1495">
        <f>B68*H65/A65</f>
        <v>0</v>
      </c>
      <c r="I68" s="5150"/>
    </row>
    <row r="69" spans="1:13" s="526" customFormat="1" ht="15" customHeight="1">
      <c r="A69" s="1499" t="s">
        <v>541</v>
      </c>
      <c r="B69" s="1770"/>
      <c r="C69" s="5149"/>
      <c r="D69" s="1494">
        <f>B69*D65/A65</f>
        <v>0</v>
      </c>
      <c r="E69" s="1754"/>
      <c r="F69" s="1495"/>
      <c r="G69" s="1495">
        <f>B69*G65/A65</f>
        <v>0</v>
      </c>
      <c r="H69" s="1495">
        <f>B69*H65/A65</f>
        <v>0</v>
      </c>
      <c r="I69" s="5150"/>
    </row>
    <row r="70" spans="1:13">
      <c r="A70" s="5144" t="s">
        <v>39</v>
      </c>
      <c r="B70" s="5145"/>
      <c r="C70" s="583">
        <v>1.0999999999999999E-2</v>
      </c>
      <c r="D70" s="1497">
        <f>(D66+D67+D68+D69)*C70+E70</f>
        <v>0.10999999999999999</v>
      </c>
      <c r="E70" s="1498"/>
      <c r="F70" s="1497">
        <f>(F66+F67)*C70</f>
        <v>0</v>
      </c>
      <c r="G70" s="1497">
        <f>(G66+G67+G68+G69)*C70</f>
        <v>0</v>
      </c>
      <c r="H70" s="1497">
        <f>(H66+H67+H68+H69)*C70</f>
        <v>0.32999999999999996</v>
      </c>
      <c r="I70" s="584">
        <f>D70+F70+G70+H70</f>
        <v>0.43999999999999995</v>
      </c>
    </row>
    <row r="71" spans="1:13">
      <c r="A71" s="5146" t="s">
        <v>44</v>
      </c>
      <c r="B71" s="5029"/>
      <c r="C71" s="578">
        <v>8.0000000000000002E-3</v>
      </c>
      <c r="D71" s="611">
        <f>(D66+D67+D68+D69)*C71+E71</f>
        <v>0.08</v>
      </c>
      <c r="E71" s="1462"/>
      <c r="F71" s="611">
        <f>(F66+F67)*C71</f>
        <v>0</v>
      </c>
      <c r="G71" s="611">
        <f>(G66+G67+G68+G69)*C71</f>
        <v>0</v>
      </c>
      <c r="H71" s="611">
        <f>(H66+H67+H68+H69)*C71</f>
        <v>0.24</v>
      </c>
      <c r="I71" s="579">
        <f t="shared" ref="I71:I73" si="13">D71+F71+G71+H71</f>
        <v>0.32</v>
      </c>
    </row>
    <row r="72" spans="1:13">
      <c r="A72" s="5146" t="s">
        <v>45</v>
      </c>
      <c r="B72" s="5029"/>
      <c r="C72" s="1493">
        <v>1.4999999999999999E-2</v>
      </c>
      <c r="D72" s="611">
        <f>(D66+D67+D68+D69)*C72+E72</f>
        <v>0.15</v>
      </c>
      <c r="E72" s="1462"/>
      <c r="F72" s="611">
        <f>(F66+F67)*C72</f>
        <v>0</v>
      </c>
      <c r="G72" s="611">
        <f>(G66+G67+G68+G69)*C72</f>
        <v>0</v>
      </c>
      <c r="H72" s="611">
        <f>(H66+H67+H68+H69)*C72</f>
        <v>0.44999999999999996</v>
      </c>
      <c r="I72" s="579">
        <f t="shared" si="13"/>
        <v>0.6</v>
      </c>
    </row>
    <row r="73" spans="1:13">
      <c r="A73" s="5146" t="s">
        <v>458</v>
      </c>
      <c r="B73" s="5029"/>
      <c r="C73" s="578">
        <v>0.05</v>
      </c>
      <c r="D73" s="611">
        <f>(D66+D67)*C73+E73</f>
        <v>0.5</v>
      </c>
      <c r="E73" s="1462"/>
      <c r="F73" s="611">
        <f>(F66+F67)*C73</f>
        <v>0</v>
      </c>
      <c r="G73" s="611">
        <f>(G66+G67)*C73</f>
        <v>0</v>
      </c>
      <c r="H73" s="611">
        <f>(H66+H67)*C73</f>
        <v>1.5</v>
      </c>
      <c r="I73" s="579">
        <f t="shared" si="13"/>
        <v>2</v>
      </c>
    </row>
    <row r="74" spans="1:13">
      <c r="A74" s="5146" t="s">
        <v>459</v>
      </c>
      <c r="B74" s="5029"/>
      <c r="C74" s="670">
        <v>5.0000000000000001E-3</v>
      </c>
      <c r="D74" s="706">
        <f>(D67+D69)*C74+E74</f>
        <v>0.02</v>
      </c>
      <c r="E74" s="1462"/>
      <c r="F74" s="706">
        <f>F67*C74</f>
        <v>0</v>
      </c>
      <c r="G74" s="706">
        <f>(G67+G69)*C74</f>
        <v>0</v>
      </c>
      <c r="H74" s="706">
        <f>(H67+H69)*C74</f>
        <v>0.06</v>
      </c>
      <c r="I74" s="579">
        <f>D74+F74+G74+H74</f>
        <v>0.08</v>
      </c>
    </row>
    <row r="75" spans="1:13">
      <c r="A75" s="5142" t="s">
        <v>55</v>
      </c>
      <c r="B75" s="5143"/>
      <c r="C75" s="670">
        <v>7.0000000000000007E-2</v>
      </c>
      <c r="D75" s="707">
        <f>E75</f>
        <v>0</v>
      </c>
      <c r="E75" s="1462"/>
      <c r="F75" s="707"/>
      <c r="G75" s="707">
        <f>(G68+G69)*C75</f>
        <v>0</v>
      </c>
      <c r="H75" s="707">
        <f>(H68+H69)*C75</f>
        <v>0</v>
      </c>
      <c r="I75" s="579">
        <f>D75+F75+G75+H75</f>
        <v>0</v>
      </c>
    </row>
    <row r="76" spans="1:13" s="526" customFormat="1" ht="13.5" thickBot="1">
      <c r="A76"/>
      <c r="B76"/>
      <c r="C76"/>
      <c r="D76"/>
      <c r="E76"/>
      <c r="F76"/>
      <c r="G76"/>
      <c r="H76"/>
      <c r="I76"/>
    </row>
    <row r="77" spans="1:13" ht="24" customHeight="1">
      <c r="A77" s="5042" t="s">
        <v>511</v>
      </c>
      <c r="B77" s="5043"/>
      <c r="C77" s="5043"/>
      <c r="D77" s="1464"/>
      <c r="E77" s="1464"/>
      <c r="F77" s="1465"/>
      <c r="G77" s="5032">
        <f>G1</f>
        <v>43358</v>
      </c>
      <c r="H77" s="5032"/>
      <c r="I77" s="5033"/>
      <c r="K77" s="5034"/>
      <c r="L77" s="5034"/>
      <c r="M77" s="1416"/>
    </row>
    <row r="78" spans="1:13" ht="24" customHeight="1">
      <c r="A78" s="5044"/>
      <c r="B78" s="5045"/>
      <c r="C78" s="5045"/>
      <c r="D78" s="1747">
        <v>0.22916666666666666</v>
      </c>
      <c r="E78" s="1748" t="s">
        <v>375</v>
      </c>
      <c r="F78" s="1751">
        <v>0.54166666666666663</v>
      </c>
      <c r="G78" s="1749">
        <v>0.66666666666666663</v>
      </c>
      <c r="H78" s="1750">
        <v>0.79166666666666663</v>
      </c>
      <c r="I78" s="5035" t="s">
        <v>154</v>
      </c>
      <c r="K78" s="1746"/>
      <c r="L78" s="1746"/>
      <c r="M78" s="1416"/>
    </row>
    <row r="79" spans="1:13" ht="15" customHeight="1" thickBot="1">
      <c r="A79" s="5151">
        <v>1</v>
      </c>
      <c r="B79" s="5152"/>
      <c r="C79" s="5153" t="s">
        <v>462</v>
      </c>
      <c r="D79" s="649">
        <f>'Оз Основная продукция'!F42</f>
        <v>140</v>
      </c>
      <c r="E79" s="1752"/>
      <c r="F79" s="650">
        <f>'Оз Основная продукция'!N92</f>
        <v>0.54166666666666663</v>
      </c>
      <c r="G79" s="1753">
        <f>'Оз Основная продукция'!V41</f>
        <v>0</v>
      </c>
      <c r="H79" s="1753">
        <f>'Оз Основная продукция'!AD42</f>
        <v>220</v>
      </c>
      <c r="I79" s="5036"/>
    </row>
    <row r="80" spans="1:13" ht="29.25" customHeight="1">
      <c r="A80" s="1755" t="s">
        <v>465</v>
      </c>
      <c r="B80" s="1756">
        <v>0.35</v>
      </c>
      <c r="C80" s="5154"/>
      <c r="D80" s="1495">
        <f>B80*D79/A79</f>
        <v>49</v>
      </c>
      <c r="E80" s="1754"/>
      <c r="F80" s="1495">
        <f>B80*F79/A79</f>
        <v>0.1895833333333333</v>
      </c>
      <c r="G80" s="1495">
        <f>B80*G79/A79</f>
        <v>0</v>
      </c>
      <c r="H80" s="1495">
        <f>B80*H79/A79</f>
        <v>77</v>
      </c>
      <c r="I80" s="5036"/>
    </row>
    <row r="81" spans="1:9" ht="15" customHeight="1">
      <c r="A81" s="534" t="s">
        <v>466</v>
      </c>
      <c r="B81" s="651">
        <v>0.15</v>
      </c>
      <c r="C81" s="5154"/>
      <c r="D81" s="1495">
        <f>B81*D79/A79</f>
        <v>21</v>
      </c>
      <c r="E81" s="1754"/>
      <c r="F81" s="1495">
        <f t="shared" ref="F81:F83" si="14">B81*F80/B80</f>
        <v>8.1249999999999989E-2</v>
      </c>
      <c r="G81" s="1495">
        <f t="shared" ref="G81:G83" si="15">B81*G80/B80</f>
        <v>0</v>
      </c>
      <c r="H81" s="1495">
        <f t="shared" ref="H81:H83" si="16">B81*H80/B80</f>
        <v>33</v>
      </c>
      <c r="I81" s="5036"/>
    </row>
    <row r="82" spans="1:9" ht="15" customHeight="1">
      <c r="A82" s="534" t="s">
        <v>463</v>
      </c>
      <c r="B82" s="651">
        <v>0.25</v>
      </c>
      <c r="C82" s="5154"/>
      <c r="D82" s="1495">
        <f>B82*D79/A79</f>
        <v>35</v>
      </c>
      <c r="E82" s="1754"/>
      <c r="F82" s="1495">
        <f t="shared" si="14"/>
        <v>0.13541666666666666</v>
      </c>
      <c r="G82" s="1495">
        <f t="shared" si="15"/>
        <v>0</v>
      </c>
      <c r="H82" s="1495">
        <f t="shared" si="16"/>
        <v>55</v>
      </c>
      <c r="I82" s="5036"/>
    </row>
    <row r="83" spans="1:9" ht="15" customHeight="1" thickBot="1">
      <c r="A83" s="539" t="s">
        <v>464</v>
      </c>
      <c r="B83" s="1757">
        <v>0.25</v>
      </c>
      <c r="C83" s="5154"/>
      <c r="D83" s="1495">
        <f>B83*D79/A79</f>
        <v>35</v>
      </c>
      <c r="E83" s="1754"/>
      <c r="F83" s="1495">
        <f t="shared" si="14"/>
        <v>0.13541666666666666</v>
      </c>
      <c r="G83" s="1495">
        <f t="shared" si="15"/>
        <v>0</v>
      </c>
      <c r="H83" s="1495">
        <f t="shared" si="16"/>
        <v>55</v>
      </c>
      <c r="I83" s="5036"/>
    </row>
    <row r="84" spans="1:9" ht="15" customHeight="1">
      <c r="A84" s="1758" t="s">
        <v>532</v>
      </c>
      <c r="B84" s="1759"/>
      <c r="C84" s="5154"/>
      <c r="D84" s="1495">
        <f>B84*D79/A79</f>
        <v>0</v>
      </c>
      <c r="E84" s="1754"/>
      <c r="F84" s="1495"/>
      <c r="G84" s="1495">
        <f>B84*G79/A79</f>
        <v>0</v>
      </c>
      <c r="H84" s="1495">
        <f>B84*H79/A79</f>
        <v>0</v>
      </c>
      <c r="I84" s="5036"/>
    </row>
    <row r="85" spans="1:9" ht="15" customHeight="1">
      <c r="A85" s="1760" t="s">
        <v>533</v>
      </c>
      <c r="B85" s="1761"/>
      <c r="C85" s="5154"/>
      <c r="D85" s="1495">
        <f>B85*D79/A79</f>
        <v>0</v>
      </c>
      <c r="E85" s="1754"/>
      <c r="F85" s="1495"/>
      <c r="G85" s="1495">
        <f>B85*G79/A79</f>
        <v>0</v>
      </c>
      <c r="H85" s="1495">
        <f>B85*H79/A79</f>
        <v>0</v>
      </c>
      <c r="I85" s="5036"/>
    </row>
    <row r="86" spans="1:9" ht="15" customHeight="1">
      <c r="A86" s="1760" t="s">
        <v>534</v>
      </c>
      <c r="B86" s="1761"/>
      <c r="C86" s="5154"/>
      <c r="D86" s="1495">
        <f>B86*D79/A79</f>
        <v>0</v>
      </c>
      <c r="E86" s="1754"/>
      <c r="F86" s="1495"/>
      <c r="G86" s="1495">
        <f>B86*G79/A79</f>
        <v>0</v>
      </c>
      <c r="H86" s="1495">
        <f>B86*H79/A79</f>
        <v>0</v>
      </c>
      <c r="I86" s="5036"/>
    </row>
    <row r="87" spans="1:9" ht="15" customHeight="1" thickBot="1">
      <c r="A87" s="1762" t="s">
        <v>535</v>
      </c>
      <c r="B87" s="1763"/>
      <c r="C87" s="5154"/>
      <c r="D87" s="1495">
        <f>B87*D79/A79</f>
        <v>0</v>
      </c>
      <c r="E87" s="1754"/>
      <c r="F87" s="1495"/>
      <c r="G87" s="1495">
        <f>B87*G79/A79</f>
        <v>0</v>
      </c>
      <c r="H87" s="1495">
        <f>B87*H79/A79</f>
        <v>0</v>
      </c>
      <c r="I87" s="5036"/>
    </row>
    <row r="88" spans="1:9" ht="15" customHeight="1">
      <c r="A88" s="1764" t="s">
        <v>536</v>
      </c>
      <c r="B88" s="1765"/>
      <c r="C88" s="5154"/>
      <c r="D88" s="1495">
        <f>B88*D79/A79</f>
        <v>0</v>
      </c>
      <c r="E88" s="1754"/>
      <c r="F88" s="1495"/>
      <c r="G88" s="1495">
        <f>B88*G79/A79</f>
        <v>0</v>
      </c>
      <c r="H88" s="1495">
        <f>B88*H79/A79</f>
        <v>0</v>
      </c>
      <c r="I88" s="5036"/>
    </row>
    <row r="89" spans="1:9" ht="15" customHeight="1">
      <c r="A89" s="1766" t="s">
        <v>537</v>
      </c>
      <c r="B89" s="1767"/>
      <c r="C89" s="5154"/>
      <c r="D89" s="1495">
        <f>B89*D79/A79</f>
        <v>0</v>
      </c>
      <c r="E89" s="1754"/>
      <c r="F89" s="1495"/>
      <c r="G89" s="1495">
        <f>B89*G79/A79</f>
        <v>0</v>
      </c>
      <c r="H89" s="1495">
        <f>B89*H79/A79</f>
        <v>0</v>
      </c>
      <c r="I89" s="5036"/>
    </row>
    <row r="90" spans="1:9" ht="15" customHeight="1">
      <c r="A90" s="1766" t="s">
        <v>538</v>
      </c>
      <c r="B90" s="1767"/>
      <c r="C90" s="5154"/>
      <c r="D90" s="1495">
        <f>B90*D79/A79</f>
        <v>0</v>
      </c>
      <c r="E90" s="1754"/>
      <c r="F90" s="1495"/>
      <c r="G90" s="1495">
        <f>B90*G79/A79</f>
        <v>0</v>
      </c>
      <c r="H90" s="1495">
        <f>B90*H79/A79</f>
        <v>0</v>
      </c>
      <c r="I90" s="5036"/>
    </row>
    <row r="91" spans="1:9" ht="15" customHeight="1" thickBot="1">
      <c r="A91" s="1768" t="s">
        <v>539</v>
      </c>
      <c r="B91" s="1769"/>
      <c r="C91" s="5155"/>
      <c r="D91" s="1495">
        <f>B91*D79/A79</f>
        <v>0</v>
      </c>
      <c r="E91" s="1754"/>
      <c r="F91" s="1495"/>
      <c r="G91" s="1495">
        <f>B91*G79/A79</f>
        <v>0</v>
      </c>
      <c r="H91" s="1495">
        <f>B91*H79/A79</f>
        <v>0</v>
      </c>
      <c r="I91" s="5037"/>
    </row>
    <row r="92" spans="1:9" ht="15" customHeight="1">
      <c r="A92" s="5144" t="s">
        <v>39</v>
      </c>
      <c r="B92" s="5145"/>
      <c r="C92" s="583">
        <v>2.1999999999999999E-2</v>
      </c>
      <c r="D92" s="1497">
        <f>(D80+D81+D82+D83+D84+D85+D86+D87+D88+D89+D90+D91)*C92+E92+D108</f>
        <v>3.2449999999999997</v>
      </c>
      <c r="E92" s="1498"/>
      <c r="F92" s="1497" t="e">
        <f>(F80+F81+F82+F83)*C92+F108</f>
        <v>#VALUE!</v>
      </c>
      <c r="G92" s="1497">
        <f>(G80+G81+G82+G83+G84+G85+G86+G87+G88+G89+G90+G91)*C92+G108</f>
        <v>0</v>
      </c>
      <c r="H92" s="1497">
        <f>(H80+H81+H82+H83+H84+H85+H86+H87+H88+H89+H90+H91)*C92+H108</f>
        <v>5.0599999999999996</v>
      </c>
      <c r="I92" s="569" t="e">
        <f>D92+F92+G92+H92</f>
        <v>#VALUE!</v>
      </c>
    </row>
    <row r="93" spans="1:9" ht="15" customHeight="1">
      <c r="A93" s="5146" t="s">
        <v>44</v>
      </c>
      <c r="B93" s="5029"/>
      <c r="C93" s="578">
        <v>1.2E-2</v>
      </c>
      <c r="D93" s="611">
        <f>(D80+D81+D82+D83+D84+D85+D86+D87+D88+D89+D90+D91)*C93+E93+D109</f>
        <v>1.7999999999999998</v>
      </c>
      <c r="E93" s="1462"/>
      <c r="F93" s="611" t="e">
        <f>(F80+F81+F82+F83)*C93+F109</f>
        <v>#VALUE!</v>
      </c>
      <c r="G93" s="611">
        <f>(G80+G81+G82+G83+G84+G85+G86+G87+G88+G89+G90+G91)*C93+G109</f>
        <v>0</v>
      </c>
      <c r="H93" s="611">
        <f>(H80+H81+H82+H83+H84+H85+H86+H87+H88+H89+H90+H91)*C93+H109</f>
        <v>2.8000000000000003</v>
      </c>
      <c r="I93" s="579" t="e">
        <f t="shared" ref="I93:I96" si="17">D93+F93+G93+H93</f>
        <v>#VALUE!</v>
      </c>
    </row>
    <row r="94" spans="1:9">
      <c r="A94" s="5146" t="s">
        <v>45</v>
      </c>
      <c r="B94" s="5029"/>
      <c r="C94" s="578">
        <v>3.5999999999999997E-2</v>
      </c>
      <c r="D94" s="611">
        <f>(D80+D81+D82+D83+D84+D85+D86+D87+D88+D89+D90+D91)*C94+E94+D110</f>
        <v>5.2649999999999997</v>
      </c>
      <c r="E94" s="1462"/>
      <c r="F94" s="611" t="e">
        <f>(F80+F81+F82+F83)*C94+F110</f>
        <v>#VALUE!</v>
      </c>
      <c r="G94" s="611">
        <f>(G80+G81+G82+G83+G84+G85+G86+G87+G88+G89+G90+G91)*C94+G110</f>
        <v>0</v>
      </c>
      <c r="H94" s="611">
        <f>(H80+H81+H82+H83+H84+H85+H86+H87+H88+H89+H90+H91)*C94+H110</f>
        <v>8.2199999999999989</v>
      </c>
      <c r="I94" s="579" t="e">
        <f t="shared" si="17"/>
        <v>#VALUE!</v>
      </c>
    </row>
    <row r="95" spans="1:9">
      <c r="A95" s="5146" t="s">
        <v>458</v>
      </c>
      <c r="B95" s="5029"/>
      <c r="C95" s="578">
        <v>7.0000000000000007E-2</v>
      </c>
      <c r="D95" s="611">
        <f>(D80+D81+D82+D83+D84+D85+D86+D87)*C95+E95+D111</f>
        <v>10.55</v>
      </c>
      <c r="E95" s="1462"/>
      <c r="F95" s="611" t="e">
        <f>(F80+F81+F82+F83)*C95+F111</f>
        <v>#VALUE!</v>
      </c>
      <c r="G95" s="611">
        <f>(G80+G81+G82+G83+G84+G85+G86+G87)*C95+G111</f>
        <v>0</v>
      </c>
      <c r="H95" s="611">
        <f>(H80+H81+H82+H83+H84+H85+H86+H87)*C95+H111</f>
        <v>16.400000000000002</v>
      </c>
      <c r="I95" s="579" t="e">
        <f t="shared" si="17"/>
        <v>#VALUE!</v>
      </c>
    </row>
    <row r="96" spans="1:9">
      <c r="A96" s="5146" t="s">
        <v>459</v>
      </c>
      <c r="B96" s="5029"/>
      <c r="C96" s="670">
        <v>0.01</v>
      </c>
      <c r="D96" s="706">
        <f>(D81+D83+D85+D87+D89+D91)*C96+E96+D112</f>
        <v>0.59000000000000008</v>
      </c>
      <c r="E96" s="1462"/>
      <c r="F96" s="706" t="e">
        <f>(F81+F83)*C96+F112</f>
        <v>#VALUE!</v>
      </c>
      <c r="G96" s="706">
        <f>(G81+G83+G85+G87+G89+G91)*C96+G112</f>
        <v>0</v>
      </c>
      <c r="H96" s="706">
        <f>(H81+H83+H85+H87+H89+H91)*C96+H112</f>
        <v>0.92</v>
      </c>
      <c r="I96" s="579" t="e">
        <f t="shared" si="17"/>
        <v>#VALUE!</v>
      </c>
    </row>
    <row r="97" spans="1:9" s="526" customFormat="1">
      <c r="A97" s="5146" t="s">
        <v>460</v>
      </c>
      <c r="B97" s="5029"/>
      <c r="C97" s="670">
        <v>2E-3</v>
      </c>
      <c r="D97" s="707">
        <f>(D82+D83+D86+D87+D90+D91)*C97+E97</f>
        <v>1.1400000000000001</v>
      </c>
      <c r="E97" s="1446">
        <v>1</v>
      </c>
      <c r="F97" s="707">
        <f>(F82+F83)*C97</f>
        <v>5.4166666666666664E-4</v>
      </c>
      <c r="G97" s="707">
        <f>(G82+G83+G86+G87+G90+G91)*C97</f>
        <v>0</v>
      </c>
      <c r="H97" s="707">
        <f>(H82+H83+H86+H87+H90+H91)*C97</f>
        <v>0.22</v>
      </c>
      <c r="I97" s="579">
        <f>D97+F97+G97+H97</f>
        <v>1.3605416666666668</v>
      </c>
    </row>
    <row r="98" spans="1:9" s="526" customFormat="1">
      <c r="A98" s="5146" t="s">
        <v>500</v>
      </c>
      <c r="B98" s="5029"/>
      <c r="C98" s="670">
        <v>2.5000000000000001E-2</v>
      </c>
      <c r="D98" s="707">
        <f>(D82+D83+D86+D87+D90+D91)*C98</f>
        <v>1.75</v>
      </c>
      <c r="E98" s="1446"/>
      <c r="F98" s="707">
        <f>(F82+F83)*C98</f>
        <v>6.7708333333333336E-3</v>
      </c>
      <c r="G98" s="707">
        <f>(G82+G83+G86+G87+G90+G91)*C98</f>
        <v>0</v>
      </c>
      <c r="H98" s="707">
        <f>(H82+H83+H86+H87+H90+H91)*C98</f>
        <v>2.75</v>
      </c>
      <c r="I98" s="579">
        <f>D98+F98+G98+H98</f>
        <v>4.5067708333333334</v>
      </c>
    </row>
    <row r="99" spans="1:9" s="526" customFormat="1">
      <c r="A99" s="5142" t="s">
        <v>430</v>
      </c>
      <c r="B99" s="5143"/>
      <c r="C99" s="670">
        <v>0.02</v>
      </c>
      <c r="D99" s="707">
        <f>(D84+D85+D86+D87)*C99+E99</f>
        <v>1</v>
      </c>
      <c r="E99" s="1446">
        <v>1</v>
      </c>
      <c r="F99" s="707"/>
      <c r="G99" s="707">
        <f>(G84+G85+G86+G87)*C99</f>
        <v>0</v>
      </c>
      <c r="H99" s="707">
        <f>(H84+H85+H86+H87)*C99</f>
        <v>0</v>
      </c>
      <c r="I99" s="579">
        <f t="shared" ref="I99:I101" si="18">D99+F99+G99+H99</f>
        <v>1</v>
      </c>
    </row>
    <row r="100" spans="1:9" s="526" customFormat="1">
      <c r="A100" s="5142" t="s">
        <v>315</v>
      </c>
      <c r="B100" s="5143"/>
      <c r="C100" s="670">
        <v>0.02</v>
      </c>
      <c r="D100" s="707">
        <f>(D85+D86+D87+D84)*C100+E100</f>
        <v>0</v>
      </c>
      <c r="E100" s="1446"/>
      <c r="F100" s="707"/>
      <c r="G100" s="707">
        <f>(G85+G86+G87+G84)*C100</f>
        <v>0</v>
      </c>
      <c r="H100" s="707">
        <f>(H85+H86+H87+H84)*C100</f>
        <v>0</v>
      </c>
      <c r="I100" s="579">
        <f t="shared" si="18"/>
        <v>0</v>
      </c>
    </row>
    <row r="101" spans="1:9" s="526" customFormat="1">
      <c r="A101" s="5142" t="s">
        <v>55</v>
      </c>
      <c r="B101" s="5143"/>
      <c r="C101" s="670">
        <v>7.0000000000000007E-2</v>
      </c>
      <c r="D101" s="707">
        <f>E101</f>
        <v>1</v>
      </c>
      <c r="E101" s="1446">
        <v>1</v>
      </c>
      <c r="F101" s="707"/>
      <c r="G101" s="707">
        <f>(G88+G89+G90+G91)*C101+G113</f>
        <v>0</v>
      </c>
      <c r="H101" s="707">
        <f>(H88+H89+H90+H91)*C101+H113</f>
        <v>0</v>
      </c>
      <c r="I101" s="579">
        <f t="shared" si="18"/>
        <v>1</v>
      </c>
    </row>
    <row r="102" spans="1:9" s="526" customFormat="1" ht="13.5" thickBot="1">
      <c r="A102"/>
      <c r="B102"/>
      <c r="C102"/>
      <c r="D102"/>
      <c r="E102"/>
      <c r="F102"/>
      <c r="G102"/>
      <c r="H102"/>
      <c r="I102"/>
    </row>
    <row r="103" spans="1:9" s="526" customFormat="1" ht="15.75">
      <c r="A103" s="5147">
        <v>1</v>
      </c>
      <c r="B103" s="5148"/>
      <c r="C103" s="5149" t="s">
        <v>24</v>
      </c>
      <c r="D103" s="1500">
        <f>'Оз Основная продукция'!F43</f>
        <v>15</v>
      </c>
      <c r="E103" s="1501"/>
      <c r="F103" s="1502" t="str">
        <f>'Оз Основная продукция'!N93</f>
        <v>Павильон Оазис Карпинка</v>
      </c>
      <c r="G103" s="1503">
        <f>'Оз Основная продукция'!V42</f>
        <v>0</v>
      </c>
      <c r="H103" s="1504">
        <f>'Оз Основная продукция'!AD43</f>
        <v>20</v>
      </c>
      <c r="I103" s="5150" t="s">
        <v>154</v>
      </c>
    </row>
    <row r="104" spans="1:9" s="526" customFormat="1" ht="15" customHeight="1">
      <c r="A104" s="534" t="s">
        <v>467</v>
      </c>
      <c r="B104" s="1496">
        <v>0.6</v>
      </c>
      <c r="C104" s="5149"/>
      <c r="D104" s="1494">
        <f>B104*D103/A103</f>
        <v>9</v>
      </c>
      <c r="E104" s="1754"/>
      <c r="F104" s="1495" t="e">
        <f>B104*F103/A103</f>
        <v>#VALUE!</v>
      </c>
      <c r="G104" s="1495">
        <f>B104*G103/A103</f>
        <v>0</v>
      </c>
      <c r="H104" s="1495">
        <f>B104*H103/A103</f>
        <v>12</v>
      </c>
      <c r="I104" s="5150"/>
    </row>
    <row r="105" spans="1:9" s="526" customFormat="1" ht="15.75" customHeight="1">
      <c r="A105" s="652" t="s">
        <v>468</v>
      </c>
      <c r="B105" s="1496">
        <v>0.4</v>
      </c>
      <c r="C105" s="5149"/>
      <c r="D105" s="1494">
        <f>B105*D103/A103</f>
        <v>6</v>
      </c>
      <c r="E105" s="1754"/>
      <c r="F105" s="1495" t="e">
        <f>B105*F103/A103</f>
        <v>#VALUE!</v>
      </c>
      <c r="G105" s="1495">
        <f>B105*G103/A103</f>
        <v>0</v>
      </c>
      <c r="H105" s="1495">
        <f t="shared" ref="H105" si="19">B105*H104/B104</f>
        <v>8.0000000000000018</v>
      </c>
      <c r="I105" s="5150"/>
    </row>
    <row r="106" spans="1:9" s="526" customFormat="1" ht="15" customHeight="1">
      <c r="A106" s="1499" t="s">
        <v>540</v>
      </c>
      <c r="B106" s="1770"/>
      <c r="C106" s="5149"/>
      <c r="D106" s="1494">
        <f>B106*D103/A103</f>
        <v>0</v>
      </c>
      <c r="E106" s="1754"/>
      <c r="F106" s="1495"/>
      <c r="G106" s="1495">
        <f>B106*G103/A103</f>
        <v>0</v>
      </c>
      <c r="H106" s="1495">
        <f>B106*H103/A103</f>
        <v>0</v>
      </c>
      <c r="I106" s="5150"/>
    </row>
    <row r="107" spans="1:9" s="526" customFormat="1" ht="15" customHeight="1">
      <c r="A107" s="1499" t="s">
        <v>541</v>
      </c>
      <c r="B107" s="1770"/>
      <c r="C107" s="5149"/>
      <c r="D107" s="1494">
        <f>B107*D103/A103</f>
        <v>0</v>
      </c>
      <c r="E107" s="1754"/>
      <c r="F107" s="1495"/>
      <c r="G107" s="1495">
        <f>B107*G103/A103</f>
        <v>0</v>
      </c>
      <c r="H107" s="1495">
        <f>B107*H103/A103</f>
        <v>0</v>
      </c>
      <c r="I107" s="5150"/>
    </row>
    <row r="108" spans="1:9">
      <c r="A108" s="5144" t="s">
        <v>39</v>
      </c>
      <c r="B108" s="5145"/>
      <c r="C108" s="583">
        <v>1.0999999999999999E-2</v>
      </c>
      <c r="D108" s="1497">
        <f>(D104+D105+D106+D107)*C108+E108</f>
        <v>0.16499999999999998</v>
      </c>
      <c r="E108" s="1498"/>
      <c r="F108" s="1497" t="e">
        <f>(F104+F105)*C108</f>
        <v>#VALUE!</v>
      </c>
      <c r="G108" s="1497">
        <f>(G104+G105+G106+G107)*C108</f>
        <v>0</v>
      </c>
      <c r="H108" s="1497">
        <f>(H104+H105+H106+H107)*C108</f>
        <v>0.21999999999999997</v>
      </c>
      <c r="I108" s="584" t="e">
        <f>D108+F108+G108+H108</f>
        <v>#VALUE!</v>
      </c>
    </row>
    <row r="109" spans="1:9">
      <c r="A109" s="5146" t="s">
        <v>44</v>
      </c>
      <c r="B109" s="5029"/>
      <c r="C109" s="578">
        <v>8.0000000000000002E-3</v>
      </c>
      <c r="D109" s="611">
        <f>(D104+D105+D106+D107)*C109+E109</f>
        <v>0.12</v>
      </c>
      <c r="E109" s="1462"/>
      <c r="F109" s="611" t="e">
        <f>(F104+F105)*C109</f>
        <v>#VALUE!</v>
      </c>
      <c r="G109" s="611">
        <f>(G104+G105+G106+G107)*C109</f>
        <v>0</v>
      </c>
      <c r="H109" s="611">
        <f>(H104+H105+H106+H107)*C109</f>
        <v>0.16</v>
      </c>
      <c r="I109" s="579" t="e">
        <f t="shared" ref="I109:I111" si="20">D109+F109+G109+H109</f>
        <v>#VALUE!</v>
      </c>
    </row>
    <row r="110" spans="1:9">
      <c r="A110" s="5146" t="s">
        <v>45</v>
      </c>
      <c r="B110" s="5029"/>
      <c r="C110" s="1493">
        <v>1.4999999999999999E-2</v>
      </c>
      <c r="D110" s="611">
        <f>(D104+D105+D106+D107)*C110+E110</f>
        <v>0.22499999999999998</v>
      </c>
      <c r="E110" s="1462"/>
      <c r="F110" s="611" t="e">
        <f>(F104+F105)*C110</f>
        <v>#VALUE!</v>
      </c>
      <c r="G110" s="611">
        <f>(G104+G105+G106+G107)*C110</f>
        <v>0</v>
      </c>
      <c r="H110" s="611">
        <f>(H104+H105+H106+H107)*C110</f>
        <v>0.3</v>
      </c>
      <c r="I110" s="579" t="e">
        <f t="shared" si="20"/>
        <v>#VALUE!</v>
      </c>
    </row>
    <row r="111" spans="1:9">
      <c r="A111" s="5146" t="s">
        <v>458</v>
      </c>
      <c r="B111" s="5029"/>
      <c r="C111" s="578">
        <v>0.05</v>
      </c>
      <c r="D111" s="611">
        <f>(D104+D105)*C111+E111</f>
        <v>0.75</v>
      </c>
      <c r="E111" s="1462"/>
      <c r="F111" s="611" t="e">
        <f>(F104+F105)*C111</f>
        <v>#VALUE!</v>
      </c>
      <c r="G111" s="611">
        <f>(G104+G105)*C111</f>
        <v>0</v>
      </c>
      <c r="H111" s="611">
        <f>(H104+H105)*C111</f>
        <v>1</v>
      </c>
      <c r="I111" s="579" t="e">
        <f t="shared" si="20"/>
        <v>#VALUE!</v>
      </c>
    </row>
    <row r="112" spans="1:9">
      <c r="A112" s="5146" t="s">
        <v>459</v>
      </c>
      <c r="B112" s="5029"/>
      <c r="C112" s="670">
        <v>5.0000000000000001E-3</v>
      </c>
      <c r="D112" s="706">
        <f>(D105+D107)*C112+E112</f>
        <v>0.03</v>
      </c>
      <c r="E112" s="1462"/>
      <c r="F112" s="706" t="e">
        <f>F105*C112</f>
        <v>#VALUE!</v>
      </c>
      <c r="G112" s="706">
        <f>(G105+G107)*C112</f>
        <v>0</v>
      </c>
      <c r="H112" s="706">
        <f>(H105+H107)*C112</f>
        <v>4.0000000000000008E-2</v>
      </c>
      <c r="I112" s="579" t="e">
        <f>D112+F112+G112+H112</f>
        <v>#VALUE!</v>
      </c>
    </row>
    <row r="113" spans="1:13">
      <c r="A113" s="5142" t="s">
        <v>55</v>
      </c>
      <c r="B113" s="5143"/>
      <c r="C113" s="670">
        <v>7.0000000000000007E-2</v>
      </c>
      <c r="D113" s="707">
        <f>(D106+D107)*C113</f>
        <v>0</v>
      </c>
      <c r="E113" s="1462"/>
      <c r="F113" s="707"/>
      <c r="G113" s="707">
        <f>(G106+G107)*C113</f>
        <v>0</v>
      </c>
      <c r="H113" s="707">
        <f>(H106+H107)*C113</f>
        <v>0</v>
      </c>
      <c r="I113" s="579">
        <f>D113+F113+G113+H113</f>
        <v>0</v>
      </c>
    </row>
    <row r="114" spans="1:13" ht="15.75" thickBot="1"/>
    <row r="115" spans="1:13" ht="24" customHeight="1">
      <c r="A115" s="5042" t="s">
        <v>514</v>
      </c>
      <c r="B115" s="5043"/>
      <c r="C115" s="5043"/>
      <c r="D115" s="1464"/>
      <c r="E115" s="1464"/>
      <c r="F115" s="1465"/>
      <c r="G115" s="5032">
        <f>G1</f>
        <v>43358</v>
      </c>
      <c r="H115" s="5032"/>
      <c r="I115" s="5033"/>
      <c r="K115" s="5034"/>
      <c r="L115" s="5034"/>
      <c r="M115" s="1416"/>
    </row>
    <row r="116" spans="1:13" ht="24" customHeight="1">
      <c r="A116" s="5044"/>
      <c r="B116" s="5045"/>
      <c r="C116" s="5045"/>
      <c r="D116" s="1747">
        <v>0.22916666666666666</v>
      </c>
      <c r="E116" s="1748" t="s">
        <v>375</v>
      </c>
      <c r="F116" s="1751">
        <v>0.54166666666666663</v>
      </c>
      <c r="G116" s="1749">
        <v>0.66666666666666663</v>
      </c>
      <c r="H116" s="1750">
        <v>0.79166666666666663</v>
      </c>
      <c r="I116" s="5035" t="s">
        <v>154</v>
      </c>
      <c r="K116" s="1746"/>
      <c r="L116" s="1746"/>
      <c r="M116" s="1416"/>
    </row>
    <row r="117" spans="1:13" ht="15" customHeight="1" thickBot="1">
      <c r="A117" s="5151">
        <v>1</v>
      </c>
      <c r="B117" s="5152"/>
      <c r="C117" s="5153" t="s">
        <v>462</v>
      </c>
      <c r="D117" s="649">
        <f>'Оз Основная продукция'!F60</f>
        <v>220</v>
      </c>
      <c r="E117" s="1752"/>
      <c r="F117" s="650">
        <f>'Оз Основная продукция'!N137</f>
        <v>0</v>
      </c>
      <c r="G117" s="1753">
        <f>'Оз Основная продукция'!V59</f>
        <v>0</v>
      </c>
      <c r="H117" s="1753">
        <f>'Оз Основная продукция'!AD60</f>
        <v>100</v>
      </c>
      <c r="I117" s="5036"/>
    </row>
    <row r="118" spans="1:13" ht="29.25" customHeight="1">
      <c r="A118" s="1755" t="s">
        <v>465</v>
      </c>
      <c r="B118" s="1756">
        <v>0.35</v>
      </c>
      <c r="C118" s="5154"/>
      <c r="D118" s="1495">
        <f>B118*D117/A117</f>
        <v>77</v>
      </c>
      <c r="E118" s="1754"/>
      <c r="F118" s="1495">
        <f>B118*F117/A117</f>
        <v>0</v>
      </c>
      <c r="G118" s="1495">
        <f>B118*G117/A117</f>
        <v>0</v>
      </c>
      <c r="H118" s="1495">
        <f>B118*H117/A117</f>
        <v>35</v>
      </c>
      <c r="I118" s="5036"/>
    </row>
    <row r="119" spans="1:13" ht="15" customHeight="1">
      <c r="A119" s="534" t="s">
        <v>466</v>
      </c>
      <c r="B119" s="651">
        <v>0.15</v>
      </c>
      <c r="C119" s="5154"/>
      <c r="D119" s="1495">
        <f>B119*D117/A117</f>
        <v>33</v>
      </c>
      <c r="E119" s="1754"/>
      <c r="F119" s="1495">
        <f t="shared" ref="F119:F121" si="21">B119*F118/B118</f>
        <v>0</v>
      </c>
      <c r="G119" s="1495">
        <f t="shared" ref="G119:G121" si="22">B119*G118/B118</f>
        <v>0</v>
      </c>
      <c r="H119" s="1495">
        <f t="shared" ref="H119:H121" si="23">B119*H118/B118</f>
        <v>15.000000000000002</v>
      </c>
      <c r="I119" s="5036"/>
    </row>
    <row r="120" spans="1:13" ht="15" customHeight="1">
      <c r="A120" s="534" t="s">
        <v>463</v>
      </c>
      <c r="B120" s="651">
        <v>0.25</v>
      </c>
      <c r="C120" s="5154"/>
      <c r="D120" s="1495">
        <f>B120*D117/A117</f>
        <v>55</v>
      </c>
      <c r="E120" s="1754"/>
      <c r="F120" s="1495">
        <f t="shared" si="21"/>
        <v>0</v>
      </c>
      <c r="G120" s="1495">
        <f t="shared" si="22"/>
        <v>0</v>
      </c>
      <c r="H120" s="1495">
        <f t="shared" si="23"/>
        <v>25.000000000000004</v>
      </c>
      <c r="I120" s="5036"/>
    </row>
    <row r="121" spans="1:13" ht="15" customHeight="1" thickBot="1">
      <c r="A121" s="539" t="s">
        <v>464</v>
      </c>
      <c r="B121" s="1757">
        <v>0.25</v>
      </c>
      <c r="C121" s="5154"/>
      <c r="D121" s="1495">
        <f>B121*D117/A117</f>
        <v>55</v>
      </c>
      <c r="E121" s="1754"/>
      <c r="F121" s="1495">
        <f t="shared" si="21"/>
        <v>0</v>
      </c>
      <c r="G121" s="1495">
        <f t="shared" si="22"/>
        <v>0</v>
      </c>
      <c r="H121" s="1495">
        <f t="shared" si="23"/>
        <v>25.000000000000004</v>
      </c>
      <c r="I121" s="5036"/>
    </row>
    <row r="122" spans="1:13" ht="15" customHeight="1">
      <c r="A122" s="1758" t="s">
        <v>532</v>
      </c>
      <c r="B122" s="1759"/>
      <c r="C122" s="5154"/>
      <c r="D122" s="1495">
        <f>B122*D117/A117</f>
        <v>0</v>
      </c>
      <c r="E122" s="1754"/>
      <c r="F122" s="1495"/>
      <c r="G122" s="1495">
        <f>B122*G117/A117</f>
        <v>0</v>
      </c>
      <c r="H122" s="1495">
        <f>B122*H117/A117</f>
        <v>0</v>
      </c>
      <c r="I122" s="5036"/>
    </row>
    <row r="123" spans="1:13" ht="15" customHeight="1">
      <c r="A123" s="1760" t="s">
        <v>533</v>
      </c>
      <c r="B123" s="1761"/>
      <c r="C123" s="5154"/>
      <c r="D123" s="1495">
        <f>B123*D117/A117</f>
        <v>0</v>
      </c>
      <c r="E123" s="1754"/>
      <c r="F123" s="1495"/>
      <c r="G123" s="1495">
        <f>B123*G117/A117</f>
        <v>0</v>
      </c>
      <c r="H123" s="1495">
        <f>B123*H117/A117</f>
        <v>0</v>
      </c>
      <c r="I123" s="5036"/>
    </row>
    <row r="124" spans="1:13" ht="15" customHeight="1">
      <c r="A124" s="1760" t="s">
        <v>534</v>
      </c>
      <c r="B124" s="1761"/>
      <c r="C124" s="5154"/>
      <c r="D124" s="1495">
        <f>B124*D117/A117</f>
        <v>0</v>
      </c>
      <c r="E124" s="1754"/>
      <c r="F124" s="1495"/>
      <c r="G124" s="1495">
        <f>B124*G117/A117</f>
        <v>0</v>
      </c>
      <c r="H124" s="1495">
        <f>B124*H117/A117</f>
        <v>0</v>
      </c>
      <c r="I124" s="5036"/>
    </row>
    <row r="125" spans="1:13" ht="15" customHeight="1" thickBot="1">
      <c r="A125" s="1762" t="s">
        <v>535</v>
      </c>
      <c r="B125" s="1763"/>
      <c r="C125" s="5154"/>
      <c r="D125" s="1495">
        <f>B125*D117/A117</f>
        <v>0</v>
      </c>
      <c r="E125" s="1754"/>
      <c r="F125" s="1495"/>
      <c r="G125" s="1495">
        <f>B125*G117/A117</f>
        <v>0</v>
      </c>
      <c r="H125" s="1495">
        <f>B125*H117/A117</f>
        <v>0</v>
      </c>
      <c r="I125" s="5036"/>
    </row>
    <row r="126" spans="1:13" ht="15" customHeight="1">
      <c r="A126" s="1764" t="s">
        <v>536</v>
      </c>
      <c r="B126" s="1765"/>
      <c r="C126" s="5154"/>
      <c r="D126" s="1495">
        <f>B126*D117/A117</f>
        <v>0</v>
      </c>
      <c r="E126" s="1754"/>
      <c r="F126" s="1495"/>
      <c r="G126" s="1495">
        <f>B126*G117/A117</f>
        <v>0</v>
      </c>
      <c r="H126" s="1495">
        <f>B126*H117/A117</f>
        <v>0</v>
      </c>
      <c r="I126" s="5036"/>
    </row>
    <row r="127" spans="1:13" ht="15" customHeight="1">
      <c r="A127" s="1766" t="s">
        <v>537</v>
      </c>
      <c r="B127" s="1767"/>
      <c r="C127" s="5154"/>
      <c r="D127" s="1495">
        <f>B127*D117/A117</f>
        <v>0</v>
      </c>
      <c r="E127" s="1754"/>
      <c r="F127" s="1495"/>
      <c r="G127" s="1495">
        <f>B127*G117/A117</f>
        <v>0</v>
      </c>
      <c r="H127" s="1495">
        <f>B127*H117/A117</f>
        <v>0</v>
      </c>
      <c r="I127" s="5036"/>
    </row>
    <row r="128" spans="1:13" ht="15" customHeight="1">
      <c r="A128" s="1766" t="s">
        <v>538</v>
      </c>
      <c r="B128" s="1767"/>
      <c r="C128" s="5154"/>
      <c r="D128" s="1495">
        <f>B128*D117/A117</f>
        <v>0</v>
      </c>
      <c r="E128" s="1754"/>
      <c r="F128" s="1495"/>
      <c r="G128" s="1495">
        <f>B128*G117/A117</f>
        <v>0</v>
      </c>
      <c r="H128" s="1495">
        <f>B128*H117/A117</f>
        <v>0</v>
      </c>
      <c r="I128" s="5036"/>
    </row>
    <row r="129" spans="1:9" ht="15" customHeight="1" thickBot="1">
      <c r="A129" s="1768" t="s">
        <v>539</v>
      </c>
      <c r="B129" s="1769"/>
      <c r="C129" s="5155"/>
      <c r="D129" s="1495">
        <f>B129*D117/A117</f>
        <v>0</v>
      </c>
      <c r="E129" s="1754"/>
      <c r="F129" s="1495"/>
      <c r="G129" s="1495">
        <f>B129*G117/A117</f>
        <v>0</v>
      </c>
      <c r="H129" s="1495">
        <f>B129*H117/A117</f>
        <v>0</v>
      </c>
      <c r="I129" s="5037"/>
    </row>
    <row r="130" spans="1:9" ht="15" customHeight="1">
      <c r="A130" s="5144" t="s">
        <v>39</v>
      </c>
      <c r="B130" s="5145"/>
      <c r="C130" s="583">
        <v>2.1999999999999999E-2</v>
      </c>
      <c r="D130" s="1497">
        <f>(D118+D119+D120+D121+D122+D123+D124+D125+D126+D127+D128+D129)*C130+E130+D146</f>
        <v>5.0049999999999999</v>
      </c>
      <c r="E130" s="1498"/>
      <c r="F130" s="1497">
        <f>(F118+F119+F120+F121)*C130+F146</f>
        <v>0</v>
      </c>
      <c r="G130" s="1497">
        <f>(G118+G119+G120+G121+G122+G123+G124+G125+G126+G127+G128+G129)*C130+G146</f>
        <v>0</v>
      </c>
      <c r="H130" s="1497">
        <f>(H118+H119+H120+H121+H122+H123+H124+H125+H126+H127+H128+H129)*C130+H146</f>
        <v>2.3649999999999998</v>
      </c>
      <c r="I130" s="569">
        <f>D130+F130+G130+H130</f>
        <v>7.3699999999999992</v>
      </c>
    </row>
    <row r="131" spans="1:9" ht="15" customHeight="1">
      <c r="A131" s="5146" t="s">
        <v>44</v>
      </c>
      <c r="B131" s="5029"/>
      <c r="C131" s="578">
        <v>1.2E-2</v>
      </c>
      <c r="D131" s="611">
        <f>(D118+D119+D120+D121+D122+D123+D124+D125+D126+D127+D128+D129)*C131+E131+D147</f>
        <v>2.7600000000000002</v>
      </c>
      <c r="E131" s="1462"/>
      <c r="F131" s="611">
        <f>(F118+F119+F120+F121)*C131+F147</f>
        <v>0</v>
      </c>
      <c r="G131" s="611">
        <f>(G118+G119+G120+G121+G122+G123+G124+G125+G126+G127+G128+G129)*C131+G147</f>
        <v>0</v>
      </c>
      <c r="H131" s="611">
        <f>(H118+H119+H120+H121+H122+H123+H124+H125+H126+H127+H128+H129)*C131+H147</f>
        <v>1.3199999999999998</v>
      </c>
      <c r="I131" s="579">
        <f t="shared" ref="I131:I134" si="24">D131+F131+G131+H131</f>
        <v>4.08</v>
      </c>
    </row>
    <row r="132" spans="1:9">
      <c r="A132" s="5146" t="s">
        <v>45</v>
      </c>
      <c r="B132" s="5029"/>
      <c r="C132" s="578">
        <v>3.5999999999999997E-2</v>
      </c>
      <c r="D132" s="611">
        <f>(D118+D119+D120+D121+D122+D123+D124+D125+D126+D127+D128+D129)*C132+E132+D148</f>
        <v>8.1449999999999996</v>
      </c>
      <c r="E132" s="1462"/>
      <c r="F132" s="611">
        <f>(F118+F119+F120+F121)*C132+F148</f>
        <v>0</v>
      </c>
      <c r="G132" s="611">
        <f>(G118+G119+G120+G121+G122+G123+G124+G125+G126+G127+G128+G129)*C132+G148</f>
        <v>0</v>
      </c>
      <c r="H132" s="611">
        <f>(H118+H119+H120+H121+H122+H123+H124+H125+H126+H127+H128+H129)*C132+H148</f>
        <v>3.8249999999999997</v>
      </c>
      <c r="I132" s="579">
        <f t="shared" si="24"/>
        <v>11.969999999999999</v>
      </c>
    </row>
    <row r="133" spans="1:9">
      <c r="A133" s="5146" t="s">
        <v>458</v>
      </c>
      <c r="B133" s="5029"/>
      <c r="C133" s="578">
        <v>7.0000000000000007E-2</v>
      </c>
      <c r="D133" s="611">
        <f>(D118+D119+D120+D121+D122+D123+D124+D125)*C133+E133+D149</f>
        <v>16.150000000000002</v>
      </c>
      <c r="E133" s="1462"/>
      <c r="F133" s="611">
        <f>(F118+F119+F120+F121)*C133+F149</f>
        <v>0</v>
      </c>
      <c r="G133" s="611">
        <f>(G118+G119+G120+G121+G122+G123+G124+G125)*C133+G149</f>
        <v>0</v>
      </c>
      <c r="H133" s="611">
        <f>(H118+H119+H120+H121+H122+H123+H124+H125)*C133+H149</f>
        <v>7.7500000000000009</v>
      </c>
      <c r="I133" s="579">
        <f t="shared" si="24"/>
        <v>23.900000000000002</v>
      </c>
    </row>
    <row r="134" spans="1:9">
      <c r="A134" s="5146" t="s">
        <v>459</v>
      </c>
      <c r="B134" s="5029"/>
      <c r="C134" s="670">
        <v>0.01</v>
      </c>
      <c r="D134" s="706">
        <f>(D119+D121+D123+D125+D127+D129)*C134+E134+D150</f>
        <v>0.91</v>
      </c>
      <c r="E134" s="1462"/>
      <c r="F134" s="706">
        <f>(F119+F121)*C134+F150</f>
        <v>0</v>
      </c>
      <c r="G134" s="706">
        <f>(G119+G121+G123+G125+G127+G129)*C134+G150</f>
        <v>0</v>
      </c>
      <c r="H134" s="706">
        <f>(H119+H121+H123+H125+H127+H129)*C134+H150</f>
        <v>0.43000000000000005</v>
      </c>
      <c r="I134" s="579">
        <f t="shared" si="24"/>
        <v>1.34</v>
      </c>
    </row>
    <row r="135" spans="1:9" s="526" customFormat="1">
      <c r="A135" s="5146" t="s">
        <v>460</v>
      </c>
      <c r="B135" s="5029"/>
      <c r="C135" s="670">
        <v>2E-3</v>
      </c>
      <c r="D135" s="707">
        <f>(D120+D121+D124+D125+D128+D129)*C135+E135</f>
        <v>0.22</v>
      </c>
      <c r="E135" s="1446"/>
      <c r="F135" s="707">
        <f>(F120+F121)*C135</f>
        <v>0</v>
      </c>
      <c r="G135" s="707">
        <f>(G120+G121+G124+G125+G128+G129)*C135</f>
        <v>0</v>
      </c>
      <c r="H135" s="707">
        <f>(H120+H121+H124+H125+H128+H129)*C135</f>
        <v>0.10000000000000002</v>
      </c>
      <c r="I135" s="579">
        <f>D135+F135+G135+H135</f>
        <v>0.32</v>
      </c>
    </row>
    <row r="136" spans="1:9" s="526" customFormat="1">
      <c r="A136" s="5146" t="s">
        <v>500</v>
      </c>
      <c r="B136" s="5029"/>
      <c r="C136" s="670">
        <v>2.5000000000000001E-2</v>
      </c>
      <c r="D136" s="707">
        <f>(D120+D121+D124+D125+D128+D129)*C136</f>
        <v>2.75</v>
      </c>
      <c r="E136" s="1446"/>
      <c r="F136" s="707">
        <f>(F120+F121)*C136</f>
        <v>0</v>
      </c>
      <c r="G136" s="707">
        <f>(G120+G121+G124+G125+G128+G129)*C136</f>
        <v>0</v>
      </c>
      <c r="H136" s="707">
        <f>(H120+H121+H124+H125+H128+H129)*C136</f>
        <v>1.2500000000000002</v>
      </c>
      <c r="I136" s="579">
        <f>D136+F136+G136+H136</f>
        <v>4</v>
      </c>
    </row>
    <row r="137" spans="1:9" s="526" customFormat="1">
      <c r="A137" s="1772" t="s">
        <v>430</v>
      </c>
      <c r="B137" s="1773"/>
      <c r="C137" s="670">
        <v>0.02</v>
      </c>
      <c r="D137" s="707">
        <f>(D122+D123+D124+D125)*C137+E137</f>
        <v>0</v>
      </c>
      <c r="E137" s="1446"/>
      <c r="F137" s="707"/>
      <c r="G137" s="707">
        <f>(G122+G123+G124+G125)*C137</f>
        <v>0</v>
      </c>
      <c r="H137" s="707">
        <f>(H122+H123+H124+H125)*C137</f>
        <v>0</v>
      </c>
      <c r="I137" s="579">
        <f t="shared" ref="I137:I139" si="25">D137+F137+G137+H137</f>
        <v>0</v>
      </c>
    </row>
    <row r="138" spans="1:9" s="526" customFormat="1">
      <c r="A138" s="1772" t="s">
        <v>315</v>
      </c>
      <c r="B138" s="1773"/>
      <c r="C138" s="670">
        <v>0.02</v>
      </c>
      <c r="D138" s="707">
        <f>(D123+D124+D125+D122)*C138+E138</f>
        <v>0</v>
      </c>
      <c r="E138" s="1446"/>
      <c r="F138" s="707"/>
      <c r="G138" s="707">
        <f>(G123+G124+G125+G122)*C138</f>
        <v>0</v>
      </c>
      <c r="H138" s="707">
        <f>(H123+H124+H125+H122)*C138</f>
        <v>0</v>
      </c>
      <c r="I138" s="579">
        <f t="shared" si="25"/>
        <v>0</v>
      </c>
    </row>
    <row r="139" spans="1:9" s="526" customFormat="1">
      <c r="A139" s="1772" t="s">
        <v>55</v>
      </c>
      <c r="B139" s="1773"/>
      <c r="C139" s="670">
        <v>7.0000000000000007E-2</v>
      </c>
      <c r="D139" s="707">
        <f>E139</f>
        <v>1</v>
      </c>
      <c r="E139" s="1446">
        <v>1</v>
      </c>
      <c r="F139" s="707"/>
      <c r="G139" s="707">
        <f>(G126+G127+G128+G129)*C139+G151</f>
        <v>0</v>
      </c>
      <c r="H139" s="707">
        <f>(H126+H127+H128+H129)*C139+H151</f>
        <v>0</v>
      </c>
      <c r="I139" s="579">
        <f t="shared" si="25"/>
        <v>1</v>
      </c>
    </row>
    <row r="140" spans="1:9" s="526" customFormat="1" ht="13.5" thickBot="1">
      <c r="A140"/>
      <c r="B140"/>
      <c r="C140"/>
      <c r="D140"/>
      <c r="E140"/>
      <c r="F140"/>
      <c r="G140"/>
      <c r="H140"/>
      <c r="I140"/>
    </row>
    <row r="141" spans="1:9" s="526" customFormat="1" ht="15.75">
      <c r="A141" s="5147">
        <v>1</v>
      </c>
      <c r="B141" s="5148"/>
      <c r="C141" s="5149" t="s">
        <v>24</v>
      </c>
      <c r="D141" s="1500">
        <f>'Оз Основная продукция'!F61</f>
        <v>15</v>
      </c>
      <c r="E141" s="1501"/>
      <c r="F141" s="1502">
        <f>'Оз Основная продукция'!N138</f>
        <v>0</v>
      </c>
      <c r="G141" s="1503">
        <f>'Оз Основная продукция'!V60</f>
        <v>0</v>
      </c>
      <c r="H141" s="1504">
        <f>'Оз Основная продукция'!AD61</f>
        <v>15</v>
      </c>
      <c r="I141" s="5150" t="s">
        <v>154</v>
      </c>
    </row>
    <row r="142" spans="1:9" s="526" customFormat="1" ht="15" customHeight="1">
      <c r="A142" s="534" t="s">
        <v>467</v>
      </c>
      <c r="B142" s="1496">
        <v>0.6</v>
      </c>
      <c r="C142" s="5149"/>
      <c r="D142" s="1494">
        <f>B142*D141/A141</f>
        <v>9</v>
      </c>
      <c r="E142" s="1754"/>
      <c r="F142" s="1495">
        <f>B142*F141/A141</f>
        <v>0</v>
      </c>
      <c r="G142" s="1495">
        <f>B142*G141/A141</f>
        <v>0</v>
      </c>
      <c r="H142" s="1495">
        <f>B142*H141/A141</f>
        <v>9</v>
      </c>
      <c r="I142" s="5150"/>
    </row>
    <row r="143" spans="1:9" s="526" customFormat="1" ht="15.75" customHeight="1">
      <c r="A143" s="652" t="s">
        <v>468</v>
      </c>
      <c r="B143" s="1496">
        <v>0.4</v>
      </c>
      <c r="C143" s="5149"/>
      <c r="D143" s="1494">
        <f>B143*D141/A141</f>
        <v>6</v>
      </c>
      <c r="E143" s="1754"/>
      <c r="F143" s="1495">
        <f>B143*F141/A141</f>
        <v>0</v>
      </c>
      <c r="G143" s="1495">
        <f>B143*G141/A141</f>
        <v>0</v>
      </c>
      <c r="H143" s="1495">
        <f t="shared" ref="H143" si="26">B143*H142/B142</f>
        <v>6</v>
      </c>
      <c r="I143" s="5150"/>
    </row>
    <row r="144" spans="1:9" s="526" customFormat="1" ht="15" customHeight="1">
      <c r="A144" s="1499" t="s">
        <v>540</v>
      </c>
      <c r="B144" s="1770"/>
      <c r="C144" s="5149"/>
      <c r="D144" s="1494">
        <f>B144*D141/A141</f>
        <v>0</v>
      </c>
      <c r="E144" s="1754"/>
      <c r="F144" s="1495"/>
      <c r="G144" s="1495">
        <f>B144*G141/A141</f>
        <v>0</v>
      </c>
      <c r="H144" s="1495">
        <f>B144*H141/A141</f>
        <v>0</v>
      </c>
      <c r="I144" s="5150"/>
    </row>
    <row r="145" spans="1:13" s="526" customFormat="1" ht="15" customHeight="1">
      <c r="A145" s="1499" t="s">
        <v>541</v>
      </c>
      <c r="B145" s="1770"/>
      <c r="C145" s="5149"/>
      <c r="D145" s="1494">
        <f>B145*D141/A141</f>
        <v>0</v>
      </c>
      <c r="E145" s="1754"/>
      <c r="F145" s="1495"/>
      <c r="G145" s="1495">
        <f>B145*G141/A141</f>
        <v>0</v>
      </c>
      <c r="H145" s="1495">
        <f>B145*H141/A141</f>
        <v>0</v>
      </c>
      <c r="I145" s="5150"/>
    </row>
    <row r="146" spans="1:13">
      <c r="A146" s="5144" t="s">
        <v>39</v>
      </c>
      <c r="B146" s="5145"/>
      <c r="C146" s="583">
        <v>1.0999999999999999E-2</v>
      </c>
      <c r="D146" s="1497">
        <f>(D142+D143+D144+D145)*C146+E146</f>
        <v>0.16499999999999998</v>
      </c>
      <c r="E146" s="1498"/>
      <c r="F146" s="1497">
        <f>(F142+F143)*C146</f>
        <v>0</v>
      </c>
      <c r="G146" s="1497">
        <f>(G142+G143+G144+G145)*C146</f>
        <v>0</v>
      </c>
      <c r="H146" s="1497">
        <f>(H142+H143+H144+H145)*C146</f>
        <v>0.16499999999999998</v>
      </c>
      <c r="I146" s="584">
        <f>D146+F146+G146+H146</f>
        <v>0.32999999999999996</v>
      </c>
    </row>
    <row r="147" spans="1:13">
      <c r="A147" s="5146" t="s">
        <v>44</v>
      </c>
      <c r="B147" s="5029"/>
      <c r="C147" s="578">
        <v>8.0000000000000002E-3</v>
      </c>
      <c r="D147" s="611">
        <f>(D142+D143+D144+D145)*C147+E147</f>
        <v>0.12</v>
      </c>
      <c r="E147" s="1462"/>
      <c r="F147" s="611">
        <f>(F142+F143)*C147</f>
        <v>0</v>
      </c>
      <c r="G147" s="611">
        <f>(G142+G143+G144+G145)*C147</f>
        <v>0</v>
      </c>
      <c r="H147" s="611">
        <f>(H142+H143+H144+H145)*C147</f>
        <v>0.12</v>
      </c>
      <c r="I147" s="579">
        <f t="shared" ref="I147:I149" si="27">D147+F147+G147+H147</f>
        <v>0.24</v>
      </c>
    </row>
    <row r="148" spans="1:13">
      <c r="A148" s="5146" t="s">
        <v>45</v>
      </c>
      <c r="B148" s="5029"/>
      <c r="C148" s="1493">
        <v>1.4999999999999999E-2</v>
      </c>
      <c r="D148" s="611">
        <f>(D142+D143+D144+D145)*C148+E148</f>
        <v>0.22499999999999998</v>
      </c>
      <c r="E148" s="1462"/>
      <c r="F148" s="611">
        <f>(F142+F143)*C148</f>
        <v>0</v>
      </c>
      <c r="G148" s="611">
        <f>(G142+G143+G144+G145)*C148</f>
        <v>0</v>
      </c>
      <c r="H148" s="611">
        <f>(H142+H143+H144+H145)*C148</f>
        <v>0.22499999999999998</v>
      </c>
      <c r="I148" s="579">
        <f t="shared" si="27"/>
        <v>0.44999999999999996</v>
      </c>
    </row>
    <row r="149" spans="1:13">
      <c r="A149" s="5146" t="s">
        <v>458</v>
      </c>
      <c r="B149" s="5029"/>
      <c r="C149" s="578">
        <v>0.05</v>
      </c>
      <c r="D149" s="611">
        <f>(D142+D143)*C149+E149</f>
        <v>0.75</v>
      </c>
      <c r="E149" s="1462"/>
      <c r="F149" s="611">
        <f>(F142+F143)*C149</f>
        <v>0</v>
      </c>
      <c r="G149" s="611">
        <f>(G142+G143)*C149</f>
        <v>0</v>
      </c>
      <c r="H149" s="611">
        <f>(H142+H143)*C149</f>
        <v>0.75</v>
      </c>
      <c r="I149" s="579">
        <f t="shared" si="27"/>
        <v>1.5</v>
      </c>
    </row>
    <row r="150" spans="1:13">
      <c r="A150" s="5146" t="s">
        <v>459</v>
      </c>
      <c r="B150" s="5029"/>
      <c r="C150" s="670">
        <v>5.0000000000000001E-3</v>
      </c>
      <c r="D150" s="706">
        <f>(D143+D145)*C150+E150</f>
        <v>0.03</v>
      </c>
      <c r="E150" s="1462"/>
      <c r="F150" s="706">
        <f>F143*C150</f>
        <v>0</v>
      </c>
      <c r="G150" s="706">
        <f>(G143+G145)*C150</f>
        <v>0</v>
      </c>
      <c r="H150" s="706">
        <f>(H143+H145)*C150</f>
        <v>0.03</v>
      </c>
      <c r="I150" s="579">
        <f>D150+F150+G150+H150</f>
        <v>0.06</v>
      </c>
    </row>
    <row r="151" spans="1:13">
      <c r="A151" s="5142" t="s">
        <v>55</v>
      </c>
      <c r="B151" s="5143"/>
      <c r="C151" s="670">
        <v>7.0000000000000007E-2</v>
      </c>
      <c r="D151" s="707">
        <f>(D144+D145)*C151</f>
        <v>0</v>
      </c>
      <c r="E151" s="1462"/>
      <c r="F151" s="707"/>
      <c r="G151" s="707">
        <f>(G144+G145)*C151</f>
        <v>0</v>
      </c>
      <c r="H151" s="707">
        <f>(H144+H145)*C151</f>
        <v>0</v>
      </c>
      <c r="I151" s="579">
        <f>D151+F151+G151+H151</f>
        <v>0</v>
      </c>
    </row>
    <row r="152" spans="1:13" ht="15.75" thickBot="1"/>
    <row r="153" spans="1:13" ht="24" customHeight="1">
      <c r="A153" s="5042" t="s">
        <v>598</v>
      </c>
      <c r="B153" s="5043"/>
      <c r="C153" s="5043"/>
      <c r="D153" s="1464"/>
      <c r="E153" s="1464"/>
      <c r="F153" s="1465"/>
      <c r="G153" s="5032">
        <f>G39</f>
        <v>43358</v>
      </c>
      <c r="H153" s="5032"/>
      <c r="I153" s="5033"/>
      <c r="K153" s="5034"/>
      <c r="L153" s="5034"/>
      <c r="M153" s="1416"/>
    </row>
    <row r="154" spans="1:13" ht="24" customHeight="1">
      <c r="A154" s="5044"/>
      <c r="B154" s="5045"/>
      <c r="C154" s="5045"/>
      <c r="D154" s="1747">
        <v>0.22916666666666666</v>
      </c>
      <c r="E154" s="1748" t="s">
        <v>375</v>
      </c>
      <c r="F154" s="1751">
        <v>0.47916666666666669</v>
      </c>
      <c r="G154" s="1749">
        <v>0.66666666666666663</v>
      </c>
      <c r="H154" s="1750">
        <v>0.8125</v>
      </c>
      <c r="I154" s="5035" t="s">
        <v>154</v>
      </c>
      <c r="K154" s="2119"/>
      <c r="L154" s="2119"/>
      <c r="M154" s="1416"/>
    </row>
    <row r="155" spans="1:13" ht="15" customHeight="1" thickBot="1">
      <c r="A155" s="5151">
        <v>1</v>
      </c>
      <c r="B155" s="5152"/>
      <c r="C155" s="5153" t="s">
        <v>462</v>
      </c>
      <c r="D155" s="649">
        <f>'Оз Основная продукция'!D78</f>
        <v>240</v>
      </c>
      <c r="E155" s="1752"/>
      <c r="F155" s="650"/>
      <c r="G155" s="1753"/>
      <c r="H155" s="1753"/>
      <c r="I155" s="5036"/>
    </row>
    <row r="156" spans="1:13" ht="29.25" customHeight="1">
      <c r="A156" s="1755" t="s">
        <v>465</v>
      </c>
      <c r="B156" s="1756">
        <v>0.35</v>
      </c>
      <c r="C156" s="5154"/>
      <c r="D156" s="1495">
        <f>B156*D155/A155</f>
        <v>84</v>
      </c>
      <c r="E156" s="1754"/>
      <c r="F156" s="1495">
        <f>B156*F155/A155</f>
        <v>0</v>
      </c>
      <c r="G156" s="1495">
        <f>B156*G155/A155</f>
        <v>0</v>
      </c>
      <c r="H156" s="1495">
        <f>B156*H155/A155</f>
        <v>0</v>
      </c>
      <c r="I156" s="5036"/>
    </row>
    <row r="157" spans="1:13" ht="15" customHeight="1">
      <c r="A157" s="534" t="s">
        <v>466</v>
      </c>
      <c r="B157" s="651">
        <v>0.15</v>
      </c>
      <c r="C157" s="5154"/>
      <c r="D157" s="1495">
        <f>B157*D155/A155</f>
        <v>36</v>
      </c>
      <c r="E157" s="1754"/>
      <c r="F157" s="1495">
        <f t="shared" ref="F157:F159" si="28">B157*F156/B156</f>
        <v>0</v>
      </c>
      <c r="G157" s="1495">
        <f t="shared" ref="G157:G159" si="29">B157*G156/B156</f>
        <v>0</v>
      </c>
      <c r="H157" s="1495">
        <f t="shared" ref="H157:H159" si="30">B157*H156/B156</f>
        <v>0</v>
      </c>
      <c r="I157" s="5036"/>
    </row>
    <row r="158" spans="1:13" ht="15" customHeight="1">
      <c r="A158" s="534" t="s">
        <v>463</v>
      </c>
      <c r="B158" s="651">
        <v>0.25</v>
      </c>
      <c r="C158" s="5154"/>
      <c r="D158" s="1495">
        <f>B158*D155/A155</f>
        <v>60</v>
      </c>
      <c r="E158" s="1754"/>
      <c r="F158" s="1495">
        <f t="shared" si="28"/>
        <v>0</v>
      </c>
      <c r="G158" s="1495">
        <f t="shared" si="29"/>
        <v>0</v>
      </c>
      <c r="H158" s="1495">
        <f t="shared" si="30"/>
        <v>0</v>
      </c>
      <c r="I158" s="5036"/>
    </row>
    <row r="159" spans="1:13" ht="15" customHeight="1" thickBot="1">
      <c r="A159" s="539" t="s">
        <v>464</v>
      </c>
      <c r="B159" s="1757">
        <v>0.25</v>
      </c>
      <c r="C159" s="5154"/>
      <c r="D159" s="1495">
        <f>B159*D155/A155</f>
        <v>60</v>
      </c>
      <c r="E159" s="1754"/>
      <c r="F159" s="1495">
        <f t="shared" si="28"/>
        <v>0</v>
      </c>
      <c r="G159" s="1495">
        <f t="shared" si="29"/>
        <v>0</v>
      </c>
      <c r="H159" s="1495">
        <f t="shared" si="30"/>
        <v>0</v>
      </c>
      <c r="I159" s="5036"/>
    </row>
    <row r="160" spans="1:13" ht="15" customHeight="1">
      <c r="A160" s="1758" t="s">
        <v>532</v>
      </c>
      <c r="B160" s="1759"/>
      <c r="C160" s="5154"/>
      <c r="D160" s="1495">
        <f>B160*D155/A155</f>
        <v>0</v>
      </c>
      <c r="E160" s="1754"/>
      <c r="F160" s="1495"/>
      <c r="G160" s="1495">
        <f>B160*G155/A155</f>
        <v>0</v>
      </c>
      <c r="H160" s="1495">
        <f>B160*H155/A155</f>
        <v>0</v>
      </c>
      <c r="I160" s="5036"/>
    </row>
    <row r="161" spans="1:9" ht="15" customHeight="1">
      <c r="A161" s="1760" t="s">
        <v>533</v>
      </c>
      <c r="B161" s="1761"/>
      <c r="C161" s="5154"/>
      <c r="D161" s="1495">
        <f>B161*D155/A155</f>
        <v>0</v>
      </c>
      <c r="E161" s="1754"/>
      <c r="F161" s="1495"/>
      <c r="G161" s="1495">
        <f>B161*G155/A155</f>
        <v>0</v>
      </c>
      <c r="H161" s="1495">
        <f>B161*H155/A155</f>
        <v>0</v>
      </c>
      <c r="I161" s="5036"/>
    </row>
    <row r="162" spans="1:9" ht="15" customHeight="1">
      <c r="A162" s="1760" t="s">
        <v>534</v>
      </c>
      <c r="B162" s="1761"/>
      <c r="C162" s="5154"/>
      <c r="D162" s="1495">
        <f>B162*D155/A155</f>
        <v>0</v>
      </c>
      <c r="E162" s="1754"/>
      <c r="F162" s="1495"/>
      <c r="G162" s="1495">
        <f>B162*G155/A155</f>
        <v>0</v>
      </c>
      <c r="H162" s="1495">
        <f>B162*H155/A155</f>
        <v>0</v>
      </c>
      <c r="I162" s="5036"/>
    </row>
    <row r="163" spans="1:9" ht="15" customHeight="1" thickBot="1">
      <c r="A163" s="1762" t="s">
        <v>535</v>
      </c>
      <c r="B163" s="1763"/>
      <c r="C163" s="5154"/>
      <c r="D163" s="1495">
        <f>B163*D155/A155</f>
        <v>0</v>
      </c>
      <c r="E163" s="1754"/>
      <c r="F163" s="1495"/>
      <c r="G163" s="1495">
        <f>B163*G155/A155</f>
        <v>0</v>
      </c>
      <c r="H163" s="1495">
        <f>B163*H155/A155</f>
        <v>0</v>
      </c>
      <c r="I163" s="5036"/>
    </row>
    <row r="164" spans="1:9" ht="15" customHeight="1">
      <c r="A164" s="1764" t="s">
        <v>536</v>
      </c>
      <c r="B164" s="1765"/>
      <c r="C164" s="5154"/>
      <c r="D164" s="1495">
        <f>B164*D155/A155</f>
        <v>0</v>
      </c>
      <c r="E164" s="1754"/>
      <c r="F164" s="1495"/>
      <c r="G164" s="1495">
        <f>B164*G155/A155</f>
        <v>0</v>
      </c>
      <c r="H164" s="1495">
        <f>B164*H155/A155</f>
        <v>0</v>
      </c>
      <c r="I164" s="5036"/>
    </row>
    <row r="165" spans="1:9" ht="15" customHeight="1">
      <c r="A165" s="1766" t="s">
        <v>537</v>
      </c>
      <c r="B165" s="1767"/>
      <c r="C165" s="5154"/>
      <c r="D165" s="1495">
        <f>B165*D155/A155</f>
        <v>0</v>
      </c>
      <c r="E165" s="1754"/>
      <c r="F165" s="1495"/>
      <c r="G165" s="1495">
        <f>B165*G155/A155</f>
        <v>0</v>
      </c>
      <c r="H165" s="1495">
        <f>B165*H155/A155</f>
        <v>0</v>
      </c>
      <c r="I165" s="5036"/>
    </row>
    <row r="166" spans="1:9" ht="15" customHeight="1">
      <c r="A166" s="1766" t="s">
        <v>538</v>
      </c>
      <c r="B166" s="1767"/>
      <c r="C166" s="5154"/>
      <c r="D166" s="1495">
        <f>B166*D155/A155</f>
        <v>0</v>
      </c>
      <c r="E166" s="1754"/>
      <c r="F166" s="1495"/>
      <c r="G166" s="1495">
        <f>B166*G155/A155</f>
        <v>0</v>
      </c>
      <c r="H166" s="1495">
        <f>B166*H155/A155</f>
        <v>0</v>
      </c>
      <c r="I166" s="5036"/>
    </row>
    <row r="167" spans="1:9" ht="15" customHeight="1" thickBot="1">
      <c r="A167" s="1768" t="s">
        <v>539</v>
      </c>
      <c r="B167" s="1769"/>
      <c r="C167" s="5155"/>
      <c r="D167" s="1495">
        <f>B167*D155/A155</f>
        <v>0</v>
      </c>
      <c r="E167" s="1754"/>
      <c r="F167" s="1495"/>
      <c r="G167" s="1495">
        <f>B167*G155/A155</f>
        <v>0</v>
      </c>
      <c r="H167" s="1495">
        <f>B167*H155/A155</f>
        <v>0</v>
      </c>
      <c r="I167" s="5037"/>
    </row>
    <row r="168" spans="1:9" ht="15" customHeight="1">
      <c r="A168" s="5144" t="s">
        <v>39</v>
      </c>
      <c r="B168" s="5145"/>
      <c r="C168" s="583">
        <v>2.1999999999999999E-2</v>
      </c>
      <c r="D168" s="1497">
        <f>(D156+D157+D158+D159+D160+D161+D162+D163+D164+D165+D166+D167)*C168+E168+D184</f>
        <v>8.61</v>
      </c>
      <c r="E168" s="1498">
        <v>3</v>
      </c>
      <c r="F168" s="1497">
        <f>(F156+F157+F158+F159)*C168+F184</f>
        <v>0</v>
      </c>
      <c r="G168" s="1497">
        <f>(G156+G157+G158+G159+G160+G161+G162+G163+G164+G165+G166+G167)*C168+G184</f>
        <v>0</v>
      </c>
      <c r="H168" s="1497">
        <f>(H156+H157+H158+H159+H160+H161+H162+H163+H164+H165+H166+H167)*C168+H184</f>
        <v>0</v>
      </c>
      <c r="I168" s="569">
        <f>D168+F168+G168+H168</f>
        <v>8.61</v>
      </c>
    </row>
    <row r="169" spans="1:9" ht="15" customHeight="1">
      <c r="A169" s="5146" t="s">
        <v>44</v>
      </c>
      <c r="B169" s="5029"/>
      <c r="C169" s="578">
        <v>1.2E-2</v>
      </c>
      <c r="D169" s="611">
        <f>(D156+D157+D158+D159+D160+D161+D162+D163+D164+D165+D166+D167)*C169+E169+D185</f>
        <v>3.12</v>
      </c>
      <c r="E169" s="1462"/>
      <c r="F169" s="611">
        <f>(F156+F157+F158+F159)*C169+F185</f>
        <v>0</v>
      </c>
      <c r="G169" s="611">
        <f>(G156+G157+G158+G159+G160+G161+G162+G163+G164+G165+G166+G167)*C169+G185</f>
        <v>0</v>
      </c>
      <c r="H169" s="611">
        <f>(H156+H157+H158+H159+H160+H161+H162+H163+H164+H165+H166+H167)*C169+H185</f>
        <v>0</v>
      </c>
      <c r="I169" s="579">
        <f t="shared" ref="I169:I172" si="31">D169+F169+G169+H169</f>
        <v>3.12</v>
      </c>
    </row>
    <row r="170" spans="1:9">
      <c r="A170" s="5146" t="s">
        <v>45</v>
      </c>
      <c r="B170" s="5029"/>
      <c r="C170" s="578">
        <v>3.5999999999999997E-2</v>
      </c>
      <c r="D170" s="611">
        <f>(D156+D157+D158+D159+D160+D161+D162+D163+D164+D165+D166+D167)*C170+E170+D186</f>
        <v>9.0899999999999981</v>
      </c>
      <c r="E170" s="1462"/>
      <c r="F170" s="611">
        <f>(F156+F157+F158+F159)*C170+F186</f>
        <v>0</v>
      </c>
      <c r="G170" s="611">
        <f>(G156+G157+G158+G159+G160+G161+G162+G163+G164+G165+G166+G167)*C170+G186</f>
        <v>0</v>
      </c>
      <c r="H170" s="611">
        <f>(H156+H157+H158+H159+H160+H161+H162+H163+H164+H165+H166+H167)*C170+H186</f>
        <v>0</v>
      </c>
      <c r="I170" s="579">
        <f t="shared" si="31"/>
        <v>9.0899999999999981</v>
      </c>
    </row>
    <row r="171" spans="1:9">
      <c r="A171" s="5146" t="s">
        <v>458</v>
      </c>
      <c r="B171" s="5029"/>
      <c r="C171" s="578">
        <v>7.0000000000000007E-2</v>
      </c>
      <c r="D171" s="611">
        <f>(D156+D157+D158+D159+D160+D161+D162+D163)*C171+E171+D187</f>
        <v>20.8</v>
      </c>
      <c r="E171" s="1462">
        <v>2.5</v>
      </c>
      <c r="F171" s="611">
        <f>(F156+F157+F158+F159)*C171+F187</f>
        <v>0</v>
      </c>
      <c r="G171" s="611">
        <f>(G156+G157+G158+G159+G160+G161+G162+G163)*C171+G187</f>
        <v>0</v>
      </c>
      <c r="H171" s="611">
        <f>(H156+H157+H158+H159+H160+H161+H162+H163)*C171+H187</f>
        <v>0</v>
      </c>
      <c r="I171" s="579">
        <f t="shared" si="31"/>
        <v>20.8</v>
      </c>
    </row>
    <row r="172" spans="1:9">
      <c r="A172" s="5146" t="s">
        <v>459</v>
      </c>
      <c r="B172" s="5029"/>
      <c r="C172" s="670">
        <v>0.01</v>
      </c>
      <c r="D172" s="706">
        <f>(D157+D159+D161+D163+D165+D167)*C172+E172+D188</f>
        <v>1.02</v>
      </c>
      <c r="E172" s="1462"/>
      <c r="F172" s="706">
        <f>(F157+F159)*C172+F188</f>
        <v>0</v>
      </c>
      <c r="G172" s="706">
        <f>(G157+G159+G161+G163+G165+G167)*C172+G188</f>
        <v>0</v>
      </c>
      <c r="H172" s="706">
        <f>(H157+H159+H161+H163+H165+H167)*C172+H188</f>
        <v>0</v>
      </c>
      <c r="I172" s="579">
        <f t="shared" si="31"/>
        <v>1.02</v>
      </c>
    </row>
    <row r="173" spans="1:9" s="526" customFormat="1">
      <c r="A173" s="5146" t="s">
        <v>460</v>
      </c>
      <c r="B173" s="5029"/>
      <c r="C173" s="670">
        <v>2E-3</v>
      </c>
      <c r="D173" s="707">
        <f>(D158+D159+D162+D163+D166+D167)*C173+E173</f>
        <v>0.24</v>
      </c>
      <c r="E173" s="1446"/>
      <c r="F173" s="707">
        <f>(F158+F159)*C173</f>
        <v>0</v>
      </c>
      <c r="G173" s="707">
        <f>(G158+G159+G162+G163+G166+G167)*C173</f>
        <v>0</v>
      </c>
      <c r="H173" s="707">
        <f>(H158+H159+H162+H163+H166+H167)*C173</f>
        <v>0</v>
      </c>
      <c r="I173" s="579">
        <f>D173+F173+G173+H173</f>
        <v>0.24</v>
      </c>
    </row>
    <row r="174" spans="1:9" s="526" customFormat="1">
      <c r="A174" s="5146" t="s">
        <v>500</v>
      </c>
      <c r="B174" s="5029"/>
      <c r="C174" s="670">
        <v>2.5000000000000001E-2</v>
      </c>
      <c r="D174" s="707">
        <f>(D158+D159+D162+D163+D166+D167)*C174</f>
        <v>3</v>
      </c>
      <c r="E174" s="1446">
        <v>3</v>
      </c>
      <c r="F174" s="707">
        <f>(F158+F159)*C174</f>
        <v>0</v>
      </c>
      <c r="G174" s="707">
        <f>(G158+G159+G162+G163+G166+G167)*C174</f>
        <v>0</v>
      </c>
      <c r="H174" s="707">
        <f>(H158+H159+H162+H163+H166+H167)*C174</f>
        <v>0</v>
      </c>
      <c r="I174" s="579">
        <f>D174+F174+G174+H174</f>
        <v>3</v>
      </c>
    </row>
    <row r="175" spans="1:9" s="526" customFormat="1">
      <c r="A175" s="1772" t="s">
        <v>430</v>
      </c>
      <c r="B175" s="1773"/>
      <c r="C175" s="670">
        <v>0.02</v>
      </c>
      <c r="D175" s="707">
        <f>(D160+D161+D162+D163)*C175+E175</f>
        <v>0</v>
      </c>
      <c r="E175" s="1446"/>
      <c r="F175" s="707"/>
      <c r="G175" s="707">
        <f>(G160+G161+G162+G163)*C175</f>
        <v>0</v>
      </c>
      <c r="H175" s="707">
        <f>(H160+H161+H162+H163)*C175</f>
        <v>0</v>
      </c>
      <c r="I175" s="579">
        <f t="shared" ref="I175:I177" si="32">D175+F175+G175+H175</f>
        <v>0</v>
      </c>
    </row>
    <row r="176" spans="1:9" s="526" customFormat="1">
      <c r="A176" s="1772" t="s">
        <v>315</v>
      </c>
      <c r="B176" s="1773"/>
      <c r="C176" s="670">
        <v>0.02</v>
      </c>
      <c r="D176" s="707">
        <f>(D161+D162+D163+D160)*C176+E176</f>
        <v>0</v>
      </c>
      <c r="E176" s="1446"/>
      <c r="F176" s="707"/>
      <c r="G176" s="707">
        <f>(G161+G162+G163+G160)*C176</f>
        <v>0</v>
      </c>
      <c r="H176" s="707">
        <f>(H161+H162+H163+H160)*C176</f>
        <v>0</v>
      </c>
      <c r="I176" s="579">
        <f t="shared" si="32"/>
        <v>0</v>
      </c>
    </row>
    <row r="177" spans="1:13" s="526" customFormat="1">
      <c r="A177" s="1772" t="s">
        <v>55</v>
      </c>
      <c r="B177" s="1773"/>
      <c r="C177" s="670">
        <v>7.0000000000000007E-2</v>
      </c>
      <c r="D177" s="707">
        <f>E177</f>
        <v>0</v>
      </c>
      <c r="E177" s="1446"/>
      <c r="F177" s="707"/>
      <c r="G177" s="707">
        <f>(G164+G165+G166+G167)*C177+G189</f>
        <v>0</v>
      </c>
      <c r="H177" s="707">
        <f>(H164+H165+H166+H167)*C177+H189</f>
        <v>0</v>
      </c>
      <c r="I177" s="579">
        <f t="shared" si="32"/>
        <v>0</v>
      </c>
    </row>
    <row r="178" spans="1:13" s="526" customFormat="1" ht="13.5" thickBot="1">
      <c r="A178"/>
      <c r="B178"/>
      <c r="C178"/>
      <c r="D178"/>
      <c r="E178"/>
      <c r="F178"/>
      <c r="G178"/>
      <c r="H178"/>
      <c r="I178"/>
    </row>
    <row r="179" spans="1:13" s="526" customFormat="1" ht="15.75">
      <c r="A179" s="5147">
        <v>1</v>
      </c>
      <c r="B179" s="5148"/>
      <c r="C179" s="5149" t="s">
        <v>24</v>
      </c>
      <c r="D179" s="1500">
        <f>'Оз Основная продукция'!D79</f>
        <v>30</v>
      </c>
      <c r="E179" s="1501"/>
      <c r="F179" s="1502"/>
      <c r="G179" s="1503"/>
      <c r="H179" s="1504"/>
      <c r="I179" s="5150" t="s">
        <v>154</v>
      </c>
    </row>
    <row r="180" spans="1:13" s="526" customFormat="1" ht="15" customHeight="1">
      <c r="A180" s="534" t="s">
        <v>467</v>
      </c>
      <c r="B180" s="1496">
        <v>0.6</v>
      </c>
      <c r="C180" s="5149"/>
      <c r="D180" s="1494">
        <f>B180*D179/A179</f>
        <v>18</v>
      </c>
      <c r="E180" s="1754"/>
      <c r="F180" s="1495">
        <f>B180*F179/A179</f>
        <v>0</v>
      </c>
      <c r="G180" s="1495">
        <f>B180*G179/A179</f>
        <v>0</v>
      </c>
      <c r="H180" s="1495">
        <f>B180*H179/A179</f>
        <v>0</v>
      </c>
      <c r="I180" s="5150"/>
    </row>
    <row r="181" spans="1:13" s="526" customFormat="1" ht="15.75" customHeight="1">
      <c r="A181" s="652" t="s">
        <v>468</v>
      </c>
      <c r="B181" s="1496">
        <v>0.4</v>
      </c>
      <c r="C181" s="5149"/>
      <c r="D181" s="1494">
        <f>B181*D179/A179</f>
        <v>12</v>
      </c>
      <c r="E181" s="1754"/>
      <c r="F181" s="1495">
        <f>B181*F179/A179</f>
        <v>0</v>
      </c>
      <c r="G181" s="1495">
        <f>B181*G179/A179</f>
        <v>0</v>
      </c>
      <c r="H181" s="1495">
        <f t="shared" ref="H181" si="33">B181*H180/B180</f>
        <v>0</v>
      </c>
      <c r="I181" s="5150"/>
    </row>
    <row r="182" spans="1:13" s="526" customFormat="1" ht="15" customHeight="1">
      <c r="A182" s="1499" t="s">
        <v>540</v>
      </c>
      <c r="B182" s="1770"/>
      <c r="C182" s="5149"/>
      <c r="D182" s="1494">
        <f>B182*D179/A179</f>
        <v>0</v>
      </c>
      <c r="E182" s="1754"/>
      <c r="F182" s="1495"/>
      <c r="G182" s="1495">
        <f>B182*G179/A179</f>
        <v>0</v>
      </c>
      <c r="H182" s="1495">
        <f>B182*H179/A179</f>
        <v>0</v>
      </c>
      <c r="I182" s="5150"/>
    </row>
    <row r="183" spans="1:13" s="526" customFormat="1" ht="15" customHeight="1">
      <c r="A183" s="1499" t="s">
        <v>541</v>
      </c>
      <c r="B183" s="1770"/>
      <c r="C183" s="5149"/>
      <c r="D183" s="1494">
        <f>B183*D179/A179</f>
        <v>0</v>
      </c>
      <c r="E183" s="1754"/>
      <c r="F183" s="1495"/>
      <c r="G183" s="1495">
        <f>B183*G179/A179</f>
        <v>0</v>
      </c>
      <c r="H183" s="1495">
        <f>B183*H179/A179</f>
        <v>0</v>
      </c>
      <c r="I183" s="5150"/>
    </row>
    <row r="184" spans="1:13">
      <c r="A184" s="5144" t="s">
        <v>39</v>
      </c>
      <c r="B184" s="5145"/>
      <c r="C184" s="583">
        <v>1.0999999999999999E-2</v>
      </c>
      <c r="D184" s="1497">
        <f>(D180+D181+D182+D183)*C184+E184</f>
        <v>0.32999999999999996</v>
      </c>
      <c r="E184" s="1498"/>
      <c r="F184" s="1497">
        <f>(F180+F181)*C184</f>
        <v>0</v>
      </c>
      <c r="G184" s="1497">
        <f>(G180+G181+G182+G183)*C184</f>
        <v>0</v>
      </c>
      <c r="H184" s="1497">
        <f>(H180+H181+H182+H183)*C184</f>
        <v>0</v>
      </c>
      <c r="I184" s="584">
        <f>D184+F184+G184+H184</f>
        <v>0.32999999999999996</v>
      </c>
    </row>
    <row r="185" spans="1:13">
      <c r="A185" s="5146" t="s">
        <v>44</v>
      </c>
      <c r="B185" s="5029"/>
      <c r="C185" s="578">
        <v>8.0000000000000002E-3</v>
      </c>
      <c r="D185" s="611">
        <f>(D180+D181+D182+D183)*C185+E185</f>
        <v>0.24</v>
      </c>
      <c r="E185" s="1462"/>
      <c r="F185" s="611">
        <f>(F180+F181)*C185</f>
        <v>0</v>
      </c>
      <c r="G185" s="611">
        <f>(G180+G181+G182+G183)*C185</f>
        <v>0</v>
      </c>
      <c r="H185" s="611">
        <f>(H180+H181+H182+H183)*C185</f>
        <v>0</v>
      </c>
      <c r="I185" s="579">
        <f t="shared" ref="I185:I187" si="34">D185+F185+G185+H185</f>
        <v>0.24</v>
      </c>
    </row>
    <row r="186" spans="1:13">
      <c r="A186" s="5146" t="s">
        <v>45</v>
      </c>
      <c r="B186" s="5029"/>
      <c r="C186" s="1493">
        <v>1.4999999999999999E-2</v>
      </c>
      <c r="D186" s="611">
        <f>(D180+D181+D182+D183)*C186+E186</f>
        <v>0.44999999999999996</v>
      </c>
      <c r="E186" s="1462"/>
      <c r="F186" s="611">
        <f>(F180+F181)*C186</f>
        <v>0</v>
      </c>
      <c r="G186" s="611">
        <f>(G180+G181+G182+G183)*C186</f>
        <v>0</v>
      </c>
      <c r="H186" s="611">
        <f>(H180+H181+H182+H183)*C186</f>
        <v>0</v>
      </c>
      <c r="I186" s="579">
        <f t="shared" si="34"/>
        <v>0.44999999999999996</v>
      </c>
    </row>
    <row r="187" spans="1:13">
      <c r="A187" s="5146" t="s">
        <v>458</v>
      </c>
      <c r="B187" s="5029"/>
      <c r="C187" s="578">
        <v>0.05</v>
      </c>
      <c r="D187" s="611">
        <f>(D180+D181)*C187+E187</f>
        <v>1.5</v>
      </c>
      <c r="E187" s="1462"/>
      <c r="F187" s="611">
        <f>(F180+F181)*C187</f>
        <v>0</v>
      </c>
      <c r="G187" s="611">
        <f>(G180+G181)*C187</f>
        <v>0</v>
      </c>
      <c r="H187" s="611">
        <f>(H180+H181)*C187</f>
        <v>0</v>
      </c>
      <c r="I187" s="579">
        <f t="shared" si="34"/>
        <v>1.5</v>
      </c>
    </row>
    <row r="188" spans="1:13">
      <c r="A188" s="5146" t="s">
        <v>459</v>
      </c>
      <c r="B188" s="5029"/>
      <c r="C188" s="670">
        <v>5.0000000000000001E-3</v>
      </c>
      <c r="D188" s="706">
        <f>(D181+D183)*C188+E188</f>
        <v>0.06</v>
      </c>
      <c r="E188" s="1462"/>
      <c r="F188" s="706">
        <f>F181*C188</f>
        <v>0</v>
      </c>
      <c r="G188" s="706">
        <f>(G181+G183)*C188</f>
        <v>0</v>
      </c>
      <c r="H188" s="706">
        <f>(H181+H183)*C188</f>
        <v>0</v>
      </c>
      <c r="I188" s="579">
        <f>D188+F188+G188+H188</f>
        <v>0.06</v>
      </c>
    </row>
    <row r="189" spans="1:13">
      <c r="A189" s="5142" t="s">
        <v>55</v>
      </c>
      <c r="B189" s="5143"/>
      <c r="C189" s="670">
        <v>7.0000000000000007E-2</v>
      </c>
      <c r="D189" s="707">
        <f>(D182+D183)*C189</f>
        <v>0</v>
      </c>
      <c r="E189" s="1462"/>
      <c r="F189" s="707"/>
      <c r="G189" s="707">
        <f>(G182+G183)*C189</f>
        <v>0</v>
      </c>
      <c r="H189" s="707">
        <f>(H182+H183)*C189</f>
        <v>0</v>
      </c>
      <c r="I189" s="579">
        <f>D189+F189+G189+H189</f>
        <v>0</v>
      </c>
    </row>
    <row r="190" spans="1:13" ht="15.75" thickBot="1"/>
    <row r="191" spans="1:13" ht="24" customHeight="1">
      <c r="A191" s="5042" t="s">
        <v>597</v>
      </c>
      <c r="B191" s="5043"/>
      <c r="C191" s="5043"/>
      <c r="D191" s="1464"/>
      <c r="E191" s="1464"/>
      <c r="F191" s="1465"/>
      <c r="G191" s="5032">
        <f>G77</f>
        <v>43358</v>
      </c>
      <c r="H191" s="5032"/>
      <c r="I191" s="5033"/>
      <c r="K191" s="5034"/>
      <c r="L191" s="5034"/>
      <c r="M191" s="1416"/>
    </row>
    <row r="192" spans="1:13" ht="24" customHeight="1">
      <c r="A192" s="5044"/>
      <c r="B192" s="5045"/>
      <c r="C192" s="5045"/>
      <c r="D192" s="1747">
        <v>0.22916666666666666</v>
      </c>
      <c r="E192" s="1748" t="s">
        <v>375</v>
      </c>
      <c r="F192" s="1751">
        <v>0.47916666666666669</v>
      </c>
      <c r="G192" s="1749">
        <v>0.66666666666666663</v>
      </c>
      <c r="H192" s="1750">
        <v>0.8125</v>
      </c>
      <c r="I192" s="5035" t="s">
        <v>154</v>
      </c>
      <c r="K192" s="2119"/>
      <c r="L192" s="2119"/>
      <c r="M192" s="1416"/>
    </row>
    <row r="193" spans="1:9" ht="15" customHeight="1" thickBot="1">
      <c r="A193" s="5151">
        <v>1</v>
      </c>
      <c r="B193" s="5152"/>
      <c r="C193" s="5153" t="s">
        <v>462</v>
      </c>
      <c r="D193" s="649">
        <f>'Оз Основная продукция'!D96</f>
        <v>220</v>
      </c>
      <c r="E193" s="1752"/>
      <c r="F193" s="650"/>
      <c r="G193" s="1753"/>
      <c r="H193" s="1753"/>
      <c r="I193" s="5036"/>
    </row>
    <row r="194" spans="1:9" ht="29.25" customHeight="1">
      <c r="A194" s="1755" t="s">
        <v>465</v>
      </c>
      <c r="B194" s="1756">
        <v>0.35</v>
      </c>
      <c r="C194" s="5154"/>
      <c r="D194" s="1495">
        <f>B194*D193/A193</f>
        <v>77</v>
      </c>
      <c r="E194" s="1754"/>
      <c r="F194" s="1495">
        <f>B194*F193/A193</f>
        <v>0</v>
      </c>
      <c r="G194" s="1495">
        <f>B194*G193/A193</f>
        <v>0</v>
      </c>
      <c r="H194" s="1495">
        <f>B194*H193/A193</f>
        <v>0</v>
      </c>
      <c r="I194" s="5036"/>
    </row>
    <row r="195" spans="1:9" ht="15" customHeight="1">
      <c r="A195" s="534" t="s">
        <v>466</v>
      </c>
      <c r="B195" s="651">
        <v>0.15</v>
      </c>
      <c r="C195" s="5154"/>
      <c r="D195" s="1495">
        <f>B195*D193/A193</f>
        <v>33</v>
      </c>
      <c r="E195" s="1754"/>
      <c r="F195" s="1495">
        <f t="shared" ref="F195:F197" si="35">B195*F194/B194</f>
        <v>0</v>
      </c>
      <c r="G195" s="1495">
        <f t="shared" ref="G195:G197" si="36">B195*G194/B194</f>
        <v>0</v>
      </c>
      <c r="H195" s="1495">
        <f t="shared" ref="H195:H197" si="37">B195*H194/B194</f>
        <v>0</v>
      </c>
      <c r="I195" s="5036"/>
    </row>
    <row r="196" spans="1:9" ht="15" customHeight="1">
      <c r="A196" s="534" t="s">
        <v>463</v>
      </c>
      <c r="B196" s="651">
        <v>0.35</v>
      </c>
      <c r="C196" s="5154"/>
      <c r="D196" s="1495">
        <f>B196*D193/A193</f>
        <v>77</v>
      </c>
      <c r="E196" s="1754"/>
      <c r="F196" s="1495">
        <f t="shared" si="35"/>
        <v>0</v>
      </c>
      <c r="G196" s="1495">
        <f t="shared" si="36"/>
        <v>0</v>
      </c>
      <c r="H196" s="1495">
        <f t="shared" si="37"/>
        <v>0</v>
      </c>
      <c r="I196" s="5036"/>
    </row>
    <row r="197" spans="1:9" ht="15" customHeight="1" thickBot="1">
      <c r="A197" s="539" t="s">
        <v>464</v>
      </c>
      <c r="B197" s="1757">
        <v>0.25</v>
      </c>
      <c r="C197" s="5154"/>
      <c r="D197" s="1495">
        <f>B197*D193/A193</f>
        <v>55</v>
      </c>
      <c r="E197" s="1754"/>
      <c r="F197" s="1495">
        <f t="shared" si="35"/>
        <v>0</v>
      </c>
      <c r="G197" s="1495">
        <f t="shared" si="36"/>
        <v>0</v>
      </c>
      <c r="H197" s="1495">
        <f t="shared" si="37"/>
        <v>0</v>
      </c>
      <c r="I197" s="5036"/>
    </row>
    <row r="198" spans="1:9" ht="15" customHeight="1">
      <c r="A198" s="1758" t="s">
        <v>532</v>
      </c>
      <c r="B198" s="1759"/>
      <c r="C198" s="5154"/>
      <c r="D198" s="1495">
        <f>B198*D193/A193</f>
        <v>0</v>
      </c>
      <c r="E198" s="1754"/>
      <c r="F198" s="1495"/>
      <c r="G198" s="1495">
        <f>B198*G193/A193</f>
        <v>0</v>
      </c>
      <c r="H198" s="1495">
        <f>B198*H193/A193</f>
        <v>0</v>
      </c>
      <c r="I198" s="5036"/>
    </row>
    <row r="199" spans="1:9" ht="15" customHeight="1">
      <c r="A199" s="1760" t="s">
        <v>533</v>
      </c>
      <c r="B199" s="1761"/>
      <c r="C199" s="5154"/>
      <c r="D199" s="1495">
        <f>B199*D193/A193</f>
        <v>0</v>
      </c>
      <c r="E199" s="1754"/>
      <c r="F199" s="1495"/>
      <c r="G199" s="1495">
        <f>B199*G193/A193</f>
        <v>0</v>
      </c>
      <c r="H199" s="1495">
        <f>B199*H193/A193</f>
        <v>0</v>
      </c>
      <c r="I199" s="5036"/>
    </row>
    <row r="200" spans="1:9" ht="15" customHeight="1">
      <c r="A200" s="1760" t="s">
        <v>534</v>
      </c>
      <c r="B200" s="1761"/>
      <c r="C200" s="5154"/>
      <c r="D200" s="1495">
        <f>B200*D193/A193</f>
        <v>0</v>
      </c>
      <c r="E200" s="1754"/>
      <c r="F200" s="1495"/>
      <c r="G200" s="1495">
        <f>B200*G193/A193</f>
        <v>0</v>
      </c>
      <c r="H200" s="1495">
        <f>B200*H193/A193</f>
        <v>0</v>
      </c>
      <c r="I200" s="5036"/>
    </row>
    <row r="201" spans="1:9" ht="15" customHeight="1" thickBot="1">
      <c r="A201" s="1762" t="s">
        <v>535</v>
      </c>
      <c r="B201" s="1763"/>
      <c r="C201" s="5154"/>
      <c r="D201" s="1495">
        <f>B201*D193/A193</f>
        <v>0</v>
      </c>
      <c r="E201" s="1754"/>
      <c r="F201" s="1495"/>
      <c r="G201" s="1495">
        <f>B201*G193/A193</f>
        <v>0</v>
      </c>
      <c r="H201" s="1495">
        <f>B201*H193/A193</f>
        <v>0</v>
      </c>
      <c r="I201" s="5036"/>
    </row>
    <row r="202" spans="1:9" ht="15" customHeight="1">
      <c r="A202" s="1764" t="s">
        <v>536</v>
      </c>
      <c r="B202" s="1765"/>
      <c r="C202" s="5154"/>
      <c r="D202" s="1495">
        <f>B202*D193/A193</f>
        <v>0</v>
      </c>
      <c r="E202" s="1754"/>
      <c r="F202" s="1495"/>
      <c r="G202" s="1495">
        <f>B202*G193/A193</f>
        <v>0</v>
      </c>
      <c r="H202" s="1495">
        <f>B202*H193/A193</f>
        <v>0</v>
      </c>
      <c r="I202" s="5036"/>
    </row>
    <row r="203" spans="1:9" ht="15" customHeight="1">
      <c r="A203" s="1766" t="s">
        <v>537</v>
      </c>
      <c r="B203" s="1767"/>
      <c r="C203" s="5154"/>
      <c r="D203" s="1495">
        <f>B203*D193/A193</f>
        <v>0</v>
      </c>
      <c r="E203" s="1754"/>
      <c r="F203" s="1495"/>
      <c r="G203" s="1495">
        <f>B203*G193/A193</f>
        <v>0</v>
      </c>
      <c r="H203" s="1495">
        <f>B203*H193/A193</f>
        <v>0</v>
      </c>
      <c r="I203" s="5036"/>
    </row>
    <row r="204" spans="1:9" ht="15" customHeight="1">
      <c r="A204" s="1766" t="s">
        <v>538</v>
      </c>
      <c r="B204" s="1767"/>
      <c r="C204" s="5154"/>
      <c r="D204" s="1495">
        <f>B204*D193/A193</f>
        <v>0</v>
      </c>
      <c r="E204" s="1754"/>
      <c r="F204" s="1495"/>
      <c r="G204" s="1495">
        <f>B204*G193/A193</f>
        <v>0</v>
      </c>
      <c r="H204" s="1495">
        <f>B204*H193/A193</f>
        <v>0</v>
      </c>
      <c r="I204" s="5036"/>
    </row>
    <row r="205" spans="1:9" ht="15" customHeight="1" thickBot="1">
      <c r="A205" s="1768" t="s">
        <v>539</v>
      </c>
      <c r="B205" s="1769"/>
      <c r="C205" s="5155"/>
      <c r="D205" s="1495">
        <f>B205*D193/A193</f>
        <v>0</v>
      </c>
      <c r="E205" s="1754"/>
      <c r="F205" s="1495"/>
      <c r="G205" s="1495">
        <f>B205*G193/A193</f>
        <v>0</v>
      </c>
      <c r="H205" s="1495">
        <f>B205*H193/A193</f>
        <v>0</v>
      </c>
      <c r="I205" s="5037"/>
    </row>
    <row r="206" spans="1:9" ht="15" customHeight="1">
      <c r="A206" s="5144" t="s">
        <v>39</v>
      </c>
      <c r="B206" s="5145"/>
      <c r="C206" s="583">
        <v>2.1999999999999999E-2</v>
      </c>
      <c r="D206" s="1497">
        <f>(D194+D195+D196+D197+D198+D199+D200+D201+D202+D203+D204+D205)*C206+E206+D222</f>
        <v>7.5990000000000002</v>
      </c>
      <c r="E206" s="1498">
        <v>2</v>
      </c>
      <c r="F206" s="1497">
        <f>(F194+F195+F196+F197)*C206+F222</f>
        <v>0</v>
      </c>
      <c r="G206" s="1497">
        <f>(G194+G195+G196+G197+G198+G199+G200+G201+G202+G203+G204+G205)*C206+G222</f>
        <v>0</v>
      </c>
      <c r="H206" s="1497">
        <f>(H194+H195+H196+H197+H198+H199+H200+H201+H202+H203+H204+H205)*C206+H222</f>
        <v>0</v>
      </c>
      <c r="I206" s="569">
        <f>D206+F206+G206+H206</f>
        <v>7.5990000000000002</v>
      </c>
    </row>
    <row r="207" spans="1:9" ht="15" customHeight="1">
      <c r="A207" s="5146" t="s">
        <v>44</v>
      </c>
      <c r="B207" s="5029"/>
      <c r="C207" s="578">
        <v>1.2E-2</v>
      </c>
      <c r="D207" s="611">
        <f>(D194+D195+D196+D197+D198+D199+D200+D201+D202+D203+D204+D205)*C207+E207+D223</f>
        <v>3.1040000000000001</v>
      </c>
      <c r="E207" s="1462"/>
      <c r="F207" s="611">
        <f>(F194+F195+F196+F197)*C207+F223</f>
        <v>0</v>
      </c>
      <c r="G207" s="611">
        <f>(G194+G195+G196+G197+G198+G199+G200+G201+G202+G203+G204+G205)*C207+G223</f>
        <v>0</v>
      </c>
      <c r="H207" s="611">
        <f>(H194+H195+H196+H197+H198+H199+H200+H201+H202+H203+H204+H205)*C207+H223</f>
        <v>0</v>
      </c>
      <c r="I207" s="579">
        <f t="shared" ref="I207:I210" si="38">D207+F207+G207+H207</f>
        <v>3.1040000000000001</v>
      </c>
    </row>
    <row r="208" spans="1:9">
      <c r="A208" s="5146" t="s">
        <v>45</v>
      </c>
      <c r="B208" s="5029"/>
      <c r="C208" s="578">
        <v>3.5999999999999997E-2</v>
      </c>
      <c r="D208" s="611">
        <f>(D194+D195+D196+D197+D198+D199+D200+D201+D202+D203+D204+D205)*C208+E208+D224</f>
        <v>9.0869999999999997</v>
      </c>
      <c r="E208" s="1462"/>
      <c r="F208" s="611">
        <f>(F194+F195+F196+F197)*C208+F224</f>
        <v>0</v>
      </c>
      <c r="G208" s="611">
        <f>(G194+G195+G196+G197+G198+G199+G200+G201+G202+G203+G204+G205)*C208+G224</f>
        <v>0</v>
      </c>
      <c r="H208" s="611">
        <f>(H194+H195+H196+H197+H198+H199+H200+H201+H202+H203+H204+H205)*C208+H224</f>
        <v>0</v>
      </c>
      <c r="I208" s="579">
        <f t="shared" si="38"/>
        <v>9.0869999999999997</v>
      </c>
    </row>
    <row r="209" spans="1:9">
      <c r="A209" s="5146" t="s">
        <v>458</v>
      </c>
      <c r="B209" s="5029"/>
      <c r="C209" s="578">
        <v>7.0000000000000007E-2</v>
      </c>
      <c r="D209" s="611">
        <f>(D194+D195+D196+D197+D198+D199+D200+D201)*C209+E209+D225</f>
        <v>18.190000000000001</v>
      </c>
      <c r="E209" s="1462"/>
      <c r="F209" s="611">
        <f>(F194+F195+F196+F197)*C209+F225</f>
        <v>0</v>
      </c>
      <c r="G209" s="611">
        <f>(G194+G195+G196+G197+G198+G199+G200+G201)*C209+G225</f>
        <v>0</v>
      </c>
      <c r="H209" s="611">
        <f>(H194+H195+H196+H197+H198+H199+H200+H201)*C209+H225</f>
        <v>0</v>
      </c>
      <c r="I209" s="579">
        <f t="shared" si="38"/>
        <v>18.190000000000001</v>
      </c>
    </row>
    <row r="210" spans="1:9">
      <c r="A210" s="5146" t="s">
        <v>459</v>
      </c>
      <c r="B210" s="5029"/>
      <c r="C210" s="670">
        <v>0.01</v>
      </c>
      <c r="D210" s="706">
        <f>(D195+D197+D199+D201+D203+D205)*C210+E210+D226</f>
        <v>0.93</v>
      </c>
      <c r="E210" s="1462"/>
      <c r="F210" s="706">
        <f>(F195+F197)*C210+F226</f>
        <v>0</v>
      </c>
      <c r="G210" s="706">
        <f>(G195+G197+G199+G201+G203+G205)*C210+G226</f>
        <v>0</v>
      </c>
      <c r="H210" s="706">
        <f>(H195+H197+H199+H201+H203+H205)*C210+H226</f>
        <v>0</v>
      </c>
      <c r="I210" s="579">
        <f t="shared" si="38"/>
        <v>0.93</v>
      </c>
    </row>
    <row r="211" spans="1:9" s="526" customFormat="1">
      <c r="A211" s="5146" t="s">
        <v>460</v>
      </c>
      <c r="B211" s="5029"/>
      <c r="C211" s="670">
        <v>2E-3</v>
      </c>
      <c r="D211" s="707">
        <f>(D196+D197+D200+D201+D204+D205)*C211+E211</f>
        <v>1.264</v>
      </c>
      <c r="E211" s="1446">
        <v>1</v>
      </c>
      <c r="F211" s="707">
        <f>(F196+F197)*C211</f>
        <v>0</v>
      </c>
      <c r="G211" s="707">
        <f>(G196+G197+G200+G201+G204+G205)*C211</f>
        <v>0</v>
      </c>
      <c r="H211" s="707">
        <f>(H196+H197+H200+H201+H204+H205)*C211</f>
        <v>0</v>
      </c>
      <c r="I211" s="579">
        <f>D211+F211+G211+H211</f>
        <v>1.264</v>
      </c>
    </row>
    <row r="212" spans="1:9" s="526" customFormat="1">
      <c r="A212" s="5146" t="s">
        <v>500</v>
      </c>
      <c r="B212" s="5029"/>
      <c r="C212" s="670">
        <v>2.5000000000000001E-2</v>
      </c>
      <c r="D212" s="707">
        <f>(D196+D197+D200+D201+D204+D205)*C212</f>
        <v>3.3000000000000003</v>
      </c>
      <c r="E212" s="1446"/>
      <c r="F212" s="707">
        <f>(F196+F197)*C212</f>
        <v>0</v>
      </c>
      <c r="G212" s="707">
        <f>(G196+G197+G200+G201+G204+G205)*C212</f>
        <v>0</v>
      </c>
      <c r="H212" s="707">
        <f>(H196+H197+H200+H201+H204+H205)*C212</f>
        <v>0</v>
      </c>
      <c r="I212" s="579">
        <f>D212+F212+G212+H212</f>
        <v>3.3000000000000003</v>
      </c>
    </row>
    <row r="213" spans="1:9" s="526" customFormat="1">
      <c r="A213" s="1772" t="s">
        <v>430</v>
      </c>
      <c r="B213" s="1773"/>
      <c r="C213" s="670">
        <v>0.02</v>
      </c>
      <c r="D213" s="707">
        <f>(D198+D199+D200+D201)*C213+E213</f>
        <v>0</v>
      </c>
      <c r="E213" s="1446"/>
      <c r="F213" s="707"/>
      <c r="G213" s="707">
        <f>(G198+G199+G200+G201)*C213</f>
        <v>0</v>
      </c>
      <c r="H213" s="707">
        <f>(H198+H199+H200+H201)*C213</f>
        <v>0</v>
      </c>
      <c r="I213" s="579">
        <f t="shared" ref="I213:I215" si="39">D213+F213+G213+H213</f>
        <v>0</v>
      </c>
    </row>
    <row r="214" spans="1:9" s="526" customFormat="1">
      <c r="A214" s="1772" t="s">
        <v>315</v>
      </c>
      <c r="B214" s="1773"/>
      <c r="C214" s="670">
        <v>0.02</v>
      </c>
      <c r="D214" s="707">
        <f>(D199+D200+D201+D198)*C214+E214</f>
        <v>0</v>
      </c>
      <c r="E214" s="1446"/>
      <c r="F214" s="707"/>
      <c r="G214" s="707">
        <f>(G199+G200+G201+G198)*C214</f>
        <v>0</v>
      </c>
      <c r="H214" s="707">
        <f>(H199+H200+H201+H198)*C214</f>
        <v>0</v>
      </c>
      <c r="I214" s="579">
        <f t="shared" si="39"/>
        <v>0</v>
      </c>
    </row>
    <row r="215" spans="1:9" s="526" customFormat="1">
      <c r="A215" s="1772" t="s">
        <v>55</v>
      </c>
      <c r="B215" s="1773"/>
      <c r="C215" s="670">
        <v>7.0000000000000007E-2</v>
      </c>
      <c r="D215" s="707">
        <f>E215</f>
        <v>1</v>
      </c>
      <c r="E215" s="1446">
        <v>1</v>
      </c>
      <c r="F215" s="707"/>
      <c r="G215" s="707">
        <f>(G202+G203+G204+G205)*C215+G227</f>
        <v>0</v>
      </c>
      <c r="H215" s="707">
        <f>(H202+H203+H204+H205)*C215+H227</f>
        <v>0</v>
      </c>
      <c r="I215" s="579">
        <f t="shared" si="39"/>
        <v>1</v>
      </c>
    </row>
    <row r="216" spans="1:9" s="526" customFormat="1" ht="13.5" thickBot="1">
      <c r="A216"/>
      <c r="B216"/>
      <c r="C216"/>
      <c r="D216"/>
      <c r="E216"/>
      <c r="F216"/>
      <c r="G216"/>
      <c r="H216"/>
      <c r="I216"/>
    </row>
    <row r="217" spans="1:9" s="526" customFormat="1" ht="15.75">
      <c r="A217" s="5147">
        <v>1</v>
      </c>
      <c r="B217" s="5148"/>
      <c r="C217" s="5149" t="s">
        <v>24</v>
      </c>
      <c r="D217" s="1500">
        <f>'Оз Основная продукция'!D97</f>
        <v>25</v>
      </c>
      <c r="E217" s="1501"/>
      <c r="F217" s="1502"/>
      <c r="G217" s="1503"/>
      <c r="H217" s="1504"/>
      <c r="I217" s="5150" t="s">
        <v>154</v>
      </c>
    </row>
    <row r="218" spans="1:9" s="526" customFormat="1" ht="15" customHeight="1">
      <c r="A218" s="534" t="s">
        <v>467</v>
      </c>
      <c r="B218" s="1496">
        <v>0.6</v>
      </c>
      <c r="C218" s="5149"/>
      <c r="D218" s="1494">
        <f>B218*D217/A217</f>
        <v>15</v>
      </c>
      <c r="E218" s="1754"/>
      <c r="F218" s="1495">
        <f>B218*F217/A217</f>
        <v>0</v>
      </c>
      <c r="G218" s="1495">
        <f>B218*G217/A217</f>
        <v>0</v>
      </c>
      <c r="H218" s="1495">
        <f>B218*H217/A217</f>
        <v>0</v>
      </c>
      <c r="I218" s="5150"/>
    </row>
    <row r="219" spans="1:9" s="526" customFormat="1" ht="15.75" customHeight="1">
      <c r="A219" s="652" t="s">
        <v>468</v>
      </c>
      <c r="B219" s="1496">
        <v>0.4</v>
      </c>
      <c r="C219" s="5149"/>
      <c r="D219" s="1494">
        <f>B219*D217/A217</f>
        <v>10</v>
      </c>
      <c r="E219" s="1754"/>
      <c r="F219" s="1495">
        <f>B219*F217/A217</f>
        <v>0</v>
      </c>
      <c r="G219" s="1495">
        <f>B219*G217/A217</f>
        <v>0</v>
      </c>
      <c r="H219" s="1495">
        <f t="shared" ref="H219" si="40">B219*H218/B218</f>
        <v>0</v>
      </c>
      <c r="I219" s="5150"/>
    </row>
    <row r="220" spans="1:9" s="526" customFormat="1" ht="15" customHeight="1">
      <c r="A220" s="1499" t="s">
        <v>540</v>
      </c>
      <c r="B220" s="1770"/>
      <c r="C220" s="5149"/>
      <c r="D220" s="1494">
        <f>B220*D217/A217</f>
        <v>0</v>
      </c>
      <c r="E220" s="1754"/>
      <c r="F220" s="1495"/>
      <c r="G220" s="1495">
        <f>B220*G217/A217</f>
        <v>0</v>
      </c>
      <c r="H220" s="1495">
        <f>B220*H217/A217</f>
        <v>0</v>
      </c>
      <c r="I220" s="5150"/>
    </row>
    <row r="221" spans="1:9" s="526" customFormat="1" ht="15" customHeight="1">
      <c r="A221" s="1499" t="s">
        <v>541</v>
      </c>
      <c r="B221" s="1770"/>
      <c r="C221" s="5149"/>
      <c r="D221" s="1494">
        <f>B221*D217/A217</f>
        <v>0</v>
      </c>
      <c r="E221" s="1754"/>
      <c r="F221" s="1495"/>
      <c r="G221" s="1495">
        <f>B221*G217/A217</f>
        <v>0</v>
      </c>
      <c r="H221" s="1495">
        <f>B221*H217/A217</f>
        <v>0</v>
      </c>
      <c r="I221" s="5150"/>
    </row>
    <row r="222" spans="1:9">
      <c r="A222" s="5144" t="s">
        <v>39</v>
      </c>
      <c r="B222" s="5145"/>
      <c r="C222" s="583">
        <v>1.0999999999999999E-2</v>
      </c>
      <c r="D222" s="1497">
        <f>(D218+D219+D220+D221)*C222+E222</f>
        <v>0.27499999999999997</v>
      </c>
      <c r="E222" s="1498"/>
      <c r="F222" s="1497">
        <f>(F218+F219)*C222</f>
        <v>0</v>
      </c>
      <c r="G222" s="1497">
        <f>(G218+G219+G220+G221)*C222</f>
        <v>0</v>
      </c>
      <c r="H222" s="1497">
        <f>(H218+H219+H220+H221)*C222</f>
        <v>0</v>
      </c>
      <c r="I222" s="584">
        <f>D222+F222+G222+H222</f>
        <v>0.27499999999999997</v>
      </c>
    </row>
    <row r="223" spans="1:9">
      <c r="A223" s="5146" t="s">
        <v>44</v>
      </c>
      <c r="B223" s="5029"/>
      <c r="C223" s="578">
        <v>8.0000000000000002E-3</v>
      </c>
      <c r="D223" s="611">
        <f>(D218+D219+D220+D221)*C223+E223</f>
        <v>0.2</v>
      </c>
      <c r="E223" s="1462"/>
      <c r="F223" s="611">
        <f>(F218+F219)*C223</f>
        <v>0</v>
      </c>
      <c r="G223" s="611">
        <f>(G218+G219+G220+G221)*C223</f>
        <v>0</v>
      </c>
      <c r="H223" s="611">
        <f>(H218+H219+H220+H221)*C223</f>
        <v>0</v>
      </c>
      <c r="I223" s="579">
        <f t="shared" ref="I223:I225" si="41">D223+F223+G223+H223</f>
        <v>0.2</v>
      </c>
    </row>
    <row r="224" spans="1:9">
      <c r="A224" s="5146" t="s">
        <v>45</v>
      </c>
      <c r="B224" s="5029"/>
      <c r="C224" s="1493">
        <v>1.4999999999999999E-2</v>
      </c>
      <c r="D224" s="611">
        <f>(D218+D219+D220+D221)*C224+E224</f>
        <v>0.375</v>
      </c>
      <c r="E224" s="1462"/>
      <c r="F224" s="611">
        <f>(F218+F219)*C224</f>
        <v>0</v>
      </c>
      <c r="G224" s="611">
        <f>(G218+G219+G220+G221)*C224</f>
        <v>0</v>
      </c>
      <c r="H224" s="611">
        <f>(H218+H219+H220+H221)*C224</f>
        <v>0</v>
      </c>
      <c r="I224" s="579">
        <f t="shared" si="41"/>
        <v>0.375</v>
      </c>
    </row>
    <row r="225" spans="1:13">
      <c r="A225" s="5146" t="s">
        <v>458</v>
      </c>
      <c r="B225" s="5029"/>
      <c r="C225" s="578">
        <v>0.05</v>
      </c>
      <c r="D225" s="611">
        <f>(D218+D219)*C225+E225</f>
        <v>1.25</v>
      </c>
      <c r="E225" s="1462"/>
      <c r="F225" s="611">
        <f>(F218+F219)*C225</f>
        <v>0</v>
      </c>
      <c r="G225" s="611">
        <f>(G218+G219)*C225</f>
        <v>0</v>
      </c>
      <c r="H225" s="611">
        <f>(H218+H219)*C225</f>
        <v>0</v>
      </c>
      <c r="I225" s="579">
        <f t="shared" si="41"/>
        <v>1.25</v>
      </c>
    </row>
    <row r="226" spans="1:13">
      <c r="A226" s="5146" t="s">
        <v>459</v>
      </c>
      <c r="B226" s="5029"/>
      <c r="C226" s="670">
        <v>5.0000000000000001E-3</v>
      </c>
      <c r="D226" s="706">
        <f>(D219+D221)*C226+E226</f>
        <v>0.05</v>
      </c>
      <c r="E226" s="1462"/>
      <c r="F226" s="706">
        <f>F219*C226</f>
        <v>0</v>
      </c>
      <c r="G226" s="706">
        <f>(G219+G221)*C226</f>
        <v>0</v>
      </c>
      <c r="H226" s="706">
        <f>(H219+H221)*C226</f>
        <v>0</v>
      </c>
      <c r="I226" s="579">
        <f>D226+F226+G226+H226</f>
        <v>0.05</v>
      </c>
    </row>
    <row r="227" spans="1:13">
      <c r="A227" s="5142" t="s">
        <v>55</v>
      </c>
      <c r="B227" s="5143"/>
      <c r="C227" s="670">
        <v>7.0000000000000007E-2</v>
      </c>
      <c r="D227" s="707">
        <f>(D220+D221)*C227</f>
        <v>0</v>
      </c>
      <c r="E227" s="1462"/>
      <c r="F227" s="707"/>
      <c r="G227" s="707">
        <f>(G220+G221)*C227</f>
        <v>0</v>
      </c>
      <c r="H227" s="707">
        <f>(H220+H221)*C227</f>
        <v>0</v>
      </c>
      <c r="I227" s="579">
        <f>D227+F227+G227+H227</f>
        <v>0</v>
      </c>
    </row>
    <row r="228" spans="1:13" ht="15.75" thickBot="1"/>
    <row r="229" spans="1:13" ht="24" customHeight="1">
      <c r="A229" s="5042" t="s">
        <v>626</v>
      </c>
      <c r="B229" s="5043"/>
      <c r="C229" s="5043"/>
      <c r="D229" s="1464"/>
      <c r="E229" s="1464"/>
      <c r="F229" s="1465"/>
      <c r="G229" s="5032">
        <f>G115</f>
        <v>43358</v>
      </c>
      <c r="H229" s="5032"/>
      <c r="I229" s="5033"/>
      <c r="K229" s="5034"/>
      <c r="L229" s="5034"/>
      <c r="M229" s="1416"/>
    </row>
    <row r="230" spans="1:13" ht="24" customHeight="1">
      <c r="A230" s="5044"/>
      <c r="B230" s="5045"/>
      <c r="C230" s="5045"/>
      <c r="D230" s="1747">
        <v>0.22916666666666666</v>
      </c>
      <c r="E230" s="1748" t="s">
        <v>375</v>
      </c>
      <c r="F230" s="1751">
        <v>0.47916666666666669</v>
      </c>
      <c r="G230" s="1749">
        <v>0.66666666666666663</v>
      </c>
      <c r="H230" s="1750">
        <v>0.8125</v>
      </c>
      <c r="I230" s="5035" t="s">
        <v>154</v>
      </c>
      <c r="K230" s="2211"/>
      <c r="L230" s="2211"/>
      <c r="M230" s="1416"/>
    </row>
    <row r="231" spans="1:13" ht="15" customHeight="1" thickBot="1">
      <c r="A231" s="5151">
        <v>1</v>
      </c>
      <c r="B231" s="5152"/>
      <c r="C231" s="5153" t="s">
        <v>462</v>
      </c>
      <c r="D231" s="649">
        <f>'Оз Основная продукция'!D114</f>
        <v>0</v>
      </c>
      <c r="E231" s="1752"/>
      <c r="F231" s="650"/>
      <c r="G231" s="1753"/>
      <c r="H231" s="1753"/>
      <c r="I231" s="5036"/>
    </row>
    <row r="232" spans="1:13" ht="29.25" customHeight="1">
      <c r="A232" s="1755" t="s">
        <v>465</v>
      </c>
      <c r="B232" s="1756">
        <v>0.35</v>
      </c>
      <c r="C232" s="5154"/>
      <c r="D232" s="1495">
        <f>B232*D231/A231</f>
        <v>0</v>
      </c>
      <c r="E232" s="1754"/>
      <c r="F232" s="1495">
        <f>B232*F231/A231</f>
        <v>0</v>
      </c>
      <c r="G232" s="1495">
        <f>B232*G231/A231</f>
        <v>0</v>
      </c>
      <c r="H232" s="1495">
        <f>B232*H231/A231</f>
        <v>0</v>
      </c>
      <c r="I232" s="5036"/>
    </row>
    <row r="233" spans="1:13" ht="15" customHeight="1">
      <c r="A233" s="534" t="s">
        <v>466</v>
      </c>
      <c r="B233" s="651">
        <v>0.15</v>
      </c>
      <c r="C233" s="5154"/>
      <c r="D233" s="1495">
        <f>B233*D231/A231</f>
        <v>0</v>
      </c>
      <c r="E233" s="1754"/>
      <c r="F233" s="1495">
        <f t="shared" ref="F233:F235" si="42">B233*F232/B232</f>
        <v>0</v>
      </c>
      <c r="G233" s="1495">
        <f t="shared" ref="G233:G235" si="43">B233*G232/B232</f>
        <v>0</v>
      </c>
      <c r="H233" s="1495">
        <f t="shared" ref="H233:H235" si="44">B233*H232/B232</f>
        <v>0</v>
      </c>
      <c r="I233" s="5036"/>
    </row>
    <row r="234" spans="1:13" ht="15" customHeight="1">
      <c r="A234" s="534" t="s">
        <v>463</v>
      </c>
      <c r="B234" s="651">
        <v>0.25</v>
      </c>
      <c r="C234" s="5154"/>
      <c r="D234" s="1495">
        <f>B234*D231/A231</f>
        <v>0</v>
      </c>
      <c r="E234" s="1754"/>
      <c r="F234" s="1495">
        <f t="shared" si="42"/>
        <v>0</v>
      </c>
      <c r="G234" s="1495">
        <f t="shared" si="43"/>
        <v>0</v>
      </c>
      <c r="H234" s="1495">
        <f t="shared" si="44"/>
        <v>0</v>
      </c>
      <c r="I234" s="5036"/>
    </row>
    <row r="235" spans="1:13" ht="15" customHeight="1" thickBot="1">
      <c r="A235" s="539" t="s">
        <v>464</v>
      </c>
      <c r="B235" s="1757">
        <v>0.25</v>
      </c>
      <c r="C235" s="5154"/>
      <c r="D235" s="1495">
        <f>B235*D231/A231</f>
        <v>0</v>
      </c>
      <c r="E235" s="1754"/>
      <c r="F235" s="1495">
        <f t="shared" si="42"/>
        <v>0</v>
      </c>
      <c r="G235" s="1495">
        <f t="shared" si="43"/>
        <v>0</v>
      </c>
      <c r="H235" s="1495">
        <f t="shared" si="44"/>
        <v>0</v>
      </c>
      <c r="I235" s="5036"/>
    </row>
    <row r="236" spans="1:13" ht="15" customHeight="1">
      <c r="A236" s="1758" t="s">
        <v>532</v>
      </c>
      <c r="B236" s="1759"/>
      <c r="C236" s="5154"/>
      <c r="D236" s="1495">
        <f>B236*D231/A231</f>
        <v>0</v>
      </c>
      <c r="E236" s="1754"/>
      <c r="F236" s="1495"/>
      <c r="G236" s="1495">
        <f>B236*G231/A231</f>
        <v>0</v>
      </c>
      <c r="H236" s="1495">
        <f>B236*H231/A231</f>
        <v>0</v>
      </c>
      <c r="I236" s="5036"/>
    </row>
    <row r="237" spans="1:13" ht="15" customHeight="1">
      <c r="A237" s="1760" t="s">
        <v>533</v>
      </c>
      <c r="B237" s="1761"/>
      <c r="C237" s="5154"/>
      <c r="D237" s="1495">
        <f>B237*D231/A231</f>
        <v>0</v>
      </c>
      <c r="E237" s="1754"/>
      <c r="F237" s="1495"/>
      <c r="G237" s="1495">
        <f>B237*G231/A231</f>
        <v>0</v>
      </c>
      <c r="H237" s="1495">
        <f>B237*H231/A231</f>
        <v>0</v>
      </c>
      <c r="I237" s="5036"/>
    </row>
    <row r="238" spans="1:13" ht="15" customHeight="1">
      <c r="A238" s="1760" t="s">
        <v>534</v>
      </c>
      <c r="B238" s="1761"/>
      <c r="C238" s="5154"/>
      <c r="D238" s="1495">
        <f>B238*D231/A231</f>
        <v>0</v>
      </c>
      <c r="E238" s="1754"/>
      <c r="F238" s="1495"/>
      <c r="G238" s="1495">
        <f>B238*G231/A231</f>
        <v>0</v>
      </c>
      <c r="H238" s="1495">
        <f>B238*H231/A231</f>
        <v>0</v>
      </c>
      <c r="I238" s="5036"/>
    </row>
    <row r="239" spans="1:13" ht="15" customHeight="1" thickBot="1">
      <c r="A239" s="1762" t="s">
        <v>535</v>
      </c>
      <c r="B239" s="1763"/>
      <c r="C239" s="5154"/>
      <c r="D239" s="1495">
        <f>B239*D231/A231</f>
        <v>0</v>
      </c>
      <c r="E239" s="1754"/>
      <c r="F239" s="1495"/>
      <c r="G239" s="1495">
        <f>B239*G231/A231</f>
        <v>0</v>
      </c>
      <c r="H239" s="1495">
        <f>B239*H231/A231</f>
        <v>0</v>
      </c>
      <c r="I239" s="5036"/>
    </row>
    <row r="240" spans="1:13" ht="15" customHeight="1">
      <c r="A240" s="1764" t="s">
        <v>536</v>
      </c>
      <c r="B240" s="1765"/>
      <c r="C240" s="5154"/>
      <c r="D240" s="1495">
        <f>B240*D231/A231</f>
        <v>0</v>
      </c>
      <c r="E240" s="1754"/>
      <c r="F240" s="1495"/>
      <c r="G240" s="1495">
        <f>B240*G231/A231</f>
        <v>0</v>
      </c>
      <c r="H240" s="1495">
        <f>B240*H231/A231</f>
        <v>0</v>
      </c>
      <c r="I240" s="5036"/>
    </row>
    <row r="241" spans="1:9" ht="15" customHeight="1">
      <c r="A241" s="1766" t="s">
        <v>537</v>
      </c>
      <c r="B241" s="1767"/>
      <c r="C241" s="5154"/>
      <c r="D241" s="1495">
        <f>B241*D231/A231</f>
        <v>0</v>
      </c>
      <c r="E241" s="1754"/>
      <c r="F241" s="1495"/>
      <c r="G241" s="1495">
        <f>B241*G231/A231</f>
        <v>0</v>
      </c>
      <c r="H241" s="1495">
        <f>B241*H231/A231</f>
        <v>0</v>
      </c>
      <c r="I241" s="5036"/>
    </row>
    <row r="242" spans="1:9" ht="15" customHeight="1">
      <c r="A242" s="1766" t="s">
        <v>538</v>
      </c>
      <c r="B242" s="1767"/>
      <c r="C242" s="5154"/>
      <c r="D242" s="1495">
        <f>B242*D231/A231</f>
        <v>0</v>
      </c>
      <c r="E242" s="1754"/>
      <c r="F242" s="1495"/>
      <c r="G242" s="1495">
        <f>B242*G231/A231</f>
        <v>0</v>
      </c>
      <c r="H242" s="1495">
        <f>B242*H231/A231</f>
        <v>0</v>
      </c>
      <c r="I242" s="5036"/>
    </row>
    <row r="243" spans="1:9" ht="15" customHeight="1" thickBot="1">
      <c r="A243" s="1768" t="s">
        <v>539</v>
      </c>
      <c r="B243" s="1769"/>
      <c r="C243" s="5155"/>
      <c r="D243" s="1495">
        <f>B243*D231/A231</f>
        <v>0</v>
      </c>
      <c r="E243" s="1754"/>
      <c r="F243" s="1495"/>
      <c r="G243" s="1495">
        <f>B243*G231/A231</f>
        <v>0</v>
      </c>
      <c r="H243" s="1495">
        <f>B243*H231/A231</f>
        <v>0</v>
      </c>
      <c r="I243" s="5037"/>
    </row>
    <row r="244" spans="1:9" ht="15" customHeight="1">
      <c r="A244" s="5144" t="s">
        <v>39</v>
      </c>
      <c r="B244" s="5145"/>
      <c r="C244" s="583">
        <v>2.1999999999999999E-2</v>
      </c>
      <c r="D244" s="1497">
        <f>(D232+D233+D234+D235+D236+D237+D238+D239+D240+D241+D242+D243)*C244+E244+D260</f>
        <v>1</v>
      </c>
      <c r="E244" s="1498">
        <v>1</v>
      </c>
      <c r="F244" s="1497">
        <f>(F232+F233+F234+F235)*C244+F260</f>
        <v>0</v>
      </c>
      <c r="G244" s="1497">
        <f>(G232+G233+G234+G235+G236+G237+G238+G239+G240+G241+G242+G243)*C244+G260</f>
        <v>0</v>
      </c>
      <c r="H244" s="1497">
        <f>(H232+H233+H234+H235+H236+H237+H238+H239+H240+H241+H242+H243)*C244+H260</f>
        <v>0</v>
      </c>
      <c r="I244" s="569">
        <f>D244+F244+G244+H244</f>
        <v>1</v>
      </c>
    </row>
    <row r="245" spans="1:9" ht="15" customHeight="1">
      <c r="A245" s="5146" t="s">
        <v>44</v>
      </c>
      <c r="B245" s="5029"/>
      <c r="C245" s="578">
        <v>1.2E-2</v>
      </c>
      <c r="D245" s="611">
        <f>(D232+D233+D234+D235+D236+D237+D238+D239+D240+D241+D242+D243)*C245+E245+D261</f>
        <v>0</v>
      </c>
      <c r="E245" s="1462"/>
      <c r="F245" s="611">
        <f>(F232+F233+F234+F235)*C245+F261</f>
        <v>0</v>
      </c>
      <c r="G245" s="611">
        <f>(G232+G233+G234+G235+G236+G237+G238+G239+G240+G241+G242+G243)*C245+G261</f>
        <v>0</v>
      </c>
      <c r="H245" s="611">
        <f>(H232+H233+H234+H235+H236+H237+H238+H239+H240+H241+H242+H243)*C245+H261</f>
        <v>0</v>
      </c>
      <c r="I245" s="579">
        <f t="shared" ref="I245:I248" si="45">D245+F245+G245+H245</f>
        <v>0</v>
      </c>
    </row>
    <row r="246" spans="1:9">
      <c r="A246" s="5146" t="s">
        <v>45</v>
      </c>
      <c r="B246" s="5029"/>
      <c r="C246" s="578">
        <v>3.5999999999999997E-2</v>
      </c>
      <c r="D246" s="611">
        <f>(D232+D233+D234+D235+D236+D237+D238+D239+D240+D241+D242+D243)*C246+E246+D262</f>
        <v>1</v>
      </c>
      <c r="E246" s="1462">
        <v>1</v>
      </c>
      <c r="F246" s="611">
        <f>(F232+F233+F234+F235)*C246+F262</f>
        <v>0</v>
      </c>
      <c r="G246" s="611">
        <f>(G232+G233+G234+G235+G236+G237+G238+G239+G240+G241+G242+G243)*C246+G262</f>
        <v>0</v>
      </c>
      <c r="H246" s="611">
        <f>(H232+H233+H234+H235+H236+H237+H238+H239+H240+H241+H242+H243)*C246+H262</f>
        <v>0</v>
      </c>
      <c r="I246" s="579">
        <f t="shared" si="45"/>
        <v>1</v>
      </c>
    </row>
    <row r="247" spans="1:9">
      <c r="A247" s="5146" t="s">
        <v>458</v>
      </c>
      <c r="B247" s="5029"/>
      <c r="C247" s="578">
        <v>7.0000000000000007E-2</v>
      </c>
      <c r="D247" s="611">
        <f>(D232+D233+D234+D235+D236+D237+D238+D239)*C247+E247+D263</f>
        <v>1</v>
      </c>
      <c r="E247" s="1462">
        <v>1</v>
      </c>
      <c r="F247" s="611">
        <f>(F232+F233+F234+F235)*C247+F263</f>
        <v>0</v>
      </c>
      <c r="G247" s="611">
        <f>(G232+G233+G234+G235+G236+G237+G238+G239)*C247+G263</f>
        <v>0</v>
      </c>
      <c r="H247" s="611">
        <f>(H232+H233+H234+H235+H236+H237+H238+H239)*C247+H263</f>
        <v>0</v>
      </c>
      <c r="I247" s="579">
        <f t="shared" si="45"/>
        <v>1</v>
      </c>
    </row>
    <row r="248" spans="1:9">
      <c r="A248" s="5146" t="s">
        <v>459</v>
      </c>
      <c r="B248" s="5029"/>
      <c r="C248" s="670">
        <v>0.01</v>
      </c>
      <c r="D248" s="706">
        <f>(D233+D235+D237+D239+D241+D243)*C248+E248+D264</f>
        <v>0</v>
      </c>
      <c r="E248" s="1462"/>
      <c r="F248" s="706">
        <f>(F233+F235)*C248+F264</f>
        <v>0</v>
      </c>
      <c r="G248" s="706">
        <f>(G233+G235+G237+G239+G241+G243)*C248+G264</f>
        <v>0</v>
      </c>
      <c r="H248" s="706">
        <f>(H233+H235+H237+H239+H241+H243)*C248+H264</f>
        <v>0</v>
      </c>
      <c r="I248" s="579">
        <f t="shared" si="45"/>
        <v>0</v>
      </c>
    </row>
    <row r="249" spans="1:9" s="526" customFormat="1">
      <c r="A249" s="5146" t="s">
        <v>460</v>
      </c>
      <c r="B249" s="5029"/>
      <c r="C249" s="670">
        <v>2E-3</v>
      </c>
      <c r="D249" s="707">
        <f>(D234+D235+D238+D239+D242+D243)*C249+E249</f>
        <v>1</v>
      </c>
      <c r="E249" s="1446">
        <v>1</v>
      </c>
      <c r="F249" s="707">
        <f>(F234+F235)*C249</f>
        <v>0</v>
      </c>
      <c r="G249" s="707">
        <f>(G234+G235+G238+G239+G242+G243)*C249</f>
        <v>0</v>
      </c>
      <c r="H249" s="707">
        <f>(H234+H235+H238+H239+H242+H243)*C249</f>
        <v>0</v>
      </c>
      <c r="I249" s="579">
        <f>D249+F249+G249+H249</f>
        <v>1</v>
      </c>
    </row>
    <row r="250" spans="1:9" s="526" customFormat="1">
      <c r="A250" s="5146" t="s">
        <v>500</v>
      </c>
      <c r="B250" s="5029"/>
      <c r="C250" s="670">
        <v>2.5000000000000001E-2</v>
      </c>
      <c r="D250" s="707">
        <f>(D234+D235+D238+D239+D242+D243)*C250</f>
        <v>0</v>
      </c>
      <c r="E250" s="1446">
        <v>3</v>
      </c>
      <c r="F250" s="707">
        <f>(F234+F235)*C250</f>
        <v>0</v>
      </c>
      <c r="G250" s="707">
        <f>(G234+G235+G238+G239+G242+G243)*C250</f>
        <v>0</v>
      </c>
      <c r="H250" s="707">
        <f>(H234+H235+H238+H239+H242+H243)*C250</f>
        <v>0</v>
      </c>
      <c r="I250" s="579">
        <f>D250+F250+G250+H250</f>
        <v>0</v>
      </c>
    </row>
    <row r="251" spans="1:9" s="526" customFormat="1">
      <c r="A251" s="1772" t="s">
        <v>430</v>
      </c>
      <c r="B251" s="1773"/>
      <c r="C251" s="670">
        <v>0.02</v>
      </c>
      <c r="D251" s="707">
        <f>(D236+D237+D238+D239)*C251+E251</f>
        <v>0.5</v>
      </c>
      <c r="E251" s="1446">
        <v>0.5</v>
      </c>
      <c r="F251" s="707"/>
      <c r="G251" s="707">
        <f>(G236+G237+G238+G239)*C251</f>
        <v>0</v>
      </c>
      <c r="H251" s="707">
        <f>(H236+H237+H238+H239)*C251</f>
        <v>0</v>
      </c>
      <c r="I251" s="579">
        <f t="shared" ref="I251:I253" si="46">D251+F251+G251+H251</f>
        <v>0.5</v>
      </c>
    </row>
    <row r="252" spans="1:9" s="526" customFormat="1">
      <c r="A252" s="1772" t="s">
        <v>315</v>
      </c>
      <c r="B252" s="1773"/>
      <c r="C252" s="670">
        <v>0.02</v>
      </c>
      <c r="D252" s="707">
        <f>(D237+D238+D239+D236)*C252+E252</f>
        <v>0.5</v>
      </c>
      <c r="E252" s="1446">
        <v>0.5</v>
      </c>
      <c r="F252" s="707"/>
      <c r="G252" s="707">
        <f>(G237+G238+G239+G236)*C252</f>
        <v>0</v>
      </c>
      <c r="H252" s="707">
        <f>(H237+H238+H239+H236)*C252</f>
        <v>0</v>
      </c>
      <c r="I252" s="579">
        <f t="shared" si="46"/>
        <v>0.5</v>
      </c>
    </row>
    <row r="253" spans="1:9" s="526" customFormat="1">
      <c r="A253" s="1772" t="s">
        <v>55</v>
      </c>
      <c r="B253" s="1773"/>
      <c r="C253" s="670">
        <v>7.0000000000000007E-2</v>
      </c>
      <c r="D253" s="707">
        <f>E253</f>
        <v>0.5</v>
      </c>
      <c r="E253" s="1446">
        <v>0.5</v>
      </c>
      <c r="F253" s="707"/>
      <c r="G253" s="707">
        <f>(G240+G241+G242+G243)*C253+G265</f>
        <v>0</v>
      </c>
      <c r="H253" s="707">
        <f>(H240+H241+H242+H243)*C253+H265</f>
        <v>0</v>
      </c>
      <c r="I253" s="579">
        <f t="shared" si="46"/>
        <v>0.5</v>
      </c>
    </row>
    <row r="254" spans="1:9" s="526" customFormat="1" ht="13.5" thickBot="1">
      <c r="A254"/>
      <c r="B254"/>
      <c r="C254"/>
      <c r="D254"/>
      <c r="E254"/>
      <c r="F254"/>
      <c r="G254"/>
      <c r="H254"/>
      <c r="I254"/>
    </row>
    <row r="255" spans="1:9" s="526" customFormat="1" ht="15.75">
      <c r="A255" s="5147">
        <v>1</v>
      </c>
      <c r="B255" s="5148"/>
      <c r="C255" s="5149" t="s">
        <v>24</v>
      </c>
      <c r="D255" s="1500">
        <f>'Оз Основная продукция'!D115</f>
        <v>0</v>
      </c>
      <c r="E255" s="1501"/>
      <c r="F255" s="1502"/>
      <c r="G255" s="1503"/>
      <c r="H255" s="1504"/>
      <c r="I255" s="5150" t="s">
        <v>154</v>
      </c>
    </row>
    <row r="256" spans="1:9" s="526" customFormat="1" ht="15" customHeight="1">
      <c r="A256" s="534" t="s">
        <v>467</v>
      </c>
      <c r="B256" s="1496">
        <v>0.6</v>
      </c>
      <c r="C256" s="5149"/>
      <c r="D256" s="1494">
        <f>B256*D255/A255</f>
        <v>0</v>
      </c>
      <c r="E256" s="1754"/>
      <c r="F256" s="1495">
        <f>B256*F255/A255</f>
        <v>0</v>
      </c>
      <c r="G256" s="1495">
        <f>B256*G255/A255</f>
        <v>0</v>
      </c>
      <c r="H256" s="1495">
        <f>B256*H255/A255</f>
        <v>0</v>
      </c>
      <c r="I256" s="5150"/>
    </row>
    <row r="257" spans="1:13" s="526" customFormat="1" ht="15.75" customHeight="1">
      <c r="A257" s="652" t="s">
        <v>468</v>
      </c>
      <c r="B257" s="1496">
        <v>0.4</v>
      </c>
      <c r="C257" s="5149"/>
      <c r="D257" s="1494">
        <f>B257*D255/A255</f>
        <v>0</v>
      </c>
      <c r="E257" s="1754"/>
      <c r="F257" s="1495">
        <f>B257*F255/A255</f>
        <v>0</v>
      </c>
      <c r="G257" s="1495">
        <f>B257*G255/A255</f>
        <v>0</v>
      </c>
      <c r="H257" s="1495">
        <f t="shared" ref="H257" si="47">B257*H256/B256</f>
        <v>0</v>
      </c>
      <c r="I257" s="5150"/>
    </row>
    <row r="258" spans="1:13" s="526" customFormat="1" ht="15" customHeight="1">
      <c r="A258" s="1499" t="s">
        <v>540</v>
      </c>
      <c r="B258" s="1770"/>
      <c r="C258" s="5149"/>
      <c r="D258" s="1494">
        <f>B258*D255/A255</f>
        <v>0</v>
      </c>
      <c r="E258" s="1754"/>
      <c r="F258" s="1495"/>
      <c r="G258" s="1495">
        <f>B258*G255/A255</f>
        <v>0</v>
      </c>
      <c r="H258" s="1495">
        <f>B258*H255/A255</f>
        <v>0</v>
      </c>
      <c r="I258" s="5150"/>
    </row>
    <row r="259" spans="1:13" s="526" customFormat="1" ht="15" customHeight="1">
      <c r="A259" s="1499" t="s">
        <v>541</v>
      </c>
      <c r="B259" s="1770"/>
      <c r="C259" s="5149"/>
      <c r="D259" s="1494">
        <f>B259*D255/A255</f>
        <v>0</v>
      </c>
      <c r="E259" s="1754"/>
      <c r="F259" s="1495"/>
      <c r="G259" s="1495">
        <f>B259*G255/A255</f>
        <v>0</v>
      </c>
      <c r="H259" s="1495">
        <f>B259*H255/A255</f>
        <v>0</v>
      </c>
      <c r="I259" s="5150"/>
    </row>
    <row r="260" spans="1:13">
      <c r="A260" s="5144" t="s">
        <v>39</v>
      </c>
      <c r="B260" s="5145"/>
      <c r="C260" s="583">
        <v>1.0999999999999999E-2</v>
      </c>
      <c r="D260" s="1497">
        <f>(D256+D257+D258+D259)*C260+E260</f>
        <v>0</v>
      </c>
      <c r="E260" s="1498"/>
      <c r="F260" s="1497">
        <f>(F256+F257)*C260</f>
        <v>0</v>
      </c>
      <c r="G260" s="1497">
        <f>(G256+G257+G258+G259)*C260</f>
        <v>0</v>
      </c>
      <c r="H260" s="1497">
        <f>(H256+H257+H258+H259)*C260</f>
        <v>0</v>
      </c>
      <c r="I260" s="584">
        <f>D260+F260+G260+H260</f>
        <v>0</v>
      </c>
    </row>
    <row r="261" spans="1:13">
      <c r="A261" s="5146" t="s">
        <v>44</v>
      </c>
      <c r="B261" s="5029"/>
      <c r="C261" s="578">
        <v>8.0000000000000002E-3</v>
      </c>
      <c r="D261" s="611">
        <f>(D256+D257+D258+D259)*C261+E261</f>
        <v>0</v>
      </c>
      <c r="E261" s="1462"/>
      <c r="F261" s="611">
        <f>(F256+F257)*C261</f>
        <v>0</v>
      </c>
      <c r="G261" s="611">
        <f>(G256+G257+G258+G259)*C261</f>
        <v>0</v>
      </c>
      <c r="H261" s="611">
        <f>(H256+H257+H258+H259)*C261</f>
        <v>0</v>
      </c>
      <c r="I261" s="579">
        <f t="shared" ref="I261:I263" si="48">D261+F261+G261+H261</f>
        <v>0</v>
      </c>
    </row>
    <row r="262" spans="1:13">
      <c r="A262" s="5146" t="s">
        <v>45</v>
      </c>
      <c r="B262" s="5029"/>
      <c r="C262" s="1493">
        <v>1.4999999999999999E-2</v>
      </c>
      <c r="D262" s="611">
        <f>(D256+D257+D258+D259)*C262+E262</f>
        <v>0</v>
      </c>
      <c r="E262" s="1462"/>
      <c r="F262" s="611">
        <f>(F256+F257)*C262</f>
        <v>0</v>
      </c>
      <c r="G262" s="611">
        <f>(G256+G257+G258+G259)*C262</f>
        <v>0</v>
      </c>
      <c r="H262" s="611">
        <f>(H256+H257+H258+H259)*C262</f>
        <v>0</v>
      </c>
      <c r="I262" s="579">
        <f t="shared" si="48"/>
        <v>0</v>
      </c>
    </row>
    <row r="263" spans="1:13">
      <c r="A263" s="5146" t="s">
        <v>458</v>
      </c>
      <c r="B263" s="5029"/>
      <c r="C263" s="578">
        <v>0.05</v>
      </c>
      <c r="D263" s="611">
        <f>(D256+D257)*C263+E263</f>
        <v>0</v>
      </c>
      <c r="E263" s="1462"/>
      <c r="F263" s="611">
        <f>(F256+F257)*C263</f>
        <v>0</v>
      </c>
      <c r="G263" s="611">
        <f>(G256+G257)*C263</f>
        <v>0</v>
      </c>
      <c r="H263" s="611">
        <f>(H256+H257)*C263</f>
        <v>0</v>
      </c>
      <c r="I263" s="579">
        <f t="shared" si="48"/>
        <v>0</v>
      </c>
    </row>
    <row r="264" spans="1:13">
      <c r="A264" s="5146" t="s">
        <v>459</v>
      </c>
      <c r="B264" s="5029"/>
      <c r="C264" s="670">
        <v>5.0000000000000001E-3</v>
      </c>
      <c r="D264" s="706">
        <f>(D257+D259)*C264+E264</f>
        <v>0</v>
      </c>
      <c r="E264" s="1462"/>
      <c r="F264" s="706">
        <f>F257*C264</f>
        <v>0</v>
      </c>
      <c r="G264" s="706">
        <f>(G257+G259)*C264</f>
        <v>0</v>
      </c>
      <c r="H264" s="706">
        <f>(H257+H259)*C264</f>
        <v>0</v>
      </c>
      <c r="I264" s="579">
        <f>D264+F264+G264+H264</f>
        <v>0</v>
      </c>
    </row>
    <row r="265" spans="1:13">
      <c r="A265" s="5142" t="s">
        <v>55</v>
      </c>
      <c r="B265" s="5143"/>
      <c r="C265" s="670">
        <v>7.0000000000000007E-2</v>
      </c>
      <c r="D265" s="707">
        <f>(D258+D259)*C265</f>
        <v>0</v>
      </c>
      <c r="E265" s="1462"/>
      <c r="F265" s="707"/>
      <c r="G265" s="707">
        <f>(G258+G259)*C265</f>
        <v>0</v>
      </c>
      <c r="H265" s="707">
        <f>(H258+H259)*C265</f>
        <v>0</v>
      </c>
      <c r="I265" s="579">
        <f>D265+F265+G265+H265</f>
        <v>0</v>
      </c>
    </row>
    <row r="266" spans="1:13" ht="15.75" thickBot="1"/>
    <row r="267" spans="1:13" ht="24" customHeight="1">
      <c r="A267" s="5042" t="s">
        <v>647</v>
      </c>
      <c r="B267" s="5043"/>
      <c r="C267" s="5043"/>
      <c r="D267" s="1464"/>
      <c r="E267" s="1464"/>
      <c r="F267" s="1465"/>
      <c r="G267" s="5032">
        <f>G153</f>
        <v>43358</v>
      </c>
      <c r="H267" s="5032"/>
      <c r="I267" s="5033"/>
      <c r="K267" s="5034"/>
      <c r="L267" s="5034"/>
      <c r="M267" s="1416"/>
    </row>
    <row r="268" spans="1:13" ht="24" customHeight="1">
      <c r="A268" s="5044"/>
      <c r="B268" s="5045"/>
      <c r="C268" s="5045"/>
      <c r="D268" s="1747">
        <v>0.22916666666666666</v>
      </c>
      <c r="E268" s="1748" t="s">
        <v>375</v>
      </c>
      <c r="F268" s="1751">
        <v>0.47916666666666669</v>
      </c>
      <c r="G268" s="1749">
        <v>0.66666666666666663</v>
      </c>
      <c r="H268" s="1750">
        <v>0.8125</v>
      </c>
      <c r="I268" s="5035" t="s">
        <v>154</v>
      </c>
      <c r="K268" s="2211"/>
      <c r="L268" s="2211"/>
      <c r="M268" s="1416"/>
    </row>
    <row r="269" spans="1:13" ht="15" customHeight="1" thickBot="1">
      <c r="A269" s="5151">
        <v>1</v>
      </c>
      <c r="B269" s="5152"/>
      <c r="C269" s="5153" t="s">
        <v>462</v>
      </c>
      <c r="D269" s="649">
        <f>'Оз Основная продукция'!D132</f>
        <v>0</v>
      </c>
      <c r="E269" s="1752"/>
      <c r="F269" s="650"/>
      <c r="G269" s="1753"/>
      <c r="H269" s="1753"/>
      <c r="I269" s="5036"/>
    </row>
    <row r="270" spans="1:13" ht="29.25" customHeight="1">
      <c r="A270" s="1755" t="s">
        <v>465</v>
      </c>
      <c r="B270" s="1756">
        <v>0.35</v>
      </c>
      <c r="C270" s="5154"/>
      <c r="D270" s="1495">
        <f>B270*D269/A269</f>
        <v>0</v>
      </c>
      <c r="E270" s="1754"/>
      <c r="F270" s="1495">
        <f>B270*F269/A269</f>
        <v>0</v>
      </c>
      <c r="G270" s="1495">
        <f>B270*G269/A269</f>
        <v>0</v>
      </c>
      <c r="H270" s="1495">
        <f>B270*H269/A269</f>
        <v>0</v>
      </c>
      <c r="I270" s="5036"/>
    </row>
    <row r="271" spans="1:13" ht="15" customHeight="1">
      <c r="A271" s="534" t="s">
        <v>466</v>
      </c>
      <c r="B271" s="651">
        <v>0.15</v>
      </c>
      <c r="C271" s="5154"/>
      <c r="D271" s="1495">
        <f>B271*D269/A269</f>
        <v>0</v>
      </c>
      <c r="E271" s="1754"/>
      <c r="F271" s="1495">
        <f t="shared" ref="F271:F273" si="49">B271*F270/B270</f>
        <v>0</v>
      </c>
      <c r="G271" s="1495">
        <f t="shared" ref="G271:G273" si="50">B271*G270/B270</f>
        <v>0</v>
      </c>
      <c r="H271" s="1495">
        <f t="shared" ref="H271:H273" si="51">B271*H270/B270</f>
        <v>0</v>
      </c>
      <c r="I271" s="5036"/>
    </row>
    <row r="272" spans="1:13" ht="15" customHeight="1">
      <c r="A272" s="534" t="s">
        <v>463</v>
      </c>
      <c r="B272" s="651">
        <v>0.25</v>
      </c>
      <c r="C272" s="5154"/>
      <c r="D272" s="1495">
        <f>B272*D269/A269</f>
        <v>0</v>
      </c>
      <c r="E272" s="1754"/>
      <c r="F272" s="1495">
        <f t="shared" si="49"/>
        <v>0</v>
      </c>
      <c r="G272" s="1495">
        <f t="shared" si="50"/>
        <v>0</v>
      </c>
      <c r="H272" s="1495">
        <f t="shared" si="51"/>
        <v>0</v>
      </c>
      <c r="I272" s="5036"/>
    </row>
    <row r="273" spans="1:9" ht="15" customHeight="1" thickBot="1">
      <c r="A273" s="539" t="s">
        <v>464</v>
      </c>
      <c r="B273" s="1757">
        <v>0.25</v>
      </c>
      <c r="C273" s="5154"/>
      <c r="D273" s="1495">
        <f>B273*D269/A269</f>
        <v>0</v>
      </c>
      <c r="E273" s="1754"/>
      <c r="F273" s="1495">
        <f t="shared" si="49"/>
        <v>0</v>
      </c>
      <c r="G273" s="1495">
        <f t="shared" si="50"/>
        <v>0</v>
      </c>
      <c r="H273" s="1495">
        <f t="shared" si="51"/>
        <v>0</v>
      </c>
      <c r="I273" s="5036"/>
    </row>
    <row r="274" spans="1:9" ht="15" customHeight="1">
      <c r="A274" s="1758" t="s">
        <v>532</v>
      </c>
      <c r="B274" s="1759"/>
      <c r="C274" s="5154"/>
      <c r="D274" s="1495">
        <f>B274*D269/A269</f>
        <v>0</v>
      </c>
      <c r="E274" s="1754"/>
      <c r="F274" s="1495"/>
      <c r="G274" s="1495">
        <f>B274*G269/A269</f>
        <v>0</v>
      </c>
      <c r="H274" s="1495">
        <f>B274*H269/A269</f>
        <v>0</v>
      </c>
      <c r="I274" s="5036"/>
    </row>
    <row r="275" spans="1:9" ht="15" customHeight="1">
      <c r="A275" s="1760" t="s">
        <v>533</v>
      </c>
      <c r="B275" s="1761"/>
      <c r="C275" s="5154"/>
      <c r="D275" s="1495">
        <f>B275*D269/A269</f>
        <v>0</v>
      </c>
      <c r="E275" s="1754"/>
      <c r="F275" s="1495"/>
      <c r="G275" s="1495">
        <f>B275*G269/A269</f>
        <v>0</v>
      </c>
      <c r="H275" s="1495">
        <f>B275*H269/A269</f>
        <v>0</v>
      </c>
      <c r="I275" s="5036"/>
    </row>
    <row r="276" spans="1:9" ht="15" customHeight="1">
      <c r="A276" s="1760" t="s">
        <v>534</v>
      </c>
      <c r="B276" s="1761"/>
      <c r="C276" s="5154"/>
      <c r="D276" s="1495">
        <f>B276*D269/A269</f>
        <v>0</v>
      </c>
      <c r="E276" s="1754"/>
      <c r="F276" s="1495"/>
      <c r="G276" s="1495">
        <f>B276*G269/A269</f>
        <v>0</v>
      </c>
      <c r="H276" s="1495">
        <f>B276*H269/A269</f>
        <v>0</v>
      </c>
      <c r="I276" s="5036"/>
    </row>
    <row r="277" spans="1:9" ht="15" customHeight="1" thickBot="1">
      <c r="A277" s="1762" t="s">
        <v>535</v>
      </c>
      <c r="B277" s="1763"/>
      <c r="C277" s="5154"/>
      <c r="D277" s="1495">
        <f>B277*D269/A269</f>
        <v>0</v>
      </c>
      <c r="E277" s="1754"/>
      <c r="F277" s="1495"/>
      <c r="G277" s="1495">
        <f>B277*G269/A269</f>
        <v>0</v>
      </c>
      <c r="H277" s="1495">
        <f>B277*H269/A269</f>
        <v>0</v>
      </c>
      <c r="I277" s="5036"/>
    </row>
    <row r="278" spans="1:9" ht="15" customHeight="1">
      <c r="A278" s="1764" t="s">
        <v>536</v>
      </c>
      <c r="B278" s="1765"/>
      <c r="C278" s="5154"/>
      <c r="D278" s="1495">
        <f>B278*D269/A269</f>
        <v>0</v>
      </c>
      <c r="E278" s="1754"/>
      <c r="F278" s="1495"/>
      <c r="G278" s="1495">
        <f>B278*G269/A269</f>
        <v>0</v>
      </c>
      <c r="H278" s="1495">
        <f>B278*H269/A269</f>
        <v>0</v>
      </c>
      <c r="I278" s="5036"/>
    </row>
    <row r="279" spans="1:9" ht="15" customHeight="1">
      <c r="A279" s="1766" t="s">
        <v>537</v>
      </c>
      <c r="B279" s="1767"/>
      <c r="C279" s="5154"/>
      <c r="D279" s="1495">
        <f>B279*D269/A269</f>
        <v>0</v>
      </c>
      <c r="E279" s="1754"/>
      <c r="F279" s="1495"/>
      <c r="G279" s="1495">
        <f>B279*G269/A269</f>
        <v>0</v>
      </c>
      <c r="H279" s="1495">
        <f>B279*H269/A269</f>
        <v>0</v>
      </c>
      <c r="I279" s="5036"/>
    </row>
    <row r="280" spans="1:9" ht="15" customHeight="1">
      <c r="A280" s="1766" t="s">
        <v>538</v>
      </c>
      <c r="B280" s="1767"/>
      <c r="C280" s="5154"/>
      <c r="D280" s="1495">
        <f>B280*D269/A269</f>
        <v>0</v>
      </c>
      <c r="E280" s="1754"/>
      <c r="F280" s="1495"/>
      <c r="G280" s="1495">
        <f>B280*G269/A269</f>
        <v>0</v>
      </c>
      <c r="H280" s="1495">
        <f>B280*H269/A269</f>
        <v>0</v>
      </c>
      <c r="I280" s="5036"/>
    </row>
    <row r="281" spans="1:9" ht="15" customHeight="1" thickBot="1">
      <c r="A281" s="1768" t="s">
        <v>539</v>
      </c>
      <c r="B281" s="1769"/>
      <c r="C281" s="5155"/>
      <c r="D281" s="1495">
        <f>B281*D269/A269</f>
        <v>0</v>
      </c>
      <c r="E281" s="1754"/>
      <c r="F281" s="1495"/>
      <c r="G281" s="1495">
        <f>B281*G269/A269</f>
        <v>0</v>
      </c>
      <c r="H281" s="1495">
        <f>B281*H269/A269</f>
        <v>0</v>
      </c>
      <c r="I281" s="5037"/>
    </row>
    <row r="282" spans="1:9" ht="15" customHeight="1">
      <c r="A282" s="5144" t="s">
        <v>39</v>
      </c>
      <c r="B282" s="5145"/>
      <c r="C282" s="583">
        <v>2.1999999999999999E-2</v>
      </c>
      <c r="D282" s="1497">
        <f>(D270+D271+D272+D273+D274+D275+D276+D277+D278+D279+D280+D281)*C282+E282+D298</f>
        <v>2</v>
      </c>
      <c r="E282" s="1498">
        <v>2</v>
      </c>
      <c r="F282" s="1497">
        <f>(F270+F271+F272+F273)*C282+F298</f>
        <v>0</v>
      </c>
      <c r="G282" s="1497">
        <f>(G270+G271+G272+G273+G274+G275+G276+G277+G278+G279+G280+G281)*C282+G298</f>
        <v>0</v>
      </c>
      <c r="H282" s="1497">
        <f>(H270+H271+H272+H273+H274+H275+H276+H277+H278+H279+H280+H281)*C282+H298</f>
        <v>0</v>
      </c>
      <c r="I282" s="569">
        <f>D282+F282+G282+H282</f>
        <v>2</v>
      </c>
    </row>
    <row r="283" spans="1:9" ht="15" customHeight="1">
      <c r="A283" s="5146" t="s">
        <v>44</v>
      </c>
      <c r="B283" s="5029"/>
      <c r="C283" s="578">
        <v>1.2E-2</v>
      </c>
      <c r="D283" s="611">
        <f>(D270+D271+D272+D273+D274+D275+D276+D277+D278+D279+D280+D281)*C283+E283+D299</f>
        <v>0.5</v>
      </c>
      <c r="E283" s="1462">
        <v>0.5</v>
      </c>
      <c r="F283" s="611">
        <f>(F270+F271+F272+F273)*C283+F299</f>
        <v>0</v>
      </c>
      <c r="G283" s="611">
        <f>(G270+G271+G272+G273+G274+G275+G276+G277+G278+G279+G280+G281)*C283+G299</f>
        <v>0</v>
      </c>
      <c r="H283" s="611">
        <f>(H270+H271+H272+H273+H274+H275+H276+H277+H278+H279+H280+H281)*C283+H299</f>
        <v>0</v>
      </c>
      <c r="I283" s="579">
        <f t="shared" ref="I283:I286" si="52">D283+F283+G283+H283</f>
        <v>0.5</v>
      </c>
    </row>
    <row r="284" spans="1:9">
      <c r="A284" s="5146" t="s">
        <v>45</v>
      </c>
      <c r="B284" s="5029"/>
      <c r="C284" s="578">
        <v>3.5999999999999997E-2</v>
      </c>
      <c r="D284" s="611">
        <f>(D270+D271+D272+D273+D274+D275+D276+D277+D278+D279+D280+D281)*C284+E284+D300</f>
        <v>-1</v>
      </c>
      <c r="E284" s="1462">
        <v>-1</v>
      </c>
      <c r="F284" s="611">
        <f>(F270+F271+F272+F273)*C284+F300</f>
        <v>0</v>
      </c>
      <c r="G284" s="611">
        <f>(G270+G271+G272+G273+G274+G275+G276+G277+G278+G279+G280+G281)*C284+G300</f>
        <v>0</v>
      </c>
      <c r="H284" s="611">
        <f>(H270+H271+H272+H273+H274+H275+H276+H277+H278+H279+H280+H281)*C284+H300</f>
        <v>0</v>
      </c>
      <c r="I284" s="579">
        <f t="shared" si="52"/>
        <v>-1</v>
      </c>
    </row>
    <row r="285" spans="1:9">
      <c r="A285" s="5146" t="s">
        <v>458</v>
      </c>
      <c r="B285" s="5029"/>
      <c r="C285" s="578">
        <v>7.0000000000000007E-2</v>
      </c>
      <c r="D285" s="611">
        <f>(D270+D271+D272+D273+D274+D275+D276+D277)*C285+E285+D301</f>
        <v>2</v>
      </c>
      <c r="E285" s="1462">
        <v>2</v>
      </c>
      <c r="F285" s="611">
        <f>(F270+F271+F272+F273)*C285+F301</f>
        <v>0</v>
      </c>
      <c r="G285" s="611">
        <f>(G270+G271+G272+G273+G274+G275+G276+G277)*C285+G301</f>
        <v>0</v>
      </c>
      <c r="H285" s="611">
        <f>(H270+H271+H272+H273+H274+H275+H276+H277)*C285+H301</f>
        <v>0</v>
      </c>
      <c r="I285" s="579">
        <f t="shared" si="52"/>
        <v>2</v>
      </c>
    </row>
    <row r="286" spans="1:9">
      <c r="A286" s="5146" t="s">
        <v>459</v>
      </c>
      <c r="B286" s="5029"/>
      <c r="C286" s="670">
        <v>0.01</v>
      </c>
      <c r="D286" s="706">
        <f>(D271+D273+D275+D277+D279+D281)*C286+E286+D302</f>
        <v>0</v>
      </c>
      <c r="E286" s="1462"/>
      <c r="F286" s="706">
        <f>(F271+F273)*C286+F302</f>
        <v>0</v>
      </c>
      <c r="G286" s="706">
        <f>(G271+G273+G275+G277+G279+G281)*C286+G302</f>
        <v>0</v>
      </c>
      <c r="H286" s="706">
        <f>(H271+H273+H275+H277+H279+H281)*C286+H302</f>
        <v>0</v>
      </c>
      <c r="I286" s="579">
        <f t="shared" si="52"/>
        <v>0</v>
      </c>
    </row>
    <row r="287" spans="1:9" s="526" customFormat="1">
      <c r="A287" s="5146" t="s">
        <v>460</v>
      </c>
      <c r="B287" s="5029"/>
      <c r="C287" s="670">
        <v>2E-3</v>
      </c>
      <c r="D287" s="707">
        <f>(D272+D273+D276+D277+D280+D281)*C287+E287</f>
        <v>1</v>
      </c>
      <c r="E287" s="1446">
        <v>1</v>
      </c>
      <c r="F287" s="707">
        <f>(F272+F273)*C287</f>
        <v>0</v>
      </c>
      <c r="G287" s="707">
        <f>(G272+G273+G276+G277+G280+G281)*C287</f>
        <v>0</v>
      </c>
      <c r="H287" s="707">
        <f>(H272+H273+H276+H277+H280+H281)*C287</f>
        <v>0</v>
      </c>
      <c r="I287" s="579">
        <f>D287+F287+G287+H287</f>
        <v>1</v>
      </c>
    </row>
    <row r="288" spans="1:9" s="526" customFormat="1">
      <c r="A288" s="5146" t="s">
        <v>500</v>
      </c>
      <c r="B288" s="5029"/>
      <c r="C288" s="670">
        <v>2.5000000000000001E-2</v>
      </c>
      <c r="D288" s="707">
        <f>(D272+D273+D276+D277+D280+D281)*C288</f>
        <v>0</v>
      </c>
      <c r="E288" s="1446">
        <v>5</v>
      </c>
      <c r="F288" s="707">
        <f>(F272+F273)*C288</f>
        <v>0</v>
      </c>
      <c r="G288" s="707">
        <f>(G272+G273+G276+G277+G280+G281)*C288</f>
        <v>0</v>
      </c>
      <c r="H288" s="707">
        <f>(H272+H273+H276+H277+H280+H281)*C288</f>
        <v>0</v>
      </c>
      <c r="I288" s="579">
        <f>D288+F288+G288+H288</f>
        <v>0</v>
      </c>
    </row>
    <row r="289" spans="1:9" s="526" customFormat="1">
      <c r="A289" s="1772" t="s">
        <v>430</v>
      </c>
      <c r="B289" s="1773"/>
      <c r="C289" s="670">
        <v>0.02</v>
      </c>
      <c r="D289" s="707">
        <f>(D274+D275+D276+D277)*C289+E289</f>
        <v>0.5</v>
      </c>
      <c r="E289" s="1446">
        <v>0.5</v>
      </c>
      <c r="F289" s="707"/>
      <c r="G289" s="707">
        <f>(G274+G275+G276+G277)*C289</f>
        <v>0</v>
      </c>
      <c r="H289" s="707">
        <f>(H274+H275+H276+H277)*C289</f>
        <v>0</v>
      </c>
      <c r="I289" s="579">
        <f t="shared" ref="I289:I291" si="53">D289+F289+G289+H289</f>
        <v>0.5</v>
      </c>
    </row>
    <row r="290" spans="1:9" s="526" customFormat="1">
      <c r="A290" s="1772" t="s">
        <v>315</v>
      </c>
      <c r="B290" s="1773"/>
      <c r="C290" s="670">
        <v>0.02</v>
      </c>
      <c r="D290" s="707">
        <f>(D275+D276+D277+D274)*C290+E290</f>
        <v>0.5</v>
      </c>
      <c r="E290" s="1446">
        <v>0.5</v>
      </c>
      <c r="F290" s="707"/>
      <c r="G290" s="707">
        <f>(G275+G276+G277+G274)*C290</f>
        <v>0</v>
      </c>
      <c r="H290" s="707">
        <f>(H275+H276+H277+H274)*C290</f>
        <v>0</v>
      </c>
      <c r="I290" s="579">
        <f t="shared" si="53"/>
        <v>0.5</v>
      </c>
    </row>
    <row r="291" spans="1:9" s="526" customFormat="1">
      <c r="A291" s="1772" t="s">
        <v>55</v>
      </c>
      <c r="B291" s="1773"/>
      <c r="C291" s="670">
        <v>7.0000000000000007E-2</v>
      </c>
      <c r="D291" s="707">
        <f>E291</f>
        <v>0.5</v>
      </c>
      <c r="E291" s="1446">
        <v>0.5</v>
      </c>
      <c r="F291" s="707"/>
      <c r="G291" s="707">
        <f>(G278+G279+G280+G281)*C291+G303</f>
        <v>0</v>
      </c>
      <c r="H291" s="707">
        <f>(H278+H279+H280+H281)*C291+H303</f>
        <v>0</v>
      </c>
      <c r="I291" s="579">
        <f t="shared" si="53"/>
        <v>0.5</v>
      </c>
    </row>
    <row r="292" spans="1:9" s="526" customFormat="1" ht="13.5" thickBot="1">
      <c r="A292"/>
      <c r="B292"/>
      <c r="C292"/>
      <c r="D292"/>
      <c r="E292"/>
      <c r="F292"/>
      <c r="G292"/>
      <c r="H292"/>
      <c r="I292"/>
    </row>
    <row r="293" spans="1:9" s="526" customFormat="1" ht="15.75">
      <c r="A293" s="5147">
        <v>1</v>
      </c>
      <c r="B293" s="5148"/>
      <c r="C293" s="5149" t="s">
        <v>24</v>
      </c>
      <c r="D293" s="1500">
        <f>'Оз Основная продукция'!D133</f>
        <v>0</v>
      </c>
      <c r="E293" s="1501"/>
      <c r="F293" s="1502"/>
      <c r="G293" s="1503"/>
      <c r="H293" s="1504"/>
      <c r="I293" s="5150" t="s">
        <v>154</v>
      </c>
    </row>
    <row r="294" spans="1:9" s="526" customFormat="1" ht="15" customHeight="1">
      <c r="A294" s="534" t="s">
        <v>467</v>
      </c>
      <c r="B294" s="1496">
        <v>0.6</v>
      </c>
      <c r="C294" s="5149"/>
      <c r="D294" s="1494">
        <f>B294*D293/A293</f>
        <v>0</v>
      </c>
      <c r="E294" s="1754"/>
      <c r="F294" s="1495">
        <f>B294*F293/A293</f>
        <v>0</v>
      </c>
      <c r="G294" s="1495">
        <f>B294*G293/A293</f>
        <v>0</v>
      </c>
      <c r="H294" s="1495">
        <f>B294*H293/A293</f>
        <v>0</v>
      </c>
      <c r="I294" s="5150"/>
    </row>
    <row r="295" spans="1:9" s="526" customFormat="1" ht="15.75" customHeight="1">
      <c r="A295" s="652" t="s">
        <v>468</v>
      </c>
      <c r="B295" s="1496">
        <v>0.4</v>
      </c>
      <c r="C295" s="5149"/>
      <c r="D295" s="1494">
        <f>B295*D293/A293</f>
        <v>0</v>
      </c>
      <c r="E295" s="1754"/>
      <c r="F295" s="1495">
        <f>B295*F293/A293</f>
        <v>0</v>
      </c>
      <c r="G295" s="1495">
        <f>B295*G293/A293</f>
        <v>0</v>
      </c>
      <c r="H295" s="1495">
        <f t="shared" ref="H295" si="54">B295*H294/B294</f>
        <v>0</v>
      </c>
      <c r="I295" s="5150"/>
    </row>
    <row r="296" spans="1:9" s="526" customFormat="1" ht="15" customHeight="1">
      <c r="A296" s="1499" t="s">
        <v>540</v>
      </c>
      <c r="B296" s="1770"/>
      <c r="C296" s="5149"/>
      <c r="D296" s="1494">
        <f>B296*D293/A293</f>
        <v>0</v>
      </c>
      <c r="E296" s="1754"/>
      <c r="F296" s="1495"/>
      <c r="G296" s="1495">
        <f>B296*G293/A293</f>
        <v>0</v>
      </c>
      <c r="H296" s="1495">
        <f>B296*H293/A293</f>
        <v>0</v>
      </c>
      <c r="I296" s="5150"/>
    </row>
    <row r="297" spans="1:9" s="526" customFormat="1" ht="15" customHeight="1">
      <c r="A297" s="1499" t="s">
        <v>541</v>
      </c>
      <c r="B297" s="1770"/>
      <c r="C297" s="5149"/>
      <c r="D297" s="1494">
        <f>B297*D293/A293</f>
        <v>0</v>
      </c>
      <c r="E297" s="1754"/>
      <c r="F297" s="1495"/>
      <c r="G297" s="1495">
        <f>B297*G293/A293</f>
        <v>0</v>
      </c>
      <c r="H297" s="1495">
        <f>B297*H293/A293</f>
        <v>0</v>
      </c>
      <c r="I297" s="5150"/>
    </row>
    <row r="298" spans="1:9">
      <c r="A298" s="5144" t="s">
        <v>39</v>
      </c>
      <c r="B298" s="5145"/>
      <c r="C298" s="583">
        <v>1.0999999999999999E-2</v>
      </c>
      <c r="D298" s="1497">
        <f>(D294+D295+D296+D297)*C298+E298</f>
        <v>0</v>
      </c>
      <c r="E298" s="1498"/>
      <c r="F298" s="1497">
        <f>(F294+F295)*C298</f>
        <v>0</v>
      </c>
      <c r="G298" s="1497">
        <f>(G294+G295+G296+G297)*C298</f>
        <v>0</v>
      </c>
      <c r="H298" s="1497">
        <f>(H294+H295+H296+H297)*C298</f>
        <v>0</v>
      </c>
      <c r="I298" s="584">
        <f>D298+F298+G298+H298</f>
        <v>0</v>
      </c>
    </row>
    <row r="299" spans="1:9">
      <c r="A299" s="5146" t="s">
        <v>44</v>
      </c>
      <c r="B299" s="5029"/>
      <c r="C299" s="578">
        <v>8.0000000000000002E-3</v>
      </c>
      <c r="D299" s="611">
        <f>(D294+D295+D296+D297)*C299+E299</f>
        <v>0</v>
      </c>
      <c r="E299" s="1462"/>
      <c r="F299" s="611">
        <f>(F294+F295)*C299</f>
        <v>0</v>
      </c>
      <c r="G299" s="611">
        <f>(G294+G295+G296+G297)*C299</f>
        <v>0</v>
      </c>
      <c r="H299" s="611">
        <f>(H294+H295+H296+H297)*C299</f>
        <v>0</v>
      </c>
      <c r="I299" s="579">
        <f t="shared" ref="I299:I301" si="55">D299+F299+G299+H299</f>
        <v>0</v>
      </c>
    </row>
    <row r="300" spans="1:9">
      <c r="A300" s="5146" t="s">
        <v>45</v>
      </c>
      <c r="B300" s="5029"/>
      <c r="C300" s="1493">
        <v>1.4999999999999999E-2</v>
      </c>
      <c r="D300" s="611">
        <f>(D294+D295+D296+D297)*C300+E300</f>
        <v>0</v>
      </c>
      <c r="E300" s="1462"/>
      <c r="F300" s="611">
        <f>(F294+F295)*C300</f>
        <v>0</v>
      </c>
      <c r="G300" s="611">
        <f>(G294+G295+G296+G297)*C300</f>
        <v>0</v>
      </c>
      <c r="H300" s="611">
        <f>(H294+H295+H296+H297)*C300</f>
        <v>0</v>
      </c>
      <c r="I300" s="579">
        <f t="shared" si="55"/>
        <v>0</v>
      </c>
    </row>
    <row r="301" spans="1:9">
      <c r="A301" s="5146" t="s">
        <v>458</v>
      </c>
      <c r="B301" s="5029"/>
      <c r="C301" s="578">
        <v>0.05</v>
      </c>
      <c r="D301" s="611">
        <f>(D294+D295)*C301+E301</f>
        <v>0</v>
      </c>
      <c r="E301" s="1462"/>
      <c r="F301" s="611">
        <f>(F294+F295)*C301</f>
        <v>0</v>
      </c>
      <c r="G301" s="611">
        <f>(G294+G295)*C301</f>
        <v>0</v>
      </c>
      <c r="H301" s="611">
        <f>(H294+H295)*C301</f>
        <v>0</v>
      </c>
      <c r="I301" s="579">
        <f t="shared" si="55"/>
        <v>0</v>
      </c>
    </row>
    <row r="302" spans="1:9">
      <c r="A302" s="5146" t="s">
        <v>459</v>
      </c>
      <c r="B302" s="5029"/>
      <c r="C302" s="670">
        <v>5.0000000000000001E-3</v>
      </c>
      <c r="D302" s="706">
        <f>(D295+D297)*C302+E302</f>
        <v>0</v>
      </c>
      <c r="E302" s="1462"/>
      <c r="F302" s="706">
        <f>F295*C302</f>
        <v>0</v>
      </c>
      <c r="G302" s="706">
        <f>(G295+G297)*C302</f>
        <v>0</v>
      </c>
      <c r="H302" s="706">
        <f>(H295+H297)*C302</f>
        <v>0</v>
      </c>
      <c r="I302" s="579">
        <f>D302+F302+G302+H302</f>
        <v>0</v>
      </c>
    </row>
    <row r="303" spans="1:9">
      <c r="A303" s="5142" t="s">
        <v>55</v>
      </c>
      <c r="B303" s="5143"/>
      <c r="C303" s="670">
        <v>7.0000000000000007E-2</v>
      </c>
      <c r="D303" s="707">
        <f>(D296+D297)*C303</f>
        <v>0</v>
      </c>
      <c r="E303" s="1462"/>
      <c r="F303" s="707"/>
      <c r="G303" s="707">
        <f>(G296+G297)*C303</f>
        <v>0</v>
      </c>
      <c r="H303" s="707">
        <f>(H296+H297)*C303</f>
        <v>0</v>
      </c>
      <c r="I303" s="579">
        <f>D303+F303+G303+H303</f>
        <v>0</v>
      </c>
    </row>
    <row r="304" spans="1:9" ht="15.75" thickBot="1"/>
    <row r="305" spans="1:13" ht="24" customHeight="1">
      <c r="A305" s="5042" t="s">
        <v>616</v>
      </c>
      <c r="B305" s="5043"/>
      <c r="C305" s="5043"/>
      <c r="D305" s="1464"/>
      <c r="E305" s="1464"/>
      <c r="F305" s="1465"/>
      <c r="G305" s="5032">
        <f>G191</f>
        <v>43358</v>
      </c>
      <c r="H305" s="5032"/>
      <c r="I305" s="5033"/>
      <c r="K305" s="5034"/>
      <c r="L305" s="5034"/>
      <c r="M305" s="1416"/>
    </row>
    <row r="306" spans="1:13" ht="24" customHeight="1">
      <c r="A306" s="5044"/>
      <c r="B306" s="5045"/>
      <c r="C306" s="5045"/>
      <c r="D306" s="1747">
        <v>0.22916666666666666</v>
      </c>
      <c r="E306" s="1748" t="s">
        <v>375</v>
      </c>
      <c r="F306" s="1751">
        <v>0.47916666666666669</v>
      </c>
      <c r="G306" s="1749">
        <v>0.66666666666666663</v>
      </c>
      <c r="H306" s="1750">
        <v>0.8125</v>
      </c>
      <c r="I306" s="5035" t="s">
        <v>154</v>
      </c>
      <c r="K306" s="2211"/>
      <c r="L306" s="2211"/>
      <c r="M306" s="1416"/>
    </row>
    <row r="307" spans="1:13" ht="15" customHeight="1" thickBot="1">
      <c r="A307" s="5151">
        <v>1</v>
      </c>
      <c r="B307" s="5152"/>
      <c r="C307" s="5153" t="s">
        <v>462</v>
      </c>
      <c r="D307" s="649">
        <f>'Оз Основная продукция'!D150</f>
        <v>40</v>
      </c>
      <c r="E307" s="1752"/>
      <c r="F307" s="650"/>
      <c r="G307" s="1753"/>
      <c r="H307" s="1753"/>
      <c r="I307" s="5036"/>
    </row>
    <row r="308" spans="1:13" ht="29.25" customHeight="1">
      <c r="A308" s="1755" t="s">
        <v>465</v>
      </c>
      <c r="B308" s="1756">
        <v>0.35</v>
      </c>
      <c r="C308" s="5154"/>
      <c r="D308" s="1495">
        <f>B308*D307/A307</f>
        <v>14</v>
      </c>
      <c r="E308" s="1754"/>
      <c r="F308" s="1495">
        <f>B308*F307/A307</f>
        <v>0</v>
      </c>
      <c r="G308" s="1495">
        <f>B308*G307/A307</f>
        <v>0</v>
      </c>
      <c r="H308" s="1495">
        <f>B308*H307/A307</f>
        <v>0</v>
      </c>
      <c r="I308" s="5036"/>
    </row>
    <row r="309" spans="1:13" ht="15" customHeight="1">
      <c r="A309" s="534" t="s">
        <v>466</v>
      </c>
      <c r="B309" s="651">
        <v>0.15</v>
      </c>
      <c r="C309" s="5154"/>
      <c r="D309" s="1495">
        <f>B309*D307/A307</f>
        <v>6</v>
      </c>
      <c r="E309" s="1754"/>
      <c r="F309" s="1495">
        <f t="shared" ref="F309:F311" si="56">B309*F308/B308</f>
        <v>0</v>
      </c>
      <c r="G309" s="1495">
        <f t="shared" ref="G309:G311" si="57">B309*G308/B308</f>
        <v>0</v>
      </c>
      <c r="H309" s="1495">
        <f t="shared" ref="H309:H311" si="58">B309*H308/B308</f>
        <v>0</v>
      </c>
      <c r="I309" s="5036"/>
    </row>
    <row r="310" spans="1:13" ht="15" customHeight="1">
      <c r="A310" s="534" t="s">
        <v>463</v>
      </c>
      <c r="B310" s="651">
        <v>0.25</v>
      </c>
      <c r="C310" s="5154"/>
      <c r="D310" s="1495">
        <f>B310*D307/A307</f>
        <v>10</v>
      </c>
      <c r="E310" s="1754"/>
      <c r="F310" s="1495">
        <f t="shared" si="56"/>
        <v>0</v>
      </c>
      <c r="G310" s="1495">
        <f t="shared" si="57"/>
        <v>0</v>
      </c>
      <c r="H310" s="1495">
        <f t="shared" si="58"/>
        <v>0</v>
      </c>
      <c r="I310" s="5036"/>
    </row>
    <row r="311" spans="1:13" ht="15" customHeight="1" thickBot="1">
      <c r="A311" s="539" t="s">
        <v>464</v>
      </c>
      <c r="B311" s="1757">
        <v>0.25</v>
      </c>
      <c r="C311" s="5154"/>
      <c r="D311" s="1495">
        <f>B311*D307/A307</f>
        <v>10</v>
      </c>
      <c r="E311" s="1754"/>
      <c r="F311" s="1495">
        <f t="shared" si="56"/>
        <v>0</v>
      </c>
      <c r="G311" s="1495">
        <f t="shared" si="57"/>
        <v>0</v>
      </c>
      <c r="H311" s="1495">
        <f t="shared" si="58"/>
        <v>0</v>
      </c>
      <c r="I311" s="5036"/>
    </row>
    <row r="312" spans="1:13" ht="15" customHeight="1">
      <c r="A312" s="1758" t="s">
        <v>532</v>
      </c>
      <c r="B312" s="1759"/>
      <c r="C312" s="5154"/>
      <c r="D312" s="1495">
        <f>B312*D307/A307</f>
        <v>0</v>
      </c>
      <c r="E312" s="1754"/>
      <c r="F312" s="1495"/>
      <c r="G312" s="1495">
        <f>B312*G307/A307</f>
        <v>0</v>
      </c>
      <c r="H312" s="1495">
        <f>B312*H307/A307</f>
        <v>0</v>
      </c>
      <c r="I312" s="5036"/>
    </row>
    <row r="313" spans="1:13" ht="15" customHeight="1">
      <c r="A313" s="1760" t="s">
        <v>533</v>
      </c>
      <c r="B313" s="1761"/>
      <c r="C313" s="5154"/>
      <c r="D313" s="1495">
        <f>B313*D307/A307</f>
        <v>0</v>
      </c>
      <c r="E313" s="1754"/>
      <c r="F313" s="1495"/>
      <c r="G313" s="1495">
        <f>B313*G307/A307</f>
        <v>0</v>
      </c>
      <c r="H313" s="1495">
        <f>B313*H307/A307</f>
        <v>0</v>
      </c>
      <c r="I313" s="5036"/>
    </row>
    <row r="314" spans="1:13" ht="15" customHeight="1">
      <c r="A314" s="1760" t="s">
        <v>534</v>
      </c>
      <c r="B314" s="1761"/>
      <c r="C314" s="5154"/>
      <c r="D314" s="1495">
        <f>B314*D307/A307</f>
        <v>0</v>
      </c>
      <c r="E314" s="1754"/>
      <c r="F314" s="1495"/>
      <c r="G314" s="1495">
        <f>B314*G307/A307</f>
        <v>0</v>
      </c>
      <c r="H314" s="1495">
        <f>B314*H307/A307</f>
        <v>0</v>
      </c>
      <c r="I314" s="5036"/>
    </row>
    <row r="315" spans="1:13" ht="15" customHeight="1" thickBot="1">
      <c r="A315" s="1762" t="s">
        <v>535</v>
      </c>
      <c r="B315" s="1763"/>
      <c r="C315" s="5154"/>
      <c r="D315" s="1495">
        <f>B315*D307/A307</f>
        <v>0</v>
      </c>
      <c r="E315" s="1754"/>
      <c r="F315" s="1495"/>
      <c r="G315" s="1495">
        <f>B315*G307/A307</f>
        <v>0</v>
      </c>
      <c r="H315" s="1495">
        <f>B315*H307/A307</f>
        <v>0</v>
      </c>
      <c r="I315" s="5036"/>
    </row>
    <row r="316" spans="1:13" ht="15" customHeight="1">
      <c r="A316" s="1764" t="s">
        <v>536</v>
      </c>
      <c r="B316" s="1765"/>
      <c r="C316" s="5154"/>
      <c r="D316" s="1495">
        <f>B316*D307/A307</f>
        <v>0</v>
      </c>
      <c r="E316" s="1754"/>
      <c r="F316" s="1495"/>
      <c r="G316" s="1495">
        <f>B316*G307/A307</f>
        <v>0</v>
      </c>
      <c r="H316" s="1495">
        <f>B316*H307/A307</f>
        <v>0</v>
      </c>
      <c r="I316" s="5036"/>
    </row>
    <row r="317" spans="1:13" ht="15" customHeight="1">
      <c r="A317" s="1766" t="s">
        <v>537</v>
      </c>
      <c r="B317" s="1767"/>
      <c r="C317" s="5154"/>
      <c r="D317" s="1495">
        <f>B317*D307/A307</f>
        <v>0</v>
      </c>
      <c r="E317" s="1754"/>
      <c r="F317" s="1495"/>
      <c r="G317" s="1495">
        <f>B317*G307/A307</f>
        <v>0</v>
      </c>
      <c r="H317" s="1495">
        <f>B317*H307/A307</f>
        <v>0</v>
      </c>
      <c r="I317" s="5036"/>
    </row>
    <row r="318" spans="1:13" ht="15" customHeight="1">
      <c r="A318" s="1766" t="s">
        <v>538</v>
      </c>
      <c r="B318" s="1767"/>
      <c r="C318" s="5154"/>
      <c r="D318" s="1495">
        <f>B318*D307/A307</f>
        <v>0</v>
      </c>
      <c r="E318" s="1754"/>
      <c r="F318" s="1495"/>
      <c r="G318" s="1495">
        <f>B318*G307/A307</f>
        <v>0</v>
      </c>
      <c r="H318" s="1495">
        <f>B318*H307/A307</f>
        <v>0</v>
      </c>
      <c r="I318" s="5036"/>
    </row>
    <row r="319" spans="1:13" ht="15" customHeight="1" thickBot="1">
      <c r="A319" s="1768" t="s">
        <v>539</v>
      </c>
      <c r="B319" s="1769"/>
      <c r="C319" s="5155"/>
      <c r="D319" s="1495">
        <f>B319*D307/A307</f>
        <v>0</v>
      </c>
      <c r="E319" s="1754"/>
      <c r="F319" s="1495"/>
      <c r="G319" s="1495">
        <f>B319*G307/A307</f>
        <v>0</v>
      </c>
      <c r="H319" s="1495">
        <f>B319*H307/A307</f>
        <v>0</v>
      </c>
      <c r="I319" s="5037"/>
    </row>
    <row r="320" spans="1:13" ht="15" customHeight="1">
      <c r="A320" s="5144" t="s">
        <v>39</v>
      </c>
      <c r="B320" s="5145"/>
      <c r="C320" s="583">
        <v>2.1999999999999999E-2</v>
      </c>
      <c r="D320" s="1497">
        <f>(D308+D309+D310+D311+D312+D313+D314+D315+D316+D317+D318+D319)*C320+E320+D336</f>
        <v>0.93499999999999983</v>
      </c>
      <c r="E320" s="1498"/>
      <c r="F320" s="1497">
        <f>(F308+F309+F310+F311)*C320+F336</f>
        <v>0</v>
      </c>
      <c r="G320" s="1497">
        <f>(G308+G309+G310+G311+G312+G313+G314+G315+G316+G317+G318+G319)*C320+G336</f>
        <v>0</v>
      </c>
      <c r="H320" s="1497">
        <f>(H308+H309+H310+H311+H312+H313+H314+H315+H316+H317+H318+H319)*C320+H336</f>
        <v>0</v>
      </c>
      <c r="I320" s="569">
        <f>D320+F320+G320+H320</f>
        <v>0.93499999999999983</v>
      </c>
    </row>
    <row r="321" spans="1:9" ht="15" customHeight="1">
      <c r="A321" s="5146" t="s">
        <v>44</v>
      </c>
      <c r="B321" s="5029"/>
      <c r="C321" s="578">
        <v>1.2E-2</v>
      </c>
      <c r="D321" s="611">
        <f>(D308+D309+D310+D311+D312+D313+D314+D315+D316+D317+D318+D319)*C321+E321+D337</f>
        <v>0.52</v>
      </c>
      <c r="E321" s="1462"/>
      <c r="F321" s="611">
        <f>(F308+F309+F310+F311)*C321+F337</f>
        <v>0</v>
      </c>
      <c r="G321" s="611">
        <f>(G308+G309+G310+G311+G312+G313+G314+G315+G316+G317+G318+G319)*C321+G337</f>
        <v>0</v>
      </c>
      <c r="H321" s="611">
        <f>(H308+H309+H310+H311+H312+H313+H314+H315+H316+H317+H318+H319)*C321+H337</f>
        <v>0</v>
      </c>
      <c r="I321" s="579">
        <f t="shared" ref="I321:I324" si="59">D321+F321+G321+H321</f>
        <v>0.52</v>
      </c>
    </row>
    <row r="322" spans="1:9">
      <c r="A322" s="5146" t="s">
        <v>45</v>
      </c>
      <c r="B322" s="5029"/>
      <c r="C322" s="578">
        <v>3.5999999999999997E-2</v>
      </c>
      <c r="D322" s="611">
        <f>(D308+D309+D310+D311+D312+D313+D314+D315+D316+D317+D318+D319)*C322+E322+D338</f>
        <v>1.5149999999999999</v>
      </c>
      <c r="E322" s="1462"/>
      <c r="F322" s="611">
        <f>(F308+F309+F310+F311)*C322+F338</f>
        <v>0</v>
      </c>
      <c r="G322" s="611">
        <f>(G308+G309+G310+G311+G312+G313+G314+G315+G316+G317+G318+G319)*C322+G338</f>
        <v>0</v>
      </c>
      <c r="H322" s="611">
        <f>(H308+H309+H310+H311+H312+H313+H314+H315+H316+H317+H318+H319)*C322+H338</f>
        <v>0</v>
      </c>
      <c r="I322" s="579">
        <f t="shared" si="59"/>
        <v>1.5149999999999999</v>
      </c>
    </row>
    <row r="323" spans="1:9">
      <c r="A323" s="5146" t="s">
        <v>458</v>
      </c>
      <c r="B323" s="5029"/>
      <c r="C323" s="578">
        <v>7.0000000000000007E-2</v>
      </c>
      <c r="D323" s="611">
        <f>(D308+D309+D310+D311+D312+D313+D314+D315)*C323+E323+D339</f>
        <v>3.0500000000000003</v>
      </c>
      <c r="E323" s="1462"/>
      <c r="F323" s="611">
        <f>(F308+F309+F310+F311)*C323+F339</f>
        <v>0</v>
      </c>
      <c r="G323" s="611">
        <f>(G308+G309+G310+G311+G312+G313+G314+G315)*C323+G339</f>
        <v>0</v>
      </c>
      <c r="H323" s="611">
        <f>(H308+H309+H310+H311+H312+H313+H314+H315)*C323+H339</f>
        <v>0</v>
      </c>
      <c r="I323" s="579">
        <f t="shared" si="59"/>
        <v>3.0500000000000003</v>
      </c>
    </row>
    <row r="324" spans="1:9">
      <c r="A324" s="5146" t="s">
        <v>459</v>
      </c>
      <c r="B324" s="5029"/>
      <c r="C324" s="670">
        <v>0.01</v>
      </c>
      <c r="D324" s="706">
        <f>(D309+D311+D313+D315+D317+D319)*C324+E324+D340</f>
        <v>0.17</v>
      </c>
      <c r="E324" s="1462"/>
      <c r="F324" s="706">
        <f>(F309+F311)*C324+F340</f>
        <v>0</v>
      </c>
      <c r="G324" s="706">
        <f>(G309+G311+G313+G315+G317+G319)*C324+G340</f>
        <v>0</v>
      </c>
      <c r="H324" s="706">
        <f>(H309+H311+H313+H315+H317+H319)*C324+H340</f>
        <v>0</v>
      </c>
      <c r="I324" s="579">
        <f t="shared" si="59"/>
        <v>0.17</v>
      </c>
    </row>
    <row r="325" spans="1:9" s="526" customFormat="1">
      <c r="A325" s="5146" t="s">
        <v>460</v>
      </c>
      <c r="B325" s="5029"/>
      <c r="C325" s="670">
        <v>2E-3</v>
      </c>
      <c r="D325" s="707">
        <f>(D310+D311+D314+D315+D318+D319)*C325+E325</f>
        <v>0.04</v>
      </c>
      <c r="E325" s="1446"/>
      <c r="F325" s="707">
        <f>(F310+F311)*C325</f>
        <v>0</v>
      </c>
      <c r="G325" s="707">
        <f>(G310+G311+G314+G315+G318+G319)*C325</f>
        <v>0</v>
      </c>
      <c r="H325" s="707">
        <f>(H310+H311+H314+H315+H318+H319)*C325</f>
        <v>0</v>
      </c>
      <c r="I325" s="579">
        <f>D325+F325+G325+H325</f>
        <v>0.04</v>
      </c>
    </row>
    <row r="326" spans="1:9" s="526" customFormat="1">
      <c r="A326" s="5146" t="s">
        <v>500</v>
      </c>
      <c r="B326" s="5029"/>
      <c r="C326" s="670">
        <v>2.5000000000000001E-2</v>
      </c>
      <c r="D326" s="707">
        <f>(D310+D311+D314+D315+D318+D319)*C326</f>
        <v>0.5</v>
      </c>
      <c r="E326" s="1446"/>
      <c r="F326" s="707">
        <f>(F310+F311)*C326</f>
        <v>0</v>
      </c>
      <c r="G326" s="707">
        <f>(G310+G311+G314+G315+G318+G319)*C326</f>
        <v>0</v>
      </c>
      <c r="H326" s="707">
        <f>(H310+H311+H314+H315+H318+H319)*C326</f>
        <v>0</v>
      </c>
      <c r="I326" s="579">
        <f>D326+F326+G326+H326</f>
        <v>0.5</v>
      </c>
    </row>
    <row r="327" spans="1:9" s="526" customFormat="1">
      <c r="A327" s="1772" t="s">
        <v>430</v>
      </c>
      <c r="B327" s="1773"/>
      <c r="C327" s="670">
        <v>0.02</v>
      </c>
      <c r="D327" s="707">
        <f>(D312+D313+D314+D315)*C327+E327</f>
        <v>0</v>
      </c>
      <c r="E327" s="1446"/>
      <c r="F327" s="707"/>
      <c r="G327" s="707">
        <f>(G312+G313+G314+G315)*C327</f>
        <v>0</v>
      </c>
      <c r="H327" s="707">
        <f>(H312+H313+H314+H315)*C327</f>
        <v>0</v>
      </c>
      <c r="I327" s="579">
        <f t="shared" ref="I327:I329" si="60">D327+F327+G327+H327</f>
        <v>0</v>
      </c>
    </row>
    <row r="328" spans="1:9" s="526" customFormat="1">
      <c r="A328" s="1772" t="s">
        <v>315</v>
      </c>
      <c r="B328" s="1773"/>
      <c r="C328" s="670">
        <v>0.02</v>
      </c>
      <c r="D328" s="707">
        <f>(D313+D314+D315+D312)*C328+E328</f>
        <v>0</v>
      </c>
      <c r="E328" s="1446"/>
      <c r="F328" s="707"/>
      <c r="G328" s="707">
        <f>(G313+G314+G315+G312)*C328</f>
        <v>0</v>
      </c>
      <c r="H328" s="707">
        <f>(H313+H314+H315+H312)*C328</f>
        <v>0</v>
      </c>
      <c r="I328" s="579">
        <f t="shared" si="60"/>
        <v>0</v>
      </c>
    </row>
    <row r="329" spans="1:9" s="526" customFormat="1">
      <c r="A329" s="1772" t="s">
        <v>55</v>
      </c>
      <c r="B329" s="1773"/>
      <c r="C329" s="670">
        <v>7.0000000000000007E-2</v>
      </c>
      <c r="D329" s="707">
        <f>(D316+D317+D318+D319)*C329+E329+D341</f>
        <v>0</v>
      </c>
      <c r="E329" s="1446"/>
      <c r="F329" s="707"/>
      <c r="G329" s="707">
        <f>(G316+G317+G318+G319)*C329+G341</f>
        <v>0</v>
      </c>
      <c r="H329" s="707">
        <f>(H316+H317+H318+H319)*C329+H341</f>
        <v>0</v>
      </c>
      <c r="I329" s="579">
        <f t="shared" si="60"/>
        <v>0</v>
      </c>
    </row>
    <row r="330" spans="1:9" s="526" customFormat="1" ht="13.5" thickBot="1">
      <c r="A330"/>
      <c r="B330"/>
      <c r="C330"/>
      <c r="D330"/>
      <c r="E330"/>
      <c r="F330"/>
      <c r="G330"/>
      <c r="H330"/>
      <c r="I330"/>
    </row>
    <row r="331" spans="1:9" s="526" customFormat="1" ht="15.75">
      <c r="A331" s="5147">
        <v>1</v>
      </c>
      <c r="B331" s="5148"/>
      <c r="C331" s="5149" t="s">
        <v>24</v>
      </c>
      <c r="D331" s="1500">
        <f>'Оз Основная продукция'!D151</f>
        <v>5</v>
      </c>
      <c r="E331" s="1501"/>
      <c r="F331" s="1502"/>
      <c r="G331" s="1503"/>
      <c r="H331" s="1504"/>
      <c r="I331" s="5150" t="s">
        <v>154</v>
      </c>
    </row>
    <row r="332" spans="1:9" s="526" customFormat="1" ht="15" customHeight="1">
      <c r="A332" s="534" t="s">
        <v>467</v>
      </c>
      <c r="B332" s="1496">
        <v>0.6</v>
      </c>
      <c r="C332" s="5149"/>
      <c r="D332" s="1494">
        <f>B332*D331/A331</f>
        <v>3</v>
      </c>
      <c r="E332" s="1754"/>
      <c r="F332" s="1495">
        <f>B332*F331/A331</f>
        <v>0</v>
      </c>
      <c r="G332" s="1495">
        <f>B332*G331/A331</f>
        <v>0</v>
      </c>
      <c r="H332" s="1495">
        <f>B332*H331/A331</f>
        <v>0</v>
      </c>
      <c r="I332" s="5150"/>
    </row>
    <row r="333" spans="1:9" s="526" customFormat="1" ht="15.75" customHeight="1">
      <c r="A333" s="652" t="s">
        <v>468</v>
      </c>
      <c r="B333" s="1496">
        <v>0.4</v>
      </c>
      <c r="C333" s="5149"/>
      <c r="D333" s="1494">
        <f>B333*D331/A331</f>
        <v>2</v>
      </c>
      <c r="E333" s="1754"/>
      <c r="F333" s="1495">
        <f>B333*F331/A331</f>
        <v>0</v>
      </c>
      <c r="G333" s="1495">
        <f>B333*G331/A331</f>
        <v>0</v>
      </c>
      <c r="H333" s="1495">
        <f t="shared" ref="H333" si="61">B333*H332/B332</f>
        <v>0</v>
      </c>
      <c r="I333" s="5150"/>
    </row>
    <row r="334" spans="1:9" s="526" customFormat="1" ht="15" customHeight="1">
      <c r="A334" s="1499" t="s">
        <v>540</v>
      </c>
      <c r="B334" s="1770"/>
      <c r="C334" s="5149"/>
      <c r="D334" s="1494">
        <f>B334*D331/A331</f>
        <v>0</v>
      </c>
      <c r="E334" s="1754"/>
      <c r="F334" s="1495"/>
      <c r="G334" s="1495">
        <f>B334*G331/A331</f>
        <v>0</v>
      </c>
      <c r="H334" s="1495">
        <f>B334*H331/A331</f>
        <v>0</v>
      </c>
      <c r="I334" s="5150"/>
    </row>
    <row r="335" spans="1:9" s="526" customFormat="1" ht="15" customHeight="1">
      <c r="A335" s="1499" t="s">
        <v>541</v>
      </c>
      <c r="B335" s="1770"/>
      <c r="C335" s="5149"/>
      <c r="D335" s="1494">
        <f>B335*D331/A331</f>
        <v>0</v>
      </c>
      <c r="E335" s="1754"/>
      <c r="F335" s="1495"/>
      <c r="G335" s="1495">
        <f>B335*G331/A331</f>
        <v>0</v>
      </c>
      <c r="H335" s="1495">
        <f>B335*H331/A331</f>
        <v>0</v>
      </c>
      <c r="I335" s="5150"/>
    </row>
    <row r="336" spans="1:9">
      <c r="A336" s="5144" t="s">
        <v>39</v>
      </c>
      <c r="B336" s="5145"/>
      <c r="C336" s="583">
        <v>1.0999999999999999E-2</v>
      </c>
      <c r="D336" s="1497">
        <f>(D332+D333+D334+D335)*C336+E336</f>
        <v>5.4999999999999993E-2</v>
      </c>
      <c r="E336" s="1498"/>
      <c r="F336" s="1497">
        <f>(F332+F333)*C336</f>
        <v>0</v>
      </c>
      <c r="G336" s="1497">
        <f>(G332+G333+G334+G335)*C336</f>
        <v>0</v>
      </c>
      <c r="H336" s="1497">
        <f>(H332+H333+H334+H335)*C336</f>
        <v>0</v>
      </c>
      <c r="I336" s="584">
        <f>D336+F336+G336+H336</f>
        <v>5.4999999999999993E-2</v>
      </c>
    </row>
    <row r="337" spans="1:9">
      <c r="A337" s="5146" t="s">
        <v>44</v>
      </c>
      <c r="B337" s="5029"/>
      <c r="C337" s="578">
        <v>8.0000000000000002E-3</v>
      </c>
      <c r="D337" s="611">
        <f>(D332+D333+D334+D335)*C337+E337</f>
        <v>0.04</v>
      </c>
      <c r="E337" s="1462"/>
      <c r="F337" s="611">
        <f>(F332+F333)*C337</f>
        <v>0</v>
      </c>
      <c r="G337" s="611">
        <f>(G332+G333+G334+G335)*C337</f>
        <v>0</v>
      </c>
      <c r="H337" s="611">
        <f>(H332+H333+H334+H335)*C337</f>
        <v>0</v>
      </c>
      <c r="I337" s="579">
        <f t="shared" ref="I337:I339" si="62">D337+F337+G337+H337</f>
        <v>0.04</v>
      </c>
    </row>
    <row r="338" spans="1:9">
      <c r="A338" s="5146" t="s">
        <v>45</v>
      </c>
      <c r="B338" s="5029"/>
      <c r="C338" s="1493">
        <v>1.4999999999999999E-2</v>
      </c>
      <c r="D338" s="611">
        <f>(D332+D333+D334+D335)*C338+E338</f>
        <v>7.4999999999999997E-2</v>
      </c>
      <c r="E338" s="1462"/>
      <c r="F338" s="611">
        <f>(F332+F333)*C338</f>
        <v>0</v>
      </c>
      <c r="G338" s="611">
        <f>(G332+G333+G334+G335)*C338</f>
        <v>0</v>
      </c>
      <c r="H338" s="611">
        <f>(H332+H333+H334+H335)*C338</f>
        <v>0</v>
      </c>
      <c r="I338" s="579">
        <f t="shared" si="62"/>
        <v>7.4999999999999997E-2</v>
      </c>
    </row>
    <row r="339" spans="1:9">
      <c r="A339" s="5146" t="s">
        <v>458</v>
      </c>
      <c r="B339" s="5029"/>
      <c r="C339" s="578">
        <v>0.05</v>
      </c>
      <c r="D339" s="611">
        <f>(D332+D333)*C339+E339</f>
        <v>0.25</v>
      </c>
      <c r="E339" s="1462"/>
      <c r="F339" s="611">
        <f>(F332+F333)*C339</f>
        <v>0</v>
      </c>
      <c r="G339" s="611">
        <f>(G332+G333)*C339</f>
        <v>0</v>
      </c>
      <c r="H339" s="611">
        <f>(H332+H333)*C339</f>
        <v>0</v>
      </c>
      <c r="I339" s="579">
        <f t="shared" si="62"/>
        <v>0.25</v>
      </c>
    </row>
    <row r="340" spans="1:9">
      <c r="A340" s="5146" t="s">
        <v>459</v>
      </c>
      <c r="B340" s="5029"/>
      <c r="C340" s="670">
        <v>5.0000000000000001E-3</v>
      </c>
      <c r="D340" s="706">
        <f>(D333+D335)*C340+E340</f>
        <v>0.01</v>
      </c>
      <c r="E340" s="1462"/>
      <c r="F340" s="706">
        <f>F333*C340</f>
        <v>0</v>
      </c>
      <c r="G340" s="706">
        <f>(G333+G335)*C340</f>
        <v>0</v>
      </c>
      <c r="H340" s="706">
        <f>(H333+H335)*C340</f>
        <v>0</v>
      </c>
      <c r="I340" s="579">
        <f>D340+F340+G340+H340</f>
        <v>0.01</v>
      </c>
    </row>
    <row r="341" spans="1:9">
      <c r="A341" s="5142" t="s">
        <v>531</v>
      </c>
      <c r="B341" s="5143"/>
      <c r="C341" s="670">
        <v>7.0000000000000007E-2</v>
      </c>
      <c r="D341" s="707">
        <f>(D334+D335)*C341</f>
        <v>0</v>
      </c>
      <c r="E341" s="1462"/>
      <c r="F341" s="707"/>
      <c r="G341" s="707">
        <f>(G334+G335)*C341</f>
        <v>0</v>
      </c>
      <c r="H341" s="707">
        <f>(H334+H335)*C341</f>
        <v>0</v>
      </c>
      <c r="I341" s="579">
        <f>D341+F341+G341+H341</f>
        <v>0</v>
      </c>
    </row>
  </sheetData>
  <mergeCells count="207">
    <mergeCell ref="A340:B340"/>
    <mergeCell ref="A341:B341"/>
    <mergeCell ref="A325:B325"/>
    <mergeCell ref="A326:B326"/>
    <mergeCell ref="A331:B331"/>
    <mergeCell ref="C331:C335"/>
    <mergeCell ref="I331:I335"/>
    <mergeCell ref="A336:B336"/>
    <mergeCell ref="A337:B337"/>
    <mergeCell ref="A338:B338"/>
    <mergeCell ref="A339:B339"/>
    <mergeCell ref="K305:L305"/>
    <mergeCell ref="I306:I319"/>
    <mergeCell ref="A307:B307"/>
    <mergeCell ref="C307:C319"/>
    <mergeCell ref="A320:B320"/>
    <mergeCell ref="A321:B321"/>
    <mergeCell ref="A322:B322"/>
    <mergeCell ref="A323:B323"/>
    <mergeCell ref="A324:B324"/>
    <mergeCell ref="I293:I297"/>
    <mergeCell ref="A298:B298"/>
    <mergeCell ref="A299:B299"/>
    <mergeCell ref="A300:B300"/>
    <mergeCell ref="A301:B301"/>
    <mergeCell ref="A302:B302"/>
    <mergeCell ref="A303:B303"/>
    <mergeCell ref="A305:C306"/>
    <mergeCell ref="G305:I305"/>
    <mergeCell ref="A282:B282"/>
    <mergeCell ref="A283:B283"/>
    <mergeCell ref="A284:B284"/>
    <mergeCell ref="A285:B285"/>
    <mergeCell ref="A286:B286"/>
    <mergeCell ref="A287:B287"/>
    <mergeCell ref="A288:B288"/>
    <mergeCell ref="A293:B293"/>
    <mergeCell ref="C293:C297"/>
    <mergeCell ref="A262:B262"/>
    <mergeCell ref="A263:B263"/>
    <mergeCell ref="A264:B264"/>
    <mergeCell ref="A265:B265"/>
    <mergeCell ref="A267:C268"/>
    <mergeCell ref="G267:I267"/>
    <mergeCell ref="K267:L267"/>
    <mergeCell ref="I268:I281"/>
    <mergeCell ref="A269:B269"/>
    <mergeCell ref="C269:C281"/>
    <mergeCell ref="A247:B247"/>
    <mergeCell ref="A248:B248"/>
    <mergeCell ref="A249:B249"/>
    <mergeCell ref="A250:B250"/>
    <mergeCell ref="A255:B255"/>
    <mergeCell ref="C255:C259"/>
    <mergeCell ref="I255:I259"/>
    <mergeCell ref="A260:B260"/>
    <mergeCell ref="A261:B261"/>
    <mergeCell ref="A229:C230"/>
    <mergeCell ref="G229:I229"/>
    <mergeCell ref="K229:L229"/>
    <mergeCell ref="I230:I243"/>
    <mergeCell ref="A231:B231"/>
    <mergeCell ref="C231:C243"/>
    <mergeCell ref="A244:B244"/>
    <mergeCell ref="A245:B245"/>
    <mergeCell ref="A246:B246"/>
    <mergeCell ref="A95:B95"/>
    <mergeCell ref="A96:B96"/>
    <mergeCell ref="A97:B97"/>
    <mergeCell ref="K1:L1"/>
    <mergeCell ref="A3:B3"/>
    <mergeCell ref="I2:I15"/>
    <mergeCell ref="A34:B34"/>
    <mergeCell ref="A27:B27"/>
    <mergeCell ref="A18:B18"/>
    <mergeCell ref="A19:B19"/>
    <mergeCell ref="K77:L77"/>
    <mergeCell ref="A39:C40"/>
    <mergeCell ref="G39:I39"/>
    <mergeCell ref="K39:L39"/>
    <mergeCell ref="A41:B41"/>
    <mergeCell ref="I40:I53"/>
    <mergeCell ref="C41:C53"/>
    <mergeCell ref="I27:I31"/>
    <mergeCell ref="A32:B32"/>
    <mergeCell ref="A33:B33"/>
    <mergeCell ref="C27:C31"/>
    <mergeCell ref="A1:C2"/>
    <mergeCell ref="G1:I1"/>
    <mergeCell ref="A35:B35"/>
    <mergeCell ref="A151:B151"/>
    <mergeCell ref="A141:B141"/>
    <mergeCell ref="A92:B92"/>
    <mergeCell ref="G77:I77"/>
    <mergeCell ref="A109:B109"/>
    <mergeCell ref="A110:B110"/>
    <mergeCell ref="A111:B111"/>
    <mergeCell ref="A112:B112"/>
    <mergeCell ref="A113:B113"/>
    <mergeCell ref="A115:C116"/>
    <mergeCell ref="G115:I115"/>
    <mergeCell ref="I116:I129"/>
    <mergeCell ref="A117:B117"/>
    <mergeCell ref="C117:C129"/>
    <mergeCell ref="A98:B98"/>
    <mergeCell ref="A99:B99"/>
    <mergeCell ref="A101:B101"/>
    <mergeCell ref="I78:I91"/>
    <mergeCell ref="A79:B79"/>
    <mergeCell ref="C79:C91"/>
    <mergeCell ref="A100:B100"/>
    <mergeCell ref="A103:B103"/>
    <mergeCell ref="A93:B93"/>
    <mergeCell ref="A94:B94"/>
    <mergeCell ref="A36:B36"/>
    <mergeCell ref="A16:B16"/>
    <mergeCell ref="A17:B17"/>
    <mergeCell ref="A37:B37"/>
    <mergeCell ref="C3:C15"/>
    <mergeCell ref="A20:B20"/>
    <mergeCell ref="A21:B21"/>
    <mergeCell ref="A22:B22"/>
    <mergeCell ref="A23:B23"/>
    <mergeCell ref="A24:B24"/>
    <mergeCell ref="A25:B25"/>
    <mergeCell ref="A59:B59"/>
    <mergeCell ref="A60:B60"/>
    <mergeCell ref="A61:B61"/>
    <mergeCell ref="A62:B62"/>
    <mergeCell ref="A63:B63"/>
    <mergeCell ref="A54:B54"/>
    <mergeCell ref="A57:B57"/>
    <mergeCell ref="A55:B55"/>
    <mergeCell ref="A56:B56"/>
    <mergeCell ref="A58:B58"/>
    <mergeCell ref="A72:B72"/>
    <mergeCell ref="A73:B73"/>
    <mergeCell ref="A74:B74"/>
    <mergeCell ref="A77:C78"/>
    <mergeCell ref="A75:B75"/>
    <mergeCell ref="A65:B65"/>
    <mergeCell ref="C65:C69"/>
    <mergeCell ref="I65:I69"/>
    <mergeCell ref="A70:B70"/>
    <mergeCell ref="A71:B71"/>
    <mergeCell ref="A153:C154"/>
    <mergeCell ref="G153:I153"/>
    <mergeCell ref="K153:L153"/>
    <mergeCell ref="I154:I167"/>
    <mergeCell ref="A155:B155"/>
    <mergeCell ref="C155:C167"/>
    <mergeCell ref="C103:C107"/>
    <mergeCell ref="I103:I107"/>
    <mergeCell ref="A108:B108"/>
    <mergeCell ref="K115:L115"/>
    <mergeCell ref="A130:B130"/>
    <mergeCell ref="A131:B131"/>
    <mergeCell ref="A132:B132"/>
    <mergeCell ref="A133:B133"/>
    <mergeCell ref="A134:B134"/>
    <mergeCell ref="C141:C145"/>
    <mergeCell ref="I141:I145"/>
    <mergeCell ref="A146:B146"/>
    <mergeCell ref="A147:B147"/>
    <mergeCell ref="A135:B135"/>
    <mergeCell ref="A136:B136"/>
    <mergeCell ref="A148:B148"/>
    <mergeCell ref="A149:B149"/>
    <mergeCell ref="A150:B150"/>
    <mergeCell ref="A173:B173"/>
    <mergeCell ref="A174:B174"/>
    <mergeCell ref="A179:B179"/>
    <mergeCell ref="C179:C183"/>
    <mergeCell ref="I179:I183"/>
    <mergeCell ref="A168:B168"/>
    <mergeCell ref="A169:B169"/>
    <mergeCell ref="A170:B170"/>
    <mergeCell ref="A171:B171"/>
    <mergeCell ref="A172:B172"/>
    <mergeCell ref="K191:L191"/>
    <mergeCell ref="I192:I205"/>
    <mergeCell ref="A193:B193"/>
    <mergeCell ref="C193:C205"/>
    <mergeCell ref="A184:B184"/>
    <mergeCell ref="A185:B185"/>
    <mergeCell ref="A186:B186"/>
    <mergeCell ref="A187:B187"/>
    <mergeCell ref="A188:B188"/>
    <mergeCell ref="C217:C221"/>
    <mergeCell ref="I217:I221"/>
    <mergeCell ref="A206:B206"/>
    <mergeCell ref="A207:B207"/>
    <mergeCell ref="A208:B208"/>
    <mergeCell ref="A209:B209"/>
    <mergeCell ref="A210:B210"/>
    <mergeCell ref="A189:B189"/>
    <mergeCell ref="A191:C192"/>
    <mergeCell ref="G191:I191"/>
    <mergeCell ref="A227:B227"/>
    <mergeCell ref="A222:B222"/>
    <mergeCell ref="A223:B223"/>
    <mergeCell ref="A224:B224"/>
    <mergeCell ref="A225:B225"/>
    <mergeCell ref="A226:B226"/>
    <mergeCell ref="A211:B211"/>
    <mergeCell ref="A212:B212"/>
    <mergeCell ref="A217:B217"/>
  </mergeCells>
  <pageMargins left="0.70866141732283472" right="0.70866141732283472" top="0.74803149606299213" bottom="0.74803149606299213" header="0.31496062992125984" footer="0.31496062992125984"/>
  <pageSetup paperSize="9" scale="98" orientation="portrait" verticalDpi="12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46">
    <tabColor rgb="FF00B050"/>
  </sheetPr>
  <dimension ref="A1:DM27"/>
  <sheetViews>
    <sheetView showWhiteSpace="0" topLeftCell="CD1" zoomScale="70" zoomScaleNormal="70" zoomScalePageLayoutView="70" workbookViewId="0">
      <selection activeCell="DM27" sqref="A1:DM27"/>
    </sheetView>
  </sheetViews>
  <sheetFormatPr defaultColWidth="9.140625" defaultRowHeight="12.75"/>
  <cols>
    <col min="1" max="1" width="20.85546875" style="785" customWidth="1"/>
    <col min="2" max="2" width="5.42578125" style="785" customWidth="1"/>
    <col min="3" max="3" width="4.85546875" style="785" hidden="1" customWidth="1"/>
    <col min="4" max="4" width="5.85546875" style="785" hidden="1" customWidth="1"/>
    <col min="5" max="5" width="5.85546875" style="785" customWidth="1"/>
    <col min="6" max="6" width="7.85546875" style="785" customWidth="1"/>
    <col min="7" max="7" width="8.7109375" style="785" customWidth="1"/>
    <col min="8" max="9" width="7.42578125" style="785" customWidth="1"/>
    <col min="10" max="10" width="1.42578125" style="785" customWidth="1"/>
    <col min="11" max="11" width="20.85546875" style="785" customWidth="1"/>
    <col min="12" max="12" width="5.42578125" style="785" customWidth="1"/>
    <col min="13" max="13" width="4.85546875" style="785" hidden="1" customWidth="1"/>
    <col min="14" max="14" width="5.5703125" style="785" hidden="1" customWidth="1"/>
    <col min="15" max="15" width="5.42578125" style="785" customWidth="1"/>
    <col min="16" max="16" width="7.85546875" style="785" customWidth="1"/>
    <col min="17" max="17" width="8.7109375" style="785" customWidth="1"/>
    <col min="18" max="19" width="7.42578125" style="785" customWidth="1"/>
    <col min="20" max="20" width="1.42578125" style="785" customWidth="1"/>
    <col min="21" max="21" width="20.85546875" style="785" customWidth="1"/>
    <col min="22" max="22" width="6.7109375" style="785" customWidth="1"/>
    <col min="23" max="23" width="7" style="785" hidden="1" customWidth="1"/>
    <col min="24" max="24" width="7.140625" style="785" hidden="1" customWidth="1"/>
    <col min="25" max="25" width="5.85546875" style="785" customWidth="1"/>
    <col min="26" max="26" width="9.85546875" style="785" customWidth="1"/>
    <col min="27" max="27" width="8.7109375" style="785" customWidth="1"/>
    <col min="28" max="28" width="7.42578125" style="785" customWidth="1"/>
    <col min="29" max="29" width="13.42578125" style="785" customWidth="1"/>
    <col min="30" max="30" width="1.5703125" style="785" customWidth="1"/>
    <col min="31" max="31" width="20.85546875" style="785" customWidth="1"/>
    <col min="32" max="32" width="7.140625" style="785" customWidth="1"/>
    <col min="33" max="33" width="5.42578125" style="785" hidden="1" customWidth="1"/>
    <col min="34" max="34" width="5.5703125" style="785" hidden="1" customWidth="1"/>
    <col min="35" max="35" width="5.85546875" style="785" customWidth="1"/>
    <col min="36" max="36" width="7.85546875" style="785" customWidth="1"/>
    <col min="37" max="37" width="8.7109375" style="785" customWidth="1"/>
    <col min="38" max="39" width="7.42578125" style="785" customWidth="1"/>
    <col min="40" max="40" width="1.5703125" style="785" customWidth="1"/>
    <col min="41" max="41" width="19.7109375" style="785" customWidth="1"/>
    <col min="42" max="42" width="6.5703125" style="785" customWidth="1"/>
    <col min="43" max="43" width="5.42578125" style="785" hidden="1" customWidth="1"/>
    <col min="44" max="44" width="7.85546875" style="785" hidden="1" customWidth="1"/>
    <col min="45" max="45" width="8" style="785" customWidth="1"/>
    <col min="46" max="46" width="7.85546875" style="785" customWidth="1"/>
    <col min="47" max="47" width="8.7109375" style="785" customWidth="1"/>
    <col min="48" max="49" width="7.42578125" style="785" customWidth="1"/>
    <col min="50" max="50" width="1.5703125" style="785" customWidth="1"/>
    <col min="51" max="51" width="20.85546875" style="785" customWidth="1"/>
    <col min="52" max="52" width="5.42578125" style="785" customWidth="1"/>
    <col min="53" max="53" width="5.42578125" style="785" hidden="1" customWidth="1"/>
    <col min="54" max="54" width="7.42578125" style="785" hidden="1" customWidth="1"/>
    <col min="55" max="55" width="7.28515625" style="785" customWidth="1"/>
    <col min="56" max="56" width="7.85546875" style="785" customWidth="1"/>
    <col min="57" max="57" width="8.7109375" style="785" customWidth="1"/>
    <col min="58" max="59" width="7.42578125" style="785" customWidth="1"/>
    <col min="60" max="60" width="1.5703125" style="785" customWidth="1"/>
    <col min="61" max="61" width="20.85546875" style="785" customWidth="1"/>
    <col min="62" max="62" width="10.140625" style="785" customWidth="1"/>
    <col min="63" max="63" width="5.42578125" style="785" hidden="1" customWidth="1"/>
    <col min="64" max="64" width="7.5703125" style="785" hidden="1" customWidth="1"/>
    <col min="65" max="65" width="7.28515625" style="785" customWidth="1"/>
    <col min="66" max="66" width="7.85546875" style="785" customWidth="1"/>
    <col min="67" max="67" width="8.7109375" style="785" customWidth="1"/>
    <col min="68" max="69" width="7.42578125" style="785" customWidth="1"/>
    <col min="70" max="70" width="1.5703125" style="785" customWidth="1"/>
    <col min="71" max="71" width="20.85546875" style="785" customWidth="1"/>
    <col min="72" max="72" width="5.42578125" style="785" customWidth="1"/>
    <col min="73" max="73" width="5.140625" style="785" hidden="1" customWidth="1"/>
    <col min="74" max="74" width="5.28515625" style="785" hidden="1" customWidth="1"/>
    <col min="75" max="75" width="5.42578125" style="785" customWidth="1"/>
    <col min="76" max="76" width="7.85546875" style="785" customWidth="1"/>
    <col min="77" max="77" width="8.7109375" style="785" customWidth="1"/>
    <col min="78" max="79" width="7.42578125" style="785" customWidth="1"/>
    <col min="80" max="80" width="1.5703125" style="785" customWidth="1"/>
    <col min="81" max="81" width="20.85546875" style="785" customWidth="1"/>
    <col min="82" max="82" width="6.140625" style="785" customWidth="1"/>
    <col min="83" max="83" width="0.85546875" style="785" hidden="1" customWidth="1"/>
    <col min="84" max="84" width="6.42578125" style="785" hidden="1" customWidth="1"/>
    <col min="85" max="85" width="6" style="785" customWidth="1"/>
    <col min="86" max="86" width="6.85546875" style="785" customWidth="1"/>
    <col min="87" max="87" width="8.7109375" style="785" customWidth="1"/>
    <col min="88" max="88" width="7.42578125" style="785" customWidth="1"/>
    <col min="89" max="89" width="8.7109375" style="785" customWidth="1"/>
    <col min="90" max="90" width="1.5703125" style="785" customWidth="1"/>
    <col min="91" max="91" width="20.85546875" style="785" customWidth="1"/>
    <col min="92" max="92" width="5.42578125" style="785" customWidth="1"/>
    <col min="93" max="93" width="5.42578125" style="785" hidden="1" customWidth="1"/>
    <col min="94" max="94" width="7" style="785" hidden="1" customWidth="1"/>
    <col min="95" max="95" width="8.28515625" style="785" customWidth="1"/>
    <col min="96" max="96" width="7.85546875" style="785" customWidth="1"/>
    <col min="97" max="97" width="8.7109375" style="785" customWidth="1"/>
    <col min="98" max="98" width="6.42578125" style="785" customWidth="1"/>
    <col min="99" max="99" width="6.5703125" style="785" customWidth="1"/>
    <col min="100" max="100" width="1.5703125" style="785" customWidth="1"/>
    <col min="101" max="101" width="20.85546875" style="785" customWidth="1"/>
    <col min="102" max="102" width="5.42578125" style="785" customWidth="1"/>
    <col min="103" max="103" width="5.7109375" style="785" customWidth="1"/>
    <col min="104" max="104" width="5.42578125" style="785" customWidth="1"/>
    <col min="105" max="105" width="7.85546875" style="785" customWidth="1"/>
    <col min="106" max="106" width="8.7109375" style="785" customWidth="1"/>
    <col min="107" max="107" width="6.140625" style="785" customWidth="1"/>
    <col min="108" max="108" width="7.7109375" style="785" customWidth="1"/>
    <col min="109" max="109" width="2.5703125" style="785" customWidth="1"/>
    <col min="110" max="110" width="20.85546875" style="785" customWidth="1"/>
    <col min="111" max="111" width="5.42578125" style="785" customWidth="1"/>
    <col min="112" max="112" width="5.7109375" style="785" customWidth="1"/>
    <col min="113" max="113" width="5.42578125" style="785" customWidth="1"/>
    <col min="114" max="114" width="7.85546875" style="785" customWidth="1"/>
    <col min="115" max="115" width="8.7109375" style="785" customWidth="1"/>
    <col min="116" max="116" width="5.85546875" style="785" customWidth="1"/>
    <col min="117" max="117" width="7.140625" style="785" customWidth="1"/>
    <col min="118" max="16384" width="9.140625" style="785"/>
  </cols>
  <sheetData>
    <row r="1" spans="1:117" ht="18.75" thickBot="1">
      <c r="A1" s="854" t="s">
        <v>317</v>
      </c>
      <c r="B1" s="855"/>
      <c r="C1" s="855"/>
      <c r="D1" s="855"/>
      <c r="E1" s="855"/>
      <c r="F1" s="855"/>
      <c r="G1" s="4051" t="s">
        <v>799</v>
      </c>
      <c r="H1" s="4052"/>
      <c r="I1" s="4053"/>
      <c r="K1" s="854" t="s">
        <v>317</v>
      </c>
      <c r="L1" s="855"/>
      <c r="M1" s="855"/>
      <c r="N1" s="855"/>
      <c r="O1" s="855"/>
      <c r="P1" s="855"/>
      <c r="Q1" s="4051" t="s">
        <v>800</v>
      </c>
      <c r="R1" s="4052"/>
      <c r="S1" s="4053"/>
      <c r="U1" s="854" t="s">
        <v>317</v>
      </c>
      <c r="V1" s="855"/>
      <c r="W1" s="855"/>
      <c r="X1" s="855"/>
      <c r="Y1" s="855"/>
      <c r="Z1" s="855"/>
      <c r="AA1" s="4051" t="s">
        <v>788</v>
      </c>
      <c r="AB1" s="4052"/>
      <c r="AC1" s="4053"/>
      <c r="AE1" s="854" t="s">
        <v>317</v>
      </c>
      <c r="AF1" s="855"/>
      <c r="AG1" s="855"/>
      <c r="AH1" s="855"/>
      <c r="AI1" s="855"/>
      <c r="AJ1" s="855"/>
      <c r="AK1" s="4051" t="s">
        <v>801</v>
      </c>
      <c r="AL1" s="4052"/>
      <c r="AM1" s="4053"/>
      <c r="AO1" s="854" t="s">
        <v>317</v>
      </c>
      <c r="AP1" s="855"/>
      <c r="AQ1" s="855"/>
      <c r="AR1" s="855"/>
      <c r="AS1" s="855"/>
      <c r="AT1" s="855"/>
      <c r="AU1" s="4051" t="s">
        <v>599</v>
      </c>
      <c r="AV1" s="4052"/>
      <c r="AW1" s="4053"/>
      <c r="AY1" s="854" t="s">
        <v>317</v>
      </c>
      <c r="AZ1" s="855"/>
      <c r="BA1" s="855"/>
      <c r="BB1" s="855"/>
      <c r="BC1" s="855"/>
      <c r="BD1" s="855"/>
      <c r="BE1" s="4051" t="s">
        <v>600</v>
      </c>
      <c r="BF1" s="4052"/>
      <c r="BG1" s="4053"/>
      <c r="BI1" s="854" t="s">
        <v>317</v>
      </c>
      <c r="BJ1" s="855"/>
      <c r="BK1" s="855"/>
      <c r="BL1" s="855"/>
      <c r="BM1" s="855"/>
      <c r="BN1" s="855"/>
      <c r="BO1" s="4051" t="s">
        <v>946</v>
      </c>
      <c r="BP1" s="4052"/>
      <c r="BQ1" s="4053"/>
      <c r="BS1" s="854" t="s">
        <v>317</v>
      </c>
      <c r="BT1" s="855"/>
      <c r="BU1" s="855"/>
      <c r="BV1" s="855"/>
      <c r="BW1" s="855"/>
      <c r="BX1" s="855"/>
      <c r="BY1" s="4051" t="s">
        <v>802</v>
      </c>
      <c r="BZ1" s="4052"/>
      <c r="CA1" s="4053"/>
      <c r="CC1" s="854" t="s">
        <v>317</v>
      </c>
      <c r="CD1" s="855"/>
      <c r="CE1" s="855"/>
      <c r="CF1" s="855"/>
      <c r="CG1" s="855"/>
      <c r="CH1" s="855"/>
      <c r="CI1" s="4051" t="s">
        <v>900</v>
      </c>
      <c r="CJ1" s="4052"/>
      <c r="CK1" s="4053"/>
      <c r="CM1" s="854" t="s">
        <v>317</v>
      </c>
      <c r="CN1" s="855"/>
      <c r="CO1" s="855"/>
      <c r="CP1" s="855"/>
      <c r="CQ1" s="855"/>
      <c r="CR1" s="855"/>
      <c r="CS1" s="4051" t="s">
        <v>807</v>
      </c>
      <c r="CT1" s="4052"/>
      <c r="CU1" s="4053"/>
      <c r="CW1" s="854" t="s">
        <v>317</v>
      </c>
      <c r="CX1" s="855"/>
      <c r="CY1" s="855"/>
      <c r="CZ1" s="855"/>
      <c r="DA1" s="855"/>
      <c r="DB1" s="4051" t="s">
        <v>870</v>
      </c>
      <c r="DC1" s="4052"/>
      <c r="DD1" s="4053"/>
      <c r="DF1" s="854" t="s">
        <v>317</v>
      </c>
      <c r="DG1" s="855"/>
      <c r="DH1" s="855"/>
      <c r="DI1" s="855"/>
      <c r="DJ1" s="855"/>
      <c r="DK1" s="4051" t="s">
        <v>951</v>
      </c>
      <c r="DL1" s="4052"/>
      <c r="DM1" s="4053"/>
    </row>
    <row r="2" spans="1:117" ht="38.25" thickBot="1">
      <c r="A2" s="856" t="s">
        <v>61</v>
      </c>
      <c r="B2" s="4059">
        <f>'Оз Основная продукция'!B1</f>
        <v>44606</v>
      </c>
      <c r="C2" s="4060"/>
      <c r="D2" s="4060"/>
      <c r="E2" s="4060"/>
      <c r="F2" s="4061"/>
      <c r="G2" s="857" t="s">
        <v>62</v>
      </c>
      <c r="H2" s="4062">
        <f>'Оз Основная продукция'!F2</f>
        <v>0.22916666666666666</v>
      </c>
      <c r="I2" s="4063"/>
      <c r="J2" s="3375"/>
      <c r="K2" s="856" t="s">
        <v>61</v>
      </c>
      <c r="L2" s="4059">
        <f>B2</f>
        <v>44606</v>
      </c>
      <c r="M2" s="4060"/>
      <c r="N2" s="4060"/>
      <c r="O2" s="4060"/>
      <c r="P2" s="4061"/>
      <c r="Q2" s="857" t="s">
        <v>62</v>
      </c>
      <c r="R2" s="4062">
        <f>H2</f>
        <v>0.22916666666666666</v>
      </c>
      <c r="S2" s="4063"/>
      <c r="U2" s="856" t="s">
        <v>61</v>
      </c>
      <c r="V2" s="4059">
        <f>B2</f>
        <v>44606</v>
      </c>
      <c r="W2" s="4060"/>
      <c r="X2" s="4060"/>
      <c r="Y2" s="4060"/>
      <c r="Z2" s="4061"/>
      <c r="AA2" s="857" t="s">
        <v>62</v>
      </c>
      <c r="AB2" s="4062">
        <f>H2</f>
        <v>0.22916666666666666</v>
      </c>
      <c r="AC2" s="4063"/>
      <c r="AE2" s="856" t="s">
        <v>61</v>
      </c>
      <c r="AF2" s="4059">
        <f>L2</f>
        <v>44606</v>
      </c>
      <c r="AG2" s="4060"/>
      <c r="AH2" s="4060"/>
      <c r="AI2" s="4060"/>
      <c r="AJ2" s="4061"/>
      <c r="AK2" s="857" t="s">
        <v>62</v>
      </c>
      <c r="AL2" s="4062">
        <f>R2</f>
        <v>0.22916666666666666</v>
      </c>
      <c r="AM2" s="4063"/>
      <c r="AO2" s="856" t="s">
        <v>61</v>
      </c>
      <c r="AP2" s="4059">
        <f>V2</f>
        <v>44606</v>
      </c>
      <c r="AQ2" s="4060"/>
      <c r="AR2" s="4060"/>
      <c r="AS2" s="4060"/>
      <c r="AT2" s="4061"/>
      <c r="AU2" s="857" t="s">
        <v>62</v>
      </c>
      <c r="AV2" s="4062">
        <f>AB2</f>
        <v>0.22916666666666666</v>
      </c>
      <c r="AW2" s="4063"/>
      <c r="AY2" s="856" t="s">
        <v>61</v>
      </c>
      <c r="AZ2" s="4059">
        <f>AF2</f>
        <v>44606</v>
      </c>
      <c r="BA2" s="4060"/>
      <c r="BB2" s="4060"/>
      <c r="BC2" s="4060"/>
      <c r="BD2" s="4061"/>
      <c r="BE2" s="857" t="s">
        <v>62</v>
      </c>
      <c r="BF2" s="4062">
        <f>AL2</f>
        <v>0.22916666666666666</v>
      </c>
      <c r="BG2" s="4063"/>
      <c r="BI2" s="856" t="s">
        <v>61</v>
      </c>
      <c r="BJ2" s="4059">
        <f>AP2</f>
        <v>44606</v>
      </c>
      <c r="BK2" s="4060"/>
      <c r="BL2" s="4060"/>
      <c r="BM2" s="4060"/>
      <c r="BN2" s="4061"/>
      <c r="BO2" s="857" t="s">
        <v>62</v>
      </c>
      <c r="BP2" s="4062">
        <f>AV2</f>
        <v>0.22916666666666666</v>
      </c>
      <c r="BQ2" s="4063"/>
      <c r="BS2" s="856" t="s">
        <v>61</v>
      </c>
      <c r="BT2" s="4059">
        <f>AZ2</f>
        <v>44606</v>
      </c>
      <c r="BU2" s="4060"/>
      <c r="BV2" s="4060"/>
      <c r="BW2" s="4060"/>
      <c r="BX2" s="4061"/>
      <c r="BY2" s="857" t="s">
        <v>62</v>
      </c>
      <c r="BZ2" s="4062">
        <f>BF2</f>
        <v>0.22916666666666666</v>
      </c>
      <c r="CA2" s="4063"/>
      <c r="CC2" s="856" t="s">
        <v>61</v>
      </c>
      <c r="CD2" s="4059">
        <f>BJ2</f>
        <v>44606</v>
      </c>
      <c r="CE2" s="4060"/>
      <c r="CF2" s="4060"/>
      <c r="CG2" s="4060"/>
      <c r="CH2" s="4061"/>
      <c r="CI2" s="857" t="s">
        <v>62</v>
      </c>
      <c r="CJ2" s="4062">
        <f>BP2</f>
        <v>0.22916666666666666</v>
      </c>
      <c r="CK2" s="4063"/>
      <c r="CM2" s="856" t="s">
        <v>61</v>
      </c>
      <c r="CN2" s="4059">
        <f>BT2</f>
        <v>44606</v>
      </c>
      <c r="CO2" s="4060"/>
      <c r="CP2" s="4060"/>
      <c r="CQ2" s="4060"/>
      <c r="CR2" s="4061"/>
      <c r="CS2" s="857" t="s">
        <v>62</v>
      </c>
      <c r="CT2" s="4062">
        <f>BZ2</f>
        <v>0.22916666666666666</v>
      </c>
      <c r="CU2" s="4063"/>
      <c r="CW2" s="856" t="s">
        <v>61</v>
      </c>
      <c r="CX2" s="4059">
        <f>CD2</f>
        <v>44606</v>
      </c>
      <c r="CY2" s="4060"/>
      <c r="CZ2" s="4060"/>
      <c r="DA2" s="4061"/>
      <c r="DB2" s="857" t="s">
        <v>62</v>
      </c>
      <c r="DC2" s="4062">
        <f>CJ2</f>
        <v>0.22916666666666666</v>
      </c>
      <c r="DD2" s="4063"/>
      <c r="DF2" s="856" t="s">
        <v>61</v>
      </c>
      <c r="DG2" s="4059">
        <f>CX2</f>
        <v>44606</v>
      </c>
      <c r="DH2" s="4060"/>
      <c r="DI2" s="4060"/>
      <c r="DJ2" s="4061"/>
      <c r="DK2" s="857" t="s">
        <v>62</v>
      </c>
      <c r="DL2" s="4062">
        <f>DC2</f>
        <v>0.22916666666666666</v>
      </c>
      <c r="DM2" s="4063"/>
    </row>
    <row r="3" spans="1:117" ht="12.75" customHeight="1">
      <c r="A3" s="4077" t="s">
        <v>21</v>
      </c>
      <c r="B3" s="4078"/>
      <c r="C3" s="3015"/>
      <c r="D3" s="3015"/>
      <c r="E3" s="3015"/>
      <c r="F3" s="4081" t="s">
        <v>395</v>
      </c>
      <c r="G3" s="4081" t="s">
        <v>394</v>
      </c>
      <c r="H3" s="4081" t="s">
        <v>22</v>
      </c>
      <c r="I3" s="4090" t="s">
        <v>23</v>
      </c>
      <c r="K3" s="4077" t="s">
        <v>21</v>
      </c>
      <c r="L3" s="4078"/>
      <c r="M3" s="3015"/>
      <c r="N3" s="3015"/>
      <c r="O3" s="3015"/>
      <c r="P3" s="4081" t="s">
        <v>395</v>
      </c>
      <c r="Q3" s="4081" t="s">
        <v>394</v>
      </c>
      <c r="R3" s="4081" t="s">
        <v>22</v>
      </c>
      <c r="S3" s="4090" t="s">
        <v>23</v>
      </c>
      <c r="U3" s="4077" t="s">
        <v>21</v>
      </c>
      <c r="V3" s="4078"/>
      <c r="W3" s="3015"/>
      <c r="X3" s="3015"/>
      <c r="Y3" s="3015"/>
      <c r="Z3" s="4081" t="s">
        <v>395</v>
      </c>
      <c r="AA3" s="4081" t="s">
        <v>394</v>
      </c>
      <c r="AB3" s="4081" t="s">
        <v>22</v>
      </c>
      <c r="AC3" s="4090" t="s">
        <v>23</v>
      </c>
      <c r="AE3" s="4077" t="s">
        <v>21</v>
      </c>
      <c r="AF3" s="4078"/>
      <c r="AG3" s="3015"/>
      <c r="AH3" s="3015"/>
      <c r="AI3" s="3015"/>
      <c r="AJ3" s="4081" t="s">
        <v>395</v>
      </c>
      <c r="AK3" s="4081" t="s">
        <v>394</v>
      </c>
      <c r="AL3" s="4081" t="s">
        <v>22</v>
      </c>
      <c r="AM3" s="4090" t="s">
        <v>23</v>
      </c>
      <c r="AO3" s="4077" t="s">
        <v>21</v>
      </c>
      <c r="AP3" s="4078"/>
      <c r="AQ3" s="3015"/>
      <c r="AR3" s="3015"/>
      <c r="AS3" s="3015"/>
      <c r="AT3" s="4081" t="s">
        <v>395</v>
      </c>
      <c r="AU3" s="4081" t="s">
        <v>394</v>
      </c>
      <c r="AV3" s="4081" t="s">
        <v>22</v>
      </c>
      <c r="AW3" s="4090" t="s">
        <v>23</v>
      </c>
      <c r="AY3" s="4077" t="s">
        <v>21</v>
      </c>
      <c r="AZ3" s="4078"/>
      <c r="BA3" s="3015"/>
      <c r="BB3" s="3015"/>
      <c r="BC3" s="3015"/>
      <c r="BD3" s="4081" t="s">
        <v>395</v>
      </c>
      <c r="BE3" s="4081" t="s">
        <v>394</v>
      </c>
      <c r="BF3" s="4081" t="s">
        <v>22</v>
      </c>
      <c r="BG3" s="4090" t="s">
        <v>23</v>
      </c>
      <c r="BI3" s="4077" t="s">
        <v>21</v>
      </c>
      <c r="BJ3" s="4078"/>
      <c r="BK3" s="3015"/>
      <c r="BL3" s="3015"/>
      <c r="BM3" s="3015"/>
      <c r="BN3" s="4081" t="s">
        <v>395</v>
      </c>
      <c r="BO3" s="4081" t="s">
        <v>394</v>
      </c>
      <c r="BP3" s="4081" t="s">
        <v>22</v>
      </c>
      <c r="BQ3" s="4090" t="s">
        <v>23</v>
      </c>
      <c r="BS3" s="4077" t="s">
        <v>21</v>
      </c>
      <c r="BT3" s="4078"/>
      <c r="BU3" s="3015"/>
      <c r="BV3" s="3015"/>
      <c r="BW3" s="3015"/>
      <c r="BX3" s="4081" t="s">
        <v>395</v>
      </c>
      <c r="BY3" s="4081" t="s">
        <v>394</v>
      </c>
      <c r="BZ3" s="4081" t="s">
        <v>22</v>
      </c>
      <c r="CA3" s="4090" t="s">
        <v>23</v>
      </c>
      <c r="CC3" s="4077" t="s">
        <v>21</v>
      </c>
      <c r="CD3" s="4078"/>
      <c r="CE3" s="3015"/>
      <c r="CF3" s="3015"/>
      <c r="CG3" s="3015"/>
      <c r="CH3" s="4081" t="s">
        <v>395</v>
      </c>
      <c r="CI3" s="4081" t="s">
        <v>394</v>
      </c>
      <c r="CJ3" s="4081" t="s">
        <v>22</v>
      </c>
      <c r="CK3" s="4090" t="s">
        <v>23</v>
      </c>
      <c r="CM3" s="4077" t="s">
        <v>21</v>
      </c>
      <c r="CN3" s="4078"/>
      <c r="CO3" s="3395"/>
      <c r="CP3" s="3395"/>
      <c r="CQ3" s="3395"/>
      <c r="CR3" s="4081" t="s">
        <v>395</v>
      </c>
      <c r="CS3" s="4081" t="s">
        <v>394</v>
      </c>
      <c r="CT3" s="4081" t="s">
        <v>22</v>
      </c>
      <c r="CU3" s="4090" t="s">
        <v>23</v>
      </c>
      <c r="CW3" s="4077" t="s">
        <v>21</v>
      </c>
      <c r="CX3" s="4078"/>
      <c r="CY3" s="3395"/>
      <c r="CZ3" s="3395"/>
      <c r="DA3" s="4081" t="s">
        <v>395</v>
      </c>
      <c r="DB3" s="4081" t="s">
        <v>394</v>
      </c>
      <c r="DC3" s="4081" t="s">
        <v>22</v>
      </c>
      <c r="DD3" s="4090" t="s">
        <v>23</v>
      </c>
      <c r="DF3" s="4077" t="s">
        <v>21</v>
      </c>
      <c r="DG3" s="4078"/>
      <c r="DH3" s="3951"/>
      <c r="DI3" s="3951"/>
      <c r="DJ3" s="4081" t="s">
        <v>395</v>
      </c>
      <c r="DK3" s="4081" t="s">
        <v>394</v>
      </c>
      <c r="DL3" s="4081" t="s">
        <v>22</v>
      </c>
      <c r="DM3" s="4090" t="s">
        <v>23</v>
      </c>
    </row>
    <row r="4" spans="1:117">
      <c r="A4" s="4161"/>
      <c r="B4" s="4162"/>
      <c r="C4" s="1449"/>
      <c r="D4" s="1449"/>
      <c r="E4" s="1449" t="s">
        <v>396</v>
      </c>
      <c r="F4" s="4163"/>
      <c r="G4" s="4163"/>
      <c r="H4" s="4163"/>
      <c r="I4" s="5049"/>
      <c r="K4" s="4161"/>
      <c r="L4" s="4162"/>
      <c r="M4" s="1449"/>
      <c r="N4" s="1449"/>
      <c r="O4" s="1449" t="s">
        <v>396</v>
      </c>
      <c r="P4" s="4163"/>
      <c r="Q4" s="4163"/>
      <c r="R4" s="4163"/>
      <c r="S4" s="5049"/>
      <c r="U4" s="4161"/>
      <c r="V4" s="4162"/>
      <c r="W4" s="1449"/>
      <c r="X4" s="1449"/>
      <c r="Y4" s="1449" t="s">
        <v>396</v>
      </c>
      <c r="Z4" s="4163"/>
      <c r="AA4" s="4163"/>
      <c r="AB4" s="4163"/>
      <c r="AC4" s="5049"/>
      <c r="AE4" s="4161"/>
      <c r="AF4" s="4162"/>
      <c r="AG4" s="1449"/>
      <c r="AH4" s="1449"/>
      <c r="AI4" s="1449" t="s">
        <v>396</v>
      </c>
      <c r="AJ4" s="4163"/>
      <c r="AK4" s="4163"/>
      <c r="AL4" s="4163"/>
      <c r="AM4" s="5049"/>
      <c r="AO4" s="4161"/>
      <c r="AP4" s="4162"/>
      <c r="AQ4" s="1449"/>
      <c r="AR4" s="1449"/>
      <c r="AS4" s="1449" t="s">
        <v>396</v>
      </c>
      <c r="AT4" s="4163"/>
      <c r="AU4" s="4163"/>
      <c r="AV4" s="4163"/>
      <c r="AW4" s="5049"/>
      <c r="AY4" s="4161"/>
      <c r="AZ4" s="4162"/>
      <c r="BA4" s="1449"/>
      <c r="BB4" s="1449"/>
      <c r="BC4" s="1449" t="s">
        <v>396</v>
      </c>
      <c r="BD4" s="4163"/>
      <c r="BE4" s="4163"/>
      <c r="BF4" s="4163"/>
      <c r="BG4" s="5049"/>
      <c r="BI4" s="4161"/>
      <c r="BJ4" s="4162"/>
      <c r="BK4" s="1449"/>
      <c r="BL4" s="1449"/>
      <c r="BM4" s="1449" t="s">
        <v>396</v>
      </c>
      <c r="BN4" s="4163"/>
      <c r="BO4" s="4163"/>
      <c r="BP4" s="4163"/>
      <c r="BQ4" s="5049"/>
      <c r="BS4" s="4161"/>
      <c r="BT4" s="4162"/>
      <c r="BU4" s="1449"/>
      <c r="BV4" s="1449"/>
      <c r="BW4" s="1449" t="s">
        <v>396</v>
      </c>
      <c r="BX4" s="4163"/>
      <c r="BY4" s="4163"/>
      <c r="BZ4" s="4163"/>
      <c r="CA4" s="5049"/>
      <c r="CC4" s="4161"/>
      <c r="CD4" s="4162"/>
      <c r="CE4" s="1449"/>
      <c r="CF4" s="1449"/>
      <c r="CG4" s="1449" t="s">
        <v>396</v>
      </c>
      <c r="CH4" s="4163"/>
      <c r="CI4" s="4163"/>
      <c r="CJ4" s="4163"/>
      <c r="CK4" s="5049"/>
      <c r="CM4" s="4161"/>
      <c r="CN4" s="4162"/>
      <c r="CO4" s="1449"/>
      <c r="CP4" s="1449"/>
      <c r="CQ4" s="1449" t="s">
        <v>396</v>
      </c>
      <c r="CR4" s="4163"/>
      <c r="CS4" s="4163"/>
      <c r="CT4" s="4163"/>
      <c r="CU4" s="5049"/>
      <c r="CW4" s="4161"/>
      <c r="CX4" s="4162"/>
      <c r="CY4" s="1449"/>
      <c r="CZ4" s="1449" t="s">
        <v>396</v>
      </c>
      <c r="DA4" s="4163"/>
      <c r="DB4" s="4163"/>
      <c r="DC4" s="4163"/>
      <c r="DD4" s="5049"/>
      <c r="DF4" s="4161"/>
      <c r="DG4" s="4162"/>
      <c r="DH4" s="1449"/>
      <c r="DI4" s="1449" t="s">
        <v>396</v>
      </c>
      <c r="DJ4" s="4163"/>
      <c r="DK4" s="4163"/>
      <c r="DL4" s="4163"/>
      <c r="DM4" s="5049"/>
    </row>
    <row r="5" spans="1:117" ht="28.5" customHeight="1">
      <c r="A5" s="1578" t="s">
        <v>767</v>
      </c>
      <c r="B5" s="866" t="s">
        <v>25</v>
      </c>
      <c r="C5" s="866"/>
      <c r="D5" s="866"/>
      <c r="E5" s="866" t="s">
        <v>397</v>
      </c>
      <c r="F5" s="881">
        <f>'Оз Основная продукция'!F5</f>
        <v>5</v>
      </c>
      <c r="G5" s="868"/>
      <c r="H5" s="869"/>
      <c r="I5" s="870"/>
      <c r="J5" s="864"/>
      <c r="K5" s="1578" t="s">
        <v>767</v>
      </c>
      <c r="L5" s="866" t="s">
        <v>25</v>
      </c>
      <c r="M5" s="866"/>
      <c r="N5" s="866"/>
      <c r="O5" s="866" t="s">
        <v>397</v>
      </c>
      <c r="P5" s="881">
        <f>'Оз Основная продукция'!F23</f>
        <v>5</v>
      </c>
      <c r="Q5" s="868"/>
      <c r="R5" s="869"/>
      <c r="S5" s="870"/>
      <c r="T5" s="864"/>
      <c r="U5" s="1578" t="s">
        <v>767</v>
      </c>
      <c r="V5" s="866" t="s">
        <v>25</v>
      </c>
      <c r="W5" s="866"/>
      <c r="X5" s="866"/>
      <c r="Y5" s="866" t="s">
        <v>397</v>
      </c>
      <c r="Z5" s="881">
        <f>'Оз Основная продукция'!F41</f>
        <v>5</v>
      </c>
      <c r="AA5" s="868"/>
      <c r="AB5" s="869"/>
      <c r="AC5" s="870"/>
      <c r="AD5" s="864"/>
      <c r="AE5" s="1578" t="s">
        <v>767</v>
      </c>
      <c r="AF5" s="866" t="s">
        <v>25</v>
      </c>
      <c r="AG5" s="866"/>
      <c r="AH5" s="866"/>
      <c r="AI5" s="866" t="s">
        <v>397</v>
      </c>
      <c r="AJ5" s="881">
        <f>'Оз Основная продукция'!F59</f>
        <v>3</v>
      </c>
      <c r="AK5" s="868"/>
      <c r="AL5" s="869"/>
      <c r="AM5" s="870"/>
      <c r="AN5" s="864"/>
      <c r="AO5" s="1578" t="s">
        <v>767</v>
      </c>
      <c r="AP5" s="866" t="s">
        <v>25</v>
      </c>
      <c r="AQ5" s="866"/>
      <c r="AR5" s="866"/>
      <c r="AS5" s="866" t="s">
        <v>397</v>
      </c>
      <c r="AT5" s="881">
        <f>'Оз Основная продукция'!F77</f>
        <v>5</v>
      </c>
      <c r="AU5" s="868"/>
      <c r="AV5" s="869"/>
      <c r="AW5" s="870"/>
      <c r="AX5" s="864"/>
      <c r="AY5" s="1578" t="s">
        <v>767</v>
      </c>
      <c r="AZ5" s="866" t="s">
        <v>25</v>
      </c>
      <c r="BA5" s="866"/>
      <c r="BB5" s="866"/>
      <c r="BC5" s="866" t="s">
        <v>397</v>
      </c>
      <c r="BD5" s="881">
        <f>'Оз Основная продукция'!F95</f>
        <v>5</v>
      </c>
      <c r="BE5" s="868"/>
      <c r="BF5" s="869"/>
      <c r="BG5" s="870"/>
      <c r="BH5" s="864"/>
      <c r="BI5" s="1578" t="s">
        <v>767</v>
      </c>
      <c r="BJ5" s="866" t="s">
        <v>25</v>
      </c>
      <c r="BK5" s="866"/>
      <c r="BL5" s="866"/>
      <c r="BM5" s="866" t="s">
        <v>397</v>
      </c>
      <c r="BN5" s="881">
        <f>'Оз Основная продукция'!F113</f>
        <v>0</v>
      </c>
      <c r="BO5" s="868"/>
      <c r="BP5" s="869"/>
      <c r="BQ5" s="870"/>
      <c r="BR5" s="864"/>
      <c r="BS5" s="1578" t="s">
        <v>767</v>
      </c>
      <c r="BT5" s="866" t="s">
        <v>25</v>
      </c>
      <c r="BU5" s="866"/>
      <c r="BV5" s="866"/>
      <c r="BW5" s="866" t="s">
        <v>397</v>
      </c>
      <c r="BX5" s="881">
        <f>'Оз Основная продукция'!F131</f>
        <v>0</v>
      </c>
      <c r="BY5" s="868"/>
      <c r="BZ5" s="869"/>
      <c r="CA5" s="870"/>
      <c r="CB5" s="864"/>
      <c r="CC5" s="1578" t="s">
        <v>767</v>
      </c>
      <c r="CD5" s="866" t="s">
        <v>25</v>
      </c>
      <c r="CE5" s="866"/>
      <c r="CF5" s="866"/>
      <c r="CG5" s="866" t="s">
        <v>397</v>
      </c>
      <c r="CH5" s="881">
        <f>'Оз Основная продукция'!F149</f>
        <v>0</v>
      </c>
      <c r="CI5" s="868"/>
      <c r="CJ5" s="869"/>
      <c r="CK5" s="870"/>
      <c r="CL5" s="864"/>
      <c r="CM5" s="1578" t="s">
        <v>767</v>
      </c>
      <c r="CN5" s="866" t="s">
        <v>25</v>
      </c>
      <c r="CO5" s="866"/>
      <c r="CP5" s="866"/>
      <c r="CQ5" s="866" t="s">
        <v>397</v>
      </c>
      <c r="CR5" s="881">
        <f>'Оз Основная продукция'!F167</f>
        <v>0</v>
      </c>
      <c r="CS5" s="868"/>
      <c r="CT5" s="869"/>
      <c r="CU5" s="870"/>
      <c r="CV5" s="864"/>
      <c r="CW5" s="1578" t="s">
        <v>767</v>
      </c>
      <c r="CX5" s="866" t="s">
        <v>25</v>
      </c>
      <c r="CY5" s="866"/>
      <c r="CZ5" s="866" t="s">
        <v>397</v>
      </c>
      <c r="DA5" s="881">
        <f>'Оз Основная продукция'!F185</f>
        <v>0</v>
      </c>
      <c r="DB5" s="868"/>
      <c r="DC5" s="869"/>
      <c r="DD5" s="870"/>
      <c r="DE5" s="864"/>
      <c r="DF5" s="1578" t="s">
        <v>767</v>
      </c>
      <c r="DG5" s="866" t="s">
        <v>25</v>
      </c>
      <c r="DH5" s="866"/>
      <c r="DI5" s="866" t="s">
        <v>397</v>
      </c>
      <c r="DJ5" s="881">
        <f>'Оз Основная продукция'!F203</f>
        <v>3</v>
      </c>
      <c r="DK5" s="868"/>
      <c r="DL5" s="869"/>
      <c r="DM5" s="870"/>
    </row>
    <row r="6" spans="1:117" s="864" customFormat="1" ht="29.25" customHeight="1">
      <c r="A6" s="1578" t="s">
        <v>455</v>
      </c>
      <c r="B6" s="866" t="s">
        <v>25</v>
      </c>
      <c r="C6" s="866"/>
      <c r="D6" s="866"/>
      <c r="E6" s="866" t="s">
        <v>397</v>
      </c>
      <c r="F6" s="881">
        <f>'Оз Основная продукция'!F6</f>
        <v>300</v>
      </c>
      <c r="G6" s="868"/>
      <c r="H6" s="869"/>
      <c r="I6" s="870"/>
      <c r="K6" s="1578" t="s">
        <v>455</v>
      </c>
      <c r="L6" s="866" t="s">
        <v>25</v>
      </c>
      <c r="M6" s="866"/>
      <c r="N6" s="866"/>
      <c r="O6" s="866" t="s">
        <v>397</v>
      </c>
      <c r="P6" s="881">
        <f>'Оз Основная продукция'!F24</f>
        <v>180</v>
      </c>
      <c r="Q6" s="868"/>
      <c r="R6" s="869"/>
      <c r="S6" s="870"/>
      <c r="U6" s="1578" t="s">
        <v>455</v>
      </c>
      <c r="V6" s="866" t="s">
        <v>25</v>
      </c>
      <c r="W6" s="866"/>
      <c r="X6" s="866"/>
      <c r="Y6" s="866" t="s">
        <v>397</v>
      </c>
      <c r="Z6" s="881">
        <f>'Оз Основная продукция'!F42</f>
        <v>140</v>
      </c>
      <c r="AA6" s="868"/>
      <c r="AB6" s="869"/>
      <c r="AC6" s="870"/>
      <c r="AE6" s="1578" t="s">
        <v>455</v>
      </c>
      <c r="AF6" s="866" t="s">
        <v>25</v>
      </c>
      <c r="AG6" s="866"/>
      <c r="AH6" s="866"/>
      <c r="AI6" s="866" t="s">
        <v>397</v>
      </c>
      <c r="AJ6" s="881">
        <f>'Оз Основная продукция'!F60</f>
        <v>220</v>
      </c>
      <c r="AK6" s="868"/>
      <c r="AL6" s="869"/>
      <c r="AM6" s="870"/>
      <c r="AO6" s="1578" t="s">
        <v>455</v>
      </c>
      <c r="AP6" s="866" t="s">
        <v>25</v>
      </c>
      <c r="AQ6" s="866"/>
      <c r="AR6" s="866"/>
      <c r="AS6" s="866" t="s">
        <v>397</v>
      </c>
      <c r="AT6" s="881">
        <f>'Оз Основная продукция'!F78</f>
        <v>240</v>
      </c>
      <c r="AU6" s="868"/>
      <c r="AV6" s="869"/>
      <c r="AW6" s="870"/>
      <c r="AY6" s="1578" t="s">
        <v>455</v>
      </c>
      <c r="AZ6" s="866" t="s">
        <v>25</v>
      </c>
      <c r="BA6" s="866"/>
      <c r="BB6" s="866"/>
      <c r="BC6" s="866" t="s">
        <v>397</v>
      </c>
      <c r="BD6" s="881">
        <f>'Оз Основная продукция'!F96</f>
        <v>220</v>
      </c>
      <c r="BE6" s="868"/>
      <c r="BF6" s="869"/>
      <c r="BG6" s="870"/>
      <c r="BI6" s="1578" t="s">
        <v>455</v>
      </c>
      <c r="BJ6" s="866" t="s">
        <v>25</v>
      </c>
      <c r="BK6" s="866"/>
      <c r="BL6" s="866"/>
      <c r="BM6" s="866" t="s">
        <v>397</v>
      </c>
      <c r="BN6" s="881">
        <f>'Оз Основная продукция'!F114</f>
        <v>0</v>
      </c>
      <c r="BO6" s="868"/>
      <c r="BP6" s="869"/>
      <c r="BQ6" s="870"/>
      <c r="BS6" s="1578" t="s">
        <v>455</v>
      </c>
      <c r="BT6" s="866" t="s">
        <v>25</v>
      </c>
      <c r="BU6" s="866"/>
      <c r="BV6" s="866"/>
      <c r="BW6" s="866" t="s">
        <v>397</v>
      </c>
      <c r="BX6" s="881">
        <f>'Оз Основная продукция'!F132</f>
        <v>0</v>
      </c>
      <c r="BY6" s="868"/>
      <c r="BZ6" s="869"/>
      <c r="CA6" s="870"/>
      <c r="CC6" s="1578" t="s">
        <v>455</v>
      </c>
      <c r="CD6" s="866" t="s">
        <v>25</v>
      </c>
      <c r="CE6" s="866"/>
      <c r="CF6" s="866"/>
      <c r="CG6" s="866" t="s">
        <v>397</v>
      </c>
      <c r="CH6" s="881">
        <f>'Оз Основная продукция'!F150</f>
        <v>40</v>
      </c>
      <c r="CI6" s="868"/>
      <c r="CJ6" s="869"/>
      <c r="CK6" s="870"/>
      <c r="CM6" s="1578" t="s">
        <v>455</v>
      </c>
      <c r="CN6" s="866" t="s">
        <v>25</v>
      </c>
      <c r="CO6" s="866"/>
      <c r="CP6" s="866"/>
      <c r="CQ6" s="866" t="s">
        <v>397</v>
      </c>
      <c r="CR6" s="881">
        <f>'Оз Основная продукция'!F168</f>
        <v>220</v>
      </c>
      <c r="CS6" s="868"/>
      <c r="CT6" s="869"/>
      <c r="CU6" s="870"/>
      <c r="CW6" s="1578" t="s">
        <v>455</v>
      </c>
      <c r="CX6" s="866" t="s">
        <v>25</v>
      </c>
      <c r="CY6" s="866"/>
      <c r="CZ6" s="866" t="s">
        <v>397</v>
      </c>
      <c r="DA6" s="881">
        <f>'Оз Основная продукция'!F186</f>
        <v>0</v>
      </c>
      <c r="DB6" s="868"/>
      <c r="DC6" s="869"/>
      <c r="DD6" s="870"/>
      <c r="DF6" s="1578" t="s">
        <v>455</v>
      </c>
      <c r="DG6" s="866" t="s">
        <v>25</v>
      </c>
      <c r="DH6" s="866"/>
      <c r="DI6" s="866" t="s">
        <v>397</v>
      </c>
      <c r="DJ6" s="881">
        <f>'Оз Основная продукция'!F204</f>
        <v>100</v>
      </c>
      <c r="DK6" s="868"/>
      <c r="DL6" s="869"/>
      <c r="DM6" s="870"/>
    </row>
    <row r="7" spans="1:117" s="864" customFormat="1" ht="29.25" customHeight="1">
      <c r="A7" s="1578" t="s">
        <v>24</v>
      </c>
      <c r="B7" s="866" t="s">
        <v>25</v>
      </c>
      <c r="C7" s="866"/>
      <c r="D7" s="866"/>
      <c r="E7" s="866" t="s">
        <v>397</v>
      </c>
      <c r="F7" s="881">
        <f>'Оз Основная продукция'!F7</f>
        <v>20</v>
      </c>
      <c r="G7" s="868"/>
      <c r="H7" s="869"/>
      <c r="I7" s="870"/>
      <c r="K7" s="1578" t="s">
        <v>24</v>
      </c>
      <c r="L7" s="866" t="s">
        <v>25</v>
      </c>
      <c r="M7" s="866"/>
      <c r="N7" s="866"/>
      <c r="O7" s="866" t="s">
        <v>397</v>
      </c>
      <c r="P7" s="881">
        <f>'Оз Основная продукция'!F25</f>
        <v>10</v>
      </c>
      <c r="Q7" s="868"/>
      <c r="R7" s="869"/>
      <c r="S7" s="870"/>
      <c r="U7" s="1578" t="s">
        <v>24</v>
      </c>
      <c r="V7" s="866" t="s">
        <v>25</v>
      </c>
      <c r="W7" s="866"/>
      <c r="X7" s="866"/>
      <c r="Y7" s="866" t="s">
        <v>397</v>
      </c>
      <c r="Z7" s="881">
        <f>'Оз Основная продукция'!F43</f>
        <v>15</v>
      </c>
      <c r="AA7" s="868"/>
      <c r="AB7" s="869"/>
      <c r="AC7" s="870"/>
      <c r="AE7" s="1578" t="s">
        <v>24</v>
      </c>
      <c r="AF7" s="866" t="s">
        <v>25</v>
      </c>
      <c r="AG7" s="866"/>
      <c r="AH7" s="866"/>
      <c r="AI7" s="866" t="s">
        <v>397</v>
      </c>
      <c r="AJ7" s="881">
        <f>'Оз Основная продукция'!F61</f>
        <v>15</v>
      </c>
      <c r="AK7" s="868"/>
      <c r="AL7" s="869"/>
      <c r="AM7" s="870"/>
      <c r="AO7" s="1578" t="s">
        <v>24</v>
      </c>
      <c r="AP7" s="866" t="s">
        <v>25</v>
      </c>
      <c r="AQ7" s="866"/>
      <c r="AR7" s="866"/>
      <c r="AS7" s="866" t="s">
        <v>397</v>
      </c>
      <c r="AT7" s="881">
        <f>'Оз Основная продукция'!F79</f>
        <v>30</v>
      </c>
      <c r="AU7" s="868"/>
      <c r="AV7" s="869"/>
      <c r="AW7" s="870"/>
      <c r="AY7" s="1578" t="s">
        <v>24</v>
      </c>
      <c r="AZ7" s="866" t="s">
        <v>25</v>
      </c>
      <c r="BA7" s="866"/>
      <c r="BB7" s="866"/>
      <c r="BC7" s="866" t="s">
        <v>397</v>
      </c>
      <c r="BD7" s="881">
        <f>'Оз Основная продукция'!F97</f>
        <v>25</v>
      </c>
      <c r="BE7" s="868"/>
      <c r="BF7" s="869"/>
      <c r="BG7" s="870"/>
      <c r="BI7" s="1578" t="s">
        <v>24</v>
      </c>
      <c r="BJ7" s="866" t="s">
        <v>25</v>
      </c>
      <c r="BK7" s="866"/>
      <c r="BL7" s="866"/>
      <c r="BM7" s="866" t="s">
        <v>397</v>
      </c>
      <c r="BN7" s="881">
        <f>'Оз Основная продукция'!F115</f>
        <v>0</v>
      </c>
      <c r="BO7" s="868"/>
      <c r="BP7" s="869"/>
      <c r="BQ7" s="870"/>
      <c r="BS7" s="1578" t="s">
        <v>24</v>
      </c>
      <c r="BT7" s="866" t="s">
        <v>25</v>
      </c>
      <c r="BU7" s="866"/>
      <c r="BV7" s="866"/>
      <c r="BW7" s="866" t="s">
        <v>397</v>
      </c>
      <c r="BX7" s="881">
        <f>'Оз Основная продукция'!F133</f>
        <v>0</v>
      </c>
      <c r="BY7" s="868"/>
      <c r="BZ7" s="869"/>
      <c r="CA7" s="870"/>
      <c r="CC7" s="1578" t="s">
        <v>24</v>
      </c>
      <c r="CD7" s="866" t="s">
        <v>25</v>
      </c>
      <c r="CE7" s="866"/>
      <c r="CF7" s="866"/>
      <c r="CG7" s="866" t="s">
        <v>397</v>
      </c>
      <c r="CH7" s="881">
        <f>'Оз Основная продукция'!F151</f>
        <v>5</v>
      </c>
      <c r="CI7" s="868"/>
      <c r="CJ7" s="869"/>
      <c r="CK7" s="870"/>
      <c r="CM7" s="1578" t="s">
        <v>24</v>
      </c>
      <c r="CN7" s="866" t="s">
        <v>25</v>
      </c>
      <c r="CO7" s="866"/>
      <c r="CP7" s="866"/>
      <c r="CQ7" s="866" t="s">
        <v>397</v>
      </c>
      <c r="CR7" s="881">
        <f>'Оз Основная продукция'!F169</f>
        <v>20</v>
      </c>
      <c r="CS7" s="868"/>
      <c r="CT7" s="869"/>
      <c r="CU7" s="870"/>
      <c r="CW7" s="1578" t="s">
        <v>24</v>
      </c>
      <c r="CX7" s="866" t="s">
        <v>25</v>
      </c>
      <c r="CY7" s="866"/>
      <c r="CZ7" s="866" t="s">
        <v>397</v>
      </c>
      <c r="DA7" s="881">
        <f>'Оз Основная продукция'!F187</f>
        <v>0</v>
      </c>
      <c r="DB7" s="868"/>
      <c r="DC7" s="869"/>
      <c r="DD7" s="870"/>
      <c r="DF7" s="1578" t="s">
        <v>24</v>
      </c>
      <c r="DG7" s="866" t="s">
        <v>25</v>
      </c>
      <c r="DH7" s="866"/>
      <c r="DI7" s="866" t="s">
        <v>397</v>
      </c>
      <c r="DJ7" s="881">
        <f>'Оз Основная продукция'!F205</f>
        <v>15</v>
      </c>
      <c r="DK7" s="868"/>
      <c r="DL7" s="869"/>
      <c r="DM7" s="870"/>
    </row>
    <row r="8" spans="1:117" s="864" customFormat="1" ht="29.25" customHeight="1">
      <c r="A8" s="1578" t="s">
        <v>456</v>
      </c>
      <c r="B8" s="866" t="s">
        <v>25</v>
      </c>
      <c r="C8" s="866"/>
      <c r="D8" s="866"/>
      <c r="E8" s="866" t="s">
        <v>397</v>
      </c>
      <c r="F8" s="881">
        <f>'Оз Основная продукция'!F8</f>
        <v>260</v>
      </c>
      <c r="G8" s="877"/>
      <c r="H8" s="869"/>
      <c r="I8" s="870"/>
      <c r="K8" s="1578" t="s">
        <v>456</v>
      </c>
      <c r="L8" s="866" t="s">
        <v>25</v>
      </c>
      <c r="M8" s="866"/>
      <c r="N8" s="866"/>
      <c r="O8" s="866" t="s">
        <v>397</v>
      </c>
      <c r="P8" s="881">
        <f>'Оз Основная продукция'!F26</f>
        <v>120</v>
      </c>
      <c r="Q8" s="877"/>
      <c r="R8" s="869"/>
      <c r="S8" s="870"/>
      <c r="U8" s="1578" t="s">
        <v>456</v>
      </c>
      <c r="V8" s="866" t="s">
        <v>25</v>
      </c>
      <c r="W8" s="866"/>
      <c r="X8" s="866"/>
      <c r="Y8" s="866" t="s">
        <v>397</v>
      </c>
      <c r="Z8" s="881">
        <f>'Оз Основная продукция'!F44</f>
        <v>120</v>
      </c>
      <c r="AA8" s="877"/>
      <c r="AB8" s="869"/>
      <c r="AC8" s="870"/>
      <c r="AE8" s="1578" t="s">
        <v>456</v>
      </c>
      <c r="AF8" s="866" t="s">
        <v>25</v>
      </c>
      <c r="AG8" s="866"/>
      <c r="AH8" s="866"/>
      <c r="AI8" s="866" t="s">
        <v>397</v>
      </c>
      <c r="AJ8" s="881">
        <f>'Оз Основная продукция'!F62</f>
        <v>120</v>
      </c>
      <c r="AK8" s="877"/>
      <c r="AL8" s="869"/>
      <c r="AM8" s="870"/>
      <c r="AO8" s="1578" t="s">
        <v>456</v>
      </c>
      <c r="AP8" s="866" t="s">
        <v>25</v>
      </c>
      <c r="AQ8" s="866"/>
      <c r="AR8" s="866"/>
      <c r="AS8" s="866" t="s">
        <v>397</v>
      </c>
      <c r="AT8" s="881">
        <f>'Оз Основная продукция'!F80</f>
        <v>180</v>
      </c>
      <c r="AU8" s="877"/>
      <c r="AV8" s="869"/>
      <c r="AW8" s="870"/>
      <c r="AY8" s="1578" t="s">
        <v>456</v>
      </c>
      <c r="AZ8" s="866" t="s">
        <v>25</v>
      </c>
      <c r="BA8" s="866"/>
      <c r="BB8" s="866"/>
      <c r="BC8" s="866" t="s">
        <v>397</v>
      </c>
      <c r="BD8" s="881">
        <f>'Оз Основная продукция'!F98</f>
        <v>100</v>
      </c>
      <c r="BE8" s="877"/>
      <c r="BF8" s="869"/>
      <c r="BG8" s="870"/>
      <c r="BI8" s="1578" t="s">
        <v>456</v>
      </c>
      <c r="BJ8" s="866" t="s">
        <v>25</v>
      </c>
      <c r="BK8" s="866"/>
      <c r="BL8" s="866"/>
      <c r="BM8" s="866" t="s">
        <v>397</v>
      </c>
      <c r="BN8" s="881">
        <f>'Оз Основная продукция'!F116</f>
        <v>0</v>
      </c>
      <c r="BO8" s="877"/>
      <c r="BP8" s="869"/>
      <c r="BQ8" s="870"/>
      <c r="BS8" s="1578" t="s">
        <v>456</v>
      </c>
      <c r="BT8" s="866" t="s">
        <v>25</v>
      </c>
      <c r="BU8" s="866"/>
      <c r="BV8" s="866"/>
      <c r="BW8" s="866" t="s">
        <v>397</v>
      </c>
      <c r="BX8" s="881">
        <f>'Оз Основная продукция'!F134</f>
        <v>0</v>
      </c>
      <c r="BY8" s="877"/>
      <c r="BZ8" s="869"/>
      <c r="CA8" s="870"/>
      <c r="CC8" s="1578" t="s">
        <v>456</v>
      </c>
      <c r="CD8" s="866" t="s">
        <v>25</v>
      </c>
      <c r="CE8" s="866"/>
      <c r="CF8" s="866"/>
      <c r="CG8" s="866" t="s">
        <v>397</v>
      </c>
      <c r="CH8" s="881">
        <f>'Оз Основная продукция'!F152</f>
        <v>40</v>
      </c>
      <c r="CI8" s="877"/>
      <c r="CJ8" s="869"/>
      <c r="CK8" s="870"/>
      <c r="CM8" s="1578" t="s">
        <v>456</v>
      </c>
      <c r="CN8" s="866" t="s">
        <v>25</v>
      </c>
      <c r="CO8" s="866"/>
      <c r="CP8" s="866"/>
      <c r="CQ8" s="866" t="s">
        <v>397</v>
      </c>
      <c r="CR8" s="881">
        <f>'Оз Основная продукция'!F170</f>
        <v>180</v>
      </c>
      <c r="CS8" s="877"/>
      <c r="CT8" s="869"/>
      <c r="CU8" s="870"/>
      <c r="CW8" s="1578" t="s">
        <v>456</v>
      </c>
      <c r="CX8" s="866" t="s">
        <v>25</v>
      </c>
      <c r="CY8" s="866"/>
      <c r="CZ8" s="866" t="s">
        <v>397</v>
      </c>
      <c r="DA8" s="881">
        <f>'Оз Основная продукция'!F188</f>
        <v>0</v>
      </c>
      <c r="DB8" s="877"/>
      <c r="DC8" s="869"/>
      <c r="DD8" s="870"/>
      <c r="DF8" s="1578" t="s">
        <v>456</v>
      </c>
      <c r="DG8" s="866" t="s">
        <v>25</v>
      </c>
      <c r="DH8" s="866"/>
      <c r="DI8" s="866" t="s">
        <v>397</v>
      </c>
      <c r="DJ8" s="881">
        <f>'Оз Основная продукция'!F206</f>
        <v>80</v>
      </c>
      <c r="DK8" s="877"/>
      <c r="DL8" s="869"/>
      <c r="DM8" s="870"/>
    </row>
    <row r="9" spans="1:117" s="864" customFormat="1" ht="29.25" customHeight="1">
      <c r="A9" s="1578" t="s">
        <v>457</v>
      </c>
      <c r="B9" s="866" t="s">
        <v>25</v>
      </c>
      <c r="C9" s="866"/>
      <c r="D9" s="866"/>
      <c r="E9" s="866" t="s">
        <v>397</v>
      </c>
      <c r="F9" s="881">
        <f>'Оз Основная продукция'!F9</f>
        <v>4</v>
      </c>
      <c r="G9" s="877"/>
      <c r="H9" s="869"/>
      <c r="I9" s="870"/>
      <c r="K9" s="1578" t="s">
        <v>457</v>
      </c>
      <c r="L9" s="866" t="s">
        <v>25</v>
      </c>
      <c r="M9" s="866"/>
      <c r="N9" s="866"/>
      <c r="O9" s="866" t="s">
        <v>397</v>
      </c>
      <c r="P9" s="881">
        <f>'Оз Основная продукция'!F27</f>
        <v>2</v>
      </c>
      <c r="Q9" s="877"/>
      <c r="R9" s="869"/>
      <c r="S9" s="870"/>
      <c r="U9" s="1578" t="s">
        <v>457</v>
      </c>
      <c r="V9" s="866" t="s">
        <v>25</v>
      </c>
      <c r="W9" s="866"/>
      <c r="X9" s="866"/>
      <c r="Y9" s="866" t="s">
        <v>397</v>
      </c>
      <c r="Z9" s="881">
        <f>'Оз Основная продукция'!F45</f>
        <v>3</v>
      </c>
      <c r="AA9" s="877"/>
      <c r="AB9" s="869"/>
      <c r="AC9" s="870"/>
      <c r="AE9" s="1578" t="s">
        <v>457</v>
      </c>
      <c r="AF9" s="866" t="s">
        <v>25</v>
      </c>
      <c r="AG9" s="866"/>
      <c r="AH9" s="866"/>
      <c r="AI9" s="866" t="s">
        <v>397</v>
      </c>
      <c r="AJ9" s="881">
        <f>'Оз Основная продукция'!F63</f>
        <v>3</v>
      </c>
      <c r="AK9" s="877"/>
      <c r="AL9" s="869"/>
      <c r="AM9" s="870"/>
      <c r="AO9" s="1578" t="s">
        <v>457</v>
      </c>
      <c r="AP9" s="866" t="s">
        <v>25</v>
      </c>
      <c r="AQ9" s="866"/>
      <c r="AR9" s="866"/>
      <c r="AS9" s="866" t="s">
        <v>397</v>
      </c>
      <c r="AT9" s="881">
        <f>'Оз Основная продукция'!F81</f>
        <v>3</v>
      </c>
      <c r="AU9" s="877"/>
      <c r="AV9" s="869"/>
      <c r="AW9" s="870"/>
      <c r="AY9" s="1578" t="s">
        <v>457</v>
      </c>
      <c r="AZ9" s="866" t="s">
        <v>25</v>
      </c>
      <c r="BA9" s="866"/>
      <c r="BB9" s="866"/>
      <c r="BC9" s="866" t="s">
        <v>397</v>
      </c>
      <c r="BD9" s="881">
        <f>'Оз Основная продукция'!F99</f>
        <v>3</v>
      </c>
      <c r="BE9" s="877"/>
      <c r="BF9" s="869"/>
      <c r="BG9" s="870"/>
      <c r="BI9" s="1578" t="s">
        <v>457</v>
      </c>
      <c r="BJ9" s="866" t="s">
        <v>25</v>
      </c>
      <c r="BK9" s="866"/>
      <c r="BL9" s="866"/>
      <c r="BM9" s="866" t="s">
        <v>397</v>
      </c>
      <c r="BN9" s="881">
        <f>'Оз Основная продукция'!F117</f>
        <v>0</v>
      </c>
      <c r="BO9" s="877"/>
      <c r="BP9" s="869"/>
      <c r="BQ9" s="870"/>
      <c r="BS9" s="1578" t="s">
        <v>457</v>
      </c>
      <c r="BT9" s="866" t="s">
        <v>25</v>
      </c>
      <c r="BU9" s="866"/>
      <c r="BV9" s="866"/>
      <c r="BW9" s="866" t="s">
        <v>397</v>
      </c>
      <c r="BX9" s="881">
        <f>'Оз Основная продукция'!F135</f>
        <v>0</v>
      </c>
      <c r="BY9" s="877"/>
      <c r="BZ9" s="869"/>
      <c r="CA9" s="870"/>
      <c r="CC9" s="1578" t="s">
        <v>457</v>
      </c>
      <c r="CD9" s="866" t="s">
        <v>25</v>
      </c>
      <c r="CE9" s="866"/>
      <c r="CF9" s="866"/>
      <c r="CG9" s="866" t="s">
        <v>397</v>
      </c>
      <c r="CH9" s="881">
        <f>'Оз Основная продукция'!F153</f>
        <v>3</v>
      </c>
      <c r="CI9" s="877"/>
      <c r="CJ9" s="869"/>
      <c r="CK9" s="870"/>
      <c r="CM9" s="1578" t="s">
        <v>457</v>
      </c>
      <c r="CN9" s="866" t="s">
        <v>25</v>
      </c>
      <c r="CO9" s="866"/>
      <c r="CP9" s="866"/>
      <c r="CQ9" s="866" t="s">
        <v>397</v>
      </c>
      <c r="CR9" s="881">
        <f>'Оз Основная продукция'!F171</f>
        <v>2</v>
      </c>
      <c r="CS9" s="877"/>
      <c r="CT9" s="869"/>
      <c r="CU9" s="870"/>
      <c r="CW9" s="1578" t="s">
        <v>457</v>
      </c>
      <c r="CX9" s="866" t="s">
        <v>25</v>
      </c>
      <c r="CY9" s="866"/>
      <c r="CZ9" s="866" t="s">
        <v>397</v>
      </c>
      <c r="DA9" s="881">
        <f>'Оз Основная продукция'!F189</f>
        <v>0</v>
      </c>
      <c r="DB9" s="877"/>
      <c r="DC9" s="869"/>
      <c r="DD9" s="870"/>
      <c r="DF9" s="1578" t="s">
        <v>457</v>
      </c>
      <c r="DG9" s="866" t="s">
        <v>25</v>
      </c>
      <c r="DH9" s="866"/>
      <c r="DI9" s="866" t="s">
        <v>397</v>
      </c>
      <c r="DJ9" s="881">
        <f>'Оз Основная продукция'!F207</f>
        <v>2</v>
      </c>
      <c r="DK9" s="877"/>
      <c r="DL9" s="869"/>
      <c r="DM9" s="870"/>
    </row>
    <row r="10" spans="1:117" s="864" customFormat="1" ht="29.25" customHeight="1">
      <c r="A10" s="3373" t="s">
        <v>768</v>
      </c>
      <c r="B10" s="882" t="s">
        <v>25</v>
      </c>
      <c r="C10" s="882"/>
      <c r="D10" s="882"/>
      <c r="E10" s="882" t="s">
        <v>397</v>
      </c>
      <c r="F10" s="935">
        <f>'Оз Основная продукция'!F10</f>
        <v>40</v>
      </c>
      <c r="G10" s="936"/>
      <c r="H10" s="937"/>
      <c r="I10" s="938"/>
      <c r="K10" s="1576" t="s">
        <v>768</v>
      </c>
      <c r="L10" s="866" t="s">
        <v>25</v>
      </c>
      <c r="M10" s="866"/>
      <c r="N10" s="866"/>
      <c r="O10" s="866" t="s">
        <v>397</v>
      </c>
      <c r="P10" s="881">
        <f>'Оз Основная продукция'!F28</f>
        <v>40</v>
      </c>
      <c r="Q10" s="877"/>
      <c r="R10" s="869"/>
      <c r="S10" s="869"/>
      <c r="U10" s="1576" t="s">
        <v>768</v>
      </c>
      <c r="V10" s="866" t="s">
        <v>25</v>
      </c>
      <c r="W10" s="866"/>
      <c r="X10" s="866"/>
      <c r="Y10" s="866" t="s">
        <v>397</v>
      </c>
      <c r="Z10" s="881">
        <f>'Оз Основная продукция'!F46</f>
        <v>20</v>
      </c>
      <c r="AA10" s="877"/>
      <c r="AB10" s="869"/>
      <c r="AC10" s="869"/>
      <c r="AE10" s="1576" t="s">
        <v>768</v>
      </c>
      <c r="AF10" s="866" t="s">
        <v>25</v>
      </c>
      <c r="AG10" s="866"/>
      <c r="AH10" s="866"/>
      <c r="AI10" s="866" t="s">
        <v>397</v>
      </c>
      <c r="AJ10" s="881">
        <f>'Оз Основная продукция'!F64</f>
        <v>20</v>
      </c>
      <c r="AK10" s="877"/>
      <c r="AL10" s="869"/>
      <c r="AM10" s="869"/>
      <c r="AO10" s="1576" t="s">
        <v>768</v>
      </c>
      <c r="AP10" s="866" t="s">
        <v>25</v>
      </c>
      <c r="AQ10" s="866"/>
      <c r="AR10" s="866"/>
      <c r="AS10" s="866" t="s">
        <v>397</v>
      </c>
      <c r="AT10" s="881">
        <f>'Оз Основная продукция'!F82</f>
        <v>40</v>
      </c>
      <c r="AU10" s="877"/>
      <c r="AV10" s="869"/>
      <c r="AW10" s="869"/>
      <c r="AY10" s="3373" t="s">
        <v>768</v>
      </c>
      <c r="AZ10" s="882" t="s">
        <v>25</v>
      </c>
      <c r="BA10" s="882"/>
      <c r="BB10" s="882"/>
      <c r="BC10" s="882" t="s">
        <v>397</v>
      </c>
      <c r="BD10" s="935">
        <f>'Оз Основная продукция'!F100</f>
        <v>40</v>
      </c>
      <c r="BE10" s="936"/>
      <c r="BF10" s="937"/>
      <c r="BG10" s="938"/>
      <c r="BI10" s="1576" t="s">
        <v>768</v>
      </c>
      <c r="BJ10" s="866" t="s">
        <v>25</v>
      </c>
      <c r="BK10" s="866"/>
      <c r="BL10" s="866"/>
      <c r="BM10" s="866" t="s">
        <v>397</v>
      </c>
      <c r="BN10" s="881">
        <f>'Оз Основная продукция'!F118</f>
        <v>0</v>
      </c>
      <c r="BO10" s="877"/>
      <c r="BP10" s="869"/>
      <c r="BQ10" s="869"/>
      <c r="BS10" s="1576" t="s">
        <v>768</v>
      </c>
      <c r="BT10" s="866" t="s">
        <v>25</v>
      </c>
      <c r="BU10" s="866"/>
      <c r="BV10" s="866"/>
      <c r="BW10" s="866" t="s">
        <v>397</v>
      </c>
      <c r="BX10" s="881">
        <f>'Оз Основная продукция'!F136</f>
        <v>0</v>
      </c>
      <c r="BY10" s="877"/>
      <c r="BZ10" s="869"/>
      <c r="CA10" s="869"/>
      <c r="CC10" s="1576" t="s">
        <v>768</v>
      </c>
      <c r="CD10" s="866" t="s">
        <v>25</v>
      </c>
      <c r="CE10" s="866"/>
      <c r="CF10" s="866"/>
      <c r="CG10" s="866" t="s">
        <v>397</v>
      </c>
      <c r="CH10" s="881">
        <f>'Оз Основная продукция'!F154</f>
        <v>20</v>
      </c>
      <c r="CI10" s="877"/>
      <c r="CJ10" s="869"/>
      <c r="CK10" s="869"/>
      <c r="CM10" s="1578" t="s">
        <v>768</v>
      </c>
      <c r="CN10" s="866" t="s">
        <v>25</v>
      </c>
      <c r="CO10" s="866"/>
      <c r="CP10" s="866"/>
      <c r="CQ10" s="866" t="s">
        <v>397</v>
      </c>
      <c r="CR10" s="881">
        <f>'Оз Основная продукция'!F172</f>
        <v>0</v>
      </c>
      <c r="CS10" s="877"/>
      <c r="CT10" s="869"/>
      <c r="CU10" s="870"/>
      <c r="CW10" s="1578" t="s">
        <v>768</v>
      </c>
      <c r="CX10" s="866" t="s">
        <v>25</v>
      </c>
      <c r="CY10" s="866"/>
      <c r="CZ10" s="866" t="s">
        <v>397</v>
      </c>
      <c r="DA10" s="881">
        <f>'Оз Основная продукция'!F190</f>
        <v>0</v>
      </c>
      <c r="DB10" s="877"/>
      <c r="DC10" s="869"/>
      <c r="DD10" s="870"/>
      <c r="DF10" s="1578" t="s">
        <v>768</v>
      </c>
      <c r="DG10" s="866" t="s">
        <v>25</v>
      </c>
      <c r="DH10" s="866"/>
      <c r="DI10" s="866" t="s">
        <v>397</v>
      </c>
      <c r="DJ10" s="881">
        <f>'Оз Основная продукция'!F208</f>
        <v>20</v>
      </c>
      <c r="DK10" s="877"/>
      <c r="DL10" s="869"/>
      <c r="DM10" s="870"/>
    </row>
    <row r="11" spans="1:117" s="864" customFormat="1" ht="29.25" customHeight="1" thickBot="1">
      <c r="A11" s="3374" t="s">
        <v>523</v>
      </c>
      <c r="B11" s="3372" t="s">
        <v>25</v>
      </c>
      <c r="C11" s="3372"/>
      <c r="D11" s="3372"/>
      <c r="E11" s="3372" t="s">
        <v>397</v>
      </c>
      <c r="F11" s="928">
        <f>'Оз Основная продукция'!F11</f>
        <v>5</v>
      </c>
      <c r="G11" s="878"/>
      <c r="H11" s="874"/>
      <c r="I11" s="874"/>
      <c r="K11" s="3374" t="s">
        <v>523</v>
      </c>
      <c r="L11" s="3372" t="s">
        <v>25</v>
      </c>
      <c r="M11" s="3372"/>
      <c r="N11" s="3372"/>
      <c r="O11" s="3372" t="s">
        <v>397</v>
      </c>
      <c r="P11" s="928">
        <f>'Оз Основная продукция'!F29</f>
        <v>0</v>
      </c>
      <c r="Q11" s="878"/>
      <c r="R11" s="874"/>
      <c r="S11" s="874"/>
      <c r="U11" s="3374" t="s">
        <v>523</v>
      </c>
      <c r="V11" s="3372" t="s">
        <v>25</v>
      </c>
      <c r="W11" s="3372"/>
      <c r="X11" s="3372"/>
      <c r="Y11" s="3372" t="s">
        <v>397</v>
      </c>
      <c r="Z11" s="928">
        <f>'Оз Основная продукция'!F47</f>
        <v>0</v>
      </c>
      <c r="AA11" s="878"/>
      <c r="AB11" s="874"/>
      <c r="AC11" s="874"/>
      <c r="AE11" s="3374" t="s">
        <v>523</v>
      </c>
      <c r="AF11" s="3372" t="s">
        <v>25</v>
      </c>
      <c r="AG11" s="3372"/>
      <c r="AH11" s="3372"/>
      <c r="AI11" s="3372" t="s">
        <v>397</v>
      </c>
      <c r="AJ11" s="928">
        <f>'Оз Основная продукция'!F65</f>
        <v>0</v>
      </c>
      <c r="AK11" s="878"/>
      <c r="AL11" s="874"/>
      <c r="AM11" s="874"/>
      <c r="AO11" s="3374" t="s">
        <v>523</v>
      </c>
      <c r="AP11" s="3372" t="s">
        <v>25</v>
      </c>
      <c r="AQ11" s="3372"/>
      <c r="AR11" s="3372"/>
      <c r="AS11" s="3372" t="s">
        <v>397</v>
      </c>
      <c r="AT11" s="928">
        <f>'Оз Основная продукция'!F83</f>
        <v>5</v>
      </c>
      <c r="AU11" s="878"/>
      <c r="AV11" s="874"/>
      <c r="AW11" s="874"/>
      <c r="AY11" s="3374" t="s">
        <v>523</v>
      </c>
      <c r="AZ11" s="3372" t="s">
        <v>25</v>
      </c>
      <c r="BA11" s="3372"/>
      <c r="BB11" s="3372"/>
      <c r="BC11" s="3372" t="s">
        <v>397</v>
      </c>
      <c r="BD11" s="928">
        <f>'Оз Основная продукция'!F101</f>
        <v>0</v>
      </c>
      <c r="BE11" s="878"/>
      <c r="BF11" s="874"/>
      <c r="BG11" s="874"/>
      <c r="BI11" s="3374" t="s">
        <v>523</v>
      </c>
      <c r="BJ11" s="3372" t="s">
        <v>25</v>
      </c>
      <c r="BK11" s="3372"/>
      <c r="BL11" s="3372"/>
      <c r="BM11" s="3372" t="s">
        <v>397</v>
      </c>
      <c r="BN11" s="928">
        <f>'Оз Основная продукция'!F119</f>
        <v>0</v>
      </c>
      <c r="BO11" s="878"/>
      <c r="BP11" s="874"/>
      <c r="BQ11" s="874"/>
      <c r="BS11" s="3374" t="s">
        <v>523</v>
      </c>
      <c r="BT11" s="3372" t="s">
        <v>25</v>
      </c>
      <c r="BU11" s="3372"/>
      <c r="BV11" s="3372"/>
      <c r="BW11" s="3372" t="s">
        <v>397</v>
      </c>
      <c r="BX11" s="928">
        <f>'Оз Основная продукция'!F137</f>
        <v>0</v>
      </c>
      <c r="BY11" s="878"/>
      <c r="BZ11" s="874"/>
      <c r="CA11" s="874"/>
      <c r="CC11" s="3374" t="s">
        <v>523</v>
      </c>
      <c r="CD11" s="3372" t="s">
        <v>25</v>
      </c>
      <c r="CE11" s="3372"/>
      <c r="CF11" s="3372"/>
      <c r="CG11" s="3372" t="s">
        <v>397</v>
      </c>
      <c r="CH11" s="928">
        <f>'Оз Основная продукция'!F155</f>
        <v>0</v>
      </c>
      <c r="CI11" s="878"/>
      <c r="CJ11" s="874"/>
      <c r="CK11" s="874"/>
      <c r="CM11" s="3068" t="s">
        <v>523</v>
      </c>
      <c r="CN11" s="3397" t="s">
        <v>25</v>
      </c>
      <c r="CO11" s="3397"/>
      <c r="CP11" s="3397"/>
      <c r="CQ11" s="3397" t="s">
        <v>397</v>
      </c>
      <c r="CR11" s="928">
        <f>'Оз Основная продукция'!F173</f>
        <v>0</v>
      </c>
      <c r="CS11" s="878"/>
      <c r="CT11" s="874"/>
      <c r="CU11" s="875"/>
      <c r="CW11" s="3068" t="s">
        <v>523</v>
      </c>
      <c r="CX11" s="3397" t="s">
        <v>25</v>
      </c>
      <c r="CY11" s="3397"/>
      <c r="CZ11" s="3397"/>
      <c r="DA11" s="928">
        <f>'Оз Основная продукция'!F191</f>
        <v>0</v>
      </c>
      <c r="DB11" s="878"/>
      <c r="DC11" s="874"/>
      <c r="DD11" s="875"/>
      <c r="DF11" s="3068" t="s">
        <v>523</v>
      </c>
      <c r="DG11" s="3953" t="s">
        <v>25</v>
      </c>
      <c r="DH11" s="3953"/>
      <c r="DI11" s="3953"/>
      <c r="DJ11" s="881">
        <f>'Оз Основная продукция'!F209</f>
        <v>0</v>
      </c>
      <c r="DK11" s="878"/>
      <c r="DL11" s="874"/>
      <c r="DM11" s="875"/>
    </row>
    <row r="12" spans="1:117" s="864" customFormat="1" ht="29.25" customHeight="1">
      <c r="A12" s="3066" t="s">
        <v>39</v>
      </c>
      <c r="B12" s="1274" t="s">
        <v>398</v>
      </c>
      <c r="C12" s="3067">
        <f>'Оз Овощи'!D16</f>
        <v>10.82</v>
      </c>
      <c r="D12" s="867"/>
      <c r="E12" s="1274">
        <f>ROUNDUP(D12,0)+'Оз Основная продукция'!I5</f>
        <v>12</v>
      </c>
      <c r="F12" s="1275">
        <f>E12*0.5</f>
        <v>6</v>
      </c>
      <c r="G12" s="931"/>
      <c r="H12" s="932"/>
      <c r="I12" s="933"/>
      <c r="K12" s="3066" t="s">
        <v>39</v>
      </c>
      <c r="L12" s="1274" t="s">
        <v>398</v>
      </c>
      <c r="M12" s="3067"/>
      <c r="N12" s="867"/>
      <c r="O12" s="1274">
        <f>ROUNDUP(N12,0)+'Оз Основная продукция'!I23</f>
        <v>16</v>
      </c>
      <c r="P12" s="1275">
        <f>O12*0.5</f>
        <v>8</v>
      </c>
      <c r="Q12" s="931"/>
      <c r="R12" s="932"/>
      <c r="S12" s="933"/>
      <c r="U12" s="3066" t="s">
        <v>39</v>
      </c>
      <c r="V12" s="1274" t="s">
        <v>398</v>
      </c>
      <c r="W12" s="3067">
        <f>'Оз Овощи'!D92</f>
        <v>3.2449999999999997</v>
      </c>
      <c r="X12" s="867"/>
      <c r="Y12" s="1274">
        <f>ROUNDUP(X12,0)+'Оз Основная продукция'!I41</f>
        <v>6</v>
      </c>
      <c r="Z12" s="1275">
        <f>Y12*0.5</f>
        <v>3</v>
      </c>
      <c r="AA12" s="931"/>
      <c r="AB12" s="932"/>
      <c r="AC12" s="933"/>
      <c r="AE12" s="3066" t="s">
        <v>39</v>
      </c>
      <c r="AF12" s="1274" t="s">
        <v>398</v>
      </c>
      <c r="AG12" s="3067">
        <f>'Оз Овощи'!D130</f>
        <v>5.0049999999999999</v>
      </c>
      <c r="AH12" s="867"/>
      <c r="AI12" s="1274">
        <f>ROUNDUP(AH12,0)+'Оз Основная продукция'!I59</f>
        <v>6</v>
      </c>
      <c r="AJ12" s="1275">
        <f>AI12*0.5</f>
        <v>3</v>
      </c>
      <c r="AK12" s="931"/>
      <c r="AL12" s="932"/>
      <c r="AM12" s="933"/>
      <c r="AO12" s="3066" t="s">
        <v>39</v>
      </c>
      <c r="AP12" s="1274" t="s">
        <v>398</v>
      </c>
      <c r="AQ12" s="3067">
        <f>'Оз Овощи'!D168</f>
        <v>8.61</v>
      </c>
      <c r="AR12" s="867"/>
      <c r="AS12" s="1274">
        <f>ROUNDUP(AR12,0)+'Оз Основная продукция'!I77</f>
        <v>12</v>
      </c>
      <c r="AT12" s="1275">
        <f>AS12*0.5</f>
        <v>6</v>
      </c>
      <c r="AU12" s="931"/>
      <c r="AV12" s="932"/>
      <c r="AW12" s="933"/>
      <c r="AY12" s="3066" t="s">
        <v>39</v>
      </c>
      <c r="AZ12" s="1274" t="s">
        <v>398</v>
      </c>
      <c r="BA12" s="3067">
        <f>'Оз Овощи'!D206</f>
        <v>7.5990000000000002</v>
      </c>
      <c r="BB12" s="867"/>
      <c r="BC12" s="1274">
        <f>ROUNDUP(BB12,0)+'Оз Основная продукция'!I95</f>
        <v>10</v>
      </c>
      <c r="BD12" s="1275">
        <f>BC12*0.5</f>
        <v>5</v>
      </c>
      <c r="BE12" s="931"/>
      <c r="BF12" s="932"/>
      <c r="BG12" s="933"/>
      <c r="BI12" s="3066" t="s">
        <v>39</v>
      </c>
      <c r="BJ12" s="1274" t="s">
        <v>398</v>
      </c>
      <c r="BK12" s="3067">
        <f>'Оз Овощи'!D244</f>
        <v>1</v>
      </c>
      <c r="BL12" s="867"/>
      <c r="BM12" s="1274">
        <f>ROUNDUP(BL12,0)+'Оз Основная продукция'!I113</f>
        <v>0</v>
      </c>
      <c r="BN12" s="1275">
        <f>BM12*0.5</f>
        <v>0</v>
      </c>
      <c r="BO12" s="931"/>
      <c r="BP12" s="932"/>
      <c r="BQ12" s="933"/>
      <c r="BS12" s="3066" t="s">
        <v>39</v>
      </c>
      <c r="BT12" s="1274" t="s">
        <v>398</v>
      </c>
      <c r="BU12" s="3067">
        <f>'Оз Овощи'!D282</f>
        <v>2</v>
      </c>
      <c r="BV12" s="867"/>
      <c r="BW12" s="1274">
        <f>ROUNDUP(BV12,0)+'Оз Основная продукция'!I131</f>
        <v>0</v>
      </c>
      <c r="BX12" s="1275">
        <f>BW12*0.5</f>
        <v>0</v>
      </c>
      <c r="BY12" s="931"/>
      <c r="BZ12" s="932"/>
      <c r="CA12" s="933"/>
      <c r="CC12" s="3066" t="s">
        <v>39</v>
      </c>
      <c r="CD12" s="1274" t="s">
        <v>398</v>
      </c>
      <c r="CE12" s="3067">
        <f>'Оз Овощи'!D320</f>
        <v>0.93499999999999983</v>
      </c>
      <c r="CF12" s="867"/>
      <c r="CG12" s="1274">
        <f>ROUNDUP(CF12,0)+'Оз Основная продукция'!I149</f>
        <v>2</v>
      </c>
      <c r="CH12" s="1275">
        <f>CG12*0.5</f>
        <v>1</v>
      </c>
      <c r="CI12" s="931"/>
      <c r="CJ12" s="932"/>
      <c r="CK12" s="933"/>
      <c r="CM12" s="3066" t="s">
        <v>39</v>
      </c>
      <c r="CN12" s="1274" t="s">
        <v>398</v>
      </c>
      <c r="CO12" s="3067"/>
      <c r="CP12" s="867"/>
      <c r="CQ12" s="1274">
        <f>ROUNDUP(CP12,0)+'Оз Основная продукция'!I167</f>
        <v>8</v>
      </c>
      <c r="CR12" s="1275">
        <f>CQ12*0.5</f>
        <v>4</v>
      </c>
      <c r="CS12" s="931"/>
      <c r="CT12" s="932"/>
      <c r="CU12" s="933"/>
      <c r="CW12" s="3066" t="s">
        <v>39</v>
      </c>
      <c r="CX12" s="1274" t="s">
        <v>398</v>
      </c>
      <c r="CY12" s="867"/>
      <c r="CZ12" s="1274">
        <f>ROUNDUP(CY12,0)+'Оз Основная продукция'!I185</f>
        <v>0</v>
      </c>
      <c r="DA12" s="1275">
        <f>CZ12*0.5</f>
        <v>0</v>
      </c>
      <c r="DB12" s="931"/>
      <c r="DC12" s="932"/>
      <c r="DD12" s="933"/>
      <c r="DF12" s="3066" t="s">
        <v>39</v>
      </c>
      <c r="DG12" s="1274" t="s">
        <v>398</v>
      </c>
      <c r="DH12" s="867"/>
      <c r="DI12" s="3517">
        <f>ROUNDUP(DH12,0)+'Оз Основная продукция'!I203</f>
        <v>8</v>
      </c>
      <c r="DJ12" s="1275">
        <f>DI12*0.5</f>
        <v>4</v>
      </c>
      <c r="DK12" s="931"/>
      <c r="DL12" s="932"/>
      <c r="DM12" s="933"/>
    </row>
    <row r="13" spans="1:117" s="864" customFormat="1" ht="29.25" customHeight="1">
      <c r="A13" s="1579" t="s">
        <v>44</v>
      </c>
      <c r="B13" s="891" t="s">
        <v>398</v>
      </c>
      <c r="C13" s="1450">
        <f>'Оз Овощи'!D17</f>
        <v>3.7600000000000002</v>
      </c>
      <c r="D13" s="866"/>
      <c r="E13" s="891">
        <f>ROUNDUP(D13,0)+'Оз Основная продукция'!I6</f>
        <v>6</v>
      </c>
      <c r="F13" s="892">
        <f t="shared" ref="F13" si="0">E13*0.5</f>
        <v>3</v>
      </c>
      <c r="G13" s="877"/>
      <c r="H13" s="869"/>
      <c r="I13" s="870"/>
      <c r="K13" s="1579" t="s">
        <v>44</v>
      </c>
      <c r="L13" s="891" t="s">
        <v>398</v>
      </c>
      <c r="M13" s="1450"/>
      <c r="N13" s="866"/>
      <c r="O13" s="891">
        <f>ROUNDUP(N13,0)+'Оз Основная продукция'!I24</f>
        <v>8</v>
      </c>
      <c r="P13" s="892">
        <f t="shared" ref="P13" si="1">O13*0.5</f>
        <v>4</v>
      </c>
      <c r="Q13" s="877"/>
      <c r="R13" s="869"/>
      <c r="S13" s="870"/>
      <c r="U13" s="1579" t="s">
        <v>44</v>
      </c>
      <c r="V13" s="891" t="s">
        <v>398</v>
      </c>
      <c r="W13" s="1450">
        <f>'Оз Овощи'!D93</f>
        <v>1.7999999999999998</v>
      </c>
      <c r="X13" s="866"/>
      <c r="Y13" s="891">
        <f>ROUNDUP(X13,0)+'Оз Основная продукция'!I42</f>
        <v>3</v>
      </c>
      <c r="Z13" s="892">
        <f t="shared" ref="Z13" si="2">Y13*0.5</f>
        <v>1.5</v>
      </c>
      <c r="AA13" s="877"/>
      <c r="AB13" s="869"/>
      <c r="AC13" s="870"/>
      <c r="AE13" s="1579" t="s">
        <v>44</v>
      </c>
      <c r="AF13" s="891" t="s">
        <v>398</v>
      </c>
      <c r="AG13" s="1450">
        <f>'Оз Овощи'!D131</f>
        <v>2.7600000000000002</v>
      </c>
      <c r="AH13" s="866"/>
      <c r="AI13" s="1274">
        <f>ROUNDUP(AH13,0)+'Оз Основная продукция'!I60</f>
        <v>3</v>
      </c>
      <c r="AJ13" s="892">
        <f t="shared" ref="AJ13" si="3">AI13*0.5</f>
        <v>1.5</v>
      </c>
      <c r="AK13" s="877"/>
      <c r="AL13" s="869"/>
      <c r="AM13" s="870"/>
      <c r="AO13" s="1579" t="s">
        <v>44</v>
      </c>
      <c r="AP13" s="891" t="s">
        <v>398</v>
      </c>
      <c r="AQ13" s="1450">
        <f>'Оз Овощи'!D169</f>
        <v>3.12</v>
      </c>
      <c r="AR13" s="866"/>
      <c r="AS13" s="891">
        <f>ROUNDUP(AR13,0)+'Оз Основная продукция'!I78</f>
        <v>5</v>
      </c>
      <c r="AT13" s="892">
        <f t="shared" ref="AT13" si="4">AS13*0.5</f>
        <v>2.5</v>
      </c>
      <c r="AU13" s="877"/>
      <c r="AV13" s="869"/>
      <c r="AW13" s="870"/>
      <c r="AY13" s="1579" t="s">
        <v>44</v>
      </c>
      <c r="AZ13" s="891" t="s">
        <v>398</v>
      </c>
      <c r="BA13" s="1450">
        <f>'Оз Овощи'!D207</f>
        <v>3.1040000000000001</v>
      </c>
      <c r="BB13" s="866"/>
      <c r="BC13" s="891">
        <f>ROUNDUP(BB13,0)+'Оз Основная продукция'!I96</f>
        <v>6</v>
      </c>
      <c r="BD13" s="892">
        <f t="shared" ref="BD13" si="5">BC13*0.5</f>
        <v>3</v>
      </c>
      <c r="BE13" s="877"/>
      <c r="BF13" s="869"/>
      <c r="BG13" s="870"/>
      <c r="BI13" s="1579" t="s">
        <v>44</v>
      </c>
      <c r="BJ13" s="891" t="s">
        <v>398</v>
      </c>
      <c r="BK13" s="1450">
        <f>'Оз Овощи'!D245</f>
        <v>0</v>
      </c>
      <c r="BL13" s="866"/>
      <c r="BM13" s="891">
        <f>ROUNDUP(BL13,0)+'Оз Основная продукция'!I114</f>
        <v>0</v>
      </c>
      <c r="BN13" s="892">
        <f t="shared" ref="BN13" si="6">BM13*0.5</f>
        <v>0</v>
      </c>
      <c r="BO13" s="877"/>
      <c r="BP13" s="869"/>
      <c r="BQ13" s="870"/>
      <c r="BS13" s="1579" t="s">
        <v>44</v>
      </c>
      <c r="BT13" s="891" t="s">
        <v>398</v>
      </c>
      <c r="BU13" s="1450">
        <f>'Оз Овощи'!D283</f>
        <v>0.5</v>
      </c>
      <c r="BV13" s="866"/>
      <c r="BW13" s="891">
        <f>ROUNDUP(BV13,0)+'Оз Основная продукция'!I132</f>
        <v>0</v>
      </c>
      <c r="BX13" s="892">
        <f t="shared" ref="BX13" si="7">BW13*0.5</f>
        <v>0</v>
      </c>
      <c r="BY13" s="877"/>
      <c r="BZ13" s="869"/>
      <c r="CA13" s="870"/>
      <c r="CC13" s="1579" t="s">
        <v>44</v>
      </c>
      <c r="CD13" s="891" t="s">
        <v>398</v>
      </c>
      <c r="CE13" s="1450">
        <f>'Оз Овощи'!D321</f>
        <v>0.52</v>
      </c>
      <c r="CF13" s="866"/>
      <c r="CG13" s="891">
        <f>ROUNDUP(CF13,0)+'Оз Основная продукция'!I150</f>
        <v>1</v>
      </c>
      <c r="CH13" s="892">
        <f t="shared" ref="CH13" si="8">CG13*0.5</f>
        <v>0.5</v>
      </c>
      <c r="CI13" s="877"/>
      <c r="CJ13" s="869"/>
      <c r="CK13" s="870"/>
      <c r="CM13" s="1579" t="s">
        <v>44</v>
      </c>
      <c r="CN13" s="891" t="s">
        <v>398</v>
      </c>
      <c r="CO13" s="1450"/>
      <c r="CP13" s="866"/>
      <c r="CQ13" s="891">
        <f>ROUNDUP(CP13,0)+'Оз Основная продукция'!I168</f>
        <v>6</v>
      </c>
      <c r="CR13" s="892">
        <f t="shared" ref="CR13:CR14" si="9">CQ13*0.5</f>
        <v>3</v>
      </c>
      <c r="CS13" s="877"/>
      <c r="CT13" s="869"/>
      <c r="CU13" s="870"/>
      <c r="CW13" s="1579" t="s">
        <v>44</v>
      </c>
      <c r="CX13" s="891" t="s">
        <v>398</v>
      </c>
      <c r="CY13" s="866"/>
      <c r="CZ13" s="1274">
        <f>ROUNDUP(CY13,0)+'Оз Основная продукция'!I186</f>
        <v>0</v>
      </c>
      <c r="DA13" s="892">
        <f t="shared" ref="DA13:DA15" si="10">CZ13*0.5</f>
        <v>0</v>
      </c>
      <c r="DB13" s="877"/>
      <c r="DC13" s="869"/>
      <c r="DD13" s="870"/>
      <c r="DF13" s="1579" t="s">
        <v>44</v>
      </c>
      <c r="DG13" s="891" t="s">
        <v>398</v>
      </c>
      <c r="DH13" s="866"/>
      <c r="DI13" s="3517">
        <f>ROUNDUP(DH13,0)+'Оз Основная продукция'!I204</f>
        <v>4</v>
      </c>
      <c r="DJ13" s="892">
        <f t="shared" ref="DJ13:DJ15" si="11">DI13*0.5</f>
        <v>2</v>
      </c>
      <c r="DK13" s="877"/>
      <c r="DL13" s="869"/>
      <c r="DM13" s="870"/>
    </row>
    <row r="14" spans="1:117" s="864" customFormat="1" ht="29.25" customHeight="1">
      <c r="A14" s="1579" t="s">
        <v>45</v>
      </c>
      <c r="B14" s="891" t="s">
        <v>398</v>
      </c>
      <c r="C14" s="1450"/>
      <c r="D14" s="866"/>
      <c r="E14" s="891">
        <f>ROUNDUP(D14,0)+'Оз Основная продукция'!I7</f>
        <v>6</v>
      </c>
      <c r="F14" s="892"/>
      <c r="G14" s="877"/>
      <c r="H14" s="869"/>
      <c r="I14" s="870"/>
      <c r="K14" s="1579" t="s">
        <v>45</v>
      </c>
      <c r="L14" s="891" t="s">
        <v>398</v>
      </c>
      <c r="M14" s="1450"/>
      <c r="N14" s="866"/>
      <c r="O14" s="891">
        <f>ROUNDUP(N14,0)+'Оз Основная продукция'!I25</f>
        <v>5</v>
      </c>
      <c r="P14" s="892"/>
      <c r="Q14" s="877"/>
      <c r="R14" s="869"/>
      <c r="S14" s="870"/>
      <c r="U14" s="1579" t="s">
        <v>45</v>
      </c>
      <c r="V14" s="891" t="s">
        <v>398</v>
      </c>
      <c r="W14" s="1450"/>
      <c r="X14" s="866"/>
      <c r="Y14" s="891">
        <f>ROUNDUP(X14,0)+'Оз Основная продукция'!I43</f>
        <v>5</v>
      </c>
      <c r="Z14" s="892"/>
      <c r="AA14" s="877"/>
      <c r="AB14" s="869"/>
      <c r="AC14" s="870"/>
      <c r="AE14" s="1579" t="s">
        <v>45</v>
      </c>
      <c r="AF14" s="891" t="s">
        <v>398</v>
      </c>
      <c r="AG14" s="1450"/>
      <c r="AH14" s="866"/>
      <c r="AI14" s="1274">
        <f>ROUNDUP(AH14,0)+'Оз Основная продукция'!I61</f>
        <v>3</v>
      </c>
      <c r="AJ14" s="892"/>
      <c r="AK14" s="877"/>
      <c r="AL14" s="869"/>
      <c r="AM14" s="870"/>
      <c r="AO14" s="1579" t="s">
        <v>45</v>
      </c>
      <c r="AP14" s="891" t="s">
        <v>398</v>
      </c>
      <c r="AQ14" s="1450"/>
      <c r="AR14" s="866"/>
      <c r="AS14" s="891">
        <f>ROUNDUP(AR14,0)+'Оз Основная продукция'!I79</f>
        <v>5</v>
      </c>
      <c r="AT14" s="892"/>
      <c r="AU14" s="877"/>
      <c r="AV14" s="869"/>
      <c r="AW14" s="870"/>
      <c r="AY14" s="1579" t="s">
        <v>45</v>
      </c>
      <c r="AZ14" s="891" t="s">
        <v>398</v>
      </c>
      <c r="BA14" s="1450"/>
      <c r="BB14" s="866"/>
      <c r="BC14" s="891">
        <f>ROUNDUP(BB14,0)+'Оз Основная продукция'!I97</f>
        <v>5</v>
      </c>
      <c r="BD14" s="892"/>
      <c r="BE14" s="877"/>
      <c r="BF14" s="869"/>
      <c r="BG14" s="870"/>
      <c r="BI14" s="1579" t="s">
        <v>45</v>
      </c>
      <c r="BJ14" s="891" t="s">
        <v>398</v>
      </c>
      <c r="BK14" s="1450"/>
      <c r="BL14" s="866"/>
      <c r="BM14" s="891">
        <f>ROUNDUP(BL14,0)+'Оз Основная продукция'!I115</f>
        <v>0</v>
      </c>
      <c r="BN14" s="892"/>
      <c r="BO14" s="877"/>
      <c r="BP14" s="869"/>
      <c r="BQ14" s="870"/>
      <c r="BS14" s="1579" t="s">
        <v>45</v>
      </c>
      <c r="BT14" s="891" t="s">
        <v>398</v>
      </c>
      <c r="BU14" s="1450"/>
      <c r="BV14" s="866"/>
      <c r="BW14" s="891">
        <f>ROUNDUP(BV14,0)+'Оз Основная продукция'!I133</f>
        <v>0</v>
      </c>
      <c r="BX14" s="892"/>
      <c r="BY14" s="877"/>
      <c r="BZ14" s="869"/>
      <c r="CA14" s="870"/>
      <c r="CC14" s="1579" t="s">
        <v>45</v>
      </c>
      <c r="CD14" s="891" t="s">
        <v>398</v>
      </c>
      <c r="CE14" s="1450"/>
      <c r="CF14" s="866"/>
      <c r="CG14" s="891">
        <f>ROUNDUP(CF14,0)+'Оз Основная продукция'!I151</f>
        <v>1</v>
      </c>
      <c r="CH14" s="892">
        <f>CG14*0.5</f>
        <v>0.5</v>
      </c>
      <c r="CI14" s="877"/>
      <c r="CJ14" s="869"/>
      <c r="CK14" s="870"/>
      <c r="CM14" s="1579" t="s">
        <v>45</v>
      </c>
      <c r="CN14" s="891" t="s">
        <v>398</v>
      </c>
      <c r="CO14" s="1450"/>
      <c r="CP14" s="866"/>
      <c r="CQ14" s="891">
        <f>ROUNDUP(CP14,0)+'Оз Основная продукция'!I169</f>
        <v>3</v>
      </c>
      <c r="CR14" s="892">
        <f t="shared" si="9"/>
        <v>1.5</v>
      </c>
      <c r="CS14" s="877"/>
      <c r="CT14" s="869"/>
      <c r="CU14" s="870"/>
      <c r="CW14" s="1579" t="s">
        <v>45</v>
      </c>
      <c r="CX14" s="891" t="s">
        <v>398</v>
      </c>
      <c r="CY14" s="866"/>
      <c r="CZ14" s="1274">
        <f>ROUNDUP(CY14,0)+'Оз Основная продукция'!I187</f>
        <v>0</v>
      </c>
      <c r="DA14" s="892">
        <f t="shared" si="10"/>
        <v>0</v>
      </c>
      <c r="DB14" s="877"/>
      <c r="DC14" s="869"/>
      <c r="DD14" s="870"/>
      <c r="DF14" s="1579" t="s">
        <v>45</v>
      </c>
      <c r="DG14" s="891" t="s">
        <v>398</v>
      </c>
      <c r="DH14" s="866"/>
      <c r="DI14" s="3517">
        <f>ROUNDUP(DH14,0)+'Оз Основная продукция'!I205</f>
        <v>4</v>
      </c>
      <c r="DJ14" s="892">
        <f t="shared" si="11"/>
        <v>2</v>
      </c>
      <c r="DK14" s="877"/>
      <c r="DL14" s="869"/>
      <c r="DM14" s="870"/>
    </row>
    <row r="15" spans="1:117" s="864" customFormat="1" ht="29.25" customHeight="1">
      <c r="A15" s="1579" t="s">
        <v>458</v>
      </c>
      <c r="B15" s="891" t="s">
        <v>398</v>
      </c>
      <c r="C15" s="1450"/>
      <c r="D15" s="866"/>
      <c r="E15" s="891">
        <f>ROUNDUP(D15,0)+'Оз Основная продукция'!I8</f>
        <v>10</v>
      </c>
      <c r="F15" s="892">
        <f>E15</f>
        <v>10</v>
      </c>
      <c r="G15" s="877"/>
      <c r="H15" s="869"/>
      <c r="I15" s="870"/>
      <c r="K15" s="1579" t="s">
        <v>458</v>
      </c>
      <c r="L15" s="891" t="s">
        <v>398</v>
      </c>
      <c r="M15" s="1450"/>
      <c r="N15" s="866"/>
      <c r="O15" s="891">
        <f>ROUNDUP(N15,0)+'Оз Основная продукция'!I26</f>
        <v>20</v>
      </c>
      <c r="P15" s="892">
        <f>O15</f>
        <v>20</v>
      </c>
      <c r="Q15" s="877"/>
      <c r="R15" s="869"/>
      <c r="S15" s="870"/>
      <c r="U15" s="1579" t="s">
        <v>458</v>
      </c>
      <c r="V15" s="891" t="s">
        <v>398</v>
      </c>
      <c r="W15" s="1450"/>
      <c r="X15" s="866"/>
      <c r="Y15" s="891">
        <f>ROUNDUP(X15,0)+'Оз Основная продукция'!I44</f>
        <v>10</v>
      </c>
      <c r="Z15" s="892">
        <f>Y15</f>
        <v>10</v>
      </c>
      <c r="AA15" s="877"/>
      <c r="AB15" s="869"/>
      <c r="AC15" s="870"/>
      <c r="AE15" s="1579" t="s">
        <v>458</v>
      </c>
      <c r="AF15" s="891" t="s">
        <v>398</v>
      </c>
      <c r="AG15" s="1450"/>
      <c r="AH15" s="866"/>
      <c r="AI15" s="1274">
        <f>ROUNDUP(AH15,0)+'Оз Основная продукция'!I62</f>
        <v>5</v>
      </c>
      <c r="AJ15" s="892">
        <f>AI15</f>
        <v>5</v>
      </c>
      <c r="AK15" s="877"/>
      <c r="AL15" s="869"/>
      <c r="AM15" s="870"/>
      <c r="AO15" s="1579" t="s">
        <v>458</v>
      </c>
      <c r="AP15" s="891" t="s">
        <v>398</v>
      </c>
      <c r="AQ15" s="1450"/>
      <c r="AR15" s="866"/>
      <c r="AS15" s="891">
        <f>ROUNDUP(AR15,0)+'Оз Основная продукция'!I80</f>
        <v>10</v>
      </c>
      <c r="AT15" s="892">
        <f>AS15</f>
        <v>10</v>
      </c>
      <c r="AU15" s="877"/>
      <c r="AV15" s="869"/>
      <c r="AW15" s="870"/>
      <c r="AY15" s="1579" t="s">
        <v>458</v>
      </c>
      <c r="AZ15" s="891" t="s">
        <v>398</v>
      </c>
      <c r="BA15" s="1450"/>
      <c r="BB15" s="866"/>
      <c r="BC15" s="891">
        <f>ROUNDUP(BB15,0)+'Оз Основная продукция'!I98</f>
        <v>15</v>
      </c>
      <c r="BD15" s="892">
        <f>BC15</f>
        <v>15</v>
      </c>
      <c r="BE15" s="877"/>
      <c r="BF15" s="869"/>
      <c r="BG15" s="870"/>
      <c r="BI15" s="1579" t="s">
        <v>458</v>
      </c>
      <c r="BJ15" s="891" t="s">
        <v>398</v>
      </c>
      <c r="BK15" s="1450"/>
      <c r="BL15" s="866"/>
      <c r="BM15" s="891">
        <f>ROUNDUP(BL15,0)+'Оз Основная продукция'!I116</f>
        <v>0</v>
      </c>
      <c r="BN15" s="892">
        <f>BM15</f>
        <v>0</v>
      </c>
      <c r="BO15" s="877"/>
      <c r="BP15" s="869"/>
      <c r="BQ15" s="870"/>
      <c r="BS15" s="1579" t="s">
        <v>458</v>
      </c>
      <c r="BT15" s="891" t="s">
        <v>398</v>
      </c>
      <c r="BU15" s="1450"/>
      <c r="BV15" s="866"/>
      <c r="BW15" s="891">
        <f>ROUNDUP(BV15,0)+'Оз Основная продукция'!I134</f>
        <v>0</v>
      </c>
      <c r="BX15" s="892">
        <f>BW15</f>
        <v>0</v>
      </c>
      <c r="BY15" s="877"/>
      <c r="BZ15" s="869"/>
      <c r="CA15" s="870"/>
      <c r="CC15" s="1579" t="s">
        <v>458</v>
      </c>
      <c r="CD15" s="891" t="s">
        <v>398</v>
      </c>
      <c r="CE15" s="1450"/>
      <c r="CF15" s="866"/>
      <c r="CG15" s="891">
        <f>ROUNDUP(CF15,0)+'Оз Основная продукция'!I152</f>
        <v>5</v>
      </c>
      <c r="CH15" s="892">
        <f>CG15</f>
        <v>5</v>
      </c>
      <c r="CI15" s="877"/>
      <c r="CJ15" s="869"/>
      <c r="CK15" s="870"/>
      <c r="CM15" s="1579" t="s">
        <v>458</v>
      </c>
      <c r="CN15" s="891" t="s">
        <v>398</v>
      </c>
      <c r="CO15" s="1450"/>
      <c r="CP15" s="866"/>
      <c r="CQ15" s="891">
        <f>ROUNDUP(CP15,0)+'Оз Основная продукция'!I170</f>
        <v>10</v>
      </c>
      <c r="CR15" s="892">
        <f>CQ15</f>
        <v>10</v>
      </c>
      <c r="CS15" s="877"/>
      <c r="CT15" s="869"/>
      <c r="CU15" s="870"/>
      <c r="CW15" s="1579" t="s">
        <v>458</v>
      </c>
      <c r="CX15" s="891" t="s">
        <v>398</v>
      </c>
      <c r="CY15" s="866"/>
      <c r="CZ15" s="1274">
        <f>ROUNDUP(CY15,0)+'Оз Основная продукция'!I188</f>
        <v>0</v>
      </c>
      <c r="DA15" s="892">
        <f t="shared" si="10"/>
        <v>0</v>
      </c>
      <c r="DB15" s="877"/>
      <c r="DC15" s="869"/>
      <c r="DD15" s="870"/>
      <c r="DF15" s="1579" t="s">
        <v>458</v>
      </c>
      <c r="DG15" s="891" t="s">
        <v>398</v>
      </c>
      <c r="DH15" s="866"/>
      <c r="DI15" s="3517">
        <f>ROUNDUP(DH15,0)+'Оз Основная продукция'!I206</f>
        <v>10</v>
      </c>
      <c r="DJ15" s="892">
        <f t="shared" si="11"/>
        <v>5</v>
      </c>
      <c r="DK15" s="877"/>
      <c r="DL15" s="869"/>
      <c r="DM15" s="870"/>
    </row>
    <row r="16" spans="1:117" s="864" customFormat="1" ht="29.25" customHeight="1">
      <c r="A16" s="2685" t="s">
        <v>735</v>
      </c>
      <c r="B16" s="866" t="s">
        <v>25</v>
      </c>
      <c r="C16" s="1450"/>
      <c r="D16" s="866"/>
      <c r="E16" s="3518">
        <f>'Оз Основная продукция'!H9</f>
        <v>10</v>
      </c>
      <c r="F16" s="3061">
        <f>E16*1</f>
        <v>10</v>
      </c>
      <c r="G16" s="877"/>
      <c r="H16" s="869"/>
      <c r="I16" s="870"/>
      <c r="K16" s="2685" t="s">
        <v>735</v>
      </c>
      <c r="L16" s="866" t="s">
        <v>25</v>
      </c>
      <c r="M16" s="1450"/>
      <c r="N16" s="866"/>
      <c r="O16" s="3518">
        <v>10</v>
      </c>
      <c r="P16" s="892">
        <v>10</v>
      </c>
      <c r="Q16" s="877"/>
      <c r="R16" s="869"/>
      <c r="S16" s="870"/>
      <c r="U16" s="2685" t="s">
        <v>735</v>
      </c>
      <c r="V16" s="866" t="s">
        <v>25</v>
      </c>
      <c r="W16" s="1450"/>
      <c r="X16" s="866"/>
      <c r="Y16" s="3518">
        <v>8</v>
      </c>
      <c r="Z16" s="3061">
        <v>8</v>
      </c>
      <c r="AA16" s="877"/>
      <c r="AB16" s="869"/>
      <c r="AC16" s="870"/>
      <c r="AE16" s="2685" t="s">
        <v>735</v>
      </c>
      <c r="AF16" s="866" t="s">
        <v>25</v>
      </c>
      <c r="AG16" s="1450"/>
      <c r="AH16" s="866"/>
      <c r="AI16" s="1274">
        <v>10</v>
      </c>
      <c r="AJ16" s="3061">
        <f>AI16*1</f>
        <v>10</v>
      </c>
      <c r="AK16" s="877"/>
      <c r="AL16" s="869"/>
      <c r="AM16" s="870"/>
      <c r="AO16" s="2685" t="s">
        <v>735</v>
      </c>
      <c r="AP16" s="866" t="s">
        <v>25</v>
      </c>
      <c r="AQ16" s="1450"/>
      <c r="AR16" s="866"/>
      <c r="AS16" s="891">
        <v>10</v>
      </c>
      <c r="AT16" s="3061">
        <f>AS16*1</f>
        <v>10</v>
      </c>
      <c r="AU16" s="877"/>
      <c r="AV16" s="869"/>
      <c r="AW16" s="870"/>
      <c r="AY16" s="2685" t="s">
        <v>735</v>
      </c>
      <c r="AZ16" s="866" t="s">
        <v>25</v>
      </c>
      <c r="BA16" s="1450"/>
      <c r="BB16" s="866"/>
      <c r="BC16" s="891">
        <f>ROUNDUP(BB16,0)+'Оз Основная продукция'!I99</f>
        <v>0</v>
      </c>
      <c r="BD16" s="3061">
        <v>10</v>
      </c>
      <c r="BE16" s="877"/>
      <c r="BF16" s="869"/>
      <c r="BG16" s="870"/>
      <c r="BI16" s="2685" t="s">
        <v>735</v>
      </c>
      <c r="BJ16" s="866" t="s">
        <v>25</v>
      </c>
      <c r="BK16" s="1450"/>
      <c r="BL16" s="866"/>
      <c r="BM16" s="891">
        <f>ROUNDUP(BL16,0)+'Оз Основная продукция'!I117</f>
        <v>0</v>
      </c>
      <c r="BN16" s="3061">
        <v>10</v>
      </c>
      <c r="BO16" s="877"/>
      <c r="BP16" s="869"/>
      <c r="BQ16" s="870"/>
      <c r="BS16" s="2685" t="s">
        <v>735</v>
      </c>
      <c r="BT16" s="866" t="s">
        <v>25</v>
      </c>
      <c r="BU16" s="1450"/>
      <c r="BV16" s="866"/>
      <c r="BW16" s="891">
        <v>10</v>
      </c>
      <c r="BX16" s="3061">
        <f>BW16*1</f>
        <v>10</v>
      </c>
      <c r="BY16" s="877"/>
      <c r="BZ16" s="869"/>
      <c r="CA16" s="870"/>
      <c r="CC16" s="2685" t="s">
        <v>735</v>
      </c>
      <c r="CD16" s="866" t="s">
        <v>25</v>
      </c>
      <c r="CE16" s="1450"/>
      <c r="CF16" s="866"/>
      <c r="CG16" s="891">
        <v>10</v>
      </c>
      <c r="CH16" s="3061">
        <f>CG16*1</f>
        <v>10</v>
      </c>
      <c r="CI16" s="877"/>
      <c r="CJ16" s="869"/>
      <c r="CK16" s="870"/>
      <c r="CM16" s="2685" t="s">
        <v>735</v>
      </c>
      <c r="CN16" s="866" t="s">
        <v>25</v>
      </c>
      <c r="CO16" s="1450"/>
      <c r="CP16" s="866"/>
      <c r="CQ16" s="891">
        <v>10</v>
      </c>
      <c r="CR16" s="3061">
        <f>CQ16*1</f>
        <v>10</v>
      </c>
      <c r="CS16" s="877"/>
      <c r="CT16" s="869"/>
      <c r="CU16" s="870"/>
      <c r="CW16" s="2685" t="s">
        <v>735</v>
      </c>
      <c r="CX16" s="866" t="s">
        <v>25</v>
      </c>
      <c r="CY16" s="866"/>
      <c r="CZ16" s="1274">
        <v>10</v>
      </c>
      <c r="DA16" s="3061">
        <f>CZ16*1</f>
        <v>10</v>
      </c>
      <c r="DB16" s="877"/>
      <c r="DC16" s="869"/>
      <c r="DD16" s="870"/>
      <c r="DF16" s="2685" t="s">
        <v>735</v>
      </c>
      <c r="DG16" s="866" t="s">
        <v>25</v>
      </c>
      <c r="DH16" s="866"/>
      <c r="DI16" s="1274">
        <v>10</v>
      </c>
      <c r="DJ16" s="3061">
        <f>DI16*1</f>
        <v>10</v>
      </c>
      <c r="DK16" s="877"/>
      <c r="DL16" s="869"/>
      <c r="DM16" s="870"/>
    </row>
    <row r="17" spans="1:117" s="864" customFormat="1" ht="29.25" customHeight="1">
      <c r="A17" s="1579" t="s">
        <v>460</v>
      </c>
      <c r="B17" s="891" t="s">
        <v>398</v>
      </c>
      <c r="C17" s="1450">
        <f>'Оз Овощи'!D21</f>
        <v>1.3</v>
      </c>
      <c r="D17" s="866"/>
      <c r="E17" s="891">
        <f>ROUNDUP(D17,0)+'Оз Основная продукция'!I10</f>
        <v>10</v>
      </c>
      <c r="F17" s="892">
        <f>E17*0.1</f>
        <v>1</v>
      </c>
      <c r="G17" s="877"/>
      <c r="H17" s="869"/>
      <c r="I17" s="870"/>
      <c r="K17" s="1579" t="s">
        <v>460</v>
      </c>
      <c r="L17" s="891" t="s">
        <v>398</v>
      </c>
      <c r="M17" s="1450"/>
      <c r="N17" s="866"/>
      <c r="O17" s="891">
        <f>ROUNDUP(N17,0)+'Оз Основная продукция'!I28</f>
        <v>5</v>
      </c>
      <c r="P17" s="892">
        <f>O17*0.1</f>
        <v>0.5</v>
      </c>
      <c r="Q17" s="877"/>
      <c r="R17" s="869"/>
      <c r="S17" s="870"/>
      <c r="U17" s="1579" t="s">
        <v>460</v>
      </c>
      <c r="V17" s="891" t="s">
        <v>398</v>
      </c>
      <c r="W17" s="1450">
        <f>'Оз Овощи'!D97</f>
        <v>1.1400000000000001</v>
      </c>
      <c r="X17" s="866"/>
      <c r="Y17" s="891">
        <f>ROUNDUP(X17,0)+'Оз Основная продукция'!I46</f>
        <v>10</v>
      </c>
      <c r="Z17" s="892">
        <f>Y17*0.1</f>
        <v>1</v>
      </c>
      <c r="AA17" s="877"/>
      <c r="AB17" s="869"/>
      <c r="AC17" s="870"/>
      <c r="AE17" s="1579" t="s">
        <v>460</v>
      </c>
      <c r="AF17" s="891" t="s">
        <v>398</v>
      </c>
      <c r="AG17" s="1450">
        <f>'Оз Овощи'!D135</f>
        <v>0.22</v>
      </c>
      <c r="AH17" s="866"/>
      <c r="AI17" s="1274">
        <f>ROUNDUP(AH17,0)+'Оз Основная продукция'!I64</f>
        <v>5</v>
      </c>
      <c r="AJ17" s="892">
        <f>AI17*0.1</f>
        <v>0.5</v>
      </c>
      <c r="AK17" s="877"/>
      <c r="AL17" s="869"/>
      <c r="AM17" s="870"/>
      <c r="AO17" s="1579" t="s">
        <v>460</v>
      </c>
      <c r="AP17" s="891" t="s">
        <v>398</v>
      </c>
      <c r="AQ17" s="1450">
        <f>'Оз Овощи'!N135</f>
        <v>0</v>
      </c>
      <c r="AR17" s="866"/>
      <c r="AS17" s="891">
        <f>ROUNDUP(AR17,0)+'Оз Основная продукция'!I82</f>
        <v>10</v>
      </c>
      <c r="AT17" s="892">
        <f>AS17*0.1</f>
        <v>1</v>
      </c>
      <c r="AU17" s="877"/>
      <c r="AV17" s="869"/>
      <c r="AW17" s="870"/>
      <c r="AY17" s="1579" t="s">
        <v>460</v>
      </c>
      <c r="AZ17" s="891" t="s">
        <v>398</v>
      </c>
      <c r="BA17" s="1450">
        <f>'Оз Овощи'!X135</f>
        <v>0</v>
      </c>
      <c r="BB17" s="866"/>
      <c r="BC17" s="891">
        <f>ROUNDUP(BB17,0)+'Оз Основная продукция'!I100</f>
        <v>10</v>
      </c>
      <c r="BD17" s="892">
        <f>BC17*0.1</f>
        <v>1</v>
      </c>
      <c r="BE17" s="877"/>
      <c r="BF17" s="869"/>
      <c r="BG17" s="870"/>
      <c r="BI17" s="1579" t="s">
        <v>460</v>
      </c>
      <c r="BJ17" s="891" t="s">
        <v>398</v>
      </c>
      <c r="BK17" s="1450">
        <f>'Оз Овощи'!AH135</f>
        <v>0</v>
      </c>
      <c r="BL17" s="866"/>
      <c r="BM17" s="891">
        <f>ROUNDUP(BL17,0)+'Оз Основная продукция'!I118</f>
        <v>0</v>
      </c>
      <c r="BN17" s="892">
        <f>BM17*0.1</f>
        <v>0</v>
      </c>
      <c r="BO17" s="877"/>
      <c r="BP17" s="869"/>
      <c r="BQ17" s="870"/>
      <c r="BS17" s="1579" t="s">
        <v>460</v>
      </c>
      <c r="BT17" s="891" t="s">
        <v>398</v>
      </c>
      <c r="BU17" s="1450">
        <f>'Оз Овощи'!AR135</f>
        <v>0</v>
      </c>
      <c r="BV17" s="866"/>
      <c r="BW17" s="891">
        <f>ROUNDUP(BV17,0)+'Оз Основная продукция'!I136</f>
        <v>0</v>
      </c>
      <c r="BX17" s="892">
        <f>BW17*0.1</f>
        <v>0</v>
      </c>
      <c r="BY17" s="877"/>
      <c r="BZ17" s="869"/>
      <c r="CA17" s="870"/>
      <c r="CC17" s="1579" t="s">
        <v>460</v>
      </c>
      <c r="CD17" s="891" t="s">
        <v>398</v>
      </c>
      <c r="CE17" s="1450">
        <f>'Оз Овощи'!BB135</f>
        <v>0</v>
      </c>
      <c r="CF17" s="866"/>
      <c r="CG17" s="891">
        <f>ROUNDUP(CF17,0)+'Оз Основная продукция'!I154</f>
        <v>0</v>
      </c>
      <c r="CH17" s="892">
        <f>CG17*0.1</f>
        <v>0</v>
      </c>
      <c r="CI17" s="877"/>
      <c r="CJ17" s="869"/>
      <c r="CK17" s="870"/>
      <c r="CM17" s="1579" t="s">
        <v>460</v>
      </c>
      <c r="CN17" s="891" t="s">
        <v>398</v>
      </c>
      <c r="CO17" s="1450"/>
      <c r="CP17" s="866"/>
      <c r="CQ17" s="891">
        <f>ROUNDUP(CP17,0)+'Оз Основная продукция'!I172</f>
        <v>5</v>
      </c>
      <c r="CR17" s="892">
        <f>CQ17*0.1</f>
        <v>0.5</v>
      </c>
      <c r="CS17" s="877"/>
      <c r="CT17" s="869"/>
      <c r="CU17" s="870"/>
      <c r="CW17" s="1579" t="s">
        <v>460</v>
      </c>
      <c r="CX17" s="891" t="s">
        <v>398</v>
      </c>
      <c r="CY17" s="866"/>
      <c r="CZ17" s="1274">
        <f>ROUNDUP(CY17,0)+'Оз Основная продукция'!I190</f>
        <v>0</v>
      </c>
      <c r="DA17" s="892">
        <f>CZ17*0.1</f>
        <v>0</v>
      </c>
      <c r="DB17" s="877"/>
      <c r="DC17" s="869"/>
      <c r="DD17" s="870"/>
      <c r="DF17" s="1579" t="s">
        <v>460</v>
      </c>
      <c r="DG17" s="891" t="s">
        <v>398</v>
      </c>
      <c r="DH17" s="866"/>
      <c r="DI17" s="1274">
        <f>ROUNDUP(DH17,0)+'Оз Основная продукция'!I208</f>
        <v>5</v>
      </c>
      <c r="DJ17" s="892">
        <f>DI17*0.1</f>
        <v>0.5</v>
      </c>
      <c r="DK17" s="877"/>
      <c r="DL17" s="869"/>
      <c r="DM17" s="870"/>
    </row>
    <row r="18" spans="1:117" s="864" customFormat="1" ht="29.25" customHeight="1">
      <c r="A18" s="1579" t="s">
        <v>52</v>
      </c>
      <c r="B18" s="891" t="s">
        <v>398</v>
      </c>
      <c r="C18" s="1450">
        <f>'Оз Овощи'!D22</f>
        <v>3.75</v>
      </c>
      <c r="D18" s="866"/>
      <c r="E18" s="891">
        <f>ROUNDUP(D18,0)+'Оз Основная продукция'!I11</f>
        <v>0</v>
      </c>
      <c r="F18" s="892">
        <f>E18*0.3</f>
        <v>0</v>
      </c>
      <c r="G18" s="877"/>
      <c r="H18" s="869"/>
      <c r="I18" s="870"/>
      <c r="K18" s="1579" t="s">
        <v>52</v>
      </c>
      <c r="L18" s="891" t="s">
        <v>398</v>
      </c>
      <c r="M18" s="1450"/>
      <c r="N18" s="866"/>
      <c r="O18" s="891">
        <f>ROUNDUP(N18,0)+'Оз Основная продукция'!I29</f>
        <v>0</v>
      </c>
      <c r="P18" s="892">
        <f>O18*0.3</f>
        <v>0</v>
      </c>
      <c r="Q18" s="877"/>
      <c r="R18" s="869"/>
      <c r="S18" s="870"/>
      <c r="U18" s="1579" t="s">
        <v>52</v>
      </c>
      <c r="V18" s="891" t="s">
        <v>398</v>
      </c>
      <c r="W18" s="1450">
        <f>'Оз Овощи'!D98</f>
        <v>1.75</v>
      </c>
      <c r="X18" s="866"/>
      <c r="Y18" s="891">
        <f>ROUNDUP(X18,0)+'Оз Основная продукция'!I47</f>
        <v>0</v>
      </c>
      <c r="Z18" s="892">
        <f>Y18*0.3</f>
        <v>0</v>
      </c>
      <c r="AA18" s="877"/>
      <c r="AB18" s="869"/>
      <c r="AC18" s="870"/>
      <c r="AE18" s="1579" t="s">
        <v>52</v>
      </c>
      <c r="AF18" s="891" t="s">
        <v>398</v>
      </c>
      <c r="AG18" s="1450">
        <f>'Оз Овощи'!D136</f>
        <v>2.75</v>
      </c>
      <c r="AH18" s="866"/>
      <c r="AI18" s="1274">
        <f>ROUNDUP(AH18,0)+'Оз Основная продукция'!I65</f>
        <v>0</v>
      </c>
      <c r="AJ18" s="892">
        <f>AI18*0.3</f>
        <v>0</v>
      </c>
      <c r="AK18" s="877"/>
      <c r="AL18" s="869"/>
      <c r="AM18" s="870"/>
      <c r="AO18" s="1579" t="s">
        <v>52</v>
      </c>
      <c r="AP18" s="891" t="s">
        <v>398</v>
      </c>
      <c r="AQ18" s="1450">
        <f>'Оз Овощи'!D174</f>
        <v>3</v>
      </c>
      <c r="AR18" s="866"/>
      <c r="AS18" s="891">
        <f>ROUNDUP(AR18,0)+'Оз Основная продукция'!I83</f>
        <v>0</v>
      </c>
      <c r="AT18" s="892">
        <f>AS18*0.3</f>
        <v>0</v>
      </c>
      <c r="AU18" s="877"/>
      <c r="AV18" s="869"/>
      <c r="AW18" s="870"/>
      <c r="AY18" s="1579" t="s">
        <v>52</v>
      </c>
      <c r="AZ18" s="891" t="s">
        <v>398</v>
      </c>
      <c r="BA18" s="1450">
        <f>'Оз Овощи'!D212</f>
        <v>3.3000000000000003</v>
      </c>
      <c r="BB18" s="866"/>
      <c r="BC18" s="891">
        <f>ROUNDUP(BB18,0)+'Оз Основная продукция'!I101</f>
        <v>0</v>
      </c>
      <c r="BD18" s="892">
        <f>BC18*0.3</f>
        <v>0</v>
      </c>
      <c r="BE18" s="877"/>
      <c r="BF18" s="869"/>
      <c r="BG18" s="870"/>
      <c r="BI18" s="1579" t="s">
        <v>52</v>
      </c>
      <c r="BJ18" s="891" t="s">
        <v>398</v>
      </c>
      <c r="BK18" s="1450">
        <f>'Оз Овощи'!D250</f>
        <v>0</v>
      </c>
      <c r="BL18" s="866"/>
      <c r="BM18" s="891">
        <f>ROUNDUP(BL18,0)+'Оз Основная продукция'!I119</f>
        <v>0</v>
      </c>
      <c r="BN18" s="892">
        <f>BM18*0.3</f>
        <v>0</v>
      </c>
      <c r="BO18" s="877"/>
      <c r="BP18" s="869"/>
      <c r="BQ18" s="870"/>
      <c r="BS18" s="1579" t="s">
        <v>52</v>
      </c>
      <c r="BT18" s="891" t="s">
        <v>398</v>
      </c>
      <c r="BU18" s="1450">
        <f>'Оз Овощи'!D288</f>
        <v>0</v>
      </c>
      <c r="BV18" s="866"/>
      <c r="BW18" s="891">
        <f>ROUNDUP(BV18,0)+'Оз Основная продукция'!I137</f>
        <v>0</v>
      </c>
      <c r="BX18" s="892">
        <f>BW18*0.3</f>
        <v>0</v>
      </c>
      <c r="BY18" s="877"/>
      <c r="BZ18" s="869"/>
      <c r="CA18" s="870"/>
      <c r="CC18" s="1579" t="s">
        <v>52</v>
      </c>
      <c r="CD18" s="891" t="s">
        <v>398</v>
      </c>
      <c r="CE18" s="1450">
        <f>'Оз Овощи'!D326</f>
        <v>0.5</v>
      </c>
      <c r="CF18" s="866"/>
      <c r="CG18" s="891">
        <f>ROUNDUP(CF18,0)+'Оз Основная продукция'!I155</f>
        <v>0</v>
      </c>
      <c r="CH18" s="892">
        <f>CG18*0.3</f>
        <v>0</v>
      </c>
      <c r="CI18" s="877"/>
      <c r="CJ18" s="869"/>
      <c r="CK18" s="870"/>
      <c r="CM18" s="1579" t="s">
        <v>52</v>
      </c>
      <c r="CN18" s="891" t="s">
        <v>398</v>
      </c>
      <c r="CO18" s="1450"/>
      <c r="CP18" s="866"/>
      <c r="CQ18" s="891">
        <f>ROUNDUP(CP18,0)+'Оз Основная продукция'!I173</f>
        <v>0</v>
      </c>
      <c r="CR18" s="892">
        <f>CQ18*0.3</f>
        <v>0</v>
      </c>
      <c r="CS18" s="877"/>
      <c r="CT18" s="869"/>
      <c r="CU18" s="870"/>
      <c r="CW18" s="1579" t="s">
        <v>52</v>
      </c>
      <c r="CX18" s="891" t="s">
        <v>398</v>
      </c>
      <c r="CY18" s="866"/>
      <c r="CZ18" s="1274">
        <f>ROUNDUP(CY18,0)+'Оз Основная продукция'!I191</f>
        <v>0</v>
      </c>
      <c r="DA18" s="892">
        <f>CZ18*0.3</f>
        <v>0</v>
      </c>
      <c r="DB18" s="877"/>
      <c r="DC18" s="869"/>
      <c r="DD18" s="870"/>
      <c r="DF18" s="1579" t="s">
        <v>52</v>
      </c>
      <c r="DG18" s="891" t="s">
        <v>398</v>
      </c>
      <c r="DH18" s="866"/>
      <c r="DI18" s="1274">
        <f>ROUNDUP(DH18,0)+'Оз Основная продукция'!I209</f>
        <v>0</v>
      </c>
      <c r="DJ18" s="892">
        <f>DI18*0.3</f>
        <v>0</v>
      </c>
      <c r="DK18" s="877"/>
      <c r="DL18" s="869"/>
      <c r="DM18" s="870"/>
    </row>
    <row r="19" spans="1:117" s="864" customFormat="1" ht="29.25" customHeight="1">
      <c r="A19" s="3048" t="s">
        <v>769</v>
      </c>
      <c r="B19" s="1065" t="s">
        <v>398</v>
      </c>
      <c r="C19" s="3049">
        <f>'Оз Овощи'!D23</f>
        <v>0</v>
      </c>
      <c r="D19" s="2926"/>
      <c r="E19" s="1065">
        <f>ROUNDUP(D19,0)+'Оз Основная продукция'!I12</f>
        <v>12</v>
      </c>
      <c r="F19" s="1066">
        <f>E19*0.5</f>
        <v>6</v>
      </c>
      <c r="G19" s="2927"/>
      <c r="H19" s="2944"/>
      <c r="I19" s="2945"/>
      <c r="J19" s="3064"/>
      <c r="K19" s="3048" t="s">
        <v>769</v>
      </c>
      <c r="L19" s="1065" t="s">
        <v>398</v>
      </c>
      <c r="M19" s="3049"/>
      <c r="N19" s="2926"/>
      <c r="O19" s="1065">
        <f>ROUNDUP(N19,0)+'Оз Основная продукция'!I30</f>
        <v>20</v>
      </c>
      <c r="P19" s="1066">
        <f>O19*0.5</f>
        <v>10</v>
      </c>
      <c r="Q19" s="2927"/>
      <c r="R19" s="2944"/>
      <c r="S19" s="2945"/>
      <c r="T19" s="3064"/>
      <c r="U19" s="3048" t="s">
        <v>769</v>
      </c>
      <c r="V19" s="1065" t="s">
        <v>398</v>
      </c>
      <c r="W19" s="3049">
        <f>'Оз Овощи'!D99</f>
        <v>1</v>
      </c>
      <c r="X19" s="2926"/>
      <c r="Y19" s="1065">
        <f>ROUNDUP(X19,0)+'Оз Основная продукция'!I48</f>
        <v>10</v>
      </c>
      <c r="Z19" s="1066">
        <f>Y19*0.5</f>
        <v>5</v>
      </c>
      <c r="AA19" s="2927"/>
      <c r="AB19" s="2944"/>
      <c r="AC19" s="2945"/>
      <c r="AD19" s="3064"/>
      <c r="AE19" s="3048" t="s">
        <v>769</v>
      </c>
      <c r="AF19" s="1065" t="s">
        <v>398</v>
      </c>
      <c r="AG19" s="3049">
        <f>'Оз Овощи'!D137</f>
        <v>0</v>
      </c>
      <c r="AH19" s="2926"/>
      <c r="AI19" s="1274">
        <f>ROUNDUP(AH19,0)+'Оз Основная продукция'!I66</f>
        <v>8</v>
      </c>
      <c r="AJ19" s="1066">
        <f>AI19*0.5</f>
        <v>4</v>
      </c>
      <c r="AK19" s="2927"/>
      <c r="AL19" s="2944"/>
      <c r="AM19" s="2945"/>
      <c r="AN19" s="3064"/>
      <c r="AO19" s="3048" t="s">
        <v>769</v>
      </c>
      <c r="AP19" s="1065" t="s">
        <v>398</v>
      </c>
      <c r="AQ19" s="3049">
        <f>'Оз Овощи'!D175</f>
        <v>0</v>
      </c>
      <c r="AR19" s="2926"/>
      <c r="AS19" s="1065">
        <f>ROUNDUP(AR19,0)+'Оз Основная продукция'!I84</f>
        <v>12</v>
      </c>
      <c r="AT19" s="1066">
        <f>AS19*0.5</f>
        <v>6</v>
      </c>
      <c r="AU19" s="2927"/>
      <c r="AV19" s="2944"/>
      <c r="AW19" s="2945"/>
      <c r="AX19" s="3064"/>
      <c r="AY19" s="3048" t="s">
        <v>769</v>
      </c>
      <c r="AZ19" s="1065" t="s">
        <v>398</v>
      </c>
      <c r="BA19" s="3049">
        <f>'Оз Овощи'!D213</f>
        <v>0</v>
      </c>
      <c r="BB19" s="2926"/>
      <c r="BC19" s="1065">
        <f>ROUNDUP(BB19,0)+'Оз Основная продукция'!I102</f>
        <v>24</v>
      </c>
      <c r="BD19" s="1066">
        <f>BC19*0.5</f>
        <v>12</v>
      </c>
      <c r="BE19" s="2927"/>
      <c r="BF19" s="2944"/>
      <c r="BG19" s="2945"/>
      <c r="BH19" s="3064"/>
      <c r="BI19" s="3048" t="s">
        <v>769</v>
      </c>
      <c r="BJ19" s="1065" t="s">
        <v>398</v>
      </c>
      <c r="BK19" s="3049">
        <f>'Оз Овощи'!D251</f>
        <v>0.5</v>
      </c>
      <c r="BL19" s="2926"/>
      <c r="BM19" s="1065">
        <f>ROUNDUP(BL19,0)+'Оз Основная продукция'!I120</f>
        <v>0</v>
      </c>
      <c r="BN19" s="1066">
        <f>BM19*0.5</f>
        <v>0</v>
      </c>
      <c r="BO19" s="2927"/>
      <c r="BP19" s="2944"/>
      <c r="BQ19" s="2945"/>
      <c r="BR19" s="3064"/>
      <c r="BS19" s="3048" t="s">
        <v>769</v>
      </c>
      <c r="BT19" s="1065" t="s">
        <v>398</v>
      </c>
      <c r="BU19" s="3049">
        <f>'Оз Овощи'!D289</f>
        <v>0.5</v>
      </c>
      <c r="BV19" s="2926"/>
      <c r="BW19" s="1065">
        <f>ROUNDUP(BV19,0)+'Оз Основная продукция'!I138</f>
        <v>0</v>
      </c>
      <c r="BX19" s="1066">
        <f>BW19*0.5</f>
        <v>0</v>
      </c>
      <c r="BY19" s="2927"/>
      <c r="BZ19" s="2944"/>
      <c r="CA19" s="2945"/>
      <c r="CB19" s="3064"/>
      <c r="CC19" s="3048" t="s">
        <v>769</v>
      </c>
      <c r="CD19" s="1065" t="s">
        <v>398</v>
      </c>
      <c r="CE19" s="3049">
        <f>'Оз Овощи'!D327</f>
        <v>0</v>
      </c>
      <c r="CF19" s="2926"/>
      <c r="CG19" s="1065">
        <f>ROUNDUP(CF19,0)+'Оз Основная продукция'!I156</f>
        <v>6</v>
      </c>
      <c r="CH19" s="1066">
        <f>CG19*0.5</f>
        <v>3</v>
      </c>
      <c r="CI19" s="2927"/>
      <c r="CJ19" s="2944"/>
      <c r="CK19" s="2945"/>
      <c r="CL19" s="3064"/>
      <c r="CM19" s="3048" t="s">
        <v>769</v>
      </c>
      <c r="CN19" s="1065" t="s">
        <v>398</v>
      </c>
      <c r="CO19" s="3049"/>
      <c r="CP19" s="2926"/>
      <c r="CQ19" s="1065">
        <f>ROUNDUP(CP19,0)+'Оз Основная продукция'!I174</f>
        <v>24</v>
      </c>
      <c r="CR19" s="1066">
        <f>CQ19*0.5</f>
        <v>12</v>
      </c>
      <c r="CS19" s="2927"/>
      <c r="CT19" s="2944"/>
      <c r="CU19" s="2945"/>
      <c r="CV19" s="3064"/>
      <c r="CW19" s="3048" t="s">
        <v>769</v>
      </c>
      <c r="CX19" s="1065" t="s">
        <v>398</v>
      </c>
      <c r="CY19" s="2926"/>
      <c r="CZ19" s="2925">
        <f>ROUNDUP(CY19,0)+'Оз Основная продукция'!I192</f>
        <v>0</v>
      </c>
      <c r="DA19" s="1066">
        <f>CZ19*0.5</f>
        <v>0</v>
      </c>
      <c r="DB19" s="2927"/>
      <c r="DC19" s="2944"/>
      <c r="DD19" s="2945"/>
      <c r="DE19" s="3064"/>
      <c r="DF19" s="3048" t="s">
        <v>769</v>
      </c>
      <c r="DG19" s="1065" t="s">
        <v>398</v>
      </c>
      <c r="DH19" s="2926"/>
      <c r="DI19" s="1274">
        <f>ROUNDUP(DH19,0)+'Оз Основная продукция'!I210</f>
        <v>10</v>
      </c>
      <c r="DJ19" s="1066">
        <f>DI19*0.5</f>
        <v>5</v>
      </c>
      <c r="DK19" s="2927"/>
      <c r="DL19" s="2944"/>
      <c r="DM19" s="2945"/>
    </row>
    <row r="20" spans="1:117" s="864" customFormat="1" ht="29.25" customHeight="1">
      <c r="A20" s="3047" t="s">
        <v>430</v>
      </c>
      <c r="B20" s="891" t="s">
        <v>398</v>
      </c>
      <c r="C20" s="1450">
        <f>'Оз Овощи'!D23</f>
        <v>0</v>
      </c>
      <c r="D20" s="866"/>
      <c r="E20" s="891">
        <f>ROUNDUP(D20,0)+'Оз Основная продукция'!I13</f>
        <v>2</v>
      </c>
      <c r="F20" s="892">
        <f t="shared" ref="F20:F22" si="12">E20*0.5</f>
        <v>1</v>
      </c>
      <c r="G20" s="877"/>
      <c r="H20" s="869"/>
      <c r="I20" s="870"/>
      <c r="K20" s="3047" t="s">
        <v>430</v>
      </c>
      <c r="L20" s="891" t="s">
        <v>398</v>
      </c>
      <c r="M20" s="1450"/>
      <c r="N20" s="866"/>
      <c r="O20" s="891">
        <f>ROUNDUP(N20,0)+'Оз Основная продукция'!I31</f>
        <v>4</v>
      </c>
      <c r="P20" s="892">
        <f t="shared" ref="P20:P22" si="13">O20*0.5</f>
        <v>2</v>
      </c>
      <c r="Q20" s="877"/>
      <c r="R20" s="869"/>
      <c r="S20" s="870"/>
      <c r="U20" s="3047" t="s">
        <v>430</v>
      </c>
      <c r="V20" s="891" t="s">
        <v>398</v>
      </c>
      <c r="W20" s="1450">
        <f>'Оз Овощи'!D99</f>
        <v>1</v>
      </c>
      <c r="X20" s="866"/>
      <c r="Y20" s="891">
        <f>ROUNDUP(X20,0)+'Оз Основная продукция'!I49</f>
        <v>2</v>
      </c>
      <c r="Z20" s="892">
        <f t="shared" ref="Z20:Z22" si="14">Y20*0.5</f>
        <v>1</v>
      </c>
      <c r="AA20" s="877"/>
      <c r="AB20" s="869"/>
      <c r="AC20" s="870"/>
      <c r="AE20" s="3047" t="s">
        <v>430</v>
      </c>
      <c r="AF20" s="891" t="s">
        <v>398</v>
      </c>
      <c r="AG20" s="1450">
        <f>'Оз Овощи'!D137</f>
        <v>0</v>
      </c>
      <c r="AH20" s="866"/>
      <c r="AI20" s="1274">
        <f>ROUNDUP(AH20,0)+'Оз Основная продукция'!I67</f>
        <v>1</v>
      </c>
      <c r="AJ20" s="892">
        <f>AI20*0.5</f>
        <v>0.5</v>
      </c>
      <c r="AK20" s="877"/>
      <c r="AL20" s="869"/>
      <c r="AM20" s="870"/>
      <c r="AO20" s="3047" t="s">
        <v>430</v>
      </c>
      <c r="AP20" s="891" t="s">
        <v>398</v>
      </c>
      <c r="AQ20" s="1450">
        <f>'Оз Овощи'!N137</f>
        <v>0</v>
      </c>
      <c r="AR20" s="866"/>
      <c r="AS20" s="891">
        <f>ROUNDUP(AR20,0)+'Оз Основная продукция'!I85</f>
        <v>2</v>
      </c>
      <c r="AT20" s="892">
        <f t="shared" ref="AT20:AT22" si="15">AS20*0.5</f>
        <v>1</v>
      </c>
      <c r="AU20" s="877"/>
      <c r="AV20" s="869"/>
      <c r="AW20" s="870"/>
      <c r="AY20" s="3047" t="s">
        <v>430</v>
      </c>
      <c r="AZ20" s="891" t="s">
        <v>398</v>
      </c>
      <c r="BA20" s="1450">
        <f>'Оз Овощи'!X137</f>
        <v>0</v>
      </c>
      <c r="BB20" s="866"/>
      <c r="BC20" s="891">
        <f>ROUNDUP(BB20,0)+'Оз Основная продукция'!I103</f>
        <v>2</v>
      </c>
      <c r="BD20" s="892">
        <f t="shared" ref="BD20:BD22" si="16">BC20*0.5</f>
        <v>1</v>
      </c>
      <c r="BE20" s="877"/>
      <c r="BF20" s="869"/>
      <c r="BG20" s="870"/>
      <c r="BI20" s="3047" t="s">
        <v>430</v>
      </c>
      <c r="BJ20" s="891" t="s">
        <v>398</v>
      </c>
      <c r="BK20" s="1450">
        <f>'Оз Овощи'!AH137</f>
        <v>0</v>
      </c>
      <c r="BL20" s="866"/>
      <c r="BM20" s="891">
        <f>ROUNDUP(BL20,0)+'Оз Основная продукция'!I121</f>
        <v>0</v>
      </c>
      <c r="BN20" s="892">
        <f t="shared" ref="BN20:BN22" si="17">BM20*0.5</f>
        <v>0</v>
      </c>
      <c r="BO20" s="877"/>
      <c r="BP20" s="869"/>
      <c r="BQ20" s="870"/>
      <c r="BS20" s="3047" t="s">
        <v>430</v>
      </c>
      <c r="BT20" s="891" t="s">
        <v>398</v>
      </c>
      <c r="BU20" s="1450">
        <f>'Оз Овощи'!AR137</f>
        <v>0</v>
      </c>
      <c r="BV20" s="866"/>
      <c r="BW20" s="891">
        <f>ROUNDUP(BV20,0)+'Оз Основная продукция'!I139</f>
        <v>0</v>
      </c>
      <c r="BX20" s="892">
        <f t="shared" ref="BX20:BX22" si="18">BW20*0.5</f>
        <v>0</v>
      </c>
      <c r="BY20" s="877"/>
      <c r="BZ20" s="869"/>
      <c r="CA20" s="870"/>
      <c r="CC20" s="3047" t="s">
        <v>430</v>
      </c>
      <c r="CD20" s="891" t="s">
        <v>398</v>
      </c>
      <c r="CE20" s="1450">
        <f>'Оз Овощи'!BB137</f>
        <v>0</v>
      </c>
      <c r="CF20" s="866"/>
      <c r="CG20" s="891">
        <f>ROUNDUP(CF20,0)+'Оз Основная продукция'!I157</f>
        <v>1</v>
      </c>
      <c r="CH20" s="892">
        <f t="shared" ref="CH20:CH22" si="19">CG20*0.5</f>
        <v>0.5</v>
      </c>
      <c r="CI20" s="877"/>
      <c r="CJ20" s="869"/>
      <c r="CK20" s="870"/>
      <c r="CM20" s="3047" t="s">
        <v>430</v>
      </c>
      <c r="CN20" s="891" t="s">
        <v>398</v>
      </c>
      <c r="CO20" s="1450"/>
      <c r="CP20" s="866"/>
      <c r="CQ20" s="891">
        <f>ROUNDUP(CP20,0)+'Оз Основная продукция'!I175</f>
        <v>1</v>
      </c>
      <c r="CR20" s="892">
        <f t="shared" ref="CR20:CR22" si="20">CQ20*0.5</f>
        <v>0.5</v>
      </c>
      <c r="CS20" s="877"/>
      <c r="CT20" s="869"/>
      <c r="CU20" s="870"/>
      <c r="CW20" s="3047" t="s">
        <v>430</v>
      </c>
      <c r="CX20" s="891" t="s">
        <v>398</v>
      </c>
      <c r="CY20" s="866"/>
      <c r="CZ20" s="1274">
        <f>ROUNDUP(CY20,0)+'Оз Основная продукция'!I193</f>
        <v>0</v>
      </c>
      <c r="DA20" s="892">
        <f t="shared" ref="DA20:DA22" si="21">CZ20*0.5</f>
        <v>0</v>
      </c>
      <c r="DB20" s="877"/>
      <c r="DC20" s="869"/>
      <c r="DD20" s="870"/>
      <c r="DF20" s="3047" t="s">
        <v>430</v>
      </c>
      <c r="DG20" s="891" t="s">
        <v>398</v>
      </c>
      <c r="DH20" s="866"/>
      <c r="DI20" s="1274">
        <f>ROUNDUP(DH20,0)+'Оз Основная продукция'!I211</f>
        <v>2</v>
      </c>
      <c r="DJ20" s="892">
        <f t="shared" ref="DJ20:DJ22" si="22">DI20*0.5</f>
        <v>1</v>
      </c>
      <c r="DK20" s="877"/>
      <c r="DL20" s="869"/>
      <c r="DM20" s="870"/>
    </row>
    <row r="21" spans="1:117" s="864" customFormat="1" ht="29.25" customHeight="1">
      <c r="A21" s="3047" t="s">
        <v>315</v>
      </c>
      <c r="B21" s="891" t="s">
        <v>398</v>
      </c>
      <c r="C21" s="1450">
        <f>'Оз Овощи'!D24</f>
        <v>0</v>
      </c>
      <c r="D21" s="866"/>
      <c r="E21" s="891">
        <f>ROUNDUP(D21,0)+'Оз Основная продукция'!I14</f>
        <v>2</v>
      </c>
      <c r="F21" s="892">
        <f t="shared" si="12"/>
        <v>1</v>
      </c>
      <c r="G21" s="877"/>
      <c r="H21" s="869"/>
      <c r="I21" s="870"/>
      <c r="K21" s="3047" t="s">
        <v>315</v>
      </c>
      <c r="L21" s="891" t="s">
        <v>398</v>
      </c>
      <c r="M21" s="1450"/>
      <c r="N21" s="866"/>
      <c r="O21" s="891">
        <f>ROUNDUP(N21,0)+'Оз Основная продукция'!I32</f>
        <v>4</v>
      </c>
      <c r="P21" s="892">
        <f t="shared" si="13"/>
        <v>2</v>
      </c>
      <c r="Q21" s="877"/>
      <c r="R21" s="869"/>
      <c r="S21" s="870"/>
      <c r="U21" s="3047" t="s">
        <v>315</v>
      </c>
      <c r="V21" s="891" t="s">
        <v>398</v>
      </c>
      <c r="W21" s="1450">
        <f>'Оз Овощи'!D100</f>
        <v>0</v>
      </c>
      <c r="X21" s="866"/>
      <c r="Y21" s="891">
        <f>ROUNDUP(X21,0)+'Оз Основная продукция'!I50</f>
        <v>1</v>
      </c>
      <c r="Z21" s="892">
        <f t="shared" si="14"/>
        <v>0.5</v>
      </c>
      <c r="AA21" s="877"/>
      <c r="AB21" s="869"/>
      <c r="AC21" s="870"/>
      <c r="AE21" s="3047" t="s">
        <v>315</v>
      </c>
      <c r="AF21" s="891" t="s">
        <v>398</v>
      </c>
      <c r="AG21" s="1450">
        <f>'Оз Овощи'!D138</f>
        <v>0</v>
      </c>
      <c r="AH21" s="866"/>
      <c r="AI21" s="1274">
        <f>ROUNDUP(AH21,0)+'Оз Основная продукция'!I68</f>
        <v>1</v>
      </c>
      <c r="AJ21" s="892">
        <f t="shared" ref="AJ21:AJ22" si="23">AI21*0.5</f>
        <v>0.5</v>
      </c>
      <c r="AK21" s="877"/>
      <c r="AL21" s="869"/>
      <c r="AM21" s="870"/>
      <c r="AO21" s="3047" t="s">
        <v>315</v>
      </c>
      <c r="AP21" s="891" t="s">
        <v>398</v>
      </c>
      <c r="AQ21" s="1450">
        <f>'Оз Овощи'!N138</f>
        <v>0</v>
      </c>
      <c r="AR21" s="866"/>
      <c r="AS21" s="891">
        <f>ROUNDUP(AR21,0)+'Оз Основная продукция'!I86</f>
        <v>2</v>
      </c>
      <c r="AT21" s="892">
        <f t="shared" si="15"/>
        <v>1</v>
      </c>
      <c r="AU21" s="877"/>
      <c r="AV21" s="869"/>
      <c r="AW21" s="870"/>
      <c r="AY21" s="3047" t="s">
        <v>315</v>
      </c>
      <c r="AZ21" s="891" t="s">
        <v>398</v>
      </c>
      <c r="BA21" s="1450">
        <f>'Оз Овощи'!X138</f>
        <v>0</v>
      </c>
      <c r="BB21" s="866"/>
      <c r="BC21" s="891">
        <f>ROUNDUP(BB21,0)+'Оз Основная продукция'!I104</f>
        <v>2</v>
      </c>
      <c r="BD21" s="892">
        <f t="shared" si="16"/>
        <v>1</v>
      </c>
      <c r="BE21" s="877"/>
      <c r="BF21" s="869"/>
      <c r="BG21" s="870"/>
      <c r="BI21" s="3047" t="s">
        <v>315</v>
      </c>
      <c r="BJ21" s="891" t="s">
        <v>398</v>
      </c>
      <c r="BK21" s="1450">
        <f>'Оз Овощи'!AH138</f>
        <v>0</v>
      </c>
      <c r="BL21" s="866"/>
      <c r="BM21" s="891">
        <f>ROUNDUP(BL21,0)+'Оз Основная продукция'!I122</f>
        <v>0</v>
      </c>
      <c r="BN21" s="892">
        <f t="shared" si="17"/>
        <v>0</v>
      </c>
      <c r="BO21" s="877"/>
      <c r="BP21" s="869"/>
      <c r="BQ21" s="870"/>
      <c r="BS21" s="3047" t="s">
        <v>315</v>
      </c>
      <c r="BT21" s="891" t="s">
        <v>398</v>
      </c>
      <c r="BU21" s="1450">
        <f>'Оз Овощи'!AR138</f>
        <v>0</v>
      </c>
      <c r="BV21" s="866"/>
      <c r="BW21" s="891">
        <f>ROUNDUP(BV21,0)+'Оз Основная продукция'!I140</f>
        <v>0</v>
      </c>
      <c r="BX21" s="892">
        <f t="shared" si="18"/>
        <v>0</v>
      </c>
      <c r="BY21" s="877"/>
      <c r="BZ21" s="869"/>
      <c r="CA21" s="870"/>
      <c r="CC21" s="3047" t="s">
        <v>315</v>
      </c>
      <c r="CD21" s="891" t="s">
        <v>398</v>
      </c>
      <c r="CE21" s="1450">
        <f>'Оз Овощи'!BB138</f>
        <v>0</v>
      </c>
      <c r="CF21" s="866"/>
      <c r="CG21" s="891">
        <f>ROUNDUP(CF21,0)+'Оз Основная продукция'!I158</f>
        <v>1</v>
      </c>
      <c r="CH21" s="892">
        <f t="shared" si="19"/>
        <v>0.5</v>
      </c>
      <c r="CI21" s="877"/>
      <c r="CJ21" s="869"/>
      <c r="CK21" s="870"/>
      <c r="CM21" s="3047" t="s">
        <v>315</v>
      </c>
      <c r="CN21" s="891" t="s">
        <v>398</v>
      </c>
      <c r="CO21" s="1450"/>
      <c r="CP21" s="866"/>
      <c r="CQ21" s="891">
        <f>ROUNDUP(CP21,0)+'Оз Основная продукция'!I176</f>
        <v>1</v>
      </c>
      <c r="CR21" s="892">
        <f t="shared" si="20"/>
        <v>0.5</v>
      </c>
      <c r="CS21" s="877"/>
      <c r="CT21" s="869"/>
      <c r="CU21" s="870"/>
      <c r="CW21" s="3047" t="s">
        <v>315</v>
      </c>
      <c r="CX21" s="891" t="s">
        <v>398</v>
      </c>
      <c r="CY21" s="866"/>
      <c r="CZ21" s="1274">
        <f>ROUNDUP(CY21,0)+'Оз Основная продукция'!I194</f>
        <v>0</v>
      </c>
      <c r="DA21" s="892">
        <f t="shared" si="21"/>
        <v>0</v>
      </c>
      <c r="DB21" s="877"/>
      <c r="DC21" s="869"/>
      <c r="DD21" s="870"/>
      <c r="DF21" s="3047" t="s">
        <v>315</v>
      </c>
      <c r="DG21" s="891" t="s">
        <v>398</v>
      </c>
      <c r="DH21" s="866"/>
      <c r="DI21" s="1274">
        <f>ROUNDUP(DH21,0)+'Оз Основная продукция'!I212</f>
        <v>2</v>
      </c>
      <c r="DJ21" s="892">
        <f t="shared" si="22"/>
        <v>1</v>
      </c>
      <c r="DK21" s="877"/>
      <c r="DL21" s="869"/>
      <c r="DM21" s="870"/>
    </row>
    <row r="22" spans="1:117" ht="29.25" customHeight="1">
      <c r="A22" s="3047" t="s">
        <v>55</v>
      </c>
      <c r="B22" s="891" t="s">
        <v>398</v>
      </c>
      <c r="C22" s="1450">
        <f>'Оз Овощи'!D25</f>
        <v>1</v>
      </c>
      <c r="D22" s="866"/>
      <c r="E22" s="891">
        <f>ROUNDUP(D22,0)+'Оз Основная продукция'!I15</f>
        <v>2</v>
      </c>
      <c r="F22" s="892">
        <f t="shared" si="12"/>
        <v>1</v>
      </c>
      <c r="G22" s="877"/>
      <c r="H22" s="869"/>
      <c r="I22" s="870"/>
      <c r="J22" s="864"/>
      <c r="K22" s="3047" t="s">
        <v>55</v>
      </c>
      <c r="L22" s="891" t="s">
        <v>398</v>
      </c>
      <c r="M22" s="1450"/>
      <c r="N22" s="866"/>
      <c r="O22" s="891">
        <f>ROUNDUP(N22,0)+'Оз Основная продукция'!I33</f>
        <v>3</v>
      </c>
      <c r="P22" s="892">
        <f t="shared" si="13"/>
        <v>1.5</v>
      </c>
      <c r="Q22" s="877"/>
      <c r="R22" s="869"/>
      <c r="S22" s="870"/>
      <c r="T22" s="864"/>
      <c r="U22" s="3047" t="s">
        <v>55</v>
      </c>
      <c r="V22" s="891" t="s">
        <v>398</v>
      </c>
      <c r="W22" s="1450">
        <f>'Оз Овощи'!D101</f>
        <v>1</v>
      </c>
      <c r="X22" s="866"/>
      <c r="Y22" s="891">
        <f>ROUNDUP(X22,0)+'Оз Основная продукция'!I51</f>
        <v>0</v>
      </c>
      <c r="Z22" s="892">
        <f t="shared" si="14"/>
        <v>0</v>
      </c>
      <c r="AA22" s="877"/>
      <c r="AB22" s="869"/>
      <c r="AC22" s="870"/>
      <c r="AD22" s="864"/>
      <c r="AE22" s="3047" t="s">
        <v>55</v>
      </c>
      <c r="AF22" s="891" t="s">
        <v>398</v>
      </c>
      <c r="AG22" s="1450">
        <f>'Оз Овощи'!D139</f>
        <v>1</v>
      </c>
      <c r="AH22" s="866"/>
      <c r="AI22" s="1274">
        <f>ROUNDUP(AH22,0)+'Оз Основная продукция'!I69</f>
        <v>1</v>
      </c>
      <c r="AJ22" s="892">
        <f t="shared" si="23"/>
        <v>0.5</v>
      </c>
      <c r="AK22" s="877"/>
      <c r="AL22" s="869"/>
      <c r="AM22" s="870"/>
      <c r="AN22" s="864"/>
      <c r="AO22" s="3047" t="s">
        <v>55</v>
      </c>
      <c r="AP22" s="891" t="s">
        <v>398</v>
      </c>
      <c r="AQ22" s="1450">
        <f>'Оз Овощи'!N139</f>
        <v>0</v>
      </c>
      <c r="AR22" s="866"/>
      <c r="AS22" s="891">
        <f>ROUNDUP(AR22,0)+'Оз Основная продукция'!I87</f>
        <v>2</v>
      </c>
      <c r="AT22" s="892">
        <f t="shared" si="15"/>
        <v>1</v>
      </c>
      <c r="AU22" s="877"/>
      <c r="AV22" s="869"/>
      <c r="AW22" s="870"/>
      <c r="AX22" s="864"/>
      <c r="AY22" s="3047" t="s">
        <v>55</v>
      </c>
      <c r="AZ22" s="891" t="s">
        <v>398</v>
      </c>
      <c r="BA22" s="1450">
        <f>'Оз Овощи'!X139</f>
        <v>0</v>
      </c>
      <c r="BB22" s="866"/>
      <c r="BC22" s="891">
        <f>ROUNDUP(BB22,0)+'Оз Основная продукция'!I105</f>
        <v>1</v>
      </c>
      <c r="BD22" s="892">
        <f t="shared" si="16"/>
        <v>0.5</v>
      </c>
      <c r="BE22" s="877"/>
      <c r="BF22" s="869"/>
      <c r="BG22" s="870"/>
      <c r="BH22" s="864"/>
      <c r="BI22" s="3047" t="s">
        <v>55</v>
      </c>
      <c r="BJ22" s="891" t="s">
        <v>398</v>
      </c>
      <c r="BK22" s="1450">
        <f>'Оз Овощи'!AH139</f>
        <v>0</v>
      </c>
      <c r="BL22" s="866"/>
      <c r="BM22" s="891">
        <f>ROUNDUP(BL22,0)+'Оз Основная продукция'!I123</f>
        <v>0</v>
      </c>
      <c r="BN22" s="892">
        <f t="shared" si="17"/>
        <v>0</v>
      </c>
      <c r="BO22" s="877"/>
      <c r="BP22" s="869"/>
      <c r="BQ22" s="870"/>
      <c r="BR22" s="864"/>
      <c r="BS22" s="3047" t="s">
        <v>55</v>
      </c>
      <c r="BT22" s="891" t="s">
        <v>398</v>
      </c>
      <c r="BU22" s="1450">
        <f>'Оз Овощи'!AR139</f>
        <v>0</v>
      </c>
      <c r="BV22" s="866"/>
      <c r="BW22" s="891">
        <f>ROUNDUP(BV22,0)+'Оз Основная продукция'!I141</f>
        <v>0</v>
      </c>
      <c r="BX22" s="892">
        <f t="shared" si="18"/>
        <v>0</v>
      </c>
      <c r="BY22" s="877"/>
      <c r="BZ22" s="869"/>
      <c r="CA22" s="870"/>
      <c r="CB22" s="864"/>
      <c r="CC22" s="3047" t="s">
        <v>55</v>
      </c>
      <c r="CD22" s="891" t="s">
        <v>398</v>
      </c>
      <c r="CE22" s="1450">
        <f>'Оз Овощи'!BB139</f>
        <v>0</v>
      </c>
      <c r="CF22" s="866"/>
      <c r="CG22" s="891">
        <f>ROUNDUP(CF22,0)+'Оз Основная продукция'!I159</f>
        <v>1</v>
      </c>
      <c r="CH22" s="892">
        <f t="shared" si="19"/>
        <v>0.5</v>
      </c>
      <c r="CI22" s="877"/>
      <c r="CJ22" s="869"/>
      <c r="CK22" s="870"/>
      <c r="CL22" s="864"/>
      <c r="CM22" s="3047" t="s">
        <v>55</v>
      </c>
      <c r="CN22" s="891" t="s">
        <v>398</v>
      </c>
      <c r="CO22" s="1450"/>
      <c r="CP22" s="866"/>
      <c r="CQ22" s="891">
        <f>ROUNDUP(CP22,0)+'Оз Основная продукция'!I177</f>
        <v>1</v>
      </c>
      <c r="CR22" s="892">
        <f t="shared" si="20"/>
        <v>0.5</v>
      </c>
      <c r="CS22" s="877"/>
      <c r="CT22" s="869"/>
      <c r="CU22" s="870"/>
      <c r="CV22" s="864"/>
      <c r="CW22" s="3047" t="s">
        <v>55</v>
      </c>
      <c r="CX22" s="891" t="s">
        <v>398</v>
      </c>
      <c r="CY22" s="866"/>
      <c r="CZ22" s="1274">
        <f>ROUNDUP(CY22,0)+'Оз Основная продукция'!I195</f>
        <v>0</v>
      </c>
      <c r="DA22" s="892">
        <f t="shared" si="21"/>
        <v>0</v>
      </c>
      <c r="DB22" s="877"/>
      <c r="DC22" s="869"/>
      <c r="DD22" s="870"/>
      <c r="DE22" s="864"/>
      <c r="DF22" s="3047" t="s">
        <v>55</v>
      </c>
      <c r="DG22" s="891" t="s">
        <v>398</v>
      </c>
      <c r="DH22" s="866"/>
      <c r="DI22" s="1274">
        <f>ROUNDUP(DH22,0)+'Оз Основная продукция'!I213</f>
        <v>1</v>
      </c>
      <c r="DJ22" s="892">
        <f t="shared" si="22"/>
        <v>0.5</v>
      </c>
      <c r="DK22" s="877"/>
      <c r="DL22" s="869"/>
      <c r="DM22" s="870"/>
    </row>
    <row r="23" spans="1:117" ht="29.25" customHeight="1">
      <c r="A23" s="1774" t="s">
        <v>858</v>
      </c>
      <c r="B23" s="1065" t="s">
        <v>398</v>
      </c>
      <c r="C23" s="3049">
        <f>'Оз Овощи'!D26</f>
        <v>0</v>
      </c>
      <c r="D23" s="2926"/>
      <c r="E23" s="1065">
        <f>ROUNDUP(D23,0)+'Оз Основная продукция'!I16</f>
        <v>0</v>
      </c>
      <c r="F23" s="1066">
        <f>E23*0.7</f>
        <v>0</v>
      </c>
      <c r="G23" s="2927"/>
      <c r="H23" s="2944"/>
      <c r="I23" s="2945"/>
      <c r="J23" s="3064"/>
      <c r="K23" s="1774" t="s">
        <v>858</v>
      </c>
      <c r="L23" s="1065" t="s">
        <v>398</v>
      </c>
      <c r="M23" s="3049"/>
      <c r="N23" s="2926"/>
      <c r="O23" s="1065">
        <f>ROUNDUP(N23,0)+'Оз Основная продукция'!I34</f>
        <v>0</v>
      </c>
      <c r="P23" s="1066">
        <f>O23*0.7</f>
        <v>0</v>
      </c>
      <c r="Q23" s="2927"/>
      <c r="R23" s="2944"/>
      <c r="S23" s="2945"/>
      <c r="T23" s="3064"/>
      <c r="U23" s="1774" t="s">
        <v>858</v>
      </c>
      <c r="V23" s="1065" t="s">
        <v>398</v>
      </c>
      <c r="W23" s="3049">
        <f>'Оз Овощи'!D102</f>
        <v>0</v>
      </c>
      <c r="X23" s="2926"/>
      <c r="Y23" s="1065">
        <f>ROUNDUP(X23,0)+'Оз Основная продукция'!I52</f>
        <v>0</v>
      </c>
      <c r="Z23" s="1066">
        <f>Y23*0.7</f>
        <v>0</v>
      </c>
      <c r="AA23" s="2927"/>
      <c r="AB23" s="2944"/>
      <c r="AC23" s="2945"/>
      <c r="AD23" s="3064"/>
      <c r="AE23" s="1774" t="s">
        <v>858</v>
      </c>
      <c r="AF23" s="1065" t="s">
        <v>398</v>
      </c>
      <c r="AG23" s="3049">
        <f>'Оз Овощи'!D140</f>
        <v>0</v>
      </c>
      <c r="AH23" s="2926"/>
      <c r="AI23" s="1274">
        <f>ROUNDUP(AH23,0)+'Оз Основная продукция'!I70</f>
        <v>0</v>
      </c>
      <c r="AJ23" s="1066">
        <f>AI23*0.7</f>
        <v>0</v>
      </c>
      <c r="AK23" s="2927"/>
      <c r="AL23" s="2944"/>
      <c r="AM23" s="2945"/>
      <c r="AN23" s="3064"/>
      <c r="AO23" s="1774" t="s">
        <v>858</v>
      </c>
      <c r="AP23" s="1065" t="s">
        <v>398</v>
      </c>
      <c r="AQ23" s="3049">
        <f>'Оз Овощи'!N140</f>
        <v>0</v>
      </c>
      <c r="AR23" s="2926"/>
      <c r="AS23" s="1065">
        <f>ROUNDUP(AR23,0)+'Оз Основная продукция'!I88</f>
        <v>0</v>
      </c>
      <c r="AT23" s="1066">
        <f>AS23*0.7</f>
        <v>0</v>
      </c>
      <c r="AU23" s="2927"/>
      <c r="AV23" s="2944"/>
      <c r="AW23" s="2945"/>
      <c r="AX23" s="3064"/>
      <c r="AY23" s="1774" t="s">
        <v>858</v>
      </c>
      <c r="AZ23" s="1065" t="s">
        <v>398</v>
      </c>
      <c r="BA23" s="3049">
        <f>'Оз Овощи'!X140</f>
        <v>0</v>
      </c>
      <c r="BB23" s="2926"/>
      <c r="BC23" s="1065">
        <f>ROUNDUP(BB23,0)+'Оз Основная продукция'!I106</f>
        <v>0</v>
      </c>
      <c r="BD23" s="1066">
        <f>BC23*0.7</f>
        <v>0</v>
      </c>
      <c r="BE23" s="2927"/>
      <c r="BF23" s="2944"/>
      <c r="BG23" s="2945"/>
      <c r="BH23" s="3064"/>
      <c r="BI23" s="1774" t="s">
        <v>858</v>
      </c>
      <c r="BJ23" s="1065" t="s">
        <v>398</v>
      </c>
      <c r="BK23" s="3049">
        <f>'Оз Овощи'!AH140</f>
        <v>0</v>
      </c>
      <c r="BL23" s="2926"/>
      <c r="BM23" s="1065">
        <f>ROUNDUP(BL23,0)+'Оз Основная продукция'!I124</f>
        <v>0</v>
      </c>
      <c r="BN23" s="1066">
        <f>BM23*0.7</f>
        <v>0</v>
      </c>
      <c r="BO23" s="2927"/>
      <c r="BP23" s="2944"/>
      <c r="BQ23" s="2945"/>
      <c r="BR23" s="3064"/>
      <c r="BS23" s="1774" t="s">
        <v>858</v>
      </c>
      <c r="BT23" s="1065" t="s">
        <v>398</v>
      </c>
      <c r="BU23" s="3049">
        <f>'Оз Овощи'!AR140</f>
        <v>0</v>
      </c>
      <c r="BV23" s="2926"/>
      <c r="BW23" s="1065">
        <f>ROUNDUP(BV23,0)+'Оз Основная продукция'!I142</f>
        <v>0</v>
      </c>
      <c r="BX23" s="1066">
        <f>BW23*0.7</f>
        <v>0</v>
      </c>
      <c r="BY23" s="2927"/>
      <c r="BZ23" s="2944"/>
      <c r="CA23" s="2945"/>
      <c r="CB23" s="3064"/>
      <c r="CC23" s="1774" t="s">
        <v>858</v>
      </c>
      <c r="CD23" s="1065" t="s">
        <v>398</v>
      </c>
      <c r="CE23" s="3049">
        <f>'Оз Овощи'!BB140</f>
        <v>0</v>
      </c>
      <c r="CF23" s="2926"/>
      <c r="CG23" s="1065">
        <f>ROUNDUP(CF23,0)+'Оз Основная продукция'!I160</f>
        <v>0</v>
      </c>
      <c r="CH23" s="1066">
        <f>CG23*0.7</f>
        <v>0</v>
      </c>
      <c r="CI23" s="2927"/>
      <c r="CJ23" s="2944"/>
      <c r="CK23" s="2945"/>
      <c r="CL23" s="3064"/>
      <c r="CM23" s="1774" t="s">
        <v>858</v>
      </c>
      <c r="CN23" s="1065" t="s">
        <v>398</v>
      </c>
      <c r="CO23" s="3049"/>
      <c r="CP23" s="2926"/>
      <c r="CQ23" s="1065">
        <f>ROUNDUP(CP23,0)+'Оз Основная продукция'!I178</f>
        <v>0</v>
      </c>
      <c r="CR23" s="1066">
        <f>CQ23*0.7</f>
        <v>0</v>
      </c>
      <c r="CS23" s="2927"/>
      <c r="CT23" s="2944"/>
      <c r="CU23" s="2945"/>
      <c r="CV23" s="3064"/>
      <c r="CW23" s="1774" t="s">
        <v>858</v>
      </c>
      <c r="CX23" s="1065" t="s">
        <v>398</v>
      </c>
      <c r="CY23" s="2926"/>
      <c r="CZ23" s="2925">
        <f>ROUNDUP(CY23,0)+'Оз Основная продукция'!I196</f>
        <v>0</v>
      </c>
      <c r="DA23" s="1066">
        <f>CZ23*0.7</f>
        <v>0</v>
      </c>
      <c r="DB23" s="2927"/>
      <c r="DC23" s="2944"/>
      <c r="DD23" s="2945"/>
      <c r="DE23" s="3064"/>
      <c r="DF23" s="1774" t="s">
        <v>858</v>
      </c>
      <c r="DG23" s="1065" t="s">
        <v>398</v>
      </c>
      <c r="DH23" s="2926"/>
      <c r="DI23" s="1274">
        <f>ROUNDUP(DH23,0)+'Оз Основная продукция'!I214</f>
        <v>0</v>
      </c>
      <c r="DJ23" s="1066">
        <f>DI23*0.7</f>
        <v>0</v>
      </c>
      <c r="DK23" s="2927"/>
      <c r="DL23" s="2944"/>
      <c r="DM23" s="2945"/>
    </row>
    <row r="24" spans="1:117" ht="29.25" hidden="1" customHeight="1">
      <c r="A24" s="1774"/>
      <c r="B24" s="1065" t="s">
        <v>398</v>
      </c>
      <c r="C24" s="3049">
        <f>'Оз Овощи'!D27</f>
        <v>20</v>
      </c>
      <c r="D24" s="2926"/>
      <c r="E24" s="1065">
        <f>ROUNDUP(D24,0)+'Оз Основная продукция'!I17</f>
        <v>0</v>
      </c>
      <c r="F24" s="1066">
        <f>E24*0.9</f>
        <v>0</v>
      </c>
      <c r="G24" s="2927"/>
      <c r="H24" s="2944"/>
      <c r="I24" s="2945"/>
      <c r="J24" s="3064"/>
      <c r="K24" s="1774"/>
      <c r="L24" s="1065" t="s">
        <v>398</v>
      </c>
      <c r="M24" s="3049"/>
      <c r="N24" s="2926"/>
      <c r="O24" s="1065">
        <f>ROUNDUP(N24,0)+'Оз Основная продукция'!I35</f>
        <v>0</v>
      </c>
      <c r="P24" s="1066">
        <f>O24*0.9</f>
        <v>0</v>
      </c>
      <c r="Q24" s="2927"/>
      <c r="R24" s="2944"/>
      <c r="S24" s="2945"/>
      <c r="T24" s="3064"/>
      <c r="U24" s="1774"/>
      <c r="V24" s="1065" t="s">
        <v>398</v>
      </c>
      <c r="W24" s="3049">
        <f>'Оз Овощи'!D103</f>
        <v>15</v>
      </c>
      <c r="X24" s="2926"/>
      <c r="Y24" s="1065">
        <f>ROUNDUP(X24,0)+'Оз Основная продукция'!I53</f>
        <v>0</v>
      </c>
      <c r="Z24" s="1066">
        <f>Y24*0.9</f>
        <v>0</v>
      </c>
      <c r="AA24" s="2927"/>
      <c r="AB24" s="2944"/>
      <c r="AC24" s="2945"/>
      <c r="AD24" s="3064"/>
      <c r="AE24" s="1774"/>
      <c r="AF24" s="1065" t="s">
        <v>398</v>
      </c>
      <c r="AG24" s="3049">
        <f>'Оз Овощи'!D141</f>
        <v>15</v>
      </c>
      <c r="AH24" s="2926"/>
      <c r="AI24" s="1274">
        <f>ROUNDUP(AH24,0)+'Оз Основная продукция'!I71</f>
        <v>0</v>
      </c>
      <c r="AJ24" s="1066">
        <f>AI24*0.9</f>
        <v>0</v>
      </c>
      <c r="AK24" s="2927"/>
      <c r="AL24" s="2944"/>
      <c r="AM24" s="2945"/>
      <c r="AN24" s="3064"/>
      <c r="AO24" s="1774"/>
      <c r="AP24" s="1065" t="s">
        <v>398</v>
      </c>
      <c r="AQ24" s="3049">
        <f>'Оз Овощи'!N141</f>
        <v>0</v>
      </c>
      <c r="AR24" s="2926"/>
      <c r="AS24" s="1065">
        <f>ROUNDUP(AR24,0)+'Оз Основная продукция'!I89</f>
        <v>0</v>
      </c>
      <c r="AT24" s="1066">
        <f>AS24*0.9</f>
        <v>0</v>
      </c>
      <c r="AU24" s="2927"/>
      <c r="AV24" s="2944"/>
      <c r="AW24" s="2945"/>
      <c r="AX24" s="3064"/>
      <c r="AY24" s="1774"/>
      <c r="AZ24" s="1065" t="s">
        <v>398</v>
      </c>
      <c r="BA24" s="3049">
        <f>'Оз Овощи'!X141</f>
        <v>0</v>
      </c>
      <c r="BB24" s="2926"/>
      <c r="BC24" s="1065">
        <f>ROUNDUP(BB24,0)+'Оз Основная продукция'!I107</f>
        <v>0</v>
      </c>
      <c r="BD24" s="1066">
        <f>BC24*0.9</f>
        <v>0</v>
      </c>
      <c r="BE24" s="2927"/>
      <c r="BF24" s="2944"/>
      <c r="BG24" s="2945"/>
      <c r="BH24" s="3064"/>
      <c r="BI24" s="1774"/>
      <c r="BJ24" s="1065" t="s">
        <v>398</v>
      </c>
      <c r="BK24" s="3049">
        <f>'Оз Овощи'!AH141</f>
        <v>0</v>
      </c>
      <c r="BL24" s="2926"/>
      <c r="BM24" s="1065">
        <f>ROUNDUP(BL24,0)+'Оз Основная продукция'!I125</f>
        <v>0</v>
      </c>
      <c r="BN24" s="1066">
        <f>BM24*0.9</f>
        <v>0</v>
      </c>
      <c r="BO24" s="2927"/>
      <c r="BP24" s="2944"/>
      <c r="BQ24" s="2945"/>
      <c r="BR24" s="3064"/>
      <c r="BS24" s="1774"/>
      <c r="BT24" s="1065" t="s">
        <v>398</v>
      </c>
      <c r="BU24" s="3049">
        <f>'Оз Овощи'!AR141</f>
        <v>0</v>
      </c>
      <c r="BV24" s="2926"/>
      <c r="BW24" s="1065">
        <f>ROUNDUP(BV24,0)+'Оз Основная продукция'!I143</f>
        <v>0</v>
      </c>
      <c r="BX24" s="1066">
        <f>BW24*0.9</f>
        <v>0</v>
      </c>
      <c r="BY24" s="2927"/>
      <c r="BZ24" s="2944"/>
      <c r="CA24" s="2945"/>
      <c r="CB24" s="3064"/>
      <c r="CC24" s="1774"/>
      <c r="CD24" s="1065" t="s">
        <v>398</v>
      </c>
      <c r="CE24" s="3049">
        <f>'Оз Овощи'!BB141</f>
        <v>0</v>
      </c>
      <c r="CF24" s="2926"/>
      <c r="CG24" s="1065">
        <f>ROUNDUP(CF24,0)+'Оз Основная продукция'!I161</f>
        <v>0</v>
      </c>
      <c r="CH24" s="1066">
        <f>CG24*0.9</f>
        <v>0</v>
      </c>
      <c r="CI24" s="2927"/>
      <c r="CJ24" s="2944"/>
      <c r="CK24" s="2945"/>
      <c r="CL24" s="3064"/>
      <c r="CM24" s="1774"/>
      <c r="CN24" s="1065" t="s">
        <v>398</v>
      </c>
      <c r="CO24" s="3049"/>
      <c r="CP24" s="2926"/>
      <c r="CQ24" s="1065">
        <f>ROUNDUP(CP24,0)+'Оз Основная продукция'!I179</f>
        <v>0</v>
      </c>
      <c r="CR24" s="1066">
        <f>CQ24*0.9</f>
        <v>0</v>
      </c>
      <c r="CS24" s="2927"/>
      <c r="CT24" s="2944"/>
      <c r="CU24" s="2945"/>
      <c r="CV24" s="3064"/>
      <c r="CW24" s="1774" t="s">
        <v>771</v>
      </c>
      <c r="CX24" s="1065" t="s">
        <v>398</v>
      </c>
      <c r="CY24" s="2926"/>
      <c r="CZ24" s="1274">
        <f>ROUNDUP(CY24,0)+'Оз Основная продукция'!I197</f>
        <v>0</v>
      </c>
      <c r="DA24" s="1066">
        <f>CZ24*0.9</f>
        <v>0</v>
      </c>
      <c r="DB24" s="2927"/>
      <c r="DC24" s="2944"/>
      <c r="DD24" s="2945"/>
      <c r="DE24" s="3064"/>
      <c r="DF24" s="1774" t="s">
        <v>771</v>
      </c>
      <c r="DG24" s="1065" t="s">
        <v>398</v>
      </c>
      <c r="DH24" s="2926"/>
      <c r="DI24" s="1274">
        <f>ROUNDUP(DH24,0)+'Оз Основная продукция'!R197</f>
        <v>0</v>
      </c>
      <c r="DJ24" s="1066">
        <f>DI24*0.9</f>
        <v>0</v>
      </c>
      <c r="DK24" s="2927"/>
      <c r="DL24" s="2944"/>
      <c r="DM24" s="2945"/>
    </row>
    <row r="25" spans="1:117" ht="25.5" customHeight="1">
      <c r="A25" s="3008" t="s">
        <v>453</v>
      </c>
      <c r="B25" s="3009"/>
      <c r="C25" s="3009"/>
      <c r="D25" s="3009"/>
      <c r="E25" s="3009"/>
      <c r="F25" s="3009"/>
      <c r="G25" s="3009"/>
      <c r="H25" s="3009"/>
      <c r="I25" s="3010"/>
      <c r="K25" s="3008" t="s">
        <v>453</v>
      </c>
      <c r="L25" s="3009"/>
      <c r="M25" s="3009"/>
      <c r="N25" s="3009"/>
      <c r="O25" s="3009"/>
      <c r="P25" s="3009"/>
      <c r="Q25" s="3009"/>
      <c r="R25" s="3009"/>
      <c r="S25" s="3010"/>
      <c r="U25" s="3008" t="s">
        <v>453</v>
      </c>
      <c r="V25" s="3009"/>
      <c r="W25" s="3009"/>
      <c r="X25" s="3009"/>
      <c r="Y25" s="3009"/>
      <c r="Z25" s="3009"/>
      <c r="AA25" s="3009"/>
      <c r="AB25" s="3009"/>
      <c r="AC25" s="3010"/>
      <c r="AE25" s="3008" t="s">
        <v>453</v>
      </c>
      <c r="AF25" s="3009"/>
      <c r="AG25" s="3009"/>
      <c r="AH25" s="3009"/>
      <c r="AI25" s="3009"/>
      <c r="AJ25" s="3009"/>
      <c r="AK25" s="3009"/>
      <c r="AL25" s="3009"/>
      <c r="AM25" s="3010"/>
      <c r="AO25" s="3008" t="s">
        <v>453</v>
      </c>
      <c r="AP25" s="3009"/>
      <c r="AQ25" s="3009"/>
      <c r="AR25" s="3009"/>
      <c r="AS25" s="3009"/>
      <c r="AT25" s="3009"/>
      <c r="AU25" s="3009"/>
      <c r="AV25" s="3009"/>
      <c r="AW25" s="3010"/>
      <c r="AY25" s="3008" t="s">
        <v>453</v>
      </c>
      <c r="AZ25" s="3009"/>
      <c r="BA25" s="3009"/>
      <c r="BB25" s="3009"/>
      <c r="BC25" s="3009"/>
      <c r="BD25" s="3009"/>
      <c r="BE25" s="3009"/>
      <c r="BF25" s="3009"/>
      <c r="BG25" s="3010"/>
      <c r="BI25" s="3008" t="s">
        <v>453</v>
      </c>
      <c r="BJ25" s="3009"/>
      <c r="BK25" s="3009"/>
      <c r="BL25" s="3009"/>
      <c r="BM25" s="3009"/>
      <c r="BN25" s="3009"/>
      <c r="BO25" s="3009"/>
      <c r="BP25" s="3009"/>
      <c r="BQ25" s="3010"/>
      <c r="BS25" s="3008" t="s">
        <v>453</v>
      </c>
      <c r="BT25" s="3009"/>
      <c r="BU25" s="3009"/>
      <c r="BV25" s="3009"/>
      <c r="BW25" s="3009"/>
      <c r="BX25" s="3009"/>
      <c r="BY25" s="3009"/>
      <c r="BZ25" s="3009"/>
      <c r="CA25" s="3010"/>
      <c r="CC25" s="3008" t="s">
        <v>453</v>
      </c>
      <c r="CD25" s="3009"/>
      <c r="CE25" s="3009"/>
      <c r="CF25" s="3009"/>
      <c r="CG25" s="3009"/>
      <c r="CH25" s="3009"/>
      <c r="CI25" s="3009"/>
      <c r="CJ25" s="3009"/>
      <c r="CK25" s="3010"/>
      <c r="CM25" s="3008" t="s">
        <v>453</v>
      </c>
      <c r="CN25" s="3009"/>
      <c r="CO25" s="3009"/>
      <c r="CP25" s="3009"/>
      <c r="CQ25" s="3009"/>
      <c r="CR25" s="3009"/>
      <c r="CS25" s="3009"/>
      <c r="CT25" s="3009"/>
      <c r="CU25" s="3010"/>
      <c r="CW25" s="3218" t="s">
        <v>453</v>
      </c>
      <c r="CX25" s="3219"/>
      <c r="CY25" s="3219"/>
      <c r="CZ25" s="3219"/>
      <c r="DA25" s="3219"/>
      <c r="DB25" s="3219"/>
      <c r="DC25" s="3219"/>
      <c r="DD25" s="3220"/>
      <c r="DF25" s="3948" t="s">
        <v>453</v>
      </c>
      <c r="DG25" s="3949"/>
      <c r="DH25" s="3949"/>
      <c r="DI25" s="3949"/>
      <c r="DJ25" s="3949"/>
      <c r="DK25" s="3949"/>
      <c r="DL25" s="3949"/>
      <c r="DM25" s="3950"/>
    </row>
    <row r="26" spans="1:117" ht="25.5" customHeight="1">
      <c r="A26" s="3008" t="s">
        <v>454</v>
      </c>
      <c r="B26" s="3009"/>
      <c r="C26" s="3009"/>
      <c r="D26" s="3009"/>
      <c r="E26" s="3009"/>
      <c r="F26" s="3009"/>
      <c r="G26" s="3009"/>
      <c r="H26" s="3009"/>
      <c r="I26" s="3010"/>
      <c r="K26" s="3008" t="s">
        <v>454</v>
      </c>
      <c r="L26" s="3009"/>
      <c r="M26" s="3009"/>
      <c r="N26" s="3009"/>
      <c r="O26" s="3009"/>
      <c r="P26" s="3009"/>
      <c r="Q26" s="3009"/>
      <c r="R26" s="3009"/>
      <c r="S26" s="3010"/>
      <c r="U26" s="3008" t="s">
        <v>454</v>
      </c>
      <c r="V26" s="3009"/>
      <c r="W26" s="3009"/>
      <c r="X26" s="3009"/>
      <c r="Y26" s="3009"/>
      <c r="Z26" s="3009"/>
      <c r="AA26" s="3009"/>
      <c r="AB26" s="3009"/>
      <c r="AC26" s="3010"/>
      <c r="AE26" s="3008" t="s">
        <v>454</v>
      </c>
      <c r="AF26" s="3009"/>
      <c r="AG26" s="3009"/>
      <c r="AH26" s="3009"/>
      <c r="AI26" s="3009"/>
      <c r="AJ26" s="3009"/>
      <c r="AK26" s="3009"/>
      <c r="AL26" s="3009"/>
      <c r="AM26" s="3010"/>
      <c r="AO26" s="3008" t="s">
        <v>454</v>
      </c>
      <c r="AP26" s="3009"/>
      <c r="AQ26" s="3009"/>
      <c r="AR26" s="3009"/>
      <c r="AS26" s="3009"/>
      <c r="AT26" s="3009"/>
      <c r="AU26" s="3009"/>
      <c r="AV26" s="3009"/>
      <c r="AW26" s="3010"/>
      <c r="AY26" s="3008" t="s">
        <v>454</v>
      </c>
      <c r="AZ26" s="3009"/>
      <c r="BA26" s="3009"/>
      <c r="BB26" s="3009"/>
      <c r="BC26" s="3009"/>
      <c r="BD26" s="3009"/>
      <c r="BE26" s="3009"/>
      <c r="BF26" s="3009"/>
      <c r="BG26" s="3010"/>
      <c r="BI26" s="3008" t="s">
        <v>454</v>
      </c>
      <c r="BJ26" s="3009"/>
      <c r="BK26" s="3009"/>
      <c r="BL26" s="3009"/>
      <c r="BM26" s="3009"/>
      <c r="BN26" s="3009"/>
      <c r="BO26" s="3009"/>
      <c r="BP26" s="3009"/>
      <c r="BQ26" s="3010"/>
      <c r="BS26" s="3008" t="s">
        <v>454</v>
      </c>
      <c r="BT26" s="3009"/>
      <c r="BU26" s="3009"/>
      <c r="BV26" s="3009"/>
      <c r="BW26" s="3009"/>
      <c r="BX26" s="3009"/>
      <c r="BY26" s="3009"/>
      <c r="BZ26" s="3009"/>
      <c r="CA26" s="3010"/>
      <c r="CC26" s="3008" t="s">
        <v>454</v>
      </c>
      <c r="CD26" s="3009"/>
      <c r="CE26" s="3009"/>
      <c r="CF26" s="3009"/>
      <c r="CG26" s="3009"/>
      <c r="CH26" s="3009"/>
      <c r="CI26" s="3009"/>
      <c r="CJ26" s="3009"/>
      <c r="CK26" s="3010"/>
      <c r="CM26" s="3008" t="s">
        <v>454</v>
      </c>
      <c r="CN26" s="3009"/>
      <c r="CO26" s="3009"/>
      <c r="CP26" s="3009"/>
      <c r="CQ26" s="3009"/>
      <c r="CR26" s="3009"/>
      <c r="CS26" s="3009"/>
      <c r="CT26" s="3009"/>
      <c r="CU26" s="3010"/>
      <c r="CW26" s="3218" t="s">
        <v>454</v>
      </c>
      <c r="CX26" s="3219"/>
      <c r="CY26" s="3219"/>
      <c r="CZ26" s="3219"/>
      <c r="DA26" s="3219"/>
      <c r="DB26" s="3219"/>
      <c r="DC26" s="3219"/>
      <c r="DD26" s="3220"/>
      <c r="DF26" s="3948" t="s">
        <v>454</v>
      </c>
      <c r="DG26" s="3949"/>
      <c r="DH26" s="3949"/>
      <c r="DI26" s="3949"/>
      <c r="DJ26" s="3949"/>
      <c r="DK26" s="3949"/>
      <c r="DL26" s="3949"/>
      <c r="DM26" s="3950"/>
    </row>
    <row r="27" spans="1:117" ht="7.5" customHeight="1" thickBot="1">
      <c r="A27" s="795"/>
      <c r="B27" s="796"/>
      <c r="C27" s="796"/>
      <c r="D27" s="796"/>
      <c r="E27" s="796"/>
      <c r="F27" s="796"/>
      <c r="G27" s="796"/>
      <c r="H27" s="796"/>
      <c r="I27" s="917"/>
      <c r="K27" s="795"/>
      <c r="L27" s="796"/>
      <c r="M27" s="796"/>
      <c r="N27" s="796"/>
      <c r="O27" s="796"/>
      <c r="P27" s="796"/>
      <c r="Q27" s="796"/>
      <c r="R27" s="796"/>
      <c r="S27" s="917"/>
      <c r="U27" s="795"/>
      <c r="V27" s="796"/>
      <c r="W27" s="796"/>
      <c r="X27" s="796"/>
      <c r="Y27" s="796"/>
      <c r="Z27" s="796"/>
      <c r="AA27" s="796"/>
      <c r="AB27" s="796"/>
      <c r="AC27" s="917"/>
      <c r="AE27" s="795"/>
      <c r="AF27" s="796"/>
      <c r="AG27" s="796"/>
      <c r="AH27" s="796"/>
      <c r="AI27" s="796"/>
      <c r="AJ27" s="796"/>
      <c r="AK27" s="796"/>
      <c r="AL27" s="796"/>
      <c r="AM27" s="917"/>
      <c r="AO27" s="795"/>
      <c r="AP27" s="796"/>
      <c r="AQ27" s="796"/>
      <c r="AR27" s="796"/>
      <c r="AS27" s="796"/>
      <c r="AT27" s="796"/>
      <c r="AU27" s="796"/>
      <c r="AV27" s="796"/>
      <c r="AW27" s="917"/>
      <c r="AY27" s="795"/>
      <c r="AZ27" s="796"/>
      <c r="BA27" s="796"/>
      <c r="BB27" s="796"/>
      <c r="BC27" s="796"/>
      <c r="BD27" s="796"/>
      <c r="BE27" s="796"/>
      <c r="BF27" s="796"/>
      <c r="BG27" s="917"/>
      <c r="BI27" s="795"/>
      <c r="BJ27" s="796"/>
      <c r="BK27" s="796"/>
      <c r="BL27" s="796"/>
      <c r="BM27" s="796"/>
      <c r="BN27" s="796"/>
      <c r="BO27" s="796"/>
      <c r="BP27" s="796"/>
      <c r="BQ27" s="917"/>
      <c r="BS27" s="795"/>
      <c r="BT27" s="796"/>
      <c r="BU27" s="796"/>
      <c r="BV27" s="796"/>
      <c r="BW27" s="796"/>
      <c r="BX27" s="796"/>
      <c r="BY27" s="796"/>
      <c r="BZ27" s="796"/>
      <c r="CA27" s="917"/>
      <c r="CC27" s="795"/>
      <c r="CD27" s="796"/>
      <c r="CE27" s="796"/>
      <c r="CF27" s="796"/>
      <c r="CG27" s="796"/>
      <c r="CH27" s="796"/>
      <c r="CI27" s="796"/>
      <c r="CJ27" s="796"/>
      <c r="CK27" s="917"/>
      <c r="CM27" s="795"/>
      <c r="CN27" s="796"/>
      <c r="CO27" s="796"/>
      <c r="CP27" s="796"/>
      <c r="CQ27" s="796"/>
      <c r="CR27" s="796"/>
      <c r="CS27" s="796"/>
      <c r="CT27" s="796"/>
      <c r="CU27" s="917"/>
      <c r="CW27" s="795"/>
      <c r="CX27" s="796"/>
      <c r="CY27" s="796"/>
      <c r="CZ27" s="796"/>
      <c r="DA27" s="796"/>
      <c r="DB27" s="796"/>
      <c r="DC27" s="796"/>
      <c r="DD27" s="917"/>
      <c r="DF27" s="795"/>
      <c r="DG27" s="796"/>
      <c r="DH27" s="796"/>
      <c r="DI27" s="796"/>
      <c r="DJ27" s="796"/>
      <c r="DK27" s="796"/>
      <c r="DL27" s="796"/>
      <c r="DM27" s="917"/>
    </row>
  </sheetData>
  <mergeCells count="96">
    <mergeCell ref="CC3:CD4"/>
    <mergeCell ref="CH3:CH4"/>
    <mergeCell ref="CI3:CI4"/>
    <mergeCell ref="CJ3:CJ4"/>
    <mergeCell ref="CK3:CK4"/>
    <mergeCell ref="BS3:BT4"/>
    <mergeCell ref="BX3:BX4"/>
    <mergeCell ref="BY3:BY4"/>
    <mergeCell ref="BZ3:BZ4"/>
    <mergeCell ref="CA3:CA4"/>
    <mergeCell ref="BI3:BJ4"/>
    <mergeCell ref="BN3:BN4"/>
    <mergeCell ref="BO3:BO4"/>
    <mergeCell ref="BP3:BP4"/>
    <mergeCell ref="BQ3:BQ4"/>
    <mergeCell ref="BO1:BQ1"/>
    <mergeCell ref="BY1:CA1"/>
    <mergeCell ref="CI1:CK1"/>
    <mergeCell ref="BJ2:BN2"/>
    <mergeCell ref="BP2:BQ2"/>
    <mergeCell ref="BT2:BX2"/>
    <mergeCell ref="BZ2:CA2"/>
    <mergeCell ref="CD2:CH2"/>
    <mergeCell ref="CJ2:CK2"/>
    <mergeCell ref="B2:F2"/>
    <mergeCell ref="H2:I2"/>
    <mergeCell ref="A3:B4"/>
    <mergeCell ref="F3:F4"/>
    <mergeCell ref="G3:G4"/>
    <mergeCell ref="H3:H4"/>
    <mergeCell ref="I3:I4"/>
    <mergeCell ref="L2:P2"/>
    <mergeCell ref="R2:S2"/>
    <mergeCell ref="K3:L4"/>
    <mergeCell ref="P3:P4"/>
    <mergeCell ref="G1:I1"/>
    <mergeCell ref="Q3:Q4"/>
    <mergeCell ref="R3:R4"/>
    <mergeCell ref="S3:S4"/>
    <mergeCell ref="Q1:S1"/>
    <mergeCell ref="AA1:AC1"/>
    <mergeCell ref="V2:Z2"/>
    <mergeCell ref="AB2:AC2"/>
    <mergeCell ref="U3:V4"/>
    <mergeCell ref="Z3:Z4"/>
    <mergeCell ref="AA3:AA4"/>
    <mergeCell ref="AB3:AB4"/>
    <mergeCell ref="AC3:AC4"/>
    <mergeCell ref="AF2:AJ2"/>
    <mergeCell ref="AL2:AM2"/>
    <mergeCell ref="AE3:AF4"/>
    <mergeCell ref="AM3:AM4"/>
    <mergeCell ref="AT3:AT4"/>
    <mergeCell ref="AJ3:AJ4"/>
    <mergeCell ref="AK3:AK4"/>
    <mergeCell ref="AL3:AL4"/>
    <mergeCell ref="AU3:AU4"/>
    <mergeCell ref="AV3:AV4"/>
    <mergeCell ref="AW3:AW4"/>
    <mergeCell ref="AK1:AM1"/>
    <mergeCell ref="BE1:BG1"/>
    <mergeCell ref="AZ2:BD2"/>
    <mergeCell ref="BF2:BG2"/>
    <mergeCell ref="AY3:AZ4"/>
    <mergeCell ref="BD3:BD4"/>
    <mergeCell ref="BE3:BE4"/>
    <mergeCell ref="BF3:BF4"/>
    <mergeCell ref="BG3:BG4"/>
    <mergeCell ref="AU1:AW1"/>
    <mergeCell ref="AP2:AT2"/>
    <mergeCell ref="AV2:AW2"/>
    <mergeCell ref="AO3:AP4"/>
    <mergeCell ref="CS1:CU1"/>
    <mergeCell ref="CN2:CR2"/>
    <mergeCell ref="CT2:CU2"/>
    <mergeCell ref="CM3:CN4"/>
    <mergeCell ref="CR3:CR4"/>
    <mergeCell ref="CS3:CS4"/>
    <mergeCell ref="CT3:CT4"/>
    <mergeCell ref="CU3:CU4"/>
    <mergeCell ref="DA3:DA4"/>
    <mergeCell ref="DB3:DB4"/>
    <mergeCell ref="DC3:DC4"/>
    <mergeCell ref="DB1:DD1"/>
    <mergeCell ref="CX2:DA2"/>
    <mergeCell ref="DC2:DD2"/>
    <mergeCell ref="CW3:CX4"/>
    <mergeCell ref="DD3:DD4"/>
    <mergeCell ref="DK1:DM1"/>
    <mergeCell ref="DG2:DJ2"/>
    <mergeCell ref="DL2:DM2"/>
    <mergeCell ref="DF3:DG4"/>
    <mergeCell ref="DJ3:DJ4"/>
    <mergeCell ref="DK3:DK4"/>
    <mergeCell ref="DL3:DL4"/>
    <mergeCell ref="DM3:DM4"/>
  </mergeCells>
  <pageMargins left="0" right="0" top="0.74803149606299213" bottom="0.74803149606299213" header="0.31496062992125984" footer="0.31496062992125984"/>
  <pageSetup paperSize="9" scale="72" orientation="landscape" verticalDpi="12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Лист47">
    <tabColor rgb="FF00B050"/>
  </sheetPr>
  <dimension ref="A1:DO27"/>
  <sheetViews>
    <sheetView topLeftCell="CU18" zoomScale="70" zoomScaleNormal="70" zoomScalePageLayoutView="78" workbookViewId="0">
      <selection activeCell="DO27" sqref="A1:DO27"/>
    </sheetView>
  </sheetViews>
  <sheetFormatPr defaultColWidth="9.140625" defaultRowHeight="12.75"/>
  <cols>
    <col min="1" max="1" width="21.5703125" style="785" customWidth="1"/>
    <col min="2" max="2" width="5.42578125" style="785" customWidth="1"/>
    <col min="3" max="3" width="4.85546875" style="785" hidden="1" customWidth="1"/>
    <col min="4" max="4" width="5.7109375" style="785" hidden="1" customWidth="1"/>
    <col min="5" max="5" width="5.5703125" style="785" bestFit="1" customWidth="1"/>
    <col min="6" max="6" width="7.85546875" style="785" customWidth="1"/>
    <col min="7" max="7" width="8.7109375" style="785" customWidth="1"/>
    <col min="8" max="9" width="7.42578125" style="785" customWidth="1"/>
    <col min="10" max="10" width="1.42578125" style="785" customWidth="1"/>
    <col min="11" max="11" width="21.42578125" style="785" customWidth="1"/>
    <col min="12" max="12" width="5.42578125" style="785" customWidth="1"/>
    <col min="13" max="13" width="4.85546875" style="785" hidden="1" customWidth="1"/>
    <col min="14" max="14" width="5.7109375" style="785" hidden="1" customWidth="1"/>
    <col min="15" max="15" width="5.5703125" style="785" bestFit="1" customWidth="1"/>
    <col min="16" max="16" width="7.85546875" style="785" customWidth="1"/>
    <col min="17" max="17" width="8.7109375" style="785" customWidth="1"/>
    <col min="18" max="19" width="7.42578125" style="785" customWidth="1"/>
    <col min="20" max="20" width="1.42578125" style="785" customWidth="1"/>
    <col min="21" max="21" width="21.42578125" style="785" customWidth="1"/>
    <col min="22" max="22" width="5.42578125" style="785" customWidth="1"/>
    <col min="23" max="23" width="4.85546875" style="785" hidden="1" customWidth="1"/>
    <col min="24" max="24" width="5.5703125" style="785" hidden="1" customWidth="1"/>
    <col min="25" max="25" width="5.5703125" style="785" customWidth="1"/>
    <col min="26" max="26" width="7.85546875" style="785" customWidth="1"/>
    <col min="27" max="27" width="8.7109375" style="785" customWidth="1"/>
    <col min="28" max="29" width="7.42578125" style="785" customWidth="1"/>
    <col min="30" max="30" width="1.5703125" style="785" customWidth="1"/>
    <col min="31" max="31" width="21.42578125" style="785" customWidth="1"/>
    <col min="32" max="32" width="5.42578125" style="785" customWidth="1"/>
    <col min="33" max="33" width="4.85546875" style="785" hidden="1" customWidth="1"/>
    <col min="34" max="34" width="6.28515625" style="785" hidden="1" customWidth="1"/>
    <col min="35" max="35" width="6.5703125" style="785" customWidth="1"/>
    <col min="36" max="36" width="7.85546875" style="785" customWidth="1"/>
    <col min="37" max="37" width="8.7109375" style="785" customWidth="1"/>
    <col min="38" max="39" width="7.42578125" style="785" customWidth="1"/>
    <col min="40" max="40" width="1.42578125" style="785" customWidth="1"/>
    <col min="41" max="41" width="21.42578125" style="785" customWidth="1"/>
    <col min="42" max="42" width="5.42578125" style="785" customWidth="1"/>
    <col min="43" max="43" width="4.85546875" style="785" hidden="1" customWidth="1"/>
    <col min="44" max="44" width="6.7109375" style="785" hidden="1" customWidth="1"/>
    <col min="45" max="45" width="6.5703125" style="785" customWidth="1"/>
    <col min="46" max="46" width="7.85546875" style="785" customWidth="1"/>
    <col min="47" max="47" width="8.7109375" style="785" customWidth="1"/>
    <col min="48" max="49" width="7.42578125" style="785" customWidth="1"/>
    <col min="50" max="50" width="1.5703125" style="785" customWidth="1"/>
    <col min="51" max="51" width="21.42578125" style="785" customWidth="1"/>
    <col min="52" max="52" width="5.42578125" style="785" customWidth="1"/>
    <col min="53" max="53" width="4.85546875" style="785" hidden="1" customWidth="1"/>
    <col min="54" max="54" width="6.7109375" style="785" hidden="1" customWidth="1"/>
    <col min="55" max="55" width="6.5703125" style="785" customWidth="1"/>
    <col min="56" max="56" width="7.85546875" style="785" customWidth="1"/>
    <col min="57" max="57" width="8.7109375" style="785" customWidth="1"/>
    <col min="58" max="59" width="7.42578125" style="785" customWidth="1"/>
    <col min="60" max="60" width="1.5703125" style="785" customWidth="1"/>
    <col min="61" max="61" width="21.42578125" style="785" customWidth="1"/>
    <col min="62" max="62" width="5.42578125" style="785" customWidth="1"/>
    <col min="63" max="63" width="4.85546875" style="785" hidden="1" customWidth="1"/>
    <col min="64" max="64" width="6.7109375" style="785" hidden="1" customWidth="1"/>
    <col min="65" max="65" width="6.5703125" style="785" customWidth="1"/>
    <col min="66" max="66" width="7.85546875" style="785" customWidth="1"/>
    <col min="67" max="67" width="8.7109375" style="785" customWidth="1"/>
    <col min="68" max="69" width="7.42578125" style="785" customWidth="1"/>
    <col min="70" max="70" width="1.42578125" style="785" customWidth="1"/>
    <col min="71" max="71" width="19.140625" style="785" customWidth="1"/>
    <col min="72" max="72" width="5.42578125" style="785" customWidth="1"/>
    <col min="73" max="73" width="4.85546875" style="785" hidden="1" customWidth="1"/>
    <col min="74" max="74" width="6.28515625" style="785" hidden="1" customWidth="1"/>
    <col min="75" max="75" width="6.5703125" style="785" customWidth="1"/>
    <col min="76" max="76" width="7.85546875" style="785" customWidth="1"/>
    <col min="77" max="77" width="8.7109375" style="785" customWidth="1"/>
    <col min="78" max="79" width="7.42578125" style="785" customWidth="1"/>
    <col min="80" max="80" width="1.5703125" style="785" customWidth="1"/>
    <col min="81" max="81" width="19.85546875" style="785" customWidth="1"/>
    <col min="82" max="82" width="5.42578125" style="785" customWidth="1"/>
    <col min="83" max="83" width="4.85546875" style="785" hidden="1" customWidth="1"/>
    <col min="84" max="84" width="6.85546875" style="785" hidden="1" customWidth="1"/>
    <col min="85" max="85" width="6.5703125" style="785" customWidth="1"/>
    <col min="86" max="86" width="7.85546875" style="785" customWidth="1"/>
    <col min="87" max="87" width="8.7109375" style="785" customWidth="1"/>
    <col min="88" max="89" width="7.42578125" style="785" customWidth="1"/>
    <col min="90" max="90" width="1.5703125" style="785" customWidth="1"/>
    <col min="91" max="91" width="21.42578125" style="785" customWidth="1"/>
    <col min="92" max="92" width="5.42578125" style="785" customWidth="1"/>
    <col min="93" max="93" width="4.85546875" style="785" hidden="1" customWidth="1"/>
    <col min="94" max="94" width="6.42578125" style="785" hidden="1" customWidth="1"/>
    <col min="95" max="95" width="6.5703125" style="785" customWidth="1"/>
    <col min="96" max="96" width="7.85546875" style="785" customWidth="1"/>
    <col min="97" max="97" width="8.7109375" style="785" customWidth="1"/>
    <col min="98" max="99" width="7.42578125" style="785" customWidth="1"/>
    <col min="100" max="100" width="1.5703125" style="785" customWidth="1"/>
    <col min="101" max="101" width="21.42578125" style="785" customWidth="1"/>
    <col min="102" max="102" width="5.42578125" style="785" customWidth="1"/>
    <col min="103" max="103" width="4.85546875" style="785" hidden="1" customWidth="1"/>
    <col min="104" max="104" width="6.7109375" style="785" hidden="1" customWidth="1"/>
    <col min="105" max="105" width="6.5703125" style="785" customWidth="1"/>
    <col min="106" max="106" width="7.85546875" style="785" customWidth="1"/>
    <col min="107" max="107" width="8.7109375" style="785" customWidth="1"/>
    <col min="108" max="109" width="7.42578125" style="785" customWidth="1"/>
    <col min="110" max="110" width="1.5703125" style="785" customWidth="1"/>
    <col min="111" max="111" width="21.42578125" style="785" customWidth="1"/>
    <col min="112" max="112" width="5.42578125" style="785" customWidth="1"/>
    <col min="113" max="113" width="4.85546875" style="785" hidden="1" customWidth="1"/>
    <col min="114" max="114" width="7" style="785" hidden="1" customWidth="1"/>
    <col min="115" max="115" width="6.5703125" style="785" customWidth="1"/>
    <col min="116" max="116" width="7.85546875" style="785" customWidth="1"/>
    <col min="117" max="117" width="8.7109375" style="785" customWidth="1"/>
    <col min="118" max="119" width="7.42578125" style="785" customWidth="1"/>
    <col min="120" max="16384" width="9.140625" style="785"/>
  </cols>
  <sheetData>
    <row r="1" spans="1:119" ht="18.75" thickBot="1">
      <c r="A1" s="854" t="s">
        <v>317</v>
      </c>
      <c r="B1" s="855"/>
      <c r="C1" s="855"/>
      <c r="D1" s="855"/>
      <c r="E1" s="855"/>
      <c r="F1" s="855"/>
      <c r="G1" s="4051" t="s">
        <v>487</v>
      </c>
      <c r="H1" s="4052"/>
      <c r="I1" s="4053"/>
      <c r="K1" s="854" t="s">
        <v>317</v>
      </c>
      <c r="L1" s="855"/>
      <c r="M1" s="855"/>
      <c r="N1" s="855"/>
      <c r="O1" s="855"/>
      <c r="P1" s="855"/>
      <c r="Q1" s="4051" t="s">
        <v>488</v>
      </c>
      <c r="R1" s="4052"/>
      <c r="S1" s="4053"/>
      <c r="T1"/>
      <c r="U1" s="854" t="s">
        <v>317</v>
      </c>
      <c r="V1" s="855"/>
      <c r="W1" s="855"/>
      <c r="X1" s="855"/>
      <c r="Y1" s="855"/>
      <c r="Z1" s="855"/>
      <c r="AA1" s="4051" t="s">
        <v>788</v>
      </c>
      <c r="AB1" s="4052"/>
      <c r="AC1" s="4053"/>
      <c r="AE1" s="854" t="s">
        <v>317</v>
      </c>
      <c r="AF1" s="855"/>
      <c r="AG1" s="855"/>
      <c r="AH1" s="855"/>
      <c r="AI1" s="855"/>
      <c r="AJ1" s="855"/>
      <c r="AK1" s="4051" t="s">
        <v>792</v>
      </c>
      <c r="AL1" s="4052"/>
      <c r="AM1" s="4053"/>
      <c r="AO1" s="854" t="s">
        <v>317</v>
      </c>
      <c r="AP1" s="855"/>
      <c r="AQ1" s="855"/>
      <c r="AR1" s="855"/>
      <c r="AS1" s="855"/>
      <c r="AT1" s="855"/>
      <c r="AU1" s="4051" t="s">
        <v>598</v>
      </c>
      <c r="AV1" s="4052"/>
      <c r="AW1" s="4053"/>
      <c r="AY1" s="854" t="s">
        <v>317</v>
      </c>
      <c r="AZ1" s="855"/>
      <c r="BA1" s="855"/>
      <c r="BB1" s="855"/>
      <c r="BC1" s="855"/>
      <c r="BD1" s="855"/>
      <c r="BE1" s="4051" t="s">
        <v>597</v>
      </c>
      <c r="BF1" s="4052"/>
      <c r="BG1" s="4053"/>
      <c r="BH1"/>
      <c r="BI1" s="854" t="s">
        <v>317</v>
      </c>
      <c r="BJ1" s="855"/>
      <c r="BK1" s="855"/>
      <c r="BL1" s="855"/>
      <c r="BM1" s="855"/>
      <c r="BN1" s="855"/>
      <c r="BO1" s="4051" t="s">
        <v>947</v>
      </c>
      <c r="BP1" s="4052"/>
      <c r="BQ1" s="4053"/>
      <c r="BS1" s="854" t="s">
        <v>317</v>
      </c>
      <c r="BT1" s="855"/>
      <c r="BU1" s="855"/>
      <c r="BV1" s="855"/>
      <c r="BW1" s="855"/>
      <c r="BX1" s="855"/>
      <c r="BY1" s="4051" t="s">
        <v>647</v>
      </c>
      <c r="BZ1" s="4052"/>
      <c r="CA1" s="4053"/>
      <c r="CC1" s="854" t="s">
        <v>317</v>
      </c>
      <c r="CD1" s="855"/>
      <c r="CE1" s="855"/>
      <c r="CF1" s="855"/>
      <c r="CG1" s="855"/>
      <c r="CH1" s="855"/>
      <c r="CI1" s="4051" t="s">
        <v>901</v>
      </c>
      <c r="CJ1" s="4052"/>
      <c r="CK1" s="4053"/>
      <c r="CL1"/>
      <c r="CM1" s="854" t="s">
        <v>317</v>
      </c>
      <c r="CN1" s="855"/>
      <c r="CO1" s="855"/>
      <c r="CP1" s="855"/>
      <c r="CQ1" s="855"/>
      <c r="CR1" s="855"/>
      <c r="CS1" s="4051" t="s">
        <v>808</v>
      </c>
      <c r="CT1" s="4052"/>
      <c r="CU1" s="4053"/>
      <c r="CV1"/>
      <c r="CW1" s="854" t="s">
        <v>317</v>
      </c>
      <c r="CX1" s="855"/>
      <c r="CY1" s="855"/>
      <c r="CZ1" s="855"/>
      <c r="DA1" s="855"/>
      <c r="DB1" s="855"/>
      <c r="DC1" s="4051" t="s">
        <v>870</v>
      </c>
      <c r="DD1" s="4052"/>
      <c r="DE1" s="4053"/>
      <c r="DF1"/>
      <c r="DG1" s="854" t="s">
        <v>317</v>
      </c>
      <c r="DH1" s="855"/>
      <c r="DI1" s="855"/>
      <c r="DJ1" s="855"/>
      <c r="DK1" s="855"/>
      <c r="DL1" s="855"/>
      <c r="DM1" s="4051" t="s">
        <v>951</v>
      </c>
      <c r="DN1" s="4052"/>
      <c r="DO1" s="4053"/>
    </row>
    <row r="2" spans="1:119" ht="38.25" thickBot="1">
      <c r="A2" s="856" t="s">
        <v>61</v>
      </c>
      <c r="B2" s="4059">
        <f>'Оз Основная продукция'!B1</f>
        <v>44606</v>
      </c>
      <c r="C2" s="4060"/>
      <c r="D2" s="4060"/>
      <c r="E2" s="4060"/>
      <c r="F2" s="4061"/>
      <c r="G2" s="857" t="s">
        <v>62</v>
      </c>
      <c r="H2" s="4062">
        <f>'Оз Основная продукция'!N2</f>
        <v>0.54166666666666663</v>
      </c>
      <c r="I2" s="4063"/>
      <c r="K2" s="856" t="s">
        <v>61</v>
      </c>
      <c r="L2" s="4059">
        <f>B2</f>
        <v>44606</v>
      </c>
      <c r="M2" s="4060"/>
      <c r="N2" s="4060"/>
      <c r="O2" s="4060"/>
      <c r="P2" s="4061"/>
      <c r="Q2" s="857" t="s">
        <v>62</v>
      </c>
      <c r="R2" s="4062">
        <f>H2</f>
        <v>0.54166666666666663</v>
      </c>
      <c r="S2" s="4063"/>
      <c r="T2"/>
      <c r="U2" s="856" t="s">
        <v>61</v>
      </c>
      <c r="V2" s="4059">
        <f>B2</f>
        <v>44606</v>
      </c>
      <c r="W2" s="4060"/>
      <c r="X2" s="4060"/>
      <c r="Y2" s="4060"/>
      <c r="Z2" s="4061"/>
      <c r="AA2" s="857" t="s">
        <v>62</v>
      </c>
      <c r="AB2" s="4062">
        <f>H2</f>
        <v>0.54166666666666663</v>
      </c>
      <c r="AC2" s="4063"/>
      <c r="AE2" s="856" t="s">
        <v>61</v>
      </c>
      <c r="AF2" s="4059">
        <f>L2</f>
        <v>44606</v>
      </c>
      <c r="AG2" s="4060"/>
      <c r="AH2" s="4060"/>
      <c r="AI2" s="4060"/>
      <c r="AJ2" s="4061"/>
      <c r="AK2" s="857" t="s">
        <v>62</v>
      </c>
      <c r="AL2" s="4062">
        <f>R2</f>
        <v>0.54166666666666663</v>
      </c>
      <c r="AM2" s="4063"/>
      <c r="AO2" s="856" t="s">
        <v>61</v>
      </c>
      <c r="AP2" s="4059">
        <f>V2</f>
        <v>44606</v>
      </c>
      <c r="AQ2" s="4060"/>
      <c r="AR2" s="4060"/>
      <c r="AS2" s="4060"/>
      <c r="AT2" s="4061"/>
      <c r="AU2" s="857" t="s">
        <v>62</v>
      </c>
      <c r="AV2" s="4062">
        <f>AB2</f>
        <v>0.54166666666666663</v>
      </c>
      <c r="AW2" s="4063"/>
      <c r="AY2" s="856" t="s">
        <v>61</v>
      </c>
      <c r="AZ2" s="4059">
        <f>AF2</f>
        <v>44606</v>
      </c>
      <c r="BA2" s="4060"/>
      <c r="BB2" s="4060"/>
      <c r="BC2" s="4060"/>
      <c r="BD2" s="4061"/>
      <c r="BE2" s="857" t="s">
        <v>62</v>
      </c>
      <c r="BF2" s="4062">
        <f>AL2</f>
        <v>0.54166666666666663</v>
      </c>
      <c r="BG2" s="4063"/>
      <c r="BH2"/>
      <c r="BI2" s="856" t="s">
        <v>61</v>
      </c>
      <c r="BJ2" s="4059">
        <f>B2</f>
        <v>44606</v>
      </c>
      <c r="BK2" s="4060"/>
      <c r="BL2" s="4060"/>
      <c r="BM2" s="4060"/>
      <c r="BN2" s="4061"/>
      <c r="BO2" s="857" t="s">
        <v>62</v>
      </c>
      <c r="BP2" s="4062">
        <f>H2</f>
        <v>0.54166666666666663</v>
      </c>
      <c r="BQ2" s="4063"/>
      <c r="BS2" s="856" t="s">
        <v>61</v>
      </c>
      <c r="BT2" s="4059">
        <f>B2</f>
        <v>44606</v>
      </c>
      <c r="BU2" s="4060"/>
      <c r="BV2" s="4060"/>
      <c r="BW2" s="4060"/>
      <c r="BX2" s="4061"/>
      <c r="BY2" s="857" t="s">
        <v>62</v>
      </c>
      <c r="BZ2" s="4062">
        <f>H2</f>
        <v>0.54166666666666663</v>
      </c>
      <c r="CA2" s="4063"/>
      <c r="CC2" s="856" t="s">
        <v>61</v>
      </c>
      <c r="CD2" s="4059">
        <f>BJ2</f>
        <v>44606</v>
      </c>
      <c r="CE2" s="4060"/>
      <c r="CF2" s="4060"/>
      <c r="CG2" s="4060"/>
      <c r="CH2" s="4061"/>
      <c r="CI2" s="857" t="s">
        <v>62</v>
      </c>
      <c r="CJ2" s="4062">
        <f>BP2</f>
        <v>0.54166666666666663</v>
      </c>
      <c r="CK2" s="4063"/>
      <c r="CL2"/>
      <c r="CM2" s="856" t="s">
        <v>61</v>
      </c>
      <c r="CN2" s="4059">
        <f>CD2</f>
        <v>44606</v>
      </c>
      <c r="CO2" s="4060"/>
      <c r="CP2" s="4060"/>
      <c r="CQ2" s="4060"/>
      <c r="CR2" s="4061"/>
      <c r="CS2" s="857" t="s">
        <v>62</v>
      </c>
      <c r="CT2" s="4062">
        <f>CJ2</f>
        <v>0.54166666666666663</v>
      </c>
      <c r="CU2" s="4063"/>
      <c r="CV2"/>
      <c r="CW2" s="856" t="s">
        <v>61</v>
      </c>
      <c r="CX2" s="4059">
        <f>CN2</f>
        <v>44606</v>
      </c>
      <c r="CY2" s="4060"/>
      <c r="CZ2" s="4060"/>
      <c r="DA2" s="4060"/>
      <c r="DB2" s="4061"/>
      <c r="DC2" s="857" t="s">
        <v>62</v>
      </c>
      <c r="DD2" s="4062">
        <f>CT2</f>
        <v>0.54166666666666663</v>
      </c>
      <c r="DE2" s="4063"/>
      <c r="DF2"/>
      <c r="DG2" s="856" t="s">
        <v>61</v>
      </c>
      <c r="DH2" s="4059">
        <f>CX2</f>
        <v>44606</v>
      </c>
      <c r="DI2" s="4060"/>
      <c r="DJ2" s="4060"/>
      <c r="DK2" s="4060"/>
      <c r="DL2" s="4061"/>
      <c r="DM2" s="857" t="s">
        <v>62</v>
      </c>
      <c r="DN2" s="4062">
        <f>DD2</f>
        <v>0.54166666666666663</v>
      </c>
      <c r="DO2" s="4063"/>
    </row>
    <row r="3" spans="1:119" ht="12.75" customHeight="1">
      <c r="A3" s="4077" t="s">
        <v>21</v>
      </c>
      <c r="B3" s="4078"/>
      <c r="C3" s="3015"/>
      <c r="D3" s="3015"/>
      <c r="E3" s="3015"/>
      <c r="F3" s="4081" t="s">
        <v>395</v>
      </c>
      <c r="G3" s="4081" t="s">
        <v>394</v>
      </c>
      <c r="H3" s="4081" t="s">
        <v>22</v>
      </c>
      <c r="I3" s="4090" t="s">
        <v>23</v>
      </c>
      <c r="K3" s="4077" t="s">
        <v>21</v>
      </c>
      <c r="L3" s="4078"/>
      <c r="M3" s="3015"/>
      <c r="N3" s="3015"/>
      <c r="O3" s="3015"/>
      <c r="P3" s="4081" t="s">
        <v>395</v>
      </c>
      <c r="Q3" s="4081" t="s">
        <v>394</v>
      </c>
      <c r="R3" s="4081" t="s">
        <v>22</v>
      </c>
      <c r="S3" s="4090" t="s">
        <v>23</v>
      </c>
      <c r="T3"/>
      <c r="U3" s="4077" t="s">
        <v>21</v>
      </c>
      <c r="V3" s="4078"/>
      <c r="W3" s="3015"/>
      <c r="X3" s="3015"/>
      <c r="Y3" s="3015"/>
      <c r="Z3" s="4081" t="s">
        <v>395</v>
      </c>
      <c r="AA3" s="4081" t="s">
        <v>394</v>
      </c>
      <c r="AB3" s="4081" t="s">
        <v>22</v>
      </c>
      <c r="AC3" s="4090" t="s">
        <v>23</v>
      </c>
      <c r="AE3" s="4077" t="s">
        <v>21</v>
      </c>
      <c r="AF3" s="4078"/>
      <c r="AG3" s="3015"/>
      <c r="AH3" s="3015"/>
      <c r="AI3" s="3015"/>
      <c r="AJ3" s="4081" t="s">
        <v>395</v>
      </c>
      <c r="AK3" s="4081" t="s">
        <v>394</v>
      </c>
      <c r="AL3" s="4081" t="s">
        <v>22</v>
      </c>
      <c r="AM3" s="4090" t="s">
        <v>23</v>
      </c>
      <c r="AO3" s="4077" t="s">
        <v>21</v>
      </c>
      <c r="AP3" s="4078"/>
      <c r="AQ3" s="3015"/>
      <c r="AR3" s="3015"/>
      <c r="AS3" s="3015"/>
      <c r="AT3" s="4081" t="s">
        <v>395</v>
      </c>
      <c r="AU3" s="4081" t="s">
        <v>394</v>
      </c>
      <c r="AV3" s="4081" t="s">
        <v>22</v>
      </c>
      <c r="AW3" s="4090" t="s">
        <v>23</v>
      </c>
      <c r="AY3" s="4077" t="s">
        <v>21</v>
      </c>
      <c r="AZ3" s="4078"/>
      <c r="BA3" s="3015"/>
      <c r="BB3" s="3015"/>
      <c r="BC3" s="3015"/>
      <c r="BD3" s="4081" t="s">
        <v>395</v>
      </c>
      <c r="BE3" s="4081" t="s">
        <v>394</v>
      </c>
      <c r="BF3" s="4081" t="s">
        <v>22</v>
      </c>
      <c r="BG3" s="4090" t="s">
        <v>23</v>
      </c>
      <c r="BH3"/>
      <c r="BI3" s="4077" t="s">
        <v>21</v>
      </c>
      <c r="BJ3" s="4078"/>
      <c r="BK3" s="3015"/>
      <c r="BL3" s="3015"/>
      <c r="BM3" s="3015"/>
      <c r="BN3" s="4081" t="s">
        <v>395</v>
      </c>
      <c r="BO3" s="4081" t="s">
        <v>394</v>
      </c>
      <c r="BP3" s="4081" t="s">
        <v>22</v>
      </c>
      <c r="BQ3" s="4090" t="s">
        <v>23</v>
      </c>
      <c r="BS3" s="4077" t="s">
        <v>21</v>
      </c>
      <c r="BT3" s="4078"/>
      <c r="BU3" s="3015"/>
      <c r="BV3" s="3015"/>
      <c r="BW3" s="3015"/>
      <c r="BX3" s="4081" t="s">
        <v>395</v>
      </c>
      <c r="BY3" s="4081" t="s">
        <v>394</v>
      </c>
      <c r="BZ3" s="4081" t="s">
        <v>22</v>
      </c>
      <c r="CA3" s="4090" t="s">
        <v>23</v>
      </c>
      <c r="CC3" s="4077" t="s">
        <v>21</v>
      </c>
      <c r="CD3" s="4078"/>
      <c r="CE3" s="3015"/>
      <c r="CF3" s="3015"/>
      <c r="CG3" s="3015"/>
      <c r="CH3" s="4081" t="s">
        <v>395</v>
      </c>
      <c r="CI3" s="4081" t="s">
        <v>394</v>
      </c>
      <c r="CJ3" s="4081" t="s">
        <v>22</v>
      </c>
      <c r="CK3" s="4090" t="s">
        <v>23</v>
      </c>
      <c r="CL3"/>
      <c r="CM3" s="4077" t="s">
        <v>21</v>
      </c>
      <c r="CN3" s="4078"/>
      <c r="CO3" s="3015"/>
      <c r="CP3" s="3015"/>
      <c r="CQ3" s="3015"/>
      <c r="CR3" s="4081" t="s">
        <v>395</v>
      </c>
      <c r="CS3" s="4081" t="s">
        <v>394</v>
      </c>
      <c r="CT3" s="4081" t="s">
        <v>22</v>
      </c>
      <c r="CU3" s="4090" t="s">
        <v>23</v>
      </c>
      <c r="CV3"/>
      <c r="CW3" s="4077" t="s">
        <v>21</v>
      </c>
      <c r="CX3" s="4078"/>
      <c r="CY3" s="3395"/>
      <c r="CZ3" s="3395"/>
      <c r="DA3" s="3395"/>
      <c r="DB3" s="4081" t="s">
        <v>395</v>
      </c>
      <c r="DC3" s="4081" t="s">
        <v>394</v>
      </c>
      <c r="DD3" s="4081" t="s">
        <v>22</v>
      </c>
      <c r="DE3" s="4090" t="s">
        <v>23</v>
      </c>
      <c r="DF3"/>
      <c r="DG3" s="4077" t="s">
        <v>21</v>
      </c>
      <c r="DH3" s="4078"/>
      <c r="DI3" s="3951"/>
      <c r="DJ3" s="3951"/>
      <c r="DK3" s="3951"/>
      <c r="DL3" s="4081" t="s">
        <v>395</v>
      </c>
      <c r="DM3" s="4081" t="s">
        <v>394</v>
      </c>
      <c r="DN3" s="4081" t="s">
        <v>22</v>
      </c>
      <c r="DO3" s="4090" t="s">
        <v>23</v>
      </c>
    </row>
    <row r="4" spans="1:119">
      <c r="A4" s="4161"/>
      <c r="B4" s="4162"/>
      <c r="C4" s="1449"/>
      <c r="D4" s="1449"/>
      <c r="E4" s="1449" t="s">
        <v>396</v>
      </c>
      <c r="F4" s="4163"/>
      <c r="G4" s="4163"/>
      <c r="H4" s="4163"/>
      <c r="I4" s="5049"/>
      <c r="K4" s="4161"/>
      <c r="L4" s="4162"/>
      <c r="M4" s="1449"/>
      <c r="N4" s="1449"/>
      <c r="O4" s="1449" t="s">
        <v>396</v>
      </c>
      <c r="P4" s="4163"/>
      <c r="Q4" s="4163"/>
      <c r="R4" s="4163"/>
      <c r="S4" s="5049"/>
      <c r="T4"/>
      <c r="U4" s="4161"/>
      <c r="V4" s="4162"/>
      <c r="W4" s="1449"/>
      <c r="X4" s="1449"/>
      <c r="Y4" s="1449" t="s">
        <v>396</v>
      </c>
      <c r="Z4" s="4163"/>
      <c r="AA4" s="4163"/>
      <c r="AB4" s="4163"/>
      <c r="AC4" s="5049"/>
      <c r="AE4" s="4161"/>
      <c r="AF4" s="4162"/>
      <c r="AG4" s="1449"/>
      <c r="AH4" s="1449"/>
      <c r="AI4" s="1449" t="s">
        <v>396</v>
      </c>
      <c r="AJ4" s="4163"/>
      <c r="AK4" s="4163"/>
      <c r="AL4" s="4163"/>
      <c r="AM4" s="5049"/>
      <c r="AO4" s="4161"/>
      <c r="AP4" s="4162"/>
      <c r="AQ4" s="1449"/>
      <c r="AR4" s="1449"/>
      <c r="AS4" s="1449" t="s">
        <v>396</v>
      </c>
      <c r="AT4" s="4163"/>
      <c r="AU4" s="4163"/>
      <c r="AV4" s="4163"/>
      <c r="AW4" s="5049"/>
      <c r="AY4" s="4161"/>
      <c r="AZ4" s="4162"/>
      <c r="BA4" s="1449"/>
      <c r="BB4" s="1449"/>
      <c r="BC4" s="1449" t="s">
        <v>396</v>
      </c>
      <c r="BD4" s="4163"/>
      <c r="BE4" s="4163"/>
      <c r="BF4" s="4163"/>
      <c r="BG4" s="5049"/>
      <c r="BH4"/>
      <c r="BI4" s="4161"/>
      <c r="BJ4" s="4162"/>
      <c r="BK4" s="1449"/>
      <c r="BL4" s="1449"/>
      <c r="BM4" s="1449" t="s">
        <v>396</v>
      </c>
      <c r="BN4" s="4163"/>
      <c r="BO4" s="4163"/>
      <c r="BP4" s="4163"/>
      <c r="BQ4" s="5049"/>
      <c r="BS4" s="4161"/>
      <c r="BT4" s="4162"/>
      <c r="BU4" s="1449"/>
      <c r="BV4" s="1449"/>
      <c r="BW4" s="1449" t="s">
        <v>396</v>
      </c>
      <c r="BX4" s="4163"/>
      <c r="BY4" s="4163"/>
      <c r="BZ4" s="4163"/>
      <c r="CA4" s="5049"/>
      <c r="CC4" s="4161"/>
      <c r="CD4" s="4162"/>
      <c r="CE4" s="1449"/>
      <c r="CF4" s="1449"/>
      <c r="CG4" s="1449" t="s">
        <v>396</v>
      </c>
      <c r="CH4" s="4163"/>
      <c r="CI4" s="4163"/>
      <c r="CJ4" s="4163"/>
      <c r="CK4" s="5049"/>
      <c r="CL4"/>
      <c r="CM4" s="4161"/>
      <c r="CN4" s="4162"/>
      <c r="CO4" s="1449"/>
      <c r="CP4" s="1449"/>
      <c r="CQ4" s="1449" t="s">
        <v>396</v>
      </c>
      <c r="CR4" s="4163"/>
      <c r="CS4" s="4163"/>
      <c r="CT4" s="4163"/>
      <c r="CU4" s="5049"/>
      <c r="CV4"/>
      <c r="CW4" s="4161"/>
      <c r="CX4" s="4162"/>
      <c r="CY4" s="1449"/>
      <c r="CZ4" s="1449"/>
      <c r="DA4" s="1449" t="s">
        <v>396</v>
      </c>
      <c r="DB4" s="4163"/>
      <c r="DC4" s="4163"/>
      <c r="DD4" s="4163"/>
      <c r="DE4" s="5049"/>
      <c r="DF4"/>
      <c r="DG4" s="4161"/>
      <c r="DH4" s="4162"/>
      <c r="DI4" s="1449"/>
      <c r="DJ4" s="1449"/>
      <c r="DK4" s="1449" t="s">
        <v>396</v>
      </c>
      <c r="DL4" s="4163"/>
      <c r="DM4" s="4163"/>
      <c r="DN4" s="4163"/>
      <c r="DO4" s="5049"/>
    </row>
    <row r="5" spans="1:119" ht="28.5" customHeight="1">
      <c r="A5" s="1578" t="s">
        <v>767</v>
      </c>
      <c r="B5" s="866" t="s">
        <v>25</v>
      </c>
      <c r="C5" s="866"/>
      <c r="D5" s="866"/>
      <c r="E5" s="866" t="s">
        <v>397</v>
      </c>
      <c r="F5" s="881">
        <f>'Оз Основная продукция'!N5</f>
        <v>0</v>
      </c>
      <c r="G5" s="868"/>
      <c r="H5" s="869"/>
      <c r="I5" s="870"/>
      <c r="J5" s="864"/>
      <c r="K5" s="1578" t="s">
        <v>767</v>
      </c>
      <c r="L5" s="866" t="s">
        <v>25</v>
      </c>
      <c r="M5" s="866"/>
      <c r="N5" s="866"/>
      <c r="O5" s="866" t="s">
        <v>397</v>
      </c>
      <c r="P5" s="881">
        <f>'Оз Основная продукция'!N23</f>
        <v>0</v>
      </c>
      <c r="Q5" s="868"/>
      <c r="R5" s="869"/>
      <c r="S5" s="870"/>
      <c r="T5"/>
      <c r="U5" s="1578" t="s">
        <v>767</v>
      </c>
      <c r="V5" s="866" t="s">
        <v>25</v>
      </c>
      <c r="W5" s="866"/>
      <c r="X5" s="866"/>
      <c r="Y5" s="866" t="s">
        <v>397</v>
      </c>
      <c r="Z5" s="881">
        <f>'Оз Основная продукция'!N41</f>
        <v>5</v>
      </c>
      <c r="AA5" s="868"/>
      <c r="AB5" s="869"/>
      <c r="AC5" s="870"/>
      <c r="AD5" s="864"/>
      <c r="AE5" s="1578" t="s">
        <v>767</v>
      </c>
      <c r="AF5" s="866" t="s">
        <v>25</v>
      </c>
      <c r="AG5" s="866"/>
      <c r="AH5" s="866"/>
      <c r="AI5" s="866" t="s">
        <v>397</v>
      </c>
      <c r="AJ5" s="881">
        <f>'Оз Основная продукция'!N59</f>
        <v>3</v>
      </c>
      <c r="AK5" s="868"/>
      <c r="AL5" s="869"/>
      <c r="AM5" s="870"/>
      <c r="AN5" s="864"/>
      <c r="AO5" s="1578" t="s">
        <v>767</v>
      </c>
      <c r="AP5" s="866" t="s">
        <v>25</v>
      </c>
      <c r="AQ5" s="866"/>
      <c r="AR5" s="866"/>
      <c r="AS5" s="866" t="s">
        <v>397</v>
      </c>
      <c r="AT5" s="881">
        <f>'Оз Основная продукция'!N77</f>
        <v>3</v>
      </c>
      <c r="AU5" s="868"/>
      <c r="AV5" s="869"/>
      <c r="AW5" s="870"/>
      <c r="AX5" s="864"/>
      <c r="AY5" s="1578" t="s">
        <v>767</v>
      </c>
      <c r="AZ5" s="866" t="s">
        <v>25</v>
      </c>
      <c r="BA5" s="866"/>
      <c r="BB5" s="866"/>
      <c r="BC5" s="866" t="s">
        <v>397</v>
      </c>
      <c r="BD5" s="881">
        <f>'Оз Основная продукция'!N95</f>
        <v>8</v>
      </c>
      <c r="BE5" s="868"/>
      <c r="BF5" s="869"/>
      <c r="BG5" s="870"/>
      <c r="BH5"/>
      <c r="BI5" s="1578" t="s">
        <v>767</v>
      </c>
      <c r="BJ5" s="866" t="s">
        <v>25</v>
      </c>
      <c r="BK5" s="866"/>
      <c r="BL5" s="866"/>
      <c r="BM5" s="866" t="s">
        <v>397</v>
      </c>
      <c r="BN5" s="881">
        <f>'Оз Основная продукция'!N113</f>
        <v>0</v>
      </c>
      <c r="BO5" s="868"/>
      <c r="BP5" s="869"/>
      <c r="BQ5" s="870"/>
      <c r="BR5" s="864"/>
      <c r="BS5" s="1578" t="s">
        <v>767</v>
      </c>
      <c r="BT5" s="866" t="s">
        <v>25</v>
      </c>
      <c r="BU5" s="866"/>
      <c r="BV5" s="866"/>
      <c r="BW5" s="866" t="s">
        <v>397</v>
      </c>
      <c r="BX5" s="881">
        <f>'Оз Основная продукция'!N131</f>
        <v>0</v>
      </c>
      <c r="BY5" s="868"/>
      <c r="BZ5" s="869"/>
      <c r="CA5" s="870"/>
      <c r="CB5" s="864"/>
      <c r="CC5" s="1578" t="s">
        <v>767</v>
      </c>
      <c r="CD5" s="866" t="s">
        <v>25</v>
      </c>
      <c r="CE5" s="866"/>
      <c r="CF5" s="866"/>
      <c r="CG5" s="866" t="s">
        <v>397</v>
      </c>
      <c r="CH5" s="881">
        <f>'Оз Основная продукция'!N149</f>
        <v>3</v>
      </c>
      <c r="CI5" s="868"/>
      <c r="CJ5" s="869"/>
      <c r="CK5" s="870"/>
      <c r="CL5"/>
      <c r="CM5" s="1578" t="s">
        <v>767</v>
      </c>
      <c r="CN5" s="866" t="s">
        <v>25</v>
      </c>
      <c r="CO5" s="866"/>
      <c r="CP5" s="866"/>
      <c r="CQ5" s="866" t="s">
        <v>397</v>
      </c>
      <c r="CR5" s="881">
        <f>'Оз Основная продукция'!N167</f>
        <v>2</v>
      </c>
      <c r="CS5" s="868"/>
      <c r="CT5" s="869"/>
      <c r="CU5" s="870"/>
      <c r="CV5"/>
      <c r="CW5" s="1578" t="s">
        <v>767</v>
      </c>
      <c r="CX5" s="866" t="s">
        <v>25</v>
      </c>
      <c r="CY5" s="866"/>
      <c r="CZ5" s="866"/>
      <c r="DA5" s="866" t="s">
        <v>397</v>
      </c>
      <c r="DB5" s="881">
        <f>'Оз Основная продукция'!N185</f>
        <v>0</v>
      </c>
      <c r="DC5" s="868"/>
      <c r="DD5" s="869"/>
      <c r="DE5" s="870"/>
      <c r="DF5"/>
      <c r="DG5" s="1578" t="s">
        <v>767</v>
      </c>
      <c r="DH5" s="866" t="s">
        <v>25</v>
      </c>
      <c r="DI5" s="866"/>
      <c r="DJ5" s="866"/>
      <c r="DK5" s="866" t="s">
        <v>397</v>
      </c>
      <c r="DL5" s="881">
        <f>'Оз Основная продукция'!N203</f>
        <v>9</v>
      </c>
      <c r="DM5" s="868"/>
      <c r="DN5" s="869"/>
      <c r="DO5" s="870"/>
    </row>
    <row r="6" spans="1:119" s="864" customFormat="1" ht="28.5" customHeight="1">
      <c r="A6" s="1578" t="s">
        <v>455</v>
      </c>
      <c r="B6" s="866" t="s">
        <v>25</v>
      </c>
      <c r="C6" s="866"/>
      <c r="D6" s="866"/>
      <c r="E6" s="866" t="s">
        <v>397</v>
      </c>
      <c r="F6" s="881">
        <f>'Оз Основная продукция'!N6</f>
        <v>320</v>
      </c>
      <c r="G6" s="868"/>
      <c r="H6" s="869"/>
      <c r="I6" s="870"/>
      <c r="K6" s="1578" t="s">
        <v>455</v>
      </c>
      <c r="L6" s="866" t="s">
        <v>25</v>
      </c>
      <c r="M6" s="866"/>
      <c r="N6" s="866"/>
      <c r="O6" s="866" t="s">
        <v>397</v>
      </c>
      <c r="P6" s="881">
        <f>'Оз Основная продукция'!N24</f>
        <v>280</v>
      </c>
      <c r="Q6" s="868"/>
      <c r="R6" s="869"/>
      <c r="S6" s="870"/>
      <c r="T6"/>
      <c r="U6" s="1578" t="s">
        <v>455</v>
      </c>
      <c r="V6" s="866" t="s">
        <v>25</v>
      </c>
      <c r="W6" s="866"/>
      <c r="X6" s="866"/>
      <c r="Y6" s="866" t="s">
        <v>397</v>
      </c>
      <c r="Z6" s="881">
        <f>'Оз Основная продукция'!N42</f>
        <v>180</v>
      </c>
      <c r="AA6" s="868"/>
      <c r="AB6" s="869"/>
      <c r="AC6" s="870"/>
      <c r="AE6" s="1578" t="s">
        <v>455</v>
      </c>
      <c r="AF6" s="866" t="s">
        <v>25</v>
      </c>
      <c r="AG6" s="866"/>
      <c r="AH6" s="866"/>
      <c r="AI6" s="866" t="s">
        <v>397</v>
      </c>
      <c r="AJ6" s="881">
        <f>'Оз Основная продукция'!N60</f>
        <v>40</v>
      </c>
      <c r="AK6" s="868"/>
      <c r="AL6" s="869"/>
      <c r="AM6" s="870"/>
      <c r="AO6" s="1578" t="s">
        <v>455</v>
      </c>
      <c r="AP6" s="866" t="s">
        <v>25</v>
      </c>
      <c r="AQ6" s="866"/>
      <c r="AR6" s="866"/>
      <c r="AS6" s="866" t="s">
        <v>397</v>
      </c>
      <c r="AT6" s="881">
        <f>'Оз Основная продукция'!N78</f>
        <v>280</v>
      </c>
      <c r="AU6" s="868"/>
      <c r="AV6" s="869"/>
      <c r="AW6" s="870"/>
      <c r="AY6" s="1578" t="s">
        <v>455</v>
      </c>
      <c r="AZ6" s="866" t="s">
        <v>25</v>
      </c>
      <c r="BA6" s="866"/>
      <c r="BB6" s="866"/>
      <c r="BC6" s="866" t="s">
        <v>397</v>
      </c>
      <c r="BD6" s="881">
        <f>'Оз Основная продукция'!N96</f>
        <v>140</v>
      </c>
      <c r="BE6" s="868"/>
      <c r="BF6" s="869"/>
      <c r="BG6" s="870"/>
      <c r="BH6"/>
      <c r="BI6" s="1578" t="s">
        <v>455</v>
      </c>
      <c r="BJ6" s="866" t="s">
        <v>25</v>
      </c>
      <c r="BK6" s="866"/>
      <c r="BL6" s="866"/>
      <c r="BM6" s="866" t="s">
        <v>397</v>
      </c>
      <c r="BN6" s="881">
        <f>'Оз Основная продукция'!N114</f>
        <v>0</v>
      </c>
      <c r="BO6" s="868"/>
      <c r="BP6" s="869"/>
      <c r="BQ6" s="870"/>
      <c r="BS6" s="1578" t="s">
        <v>455</v>
      </c>
      <c r="BT6" s="866" t="s">
        <v>25</v>
      </c>
      <c r="BU6" s="866"/>
      <c r="BV6" s="866"/>
      <c r="BW6" s="866" t="s">
        <v>397</v>
      </c>
      <c r="BX6" s="881">
        <f>'Оз Основная продукция'!N132</f>
        <v>0</v>
      </c>
      <c r="BY6" s="868"/>
      <c r="BZ6" s="869"/>
      <c r="CA6" s="870"/>
      <c r="CC6" s="1578" t="s">
        <v>455</v>
      </c>
      <c r="CD6" s="866" t="s">
        <v>25</v>
      </c>
      <c r="CE6" s="866"/>
      <c r="CF6" s="866"/>
      <c r="CG6" s="866" t="s">
        <v>397</v>
      </c>
      <c r="CH6" s="881">
        <f>'Оз Основная продукция'!N150</f>
        <v>40</v>
      </c>
      <c r="CI6" s="868"/>
      <c r="CJ6" s="869"/>
      <c r="CK6" s="870"/>
      <c r="CL6"/>
      <c r="CM6" s="1578" t="s">
        <v>455</v>
      </c>
      <c r="CN6" s="866" t="s">
        <v>25</v>
      </c>
      <c r="CO6" s="866"/>
      <c r="CP6" s="866"/>
      <c r="CQ6" s="866" t="s">
        <v>397</v>
      </c>
      <c r="CR6" s="881">
        <f>'Оз Основная продукция'!N168</f>
        <v>60</v>
      </c>
      <c r="CS6" s="868"/>
      <c r="CT6" s="869"/>
      <c r="CU6" s="870"/>
      <c r="CV6"/>
      <c r="CW6" s="1578" t="s">
        <v>455</v>
      </c>
      <c r="CX6" s="866" t="s">
        <v>25</v>
      </c>
      <c r="CY6" s="866"/>
      <c r="CZ6" s="866"/>
      <c r="DA6" s="866" t="s">
        <v>397</v>
      </c>
      <c r="DB6" s="881">
        <f>'Оз Основная продукция'!N186</f>
        <v>100</v>
      </c>
      <c r="DC6" s="868"/>
      <c r="DD6" s="869"/>
      <c r="DE6" s="870"/>
      <c r="DF6"/>
      <c r="DG6" s="1578" t="s">
        <v>455</v>
      </c>
      <c r="DH6" s="866" t="s">
        <v>25</v>
      </c>
      <c r="DI6" s="866"/>
      <c r="DJ6" s="866"/>
      <c r="DK6" s="866" t="s">
        <v>397</v>
      </c>
      <c r="DL6" s="881">
        <f>'Оз Основная продукция'!N204</f>
        <v>200</v>
      </c>
      <c r="DM6" s="868"/>
      <c r="DN6" s="869"/>
      <c r="DO6" s="870"/>
    </row>
    <row r="7" spans="1:119" s="864" customFormat="1" ht="28.5" customHeight="1">
      <c r="A7" s="1578" t="s">
        <v>24</v>
      </c>
      <c r="B7" s="866" t="s">
        <v>25</v>
      </c>
      <c r="C7" s="866"/>
      <c r="D7" s="866"/>
      <c r="E7" s="866" t="s">
        <v>397</v>
      </c>
      <c r="F7" s="881">
        <f>'Оз Основная продукция'!N7</f>
        <v>10</v>
      </c>
      <c r="G7" s="868"/>
      <c r="H7" s="869"/>
      <c r="I7" s="870"/>
      <c r="K7" s="1578" t="s">
        <v>24</v>
      </c>
      <c r="L7" s="866" t="s">
        <v>25</v>
      </c>
      <c r="M7" s="866"/>
      <c r="N7" s="866"/>
      <c r="O7" s="866" t="s">
        <v>397</v>
      </c>
      <c r="P7" s="881">
        <f>'Оз Основная продукция'!N25</f>
        <v>25</v>
      </c>
      <c r="Q7" s="868"/>
      <c r="R7" s="869"/>
      <c r="S7" s="870"/>
      <c r="T7"/>
      <c r="U7" s="1578" t="s">
        <v>24</v>
      </c>
      <c r="V7" s="866" t="s">
        <v>25</v>
      </c>
      <c r="W7" s="866"/>
      <c r="X7" s="866"/>
      <c r="Y7" s="866" t="s">
        <v>397</v>
      </c>
      <c r="Z7" s="881">
        <f>'Оз Основная продукция'!N43</f>
        <v>15</v>
      </c>
      <c r="AA7" s="868"/>
      <c r="AB7" s="869"/>
      <c r="AC7" s="870"/>
      <c r="AE7" s="1578" t="s">
        <v>24</v>
      </c>
      <c r="AF7" s="866" t="s">
        <v>25</v>
      </c>
      <c r="AG7" s="866"/>
      <c r="AH7" s="866"/>
      <c r="AI7" s="866" t="s">
        <v>397</v>
      </c>
      <c r="AJ7" s="881">
        <f>'Оз Основная продукция'!N61</f>
        <v>10</v>
      </c>
      <c r="AK7" s="868"/>
      <c r="AL7" s="869"/>
      <c r="AM7" s="870"/>
      <c r="AO7" s="1578" t="s">
        <v>24</v>
      </c>
      <c r="AP7" s="866" t="s">
        <v>25</v>
      </c>
      <c r="AQ7" s="866"/>
      <c r="AR7" s="866"/>
      <c r="AS7" s="866" t="s">
        <v>397</v>
      </c>
      <c r="AT7" s="881">
        <f>'Оз Основная продукция'!N79</f>
        <v>20</v>
      </c>
      <c r="AU7" s="868"/>
      <c r="AV7" s="869"/>
      <c r="AW7" s="870"/>
      <c r="AY7" s="1578" t="s">
        <v>24</v>
      </c>
      <c r="AZ7" s="866" t="s">
        <v>25</v>
      </c>
      <c r="BA7" s="866"/>
      <c r="BB7" s="866"/>
      <c r="BC7" s="866" t="s">
        <v>397</v>
      </c>
      <c r="BD7" s="881">
        <f>'Оз Основная продукция'!N97</f>
        <v>0</v>
      </c>
      <c r="BE7" s="868"/>
      <c r="BF7" s="869"/>
      <c r="BG7" s="870"/>
      <c r="BH7"/>
      <c r="BI7" s="1578" t="s">
        <v>24</v>
      </c>
      <c r="BJ7" s="866" t="s">
        <v>25</v>
      </c>
      <c r="BK7" s="866"/>
      <c r="BL7" s="866"/>
      <c r="BM7" s="866" t="s">
        <v>397</v>
      </c>
      <c r="BN7" s="881">
        <f>'Оз Основная продукция'!N115</f>
        <v>0</v>
      </c>
      <c r="BO7" s="868"/>
      <c r="BP7" s="869"/>
      <c r="BQ7" s="870"/>
      <c r="BS7" s="1578" t="s">
        <v>24</v>
      </c>
      <c r="BT7" s="866" t="s">
        <v>25</v>
      </c>
      <c r="BU7" s="866"/>
      <c r="BV7" s="866"/>
      <c r="BW7" s="866" t="s">
        <v>397</v>
      </c>
      <c r="BX7" s="881">
        <f>'Оз Основная продукция'!N133</f>
        <v>0</v>
      </c>
      <c r="BY7" s="868"/>
      <c r="BZ7" s="869"/>
      <c r="CA7" s="870"/>
      <c r="CC7" s="1578" t="s">
        <v>24</v>
      </c>
      <c r="CD7" s="866" t="s">
        <v>25</v>
      </c>
      <c r="CE7" s="866"/>
      <c r="CF7" s="866"/>
      <c r="CG7" s="866" t="s">
        <v>397</v>
      </c>
      <c r="CH7" s="881">
        <f>'Оз Основная продукция'!N151</f>
        <v>5</v>
      </c>
      <c r="CI7" s="868"/>
      <c r="CJ7" s="869"/>
      <c r="CK7" s="870"/>
      <c r="CL7"/>
      <c r="CM7" s="1578" t="s">
        <v>24</v>
      </c>
      <c r="CN7" s="866" t="s">
        <v>25</v>
      </c>
      <c r="CO7" s="866"/>
      <c r="CP7" s="866"/>
      <c r="CQ7" s="866" t="s">
        <v>397</v>
      </c>
      <c r="CR7" s="881">
        <f>'Оз Основная продукция'!N169</f>
        <v>10</v>
      </c>
      <c r="CS7" s="868"/>
      <c r="CT7" s="869"/>
      <c r="CU7" s="870"/>
      <c r="CV7"/>
      <c r="CW7" s="1578" t="s">
        <v>24</v>
      </c>
      <c r="CX7" s="866" t="s">
        <v>25</v>
      </c>
      <c r="CY7" s="866"/>
      <c r="CZ7" s="866"/>
      <c r="DA7" s="866" t="s">
        <v>397</v>
      </c>
      <c r="DB7" s="881">
        <f>'Оз Основная продукция'!N187</f>
        <v>10</v>
      </c>
      <c r="DC7" s="868"/>
      <c r="DD7" s="869"/>
      <c r="DE7" s="870"/>
      <c r="DF7"/>
      <c r="DG7" s="1578" t="s">
        <v>24</v>
      </c>
      <c r="DH7" s="866" t="s">
        <v>25</v>
      </c>
      <c r="DI7" s="866"/>
      <c r="DJ7" s="866"/>
      <c r="DK7" s="866" t="s">
        <v>397</v>
      </c>
      <c r="DL7" s="881">
        <f>'Оз Основная продукция'!N205</f>
        <v>15</v>
      </c>
      <c r="DM7" s="868"/>
      <c r="DN7" s="869"/>
      <c r="DO7" s="870"/>
    </row>
    <row r="8" spans="1:119" s="864" customFormat="1" ht="28.5" customHeight="1">
      <c r="A8" s="1578" t="s">
        <v>456</v>
      </c>
      <c r="B8" s="866" t="s">
        <v>25</v>
      </c>
      <c r="C8" s="866"/>
      <c r="D8" s="866"/>
      <c r="E8" s="866" t="s">
        <v>397</v>
      </c>
      <c r="F8" s="881">
        <f>'Оз Основная продукция'!N8</f>
        <v>240</v>
      </c>
      <c r="G8" s="877"/>
      <c r="H8" s="869"/>
      <c r="I8" s="870"/>
      <c r="K8" s="1578" t="s">
        <v>456</v>
      </c>
      <c r="L8" s="866" t="s">
        <v>25</v>
      </c>
      <c r="M8" s="866"/>
      <c r="N8" s="866"/>
      <c r="O8" s="866" t="s">
        <v>397</v>
      </c>
      <c r="P8" s="881">
        <f>'Оз Основная продукция'!N26</f>
        <v>280</v>
      </c>
      <c r="Q8" s="877"/>
      <c r="R8" s="869"/>
      <c r="S8" s="870"/>
      <c r="T8"/>
      <c r="U8" s="1578" t="s">
        <v>456</v>
      </c>
      <c r="V8" s="866" t="s">
        <v>25</v>
      </c>
      <c r="W8" s="866"/>
      <c r="X8" s="866"/>
      <c r="Y8" s="866" t="s">
        <v>397</v>
      </c>
      <c r="Z8" s="881">
        <f>'Оз Основная продукция'!N44</f>
        <v>120</v>
      </c>
      <c r="AA8" s="877"/>
      <c r="AB8" s="869"/>
      <c r="AC8" s="870"/>
      <c r="AE8" s="1578" t="s">
        <v>456</v>
      </c>
      <c r="AF8" s="866" t="s">
        <v>25</v>
      </c>
      <c r="AG8" s="866"/>
      <c r="AH8" s="866"/>
      <c r="AI8" s="866" t="s">
        <v>397</v>
      </c>
      <c r="AJ8" s="881">
        <f>'Оз Основная продукция'!N62</f>
        <v>40</v>
      </c>
      <c r="AK8" s="877"/>
      <c r="AL8" s="869"/>
      <c r="AM8" s="870"/>
      <c r="AO8" s="1578" t="s">
        <v>456</v>
      </c>
      <c r="AP8" s="866" t="s">
        <v>25</v>
      </c>
      <c r="AQ8" s="866"/>
      <c r="AR8" s="866"/>
      <c r="AS8" s="866" t="s">
        <v>397</v>
      </c>
      <c r="AT8" s="881">
        <f>'Оз Основная продукция'!N80</f>
        <v>220</v>
      </c>
      <c r="AU8" s="877"/>
      <c r="AV8" s="869"/>
      <c r="AW8" s="870"/>
      <c r="AY8" s="1578" t="s">
        <v>456</v>
      </c>
      <c r="AZ8" s="866" t="s">
        <v>25</v>
      </c>
      <c r="BA8" s="866"/>
      <c r="BB8" s="866"/>
      <c r="BC8" s="866" t="s">
        <v>397</v>
      </c>
      <c r="BD8" s="881">
        <f>'Оз Основная продукция'!N98</f>
        <v>60</v>
      </c>
      <c r="BE8" s="877"/>
      <c r="BF8" s="869"/>
      <c r="BG8" s="870"/>
      <c r="BH8"/>
      <c r="BI8" s="1578" t="s">
        <v>456</v>
      </c>
      <c r="BJ8" s="866" t="s">
        <v>25</v>
      </c>
      <c r="BK8" s="866"/>
      <c r="BL8" s="866"/>
      <c r="BM8" s="866" t="s">
        <v>397</v>
      </c>
      <c r="BN8" s="881">
        <f>'Оз Основная продукция'!N116</f>
        <v>0</v>
      </c>
      <c r="BO8" s="877"/>
      <c r="BP8" s="869"/>
      <c r="BQ8" s="870"/>
      <c r="BS8" s="1578" t="s">
        <v>456</v>
      </c>
      <c r="BT8" s="866" t="s">
        <v>25</v>
      </c>
      <c r="BU8" s="866"/>
      <c r="BV8" s="866"/>
      <c r="BW8" s="866" t="s">
        <v>397</v>
      </c>
      <c r="BX8" s="881">
        <f>'Оз Основная продукция'!N134</f>
        <v>0</v>
      </c>
      <c r="BY8" s="877"/>
      <c r="BZ8" s="869"/>
      <c r="CA8" s="870"/>
      <c r="CC8" s="1578" t="s">
        <v>456</v>
      </c>
      <c r="CD8" s="866" t="s">
        <v>25</v>
      </c>
      <c r="CE8" s="866"/>
      <c r="CF8" s="866"/>
      <c r="CG8" s="866" t="s">
        <v>397</v>
      </c>
      <c r="CH8" s="881">
        <f>'Оз Основная продукция'!N152</f>
        <v>40</v>
      </c>
      <c r="CI8" s="877"/>
      <c r="CJ8" s="869"/>
      <c r="CK8" s="870"/>
      <c r="CL8"/>
      <c r="CM8" s="1578" t="s">
        <v>456</v>
      </c>
      <c r="CN8" s="866" t="s">
        <v>25</v>
      </c>
      <c r="CO8" s="866"/>
      <c r="CP8" s="866"/>
      <c r="CQ8" s="866" t="s">
        <v>397</v>
      </c>
      <c r="CR8" s="881">
        <f>'Оз Основная продукция'!N170</f>
        <v>40</v>
      </c>
      <c r="CS8" s="877"/>
      <c r="CT8" s="869"/>
      <c r="CU8" s="870"/>
      <c r="CV8"/>
      <c r="CW8" s="1578" t="s">
        <v>456</v>
      </c>
      <c r="CX8" s="866" t="s">
        <v>25</v>
      </c>
      <c r="CY8" s="866"/>
      <c r="CZ8" s="866"/>
      <c r="DA8" s="866" t="s">
        <v>397</v>
      </c>
      <c r="DB8" s="881">
        <f>'Оз Основная продукция'!N188</f>
        <v>100</v>
      </c>
      <c r="DC8" s="877"/>
      <c r="DD8" s="869"/>
      <c r="DE8" s="870"/>
      <c r="DF8"/>
      <c r="DG8" s="1578" t="s">
        <v>456</v>
      </c>
      <c r="DH8" s="866" t="s">
        <v>25</v>
      </c>
      <c r="DI8" s="866"/>
      <c r="DJ8" s="866"/>
      <c r="DK8" s="866" t="s">
        <v>397</v>
      </c>
      <c r="DL8" s="881">
        <f>'Оз Основная продукция'!N206</f>
        <v>160</v>
      </c>
      <c r="DM8" s="877"/>
      <c r="DN8" s="869"/>
      <c r="DO8" s="870"/>
    </row>
    <row r="9" spans="1:119" s="864" customFormat="1" ht="28.5" customHeight="1">
      <c r="A9" s="1578" t="s">
        <v>457</v>
      </c>
      <c r="B9" s="866" t="s">
        <v>25</v>
      </c>
      <c r="C9" s="866"/>
      <c r="D9" s="866"/>
      <c r="E9" s="866" t="s">
        <v>397</v>
      </c>
      <c r="F9" s="881">
        <f>'Оз Основная продукция'!N9</f>
        <v>6</v>
      </c>
      <c r="G9" s="877"/>
      <c r="H9" s="869"/>
      <c r="I9" s="870"/>
      <c r="K9" s="1578" t="s">
        <v>457</v>
      </c>
      <c r="L9" s="866" t="s">
        <v>25</v>
      </c>
      <c r="M9" s="866"/>
      <c r="N9" s="866"/>
      <c r="O9" s="866" t="s">
        <v>397</v>
      </c>
      <c r="P9" s="881">
        <f>'Оз Основная продукция'!N27</f>
        <v>7</v>
      </c>
      <c r="Q9" s="877"/>
      <c r="R9" s="869"/>
      <c r="S9" s="870"/>
      <c r="T9"/>
      <c r="U9" s="1578" t="s">
        <v>457</v>
      </c>
      <c r="V9" s="866" t="s">
        <v>25</v>
      </c>
      <c r="W9" s="866"/>
      <c r="X9" s="866"/>
      <c r="Y9" s="866" t="s">
        <v>397</v>
      </c>
      <c r="Z9" s="881">
        <f>'Оз Основная продукция'!N45</f>
        <v>8</v>
      </c>
      <c r="AA9" s="877"/>
      <c r="AB9" s="869"/>
      <c r="AC9" s="870"/>
      <c r="AE9" s="1578" t="s">
        <v>457</v>
      </c>
      <c r="AF9" s="866" t="s">
        <v>25</v>
      </c>
      <c r="AG9" s="866"/>
      <c r="AH9" s="866"/>
      <c r="AI9" s="866" t="s">
        <v>397</v>
      </c>
      <c r="AJ9" s="881">
        <f>'Оз Основная продукция'!N63</f>
        <v>2</v>
      </c>
      <c r="AK9" s="877"/>
      <c r="AL9" s="869"/>
      <c r="AM9" s="870"/>
      <c r="AO9" s="1578" t="s">
        <v>457</v>
      </c>
      <c r="AP9" s="866" t="s">
        <v>25</v>
      </c>
      <c r="AQ9" s="866"/>
      <c r="AR9" s="866"/>
      <c r="AS9" s="866" t="s">
        <v>397</v>
      </c>
      <c r="AT9" s="881">
        <f>'Оз Основная продукция'!N81</f>
        <v>5</v>
      </c>
      <c r="AU9" s="877"/>
      <c r="AV9" s="869"/>
      <c r="AW9" s="870"/>
      <c r="AY9" s="1578" t="s">
        <v>457</v>
      </c>
      <c r="AZ9" s="866" t="s">
        <v>25</v>
      </c>
      <c r="BA9" s="866"/>
      <c r="BB9" s="866"/>
      <c r="BC9" s="866" t="s">
        <v>397</v>
      </c>
      <c r="BD9" s="881">
        <f>'Оз Основная продукция'!N99</f>
        <v>3</v>
      </c>
      <c r="BE9" s="877"/>
      <c r="BF9" s="869"/>
      <c r="BG9" s="870"/>
      <c r="BH9"/>
      <c r="BI9" s="1578" t="s">
        <v>457</v>
      </c>
      <c r="BJ9" s="866" t="s">
        <v>25</v>
      </c>
      <c r="BK9" s="866"/>
      <c r="BL9" s="866"/>
      <c r="BM9" s="866" t="s">
        <v>397</v>
      </c>
      <c r="BN9" s="881">
        <f>'Оз Основная продукция'!N117</f>
        <v>0</v>
      </c>
      <c r="BO9" s="877"/>
      <c r="BP9" s="869"/>
      <c r="BQ9" s="870"/>
      <c r="BS9" s="1578" t="s">
        <v>457</v>
      </c>
      <c r="BT9" s="866" t="s">
        <v>25</v>
      </c>
      <c r="BU9" s="866"/>
      <c r="BV9" s="866"/>
      <c r="BW9" s="866" t="s">
        <v>397</v>
      </c>
      <c r="BX9" s="881">
        <f>'Оз Основная продукция'!N135</f>
        <v>0</v>
      </c>
      <c r="BY9" s="877"/>
      <c r="BZ9" s="869"/>
      <c r="CA9" s="870"/>
      <c r="CC9" s="1578" t="s">
        <v>457</v>
      </c>
      <c r="CD9" s="866" t="s">
        <v>25</v>
      </c>
      <c r="CE9" s="866"/>
      <c r="CF9" s="866"/>
      <c r="CG9" s="866" t="s">
        <v>397</v>
      </c>
      <c r="CH9" s="881">
        <f>'Оз Основная продукция'!N153</f>
        <v>1</v>
      </c>
      <c r="CI9" s="877"/>
      <c r="CJ9" s="869"/>
      <c r="CK9" s="870"/>
      <c r="CL9"/>
      <c r="CM9" s="1578" t="s">
        <v>457</v>
      </c>
      <c r="CN9" s="866" t="s">
        <v>25</v>
      </c>
      <c r="CO9" s="866"/>
      <c r="CP9" s="866"/>
      <c r="CQ9" s="866" t="s">
        <v>397</v>
      </c>
      <c r="CR9" s="881">
        <f>'Оз Основная продукция'!N171</f>
        <v>2</v>
      </c>
      <c r="CS9" s="877"/>
      <c r="CT9" s="869"/>
      <c r="CU9" s="870"/>
      <c r="CV9"/>
      <c r="CW9" s="1578" t="s">
        <v>457</v>
      </c>
      <c r="CX9" s="866" t="s">
        <v>25</v>
      </c>
      <c r="CY9" s="866"/>
      <c r="CZ9" s="866"/>
      <c r="DA9" s="866" t="s">
        <v>397</v>
      </c>
      <c r="DB9" s="881">
        <f>'Оз Основная продукция'!N189</f>
        <v>1</v>
      </c>
      <c r="DC9" s="877"/>
      <c r="DD9" s="869"/>
      <c r="DE9" s="870"/>
      <c r="DF9"/>
      <c r="DG9" s="1578" t="s">
        <v>457</v>
      </c>
      <c r="DH9" s="866" t="s">
        <v>25</v>
      </c>
      <c r="DI9" s="866"/>
      <c r="DJ9" s="866"/>
      <c r="DK9" s="866" t="s">
        <v>397</v>
      </c>
      <c r="DL9" s="881">
        <f>'Оз Основная продукция'!N207</f>
        <v>8</v>
      </c>
      <c r="DM9" s="877"/>
      <c r="DN9" s="869"/>
      <c r="DO9" s="870"/>
    </row>
    <row r="10" spans="1:119" s="864" customFormat="1" ht="28.5" customHeight="1">
      <c r="A10" s="1576" t="s">
        <v>768</v>
      </c>
      <c r="B10" s="866" t="s">
        <v>25</v>
      </c>
      <c r="C10" s="866"/>
      <c r="D10" s="866"/>
      <c r="E10" s="866" t="s">
        <v>397</v>
      </c>
      <c r="F10" s="881">
        <f>'Оз Основная продукция'!N10</f>
        <v>20</v>
      </c>
      <c r="G10" s="877"/>
      <c r="H10" s="869"/>
      <c r="I10" s="869"/>
      <c r="K10" s="1576" t="s">
        <v>768</v>
      </c>
      <c r="L10" s="866" t="s">
        <v>25</v>
      </c>
      <c r="M10" s="866"/>
      <c r="N10" s="866"/>
      <c r="O10" s="866" t="s">
        <v>397</v>
      </c>
      <c r="P10" s="881">
        <f>'Оз Основная продукция'!N28</f>
        <v>0</v>
      </c>
      <c r="Q10" s="877"/>
      <c r="R10" s="869"/>
      <c r="S10" s="869"/>
      <c r="T10"/>
      <c r="U10" s="1576" t="s">
        <v>768</v>
      </c>
      <c r="V10" s="866" t="s">
        <v>25</v>
      </c>
      <c r="W10" s="866"/>
      <c r="X10" s="866"/>
      <c r="Y10" s="866" t="s">
        <v>397</v>
      </c>
      <c r="Z10" s="881">
        <f>'Оз Основная продукция'!N46</f>
        <v>0</v>
      </c>
      <c r="AA10" s="877"/>
      <c r="AB10" s="869"/>
      <c r="AC10" s="869"/>
      <c r="AE10" s="1576" t="s">
        <v>768</v>
      </c>
      <c r="AF10" s="866" t="s">
        <v>25</v>
      </c>
      <c r="AG10" s="866"/>
      <c r="AH10" s="866"/>
      <c r="AI10" s="866" t="s">
        <v>397</v>
      </c>
      <c r="AJ10" s="881">
        <f>'Оз Основная продукция'!N64</f>
        <v>20</v>
      </c>
      <c r="AK10" s="877"/>
      <c r="AL10" s="869"/>
      <c r="AM10" s="869"/>
      <c r="AO10" s="1576" t="s">
        <v>768</v>
      </c>
      <c r="AP10" s="866" t="s">
        <v>25</v>
      </c>
      <c r="AQ10" s="866"/>
      <c r="AR10" s="866"/>
      <c r="AS10" s="866" t="s">
        <v>397</v>
      </c>
      <c r="AT10" s="881">
        <f>'Оз Основная продукция'!N82</f>
        <v>40</v>
      </c>
      <c r="AU10" s="877"/>
      <c r="AV10" s="869"/>
      <c r="AW10" s="869"/>
      <c r="AY10" s="1576" t="s">
        <v>768</v>
      </c>
      <c r="AZ10" s="866" t="s">
        <v>25</v>
      </c>
      <c r="BA10" s="866"/>
      <c r="BB10" s="866"/>
      <c r="BC10" s="866" t="s">
        <v>397</v>
      </c>
      <c r="BD10" s="881">
        <f>'Оз Основная продукция'!N100</f>
        <v>0</v>
      </c>
      <c r="BE10" s="877"/>
      <c r="BF10" s="869"/>
      <c r="BG10" s="869"/>
      <c r="BH10"/>
      <c r="BI10" s="1576" t="s">
        <v>768</v>
      </c>
      <c r="BJ10" s="866" t="s">
        <v>25</v>
      </c>
      <c r="BK10" s="866"/>
      <c r="BL10" s="866"/>
      <c r="BM10" s="866" t="s">
        <v>397</v>
      </c>
      <c r="BN10" s="881">
        <f>'Оз Основная продукция'!N118</f>
        <v>0</v>
      </c>
      <c r="BO10" s="877"/>
      <c r="BP10" s="869"/>
      <c r="BQ10" s="869"/>
      <c r="BS10" s="1576" t="s">
        <v>768</v>
      </c>
      <c r="BT10" s="866" t="s">
        <v>25</v>
      </c>
      <c r="BU10" s="866"/>
      <c r="BV10" s="866"/>
      <c r="BW10" s="866" t="s">
        <v>397</v>
      </c>
      <c r="BX10" s="881">
        <f>'Оз Основная продукция'!N136</f>
        <v>0</v>
      </c>
      <c r="BY10" s="877"/>
      <c r="BZ10" s="869"/>
      <c r="CA10" s="869"/>
      <c r="CC10" s="1576" t="s">
        <v>768</v>
      </c>
      <c r="CD10" s="866" t="s">
        <v>25</v>
      </c>
      <c r="CE10" s="866"/>
      <c r="CF10" s="866"/>
      <c r="CG10" s="866" t="s">
        <v>397</v>
      </c>
      <c r="CH10" s="881">
        <f>'Оз Основная продукция'!N154</f>
        <v>0</v>
      </c>
      <c r="CI10" s="877"/>
      <c r="CJ10" s="869"/>
      <c r="CK10" s="869"/>
      <c r="CL10"/>
      <c r="CM10" s="1576" t="s">
        <v>768</v>
      </c>
      <c r="CN10" s="866" t="s">
        <v>25</v>
      </c>
      <c r="CO10" s="866"/>
      <c r="CP10" s="866"/>
      <c r="CQ10" s="866" t="s">
        <v>397</v>
      </c>
      <c r="CR10" s="881">
        <f>'Оз Основная продукция'!N172</f>
        <v>20</v>
      </c>
      <c r="CS10" s="877"/>
      <c r="CT10" s="869"/>
      <c r="CU10" s="869"/>
      <c r="CV10"/>
      <c r="CW10" s="1578" t="s">
        <v>768</v>
      </c>
      <c r="CX10" s="866" t="s">
        <v>25</v>
      </c>
      <c r="CY10" s="866"/>
      <c r="CZ10" s="866"/>
      <c r="DA10" s="866" t="s">
        <v>397</v>
      </c>
      <c r="DB10" s="881">
        <f>'Оз Основная продукция'!N190</f>
        <v>20</v>
      </c>
      <c r="DC10" s="877"/>
      <c r="DD10" s="869"/>
      <c r="DE10" s="870"/>
      <c r="DF10"/>
      <c r="DG10" s="1578" t="s">
        <v>768</v>
      </c>
      <c r="DH10" s="866" t="s">
        <v>25</v>
      </c>
      <c r="DI10" s="866"/>
      <c r="DJ10" s="866"/>
      <c r="DK10" s="866" t="s">
        <v>397</v>
      </c>
      <c r="DL10" s="881">
        <f>'Оз Основная продукция'!N208</f>
        <v>20</v>
      </c>
      <c r="DM10" s="877"/>
      <c r="DN10" s="869"/>
      <c r="DO10" s="870"/>
    </row>
    <row r="11" spans="1:119" s="864" customFormat="1" ht="28.5" customHeight="1" thickBot="1">
      <c r="A11" s="3374" t="s">
        <v>523</v>
      </c>
      <c r="B11" s="3372" t="s">
        <v>25</v>
      </c>
      <c r="C11" s="3372"/>
      <c r="D11" s="3372"/>
      <c r="E11" s="3372" t="s">
        <v>397</v>
      </c>
      <c r="F11" s="928">
        <f>'Оз Основная продукция'!N11</f>
        <v>0</v>
      </c>
      <c r="G11" s="878"/>
      <c r="H11" s="874"/>
      <c r="I11" s="874"/>
      <c r="K11" s="3374" t="s">
        <v>523</v>
      </c>
      <c r="L11" s="3372" t="s">
        <v>25</v>
      </c>
      <c r="M11" s="3372"/>
      <c r="N11" s="3372"/>
      <c r="O11" s="3372" t="s">
        <v>397</v>
      </c>
      <c r="P11" s="928">
        <f>'Оз Основная продукция'!N29</f>
        <v>0</v>
      </c>
      <c r="Q11" s="878"/>
      <c r="R11" s="874"/>
      <c r="S11" s="874"/>
      <c r="T11"/>
      <c r="U11" s="3374" t="s">
        <v>523</v>
      </c>
      <c r="V11" s="3372" t="s">
        <v>25</v>
      </c>
      <c r="W11" s="3372"/>
      <c r="X11" s="3372"/>
      <c r="Y11" s="3372" t="s">
        <v>397</v>
      </c>
      <c r="Z11" s="928">
        <f>'Оз Основная продукция'!N47</f>
        <v>0</v>
      </c>
      <c r="AA11" s="878"/>
      <c r="AB11" s="874"/>
      <c r="AC11" s="874"/>
      <c r="AE11" s="3374" t="s">
        <v>523</v>
      </c>
      <c r="AF11" s="3372" t="s">
        <v>25</v>
      </c>
      <c r="AG11" s="3372"/>
      <c r="AH11" s="3372"/>
      <c r="AI11" s="3372" t="s">
        <v>397</v>
      </c>
      <c r="AJ11" s="928">
        <f>'Оз Основная продукция'!N65</f>
        <v>10</v>
      </c>
      <c r="AK11" s="878"/>
      <c r="AL11" s="874"/>
      <c r="AM11" s="874"/>
      <c r="AO11" s="3374" t="s">
        <v>523</v>
      </c>
      <c r="AP11" s="3372" t="s">
        <v>25</v>
      </c>
      <c r="AQ11" s="3372"/>
      <c r="AR11" s="3372"/>
      <c r="AS11" s="3372" t="s">
        <v>397</v>
      </c>
      <c r="AT11" s="928">
        <f>'Оз Основная продукция'!N83</f>
        <v>0</v>
      </c>
      <c r="AU11" s="878"/>
      <c r="AV11" s="874"/>
      <c r="AW11" s="874"/>
      <c r="AY11" s="3374" t="s">
        <v>523</v>
      </c>
      <c r="AZ11" s="3372" t="s">
        <v>25</v>
      </c>
      <c r="BA11" s="3372"/>
      <c r="BB11" s="3372"/>
      <c r="BC11" s="3372" t="s">
        <v>397</v>
      </c>
      <c r="BD11" s="928">
        <f>'Оз Основная продукция'!N101</f>
        <v>0</v>
      </c>
      <c r="BE11" s="878"/>
      <c r="BF11" s="874"/>
      <c r="BG11" s="874"/>
      <c r="BH11"/>
      <c r="BI11" s="3374" t="s">
        <v>523</v>
      </c>
      <c r="BJ11" s="3372" t="s">
        <v>25</v>
      </c>
      <c r="BK11" s="3372"/>
      <c r="BL11" s="3372"/>
      <c r="BM11" s="3372" t="s">
        <v>397</v>
      </c>
      <c r="BN11" s="928">
        <f>'Оз Основная продукция'!N119</f>
        <v>0</v>
      </c>
      <c r="BO11" s="878"/>
      <c r="BP11" s="874"/>
      <c r="BQ11" s="874"/>
      <c r="BS11" s="3374" t="s">
        <v>523</v>
      </c>
      <c r="BT11" s="3372" t="s">
        <v>25</v>
      </c>
      <c r="BU11" s="3372"/>
      <c r="BV11" s="3372"/>
      <c r="BW11" s="3372" t="s">
        <v>397</v>
      </c>
      <c r="BX11" s="928">
        <f>'Оз Основная продукция'!N137</f>
        <v>0</v>
      </c>
      <c r="BY11" s="878"/>
      <c r="BZ11" s="874"/>
      <c r="CA11" s="874"/>
      <c r="CC11" s="3374" t="s">
        <v>523</v>
      </c>
      <c r="CD11" s="3372" t="s">
        <v>25</v>
      </c>
      <c r="CE11" s="3372"/>
      <c r="CF11" s="3372"/>
      <c r="CG11" s="3372" t="s">
        <v>397</v>
      </c>
      <c r="CH11" s="928">
        <f>'Оз Основная продукция'!N155</f>
        <v>0</v>
      </c>
      <c r="CI11" s="878"/>
      <c r="CJ11" s="874"/>
      <c r="CK11" s="874"/>
      <c r="CL11"/>
      <c r="CM11" s="3374" t="s">
        <v>523</v>
      </c>
      <c r="CN11" s="3372" t="s">
        <v>25</v>
      </c>
      <c r="CO11" s="3372"/>
      <c r="CP11" s="3372"/>
      <c r="CQ11" s="3372" t="s">
        <v>397</v>
      </c>
      <c r="CR11" s="928">
        <f>'Оз Основная продукция'!N173</f>
        <v>0</v>
      </c>
      <c r="CS11" s="878"/>
      <c r="CT11" s="874"/>
      <c r="CU11" s="874"/>
      <c r="CV11"/>
      <c r="CW11" s="3398" t="s">
        <v>523</v>
      </c>
      <c r="CX11" s="866" t="s">
        <v>25</v>
      </c>
      <c r="CY11" s="926"/>
      <c r="CZ11" s="926"/>
      <c r="DA11" s="926"/>
      <c r="DB11" s="1846">
        <f>'Оз Основная продукция'!N191</f>
        <v>0</v>
      </c>
      <c r="DC11" s="1841"/>
      <c r="DD11" s="1842"/>
      <c r="DE11" s="2576"/>
      <c r="DF11"/>
      <c r="DG11" s="3398" t="s">
        <v>523</v>
      </c>
      <c r="DH11" s="866" t="s">
        <v>25</v>
      </c>
      <c r="DI11" s="926"/>
      <c r="DJ11" s="926"/>
      <c r="DK11" s="926"/>
      <c r="DL11" s="881">
        <f>'Оз Основная продукция'!N209</f>
        <v>5</v>
      </c>
      <c r="DM11" s="1841"/>
      <c r="DN11" s="1842"/>
      <c r="DO11" s="2576"/>
    </row>
    <row r="12" spans="1:119" s="864" customFormat="1" ht="28.5" customHeight="1">
      <c r="A12" s="3066" t="s">
        <v>39</v>
      </c>
      <c r="B12" s="1274" t="s">
        <v>398</v>
      </c>
      <c r="C12" s="3067"/>
      <c r="D12" s="867">
        <f>C12/0.5</f>
        <v>0</v>
      </c>
      <c r="E12" s="1274">
        <f>ROUNDUP(D12,0)+'Оз Основная продукция'!R5</f>
        <v>16</v>
      </c>
      <c r="F12" s="1097">
        <f>E12*0.5</f>
        <v>8</v>
      </c>
      <c r="G12" s="931"/>
      <c r="H12" s="932"/>
      <c r="I12" s="933"/>
      <c r="K12" s="3066" t="s">
        <v>39</v>
      </c>
      <c r="L12" s="1274" t="s">
        <v>398</v>
      </c>
      <c r="M12" s="3067"/>
      <c r="N12" s="867">
        <v>0</v>
      </c>
      <c r="O12" s="1274">
        <f>ROUNDUP(N12,0)+'Оз Основная продукция'!Q23</f>
        <v>10</v>
      </c>
      <c r="P12" s="1097">
        <f>O12*0.5</f>
        <v>5</v>
      </c>
      <c r="Q12" s="931"/>
      <c r="R12" s="932"/>
      <c r="S12" s="933"/>
      <c r="T12"/>
      <c r="U12" s="3066" t="s">
        <v>39</v>
      </c>
      <c r="V12" s="1274" t="s">
        <v>398</v>
      </c>
      <c r="W12" s="3067"/>
      <c r="X12" s="867">
        <v>0</v>
      </c>
      <c r="Y12" s="1274">
        <f>ROUNDUP(X12,0)+'Оз Основная продукция'!R41</f>
        <v>16</v>
      </c>
      <c r="Z12" s="1097">
        <f>Y12*0.5</f>
        <v>8</v>
      </c>
      <c r="AA12" s="931"/>
      <c r="AB12" s="932"/>
      <c r="AC12" s="933"/>
      <c r="AE12" s="3066" t="s">
        <v>39</v>
      </c>
      <c r="AF12" s="1274" t="s">
        <v>398</v>
      </c>
      <c r="AG12" s="3067"/>
      <c r="AH12" s="867">
        <v>0</v>
      </c>
      <c r="AI12" s="1274">
        <f>ROUNDUP(AH12,0)+'Оз Основная продукция'!R59</f>
        <v>12</v>
      </c>
      <c r="AJ12" s="1097">
        <f>AI12*0.5</f>
        <v>6</v>
      </c>
      <c r="AK12" s="931"/>
      <c r="AL12" s="932"/>
      <c r="AM12" s="933"/>
      <c r="AO12" s="3066" t="s">
        <v>39</v>
      </c>
      <c r="AP12" s="1274" t="s">
        <v>398</v>
      </c>
      <c r="AQ12" s="3067"/>
      <c r="AR12" s="867">
        <v>0</v>
      </c>
      <c r="AS12" s="1274">
        <f>ROUNDUP(AR12,0)+'Оз Основная продукция'!R77</f>
        <v>20</v>
      </c>
      <c r="AT12" s="1097">
        <f>AS12*0.5</f>
        <v>10</v>
      </c>
      <c r="AU12" s="931"/>
      <c r="AV12" s="932"/>
      <c r="AW12" s="933"/>
      <c r="AY12" s="3066" t="s">
        <v>39</v>
      </c>
      <c r="AZ12" s="1274" t="s">
        <v>398</v>
      </c>
      <c r="BA12" s="3067"/>
      <c r="BB12" s="867">
        <v>0</v>
      </c>
      <c r="BC12" s="1274">
        <f>ROUNDUP(BB12,0)+'Оз Основная продукция'!R95</f>
        <v>24</v>
      </c>
      <c r="BD12" s="1097">
        <f>BC12*0.5</f>
        <v>12</v>
      </c>
      <c r="BE12" s="931"/>
      <c r="BF12" s="932"/>
      <c r="BG12" s="933"/>
      <c r="BH12"/>
      <c r="BI12" s="3066" t="s">
        <v>39</v>
      </c>
      <c r="BJ12" s="1274" t="s">
        <v>398</v>
      </c>
      <c r="BK12" s="3067"/>
      <c r="BL12" s="867">
        <v>0</v>
      </c>
      <c r="BM12" s="1274">
        <f>ROUNDUP(BL12,0)+'Оз Основная продукция'!Q113</f>
        <v>0</v>
      </c>
      <c r="BN12" s="1097">
        <f>BM12*0.5</f>
        <v>0</v>
      </c>
      <c r="BO12" s="931"/>
      <c r="BP12" s="932"/>
      <c r="BQ12" s="933"/>
      <c r="BS12" s="3066" t="s">
        <v>39</v>
      </c>
      <c r="BT12" s="1274" t="s">
        <v>398</v>
      </c>
      <c r="BU12" s="3067"/>
      <c r="BV12" s="867">
        <v>0</v>
      </c>
      <c r="BW12" s="1274">
        <f>ROUNDUP(BV12,0)+'Оз Основная продукция'!Q131</f>
        <v>0</v>
      </c>
      <c r="BX12" s="1097">
        <f>BW12*0.5</f>
        <v>0</v>
      </c>
      <c r="BY12" s="931"/>
      <c r="BZ12" s="932"/>
      <c r="CA12" s="933"/>
      <c r="CC12" s="3066" t="s">
        <v>39</v>
      </c>
      <c r="CD12" s="1274" t="s">
        <v>398</v>
      </c>
      <c r="CE12" s="3067"/>
      <c r="CF12" s="867">
        <v>0</v>
      </c>
      <c r="CG12" s="1274">
        <f>ROUNDUP(CF12,0)+'Оз Основная продукция'!R149</f>
        <v>4</v>
      </c>
      <c r="CH12" s="1097">
        <f>CG12*0.5</f>
        <v>2</v>
      </c>
      <c r="CI12" s="931"/>
      <c r="CJ12" s="932"/>
      <c r="CK12" s="933"/>
      <c r="CL12"/>
      <c r="CM12" s="3066" t="s">
        <v>39</v>
      </c>
      <c r="CN12" s="1274" t="s">
        <v>398</v>
      </c>
      <c r="CO12" s="3067"/>
      <c r="CP12" s="867">
        <v>0</v>
      </c>
      <c r="CQ12" s="1274">
        <f>ROUNDUP(CP12,0)+'Оз Основная продукция'!R167</f>
        <v>0</v>
      </c>
      <c r="CR12" s="1097">
        <f>CQ12*0.5</f>
        <v>0</v>
      </c>
      <c r="CS12" s="931"/>
      <c r="CT12" s="932"/>
      <c r="CU12" s="933"/>
      <c r="CV12"/>
      <c r="CW12" s="3066" t="s">
        <v>39</v>
      </c>
      <c r="CX12" s="1274" t="s">
        <v>398</v>
      </c>
      <c r="CY12" s="3067"/>
      <c r="CZ12" s="867">
        <v>0</v>
      </c>
      <c r="DA12" s="1274">
        <f>ROUNDUP(CZ12,0)+'Оз Основная продукция'!R185</f>
        <v>10</v>
      </c>
      <c r="DB12" s="1097">
        <f>DA12*0.5</f>
        <v>5</v>
      </c>
      <c r="DC12" s="931"/>
      <c r="DD12" s="932"/>
      <c r="DE12" s="933"/>
      <c r="DF12"/>
      <c r="DG12" s="3066" t="s">
        <v>39</v>
      </c>
      <c r="DH12" s="1274" t="s">
        <v>398</v>
      </c>
      <c r="DI12" s="3067"/>
      <c r="DJ12" s="867">
        <v>0</v>
      </c>
      <c r="DK12" s="1274">
        <f>'Оз Основная продукция'!R203</f>
        <v>18</v>
      </c>
      <c r="DL12" s="1097">
        <f>DK12*0.5</f>
        <v>9</v>
      </c>
      <c r="DM12" s="931"/>
      <c r="DN12" s="932"/>
      <c r="DO12" s="933"/>
    </row>
    <row r="13" spans="1:119" s="864" customFormat="1" ht="28.5" customHeight="1">
      <c r="A13" s="1579" t="s">
        <v>44</v>
      </c>
      <c r="B13" s="891" t="s">
        <v>398</v>
      </c>
      <c r="C13" s="1450"/>
      <c r="D13" s="866">
        <f>C13/0.5</f>
        <v>0</v>
      </c>
      <c r="E13" s="891">
        <f>ROUNDUP(D13,0)+'Оз Основная продукция'!R6</f>
        <v>14</v>
      </c>
      <c r="F13" s="945">
        <f>E13*0.5</f>
        <v>7</v>
      </c>
      <c r="G13" s="877"/>
      <c r="H13" s="869"/>
      <c r="I13" s="870"/>
      <c r="K13" s="1579" t="s">
        <v>44</v>
      </c>
      <c r="L13" s="891" t="s">
        <v>398</v>
      </c>
      <c r="M13" s="1450"/>
      <c r="N13" s="866">
        <v>0</v>
      </c>
      <c r="O13" s="1274">
        <f>ROUNDUP(N13,0)+'Оз Основная продукция'!Q24</f>
        <v>11</v>
      </c>
      <c r="P13" s="945">
        <f t="shared" ref="P13" si="0">O13*0.5</f>
        <v>5.5</v>
      </c>
      <c r="Q13" s="877"/>
      <c r="R13" s="869"/>
      <c r="S13" s="870"/>
      <c r="T13"/>
      <c r="U13" s="1579" t="s">
        <v>44</v>
      </c>
      <c r="V13" s="891" t="s">
        <v>398</v>
      </c>
      <c r="W13" s="1450"/>
      <c r="X13" s="866">
        <v>0</v>
      </c>
      <c r="Y13" s="891">
        <f>ROUNDUP(X13,0)+'Оз Основная продукция'!R42</f>
        <v>8</v>
      </c>
      <c r="Z13" s="945">
        <f t="shared" ref="Z13" si="1">Y13*0.5</f>
        <v>4</v>
      </c>
      <c r="AA13" s="877"/>
      <c r="AB13" s="869"/>
      <c r="AC13" s="870"/>
      <c r="AE13" s="1579" t="s">
        <v>44</v>
      </c>
      <c r="AF13" s="891" t="s">
        <v>398</v>
      </c>
      <c r="AG13" s="1450"/>
      <c r="AH13" s="866">
        <v>0</v>
      </c>
      <c r="AI13" s="1274">
        <f>ROUNDUP(AH13,0)+'Оз Основная продукция'!R60</f>
        <v>5</v>
      </c>
      <c r="AJ13" s="945">
        <f t="shared" ref="AJ13" si="2">AI13*0.5</f>
        <v>2.5</v>
      </c>
      <c r="AK13" s="877"/>
      <c r="AL13" s="869"/>
      <c r="AM13" s="870"/>
      <c r="AO13" s="1579" t="s">
        <v>44</v>
      </c>
      <c r="AP13" s="891" t="s">
        <v>398</v>
      </c>
      <c r="AQ13" s="1450"/>
      <c r="AR13" s="866">
        <v>0</v>
      </c>
      <c r="AS13" s="891">
        <f>ROUNDUP(AR13,0)+'Оз Основная продукция'!R78</f>
        <v>16</v>
      </c>
      <c r="AT13" s="945">
        <f t="shared" ref="AT13" si="3">AS13*0.5</f>
        <v>8</v>
      </c>
      <c r="AU13" s="877"/>
      <c r="AV13" s="869"/>
      <c r="AW13" s="870"/>
      <c r="AY13" s="1579" t="s">
        <v>44</v>
      </c>
      <c r="AZ13" s="891" t="s">
        <v>398</v>
      </c>
      <c r="BA13" s="1450"/>
      <c r="BB13" s="866">
        <v>0</v>
      </c>
      <c r="BC13" s="891">
        <f>ROUNDUP(BB13,0)+'Оз Основная продукция'!R96</f>
        <v>10</v>
      </c>
      <c r="BD13" s="945">
        <f t="shared" ref="BD13" si="4">BC13*0.5</f>
        <v>5</v>
      </c>
      <c r="BE13" s="877"/>
      <c r="BF13" s="869"/>
      <c r="BG13" s="870"/>
      <c r="BH13"/>
      <c r="BI13" s="1579" t="s">
        <v>44</v>
      </c>
      <c r="BJ13" s="891" t="s">
        <v>398</v>
      </c>
      <c r="BK13" s="1450"/>
      <c r="BL13" s="866">
        <v>0</v>
      </c>
      <c r="BM13" s="1274">
        <f>ROUNDUP(BL13,0)+'Оз Основная продукция'!Q114</f>
        <v>0</v>
      </c>
      <c r="BN13" s="945">
        <f t="shared" ref="BN13" si="5">BM13*0.5</f>
        <v>0</v>
      </c>
      <c r="BO13" s="877"/>
      <c r="BP13" s="869"/>
      <c r="BQ13" s="870"/>
      <c r="BS13" s="1579" t="s">
        <v>44</v>
      </c>
      <c r="BT13" s="891" t="s">
        <v>398</v>
      </c>
      <c r="BU13" s="1450"/>
      <c r="BV13" s="866">
        <v>0</v>
      </c>
      <c r="BW13" s="1274">
        <f>ROUNDUP(BV13,0)+'Оз Основная продукция'!Q132</f>
        <v>0</v>
      </c>
      <c r="BX13" s="945">
        <f t="shared" ref="BX13" si="6">BW13*0.5</f>
        <v>0</v>
      </c>
      <c r="BY13" s="877"/>
      <c r="BZ13" s="869"/>
      <c r="CA13" s="870"/>
      <c r="CC13" s="1579" t="s">
        <v>44</v>
      </c>
      <c r="CD13" s="891" t="s">
        <v>398</v>
      </c>
      <c r="CE13" s="1450"/>
      <c r="CF13" s="866">
        <v>0</v>
      </c>
      <c r="CG13" s="1274">
        <f>ROUNDUP(CF13,0)+'Оз Основная продукция'!R150</f>
        <v>3</v>
      </c>
      <c r="CH13" s="945">
        <f t="shared" ref="CH13" si="7">CG13*0.5</f>
        <v>1.5</v>
      </c>
      <c r="CI13" s="877"/>
      <c r="CJ13" s="869"/>
      <c r="CK13" s="870"/>
      <c r="CL13"/>
      <c r="CM13" s="1579" t="s">
        <v>44</v>
      </c>
      <c r="CN13" s="891" t="s">
        <v>398</v>
      </c>
      <c r="CO13" s="1450"/>
      <c r="CP13" s="866">
        <v>0</v>
      </c>
      <c r="CQ13" s="891">
        <f>ROUNDUP(CP13,0)+'Оз Основная продукция'!R168</f>
        <v>3</v>
      </c>
      <c r="CR13" s="945">
        <f t="shared" ref="CR13" si="8">CQ13*0.5</f>
        <v>1.5</v>
      </c>
      <c r="CS13" s="877"/>
      <c r="CT13" s="869"/>
      <c r="CU13" s="870"/>
      <c r="CV13"/>
      <c r="CW13" s="1579" t="s">
        <v>44</v>
      </c>
      <c r="CX13" s="891" t="s">
        <v>398</v>
      </c>
      <c r="CY13" s="1450"/>
      <c r="CZ13" s="866">
        <v>0</v>
      </c>
      <c r="DA13" s="1274">
        <f>ROUNDUP(CZ13,0)+'Оз Основная продукция'!R186</f>
        <v>4</v>
      </c>
      <c r="DB13" s="945">
        <f t="shared" ref="DB13" si="9">DA13*0.5</f>
        <v>2</v>
      </c>
      <c r="DC13" s="877"/>
      <c r="DD13" s="869"/>
      <c r="DE13" s="870"/>
      <c r="DF13"/>
      <c r="DG13" s="1579" t="s">
        <v>44</v>
      </c>
      <c r="DH13" s="891" t="s">
        <v>398</v>
      </c>
      <c r="DI13" s="1450"/>
      <c r="DJ13" s="866">
        <v>0</v>
      </c>
      <c r="DK13" s="1274">
        <f>'Оз Основная продукция'!R204</f>
        <v>10</v>
      </c>
      <c r="DL13" s="945">
        <f t="shared" ref="DL13" si="10">DK13*0.5</f>
        <v>5</v>
      </c>
      <c r="DM13" s="877"/>
      <c r="DN13" s="869"/>
      <c r="DO13" s="870"/>
    </row>
    <row r="14" spans="1:119" s="864" customFormat="1" ht="28.5" customHeight="1">
      <c r="A14" s="1579" t="s">
        <v>45</v>
      </c>
      <c r="B14" s="891" t="s">
        <v>398</v>
      </c>
      <c r="C14" s="1450"/>
      <c r="D14" s="866">
        <v>0</v>
      </c>
      <c r="E14" s="891">
        <f>ROUNDUP(D14,0)+'Оз Основная продукция'!R7</f>
        <v>6</v>
      </c>
      <c r="F14" s="945"/>
      <c r="G14" s="877"/>
      <c r="H14" s="869"/>
      <c r="I14" s="870"/>
      <c r="K14" s="1579" t="s">
        <v>45</v>
      </c>
      <c r="L14" s="891" t="s">
        <v>398</v>
      </c>
      <c r="M14" s="1450"/>
      <c r="N14" s="866">
        <v>0</v>
      </c>
      <c r="O14" s="1274">
        <f>ROUNDUP(N14,0)+'Оз Основная продукция'!Q25</f>
        <v>14</v>
      </c>
      <c r="P14" s="945"/>
      <c r="Q14" s="877"/>
      <c r="R14" s="869"/>
      <c r="S14" s="870"/>
      <c r="T14"/>
      <c r="U14" s="1579" t="s">
        <v>45</v>
      </c>
      <c r="V14" s="891" t="s">
        <v>398</v>
      </c>
      <c r="W14" s="1450"/>
      <c r="X14" s="866">
        <v>0</v>
      </c>
      <c r="Y14" s="891">
        <f>ROUNDUP(X14,0)+'Оз Основная продукция'!R43</f>
        <v>6</v>
      </c>
      <c r="Z14" s="945"/>
      <c r="AA14" s="877"/>
      <c r="AB14" s="869"/>
      <c r="AC14" s="870"/>
      <c r="AE14" s="1579" t="s">
        <v>45</v>
      </c>
      <c r="AF14" s="891" t="s">
        <v>398</v>
      </c>
      <c r="AG14" s="1450"/>
      <c r="AH14" s="866">
        <v>0</v>
      </c>
      <c r="AI14" s="1274">
        <f>ROUNDUP(AH14,0)+'Оз Основная продукция'!R61</f>
        <v>2</v>
      </c>
      <c r="AJ14" s="945"/>
      <c r="AK14" s="877"/>
      <c r="AL14" s="869"/>
      <c r="AM14" s="870"/>
      <c r="AO14" s="1579" t="s">
        <v>45</v>
      </c>
      <c r="AP14" s="891" t="s">
        <v>398</v>
      </c>
      <c r="AQ14" s="1450"/>
      <c r="AR14" s="866">
        <v>0</v>
      </c>
      <c r="AS14" s="891">
        <f>ROUNDUP(AR14,0)+'Оз Основная продукция'!R79</f>
        <v>8</v>
      </c>
      <c r="AT14" s="945"/>
      <c r="AU14" s="877"/>
      <c r="AV14" s="869"/>
      <c r="AW14" s="870"/>
      <c r="AY14" s="1579" t="s">
        <v>45</v>
      </c>
      <c r="AZ14" s="891" t="s">
        <v>398</v>
      </c>
      <c r="BA14" s="1450"/>
      <c r="BB14" s="866">
        <v>0</v>
      </c>
      <c r="BC14" s="891">
        <f>ROUNDUP(BB14,0)+'Оз Основная продукция'!R97</f>
        <v>8</v>
      </c>
      <c r="BD14" s="945"/>
      <c r="BE14" s="877"/>
      <c r="BF14" s="869"/>
      <c r="BG14" s="870"/>
      <c r="BH14"/>
      <c r="BI14" s="1579" t="s">
        <v>45</v>
      </c>
      <c r="BJ14" s="891" t="s">
        <v>398</v>
      </c>
      <c r="BK14" s="1450"/>
      <c r="BL14" s="866">
        <v>0</v>
      </c>
      <c r="BM14" s="1274">
        <f>ROUNDUP(BL14,0)+'Оз Основная продукция'!Q115</f>
        <v>0</v>
      </c>
      <c r="BN14" s="945"/>
      <c r="BO14" s="877"/>
      <c r="BP14" s="869"/>
      <c r="BQ14" s="870"/>
      <c r="BS14" s="1579" t="s">
        <v>45</v>
      </c>
      <c r="BT14" s="891" t="s">
        <v>398</v>
      </c>
      <c r="BU14" s="1450"/>
      <c r="BV14" s="866">
        <v>0</v>
      </c>
      <c r="BW14" s="1274">
        <f>ROUNDUP(BV14,0)+'Оз Основная продукция'!Q133</f>
        <v>0</v>
      </c>
      <c r="BX14" s="945"/>
      <c r="BY14" s="877"/>
      <c r="BZ14" s="869"/>
      <c r="CA14" s="870"/>
      <c r="CC14" s="1579" t="s">
        <v>45</v>
      </c>
      <c r="CD14" s="891" t="s">
        <v>398</v>
      </c>
      <c r="CE14" s="1450"/>
      <c r="CF14" s="866">
        <v>0</v>
      </c>
      <c r="CG14" s="1274">
        <f>ROUNDUP(CF14,0)+'Оз Основная продукция'!R151</f>
        <v>0</v>
      </c>
      <c r="CH14" s="945"/>
      <c r="CI14" s="877"/>
      <c r="CJ14" s="869"/>
      <c r="CK14" s="870"/>
      <c r="CL14"/>
      <c r="CM14" s="1579" t="s">
        <v>45</v>
      </c>
      <c r="CN14" s="891" t="s">
        <v>398</v>
      </c>
      <c r="CO14" s="1450"/>
      <c r="CP14" s="866">
        <v>0</v>
      </c>
      <c r="CQ14" s="891">
        <f>ROUNDUP(CP14,0)+'Оз Основная продукция'!R169</f>
        <v>2</v>
      </c>
      <c r="CR14" s="945"/>
      <c r="CS14" s="877"/>
      <c r="CT14" s="869"/>
      <c r="CU14" s="870"/>
      <c r="CV14"/>
      <c r="CW14" s="1579" t="s">
        <v>45</v>
      </c>
      <c r="CX14" s="891" t="s">
        <v>398</v>
      </c>
      <c r="CY14" s="1450"/>
      <c r="CZ14" s="866">
        <v>0</v>
      </c>
      <c r="DA14" s="1274">
        <f>ROUNDUP(CZ14,0)+'Оз Основная продукция'!R187</f>
        <v>0</v>
      </c>
      <c r="DB14" s="945"/>
      <c r="DC14" s="877"/>
      <c r="DD14" s="869"/>
      <c r="DE14" s="870"/>
      <c r="DF14"/>
      <c r="DG14" s="1579" t="s">
        <v>45</v>
      </c>
      <c r="DH14" s="891" t="s">
        <v>398</v>
      </c>
      <c r="DI14" s="1450"/>
      <c r="DJ14" s="866">
        <v>0</v>
      </c>
      <c r="DK14" s="1274">
        <f>'Оз Основная продукция'!R205</f>
        <v>1</v>
      </c>
      <c r="DL14" s="945"/>
      <c r="DM14" s="877"/>
      <c r="DN14" s="869"/>
      <c r="DO14" s="870"/>
    </row>
    <row r="15" spans="1:119" s="864" customFormat="1" ht="28.5" customHeight="1">
      <c r="A15" s="1579" t="s">
        <v>458</v>
      </c>
      <c r="B15" s="891" t="s">
        <v>398</v>
      </c>
      <c r="C15" s="1450"/>
      <c r="D15" s="866">
        <v>0</v>
      </c>
      <c r="E15" s="891">
        <f>ROUNDUP(D15,0)+'Оз Основная продукция'!R8</f>
        <v>20</v>
      </c>
      <c r="F15" s="945">
        <f>E15</f>
        <v>20</v>
      </c>
      <c r="G15" s="877"/>
      <c r="H15" s="869"/>
      <c r="I15" s="870"/>
      <c r="K15" s="1579" t="s">
        <v>458</v>
      </c>
      <c r="L15" s="891" t="s">
        <v>398</v>
      </c>
      <c r="M15" s="1450"/>
      <c r="N15" s="866">
        <v>0</v>
      </c>
      <c r="O15" s="1274">
        <f>ROUNDUP(N15,0)+'Оз Основная продукция'!Q26</f>
        <v>5</v>
      </c>
      <c r="P15" s="945">
        <f>O15</f>
        <v>5</v>
      </c>
      <c r="Q15" s="877"/>
      <c r="R15" s="869"/>
      <c r="S15" s="870"/>
      <c r="T15"/>
      <c r="U15" s="1579" t="s">
        <v>458</v>
      </c>
      <c r="V15" s="891" t="s">
        <v>398</v>
      </c>
      <c r="W15" s="1450"/>
      <c r="X15" s="866">
        <v>0</v>
      </c>
      <c r="Y15" s="891">
        <f>ROUNDUP(X15,0)+'Оз Основная продукция'!R44</f>
        <v>10</v>
      </c>
      <c r="Z15" s="945">
        <f>Y15</f>
        <v>10</v>
      </c>
      <c r="AA15" s="877"/>
      <c r="AB15" s="869"/>
      <c r="AC15" s="870"/>
      <c r="AE15" s="1579" t="s">
        <v>458</v>
      </c>
      <c r="AF15" s="891" t="s">
        <v>398</v>
      </c>
      <c r="AG15" s="1450"/>
      <c r="AH15" s="866">
        <v>0</v>
      </c>
      <c r="AI15" s="1274">
        <f>ROUNDUP(AH15,0)+'Оз Основная продукция'!R62</f>
        <v>10</v>
      </c>
      <c r="AJ15" s="945">
        <f>AI15</f>
        <v>10</v>
      </c>
      <c r="AK15" s="877"/>
      <c r="AL15" s="869"/>
      <c r="AM15" s="870"/>
      <c r="AO15" s="1579" t="s">
        <v>458</v>
      </c>
      <c r="AP15" s="891" t="s">
        <v>398</v>
      </c>
      <c r="AQ15" s="1450"/>
      <c r="AR15" s="866">
        <v>0</v>
      </c>
      <c r="AS15" s="891">
        <f>ROUNDUP(AR15,0)+'Оз Основная продукция'!R80</f>
        <v>20</v>
      </c>
      <c r="AT15" s="945">
        <f>AS15</f>
        <v>20</v>
      </c>
      <c r="AU15" s="877"/>
      <c r="AV15" s="869"/>
      <c r="AW15" s="870"/>
      <c r="AY15" s="1579" t="s">
        <v>458</v>
      </c>
      <c r="AZ15" s="891" t="s">
        <v>398</v>
      </c>
      <c r="BA15" s="1450"/>
      <c r="BB15" s="866">
        <v>0</v>
      </c>
      <c r="BC15" s="891">
        <f>ROUNDUP(BB15,0)+'Оз Основная продукция'!R98</f>
        <v>10</v>
      </c>
      <c r="BD15" s="945">
        <f>BC15</f>
        <v>10</v>
      </c>
      <c r="BE15" s="877"/>
      <c r="BF15" s="869"/>
      <c r="BG15" s="870"/>
      <c r="BH15"/>
      <c r="BI15" s="1579" t="s">
        <v>458</v>
      </c>
      <c r="BJ15" s="891" t="s">
        <v>398</v>
      </c>
      <c r="BK15" s="1450"/>
      <c r="BL15" s="866">
        <v>0</v>
      </c>
      <c r="BM15" s="1274">
        <f>ROUNDUP(BL15,0)+'Оз Основная продукция'!Q116</f>
        <v>0</v>
      </c>
      <c r="BN15" s="945">
        <f>BM15</f>
        <v>0</v>
      </c>
      <c r="BO15" s="877"/>
      <c r="BP15" s="869"/>
      <c r="BQ15" s="870"/>
      <c r="BS15" s="1579" t="s">
        <v>458</v>
      </c>
      <c r="BT15" s="891" t="s">
        <v>398</v>
      </c>
      <c r="BU15" s="1450"/>
      <c r="BV15" s="866">
        <v>0</v>
      </c>
      <c r="BW15" s="1274">
        <f>ROUNDUP(BV15,0)+'Оз Основная продукция'!Q134</f>
        <v>0</v>
      </c>
      <c r="BX15" s="945">
        <f>BW15</f>
        <v>0</v>
      </c>
      <c r="BY15" s="877"/>
      <c r="BZ15" s="869"/>
      <c r="CA15" s="870"/>
      <c r="CC15" s="1579" t="s">
        <v>458</v>
      </c>
      <c r="CD15" s="891" t="s">
        <v>398</v>
      </c>
      <c r="CE15" s="1450"/>
      <c r="CF15" s="866">
        <v>0</v>
      </c>
      <c r="CG15" s="1274">
        <f>ROUNDUP(CF15,0)+'Оз Основная продукция'!R152</f>
        <v>5</v>
      </c>
      <c r="CH15" s="945">
        <f>CG15</f>
        <v>5</v>
      </c>
      <c r="CI15" s="877"/>
      <c r="CJ15" s="869"/>
      <c r="CK15" s="870"/>
      <c r="CL15"/>
      <c r="CM15" s="1579" t="s">
        <v>458</v>
      </c>
      <c r="CN15" s="891" t="s">
        <v>398</v>
      </c>
      <c r="CO15" s="1450"/>
      <c r="CP15" s="866">
        <v>0</v>
      </c>
      <c r="CQ15" s="891">
        <f>ROUNDUP(CP15,0)+'Оз Основная продукция'!R170</f>
        <v>5</v>
      </c>
      <c r="CR15" s="945">
        <f>CQ15</f>
        <v>5</v>
      </c>
      <c r="CS15" s="877"/>
      <c r="CT15" s="869"/>
      <c r="CU15" s="870"/>
      <c r="CV15"/>
      <c r="CW15" s="1579" t="s">
        <v>458</v>
      </c>
      <c r="CX15" s="891" t="s">
        <v>398</v>
      </c>
      <c r="CY15" s="1450"/>
      <c r="CZ15" s="866">
        <v>0</v>
      </c>
      <c r="DA15" s="1274">
        <f>ROUNDUP(CZ15,0)+'Оз Основная продукция'!R188</f>
        <v>10</v>
      </c>
      <c r="DB15" s="945">
        <f>DA15</f>
        <v>10</v>
      </c>
      <c r="DC15" s="877"/>
      <c r="DD15" s="869"/>
      <c r="DE15" s="870"/>
      <c r="DF15"/>
      <c r="DG15" s="1579" t="s">
        <v>458</v>
      </c>
      <c r="DH15" s="891" t="s">
        <v>398</v>
      </c>
      <c r="DI15" s="1450"/>
      <c r="DJ15" s="866">
        <v>0</v>
      </c>
      <c r="DK15" s="1274">
        <f>'Оз Основная продукция'!R206</f>
        <v>5</v>
      </c>
      <c r="DL15" s="945">
        <f>DK15</f>
        <v>5</v>
      </c>
      <c r="DM15" s="877"/>
      <c r="DN15" s="869"/>
      <c r="DO15" s="870"/>
    </row>
    <row r="16" spans="1:119" s="864" customFormat="1" ht="28.5" customHeight="1">
      <c r="A16" s="2685" t="s">
        <v>735</v>
      </c>
      <c r="B16" s="866" t="s">
        <v>25</v>
      </c>
      <c r="C16" s="1450"/>
      <c r="D16" s="866">
        <v>0</v>
      </c>
      <c r="E16" s="891">
        <f>ROUNDUP(D16,0)+'Оз Основная продукция'!R9</f>
        <v>0</v>
      </c>
      <c r="F16" s="3061">
        <f>E16*1</f>
        <v>0</v>
      </c>
      <c r="G16" s="877"/>
      <c r="H16" s="869"/>
      <c r="I16" s="870"/>
      <c r="K16" s="2685" t="s">
        <v>735</v>
      </c>
      <c r="L16" s="866" t="s">
        <v>25</v>
      </c>
      <c r="M16" s="1450"/>
      <c r="N16" s="866">
        <v>0</v>
      </c>
      <c r="O16" s="1274">
        <f>ROUNDUP(N16,0)+'Оз Основная продукция'!Q27</f>
        <v>0</v>
      </c>
      <c r="P16" s="3061">
        <f>O16*1</f>
        <v>0</v>
      </c>
      <c r="Q16" s="877"/>
      <c r="R16" s="869"/>
      <c r="S16" s="870"/>
      <c r="T16"/>
      <c r="U16" s="2685" t="s">
        <v>735</v>
      </c>
      <c r="V16" s="866" t="s">
        <v>25</v>
      </c>
      <c r="W16" s="1450"/>
      <c r="X16" s="866">
        <v>8</v>
      </c>
      <c r="Y16" s="891">
        <v>0</v>
      </c>
      <c r="Z16" s="3061">
        <f>Y16*1</f>
        <v>0</v>
      </c>
      <c r="AA16" s="877"/>
      <c r="AB16" s="869"/>
      <c r="AC16" s="870"/>
      <c r="AE16" s="2685" t="s">
        <v>735</v>
      </c>
      <c r="AF16" s="866" t="s">
        <v>25</v>
      </c>
      <c r="AG16" s="1450"/>
      <c r="AH16" s="866">
        <v>0</v>
      </c>
      <c r="AI16" s="1274">
        <f>ROUNDUP(AH16,0)+'Оз Основная продукция'!R63</f>
        <v>0</v>
      </c>
      <c r="AJ16" s="3061">
        <f>AI16*1</f>
        <v>0</v>
      </c>
      <c r="AK16" s="877"/>
      <c r="AL16" s="869"/>
      <c r="AM16" s="870"/>
      <c r="AO16" s="2685" t="s">
        <v>735</v>
      </c>
      <c r="AP16" s="866" t="s">
        <v>25</v>
      </c>
      <c r="AQ16" s="1450"/>
      <c r="AR16" s="866">
        <v>0</v>
      </c>
      <c r="AS16" s="891">
        <f>ROUNDUP(AR16,0)+'Оз Основная продукция'!R81</f>
        <v>0</v>
      </c>
      <c r="AT16" s="3061">
        <f>AS16*1</f>
        <v>0</v>
      </c>
      <c r="AU16" s="877"/>
      <c r="AV16" s="869"/>
      <c r="AW16" s="870"/>
      <c r="AY16" s="2685" t="s">
        <v>735</v>
      </c>
      <c r="AZ16" s="866" t="s">
        <v>25</v>
      </c>
      <c r="BA16" s="1450"/>
      <c r="BB16" s="866">
        <v>0</v>
      </c>
      <c r="BC16" s="891">
        <f>ROUNDUP(BB16,0)+'Оз Основная продукция'!R99</f>
        <v>0</v>
      </c>
      <c r="BD16" s="3061">
        <f>BC16*1</f>
        <v>0</v>
      </c>
      <c r="BE16" s="877"/>
      <c r="BF16" s="869"/>
      <c r="BG16" s="870"/>
      <c r="BH16"/>
      <c r="BI16" s="2685" t="s">
        <v>735</v>
      </c>
      <c r="BJ16" s="866" t="s">
        <v>25</v>
      </c>
      <c r="BK16" s="1450"/>
      <c r="BL16" s="866">
        <v>0</v>
      </c>
      <c r="BM16" s="1274">
        <f>ROUNDUP(BL16,0)+'Оз Основная продукция'!Q117</f>
        <v>10</v>
      </c>
      <c r="BN16" s="3061">
        <f>BM16*1</f>
        <v>10</v>
      </c>
      <c r="BO16" s="877"/>
      <c r="BP16" s="869"/>
      <c r="BQ16" s="870"/>
      <c r="BS16" s="2685" t="s">
        <v>735</v>
      </c>
      <c r="BT16" s="866" t="s">
        <v>25</v>
      </c>
      <c r="BU16" s="1450"/>
      <c r="BV16" s="866">
        <v>0</v>
      </c>
      <c r="BW16" s="1274">
        <f>ROUNDUP(BV16,0)+'Оз Основная продукция'!Q135</f>
        <v>0</v>
      </c>
      <c r="BX16" s="3061">
        <f>BW16*1</f>
        <v>0</v>
      </c>
      <c r="BY16" s="877"/>
      <c r="BZ16" s="869"/>
      <c r="CA16" s="870"/>
      <c r="CC16" s="2685" t="s">
        <v>735</v>
      </c>
      <c r="CD16" s="866" t="s">
        <v>25</v>
      </c>
      <c r="CE16" s="1450"/>
      <c r="CF16" s="866">
        <v>0</v>
      </c>
      <c r="CG16" s="1274">
        <v>0</v>
      </c>
      <c r="CH16" s="3061">
        <f>CG16*1</f>
        <v>0</v>
      </c>
      <c r="CI16" s="877"/>
      <c r="CJ16" s="869"/>
      <c r="CK16" s="870"/>
      <c r="CL16"/>
      <c r="CM16" s="2685" t="s">
        <v>735</v>
      </c>
      <c r="CN16" s="866" t="s">
        <v>25</v>
      </c>
      <c r="CO16" s="1450"/>
      <c r="CP16" s="866">
        <v>0</v>
      </c>
      <c r="CQ16" s="891">
        <v>0</v>
      </c>
      <c r="CR16" s="3061">
        <f>CQ16*1</f>
        <v>0</v>
      </c>
      <c r="CS16" s="877"/>
      <c r="CT16" s="869"/>
      <c r="CU16" s="870"/>
      <c r="CV16"/>
      <c r="CW16" s="2685" t="s">
        <v>735</v>
      </c>
      <c r="CX16" s="866" t="s">
        <v>25</v>
      </c>
      <c r="CY16" s="1450"/>
      <c r="CZ16" s="866">
        <v>0</v>
      </c>
      <c r="DA16" s="1274">
        <f>ROUNDUP(CZ16,0)+'Оз Основная продукция'!R189</f>
        <v>0</v>
      </c>
      <c r="DB16" s="3061">
        <f>DA16*1</f>
        <v>0</v>
      </c>
      <c r="DC16" s="877"/>
      <c r="DD16" s="869"/>
      <c r="DE16" s="870"/>
      <c r="DF16"/>
      <c r="DG16" s="2685" t="s">
        <v>735</v>
      </c>
      <c r="DH16" s="866" t="s">
        <v>25</v>
      </c>
      <c r="DI16" s="1450"/>
      <c r="DJ16" s="866">
        <v>0</v>
      </c>
      <c r="DK16" s="1274">
        <f>ROUNDUP(DJ16,0)+'Оз Основная продукция'!Q207</f>
        <v>0</v>
      </c>
      <c r="DL16" s="3061">
        <f>DK16*1</f>
        <v>0</v>
      </c>
      <c r="DM16" s="877"/>
      <c r="DN16" s="869"/>
      <c r="DO16" s="870"/>
    </row>
    <row r="17" spans="1:119" s="864" customFormat="1" ht="28.5" customHeight="1">
      <c r="A17" s="1579" t="s">
        <v>460</v>
      </c>
      <c r="B17" s="891" t="s">
        <v>398</v>
      </c>
      <c r="C17" s="1450"/>
      <c r="D17" s="866">
        <v>0</v>
      </c>
      <c r="E17" s="891">
        <f>ROUNDUP(D17,0)+'Оз Основная продукция'!R10</f>
        <v>0</v>
      </c>
      <c r="F17" s="945">
        <f>E17*0.1</f>
        <v>0</v>
      </c>
      <c r="G17" s="877"/>
      <c r="H17" s="869"/>
      <c r="I17" s="870"/>
      <c r="K17" s="1579" t="s">
        <v>460</v>
      </c>
      <c r="L17" s="891" t="s">
        <v>398</v>
      </c>
      <c r="M17" s="1450"/>
      <c r="N17" s="866">
        <v>0</v>
      </c>
      <c r="O17" s="1274">
        <f>ROUNDUP(N17,0)+'Оз Основная продукция'!Q28</f>
        <v>10</v>
      </c>
      <c r="P17" s="945">
        <f>O17*0.1</f>
        <v>1</v>
      </c>
      <c r="Q17" s="877"/>
      <c r="R17" s="869"/>
      <c r="S17" s="870"/>
      <c r="T17"/>
      <c r="U17" s="1579" t="s">
        <v>460</v>
      </c>
      <c r="V17" s="891" t="s">
        <v>398</v>
      </c>
      <c r="W17" s="1450"/>
      <c r="X17" s="866">
        <v>0</v>
      </c>
      <c r="Y17" s="891">
        <f>ROUNDUP(X17,0)+'Оз Основная продукция'!R46</f>
        <v>0</v>
      </c>
      <c r="Z17" s="892">
        <f>Y17*0.1</f>
        <v>0</v>
      </c>
      <c r="AA17" s="877"/>
      <c r="AB17" s="869"/>
      <c r="AC17" s="870"/>
      <c r="AE17" s="1579" t="s">
        <v>460</v>
      </c>
      <c r="AF17" s="891" t="s">
        <v>398</v>
      </c>
      <c r="AG17" s="1450"/>
      <c r="AH17" s="866">
        <v>0</v>
      </c>
      <c r="AI17" s="1274">
        <f>ROUNDUP(AH17,0)+'Оз Основная продукция'!R64</f>
        <v>5</v>
      </c>
      <c r="AJ17" s="892">
        <f>AI17*0.1</f>
        <v>0.5</v>
      </c>
      <c r="AK17" s="877"/>
      <c r="AL17" s="869"/>
      <c r="AM17" s="870"/>
      <c r="AO17" s="1579" t="s">
        <v>460</v>
      </c>
      <c r="AP17" s="891" t="s">
        <v>398</v>
      </c>
      <c r="AQ17" s="1450"/>
      <c r="AR17" s="866">
        <v>0</v>
      </c>
      <c r="AS17" s="891">
        <f>ROUNDUP(AR17,0)+'Оз Основная продукция'!R82</f>
        <v>10</v>
      </c>
      <c r="AT17" s="892">
        <f>AS17*0.1</f>
        <v>1</v>
      </c>
      <c r="AU17" s="877"/>
      <c r="AV17" s="869"/>
      <c r="AW17" s="870"/>
      <c r="AY17" s="1579" t="s">
        <v>460</v>
      </c>
      <c r="AZ17" s="891" t="s">
        <v>398</v>
      </c>
      <c r="BA17" s="1450"/>
      <c r="BB17" s="866">
        <v>0</v>
      </c>
      <c r="BC17" s="891">
        <f>ROUNDUP(BB17,0)+'Оз Основная продукция'!R100</f>
        <v>15</v>
      </c>
      <c r="BD17" s="892">
        <f>BC17*0.1</f>
        <v>1.5</v>
      </c>
      <c r="BE17" s="877"/>
      <c r="BF17" s="869"/>
      <c r="BG17" s="870"/>
      <c r="BH17"/>
      <c r="BI17" s="1579" t="s">
        <v>460</v>
      </c>
      <c r="BJ17" s="891" t="s">
        <v>398</v>
      </c>
      <c r="BK17" s="1450"/>
      <c r="BL17" s="866">
        <v>0</v>
      </c>
      <c r="BM17" s="1274">
        <f>ROUNDUP(BL17,0)+'Оз Основная продукция'!Q118</f>
        <v>0</v>
      </c>
      <c r="BN17" s="892">
        <f>BM17*0.1</f>
        <v>0</v>
      </c>
      <c r="BO17" s="877"/>
      <c r="BP17" s="869"/>
      <c r="BQ17" s="870"/>
      <c r="BS17" s="1579" t="s">
        <v>460</v>
      </c>
      <c r="BT17" s="891" t="s">
        <v>398</v>
      </c>
      <c r="BU17" s="1450"/>
      <c r="BV17" s="866">
        <v>0</v>
      </c>
      <c r="BW17" s="1274">
        <f>ROUNDUP(BV17,0)+'Оз Основная продукция'!Q136</f>
        <v>0</v>
      </c>
      <c r="BX17" s="892">
        <f>BW17*0.1</f>
        <v>0</v>
      </c>
      <c r="BY17" s="877"/>
      <c r="BZ17" s="869"/>
      <c r="CA17" s="870"/>
      <c r="CC17" s="1579" t="s">
        <v>460</v>
      </c>
      <c r="CD17" s="891" t="s">
        <v>398</v>
      </c>
      <c r="CE17" s="1450"/>
      <c r="CF17" s="866">
        <v>0</v>
      </c>
      <c r="CG17" s="1274">
        <f>'Оз Основная продукция'!R154</f>
        <v>0</v>
      </c>
      <c r="CH17" s="892">
        <f>CG17*0.1</f>
        <v>0</v>
      </c>
      <c r="CI17" s="877"/>
      <c r="CJ17" s="869"/>
      <c r="CK17" s="870"/>
      <c r="CL17"/>
      <c r="CM17" s="1579" t="s">
        <v>460</v>
      </c>
      <c r="CN17" s="891" t="s">
        <v>398</v>
      </c>
      <c r="CO17" s="1450"/>
      <c r="CP17" s="866">
        <v>0</v>
      </c>
      <c r="CQ17" s="891">
        <f>ROUNDUP(CP17,0)+'Оз Основная продукция'!R172</f>
        <v>0</v>
      </c>
      <c r="CR17" s="892">
        <f>CQ17*0.1</f>
        <v>0</v>
      </c>
      <c r="CS17" s="877"/>
      <c r="CT17" s="869"/>
      <c r="CU17" s="870"/>
      <c r="CV17"/>
      <c r="CW17" s="1579" t="s">
        <v>460</v>
      </c>
      <c r="CX17" s="891" t="s">
        <v>398</v>
      </c>
      <c r="CY17" s="1450"/>
      <c r="CZ17" s="866">
        <v>0</v>
      </c>
      <c r="DA17" s="1274">
        <f>ROUNDUP(CZ17,0)+'Оз Основная продукция'!R190</f>
        <v>0</v>
      </c>
      <c r="DB17" s="892">
        <f>DA17*0.1</f>
        <v>0</v>
      </c>
      <c r="DC17" s="877"/>
      <c r="DD17" s="869"/>
      <c r="DE17" s="870"/>
      <c r="DF17"/>
      <c r="DG17" s="1579" t="s">
        <v>460</v>
      </c>
      <c r="DH17" s="891" t="s">
        <v>398</v>
      </c>
      <c r="DI17" s="1450"/>
      <c r="DJ17" s="866">
        <v>0</v>
      </c>
      <c r="DK17" s="1274">
        <f>'Оз Основная продукция'!R208</f>
        <v>0</v>
      </c>
      <c r="DL17" s="892">
        <f>DK17*0.1</f>
        <v>0</v>
      </c>
      <c r="DM17" s="877"/>
      <c r="DN17" s="869"/>
      <c r="DO17" s="870"/>
    </row>
    <row r="18" spans="1:119" s="864" customFormat="1" ht="28.5" customHeight="1">
      <c r="A18" s="1579" t="s">
        <v>52</v>
      </c>
      <c r="B18" s="891" t="s">
        <v>398</v>
      </c>
      <c r="C18" s="1450"/>
      <c r="D18" s="866">
        <v>0</v>
      </c>
      <c r="E18" s="891">
        <f>ROUNDUP(D18,0)+'Оз Основная продукция'!R11</f>
        <v>0</v>
      </c>
      <c r="F18" s="892">
        <f>E18*0.3</f>
        <v>0</v>
      </c>
      <c r="G18" s="877"/>
      <c r="H18" s="869"/>
      <c r="I18" s="870"/>
      <c r="K18" s="1579" t="s">
        <v>52</v>
      </c>
      <c r="L18" s="891" t="s">
        <v>398</v>
      </c>
      <c r="M18" s="1450"/>
      <c r="N18" s="866">
        <v>0</v>
      </c>
      <c r="O18" s="3517">
        <f>ROUNDUP(N18,0)+'Оз Основная продукция'!Q29</f>
        <v>0</v>
      </c>
      <c r="P18" s="892">
        <f>O18*0.3</f>
        <v>0</v>
      </c>
      <c r="Q18" s="877"/>
      <c r="R18" s="869"/>
      <c r="S18" s="870"/>
      <c r="T18"/>
      <c r="U18" s="1579" t="s">
        <v>52</v>
      </c>
      <c r="V18" s="891" t="s">
        <v>398</v>
      </c>
      <c r="W18" s="1450"/>
      <c r="X18" s="866">
        <v>0</v>
      </c>
      <c r="Y18" s="891">
        <f>ROUNDUP(X18,0)+'Оз Основная продукция'!R47</f>
        <v>0</v>
      </c>
      <c r="Z18" s="892">
        <f>Y18*0.3</f>
        <v>0</v>
      </c>
      <c r="AA18" s="877"/>
      <c r="AB18" s="869"/>
      <c r="AC18" s="870"/>
      <c r="AE18" s="1579" t="s">
        <v>52</v>
      </c>
      <c r="AF18" s="891" t="s">
        <v>398</v>
      </c>
      <c r="AG18" s="1450"/>
      <c r="AH18" s="866">
        <v>0</v>
      </c>
      <c r="AI18" s="1274">
        <v>0</v>
      </c>
      <c r="AJ18" s="892">
        <f>AI18*0.3</f>
        <v>0</v>
      </c>
      <c r="AK18" s="877"/>
      <c r="AL18" s="869"/>
      <c r="AM18" s="870"/>
      <c r="AO18" s="1579" t="s">
        <v>52</v>
      </c>
      <c r="AP18" s="891" t="s">
        <v>398</v>
      </c>
      <c r="AQ18" s="1450"/>
      <c r="AR18" s="866">
        <v>0</v>
      </c>
      <c r="AS18" s="891">
        <f>ROUNDUP(AR18,0)+'Оз Основная продукция'!R83</f>
        <v>0</v>
      </c>
      <c r="AT18" s="892">
        <f>AS18*0.3</f>
        <v>0</v>
      </c>
      <c r="AU18" s="877"/>
      <c r="AV18" s="869"/>
      <c r="AW18" s="870"/>
      <c r="AY18" s="1579" t="s">
        <v>52</v>
      </c>
      <c r="AZ18" s="891" t="s">
        <v>398</v>
      </c>
      <c r="BA18" s="1450"/>
      <c r="BB18" s="866">
        <v>0</v>
      </c>
      <c r="BC18" s="1274">
        <v>0</v>
      </c>
      <c r="BD18" s="892">
        <f>BC18*0.3</f>
        <v>0</v>
      </c>
      <c r="BE18" s="877"/>
      <c r="BF18" s="869"/>
      <c r="BG18" s="870"/>
      <c r="BH18"/>
      <c r="BI18" s="1579" t="s">
        <v>52</v>
      </c>
      <c r="BJ18" s="891" t="s">
        <v>398</v>
      </c>
      <c r="BK18" s="1450"/>
      <c r="BL18" s="866">
        <v>0</v>
      </c>
      <c r="BM18" s="1274">
        <v>0</v>
      </c>
      <c r="BN18" s="892">
        <f>BM18*0.3</f>
        <v>0</v>
      </c>
      <c r="BO18" s="877"/>
      <c r="BP18" s="869"/>
      <c r="BQ18" s="870"/>
      <c r="BS18" s="1579" t="s">
        <v>52</v>
      </c>
      <c r="BT18" s="891" t="s">
        <v>398</v>
      </c>
      <c r="BU18" s="1450"/>
      <c r="BV18" s="866">
        <v>0</v>
      </c>
      <c r="BW18" s="1274">
        <v>0</v>
      </c>
      <c r="BX18" s="892">
        <f>BW18*0.3</f>
        <v>0</v>
      </c>
      <c r="BY18" s="877"/>
      <c r="BZ18" s="869"/>
      <c r="CA18" s="870"/>
      <c r="CC18" s="1579" t="s">
        <v>52</v>
      </c>
      <c r="CD18" s="891" t="s">
        <v>398</v>
      </c>
      <c r="CE18" s="1450"/>
      <c r="CF18" s="866">
        <v>0</v>
      </c>
      <c r="CG18" s="1274">
        <v>0</v>
      </c>
      <c r="CH18" s="892">
        <f>CG18*0.3</f>
        <v>0</v>
      </c>
      <c r="CI18" s="877"/>
      <c r="CJ18" s="869"/>
      <c r="CK18" s="870"/>
      <c r="CL18"/>
      <c r="CM18" s="1579" t="s">
        <v>52</v>
      </c>
      <c r="CN18" s="891" t="s">
        <v>398</v>
      </c>
      <c r="CO18" s="1450"/>
      <c r="CP18" s="866">
        <v>0</v>
      </c>
      <c r="CQ18" s="891">
        <f>ROUNDUP(CP18,0)+'Оз Основная продукция'!R173</f>
        <v>0</v>
      </c>
      <c r="CR18" s="892">
        <f>CQ18*0.3</f>
        <v>0</v>
      </c>
      <c r="CS18" s="877"/>
      <c r="CT18" s="869"/>
      <c r="CU18" s="870"/>
      <c r="CV18"/>
      <c r="CW18" s="1579" t="s">
        <v>52</v>
      </c>
      <c r="CX18" s="891" t="s">
        <v>398</v>
      </c>
      <c r="CY18" s="1450"/>
      <c r="CZ18" s="866">
        <v>0</v>
      </c>
      <c r="DA18" s="1274">
        <v>0</v>
      </c>
      <c r="DB18" s="892">
        <f>DA18*0.3</f>
        <v>0</v>
      </c>
      <c r="DC18" s="877"/>
      <c r="DD18" s="869"/>
      <c r="DE18" s="870"/>
      <c r="DF18"/>
      <c r="DG18" s="1579" t="s">
        <v>52</v>
      </c>
      <c r="DH18" s="891" t="s">
        <v>398</v>
      </c>
      <c r="DI18" s="1450"/>
      <c r="DJ18" s="866">
        <v>0</v>
      </c>
      <c r="DK18" s="1274">
        <f>'Оз Основная продукция'!R209</f>
        <v>0</v>
      </c>
      <c r="DL18" s="892">
        <f>DK18*0.3</f>
        <v>0</v>
      </c>
      <c r="DM18" s="877"/>
      <c r="DN18" s="869"/>
      <c r="DO18" s="870"/>
    </row>
    <row r="19" spans="1:119" s="864" customFormat="1" ht="28.5" customHeight="1">
      <c r="A19" s="3048" t="s">
        <v>769</v>
      </c>
      <c r="B19" s="1065" t="s">
        <v>398</v>
      </c>
      <c r="C19" s="3049"/>
      <c r="D19" s="2926">
        <v>0</v>
      </c>
      <c r="E19" s="1065">
        <f>ROUNDUP(D19,0)+'Оз Основная продукция'!R12</f>
        <v>34</v>
      </c>
      <c r="F19" s="1066">
        <f>E19*0.5</f>
        <v>17</v>
      </c>
      <c r="G19" s="2927"/>
      <c r="H19" s="2944"/>
      <c r="I19" s="2945"/>
      <c r="J19" s="3064"/>
      <c r="K19" s="3048" t="s">
        <v>769</v>
      </c>
      <c r="L19" s="1065" t="s">
        <v>398</v>
      </c>
      <c r="M19" s="3049"/>
      <c r="N19" s="2926">
        <v>0</v>
      </c>
      <c r="O19" s="1274">
        <f>ROUNDUP(N19,0)+'Оз Основная продукция'!Q30</f>
        <v>8</v>
      </c>
      <c r="P19" s="1066">
        <f>O19*0.5</f>
        <v>4</v>
      </c>
      <c r="Q19" s="2927"/>
      <c r="R19" s="2944"/>
      <c r="S19" s="2945"/>
      <c r="T19" s="3065"/>
      <c r="U19" s="3048" t="s">
        <v>769</v>
      </c>
      <c r="V19" s="1065" t="s">
        <v>398</v>
      </c>
      <c r="W19" s="3049"/>
      <c r="X19" s="2926">
        <v>0</v>
      </c>
      <c r="Y19" s="1065">
        <f>ROUNDUP(X19,0)+'Оз Основная продукция'!R48</f>
        <v>20</v>
      </c>
      <c r="Z19" s="1066">
        <f>Y19*0.5</f>
        <v>10</v>
      </c>
      <c r="AA19" s="2927"/>
      <c r="AB19" s="2944"/>
      <c r="AC19" s="2945"/>
      <c r="AD19" s="3064"/>
      <c r="AE19" s="3048" t="s">
        <v>769</v>
      </c>
      <c r="AF19" s="1065" t="s">
        <v>398</v>
      </c>
      <c r="AG19" s="3049"/>
      <c r="AH19" s="2926">
        <v>0</v>
      </c>
      <c r="AI19" s="1274">
        <f>ROUNDUP(AH19,0)+'Оз Основная продукция'!R66</f>
        <v>10</v>
      </c>
      <c r="AJ19" s="1066">
        <f>AI19*0.5</f>
        <v>5</v>
      </c>
      <c r="AK19" s="2927"/>
      <c r="AL19" s="2944"/>
      <c r="AM19" s="2945"/>
      <c r="AN19" s="3064"/>
      <c r="AO19" s="3048" t="s">
        <v>769</v>
      </c>
      <c r="AP19" s="1065" t="s">
        <v>398</v>
      </c>
      <c r="AQ19" s="3049"/>
      <c r="AR19" s="2926">
        <v>0</v>
      </c>
      <c r="AS19" s="1065">
        <f>ROUNDUP(AR19,0)+'Оз Основная продукция'!R84</f>
        <v>26</v>
      </c>
      <c r="AT19" s="1066">
        <f>AS19*0.5</f>
        <v>13</v>
      </c>
      <c r="AU19" s="2927"/>
      <c r="AV19" s="2944"/>
      <c r="AW19" s="2945"/>
      <c r="AX19" s="3064"/>
      <c r="AY19" s="3048" t="s">
        <v>769</v>
      </c>
      <c r="AZ19" s="1065" t="s">
        <v>398</v>
      </c>
      <c r="BA19" s="3049"/>
      <c r="BB19" s="2926">
        <v>0</v>
      </c>
      <c r="BC19" s="1065">
        <f>ROUNDUP(BB19,0)+'Оз Основная продукция'!R102</f>
        <v>30</v>
      </c>
      <c r="BD19" s="1066">
        <f>BC19*0.5</f>
        <v>15</v>
      </c>
      <c r="BE19" s="2927"/>
      <c r="BF19" s="2944"/>
      <c r="BG19" s="2945"/>
      <c r="BH19" s="3065"/>
      <c r="BI19" s="3048" t="s">
        <v>769</v>
      </c>
      <c r="BJ19" s="1065" t="s">
        <v>398</v>
      </c>
      <c r="BK19" s="3049"/>
      <c r="BL19" s="2926">
        <v>0</v>
      </c>
      <c r="BM19" s="1274">
        <f>ROUNDUP(BL19,0)+'Оз Основная продукция'!Q120</f>
        <v>0</v>
      </c>
      <c r="BN19" s="1066">
        <f>BM19*0.5</f>
        <v>0</v>
      </c>
      <c r="BO19" s="2927"/>
      <c r="BP19" s="2944"/>
      <c r="BQ19" s="2945"/>
      <c r="BR19" s="3064"/>
      <c r="BS19" s="3048" t="s">
        <v>769</v>
      </c>
      <c r="BT19" s="1065" t="s">
        <v>398</v>
      </c>
      <c r="BU19" s="3049"/>
      <c r="BV19" s="2926">
        <v>0</v>
      </c>
      <c r="BW19" s="1274">
        <f>ROUNDUP(BV19,0)+'Оз Основная продукция'!Q138</f>
        <v>0</v>
      </c>
      <c r="BX19" s="1066">
        <f>BW19*0.5</f>
        <v>0</v>
      </c>
      <c r="BY19" s="2927"/>
      <c r="BZ19" s="2944"/>
      <c r="CA19" s="2945"/>
      <c r="CB19" s="3064"/>
      <c r="CC19" s="3048" t="s">
        <v>769</v>
      </c>
      <c r="CD19" s="1065" t="s">
        <v>398</v>
      </c>
      <c r="CE19" s="3049"/>
      <c r="CF19" s="2926">
        <v>0</v>
      </c>
      <c r="CG19" s="1274">
        <f>'Оз Основная продукция'!R156</f>
        <v>0</v>
      </c>
      <c r="CH19" s="1066">
        <f>CG19*0.5</f>
        <v>0</v>
      </c>
      <c r="CI19" s="2927"/>
      <c r="CJ19" s="2944"/>
      <c r="CK19" s="2945"/>
      <c r="CL19" s="3065"/>
      <c r="CM19" s="3048" t="s">
        <v>769</v>
      </c>
      <c r="CN19" s="1065" t="s">
        <v>398</v>
      </c>
      <c r="CO19" s="3049"/>
      <c r="CP19" s="2926">
        <v>0</v>
      </c>
      <c r="CQ19" s="1065">
        <f>ROUNDUP(CP19,0)+'Оз Основная продукция'!R174</f>
        <v>6</v>
      </c>
      <c r="CR19" s="1066">
        <f>CQ19*0.5</f>
        <v>3</v>
      </c>
      <c r="CS19" s="2927"/>
      <c r="CT19" s="2944"/>
      <c r="CU19" s="2945"/>
      <c r="CV19" s="3065"/>
      <c r="CW19" s="3048" t="s">
        <v>769</v>
      </c>
      <c r="CX19" s="1065" t="s">
        <v>398</v>
      </c>
      <c r="CY19" s="3049"/>
      <c r="CZ19" s="2926">
        <v>0</v>
      </c>
      <c r="DA19" s="2925">
        <f>ROUNDUP(CZ19,0)+'Оз Основная продукция'!R192</f>
        <v>8</v>
      </c>
      <c r="DB19" s="1066">
        <f>DA19*0.5</f>
        <v>4</v>
      </c>
      <c r="DC19" s="2927"/>
      <c r="DD19" s="2944"/>
      <c r="DE19" s="2945"/>
      <c r="DF19" s="3065"/>
      <c r="DG19" s="3048" t="s">
        <v>769</v>
      </c>
      <c r="DH19" s="1065" t="s">
        <v>398</v>
      </c>
      <c r="DI19" s="3049"/>
      <c r="DJ19" s="2926">
        <v>0</v>
      </c>
      <c r="DK19" s="1274">
        <f>'Оз Основная продукция'!R210</f>
        <v>30</v>
      </c>
      <c r="DL19" s="1066">
        <f>DK19*0.5</f>
        <v>15</v>
      </c>
      <c r="DM19" s="2927"/>
      <c r="DN19" s="2944"/>
      <c r="DO19" s="2945"/>
    </row>
    <row r="20" spans="1:119" s="864" customFormat="1" ht="28.5" customHeight="1">
      <c r="A20" s="3047" t="s">
        <v>430</v>
      </c>
      <c r="B20" s="891" t="s">
        <v>398</v>
      </c>
      <c r="C20" s="1450"/>
      <c r="D20" s="866">
        <v>0</v>
      </c>
      <c r="E20" s="891">
        <f>ROUNDUP(D20,0)+'Оз Основная продукция'!R13</f>
        <v>0</v>
      </c>
      <c r="F20" s="892">
        <f t="shared" ref="F20:F22" si="11">E20*0.5</f>
        <v>0</v>
      </c>
      <c r="G20" s="877"/>
      <c r="H20" s="869"/>
      <c r="I20" s="870"/>
      <c r="K20" s="3047" t="s">
        <v>430</v>
      </c>
      <c r="L20" s="891" t="s">
        <v>398</v>
      </c>
      <c r="M20" s="1450"/>
      <c r="N20" s="866">
        <v>0</v>
      </c>
      <c r="O20" s="1274">
        <f>ROUNDUP(N20,0)+'Оз Основная продукция'!Q31</f>
        <v>3</v>
      </c>
      <c r="P20" s="892">
        <f t="shared" ref="P20:P22" si="12">O20*0.5</f>
        <v>1.5</v>
      </c>
      <c r="Q20" s="877"/>
      <c r="R20" s="869"/>
      <c r="S20" s="870"/>
      <c r="T20"/>
      <c r="U20" s="3047" t="s">
        <v>430</v>
      </c>
      <c r="V20" s="891" t="s">
        <v>398</v>
      </c>
      <c r="W20" s="1450"/>
      <c r="X20" s="866">
        <v>0</v>
      </c>
      <c r="Y20" s="891">
        <f>ROUNDUP(X20,0)+'Оз Основная продукция'!R49</f>
        <v>3</v>
      </c>
      <c r="Z20" s="892">
        <f>Y20*0.5</f>
        <v>1.5</v>
      </c>
      <c r="AA20" s="877"/>
      <c r="AB20" s="869"/>
      <c r="AC20" s="870"/>
      <c r="AE20" s="3047" t="s">
        <v>430</v>
      </c>
      <c r="AF20" s="891" t="s">
        <v>398</v>
      </c>
      <c r="AG20" s="1450"/>
      <c r="AH20" s="866">
        <v>0</v>
      </c>
      <c r="AI20" s="1274">
        <f>ROUNDUP(AH20,0)+'Оз Основная продукция'!R67</f>
        <v>1</v>
      </c>
      <c r="AJ20" s="892">
        <f>AI20*0.5</f>
        <v>0.5</v>
      </c>
      <c r="AK20" s="877"/>
      <c r="AL20" s="869"/>
      <c r="AM20" s="870"/>
      <c r="AO20" s="3047" t="s">
        <v>430</v>
      </c>
      <c r="AP20" s="891" t="s">
        <v>398</v>
      </c>
      <c r="AQ20" s="1450"/>
      <c r="AR20" s="866">
        <v>0</v>
      </c>
      <c r="AS20" s="891">
        <f>ROUNDUP(AR20,0)+'Оз Основная продукция'!R85</f>
        <v>2</v>
      </c>
      <c r="AT20" s="892">
        <f>AS20*0.5</f>
        <v>1</v>
      </c>
      <c r="AU20" s="877"/>
      <c r="AV20" s="869"/>
      <c r="AW20" s="870"/>
      <c r="AY20" s="3047" t="s">
        <v>430</v>
      </c>
      <c r="AZ20" s="891" t="s">
        <v>398</v>
      </c>
      <c r="BA20" s="1450"/>
      <c r="BB20" s="866">
        <v>0</v>
      </c>
      <c r="BC20" s="891">
        <f>ROUNDUP(BB20,0)+'Оз Основная продукция'!R103</f>
        <v>3</v>
      </c>
      <c r="BD20" s="892">
        <f>BC20*0.5</f>
        <v>1.5</v>
      </c>
      <c r="BE20" s="877"/>
      <c r="BF20" s="869"/>
      <c r="BG20" s="870"/>
      <c r="BH20"/>
      <c r="BI20" s="3047" t="s">
        <v>430</v>
      </c>
      <c r="BJ20" s="891" t="s">
        <v>398</v>
      </c>
      <c r="BK20" s="1450"/>
      <c r="BL20" s="866">
        <v>0</v>
      </c>
      <c r="BM20" s="1274">
        <f>ROUNDUP(BL20,0)+'Оз Основная продукция'!Q121</f>
        <v>0</v>
      </c>
      <c r="BN20" s="892">
        <f>BM20*0.5</f>
        <v>0</v>
      </c>
      <c r="BO20" s="877"/>
      <c r="BP20" s="869"/>
      <c r="BQ20" s="870"/>
      <c r="BS20" s="3047" t="s">
        <v>430</v>
      </c>
      <c r="BT20" s="891" t="s">
        <v>398</v>
      </c>
      <c r="BU20" s="1450"/>
      <c r="BV20" s="866">
        <v>0</v>
      </c>
      <c r="BW20" s="1274">
        <f>ROUNDUP(BV20,0)+'Оз Основная продукция'!Q139</f>
        <v>0</v>
      </c>
      <c r="BX20" s="892">
        <f>BW20*0.5</f>
        <v>0</v>
      </c>
      <c r="BY20" s="877"/>
      <c r="BZ20" s="869"/>
      <c r="CA20" s="870"/>
      <c r="CC20" s="3047" t="s">
        <v>430</v>
      </c>
      <c r="CD20" s="891" t="s">
        <v>398</v>
      </c>
      <c r="CE20" s="1450"/>
      <c r="CF20" s="866">
        <v>0</v>
      </c>
      <c r="CG20" s="1274">
        <f>'Оз Основная продукция'!R157</f>
        <v>1</v>
      </c>
      <c r="CH20" s="892">
        <f>CG20*0.5</f>
        <v>0.5</v>
      </c>
      <c r="CI20" s="877"/>
      <c r="CJ20" s="869"/>
      <c r="CK20" s="870"/>
      <c r="CL20"/>
      <c r="CM20" s="3047" t="s">
        <v>430</v>
      </c>
      <c r="CN20" s="891" t="s">
        <v>398</v>
      </c>
      <c r="CO20" s="1450"/>
      <c r="CP20" s="866">
        <v>0</v>
      </c>
      <c r="CQ20" s="891">
        <f>ROUNDUP(CP20,0)+'Оз Основная продукция'!R175</f>
        <v>2</v>
      </c>
      <c r="CR20" s="892">
        <f>CQ20*0.5</f>
        <v>1</v>
      </c>
      <c r="CS20" s="877"/>
      <c r="CT20" s="869"/>
      <c r="CU20" s="870"/>
      <c r="CV20"/>
      <c r="CW20" s="3047" t="s">
        <v>430</v>
      </c>
      <c r="CX20" s="891" t="s">
        <v>398</v>
      </c>
      <c r="CY20" s="1450"/>
      <c r="CZ20" s="866">
        <v>0</v>
      </c>
      <c r="DA20" s="1274">
        <f>ROUNDUP(CZ20,0)+'Оз Основная продукция'!R193</f>
        <v>0</v>
      </c>
      <c r="DB20" s="892">
        <f>DA20*0.5</f>
        <v>0</v>
      </c>
      <c r="DC20" s="877"/>
      <c r="DD20" s="869"/>
      <c r="DE20" s="870"/>
      <c r="DF20"/>
      <c r="DG20" s="3047" t="s">
        <v>430</v>
      </c>
      <c r="DH20" s="891" t="s">
        <v>398</v>
      </c>
      <c r="DI20" s="1450"/>
      <c r="DJ20" s="866">
        <v>0</v>
      </c>
      <c r="DK20" s="1274">
        <f>'Оз Основная продукция'!R211</f>
        <v>4</v>
      </c>
      <c r="DL20" s="892">
        <f>DK20*0.5</f>
        <v>2</v>
      </c>
      <c r="DM20" s="877"/>
      <c r="DN20" s="869"/>
      <c r="DO20" s="870"/>
    </row>
    <row r="21" spans="1:119" s="864" customFormat="1" ht="28.5" customHeight="1">
      <c r="A21" s="3047" t="s">
        <v>315</v>
      </c>
      <c r="B21" s="891" t="s">
        <v>398</v>
      </c>
      <c r="C21" s="1450"/>
      <c r="D21" s="866">
        <v>0</v>
      </c>
      <c r="E21" s="891">
        <f>ROUNDUP(D21,0)+'Оз Основная продукция'!R14</f>
        <v>6</v>
      </c>
      <c r="F21" s="892">
        <f t="shared" si="11"/>
        <v>3</v>
      </c>
      <c r="G21" s="877"/>
      <c r="H21" s="869"/>
      <c r="I21" s="870"/>
      <c r="K21" s="3047" t="s">
        <v>315</v>
      </c>
      <c r="L21" s="891" t="s">
        <v>398</v>
      </c>
      <c r="M21" s="1450"/>
      <c r="N21" s="866">
        <v>0</v>
      </c>
      <c r="O21" s="1274">
        <f>ROUNDUP(N21,0)+'Оз Основная продукция'!Q32</f>
        <v>5</v>
      </c>
      <c r="P21" s="892">
        <f t="shared" si="12"/>
        <v>2.5</v>
      </c>
      <c r="Q21" s="877"/>
      <c r="R21" s="869"/>
      <c r="S21" s="870"/>
      <c r="T21"/>
      <c r="U21" s="3047" t="s">
        <v>315</v>
      </c>
      <c r="V21" s="891" t="s">
        <v>398</v>
      </c>
      <c r="W21" s="1450"/>
      <c r="X21" s="866">
        <v>0</v>
      </c>
      <c r="Y21" s="891">
        <f>ROUNDUP(X21,0)+'Оз Основная продукция'!R50</f>
        <v>4</v>
      </c>
      <c r="Z21" s="892">
        <f>Y21*0.5</f>
        <v>2</v>
      </c>
      <c r="AA21" s="877"/>
      <c r="AB21" s="869"/>
      <c r="AC21" s="870"/>
      <c r="AE21" s="3047" t="s">
        <v>315</v>
      </c>
      <c r="AF21" s="891" t="s">
        <v>398</v>
      </c>
      <c r="AG21" s="1450"/>
      <c r="AH21" s="866">
        <v>0</v>
      </c>
      <c r="AI21" s="1274">
        <f>ROUNDUP(AH21,0)+'Оз Основная продукция'!R68</f>
        <v>1</v>
      </c>
      <c r="AJ21" s="892">
        <f>AI21*0.5</f>
        <v>0.5</v>
      </c>
      <c r="AK21" s="877"/>
      <c r="AL21" s="869"/>
      <c r="AM21" s="870"/>
      <c r="AO21" s="3047" t="s">
        <v>315</v>
      </c>
      <c r="AP21" s="891" t="s">
        <v>398</v>
      </c>
      <c r="AQ21" s="1450"/>
      <c r="AR21" s="866">
        <v>0</v>
      </c>
      <c r="AS21" s="891">
        <f>ROUNDUP(AR21,0)+'Оз Основная продукция'!R86</f>
        <v>2</v>
      </c>
      <c r="AT21" s="892">
        <f>AS21*0.5</f>
        <v>1</v>
      </c>
      <c r="AU21" s="877"/>
      <c r="AV21" s="869"/>
      <c r="AW21" s="870"/>
      <c r="AY21" s="3047" t="s">
        <v>315</v>
      </c>
      <c r="AZ21" s="891" t="s">
        <v>398</v>
      </c>
      <c r="BA21" s="1450"/>
      <c r="BB21" s="866">
        <v>0</v>
      </c>
      <c r="BC21" s="891">
        <f>ROUNDUP(BB21,0)+'Оз Основная продукция'!R104</f>
        <v>3</v>
      </c>
      <c r="BD21" s="892">
        <f>BC21*0.5</f>
        <v>1.5</v>
      </c>
      <c r="BE21" s="877"/>
      <c r="BF21" s="869"/>
      <c r="BG21" s="870"/>
      <c r="BH21"/>
      <c r="BI21" s="3047" t="s">
        <v>315</v>
      </c>
      <c r="BJ21" s="891" t="s">
        <v>398</v>
      </c>
      <c r="BK21" s="1450"/>
      <c r="BL21" s="866">
        <v>0</v>
      </c>
      <c r="BM21" s="1274">
        <f>ROUNDUP(BL21,0)+'Оз Основная продукция'!Q122</f>
        <v>0</v>
      </c>
      <c r="BN21" s="892">
        <f>BM21*0.5</f>
        <v>0</v>
      </c>
      <c r="BO21" s="877"/>
      <c r="BP21" s="869"/>
      <c r="BQ21" s="870"/>
      <c r="BS21" s="3047" t="s">
        <v>315</v>
      </c>
      <c r="BT21" s="891" t="s">
        <v>398</v>
      </c>
      <c r="BU21" s="1450"/>
      <c r="BV21" s="866">
        <v>0</v>
      </c>
      <c r="BW21" s="1274">
        <f>ROUNDUP(BV21,0)+'Оз Основная продукция'!Q140</f>
        <v>0</v>
      </c>
      <c r="BX21" s="892">
        <f>BW21*0.5</f>
        <v>0</v>
      </c>
      <c r="BY21" s="877"/>
      <c r="BZ21" s="869"/>
      <c r="CA21" s="870"/>
      <c r="CC21" s="3047" t="s">
        <v>315</v>
      </c>
      <c r="CD21" s="891" t="s">
        <v>398</v>
      </c>
      <c r="CE21" s="1450"/>
      <c r="CF21" s="866">
        <v>0</v>
      </c>
      <c r="CG21" s="1274">
        <f>'Оз Основная продукция'!R158</f>
        <v>1</v>
      </c>
      <c r="CH21" s="892">
        <f>CG21*0.5</f>
        <v>0.5</v>
      </c>
      <c r="CI21" s="877"/>
      <c r="CJ21" s="869"/>
      <c r="CK21" s="870"/>
      <c r="CL21"/>
      <c r="CM21" s="3047" t="s">
        <v>315</v>
      </c>
      <c r="CN21" s="891" t="s">
        <v>398</v>
      </c>
      <c r="CO21" s="1450"/>
      <c r="CP21" s="866">
        <v>0</v>
      </c>
      <c r="CQ21" s="891">
        <f>ROUNDUP(CP21,0)+'Оз Основная продукция'!R176</f>
        <v>0</v>
      </c>
      <c r="CR21" s="892">
        <f>CQ21*0.5</f>
        <v>0</v>
      </c>
      <c r="CS21" s="877"/>
      <c r="CT21" s="869"/>
      <c r="CU21" s="870"/>
      <c r="CV21"/>
      <c r="CW21" s="3047" t="s">
        <v>315</v>
      </c>
      <c r="CX21" s="891" t="s">
        <v>398</v>
      </c>
      <c r="CY21" s="1450"/>
      <c r="CZ21" s="866">
        <v>0</v>
      </c>
      <c r="DA21" s="1274">
        <f>ROUNDUP(CZ21,0)+'Оз Основная продукция'!R194</f>
        <v>1</v>
      </c>
      <c r="DB21" s="892">
        <f>DA21*0.5</f>
        <v>0.5</v>
      </c>
      <c r="DC21" s="877"/>
      <c r="DD21" s="869"/>
      <c r="DE21" s="870"/>
      <c r="DF21"/>
      <c r="DG21" s="3047" t="s">
        <v>315</v>
      </c>
      <c r="DH21" s="891" t="s">
        <v>398</v>
      </c>
      <c r="DI21" s="1450"/>
      <c r="DJ21" s="866">
        <v>0</v>
      </c>
      <c r="DK21" s="1274">
        <f>'Оз Основная продукция'!R212</f>
        <v>3</v>
      </c>
      <c r="DL21" s="892">
        <f>DK21*0.5</f>
        <v>1.5</v>
      </c>
      <c r="DM21" s="877"/>
      <c r="DN21" s="869"/>
      <c r="DO21" s="870"/>
    </row>
    <row r="22" spans="1:119" s="864" customFormat="1" ht="28.5" customHeight="1">
      <c r="A22" s="3047" t="s">
        <v>55</v>
      </c>
      <c r="B22" s="891" t="s">
        <v>398</v>
      </c>
      <c r="C22" s="1450"/>
      <c r="D22" s="866">
        <v>0</v>
      </c>
      <c r="E22" s="891">
        <f>ROUNDUP(D22,0)+'Оз Основная продукция'!R15</f>
        <v>1</v>
      </c>
      <c r="F22" s="892">
        <f t="shared" si="11"/>
        <v>0.5</v>
      </c>
      <c r="G22" s="877"/>
      <c r="H22" s="869"/>
      <c r="I22" s="870"/>
      <c r="K22" s="3047" t="s">
        <v>55</v>
      </c>
      <c r="L22" s="891" t="s">
        <v>398</v>
      </c>
      <c r="M22" s="1450"/>
      <c r="N22" s="866">
        <v>0</v>
      </c>
      <c r="O22" s="1274">
        <f>ROUNDUP(N22,0)+'Оз Основная продукция'!Q33</f>
        <v>4</v>
      </c>
      <c r="P22" s="892">
        <f t="shared" si="12"/>
        <v>2</v>
      </c>
      <c r="Q22" s="877"/>
      <c r="R22" s="869"/>
      <c r="S22" s="870"/>
      <c r="T22"/>
      <c r="U22" s="3047" t="s">
        <v>55</v>
      </c>
      <c r="V22" s="891" t="s">
        <v>398</v>
      </c>
      <c r="W22" s="1450"/>
      <c r="X22" s="866">
        <v>0</v>
      </c>
      <c r="Y22" s="891">
        <f>ROUNDUP(X22,0)+'Оз Основная продукция'!R51</f>
        <v>2</v>
      </c>
      <c r="Z22" s="892">
        <f>Y22*0.5</f>
        <v>1</v>
      </c>
      <c r="AA22" s="877"/>
      <c r="AB22" s="869"/>
      <c r="AC22" s="870"/>
      <c r="AE22" s="3047" t="s">
        <v>55</v>
      </c>
      <c r="AF22" s="891" t="s">
        <v>398</v>
      </c>
      <c r="AG22" s="1450"/>
      <c r="AH22" s="866">
        <v>0</v>
      </c>
      <c r="AI22" s="1274">
        <f>ROUNDUP(AH22,0)+'Оз Основная продукция'!R69</f>
        <v>1</v>
      </c>
      <c r="AJ22" s="892">
        <f>AI22*0.5</f>
        <v>0.5</v>
      </c>
      <c r="AK22" s="877"/>
      <c r="AL22" s="869"/>
      <c r="AM22" s="870"/>
      <c r="AO22" s="3047" t="s">
        <v>55</v>
      </c>
      <c r="AP22" s="891" t="s">
        <v>398</v>
      </c>
      <c r="AQ22" s="1450"/>
      <c r="AR22" s="866">
        <v>0</v>
      </c>
      <c r="AS22" s="891">
        <f>ROUNDUP(AR22,0)+'Оз Основная продукция'!R87</f>
        <v>3</v>
      </c>
      <c r="AT22" s="892">
        <f>AS22*0.5</f>
        <v>1.5</v>
      </c>
      <c r="AU22" s="877"/>
      <c r="AV22" s="869"/>
      <c r="AW22" s="870"/>
      <c r="AY22" s="3047" t="s">
        <v>55</v>
      </c>
      <c r="AZ22" s="891" t="s">
        <v>398</v>
      </c>
      <c r="BA22" s="1450"/>
      <c r="BB22" s="866">
        <v>0</v>
      </c>
      <c r="BC22" s="891">
        <f>ROUNDUP(BB22,0)+'Оз Основная продукция'!R105</f>
        <v>0</v>
      </c>
      <c r="BD22" s="892">
        <f>BC22*0.5</f>
        <v>0</v>
      </c>
      <c r="BE22" s="877"/>
      <c r="BF22" s="869"/>
      <c r="BG22" s="870"/>
      <c r="BH22"/>
      <c r="BI22" s="3047" t="s">
        <v>55</v>
      </c>
      <c r="BJ22" s="891" t="s">
        <v>398</v>
      </c>
      <c r="BK22" s="1450"/>
      <c r="BL22" s="866">
        <v>0</v>
      </c>
      <c r="BM22" s="1274">
        <f>ROUNDUP(BL22,0)+'Оз Основная продукция'!Q123</f>
        <v>0</v>
      </c>
      <c r="BN22" s="892">
        <f>BM22*0.5</f>
        <v>0</v>
      </c>
      <c r="BO22" s="877"/>
      <c r="BP22" s="869"/>
      <c r="BQ22" s="870"/>
      <c r="BS22" s="3047" t="s">
        <v>55</v>
      </c>
      <c r="BT22" s="891" t="s">
        <v>398</v>
      </c>
      <c r="BU22" s="1450"/>
      <c r="BV22" s="866">
        <v>0</v>
      </c>
      <c r="BW22" s="1274">
        <f>ROUNDUP(BV22,0)+'Оз Основная продукция'!Q141</f>
        <v>0</v>
      </c>
      <c r="BX22" s="892">
        <f>BW22*0.5</f>
        <v>0</v>
      </c>
      <c r="BY22" s="877"/>
      <c r="BZ22" s="869"/>
      <c r="CA22" s="870"/>
      <c r="CC22" s="3047" t="s">
        <v>55</v>
      </c>
      <c r="CD22" s="891" t="s">
        <v>398</v>
      </c>
      <c r="CE22" s="1450"/>
      <c r="CF22" s="866">
        <v>0</v>
      </c>
      <c r="CG22" s="1274">
        <f>'Оз Основная продукция'!R159</f>
        <v>0</v>
      </c>
      <c r="CH22" s="892">
        <f>CG22*0.5</f>
        <v>0</v>
      </c>
      <c r="CI22" s="877"/>
      <c r="CJ22" s="869"/>
      <c r="CK22" s="870"/>
      <c r="CL22"/>
      <c r="CM22" s="3047" t="s">
        <v>55</v>
      </c>
      <c r="CN22" s="891" t="s">
        <v>398</v>
      </c>
      <c r="CO22" s="1450"/>
      <c r="CP22" s="866">
        <v>0</v>
      </c>
      <c r="CQ22" s="891">
        <f>ROUNDUP(CP22,0)+'Оз Основная продукция'!R177</f>
        <v>0</v>
      </c>
      <c r="CR22" s="892">
        <f>CQ22*0.5</f>
        <v>0</v>
      </c>
      <c r="CS22" s="877"/>
      <c r="CT22" s="869"/>
      <c r="CU22" s="870"/>
      <c r="CV22"/>
      <c r="CW22" s="3047" t="s">
        <v>55</v>
      </c>
      <c r="CX22" s="891" t="s">
        <v>398</v>
      </c>
      <c r="CY22" s="1450"/>
      <c r="CZ22" s="866">
        <v>0</v>
      </c>
      <c r="DA22" s="1274">
        <f>ROUNDUP(CZ22,0)+'Оз Основная продукция'!R195</f>
        <v>1</v>
      </c>
      <c r="DB22" s="892">
        <f>DA22*0.5</f>
        <v>0.5</v>
      </c>
      <c r="DC22" s="877"/>
      <c r="DD22" s="869"/>
      <c r="DE22" s="870"/>
      <c r="DF22"/>
      <c r="DG22" s="3047" t="s">
        <v>55</v>
      </c>
      <c r="DH22" s="891" t="s">
        <v>398</v>
      </c>
      <c r="DI22" s="1450"/>
      <c r="DJ22" s="866">
        <v>0</v>
      </c>
      <c r="DK22" s="1274">
        <f>'Оз Основная продукция'!R213</f>
        <v>0</v>
      </c>
      <c r="DL22" s="892">
        <f>DK22*0.5</f>
        <v>0</v>
      </c>
      <c r="DM22" s="877"/>
      <c r="DN22" s="869"/>
      <c r="DO22" s="870"/>
    </row>
    <row r="23" spans="1:119" ht="28.5" customHeight="1">
      <c r="A23" s="1774" t="s">
        <v>858</v>
      </c>
      <c r="B23" s="1065" t="s">
        <v>398</v>
      </c>
      <c r="C23" s="3049"/>
      <c r="D23" s="2926">
        <v>0</v>
      </c>
      <c r="E23" s="1065">
        <f>ROUNDUP(D23,0)+'Оз Основная продукция'!R16</f>
        <v>0</v>
      </c>
      <c r="F23" s="1066">
        <f>E23*0.7</f>
        <v>0</v>
      </c>
      <c r="G23" s="2927"/>
      <c r="H23" s="2944"/>
      <c r="I23" s="2945"/>
      <c r="J23" s="3064"/>
      <c r="K23" s="1774" t="s">
        <v>858</v>
      </c>
      <c r="L23" s="1065" t="s">
        <v>398</v>
      </c>
      <c r="M23" s="3049"/>
      <c r="N23" s="2926">
        <v>0</v>
      </c>
      <c r="O23" s="1274">
        <f>ROUNDUP(N23,0)+'Оз Основная продукция'!Q34</f>
        <v>0</v>
      </c>
      <c r="P23" s="1066">
        <f>O23*0.7</f>
        <v>0</v>
      </c>
      <c r="Q23" s="2927"/>
      <c r="R23" s="2944"/>
      <c r="S23" s="2945"/>
      <c r="T23" s="3065"/>
      <c r="U23" s="1774" t="s">
        <v>858</v>
      </c>
      <c r="V23" s="1065" t="s">
        <v>398</v>
      </c>
      <c r="W23" s="3049"/>
      <c r="X23" s="2926">
        <v>0</v>
      </c>
      <c r="Y23" s="1065">
        <f>ROUNDUP(X23,0)+'Оз Основная продукция'!R52</f>
        <v>0</v>
      </c>
      <c r="Z23" s="1066">
        <f>Y23*0.7</f>
        <v>0</v>
      </c>
      <c r="AA23" s="2927"/>
      <c r="AB23" s="2944"/>
      <c r="AC23" s="2945"/>
      <c r="AD23" s="3064"/>
      <c r="AE23" s="1774" t="s">
        <v>858</v>
      </c>
      <c r="AF23" s="1065" t="s">
        <v>398</v>
      </c>
      <c r="AG23" s="3049"/>
      <c r="AH23" s="2926">
        <v>0</v>
      </c>
      <c r="AI23" s="1274">
        <f>ROUNDUP(AH23,0)+'Оз Основная продукция'!R70</f>
        <v>0</v>
      </c>
      <c r="AJ23" s="1066">
        <f>AI23*0.7</f>
        <v>0</v>
      </c>
      <c r="AK23" s="2927"/>
      <c r="AL23" s="2944"/>
      <c r="AM23" s="2945"/>
      <c r="AN23" s="3064"/>
      <c r="AO23" s="1774" t="s">
        <v>858</v>
      </c>
      <c r="AP23" s="1065" t="s">
        <v>398</v>
      </c>
      <c r="AQ23" s="3049"/>
      <c r="AR23" s="2926">
        <v>0</v>
      </c>
      <c r="AS23" s="1065">
        <f>ROUNDUP(AR23,0)+'Оз Основная продукция'!R88</f>
        <v>0</v>
      </c>
      <c r="AT23" s="1066">
        <f>AS23*0.7</f>
        <v>0</v>
      </c>
      <c r="AU23" s="2927"/>
      <c r="AV23" s="2944"/>
      <c r="AW23" s="2945"/>
      <c r="AX23" s="3064"/>
      <c r="AY23" s="1774" t="s">
        <v>858</v>
      </c>
      <c r="AZ23" s="1065" t="s">
        <v>398</v>
      </c>
      <c r="BA23" s="3049"/>
      <c r="BB23" s="2926">
        <v>0</v>
      </c>
      <c r="BC23" s="1065">
        <f>ROUNDUP(BB23,0)+'Оз Основная продукция'!R106</f>
        <v>0</v>
      </c>
      <c r="BD23" s="1066">
        <f>BC23*0.7</f>
        <v>0</v>
      </c>
      <c r="BE23" s="2927"/>
      <c r="BF23" s="2944"/>
      <c r="BG23" s="2945"/>
      <c r="BH23" s="3065"/>
      <c r="BI23" s="1774" t="s">
        <v>858</v>
      </c>
      <c r="BJ23" s="1065" t="s">
        <v>398</v>
      </c>
      <c r="BK23" s="3049"/>
      <c r="BL23" s="2926">
        <v>0</v>
      </c>
      <c r="BM23" s="1274">
        <f>ROUNDUP(BL23,0)+'Оз Основная продукция'!Q124</f>
        <v>0</v>
      </c>
      <c r="BN23" s="1066">
        <f>BM23*0.7</f>
        <v>0</v>
      </c>
      <c r="BO23" s="2927"/>
      <c r="BP23" s="2944"/>
      <c r="BQ23" s="2945"/>
      <c r="BR23" s="3064"/>
      <c r="BS23" s="1774" t="s">
        <v>858</v>
      </c>
      <c r="BT23" s="1065" t="s">
        <v>398</v>
      </c>
      <c r="BU23" s="3049"/>
      <c r="BV23" s="2926">
        <v>0</v>
      </c>
      <c r="BW23" s="1274">
        <f>ROUNDUP(BV23,0)+'Оз Основная продукция'!Q142</f>
        <v>0</v>
      </c>
      <c r="BX23" s="1066">
        <f>BW23*0.7</f>
        <v>0</v>
      </c>
      <c r="BY23" s="2927"/>
      <c r="BZ23" s="2944"/>
      <c r="CA23" s="2945"/>
      <c r="CB23" s="3064"/>
      <c r="CC23" s="1774" t="s">
        <v>858</v>
      </c>
      <c r="CD23" s="1065" t="s">
        <v>398</v>
      </c>
      <c r="CE23" s="3049"/>
      <c r="CF23" s="2926">
        <v>0</v>
      </c>
      <c r="CG23" s="1274">
        <f>'Оз Основная продукция'!R160</f>
        <v>0</v>
      </c>
      <c r="CH23" s="1066">
        <f>CG23*0.7</f>
        <v>0</v>
      </c>
      <c r="CI23" s="2927"/>
      <c r="CJ23" s="2944"/>
      <c r="CK23" s="2945"/>
      <c r="CL23" s="3065"/>
      <c r="CM23" s="1774" t="s">
        <v>858</v>
      </c>
      <c r="CN23" s="1065" t="s">
        <v>398</v>
      </c>
      <c r="CO23" s="3049"/>
      <c r="CP23" s="2926">
        <v>0</v>
      </c>
      <c r="CQ23" s="1065">
        <f>ROUNDUP(CP23,0)+'Оз Основная продукция'!R178</f>
        <v>0</v>
      </c>
      <c r="CR23" s="1066">
        <f>CQ23*0.7</f>
        <v>0</v>
      </c>
      <c r="CS23" s="2927"/>
      <c r="CT23" s="2944"/>
      <c r="CU23" s="2945"/>
      <c r="CV23" s="3065"/>
      <c r="CW23" s="1774" t="s">
        <v>858</v>
      </c>
      <c r="CX23" s="1065" t="s">
        <v>398</v>
      </c>
      <c r="CY23" s="3049"/>
      <c r="CZ23" s="2926">
        <v>0</v>
      </c>
      <c r="DA23" s="2925">
        <f>ROUNDUP(CZ23,0)+'Оз Основная продукция'!R196</f>
        <v>0</v>
      </c>
      <c r="DB23" s="1066">
        <f>DA23*0.7</f>
        <v>0</v>
      </c>
      <c r="DC23" s="2927"/>
      <c r="DD23" s="2944"/>
      <c r="DE23" s="2945"/>
      <c r="DF23" s="3065"/>
      <c r="DG23" s="1774" t="s">
        <v>858</v>
      </c>
      <c r="DH23" s="1065" t="s">
        <v>398</v>
      </c>
      <c r="DI23" s="3049"/>
      <c r="DJ23" s="2926">
        <v>0</v>
      </c>
      <c r="DK23" s="1274">
        <f>'Оз Основная продукция'!R214</f>
        <v>1</v>
      </c>
      <c r="DL23" s="1066">
        <f>DK23*0.7</f>
        <v>0.7</v>
      </c>
      <c r="DM23" s="2927"/>
      <c r="DN23" s="2944"/>
      <c r="DO23" s="2945"/>
    </row>
    <row r="24" spans="1:119" ht="28.5" hidden="1" customHeight="1">
      <c r="A24" s="1774"/>
      <c r="B24" s="1065" t="s">
        <v>398</v>
      </c>
      <c r="C24" s="3049"/>
      <c r="D24" s="2926">
        <v>0</v>
      </c>
      <c r="E24" s="1065">
        <f>ROUNDUP(D24,0)+'Оз Основная продукция'!R17</f>
        <v>0</v>
      </c>
      <c r="F24" s="1066">
        <f>E24*0.9</f>
        <v>0</v>
      </c>
      <c r="G24" s="2927"/>
      <c r="H24" s="2944"/>
      <c r="I24" s="2945"/>
      <c r="J24" s="3064"/>
      <c r="K24" s="1774"/>
      <c r="L24" s="1065" t="s">
        <v>398</v>
      </c>
      <c r="M24" s="3049"/>
      <c r="N24" s="2926">
        <v>0</v>
      </c>
      <c r="O24" s="1274">
        <f>ROUNDUP(N24,0)+'Оз Основная продукция'!Q35</f>
        <v>0</v>
      </c>
      <c r="P24" s="1066">
        <f>O24*0.9</f>
        <v>0</v>
      </c>
      <c r="Q24" s="2927"/>
      <c r="R24" s="2944"/>
      <c r="S24" s="2945"/>
      <c r="T24" s="3065"/>
      <c r="U24" s="1774"/>
      <c r="V24" s="1065" t="s">
        <v>398</v>
      </c>
      <c r="W24" s="3049"/>
      <c r="X24" s="2926">
        <v>0</v>
      </c>
      <c r="Y24" s="1065">
        <f>ROUNDUP(X24,0)+'Оз Основная продукция'!R53</f>
        <v>0</v>
      </c>
      <c r="Z24" s="1066">
        <f>Y24*0.9</f>
        <v>0</v>
      </c>
      <c r="AA24" s="2927"/>
      <c r="AB24" s="2944"/>
      <c r="AC24" s="2945"/>
      <c r="AD24" s="3064"/>
      <c r="AE24" s="1774"/>
      <c r="AF24" s="1065" t="s">
        <v>398</v>
      </c>
      <c r="AG24" s="3049"/>
      <c r="AH24" s="2926">
        <v>0</v>
      </c>
      <c r="AI24" s="1274">
        <f>ROUNDUP(AH24,0)+'Оз Основная продукция'!R71</f>
        <v>0</v>
      </c>
      <c r="AJ24" s="1066">
        <f>AI24*0.9</f>
        <v>0</v>
      </c>
      <c r="AK24" s="2927"/>
      <c r="AL24" s="2944"/>
      <c r="AM24" s="2945"/>
      <c r="AN24" s="3064"/>
      <c r="AO24" s="1774"/>
      <c r="AP24" s="1065" t="s">
        <v>398</v>
      </c>
      <c r="AQ24" s="3049"/>
      <c r="AR24" s="2926">
        <v>0</v>
      </c>
      <c r="AS24" s="1065">
        <f>ROUNDUP(AR24,0)+'Оз Основная продукция'!R89</f>
        <v>0</v>
      </c>
      <c r="AT24" s="1066">
        <f>AS24*0.9</f>
        <v>0</v>
      </c>
      <c r="AU24" s="2927"/>
      <c r="AV24" s="2944"/>
      <c r="AW24" s="2945"/>
      <c r="AX24" s="3064"/>
      <c r="AY24" s="1774"/>
      <c r="AZ24" s="1065" t="s">
        <v>398</v>
      </c>
      <c r="BA24" s="3049"/>
      <c r="BB24" s="2926">
        <v>0</v>
      </c>
      <c r="BC24" s="1065">
        <f>ROUNDUP(BB24,0)+'Оз Основная продукция'!R107</f>
        <v>0</v>
      </c>
      <c r="BD24" s="1066">
        <f>BC24*0.9</f>
        <v>0</v>
      </c>
      <c r="BE24" s="2927"/>
      <c r="BF24" s="2944"/>
      <c r="BG24" s="2945"/>
      <c r="BH24" s="3065"/>
      <c r="BI24" s="1774"/>
      <c r="BJ24" s="1065" t="s">
        <v>398</v>
      </c>
      <c r="BK24" s="3049"/>
      <c r="BL24" s="2926">
        <v>0</v>
      </c>
      <c r="BM24" s="1274">
        <f>ROUNDUP(BL24,0)+'Оз Основная продукция'!Q125</f>
        <v>0</v>
      </c>
      <c r="BN24" s="1066">
        <f>BM24*0.9</f>
        <v>0</v>
      </c>
      <c r="BO24" s="2927"/>
      <c r="BP24" s="2944"/>
      <c r="BQ24" s="2945"/>
      <c r="BR24" s="3064"/>
      <c r="BS24" s="1774"/>
      <c r="BT24" s="1065" t="s">
        <v>398</v>
      </c>
      <c r="BU24" s="3049"/>
      <c r="BV24" s="2926">
        <v>0</v>
      </c>
      <c r="BW24" s="1274">
        <f>ROUNDUP(BV24,0)+'Оз Основная продукция'!Q143</f>
        <v>0</v>
      </c>
      <c r="BX24" s="1066">
        <f>BW24*0.9</f>
        <v>0</v>
      </c>
      <c r="BY24" s="2927"/>
      <c r="BZ24" s="2944"/>
      <c r="CA24" s="2945"/>
      <c r="CB24" s="3064"/>
      <c r="CC24" s="1774"/>
      <c r="CD24" s="1065" t="s">
        <v>398</v>
      </c>
      <c r="CE24" s="3049"/>
      <c r="CF24" s="2926">
        <v>0</v>
      </c>
      <c r="CG24" s="1274">
        <f>'Оз Основная продукция'!R161</f>
        <v>0</v>
      </c>
      <c r="CH24" s="1066">
        <f>CG24*0.9</f>
        <v>0</v>
      </c>
      <c r="CI24" s="2927"/>
      <c r="CJ24" s="2944"/>
      <c r="CK24" s="2945"/>
      <c r="CL24" s="3065"/>
      <c r="CM24" s="1774"/>
      <c r="CN24" s="1065" t="s">
        <v>398</v>
      </c>
      <c r="CO24" s="3049"/>
      <c r="CP24" s="2926">
        <v>0</v>
      </c>
      <c r="CQ24" s="1065">
        <f>ROUNDUP(CP24,0)+'Оз Основная продукция'!R179</f>
        <v>0</v>
      </c>
      <c r="CR24" s="1066">
        <f>CQ24*0.9</f>
        <v>0</v>
      </c>
      <c r="CS24" s="2927"/>
      <c r="CT24" s="2944"/>
      <c r="CU24" s="2945"/>
      <c r="CV24" s="3065"/>
      <c r="CW24" s="1774" t="s">
        <v>771</v>
      </c>
      <c r="CX24" s="1065" t="s">
        <v>398</v>
      </c>
      <c r="CY24" s="3049"/>
      <c r="CZ24" s="2926">
        <v>0</v>
      </c>
      <c r="DA24" s="1274">
        <f>ROUNDUP(CZ24,0)+'Оз Основная продукция'!R197</f>
        <v>0</v>
      </c>
      <c r="DB24" s="1066">
        <f>DA24*0.9</f>
        <v>0</v>
      </c>
      <c r="DC24" s="2927"/>
      <c r="DD24" s="2944"/>
      <c r="DE24" s="2945"/>
      <c r="DF24" s="3065"/>
      <c r="DG24" s="1774" t="s">
        <v>771</v>
      </c>
      <c r="DH24" s="1065" t="s">
        <v>398</v>
      </c>
      <c r="DI24" s="3049"/>
      <c r="DJ24" s="2926">
        <v>0</v>
      </c>
      <c r="DK24" s="1274">
        <f>'Оз Основная продукция'!R215</f>
        <v>0</v>
      </c>
      <c r="DL24" s="1066">
        <f>DK24*0.9</f>
        <v>0</v>
      </c>
      <c r="DM24" s="2927"/>
      <c r="DN24" s="2944"/>
      <c r="DO24" s="2945"/>
    </row>
    <row r="25" spans="1:119" ht="30" customHeight="1">
      <c r="A25" s="3008" t="s">
        <v>453</v>
      </c>
      <c r="B25" s="3009"/>
      <c r="C25" s="3009"/>
      <c r="D25" s="3009"/>
      <c r="E25" s="3009"/>
      <c r="F25" s="3009"/>
      <c r="G25" s="3009"/>
      <c r="H25" s="3009"/>
      <c r="I25" s="3010"/>
      <c r="K25" s="3008" t="s">
        <v>453</v>
      </c>
      <c r="L25" s="3009"/>
      <c r="M25" s="3009"/>
      <c r="N25" s="3009"/>
      <c r="O25" s="3009"/>
      <c r="P25" s="3009"/>
      <c r="Q25" s="3009"/>
      <c r="R25" s="3009"/>
      <c r="S25" s="3010"/>
      <c r="T25"/>
      <c r="U25" s="3008" t="s">
        <v>453</v>
      </c>
      <c r="V25" s="3009"/>
      <c r="W25" s="3009"/>
      <c r="X25" s="3009"/>
      <c r="Y25" s="3009"/>
      <c r="Z25" s="3009"/>
      <c r="AA25" s="3009"/>
      <c r="AB25" s="3009"/>
      <c r="AC25" s="3010"/>
      <c r="AE25" s="3008" t="s">
        <v>453</v>
      </c>
      <c r="AF25" s="3009"/>
      <c r="AG25" s="3009"/>
      <c r="AH25" s="3009"/>
      <c r="AI25" s="3009"/>
      <c r="AJ25" s="3009"/>
      <c r="AK25" s="3009"/>
      <c r="AL25" s="3009"/>
      <c r="AM25" s="3010"/>
      <c r="AO25" s="3008" t="s">
        <v>453</v>
      </c>
      <c r="AP25" s="3009"/>
      <c r="AQ25" s="3009"/>
      <c r="AR25" s="3009"/>
      <c r="AS25" s="3009"/>
      <c r="AT25" s="3009"/>
      <c r="AU25" s="3009"/>
      <c r="AV25" s="3009"/>
      <c r="AW25" s="3010"/>
      <c r="AY25" s="3008" t="s">
        <v>453</v>
      </c>
      <c r="AZ25" s="3009"/>
      <c r="BA25" s="3009"/>
      <c r="BB25" s="3009"/>
      <c r="BC25" s="3009"/>
      <c r="BD25" s="3009"/>
      <c r="BE25" s="3009"/>
      <c r="BF25" s="3009"/>
      <c r="BG25" s="3010"/>
      <c r="BH25"/>
      <c r="BI25" s="3008" t="s">
        <v>453</v>
      </c>
      <c r="BJ25" s="3009"/>
      <c r="BK25" s="3009"/>
      <c r="BL25" s="3009"/>
      <c r="BM25" s="3009"/>
      <c r="BN25" s="3009"/>
      <c r="BO25" s="3009"/>
      <c r="BP25" s="3009"/>
      <c r="BQ25" s="3010"/>
      <c r="BS25" s="3008" t="s">
        <v>453</v>
      </c>
      <c r="BT25" s="3009"/>
      <c r="BU25" s="3009"/>
      <c r="BV25" s="3009"/>
      <c r="BW25" s="3009"/>
      <c r="BX25" s="3009"/>
      <c r="BY25" s="3009"/>
      <c r="BZ25" s="3009"/>
      <c r="CA25" s="3010"/>
      <c r="CC25" s="3008" t="s">
        <v>453</v>
      </c>
      <c r="CD25" s="3009"/>
      <c r="CE25" s="3009"/>
      <c r="CF25" s="3009"/>
      <c r="CG25" s="3009"/>
      <c r="CH25" s="3009"/>
      <c r="CI25" s="3009"/>
      <c r="CJ25" s="3009"/>
      <c r="CK25" s="3010"/>
      <c r="CL25"/>
      <c r="CM25" s="3008" t="s">
        <v>453</v>
      </c>
      <c r="CN25" s="3009"/>
      <c r="CO25" s="3009"/>
      <c r="CP25" s="3009"/>
      <c r="CQ25" s="3009"/>
      <c r="CR25" s="3009"/>
      <c r="CS25" s="3009"/>
      <c r="CT25" s="3009"/>
      <c r="CU25" s="3010"/>
      <c r="CV25"/>
      <c r="CW25" s="3218" t="s">
        <v>453</v>
      </c>
      <c r="CX25" s="3219"/>
      <c r="CY25" s="3219"/>
      <c r="CZ25" s="3219"/>
      <c r="DA25" s="3219"/>
      <c r="DB25" s="3219"/>
      <c r="DC25" s="3219"/>
      <c r="DD25" s="3219"/>
      <c r="DE25" s="3220"/>
      <c r="DF25"/>
      <c r="DG25" s="3948" t="s">
        <v>453</v>
      </c>
      <c r="DH25" s="3949"/>
      <c r="DI25" s="3949"/>
      <c r="DJ25" s="3949"/>
      <c r="DK25" s="3949"/>
      <c r="DL25" s="3949"/>
      <c r="DM25" s="3949"/>
      <c r="DN25" s="3949"/>
      <c r="DO25" s="3950"/>
    </row>
    <row r="26" spans="1:119" ht="30" customHeight="1">
      <c r="A26" s="3008" t="s">
        <v>454</v>
      </c>
      <c r="B26" s="3009"/>
      <c r="C26" s="3009"/>
      <c r="D26" s="3009"/>
      <c r="E26" s="3009"/>
      <c r="F26" s="3009"/>
      <c r="G26" s="3009"/>
      <c r="H26" s="3009"/>
      <c r="I26" s="3010"/>
      <c r="K26" s="3008" t="s">
        <v>454</v>
      </c>
      <c r="L26" s="3009"/>
      <c r="M26" s="3009"/>
      <c r="N26" s="3009"/>
      <c r="O26" s="3009"/>
      <c r="P26" s="3009"/>
      <c r="Q26" s="3009"/>
      <c r="R26" s="3009"/>
      <c r="S26" s="3010"/>
      <c r="T26"/>
      <c r="U26" s="3008" t="s">
        <v>454</v>
      </c>
      <c r="V26" s="3009"/>
      <c r="W26" s="3009"/>
      <c r="X26" s="3009"/>
      <c r="Y26" s="3009"/>
      <c r="Z26" s="3009"/>
      <c r="AA26" s="3009"/>
      <c r="AB26" s="3009"/>
      <c r="AC26" s="3010"/>
      <c r="AE26" s="3008" t="s">
        <v>454</v>
      </c>
      <c r="AF26" s="3009"/>
      <c r="AG26" s="3009"/>
      <c r="AH26" s="3009"/>
      <c r="AI26" s="3009"/>
      <c r="AJ26" s="3009"/>
      <c r="AK26" s="3009"/>
      <c r="AL26" s="3009"/>
      <c r="AM26" s="3010"/>
      <c r="AO26" s="3008" t="s">
        <v>454</v>
      </c>
      <c r="AP26" s="3009"/>
      <c r="AQ26" s="3009"/>
      <c r="AR26" s="3009"/>
      <c r="AS26" s="3009"/>
      <c r="AT26" s="3009"/>
      <c r="AU26" s="3009"/>
      <c r="AV26" s="3009"/>
      <c r="AW26" s="3010"/>
      <c r="AY26" s="3008" t="s">
        <v>454</v>
      </c>
      <c r="AZ26" s="3009"/>
      <c r="BA26" s="3009"/>
      <c r="BB26" s="3009"/>
      <c r="BC26" s="3009"/>
      <c r="BD26" s="3009"/>
      <c r="BE26" s="3009"/>
      <c r="BF26" s="3009"/>
      <c r="BG26" s="3010"/>
      <c r="BH26"/>
      <c r="BI26" s="3008" t="s">
        <v>454</v>
      </c>
      <c r="BJ26" s="3009"/>
      <c r="BK26" s="3009"/>
      <c r="BL26" s="3009"/>
      <c r="BM26" s="3009"/>
      <c r="BN26" s="3009"/>
      <c r="BO26" s="3009"/>
      <c r="BP26" s="3009"/>
      <c r="BQ26" s="3010"/>
      <c r="BS26" s="3008" t="s">
        <v>454</v>
      </c>
      <c r="BT26" s="3009"/>
      <c r="BU26" s="3009"/>
      <c r="BV26" s="3009"/>
      <c r="BW26" s="3009"/>
      <c r="BX26" s="3009"/>
      <c r="BY26" s="3009"/>
      <c r="BZ26" s="3009"/>
      <c r="CA26" s="3010"/>
      <c r="CC26" s="3008" t="s">
        <v>454</v>
      </c>
      <c r="CD26" s="3009"/>
      <c r="CE26" s="3009"/>
      <c r="CF26" s="3009"/>
      <c r="CG26" s="3009"/>
      <c r="CH26" s="3009"/>
      <c r="CI26" s="3009"/>
      <c r="CJ26" s="3009"/>
      <c r="CK26" s="3010"/>
      <c r="CL26"/>
      <c r="CM26" s="3008" t="s">
        <v>454</v>
      </c>
      <c r="CN26" s="3009"/>
      <c r="CO26" s="3009"/>
      <c r="CP26" s="3009"/>
      <c r="CQ26" s="3009"/>
      <c r="CR26" s="3009"/>
      <c r="CS26" s="3009"/>
      <c r="CT26" s="3009"/>
      <c r="CU26" s="3010"/>
      <c r="CV26"/>
      <c r="CW26" s="3218" t="s">
        <v>454</v>
      </c>
      <c r="CX26" s="3219"/>
      <c r="CY26" s="3219"/>
      <c r="CZ26" s="3219"/>
      <c r="DA26" s="3219"/>
      <c r="DB26" s="3219"/>
      <c r="DC26" s="3219"/>
      <c r="DD26" s="3219"/>
      <c r="DE26" s="3220"/>
      <c r="DF26"/>
      <c r="DG26" s="3948" t="s">
        <v>454</v>
      </c>
      <c r="DH26" s="3949"/>
      <c r="DI26" s="3949"/>
      <c r="DJ26" s="3949"/>
      <c r="DK26" s="3949"/>
      <c r="DL26" s="3949"/>
      <c r="DM26" s="3949"/>
      <c r="DN26" s="3949"/>
      <c r="DO26" s="3950"/>
    </row>
    <row r="27" spans="1:119" ht="10.5" customHeight="1" thickBot="1">
      <c r="A27" s="795"/>
      <c r="B27" s="796"/>
      <c r="C27" s="796"/>
      <c r="D27" s="796"/>
      <c r="E27" s="796"/>
      <c r="F27" s="796"/>
      <c r="G27" s="796"/>
      <c r="H27" s="796"/>
      <c r="I27" s="917"/>
      <c r="K27" s="795"/>
      <c r="L27" s="796"/>
      <c r="M27" s="796"/>
      <c r="N27" s="796"/>
      <c r="O27" s="796"/>
      <c r="P27" s="796"/>
      <c r="Q27" s="796"/>
      <c r="R27" s="796"/>
      <c r="S27" s="917"/>
      <c r="T27"/>
      <c r="U27" s="795"/>
      <c r="V27" s="796"/>
      <c r="W27" s="796"/>
      <c r="X27" s="796"/>
      <c r="Y27" s="796"/>
      <c r="Z27" s="796"/>
      <c r="AA27" s="796"/>
      <c r="AB27" s="796"/>
      <c r="AC27" s="917"/>
      <c r="AE27" s="795"/>
      <c r="AF27" s="796"/>
      <c r="AG27" s="796"/>
      <c r="AH27" s="796"/>
      <c r="AI27" s="796"/>
      <c r="AJ27" s="796"/>
      <c r="AK27" s="796"/>
      <c r="AL27" s="796"/>
      <c r="AM27" s="917"/>
      <c r="AO27" s="795"/>
      <c r="AP27" s="796"/>
      <c r="AQ27" s="796"/>
      <c r="AR27" s="796"/>
      <c r="AS27" s="796"/>
      <c r="AT27" s="796"/>
      <c r="AU27" s="796"/>
      <c r="AV27" s="796"/>
      <c r="AW27" s="917"/>
      <c r="AY27" s="795"/>
      <c r="AZ27" s="796"/>
      <c r="BA27" s="796"/>
      <c r="BB27" s="796"/>
      <c r="BC27" s="796"/>
      <c r="BD27" s="796"/>
      <c r="BE27" s="796"/>
      <c r="BF27" s="796"/>
      <c r="BG27" s="917"/>
      <c r="BH27"/>
      <c r="BI27" s="795"/>
      <c r="BJ27" s="796"/>
      <c r="BK27" s="796"/>
      <c r="BL27" s="796"/>
      <c r="BM27" s="796"/>
      <c r="BN27" s="796"/>
      <c r="BO27" s="796"/>
      <c r="BP27" s="796"/>
      <c r="BQ27" s="917"/>
      <c r="BS27" s="795"/>
      <c r="BT27" s="796"/>
      <c r="BU27" s="796"/>
      <c r="BV27" s="796"/>
      <c r="BW27" s="796"/>
      <c r="BX27" s="796"/>
      <c r="BY27" s="796"/>
      <c r="BZ27" s="796"/>
      <c r="CA27" s="917"/>
      <c r="CC27" s="795"/>
      <c r="CD27" s="796"/>
      <c r="CE27" s="796"/>
      <c r="CF27" s="796"/>
      <c r="CG27" s="796"/>
      <c r="CH27" s="796"/>
      <c r="CI27" s="796"/>
      <c r="CJ27" s="796"/>
      <c r="CK27" s="917"/>
      <c r="CL27"/>
      <c r="CM27" s="795"/>
      <c r="CN27" s="796"/>
      <c r="CO27" s="796"/>
      <c r="CP27" s="796"/>
      <c r="CQ27" s="796"/>
      <c r="CR27" s="796"/>
      <c r="CS27" s="796"/>
      <c r="CT27" s="796"/>
      <c r="CU27" s="917"/>
      <c r="CV27"/>
      <c r="CW27" s="795"/>
      <c r="CX27" s="796"/>
      <c r="CY27" s="796"/>
      <c r="CZ27" s="796"/>
      <c r="DA27" s="796"/>
      <c r="DB27" s="796"/>
      <c r="DC27" s="796"/>
      <c r="DD27" s="796"/>
      <c r="DE27" s="917"/>
      <c r="DF27"/>
      <c r="DG27" s="795"/>
      <c r="DH27" s="796"/>
      <c r="DI27" s="796"/>
      <c r="DJ27" s="796"/>
      <c r="DK27" s="796"/>
      <c r="DL27" s="796"/>
      <c r="DM27" s="796"/>
      <c r="DN27" s="796"/>
      <c r="DO27" s="917"/>
    </row>
  </sheetData>
  <mergeCells count="96">
    <mergeCell ref="CC3:CD4"/>
    <mergeCell ref="CH3:CH4"/>
    <mergeCell ref="CI3:CI4"/>
    <mergeCell ref="CJ3:CJ4"/>
    <mergeCell ref="CK3:CK4"/>
    <mergeCell ref="BS3:BT4"/>
    <mergeCell ref="BX3:BX4"/>
    <mergeCell ref="BY3:BY4"/>
    <mergeCell ref="BZ3:BZ4"/>
    <mergeCell ref="CA3:CA4"/>
    <mergeCell ref="BI3:BJ4"/>
    <mergeCell ref="BN3:BN4"/>
    <mergeCell ref="BO3:BO4"/>
    <mergeCell ref="BP3:BP4"/>
    <mergeCell ref="BQ3:BQ4"/>
    <mergeCell ref="BO1:BQ1"/>
    <mergeCell ref="BY1:CA1"/>
    <mergeCell ref="CI1:CK1"/>
    <mergeCell ref="BJ2:BN2"/>
    <mergeCell ref="BP2:BQ2"/>
    <mergeCell ref="BT2:BX2"/>
    <mergeCell ref="BZ2:CA2"/>
    <mergeCell ref="CD2:CH2"/>
    <mergeCell ref="CJ2:CK2"/>
    <mergeCell ref="G1:I1"/>
    <mergeCell ref="B2:F2"/>
    <mergeCell ref="H2:I2"/>
    <mergeCell ref="A3:B4"/>
    <mergeCell ref="F3:F4"/>
    <mergeCell ref="G3:G4"/>
    <mergeCell ref="H3:H4"/>
    <mergeCell ref="I3:I4"/>
    <mergeCell ref="Q1:S1"/>
    <mergeCell ref="L2:P2"/>
    <mergeCell ref="R2:S2"/>
    <mergeCell ref="K3:L4"/>
    <mergeCell ref="P3:P4"/>
    <mergeCell ref="Q3:Q4"/>
    <mergeCell ref="R3:R4"/>
    <mergeCell ref="S3:S4"/>
    <mergeCell ref="AJ3:AJ4"/>
    <mergeCell ref="AK3:AK4"/>
    <mergeCell ref="AL3:AL4"/>
    <mergeCell ref="AA1:AC1"/>
    <mergeCell ref="V2:Z2"/>
    <mergeCell ref="AB2:AC2"/>
    <mergeCell ref="U3:V4"/>
    <mergeCell ref="Z3:Z4"/>
    <mergeCell ref="AA3:AA4"/>
    <mergeCell ref="AB3:AB4"/>
    <mergeCell ref="AC3:AC4"/>
    <mergeCell ref="AK1:AM1"/>
    <mergeCell ref="AF2:AJ2"/>
    <mergeCell ref="AL2:AM2"/>
    <mergeCell ref="AE3:AF4"/>
    <mergeCell ref="AM3:AM4"/>
    <mergeCell ref="AU1:AW1"/>
    <mergeCell ref="AP2:AT2"/>
    <mergeCell ref="AV2:AW2"/>
    <mergeCell ref="AO3:AP4"/>
    <mergeCell ref="BE1:BG1"/>
    <mergeCell ref="AZ2:BD2"/>
    <mergeCell ref="BF2:BG2"/>
    <mergeCell ref="AY3:AZ4"/>
    <mergeCell ref="BD3:BD4"/>
    <mergeCell ref="BE3:BE4"/>
    <mergeCell ref="BF3:BF4"/>
    <mergeCell ref="BG3:BG4"/>
    <mergeCell ref="AT3:AT4"/>
    <mergeCell ref="AU3:AU4"/>
    <mergeCell ref="AV3:AV4"/>
    <mergeCell ref="AW3:AW4"/>
    <mergeCell ref="CS1:CU1"/>
    <mergeCell ref="CN2:CR2"/>
    <mergeCell ref="CT2:CU2"/>
    <mergeCell ref="CM3:CN4"/>
    <mergeCell ref="CR3:CR4"/>
    <mergeCell ref="CS3:CS4"/>
    <mergeCell ref="CT3:CT4"/>
    <mergeCell ref="CU3:CU4"/>
    <mergeCell ref="DC1:DE1"/>
    <mergeCell ref="CX2:DB2"/>
    <mergeCell ref="DD2:DE2"/>
    <mergeCell ref="CW3:CX4"/>
    <mergeCell ref="DB3:DB4"/>
    <mergeCell ref="DC3:DC4"/>
    <mergeCell ref="DD3:DD4"/>
    <mergeCell ref="DE3:DE4"/>
    <mergeCell ref="DM1:DO1"/>
    <mergeCell ref="DH2:DL2"/>
    <mergeCell ref="DN2:DO2"/>
    <mergeCell ref="DG3:DH4"/>
    <mergeCell ref="DL3:DL4"/>
    <mergeCell ref="DM3:DM4"/>
    <mergeCell ref="DN3:DN4"/>
    <mergeCell ref="DO3:DO4"/>
  </mergeCells>
  <pageMargins left="0" right="0" top="0.74803149606299213" bottom="0.74803149606299213" header="0.31496062992125984" footer="0.31496062992125984"/>
  <pageSetup paperSize="9" scale="72" orientation="landscape" verticalDpi="12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Лист48">
    <tabColor rgb="FF00B050"/>
  </sheetPr>
  <dimension ref="A1:CJ21"/>
  <sheetViews>
    <sheetView view="pageLayout" topLeftCell="BF7" zoomScale="70" zoomScaleNormal="70" zoomScalePageLayoutView="70" workbookViewId="0">
      <selection activeCell="BR11" sqref="BR11"/>
    </sheetView>
  </sheetViews>
  <sheetFormatPr defaultColWidth="9.140625" defaultRowHeight="12.75"/>
  <cols>
    <col min="1" max="1" width="21.28515625" style="785" customWidth="1"/>
    <col min="2" max="2" width="5.42578125" style="785" customWidth="1"/>
    <col min="3" max="4" width="4.85546875" style="785" hidden="1" customWidth="1"/>
    <col min="5" max="5" width="5.42578125" style="785" customWidth="1"/>
    <col min="6" max="6" width="7.85546875" style="785" customWidth="1"/>
    <col min="7" max="7" width="8.7109375" style="785" customWidth="1"/>
    <col min="8" max="9" width="7.42578125" style="785" customWidth="1"/>
    <col min="10" max="10" width="1.42578125" style="785" customWidth="1"/>
    <col min="11" max="11" width="21.28515625" style="785" customWidth="1"/>
    <col min="12" max="12" width="5.42578125" style="785" customWidth="1"/>
    <col min="13" max="14" width="4.85546875" style="785" hidden="1" customWidth="1"/>
    <col min="15" max="15" width="5.42578125" style="785" customWidth="1"/>
    <col min="16" max="16" width="7.85546875" style="785" customWidth="1"/>
    <col min="17" max="17" width="8.7109375" style="785" customWidth="1"/>
    <col min="18" max="19" width="7.42578125" style="785" customWidth="1"/>
    <col min="20" max="20" width="1.42578125" style="785" customWidth="1"/>
    <col min="21" max="21" width="21.28515625" style="785" customWidth="1"/>
    <col min="22" max="22" width="5.42578125" style="785" customWidth="1"/>
    <col min="23" max="24" width="4.85546875" style="785" hidden="1" customWidth="1"/>
    <col min="25" max="25" width="5.42578125" style="785" customWidth="1"/>
    <col min="26" max="26" width="7.85546875" style="785" customWidth="1"/>
    <col min="27" max="27" width="8.7109375" style="785" customWidth="1"/>
    <col min="28" max="29" width="7.42578125" style="785" customWidth="1"/>
    <col min="30" max="30" width="1.5703125" style="785" customWidth="1"/>
    <col min="31" max="31" width="20.7109375" style="785" customWidth="1"/>
    <col min="32" max="32" width="5.42578125" style="785" customWidth="1"/>
    <col min="33" max="34" width="5.42578125" style="785" hidden="1" customWidth="1"/>
    <col min="35" max="35" width="5.42578125" style="785" customWidth="1"/>
    <col min="36" max="39" width="9.140625" style="785"/>
    <col min="40" max="40" width="1.28515625" style="785" customWidth="1"/>
    <col min="41" max="41" width="18.140625" style="785" customWidth="1"/>
    <col min="42" max="42" width="5.42578125" style="785" customWidth="1"/>
    <col min="43" max="44" width="5.42578125" style="785" hidden="1" customWidth="1"/>
    <col min="45" max="45" width="5.42578125" style="785" customWidth="1"/>
    <col min="46" max="49" width="9.140625" style="785"/>
    <col min="50" max="50" width="1.28515625" style="785" customWidth="1"/>
    <col min="51" max="51" width="19.85546875" style="785" customWidth="1"/>
    <col min="52" max="52" width="5.42578125" style="785" customWidth="1"/>
    <col min="53" max="54" width="5.42578125" style="785" hidden="1" customWidth="1"/>
    <col min="55" max="55" width="5.42578125" style="785" customWidth="1"/>
    <col min="56" max="59" width="9.140625" style="785"/>
    <col min="60" max="60" width="20.7109375" style="785" customWidth="1"/>
    <col min="61" max="61" width="5.42578125" style="785" customWidth="1"/>
    <col min="62" max="63" width="5.42578125" style="785" hidden="1" customWidth="1"/>
    <col min="64" max="64" width="5.42578125" style="785" customWidth="1"/>
    <col min="65" max="68" width="9.140625" style="785"/>
    <col min="69" max="69" width="1.28515625" style="785" customWidth="1"/>
    <col min="70" max="70" width="18.140625" style="785" customWidth="1"/>
    <col min="71" max="71" width="5.42578125" style="785" customWidth="1"/>
    <col min="72" max="73" width="5.42578125" style="785" hidden="1" customWidth="1"/>
    <col min="74" max="74" width="5.42578125" style="785" customWidth="1"/>
    <col min="75" max="78" width="9.140625" style="785"/>
    <col min="79" max="79" width="1.28515625" style="785" customWidth="1"/>
    <col min="80" max="80" width="19.85546875" style="785" customWidth="1"/>
    <col min="81" max="81" width="5.42578125" style="785" customWidth="1"/>
    <col min="82" max="83" width="5.42578125" style="785" hidden="1" customWidth="1"/>
    <col min="84" max="84" width="5.42578125" style="785" customWidth="1"/>
    <col min="85" max="16384" width="9.140625" style="785"/>
  </cols>
  <sheetData>
    <row r="1" spans="1:88" ht="18.75" thickBot="1">
      <c r="A1" s="854" t="s">
        <v>317</v>
      </c>
      <c r="B1" s="855"/>
      <c r="C1" s="855"/>
      <c r="D1" s="855"/>
      <c r="E1" s="855"/>
      <c r="F1" s="855"/>
      <c r="G1" s="4051" t="s">
        <v>487</v>
      </c>
      <c r="H1" s="4052"/>
      <c r="I1" s="4053"/>
      <c r="K1" s="854" t="s">
        <v>317</v>
      </c>
      <c r="L1" s="855"/>
      <c r="M1" s="855"/>
      <c r="N1" s="855"/>
      <c r="O1" s="855"/>
      <c r="P1" s="855"/>
      <c r="Q1" s="4051" t="s">
        <v>488</v>
      </c>
      <c r="R1" s="4052"/>
      <c r="S1" s="4053"/>
      <c r="U1" s="854" t="s">
        <v>317</v>
      </c>
      <c r="V1" s="855"/>
      <c r="W1" s="855"/>
      <c r="X1" s="855"/>
      <c r="Y1" s="855"/>
      <c r="Z1" s="855"/>
      <c r="AA1" s="4051" t="s">
        <v>512</v>
      </c>
      <c r="AB1" s="4052"/>
      <c r="AC1" s="4053"/>
      <c r="AE1" s="854" t="s">
        <v>317</v>
      </c>
      <c r="AF1" s="855"/>
      <c r="AG1" s="855"/>
      <c r="AH1" s="855"/>
      <c r="AI1" s="855"/>
      <c r="AJ1" s="855"/>
      <c r="AK1" s="4051" t="s">
        <v>514</v>
      </c>
      <c r="AL1" s="4052"/>
      <c r="AM1" s="4053"/>
      <c r="AO1" s="854" t="s">
        <v>317</v>
      </c>
      <c r="AP1" s="855"/>
      <c r="AQ1" s="855"/>
      <c r="AR1" s="855"/>
      <c r="AS1" s="855"/>
      <c r="AT1" s="855"/>
      <c r="AU1" s="4051" t="s">
        <v>598</v>
      </c>
      <c r="AV1" s="4052"/>
      <c r="AW1" s="4053"/>
      <c r="AY1" s="854" t="s">
        <v>317</v>
      </c>
      <c r="AZ1" s="855"/>
      <c r="BA1" s="855"/>
      <c r="BB1" s="855"/>
      <c r="BC1" s="855"/>
      <c r="BD1" s="855"/>
      <c r="BE1" s="4051" t="s">
        <v>597</v>
      </c>
      <c r="BF1" s="4052"/>
      <c r="BG1" s="4053"/>
      <c r="BH1" s="854" t="s">
        <v>317</v>
      </c>
      <c r="BI1" s="855"/>
      <c r="BJ1" s="855"/>
      <c r="BK1" s="855"/>
      <c r="BL1" s="855"/>
      <c r="BM1" s="855"/>
      <c r="BN1" s="4051" t="s">
        <v>626</v>
      </c>
      <c r="BO1" s="4052"/>
      <c r="BP1" s="4053"/>
      <c r="BR1" s="854" t="s">
        <v>317</v>
      </c>
      <c r="BS1" s="855"/>
      <c r="BT1" s="855"/>
      <c r="BU1" s="855"/>
      <c r="BV1" s="855"/>
      <c r="BW1" s="855"/>
      <c r="BX1" s="4051" t="s">
        <v>647</v>
      </c>
      <c r="BY1" s="4052"/>
      <c r="BZ1" s="4053"/>
      <c r="CB1" s="854" t="s">
        <v>317</v>
      </c>
      <c r="CC1" s="855"/>
      <c r="CD1" s="855"/>
      <c r="CE1" s="855"/>
      <c r="CF1" s="855"/>
      <c r="CG1" s="855"/>
      <c r="CH1" s="4051" t="s">
        <v>616</v>
      </c>
      <c r="CI1" s="4052"/>
      <c r="CJ1" s="4053"/>
    </row>
    <row r="2" spans="1:88" ht="38.25" thickBot="1">
      <c r="A2" s="856" t="s">
        <v>61</v>
      </c>
      <c r="B2" s="4059">
        <f>'Оз Основная продукция'!B1</f>
        <v>44606</v>
      </c>
      <c r="C2" s="4060"/>
      <c r="D2" s="4060"/>
      <c r="E2" s="4060"/>
      <c r="F2" s="4061"/>
      <c r="G2" s="857" t="s">
        <v>62</v>
      </c>
      <c r="H2" s="4062">
        <f>'Оз Основная продукция'!V2</f>
        <v>0</v>
      </c>
      <c r="I2" s="4063"/>
      <c r="K2" s="856" t="s">
        <v>61</v>
      </c>
      <c r="L2" s="4059">
        <f>B2</f>
        <v>44606</v>
      </c>
      <c r="M2" s="4060"/>
      <c r="N2" s="4060"/>
      <c r="O2" s="4060"/>
      <c r="P2" s="4061"/>
      <c r="Q2" s="857" t="s">
        <v>62</v>
      </c>
      <c r="R2" s="4062">
        <f>H2</f>
        <v>0</v>
      </c>
      <c r="S2" s="4063"/>
      <c r="U2" s="856" t="s">
        <v>61</v>
      </c>
      <c r="V2" s="4059">
        <f>B2</f>
        <v>44606</v>
      </c>
      <c r="W2" s="4060"/>
      <c r="X2" s="4060"/>
      <c r="Y2" s="4060"/>
      <c r="Z2" s="4061"/>
      <c r="AA2" s="857" t="s">
        <v>62</v>
      </c>
      <c r="AB2" s="4062">
        <f>H2</f>
        <v>0</v>
      </c>
      <c r="AC2" s="4063"/>
      <c r="AE2" s="856" t="s">
        <v>61</v>
      </c>
      <c r="AF2" s="4059">
        <f>L2</f>
        <v>44606</v>
      </c>
      <c r="AG2" s="4060"/>
      <c r="AH2" s="4060"/>
      <c r="AI2" s="4060"/>
      <c r="AJ2" s="4061"/>
      <c r="AK2" s="857" t="s">
        <v>62</v>
      </c>
      <c r="AL2" s="4062">
        <f>R2</f>
        <v>0</v>
      </c>
      <c r="AM2" s="4063"/>
      <c r="AO2" s="856" t="s">
        <v>61</v>
      </c>
      <c r="AP2" s="4059">
        <f>V2</f>
        <v>44606</v>
      </c>
      <c r="AQ2" s="4060"/>
      <c r="AR2" s="4060"/>
      <c r="AS2" s="4060"/>
      <c r="AT2" s="4061"/>
      <c r="AU2" s="857" t="s">
        <v>62</v>
      </c>
      <c r="AV2" s="4062">
        <f>AB2</f>
        <v>0</v>
      </c>
      <c r="AW2" s="4063"/>
      <c r="AY2" s="856" t="s">
        <v>61</v>
      </c>
      <c r="AZ2" s="4059">
        <f>AF2</f>
        <v>44606</v>
      </c>
      <c r="BA2" s="4060"/>
      <c r="BB2" s="4060"/>
      <c r="BC2" s="4060"/>
      <c r="BD2" s="4061"/>
      <c r="BE2" s="857" t="s">
        <v>62</v>
      </c>
      <c r="BF2" s="4062">
        <f>AL2</f>
        <v>0</v>
      </c>
      <c r="BG2" s="4063"/>
      <c r="BH2" s="856" t="s">
        <v>61</v>
      </c>
      <c r="BI2" s="4059" t="str">
        <f>AO2</f>
        <v>Дата:</v>
      </c>
      <c r="BJ2" s="4060"/>
      <c r="BK2" s="4060"/>
      <c r="BL2" s="4060"/>
      <c r="BM2" s="4061"/>
      <c r="BN2" s="857" t="s">
        <v>62</v>
      </c>
      <c r="BO2" s="4062" t="str">
        <f>AU2</f>
        <v>Время</v>
      </c>
      <c r="BP2" s="4063"/>
      <c r="BR2" s="856" t="s">
        <v>61</v>
      </c>
      <c r="BS2" s="4059" t="str">
        <f>AY2</f>
        <v>Дата:</v>
      </c>
      <c r="BT2" s="4060"/>
      <c r="BU2" s="4060"/>
      <c r="BV2" s="4060"/>
      <c r="BW2" s="4061"/>
      <c r="BX2" s="857" t="s">
        <v>62</v>
      </c>
      <c r="BY2" s="4062" t="str">
        <f>BE2</f>
        <v>Время</v>
      </c>
      <c r="BZ2" s="4063"/>
      <c r="CB2" s="856" t="s">
        <v>61</v>
      </c>
      <c r="CC2" s="4059" t="str">
        <f>BI2</f>
        <v>Дата:</v>
      </c>
      <c r="CD2" s="4060"/>
      <c r="CE2" s="4060"/>
      <c r="CF2" s="4060"/>
      <c r="CG2" s="4061"/>
      <c r="CH2" s="857" t="s">
        <v>62</v>
      </c>
      <c r="CI2" s="4062" t="str">
        <f>BO2</f>
        <v>Время</v>
      </c>
      <c r="CJ2" s="4063"/>
    </row>
    <row r="3" spans="1:88">
      <c r="A3" s="4077" t="s">
        <v>21</v>
      </c>
      <c r="B3" s="4078"/>
      <c r="C3" s="858"/>
      <c r="D3" s="858"/>
      <c r="E3" s="858"/>
      <c r="F3" s="4081" t="s">
        <v>395</v>
      </c>
      <c r="G3" s="4081" t="s">
        <v>394</v>
      </c>
      <c r="H3" s="4081" t="s">
        <v>22</v>
      </c>
      <c r="I3" s="4090" t="s">
        <v>23</v>
      </c>
      <c r="K3" s="4077" t="s">
        <v>21</v>
      </c>
      <c r="L3" s="4078"/>
      <c r="M3" s="1745"/>
      <c r="N3" s="1745"/>
      <c r="O3" s="1745"/>
      <c r="P3" s="4081" t="s">
        <v>395</v>
      </c>
      <c r="Q3" s="4081" t="s">
        <v>394</v>
      </c>
      <c r="R3" s="4081" t="s">
        <v>22</v>
      </c>
      <c r="S3" s="4090" t="s">
        <v>23</v>
      </c>
      <c r="U3" s="4077" t="s">
        <v>21</v>
      </c>
      <c r="V3" s="4078"/>
      <c r="W3" s="1745"/>
      <c r="X3" s="1745"/>
      <c r="Y3" s="1745"/>
      <c r="Z3" s="4081" t="s">
        <v>395</v>
      </c>
      <c r="AA3" s="4081" t="s">
        <v>394</v>
      </c>
      <c r="AB3" s="4081" t="s">
        <v>22</v>
      </c>
      <c r="AC3" s="4090" t="s">
        <v>23</v>
      </c>
      <c r="AE3" s="4077" t="s">
        <v>21</v>
      </c>
      <c r="AF3" s="4078"/>
      <c r="AG3" s="1745"/>
      <c r="AH3" s="1745"/>
      <c r="AI3" s="1745"/>
      <c r="AJ3" s="4081" t="s">
        <v>395</v>
      </c>
      <c r="AK3" s="4081" t="s">
        <v>394</v>
      </c>
      <c r="AL3" s="4081" t="s">
        <v>22</v>
      </c>
      <c r="AM3" s="4090" t="s">
        <v>23</v>
      </c>
      <c r="AO3" s="4077" t="s">
        <v>21</v>
      </c>
      <c r="AP3" s="4078"/>
      <c r="AQ3" s="2118"/>
      <c r="AR3" s="2118"/>
      <c r="AS3" s="2118"/>
      <c r="AT3" s="4081" t="s">
        <v>395</v>
      </c>
      <c r="AU3" s="4081" t="s">
        <v>394</v>
      </c>
      <c r="AV3" s="4081" t="s">
        <v>22</v>
      </c>
      <c r="AW3" s="4090" t="s">
        <v>23</v>
      </c>
      <c r="AY3" s="4077" t="s">
        <v>21</v>
      </c>
      <c r="AZ3" s="4078"/>
      <c r="BA3" s="2118"/>
      <c r="BB3" s="2118"/>
      <c r="BC3" s="2118"/>
      <c r="BD3" s="4081" t="s">
        <v>395</v>
      </c>
      <c r="BE3" s="4081" t="s">
        <v>394</v>
      </c>
      <c r="BF3" s="4081" t="s">
        <v>22</v>
      </c>
      <c r="BG3" s="4090" t="s">
        <v>23</v>
      </c>
      <c r="BH3" s="4077" t="s">
        <v>21</v>
      </c>
      <c r="BI3" s="4078"/>
      <c r="BJ3" s="2210"/>
      <c r="BK3" s="2210"/>
      <c r="BL3" s="2210"/>
      <c r="BM3" s="4081" t="s">
        <v>395</v>
      </c>
      <c r="BN3" s="4081" t="s">
        <v>394</v>
      </c>
      <c r="BO3" s="4081" t="s">
        <v>22</v>
      </c>
      <c r="BP3" s="4090" t="s">
        <v>23</v>
      </c>
      <c r="BR3" s="4077" t="s">
        <v>21</v>
      </c>
      <c r="BS3" s="4078"/>
      <c r="BT3" s="2210"/>
      <c r="BU3" s="2210"/>
      <c r="BV3" s="2210"/>
      <c r="BW3" s="4081" t="s">
        <v>395</v>
      </c>
      <c r="BX3" s="4081" t="s">
        <v>394</v>
      </c>
      <c r="BY3" s="4081" t="s">
        <v>22</v>
      </c>
      <c r="BZ3" s="4090" t="s">
        <v>23</v>
      </c>
      <c r="CB3" s="4077" t="s">
        <v>21</v>
      </c>
      <c r="CC3" s="4078"/>
      <c r="CD3" s="2210"/>
      <c r="CE3" s="2210"/>
      <c r="CF3" s="2210"/>
      <c r="CG3" s="4081" t="s">
        <v>395</v>
      </c>
      <c r="CH3" s="4081" t="s">
        <v>394</v>
      </c>
      <c r="CI3" s="4081" t="s">
        <v>22</v>
      </c>
      <c r="CJ3" s="4090" t="s">
        <v>23</v>
      </c>
    </row>
    <row r="4" spans="1:88">
      <c r="A4" s="4161"/>
      <c r="B4" s="4162"/>
      <c r="C4" s="1449"/>
      <c r="D4" s="1449"/>
      <c r="E4" s="1449" t="s">
        <v>396</v>
      </c>
      <c r="F4" s="4163"/>
      <c r="G4" s="4163"/>
      <c r="H4" s="4163"/>
      <c r="I4" s="5049"/>
      <c r="K4" s="4161"/>
      <c r="L4" s="4162"/>
      <c r="M4" s="1449"/>
      <c r="N4" s="1449"/>
      <c r="O4" s="1449" t="s">
        <v>396</v>
      </c>
      <c r="P4" s="4163"/>
      <c r="Q4" s="4163"/>
      <c r="R4" s="4163"/>
      <c r="S4" s="5049"/>
      <c r="U4" s="4161"/>
      <c r="V4" s="4162"/>
      <c r="W4" s="1449"/>
      <c r="X4" s="1449"/>
      <c r="Y4" s="1449" t="s">
        <v>396</v>
      </c>
      <c r="Z4" s="4163"/>
      <c r="AA4" s="4163"/>
      <c r="AB4" s="4163"/>
      <c r="AC4" s="5049"/>
      <c r="AE4" s="4161"/>
      <c r="AF4" s="4162"/>
      <c r="AG4" s="1449"/>
      <c r="AH4" s="1449"/>
      <c r="AI4" s="1449" t="s">
        <v>396</v>
      </c>
      <c r="AJ4" s="4163"/>
      <c r="AK4" s="4163"/>
      <c r="AL4" s="4163"/>
      <c r="AM4" s="5049"/>
      <c r="AO4" s="4161"/>
      <c r="AP4" s="4162"/>
      <c r="AQ4" s="1449"/>
      <c r="AR4" s="1449"/>
      <c r="AS4" s="1449" t="s">
        <v>396</v>
      </c>
      <c r="AT4" s="4163"/>
      <c r="AU4" s="4163"/>
      <c r="AV4" s="4163"/>
      <c r="AW4" s="5049"/>
      <c r="AY4" s="4161"/>
      <c r="AZ4" s="4162"/>
      <c r="BA4" s="1449"/>
      <c r="BB4" s="1449"/>
      <c r="BC4" s="1449" t="s">
        <v>396</v>
      </c>
      <c r="BD4" s="4163"/>
      <c r="BE4" s="4163"/>
      <c r="BF4" s="4163"/>
      <c r="BG4" s="5049"/>
      <c r="BH4" s="4161"/>
      <c r="BI4" s="4162"/>
      <c r="BJ4" s="1449"/>
      <c r="BK4" s="1449"/>
      <c r="BL4" s="1449" t="s">
        <v>396</v>
      </c>
      <c r="BM4" s="4163"/>
      <c r="BN4" s="4163"/>
      <c r="BO4" s="4163"/>
      <c r="BP4" s="5049"/>
      <c r="BR4" s="4161"/>
      <c r="BS4" s="4162"/>
      <c r="BT4" s="1449"/>
      <c r="BU4" s="1449"/>
      <c r="BV4" s="1449" t="s">
        <v>396</v>
      </c>
      <c r="BW4" s="4163"/>
      <c r="BX4" s="4163"/>
      <c r="BY4" s="4163"/>
      <c r="BZ4" s="5049"/>
      <c r="CB4" s="4161"/>
      <c r="CC4" s="4162"/>
      <c r="CD4" s="1449"/>
      <c r="CE4" s="1449"/>
      <c r="CF4" s="1449" t="s">
        <v>396</v>
      </c>
      <c r="CG4" s="4163"/>
      <c r="CH4" s="4163"/>
      <c r="CI4" s="4163"/>
      <c r="CJ4" s="5049"/>
    </row>
    <row r="5" spans="1:88" s="864" customFormat="1" ht="28.5" customHeight="1">
      <c r="A5" s="1576" t="s">
        <v>455</v>
      </c>
      <c r="B5" s="866" t="s">
        <v>25</v>
      </c>
      <c r="C5" s="866"/>
      <c r="D5" s="866"/>
      <c r="E5" s="866" t="s">
        <v>397</v>
      </c>
      <c r="F5" s="881">
        <f>'Оз Основная продукция'!V5</f>
        <v>0</v>
      </c>
      <c r="G5" s="868"/>
      <c r="H5" s="869"/>
      <c r="I5" s="870"/>
      <c r="K5" s="1578" t="s">
        <v>455</v>
      </c>
      <c r="L5" s="866" t="s">
        <v>25</v>
      </c>
      <c r="M5" s="866"/>
      <c r="N5" s="866"/>
      <c r="O5" s="866" t="s">
        <v>397</v>
      </c>
      <c r="P5" s="881">
        <f>'Оз Основная продукция'!V23</f>
        <v>0</v>
      </c>
      <c r="Q5" s="868"/>
      <c r="R5" s="869"/>
      <c r="S5" s="870"/>
      <c r="U5" s="1578" t="s">
        <v>455</v>
      </c>
      <c r="V5" s="866" t="s">
        <v>25</v>
      </c>
      <c r="W5" s="866"/>
      <c r="X5" s="866"/>
      <c r="Y5" s="866" t="s">
        <v>397</v>
      </c>
      <c r="Z5" s="881">
        <f>'Оз Основная продукция'!V41</f>
        <v>0</v>
      </c>
      <c r="AA5" s="868"/>
      <c r="AB5" s="869"/>
      <c r="AC5" s="870"/>
      <c r="AE5" s="1578" t="s">
        <v>455</v>
      </c>
      <c r="AF5" s="866" t="s">
        <v>25</v>
      </c>
      <c r="AG5" s="866"/>
      <c r="AH5" s="866"/>
      <c r="AI5" s="866" t="s">
        <v>397</v>
      </c>
      <c r="AJ5" s="881">
        <f>'Оз Основная продукция'!V59</f>
        <v>0</v>
      </c>
      <c r="AK5" s="868"/>
      <c r="AL5" s="869"/>
      <c r="AM5" s="870"/>
      <c r="AO5" s="1578" t="s">
        <v>455</v>
      </c>
      <c r="AP5" s="866" t="s">
        <v>25</v>
      </c>
      <c r="AQ5" s="866"/>
      <c r="AR5" s="866"/>
      <c r="AS5" s="866" t="s">
        <v>397</v>
      </c>
      <c r="AT5" s="881">
        <f>'Оз Основная продукция'!V77</f>
        <v>0</v>
      </c>
      <c r="AU5" s="868"/>
      <c r="AV5" s="869"/>
      <c r="AW5" s="870"/>
      <c r="AY5" s="1578" t="s">
        <v>455</v>
      </c>
      <c r="AZ5" s="866" t="s">
        <v>25</v>
      </c>
      <c r="BA5" s="866"/>
      <c r="BB5" s="866"/>
      <c r="BC5" s="866" t="s">
        <v>397</v>
      </c>
      <c r="BD5" s="881">
        <f>'Оз Основная продукция'!V95</f>
        <v>0</v>
      </c>
      <c r="BE5" s="868"/>
      <c r="BF5" s="869"/>
      <c r="BG5" s="870"/>
      <c r="BH5" s="1578" t="s">
        <v>455</v>
      </c>
      <c r="BI5" s="866" t="s">
        <v>25</v>
      </c>
      <c r="BJ5" s="866"/>
      <c r="BK5" s="866"/>
      <c r="BL5" s="866" t="s">
        <v>397</v>
      </c>
      <c r="BM5" s="881">
        <f>'Оз Основная продукция'!V113</f>
        <v>0</v>
      </c>
      <c r="BN5" s="868"/>
      <c r="BO5" s="869"/>
      <c r="BP5" s="870"/>
      <c r="BR5" s="1578" t="s">
        <v>455</v>
      </c>
      <c r="BS5" s="866" t="s">
        <v>25</v>
      </c>
      <c r="BT5" s="866"/>
      <c r="BU5" s="866"/>
      <c r="BV5" s="866" t="s">
        <v>397</v>
      </c>
      <c r="BW5" s="881">
        <f>'Оз Основная продукция'!V131</f>
        <v>0</v>
      </c>
      <c r="BX5" s="868"/>
      <c r="BY5" s="869"/>
      <c r="BZ5" s="870"/>
      <c r="CB5" s="1578" t="s">
        <v>455</v>
      </c>
      <c r="CC5" s="866" t="s">
        <v>25</v>
      </c>
      <c r="CD5" s="866"/>
      <c r="CE5" s="866"/>
      <c r="CF5" s="866" t="s">
        <v>397</v>
      </c>
      <c r="CG5" s="881">
        <f>'Оз Основная продукция'!V149</f>
        <v>0</v>
      </c>
      <c r="CH5" s="868"/>
      <c r="CI5" s="869"/>
      <c r="CJ5" s="870"/>
    </row>
    <row r="6" spans="1:88" s="864" customFormat="1" ht="28.5" customHeight="1">
      <c r="A6" s="1576" t="s">
        <v>24</v>
      </c>
      <c r="B6" s="866" t="s">
        <v>25</v>
      </c>
      <c r="C6" s="866"/>
      <c r="D6" s="866"/>
      <c r="E6" s="866" t="s">
        <v>397</v>
      </c>
      <c r="F6" s="881">
        <f>'Оз Основная продукция'!V6</f>
        <v>0</v>
      </c>
      <c r="G6" s="868"/>
      <c r="H6" s="869"/>
      <c r="I6" s="870"/>
      <c r="K6" s="1578" t="s">
        <v>24</v>
      </c>
      <c r="L6" s="866" t="s">
        <v>25</v>
      </c>
      <c r="M6" s="866"/>
      <c r="N6" s="866"/>
      <c r="O6" s="866" t="s">
        <v>397</v>
      </c>
      <c r="P6" s="881">
        <f>'Оз Основная продукция'!V24</f>
        <v>0</v>
      </c>
      <c r="Q6" s="868"/>
      <c r="R6" s="869"/>
      <c r="S6" s="870"/>
      <c r="U6" s="1578" t="s">
        <v>24</v>
      </c>
      <c r="V6" s="866" t="s">
        <v>25</v>
      </c>
      <c r="W6" s="866"/>
      <c r="X6" s="866"/>
      <c r="Y6" s="866" t="s">
        <v>397</v>
      </c>
      <c r="Z6" s="881">
        <f>'Оз Основная продукция'!V42</f>
        <v>0</v>
      </c>
      <c r="AA6" s="868"/>
      <c r="AB6" s="869"/>
      <c r="AC6" s="870"/>
      <c r="AE6" s="1578" t="s">
        <v>24</v>
      </c>
      <c r="AF6" s="866" t="s">
        <v>25</v>
      </c>
      <c r="AG6" s="866"/>
      <c r="AH6" s="866"/>
      <c r="AI6" s="866" t="s">
        <v>397</v>
      </c>
      <c r="AJ6" s="881">
        <f>'Оз Основная продукция'!V60</f>
        <v>0</v>
      </c>
      <c r="AK6" s="868"/>
      <c r="AL6" s="869"/>
      <c r="AM6" s="870"/>
      <c r="AO6" s="1578" t="s">
        <v>24</v>
      </c>
      <c r="AP6" s="866" t="s">
        <v>25</v>
      </c>
      <c r="AQ6" s="866"/>
      <c r="AR6" s="866"/>
      <c r="AS6" s="866" t="s">
        <v>397</v>
      </c>
      <c r="AT6" s="881">
        <f>'Оз Основная продукция'!V78</f>
        <v>0</v>
      </c>
      <c r="AU6" s="868"/>
      <c r="AV6" s="869"/>
      <c r="AW6" s="870"/>
      <c r="AY6" s="1578" t="s">
        <v>24</v>
      </c>
      <c r="AZ6" s="866" t="s">
        <v>25</v>
      </c>
      <c r="BA6" s="866"/>
      <c r="BB6" s="866"/>
      <c r="BC6" s="866" t="s">
        <v>397</v>
      </c>
      <c r="BD6" s="881">
        <f>'Оз Основная продукция'!V96</f>
        <v>0</v>
      </c>
      <c r="BE6" s="868"/>
      <c r="BF6" s="869"/>
      <c r="BG6" s="870"/>
      <c r="BH6" s="1578" t="s">
        <v>24</v>
      </c>
      <c r="BI6" s="866" t="s">
        <v>25</v>
      </c>
      <c r="BJ6" s="866"/>
      <c r="BK6" s="866"/>
      <c r="BL6" s="866" t="s">
        <v>397</v>
      </c>
      <c r="BM6" s="881">
        <f>'Оз Основная продукция'!V114</f>
        <v>0</v>
      </c>
      <c r="BN6" s="868"/>
      <c r="BO6" s="869"/>
      <c r="BP6" s="870"/>
      <c r="BR6" s="1578" t="s">
        <v>24</v>
      </c>
      <c r="BS6" s="866" t="s">
        <v>25</v>
      </c>
      <c r="BT6" s="866"/>
      <c r="BU6" s="866"/>
      <c r="BV6" s="866" t="s">
        <v>397</v>
      </c>
      <c r="BW6" s="881">
        <f>'Оз Основная продукция'!V132</f>
        <v>0</v>
      </c>
      <c r="BX6" s="868"/>
      <c r="BY6" s="869"/>
      <c r="BZ6" s="870"/>
      <c r="CB6" s="1578" t="s">
        <v>24</v>
      </c>
      <c r="CC6" s="866" t="s">
        <v>25</v>
      </c>
      <c r="CD6" s="866"/>
      <c r="CE6" s="866"/>
      <c r="CF6" s="866" t="s">
        <v>397</v>
      </c>
      <c r="CG6" s="881">
        <f>'Оз Основная продукция'!V150</f>
        <v>0</v>
      </c>
      <c r="CH6" s="868"/>
      <c r="CI6" s="869"/>
      <c r="CJ6" s="870"/>
    </row>
    <row r="7" spans="1:88" s="864" customFormat="1" ht="28.5" customHeight="1">
      <c r="A7" s="1576" t="s">
        <v>456</v>
      </c>
      <c r="B7" s="866" t="s">
        <v>25</v>
      </c>
      <c r="C7" s="866"/>
      <c r="D7" s="866"/>
      <c r="E7" s="866" t="s">
        <v>397</v>
      </c>
      <c r="F7" s="881">
        <f>'Оз Основная продукция'!V7</f>
        <v>0</v>
      </c>
      <c r="G7" s="877"/>
      <c r="H7" s="869"/>
      <c r="I7" s="870"/>
      <c r="K7" s="1578" t="s">
        <v>456</v>
      </c>
      <c r="L7" s="866" t="s">
        <v>25</v>
      </c>
      <c r="M7" s="866"/>
      <c r="N7" s="866"/>
      <c r="O7" s="866" t="s">
        <v>397</v>
      </c>
      <c r="P7" s="881">
        <f>'Оз Основная продукция'!V25</f>
        <v>0</v>
      </c>
      <c r="Q7" s="877"/>
      <c r="R7" s="869"/>
      <c r="S7" s="870"/>
      <c r="U7" s="1578" t="s">
        <v>456</v>
      </c>
      <c r="V7" s="866" t="s">
        <v>25</v>
      </c>
      <c r="W7" s="866"/>
      <c r="X7" s="866"/>
      <c r="Y7" s="866" t="s">
        <v>397</v>
      </c>
      <c r="Z7" s="881">
        <f>'Оз Основная продукция'!V43</f>
        <v>0</v>
      </c>
      <c r="AA7" s="877"/>
      <c r="AB7" s="869"/>
      <c r="AC7" s="870"/>
      <c r="AE7" s="1578" t="s">
        <v>456</v>
      </c>
      <c r="AF7" s="866" t="s">
        <v>25</v>
      </c>
      <c r="AG7" s="866"/>
      <c r="AH7" s="866"/>
      <c r="AI7" s="866" t="s">
        <v>397</v>
      </c>
      <c r="AJ7" s="881">
        <f>'Оз Основная продукция'!V61</f>
        <v>0</v>
      </c>
      <c r="AK7" s="877"/>
      <c r="AL7" s="869"/>
      <c r="AM7" s="870"/>
      <c r="AO7" s="1578" t="s">
        <v>456</v>
      </c>
      <c r="AP7" s="866" t="s">
        <v>25</v>
      </c>
      <c r="AQ7" s="866"/>
      <c r="AR7" s="866"/>
      <c r="AS7" s="866" t="s">
        <v>397</v>
      </c>
      <c r="AT7" s="881">
        <f>'Оз Основная продукция'!V79</f>
        <v>0</v>
      </c>
      <c r="AU7" s="877"/>
      <c r="AV7" s="869"/>
      <c r="AW7" s="870"/>
      <c r="AY7" s="1578" t="s">
        <v>456</v>
      </c>
      <c r="AZ7" s="866" t="s">
        <v>25</v>
      </c>
      <c r="BA7" s="866"/>
      <c r="BB7" s="866"/>
      <c r="BC7" s="866" t="s">
        <v>397</v>
      </c>
      <c r="BD7" s="881">
        <f>'Оз Основная продукция'!V97</f>
        <v>0</v>
      </c>
      <c r="BE7" s="877"/>
      <c r="BF7" s="869"/>
      <c r="BG7" s="870"/>
      <c r="BH7" s="1578" t="s">
        <v>456</v>
      </c>
      <c r="BI7" s="866" t="s">
        <v>25</v>
      </c>
      <c r="BJ7" s="866"/>
      <c r="BK7" s="866"/>
      <c r="BL7" s="866" t="s">
        <v>397</v>
      </c>
      <c r="BM7" s="881">
        <f>'Оз Основная продукция'!V115</f>
        <v>0</v>
      </c>
      <c r="BN7" s="877"/>
      <c r="BO7" s="869"/>
      <c r="BP7" s="870"/>
      <c r="BR7" s="1578" t="s">
        <v>456</v>
      </c>
      <c r="BS7" s="866" t="s">
        <v>25</v>
      </c>
      <c r="BT7" s="866"/>
      <c r="BU7" s="866"/>
      <c r="BV7" s="866" t="s">
        <v>397</v>
      </c>
      <c r="BW7" s="881">
        <f>'Оз Основная продукция'!V133</f>
        <v>0</v>
      </c>
      <c r="BX7" s="877"/>
      <c r="BY7" s="869"/>
      <c r="BZ7" s="870"/>
      <c r="CB7" s="1578" t="s">
        <v>456</v>
      </c>
      <c r="CC7" s="866" t="s">
        <v>25</v>
      </c>
      <c r="CD7" s="866"/>
      <c r="CE7" s="866"/>
      <c r="CF7" s="866" t="s">
        <v>397</v>
      </c>
      <c r="CG7" s="881">
        <f>'Оз Основная продукция'!V151</f>
        <v>0</v>
      </c>
      <c r="CH7" s="877"/>
      <c r="CI7" s="869"/>
      <c r="CJ7" s="870"/>
    </row>
    <row r="8" spans="1:88" s="864" customFormat="1" ht="28.5" customHeight="1">
      <c r="A8" s="1576" t="s">
        <v>457</v>
      </c>
      <c r="B8" s="866" t="s">
        <v>25</v>
      </c>
      <c r="C8" s="866"/>
      <c r="D8" s="866"/>
      <c r="E8" s="866" t="s">
        <v>397</v>
      </c>
      <c r="F8" s="881">
        <f>'Оз Основная продукция'!V8</f>
        <v>0</v>
      </c>
      <c r="G8" s="877"/>
      <c r="H8" s="869"/>
      <c r="I8" s="870"/>
      <c r="K8" s="1578" t="s">
        <v>457</v>
      </c>
      <c r="L8" s="866" t="s">
        <v>25</v>
      </c>
      <c r="M8" s="866"/>
      <c r="N8" s="866"/>
      <c r="O8" s="866" t="s">
        <v>397</v>
      </c>
      <c r="P8" s="881">
        <f>'Оз Основная продукция'!V26</f>
        <v>0</v>
      </c>
      <c r="Q8" s="877"/>
      <c r="R8" s="869"/>
      <c r="S8" s="870"/>
      <c r="U8" s="1578" t="s">
        <v>457</v>
      </c>
      <c r="V8" s="866" t="s">
        <v>25</v>
      </c>
      <c r="W8" s="866"/>
      <c r="X8" s="866"/>
      <c r="Y8" s="866" t="s">
        <v>397</v>
      </c>
      <c r="Z8" s="881">
        <f>'Оз Основная продукция'!V44</f>
        <v>0</v>
      </c>
      <c r="AA8" s="877"/>
      <c r="AB8" s="869"/>
      <c r="AC8" s="870"/>
      <c r="AE8" s="1578" t="s">
        <v>457</v>
      </c>
      <c r="AF8" s="866" t="s">
        <v>25</v>
      </c>
      <c r="AG8" s="866"/>
      <c r="AH8" s="866"/>
      <c r="AI8" s="866" t="s">
        <v>397</v>
      </c>
      <c r="AJ8" s="881">
        <f>'Оз Основная продукция'!V62</f>
        <v>0</v>
      </c>
      <c r="AK8" s="877"/>
      <c r="AL8" s="869"/>
      <c r="AM8" s="870"/>
      <c r="AO8" s="1578" t="s">
        <v>457</v>
      </c>
      <c r="AP8" s="866" t="s">
        <v>25</v>
      </c>
      <c r="AQ8" s="866"/>
      <c r="AR8" s="866"/>
      <c r="AS8" s="866" t="s">
        <v>397</v>
      </c>
      <c r="AT8" s="881">
        <f>'Оз Основная продукция'!V80</f>
        <v>0</v>
      </c>
      <c r="AU8" s="877"/>
      <c r="AV8" s="869"/>
      <c r="AW8" s="870"/>
      <c r="AY8" s="1578" t="s">
        <v>457</v>
      </c>
      <c r="AZ8" s="866" t="s">
        <v>25</v>
      </c>
      <c r="BA8" s="866"/>
      <c r="BB8" s="866"/>
      <c r="BC8" s="866" t="s">
        <v>397</v>
      </c>
      <c r="BD8" s="881">
        <f>'Оз Основная продукция'!V98</f>
        <v>0</v>
      </c>
      <c r="BE8" s="877"/>
      <c r="BF8" s="869"/>
      <c r="BG8" s="870"/>
      <c r="BH8" s="1578" t="s">
        <v>457</v>
      </c>
      <c r="BI8" s="866" t="s">
        <v>25</v>
      </c>
      <c r="BJ8" s="866"/>
      <c r="BK8" s="866"/>
      <c r="BL8" s="866" t="s">
        <v>397</v>
      </c>
      <c r="BM8" s="881">
        <f>'Оз Основная продукция'!V116</f>
        <v>0</v>
      </c>
      <c r="BN8" s="877"/>
      <c r="BO8" s="869"/>
      <c r="BP8" s="870"/>
      <c r="BR8" s="1578" t="s">
        <v>457</v>
      </c>
      <c r="BS8" s="866" t="s">
        <v>25</v>
      </c>
      <c r="BT8" s="866"/>
      <c r="BU8" s="866"/>
      <c r="BV8" s="866" t="s">
        <v>397</v>
      </c>
      <c r="BW8" s="881">
        <f>'Оз Основная продукция'!V134</f>
        <v>0</v>
      </c>
      <c r="BX8" s="877"/>
      <c r="BY8" s="869"/>
      <c r="BZ8" s="870"/>
      <c r="CB8" s="1578" t="s">
        <v>457</v>
      </c>
      <c r="CC8" s="866" t="s">
        <v>25</v>
      </c>
      <c r="CD8" s="866"/>
      <c r="CE8" s="866"/>
      <c r="CF8" s="866" t="s">
        <v>397</v>
      </c>
      <c r="CG8" s="881">
        <f>'Оз Основная продукция'!V152</f>
        <v>0</v>
      </c>
      <c r="CH8" s="877"/>
      <c r="CI8" s="869"/>
      <c r="CJ8" s="870"/>
    </row>
    <row r="9" spans="1:88" s="864" customFormat="1" ht="28.5" customHeight="1">
      <c r="A9" s="1577" t="s">
        <v>39</v>
      </c>
      <c r="B9" s="891" t="s">
        <v>398</v>
      </c>
      <c r="C9" s="1450"/>
      <c r="D9" s="866">
        <f>C9/0.5</f>
        <v>0</v>
      </c>
      <c r="E9" s="891">
        <f>0+'Оз Основная продукция'!Y5</f>
        <v>0</v>
      </c>
      <c r="F9" s="892">
        <f>E9*0.5</f>
        <v>0</v>
      </c>
      <c r="G9" s="877"/>
      <c r="H9" s="869"/>
      <c r="I9" s="870"/>
      <c r="K9" s="1579" t="s">
        <v>39</v>
      </c>
      <c r="L9" s="891" t="s">
        <v>398</v>
      </c>
      <c r="M9" s="1450"/>
      <c r="N9" s="866">
        <f>M9/0.5</f>
        <v>0</v>
      </c>
      <c r="O9" s="891">
        <f>0+'Оз Основная продукция'!Y23</f>
        <v>0</v>
      </c>
      <c r="P9" s="892">
        <f>O9*0.5</f>
        <v>0</v>
      </c>
      <c r="Q9" s="877"/>
      <c r="R9" s="869"/>
      <c r="S9" s="870"/>
      <c r="U9" s="1579" t="s">
        <v>39</v>
      </c>
      <c r="V9" s="891" t="s">
        <v>398</v>
      </c>
      <c r="W9" s="1450"/>
      <c r="X9" s="866">
        <f>W9/0.5</f>
        <v>0</v>
      </c>
      <c r="Y9" s="891">
        <f>0+'Оз Основная продукция'!Y41</f>
        <v>0</v>
      </c>
      <c r="Z9" s="892">
        <f>Y9*0.5</f>
        <v>0</v>
      </c>
      <c r="AA9" s="877"/>
      <c r="AB9" s="869"/>
      <c r="AC9" s="870"/>
      <c r="AE9" s="1579" t="s">
        <v>39</v>
      </c>
      <c r="AF9" s="891" t="s">
        <v>398</v>
      </c>
      <c r="AG9" s="1450"/>
      <c r="AH9" s="866">
        <f>AG9/0.5</f>
        <v>0</v>
      </c>
      <c r="AI9" s="891">
        <f>0+'Оз Основная продукция'!Y59</f>
        <v>0</v>
      </c>
      <c r="AJ9" s="892">
        <f>AI9*0.5</f>
        <v>0</v>
      </c>
      <c r="AK9" s="877"/>
      <c r="AL9" s="869"/>
      <c r="AM9" s="870"/>
      <c r="AO9" s="1579" t="s">
        <v>39</v>
      </c>
      <c r="AP9" s="891" t="s">
        <v>398</v>
      </c>
      <c r="AQ9" s="1450"/>
      <c r="AR9" s="866">
        <f>AQ9/0.5</f>
        <v>0</v>
      </c>
      <c r="AS9" s="891">
        <f>0+'Оз Основная продукция'!Y77</f>
        <v>0</v>
      </c>
      <c r="AT9" s="892">
        <f>AS9*0.5</f>
        <v>0</v>
      </c>
      <c r="AU9" s="877"/>
      <c r="AV9" s="869"/>
      <c r="AW9" s="870"/>
      <c r="AY9" s="1579" t="s">
        <v>39</v>
      </c>
      <c r="AZ9" s="891" t="s">
        <v>398</v>
      </c>
      <c r="BA9" s="1450"/>
      <c r="BB9" s="866">
        <f>BA9/0.5</f>
        <v>0</v>
      </c>
      <c r="BC9" s="891">
        <f>0+'Оз Основная продукция'!Y95</f>
        <v>0</v>
      </c>
      <c r="BD9" s="892">
        <f>BC9*0.5</f>
        <v>0</v>
      </c>
      <c r="BE9" s="877"/>
      <c r="BF9" s="869"/>
      <c r="BG9" s="870"/>
      <c r="BH9" s="1579" t="s">
        <v>39</v>
      </c>
      <c r="BI9" s="891" t="s">
        <v>398</v>
      </c>
      <c r="BJ9" s="1450"/>
      <c r="BK9" s="866">
        <f>BJ9/0.5</f>
        <v>0</v>
      </c>
      <c r="BL9" s="891">
        <f>0+'Оз Основная продукция'!Y113</f>
        <v>0</v>
      </c>
      <c r="BM9" s="892">
        <f>BL9*0.5</f>
        <v>0</v>
      </c>
      <c r="BN9" s="877"/>
      <c r="BO9" s="869"/>
      <c r="BP9" s="870"/>
      <c r="BR9" s="1579" t="s">
        <v>39</v>
      </c>
      <c r="BS9" s="891" t="s">
        <v>398</v>
      </c>
      <c r="BT9" s="1450"/>
      <c r="BU9" s="866">
        <f>BT9/0.5</f>
        <v>0</v>
      </c>
      <c r="BV9" s="891">
        <f>0+'Оз Основная продукция'!Y131</f>
        <v>0</v>
      </c>
      <c r="BW9" s="892">
        <f>BV9*0.5</f>
        <v>0</v>
      </c>
      <c r="BX9" s="877"/>
      <c r="BY9" s="869"/>
      <c r="BZ9" s="870"/>
      <c r="CB9" s="1579" t="s">
        <v>39</v>
      </c>
      <c r="CC9" s="891" t="s">
        <v>398</v>
      </c>
      <c r="CD9" s="1450"/>
      <c r="CE9" s="866">
        <f>CD9/0.5</f>
        <v>0</v>
      </c>
      <c r="CF9" s="891">
        <f>0+'Оз Основная продукция'!Y149</f>
        <v>0</v>
      </c>
      <c r="CG9" s="892">
        <f>CF9*0.5</f>
        <v>0</v>
      </c>
      <c r="CH9" s="877"/>
      <c r="CI9" s="869"/>
      <c r="CJ9" s="870"/>
    </row>
    <row r="10" spans="1:88" s="864" customFormat="1" ht="28.5" customHeight="1">
      <c r="A10" s="1577" t="s">
        <v>44</v>
      </c>
      <c r="B10" s="891" t="s">
        <v>398</v>
      </c>
      <c r="C10" s="1450"/>
      <c r="D10" s="866">
        <f>C10/0.5</f>
        <v>0</v>
      </c>
      <c r="E10" s="891">
        <f>0+'Оз Основная продукция'!Y6</f>
        <v>0</v>
      </c>
      <c r="F10" s="892">
        <f t="shared" ref="F10" si="0">E10*0.5</f>
        <v>0</v>
      </c>
      <c r="G10" s="877"/>
      <c r="H10" s="869"/>
      <c r="I10" s="870"/>
      <c r="K10" s="1579" t="s">
        <v>44</v>
      </c>
      <c r="L10" s="891" t="s">
        <v>398</v>
      </c>
      <c r="M10" s="1450"/>
      <c r="N10" s="866">
        <f>M10/0.5</f>
        <v>0</v>
      </c>
      <c r="O10" s="891">
        <f>0+'Оз Основная продукция'!Y24</f>
        <v>0</v>
      </c>
      <c r="P10" s="892">
        <f t="shared" ref="P10" si="1">O10*0.5</f>
        <v>0</v>
      </c>
      <c r="Q10" s="877"/>
      <c r="R10" s="869"/>
      <c r="S10" s="870"/>
      <c r="U10" s="1579" t="s">
        <v>44</v>
      </c>
      <c r="V10" s="891" t="s">
        <v>398</v>
      </c>
      <c r="W10" s="1450"/>
      <c r="X10" s="866">
        <f>W10/0.5</f>
        <v>0</v>
      </c>
      <c r="Y10" s="891">
        <f>0+'Оз Основная продукция'!Y42</f>
        <v>0</v>
      </c>
      <c r="Z10" s="892">
        <f t="shared" ref="Z10" si="2">Y10*0.5</f>
        <v>0</v>
      </c>
      <c r="AA10" s="877"/>
      <c r="AB10" s="869"/>
      <c r="AC10" s="870"/>
      <c r="AE10" s="1579" t="s">
        <v>44</v>
      </c>
      <c r="AF10" s="891" t="s">
        <v>398</v>
      </c>
      <c r="AG10" s="1450"/>
      <c r="AH10" s="866">
        <f>AG10/0.5</f>
        <v>0</v>
      </c>
      <c r="AI10" s="891">
        <f>0+'Оз Основная продукция'!Y60</f>
        <v>0</v>
      </c>
      <c r="AJ10" s="892">
        <f t="shared" ref="AJ10" si="3">AI10*0.5</f>
        <v>0</v>
      </c>
      <c r="AK10" s="877"/>
      <c r="AL10" s="869"/>
      <c r="AM10" s="870"/>
      <c r="AO10" s="1579" t="s">
        <v>44</v>
      </c>
      <c r="AP10" s="891" t="s">
        <v>398</v>
      </c>
      <c r="AQ10" s="1450"/>
      <c r="AR10" s="866">
        <f>AQ10/0.5</f>
        <v>0</v>
      </c>
      <c r="AS10" s="891">
        <f>0+'Оз Основная продукция'!Y78</f>
        <v>0</v>
      </c>
      <c r="AT10" s="892">
        <f t="shared" ref="AT10" si="4">AS10*0.5</f>
        <v>0</v>
      </c>
      <c r="AU10" s="877"/>
      <c r="AV10" s="869"/>
      <c r="AW10" s="870"/>
      <c r="AY10" s="1579" t="s">
        <v>44</v>
      </c>
      <c r="AZ10" s="891" t="s">
        <v>398</v>
      </c>
      <c r="BA10" s="1450"/>
      <c r="BB10" s="866">
        <f>BA10/0.5</f>
        <v>0</v>
      </c>
      <c r="BC10" s="891">
        <f>0+'Оз Основная продукция'!Y96</f>
        <v>0</v>
      </c>
      <c r="BD10" s="892">
        <f t="shared" ref="BD10" si="5">BC10*0.5</f>
        <v>0</v>
      </c>
      <c r="BE10" s="877"/>
      <c r="BF10" s="869"/>
      <c r="BG10" s="870"/>
      <c r="BH10" s="1579" t="s">
        <v>44</v>
      </c>
      <c r="BI10" s="891" t="s">
        <v>398</v>
      </c>
      <c r="BJ10" s="1450"/>
      <c r="BK10" s="866">
        <f>BJ10/0.5</f>
        <v>0</v>
      </c>
      <c r="BL10" s="891">
        <f>0+'Оз Основная продукция'!Y114</f>
        <v>0</v>
      </c>
      <c r="BM10" s="892">
        <f t="shared" ref="BM10" si="6">BL10*0.5</f>
        <v>0</v>
      </c>
      <c r="BN10" s="877"/>
      <c r="BO10" s="869"/>
      <c r="BP10" s="870"/>
      <c r="BR10" s="1579" t="s">
        <v>44</v>
      </c>
      <c r="BS10" s="891" t="s">
        <v>398</v>
      </c>
      <c r="BT10" s="1450"/>
      <c r="BU10" s="866">
        <f>BT10/0.5</f>
        <v>0</v>
      </c>
      <c r="BV10" s="891">
        <f>0+'Оз Основная продукция'!Y132</f>
        <v>0</v>
      </c>
      <c r="BW10" s="892">
        <f t="shared" ref="BW10" si="7">BV10*0.5</f>
        <v>0</v>
      </c>
      <c r="BX10" s="877"/>
      <c r="BY10" s="869"/>
      <c r="BZ10" s="870"/>
      <c r="CB10" s="1579" t="s">
        <v>44</v>
      </c>
      <c r="CC10" s="891" t="s">
        <v>398</v>
      </c>
      <c r="CD10" s="1450"/>
      <c r="CE10" s="866">
        <f>CD10/0.5</f>
        <v>0</v>
      </c>
      <c r="CF10" s="891">
        <f>0+'Оз Основная продукция'!Y150</f>
        <v>0</v>
      </c>
      <c r="CG10" s="892">
        <f t="shared" ref="CG10" si="8">CF10*0.5</f>
        <v>0</v>
      </c>
      <c r="CH10" s="877"/>
      <c r="CI10" s="869"/>
      <c r="CJ10" s="870"/>
    </row>
    <row r="11" spans="1:88" s="864" customFormat="1" ht="28.5" customHeight="1">
      <c r="A11" s="1577" t="s">
        <v>45</v>
      </c>
      <c r="B11" s="891" t="s">
        <v>398</v>
      </c>
      <c r="C11" s="1450"/>
      <c r="D11" s="866"/>
      <c r="E11" s="911">
        <f>0+'Оз Основная продукция'!Y7</f>
        <v>0</v>
      </c>
      <c r="F11" s="892"/>
      <c r="G11" s="877"/>
      <c r="H11" s="869"/>
      <c r="I11" s="870"/>
      <c r="K11" s="1579" t="s">
        <v>45</v>
      </c>
      <c r="L11" s="891" t="s">
        <v>398</v>
      </c>
      <c r="M11" s="1450"/>
      <c r="N11" s="866"/>
      <c r="O11" s="911">
        <f>0+'Оз Основная продукция'!Y25</f>
        <v>0</v>
      </c>
      <c r="P11" s="892"/>
      <c r="Q11" s="877"/>
      <c r="R11" s="869"/>
      <c r="S11" s="870"/>
      <c r="U11" s="1579" t="s">
        <v>45</v>
      </c>
      <c r="V11" s="891" t="s">
        <v>398</v>
      </c>
      <c r="W11" s="1450"/>
      <c r="X11" s="866"/>
      <c r="Y11" s="911">
        <f>0+'Оз Основная продукция'!Y43</f>
        <v>0</v>
      </c>
      <c r="Z11" s="892"/>
      <c r="AA11" s="877"/>
      <c r="AB11" s="869"/>
      <c r="AC11" s="870"/>
      <c r="AE11" s="1579" t="s">
        <v>45</v>
      </c>
      <c r="AF11" s="891" t="s">
        <v>398</v>
      </c>
      <c r="AG11" s="1450"/>
      <c r="AH11" s="866"/>
      <c r="AI11" s="911">
        <f>0+'Оз Основная продукция'!Y61</f>
        <v>0</v>
      </c>
      <c r="AJ11" s="892"/>
      <c r="AK11" s="877"/>
      <c r="AL11" s="869"/>
      <c r="AM11" s="870"/>
      <c r="AO11" s="1579" t="s">
        <v>45</v>
      </c>
      <c r="AP11" s="891" t="s">
        <v>398</v>
      </c>
      <c r="AQ11" s="1450"/>
      <c r="AR11" s="866"/>
      <c r="AS11" s="911">
        <f>0+'Оз Основная продукция'!Y79</f>
        <v>0</v>
      </c>
      <c r="AT11" s="892"/>
      <c r="AU11" s="877"/>
      <c r="AV11" s="869"/>
      <c r="AW11" s="870"/>
      <c r="AY11" s="1579" t="s">
        <v>45</v>
      </c>
      <c r="AZ11" s="891" t="s">
        <v>398</v>
      </c>
      <c r="BA11" s="1450"/>
      <c r="BB11" s="866"/>
      <c r="BC11" s="911">
        <f>0+'Оз Основная продукция'!Y97</f>
        <v>0</v>
      </c>
      <c r="BD11" s="892"/>
      <c r="BE11" s="877"/>
      <c r="BF11" s="869"/>
      <c r="BG11" s="870"/>
      <c r="BH11" s="1579" t="s">
        <v>45</v>
      </c>
      <c r="BI11" s="891" t="s">
        <v>398</v>
      </c>
      <c r="BJ11" s="1450"/>
      <c r="BK11" s="866"/>
      <c r="BL11" s="891">
        <f>0+'Оз Основная продукция'!Y115</f>
        <v>0</v>
      </c>
      <c r="BM11" s="892"/>
      <c r="BN11" s="877"/>
      <c r="BO11" s="869"/>
      <c r="BP11" s="870"/>
      <c r="BR11" s="1579" t="s">
        <v>45</v>
      </c>
      <c r="BS11" s="891" t="s">
        <v>398</v>
      </c>
      <c r="BT11" s="1450"/>
      <c r="BU11" s="866"/>
      <c r="BV11" s="891">
        <f>0+'Оз Основная продукция'!Y133</f>
        <v>0</v>
      </c>
      <c r="BW11" s="892"/>
      <c r="BX11" s="877"/>
      <c r="BY11" s="869"/>
      <c r="BZ11" s="870"/>
      <c r="CB11" s="1579" t="s">
        <v>45</v>
      </c>
      <c r="CC11" s="891" t="s">
        <v>398</v>
      </c>
      <c r="CD11" s="1450"/>
      <c r="CE11" s="866"/>
      <c r="CF11" s="891">
        <f>0+'Оз Основная продукция'!Y151</f>
        <v>0</v>
      </c>
      <c r="CG11" s="892"/>
      <c r="CH11" s="877"/>
      <c r="CI11" s="869"/>
      <c r="CJ11" s="870"/>
    </row>
    <row r="12" spans="1:88" s="864" customFormat="1" ht="28.5" customHeight="1">
      <c r="A12" s="1577" t="s">
        <v>458</v>
      </c>
      <c r="B12" s="891" t="s">
        <v>398</v>
      </c>
      <c r="C12" s="1450"/>
      <c r="D12" s="866"/>
      <c r="E12" s="911">
        <f>0+'Оз Основная продукция'!Y8</f>
        <v>0</v>
      </c>
      <c r="F12" s="892"/>
      <c r="G12" s="877"/>
      <c r="H12" s="869"/>
      <c r="I12" s="870"/>
      <c r="K12" s="1579" t="s">
        <v>458</v>
      </c>
      <c r="L12" s="891" t="s">
        <v>398</v>
      </c>
      <c r="M12" s="1450"/>
      <c r="N12" s="866"/>
      <c r="O12" s="911">
        <f>0+'Оз Основная продукция'!Y26</f>
        <v>0</v>
      </c>
      <c r="P12" s="892"/>
      <c r="Q12" s="877"/>
      <c r="R12" s="869"/>
      <c r="S12" s="870"/>
      <c r="U12" s="1579" t="s">
        <v>458</v>
      </c>
      <c r="V12" s="891" t="s">
        <v>398</v>
      </c>
      <c r="W12" s="1450"/>
      <c r="X12" s="866"/>
      <c r="Y12" s="911">
        <f>0+'Оз Основная продукция'!Y44</f>
        <v>0</v>
      </c>
      <c r="Z12" s="892"/>
      <c r="AA12" s="877"/>
      <c r="AB12" s="869"/>
      <c r="AC12" s="870"/>
      <c r="AE12" s="1579" t="s">
        <v>458</v>
      </c>
      <c r="AF12" s="891" t="s">
        <v>398</v>
      </c>
      <c r="AG12" s="1450"/>
      <c r="AH12" s="866"/>
      <c r="AI12" s="911">
        <f>0+'Оз Основная продукция'!Y62</f>
        <v>0</v>
      </c>
      <c r="AJ12" s="892"/>
      <c r="AK12" s="877"/>
      <c r="AL12" s="869"/>
      <c r="AM12" s="870"/>
      <c r="AO12" s="1579" t="s">
        <v>458</v>
      </c>
      <c r="AP12" s="891" t="s">
        <v>398</v>
      </c>
      <c r="AQ12" s="1450"/>
      <c r="AR12" s="866"/>
      <c r="AS12" s="911">
        <f>0+'Оз Основная продукция'!Y80</f>
        <v>0</v>
      </c>
      <c r="AT12" s="892"/>
      <c r="AU12" s="877"/>
      <c r="AV12" s="869"/>
      <c r="AW12" s="870"/>
      <c r="AY12" s="1579" t="s">
        <v>458</v>
      </c>
      <c r="AZ12" s="891" t="s">
        <v>398</v>
      </c>
      <c r="BA12" s="1450"/>
      <c r="BB12" s="866"/>
      <c r="BC12" s="911">
        <f>0+'Оз Основная продукция'!Y98</f>
        <v>0</v>
      </c>
      <c r="BD12" s="892"/>
      <c r="BE12" s="877"/>
      <c r="BF12" s="869"/>
      <c r="BG12" s="870"/>
      <c r="BH12" s="1579" t="s">
        <v>458</v>
      </c>
      <c r="BI12" s="891" t="s">
        <v>398</v>
      </c>
      <c r="BJ12" s="1450"/>
      <c r="BK12" s="866"/>
      <c r="BL12" s="891">
        <f>0+'Оз Основная продукция'!Y116</f>
        <v>0</v>
      </c>
      <c r="BM12" s="892"/>
      <c r="BN12" s="877"/>
      <c r="BO12" s="869"/>
      <c r="BP12" s="870"/>
      <c r="BR12" s="1579" t="s">
        <v>458</v>
      </c>
      <c r="BS12" s="891" t="s">
        <v>398</v>
      </c>
      <c r="BT12" s="1450"/>
      <c r="BU12" s="866"/>
      <c r="BV12" s="891">
        <f>0+'Оз Основная продукция'!Y134</f>
        <v>0</v>
      </c>
      <c r="BW12" s="892"/>
      <c r="BX12" s="877"/>
      <c r="BY12" s="869"/>
      <c r="BZ12" s="870"/>
      <c r="CB12" s="1579" t="s">
        <v>458</v>
      </c>
      <c r="CC12" s="891" t="s">
        <v>398</v>
      </c>
      <c r="CD12" s="1450"/>
      <c r="CE12" s="866"/>
      <c r="CF12" s="891">
        <f>0+'Оз Основная продукция'!Y152</f>
        <v>0</v>
      </c>
      <c r="CG12" s="892"/>
      <c r="CH12" s="877"/>
      <c r="CI12" s="869"/>
      <c r="CJ12" s="870"/>
    </row>
    <row r="13" spans="1:88" s="864" customFormat="1" ht="28.5" customHeight="1">
      <c r="A13" s="1577" t="s">
        <v>459</v>
      </c>
      <c r="B13" s="891" t="s">
        <v>398</v>
      </c>
      <c r="C13" s="1450"/>
      <c r="D13" s="866"/>
      <c r="E13" s="911">
        <f>0+'Оз Основная продукция'!Y9</f>
        <v>0</v>
      </c>
      <c r="F13" s="892"/>
      <c r="G13" s="877"/>
      <c r="H13" s="869"/>
      <c r="I13" s="870"/>
      <c r="K13" s="1579" t="s">
        <v>459</v>
      </c>
      <c r="L13" s="891" t="s">
        <v>398</v>
      </c>
      <c r="M13" s="1450"/>
      <c r="N13" s="866"/>
      <c r="O13" s="911">
        <f>0+'Оз Основная продукция'!Y27</f>
        <v>0</v>
      </c>
      <c r="P13" s="892"/>
      <c r="Q13" s="877"/>
      <c r="R13" s="869"/>
      <c r="S13" s="870"/>
      <c r="U13" s="1579" t="s">
        <v>459</v>
      </c>
      <c r="V13" s="891" t="s">
        <v>398</v>
      </c>
      <c r="W13" s="1450"/>
      <c r="X13" s="866"/>
      <c r="Y13" s="911">
        <f>0+'Оз Основная продукция'!Y45</f>
        <v>0</v>
      </c>
      <c r="Z13" s="892"/>
      <c r="AA13" s="877"/>
      <c r="AB13" s="869"/>
      <c r="AC13" s="870"/>
      <c r="AE13" s="1579" t="s">
        <v>459</v>
      </c>
      <c r="AF13" s="891" t="s">
        <v>398</v>
      </c>
      <c r="AG13" s="1450"/>
      <c r="AH13" s="866"/>
      <c r="AI13" s="911">
        <f>0+'Оз Основная продукция'!Y63</f>
        <v>0</v>
      </c>
      <c r="AJ13" s="892"/>
      <c r="AK13" s="877"/>
      <c r="AL13" s="869"/>
      <c r="AM13" s="870"/>
      <c r="AO13" s="1579" t="s">
        <v>459</v>
      </c>
      <c r="AP13" s="891" t="s">
        <v>398</v>
      </c>
      <c r="AQ13" s="1450"/>
      <c r="AR13" s="866"/>
      <c r="AS13" s="911">
        <f>0+'Оз Основная продукция'!Y81</f>
        <v>0</v>
      </c>
      <c r="AT13" s="892"/>
      <c r="AU13" s="877"/>
      <c r="AV13" s="869"/>
      <c r="AW13" s="870"/>
      <c r="AY13" s="1579" t="s">
        <v>459</v>
      </c>
      <c r="AZ13" s="891" t="s">
        <v>398</v>
      </c>
      <c r="BA13" s="1450"/>
      <c r="BB13" s="866"/>
      <c r="BC13" s="911">
        <f>0+'Оз Основная продукция'!Y99</f>
        <v>0</v>
      </c>
      <c r="BD13" s="892"/>
      <c r="BE13" s="877"/>
      <c r="BF13" s="869"/>
      <c r="BG13" s="870"/>
      <c r="BH13" s="1579" t="s">
        <v>459</v>
      </c>
      <c r="BI13" s="891" t="s">
        <v>398</v>
      </c>
      <c r="BJ13" s="1450"/>
      <c r="BK13" s="866"/>
      <c r="BL13" s="891">
        <f>0+'Оз Основная продукция'!Y117</f>
        <v>0</v>
      </c>
      <c r="BM13" s="892"/>
      <c r="BN13" s="877"/>
      <c r="BO13" s="869"/>
      <c r="BP13" s="870"/>
      <c r="BR13" s="1579" t="s">
        <v>459</v>
      </c>
      <c r="BS13" s="891" t="s">
        <v>398</v>
      </c>
      <c r="BT13" s="1450"/>
      <c r="BU13" s="866"/>
      <c r="BV13" s="891">
        <f>0+'Оз Основная продукция'!Y135</f>
        <v>0</v>
      </c>
      <c r="BW13" s="892"/>
      <c r="BX13" s="877"/>
      <c r="BY13" s="869"/>
      <c r="BZ13" s="870"/>
      <c r="CB13" s="1579" t="s">
        <v>459</v>
      </c>
      <c r="CC13" s="891" t="s">
        <v>398</v>
      </c>
      <c r="CD13" s="1450"/>
      <c r="CE13" s="866"/>
      <c r="CF13" s="891">
        <f>0+'Оз Основная продукция'!Y153</f>
        <v>0</v>
      </c>
      <c r="CG13" s="892"/>
      <c r="CH13" s="877"/>
      <c r="CI13" s="869"/>
      <c r="CJ13" s="870"/>
    </row>
    <row r="14" spans="1:88" s="864" customFormat="1" ht="28.5" customHeight="1">
      <c r="A14" s="1577" t="s">
        <v>460</v>
      </c>
      <c r="B14" s="891" t="s">
        <v>398</v>
      </c>
      <c r="C14" s="1450"/>
      <c r="D14" s="866">
        <f>C14/0.1</f>
        <v>0</v>
      </c>
      <c r="E14" s="891">
        <f>0+'Оз Основная продукция'!Y10</f>
        <v>0</v>
      </c>
      <c r="F14" s="892">
        <f>E14*0.1</f>
        <v>0</v>
      </c>
      <c r="G14" s="877"/>
      <c r="H14" s="869"/>
      <c r="I14" s="870"/>
      <c r="K14" s="1579" t="s">
        <v>460</v>
      </c>
      <c r="L14" s="891" t="s">
        <v>398</v>
      </c>
      <c r="M14" s="1450"/>
      <c r="N14" s="866">
        <f>M14/0.1</f>
        <v>0</v>
      </c>
      <c r="O14" s="891">
        <f>0+'Оз Основная продукция'!Y28</f>
        <v>0</v>
      </c>
      <c r="P14" s="892">
        <f>O14*0.1</f>
        <v>0</v>
      </c>
      <c r="Q14" s="877"/>
      <c r="R14" s="869"/>
      <c r="S14" s="870"/>
      <c r="U14" s="1579" t="s">
        <v>460</v>
      </c>
      <c r="V14" s="891" t="s">
        <v>398</v>
      </c>
      <c r="W14" s="1450"/>
      <c r="X14" s="866">
        <f>W14/0.1</f>
        <v>0</v>
      </c>
      <c r="Y14" s="891">
        <f>0+'Оз Основная продукция'!Y46</f>
        <v>0</v>
      </c>
      <c r="Z14" s="892">
        <f>Y14*0.1</f>
        <v>0</v>
      </c>
      <c r="AA14" s="877"/>
      <c r="AB14" s="869"/>
      <c r="AC14" s="870"/>
      <c r="AE14" s="1579" t="s">
        <v>460</v>
      </c>
      <c r="AF14" s="891" t="s">
        <v>398</v>
      </c>
      <c r="AG14" s="1450"/>
      <c r="AH14" s="866">
        <f>AG14/0.1</f>
        <v>0</v>
      </c>
      <c r="AI14" s="891">
        <f>0+'Оз Основная продукция'!Y64</f>
        <v>0</v>
      </c>
      <c r="AJ14" s="892">
        <f>AI14*0.1</f>
        <v>0</v>
      </c>
      <c r="AK14" s="877"/>
      <c r="AL14" s="869"/>
      <c r="AM14" s="870"/>
      <c r="AO14" s="1579" t="s">
        <v>460</v>
      </c>
      <c r="AP14" s="891" t="s">
        <v>398</v>
      </c>
      <c r="AQ14" s="1450"/>
      <c r="AR14" s="866">
        <f>AQ14/0.1</f>
        <v>0</v>
      </c>
      <c r="AS14" s="891">
        <f>0+'Оз Основная продукция'!Y82</f>
        <v>0</v>
      </c>
      <c r="AT14" s="892">
        <f>AS14*0.1</f>
        <v>0</v>
      </c>
      <c r="AU14" s="877"/>
      <c r="AV14" s="869"/>
      <c r="AW14" s="870"/>
      <c r="AY14" s="1579" t="s">
        <v>460</v>
      </c>
      <c r="AZ14" s="891" t="s">
        <v>398</v>
      </c>
      <c r="BA14" s="1450"/>
      <c r="BB14" s="866">
        <f>BA14/0.1</f>
        <v>0</v>
      </c>
      <c r="BC14" s="891">
        <f>0+'Оз Основная продукция'!Y100</f>
        <v>0</v>
      </c>
      <c r="BD14" s="892">
        <f>BC14*0.1</f>
        <v>0</v>
      </c>
      <c r="BE14" s="877"/>
      <c r="BF14" s="869"/>
      <c r="BG14" s="870"/>
      <c r="BH14" s="1579" t="s">
        <v>460</v>
      </c>
      <c r="BI14" s="891" t="s">
        <v>398</v>
      </c>
      <c r="BJ14" s="1450"/>
      <c r="BK14" s="866">
        <f>BJ14/0.1</f>
        <v>0</v>
      </c>
      <c r="BL14" s="891">
        <f>0+'Оз Основная продукция'!Y118</f>
        <v>0</v>
      </c>
      <c r="BM14" s="892">
        <f>BL14*0.1</f>
        <v>0</v>
      </c>
      <c r="BN14" s="877"/>
      <c r="BO14" s="869"/>
      <c r="BP14" s="870"/>
      <c r="BR14" s="1579" t="s">
        <v>460</v>
      </c>
      <c r="BS14" s="891" t="s">
        <v>398</v>
      </c>
      <c r="BT14" s="1450"/>
      <c r="BU14" s="866">
        <f>BT14/0.1</f>
        <v>0</v>
      </c>
      <c r="BV14" s="891">
        <f>0+'Оз Основная продукция'!Y136</f>
        <v>0</v>
      </c>
      <c r="BW14" s="892">
        <f>BV14*0.1</f>
        <v>0</v>
      </c>
      <c r="BX14" s="877"/>
      <c r="BY14" s="869"/>
      <c r="BZ14" s="870"/>
      <c r="CB14" s="1579" t="s">
        <v>460</v>
      </c>
      <c r="CC14" s="891" t="s">
        <v>398</v>
      </c>
      <c r="CD14" s="1450"/>
      <c r="CE14" s="866">
        <f>CD14/0.1</f>
        <v>0</v>
      </c>
      <c r="CF14" s="891">
        <f>0+'Оз Основная продукция'!Y154</f>
        <v>0</v>
      </c>
      <c r="CG14" s="892">
        <f>CF14*0.1</f>
        <v>0</v>
      </c>
      <c r="CH14" s="877"/>
      <c r="CI14" s="869"/>
      <c r="CJ14" s="870"/>
    </row>
    <row r="15" spans="1:88" s="864" customFormat="1" ht="28.5" customHeight="1">
      <c r="A15" s="1577" t="s">
        <v>500</v>
      </c>
      <c r="B15" s="891" t="s">
        <v>398</v>
      </c>
      <c r="C15" s="1450"/>
      <c r="D15" s="866">
        <f>C15/0.5</f>
        <v>0</v>
      </c>
      <c r="E15" s="891">
        <f>0+'Оз Основная продукция'!Y11</f>
        <v>0</v>
      </c>
      <c r="F15" s="892">
        <f>E15*0.5</f>
        <v>0</v>
      </c>
      <c r="G15" s="877"/>
      <c r="H15" s="869"/>
      <c r="I15" s="870"/>
      <c r="K15" s="1579" t="s">
        <v>500</v>
      </c>
      <c r="L15" s="891" t="s">
        <v>398</v>
      </c>
      <c r="M15" s="1450"/>
      <c r="N15" s="866">
        <f>M15/0.5</f>
        <v>0</v>
      </c>
      <c r="O15" s="891">
        <f>0+'Оз Основная продукция'!Y29</f>
        <v>0</v>
      </c>
      <c r="P15" s="892">
        <f>O15*0.5</f>
        <v>0</v>
      </c>
      <c r="Q15" s="877"/>
      <c r="R15" s="869"/>
      <c r="S15" s="870"/>
      <c r="U15" s="1579" t="s">
        <v>500</v>
      </c>
      <c r="V15" s="891" t="s">
        <v>398</v>
      </c>
      <c r="W15" s="1450"/>
      <c r="X15" s="866">
        <f>W15/0.5</f>
        <v>0</v>
      </c>
      <c r="Y15" s="891">
        <f>0+'Оз Основная продукция'!Y47</f>
        <v>0</v>
      </c>
      <c r="Z15" s="892">
        <f>Y15*0.5</f>
        <v>0</v>
      </c>
      <c r="AA15" s="877"/>
      <c r="AB15" s="869"/>
      <c r="AC15" s="870"/>
      <c r="AE15" s="1579" t="s">
        <v>500</v>
      </c>
      <c r="AF15" s="891" t="s">
        <v>398</v>
      </c>
      <c r="AG15" s="1450"/>
      <c r="AH15" s="866">
        <f>AG15/0.5</f>
        <v>0</v>
      </c>
      <c r="AI15" s="891">
        <f>0+'Оз Основная продукция'!Y65</f>
        <v>0</v>
      </c>
      <c r="AJ15" s="892">
        <f>AI15*0.5</f>
        <v>0</v>
      </c>
      <c r="AK15" s="877"/>
      <c r="AL15" s="869"/>
      <c r="AM15" s="870"/>
      <c r="AO15" s="1579" t="s">
        <v>500</v>
      </c>
      <c r="AP15" s="891" t="s">
        <v>398</v>
      </c>
      <c r="AQ15" s="1450"/>
      <c r="AR15" s="866">
        <f>AQ15/0.5</f>
        <v>0</v>
      </c>
      <c r="AS15" s="891">
        <f>0+'Оз Основная продукция'!Y83</f>
        <v>0</v>
      </c>
      <c r="AT15" s="892">
        <f>AS15*0.5</f>
        <v>0</v>
      </c>
      <c r="AU15" s="877"/>
      <c r="AV15" s="869"/>
      <c r="AW15" s="870"/>
      <c r="AY15" s="1579" t="s">
        <v>500</v>
      </c>
      <c r="AZ15" s="891" t="s">
        <v>398</v>
      </c>
      <c r="BA15" s="1450"/>
      <c r="BB15" s="866">
        <f>BA15/0.5</f>
        <v>0</v>
      </c>
      <c r="BC15" s="891">
        <f>0+'Оз Основная продукция'!Y101</f>
        <v>0</v>
      </c>
      <c r="BD15" s="892">
        <f>BC15*0.5</f>
        <v>0</v>
      </c>
      <c r="BE15" s="877"/>
      <c r="BF15" s="869"/>
      <c r="BG15" s="870"/>
      <c r="BH15" s="1579" t="s">
        <v>500</v>
      </c>
      <c r="BI15" s="891" t="s">
        <v>398</v>
      </c>
      <c r="BJ15" s="1450"/>
      <c r="BK15" s="866">
        <f>BJ15/0.5</f>
        <v>0</v>
      </c>
      <c r="BL15" s="891">
        <f>0+'Оз Основная продукция'!Y119</f>
        <v>0</v>
      </c>
      <c r="BM15" s="892">
        <f>BL15*0.5</f>
        <v>0</v>
      </c>
      <c r="BN15" s="877"/>
      <c r="BO15" s="869"/>
      <c r="BP15" s="870"/>
      <c r="BR15" s="1579" t="s">
        <v>500</v>
      </c>
      <c r="BS15" s="891" t="s">
        <v>398</v>
      </c>
      <c r="BT15" s="1450"/>
      <c r="BU15" s="866">
        <f>BT15/0.5</f>
        <v>0</v>
      </c>
      <c r="BV15" s="891">
        <f>0+'Оз Основная продукция'!Y137</f>
        <v>0</v>
      </c>
      <c r="BW15" s="892">
        <f>BV15*0.5</f>
        <v>0</v>
      </c>
      <c r="BX15" s="877"/>
      <c r="BY15" s="869"/>
      <c r="BZ15" s="870"/>
      <c r="CB15" s="1579" t="s">
        <v>500</v>
      </c>
      <c r="CC15" s="891" t="s">
        <v>398</v>
      </c>
      <c r="CD15" s="1450"/>
      <c r="CE15" s="866">
        <f>CD15/0.5</f>
        <v>0</v>
      </c>
      <c r="CF15" s="891">
        <f>0+'Оз Основная продукция'!Y155</f>
        <v>0</v>
      </c>
      <c r="CG15" s="892">
        <f>CF15*0.5</f>
        <v>0</v>
      </c>
      <c r="CH15" s="877"/>
      <c r="CI15" s="869"/>
      <c r="CJ15" s="870"/>
    </row>
    <row r="16" spans="1:88" s="864" customFormat="1" ht="28.5" customHeight="1">
      <c r="A16" s="1772" t="s">
        <v>430</v>
      </c>
      <c r="B16" s="891" t="s">
        <v>398</v>
      </c>
      <c r="C16" s="1450"/>
      <c r="D16" s="866">
        <f t="shared" ref="D16:D18" si="9">C16/0.5</f>
        <v>0</v>
      </c>
      <c r="E16" s="891">
        <f>0+'Оз Основная продукция'!Y12</f>
        <v>0</v>
      </c>
      <c r="F16" s="892">
        <f t="shared" ref="F16:F18" si="10">E16*0.5</f>
        <v>0</v>
      </c>
      <c r="G16" s="877"/>
      <c r="H16" s="869"/>
      <c r="I16" s="870"/>
      <c r="K16" s="1774" t="s">
        <v>430</v>
      </c>
      <c r="L16" s="891" t="s">
        <v>398</v>
      </c>
      <c r="M16" s="1450"/>
      <c r="N16" s="866">
        <f t="shared" ref="N16:N18" si="11">M16/0.5</f>
        <v>0</v>
      </c>
      <c r="O16" s="891">
        <f>0+'Оз Основная продукция'!Y30</f>
        <v>0</v>
      </c>
      <c r="P16" s="892">
        <f t="shared" ref="P16:P18" si="12">O16*0.5</f>
        <v>0</v>
      </c>
      <c r="Q16" s="877"/>
      <c r="R16" s="869"/>
      <c r="S16" s="870"/>
      <c r="U16" s="1774" t="s">
        <v>430</v>
      </c>
      <c r="V16" s="891" t="s">
        <v>398</v>
      </c>
      <c r="W16" s="1450"/>
      <c r="X16" s="866">
        <f t="shared" ref="X16:X18" si="13">W16/0.5</f>
        <v>0</v>
      </c>
      <c r="Y16" s="891">
        <f>0+'Оз Основная продукция'!Y48</f>
        <v>0</v>
      </c>
      <c r="Z16" s="892">
        <f t="shared" ref="Z16:Z18" si="14">Y16*0.5</f>
        <v>0</v>
      </c>
      <c r="AA16" s="877"/>
      <c r="AB16" s="869"/>
      <c r="AC16" s="870"/>
      <c r="AE16" s="1774" t="s">
        <v>430</v>
      </c>
      <c r="AF16" s="891" t="s">
        <v>398</v>
      </c>
      <c r="AG16" s="1450"/>
      <c r="AH16" s="866">
        <f t="shared" ref="AH16:AH18" si="15">AG16/0.5</f>
        <v>0</v>
      </c>
      <c r="AI16" s="891">
        <f>0+'Оз Основная продукция'!Y66</f>
        <v>0</v>
      </c>
      <c r="AJ16" s="892">
        <f t="shared" ref="AJ16:AJ18" si="16">AI16*0.5</f>
        <v>0</v>
      </c>
      <c r="AK16" s="877"/>
      <c r="AL16" s="869"/>
      <c r="AM16" s="870"/>
      <c r="AO16" s="1774" t="s">
        <v>430</v>
      </c>
      <c r="AP16" s="891" t="s">
        <v>398</v>
      </c>
      <c r="AQ16" s="1450"/>
      <c r="AR16" s="866">
        <f t="shared" ref="AR16:AR18" si="17">AQ16/0.5</f>
        <v>0</v>
      </c>
      <c r="AS16" s="891">
        <f>0+'Оз Основная продукция'!Y84</f>
        <v>0</v>
      </c>
      <c r="AT16" s="892">
        <f t="shared" ref="AT16:AT18" si="18">AS16*0.5</f>
        <v>0</v>
      </c>
      <c r="AU16" s="877"/>
      <c r="AV16" s="869"/>
      <c r="AW16" s="870"/>
      <c r="AY16" s="1774" t="s">
        <v>430</v>
      </c>
      <c r="AZ16" s="891" t="s">
        <v>398</v>
      </c>
      <c r="BA16" s="1450"/>
      <c r="BB16" s="866">
        <f t="shared" ref="BB16:BB18" si="19">BA16/0.5</f>
        <v>0</v>
      </c>
      <c r="BC16" s="891">
        <f>0+'Оз Основная продукция'!Y102</f>
        <v>0</v>
      </c>
      <c r="BD16" s="892">
        <f t="shared" ref="BD16:BD18" si="20">BC16*0.5</f>
        <v>0</v>
      </c>
      <c r="BE16" s="877"/>
      <c r="BF16" s="869"/>
      <c r="BG16" s="870"/>
      <c r="BH16" s="1774" t="s">
        <v>430</v>
      </c>
      <c r="BI16" s="891" t="s">
        <v>398</v>
      </c>
      <c r="BJ16" s="1450"/>
      <c r="BK16" s="866">
        <f t="shared" ref="BK16:BK18" si="21">BJ16/0.5</f>
        <v>0</v>
      </c>
      <c r="BL16" s="891">
        <f>0+'Оз Основная продукция'!Y120</f>
        <v>0</v>
      </c>
      <c r="BM16" s="892">
        <f t="shared" ref="BM16:BM18" si="22">BL16*0.5</f>
        <v>0</v>
      </c>
      <c r="BN16" s="877"/>
      <c r="BO16" s="869"/>
      <c r="BP16" s="870"/>
      <c r="BR16" s="1774" t="s">
        <v>430</v>
      </c>
      <c r="BS16" s="891" t="s">
        <v>398</v>
      </c>
      <c r="BT16" s="1450"/>
      <c r="BU16" s="866">
        <f t="shared" ref="BU16:BU18" si="23">BT16/0.5</f>
        <v>0</v>
      </c>
      <c r="BV16" s="891">
        <f>0+'Оз Основная продукция'!Y138</f>
        <v>0</v>
      </c>
      <c r="BW16" s="892">
        <f t="shared" ref="BW16:BW18" si="24">BV16*0.5</f>
        <v>0</v>
      </c>
      <c r="BX16" s="877"/>
      <c r="BY16" s="869"/>
      <c r="BZ16" s="870"/>
      <c r="CB16" s="1774" t="s">
        <v>430</v>
      </c>
      <c r="CC16" s="891" t="s">
        <v>398</v>
      </c>
      <c r="CD16" s="1450"/>
      <c r="CE16" s="866">
        <f t="shared" ref="CE16:CE18" si="25">CD16/0.5</f>
        <v>0</v>
      </c>
      <c r="CF16" s="891">
        <f>0+'Оз Основная продукция'!Y156</f>
        <v>0</v>
      </c>
      <c r="CG16" s="892">
        <f t="shared" ref="CG16:CG18" si="26">CF16*0.5</f>
        <v>0</v>
      </c>
      <c r="CH16" s="877"/>
      <c r="CI16" s="869"/>
      <c r="CJ16" s="870"/>
    </row>
    <row r="17" spans="1:88" s="864" customFormat="1" ht="28.5" customHeight="1">
      <c r="A17" s="1772" t="s">
        <v>315</v>
      </c>
      <c r="B17" s="891" t="s">
        <v>398</v>
      </c>
      <c r="C17" s="1450"/>
      <c r="D17" s="866">
        <f t="shared" si="9"/>
        <v>0</v>
      </c>
      <c r="E17" s="891">
        <f>0+'Оз Основная продукция'!Y13</f>
        <v>0</v>
      </c>
      <c r="F17" s="892">
        <f t="shared" si="10"/>
        <v>0</v>
      </c>
      <c r="G17" s="877"/>
      <c r="H17" s="869"/>
      <c r="I17" s="870"/>
      <c r="K17" s="1774" t="s">
        <v>315</v>
      </c>
      <c r="L17" s="891" t="s">
        <v>398</v>
      </c>
      <c r="M17" s="1450"/>
      <c r="N17" s="866">
        <f t="shared" si="11"/>
        <v>0</v>
      </c>
      <c r="O17" s="891">
        <f>0+'Оз Основная продукция'!Y31</f>
        <v>0</v>
      </c>
      <c r="P17" s="892">
        <f t="shared" si="12"/>
        <v>0</v>
      </c>
      <c r="Q17" s="877"/>
      <c r="R17" s="869"/>
      <c r="S17" s="870"/>
      <c r="U17" s="1774" t="s">
        <v>315</v>
      </c>
      <c r="V17" s="891" t="s">
        <v>398</v>
      </c>
      <c r="W17" s="1450"/>
      <c r="X17" s="866">
        <f t="shared" si="13"/>
        <v>0</v>
      </c>
      <c r="Y17" s="891">
        <f>0+'Оз Основная продукция'!Y49</f>
        <v>0</v>
      </c>
      <c r="Z17" s="892">
        <f t="shared" si="14"/>
        <v>0</v>
      </c>
      <c r="AA17" s="877"/>
      <c r="AB17" s="869"/>
      <c r="AC17" s="870"/>
      <c r="AE17" s="1774" t="s">
        <v>315</v>
      </c>
      <c r="AF17" s="891" t="s">
        <v>398</v>
      </c>
      <c r="AG17" s="1450"/>
      <c r="AH17" s="866">
        <f t="shared" si="15"/>
        <v>0</v>
      </c>
      <c r="AI17" s="891">
        <f>0+'Оз Основная продукция'!Y67</f>
        <v>0</v>
      </c>
      <c r="AJ17" s="892">
        <f t="shared" si="16"/>
        <v>0</v>
      </c>
      <c r="AK17" s="877"/>
      <c r="AL17" s="869"/>
      <c r="AM17" s="870"/>
      <c r="AO17" s="1774" t="s">
        <v>315</v>
      </c>
      <c r="AP17" s="891" t="s">
        <v>398</v>
      </c>
      <c r="AQ17" s="1450"/>
      <c r="AR17" s="866">
        <f t="shared" si="17"/>
        <v>0</v>
      </c>
      <c r="AS17" s="891">
        <f>0+'Оз Основная продукция'!Y85</f>
        <v>0</v>
      </c>
      <c r="AT17" s="892">
        <f t="shared" si="18"/>
        <v>0</v>
      </c>
      <c r="AU17" s="877"/>
      <c r="AV17" s="869"/>
      <c r="AW17" s="870"/>
      <c r="AY17" s="1774" t="s">
        <v>315</v>
      </c>
      <c r="AZ17" s="891" t="s">
        <v>398</v>
      </c>
      <c r="BA17" s="1450"/>
      <c r="BB17" s="866">
        <f t="shared" si="19"/>
        <v>0</v>
      </c>
      <c r="BC17" s="891">
        <f>0+'Оз Основная продукция'!Y103</f>
        <v>0</v>
      </c>
      <c r="BD17" s="892">
        <f t="shared" si="20"/>
        <v>0</v>
      </c>
      <c r="BE17" s="877"/>
      <c r="BF17" s="869"/>
      <c r="BG17" s="870"/>
      <c r="BH17" s="1774" t="s">
        <v>315</v>
      </c>
      <c r="BI17" s="891" t="s">
        <v>398</v>
      </c>
      <c r="BJ17" s="1450"/>
      <c r="BK17" s="866">
        <f t="shared" si="21"/>
        <v>0</v>
      </c>
      <c r="BL17" s="891">
        <f>0+'Оз Основная продукция'!Y121</f>
        <v>0</v>
      </c>
      <c r="BM17" s="892">
        <f t="shared" si="22"/>
        <v>0</v>
      </c>
      <c r="BN17" s="877"/>
      <c r="BO17" s="869"/>
      <c r="BP17" s="870"/>
      <c r="BR17" s="1774" t="s">
        <v>315</v>
      </c>
      <c r="BS17" s="891" t="s">
        <v>398</v>
      </c>
      <c r="BT17" s="1450"/>
      <c r="BU17" s="866">
        <f t="shared" si="23"/>
        <v>0</v>
      </c>
      <c r="BV17" s="891">
        <f>0+'Оз Основная продукция'!Y139</f>
        <v>0</v>
      </c>
      <c r="BW17" s="892">
        <f t="shared" si="24"/>
        <v>0</v>
      </c>
      <c r="BX17" s="877"/>
      <c r="BY17" s="869"/>
      <c r="BZ17" s="870"/>
      <c r="CB17" s="1774" t="s">
        <v>315</v>
      </c>
      <c r="CC17" s="891" t="s">
        <v>398</v>
      </c>
      <c r="CD17" s="1450"/>
      <c r="CE17" s="866">
        <f t="shared" si="25"/>
        <v>0</v>
      </c>
      <c r="CF17" s="891">
        <f>0+'Оз Основная продукция'!Y157</f>
        <v>0</v>
      </c>
      <c r="CG17" s="892">
        <f t="shared" si="26"/>
        <v>0</v>
      </c>
      <c r="CH17" s="877"/>
      <c r="CI17" s="869"/>
      <c r="CJ17" s="870"/>
    </row>
    <row r="18" spans="1:88" s="864" customFormat="1" ht="28.5" customHeight="1">
      <c r="A18" s="1774" t="s">
        <v>55</v>
      </c>
      <c r="B18" s="891" t="s">
        <v>398</v>
      </c>
      <c r="C18" s="1450"/>
      <c r="D18" s="866">
        <f t="shared" si="9"/>
        <v>0</v>
      </c>
      <c r="E18" s="891">
        <f>0+'Оз Основная продукция'!Y14</f>
        <v>0</v>
      </c>
      <c r="F18" s="892">
        <f t="shared" si="10"/>
        <v>0</v>
      </c>
      <c r="G18" s="877"/>
      <c r="H18" s="869"/>
      <c r="I18" s="870"/>
      <c r="K18" s="1774" t="s">
        <v>55</v>
      </c>
      <c r="L18" s="891" t="s">
        <v>398</v>
      </c>
      <c r="M18" s="1450"/>
      <c r="N18" s="866">
        <f t="shared" si="11"/>
        <v>0</v>
      </c>
      <c r="O18" s="891">
        <f>0+'Оз Основная продукция'!Y32</f>
        <v>0</v>
      </c>
      <c r="P18" s="892">
        <f t="shared" si="12"/>
        <v>0</v>
      </c>
      <c r="Q18" s="877"/>
      <c r="R18" s="869"/>
      <c r="S18" s="870"/>
      <c r="U18" s="1774" t="s">
        <v>55</v>
      </c>
      <c r="V18" s="891" t="s">
        <v>398</v>
      </c>
      <c r="W18" s="1450"/>
      <c r="X18" s="866">
        <f t="shared" si="13"/>
        <v>0</v>
      </c>
      <c r="Y18" s="891">
        <f>0+'Оз Основная продукция'!Y50</f>
        <v>0</v>
      </c>
      <c r="Z18" s="892">
        <f t="shared" si="14"/>
        <v>0</v>
      </c>
      <c r="AA18" s="877"/>
      <c r="AB18" s="869"/>
      <c r="AC18" s="870"/>
      <c r="AE18" s="1774" t="s">
        <v>55</v>
      </c>
      <c r="AF18" s="891" t="s">
        <v>398</v>
      </c>
      <c r="AG18" s="1450"/>
      <c r="AH18" s="866">
        <f t="shared" si="15"/>
        <v>0</v>
      </c>
      <c r="AI18" s="891">
        <f>0+'Оз Основная продукция'!Y68</f>
        <v>0</v>
      </c>
      <c r="AJ18" s="892">
        <f t="shared" si="16"/>
        <v>0</v>
      </c>
      <c r="AK18" s="877"/>
      <c r="AL18" s="869"/>
      <c r="AM18" s="870"/>
      <c r="AO18" s="1774" t="s">
        <v>55</v>
      </c>
      <c r="AP18" s="891" t="s">
        <v>398</v>
      </c>
      <c r="AQ18" s="1450"/>
      <c r="AR18" s="866">
        <f t="shared" si="17"/>
        <v>0</v>
      </c>
      <c r="AS18" s="891">
        <f>0+'Оз Основная продукция'!Y86</f>
        <v>0</v>
      </c>
      <c r="AT18" s="892">
        <f t="shared" si="18"/>
        <v>0</v>
      </c>
      <c r="AU18" s="877"/>
      <c r="AV18" s="869"/>
      <c r="AW18" s="870"/>
      <c r="AY18" s="1774" t="s">
        <v>55</v>
      </c>
      <c r="AZ18" s="891" t="s">
        <v>398</v>
      </c>
      <c r="BA18" s="1450"/>
      <c r="BB18" s="866">
        <f t="shared" si="19"/>
        <v>0</v>
      </c>
      <c r="BC18" s="891">
        <f>0+'Оз Основная продукция'!Y104</f>
        <v>0</v>
      </c>
      <c r="BD18" s="892">
        <f t="shared" si="20"/>
        <v>0</v>
      </c>
      <c r="BE18" s="877"/>
      <c r="BF18" s="869"/>
      <c r="BG18" s="870"/>
      <c r="BH18" s="1774" t="s">
        <v>55</v>
      </c>
      <c r="BI18" s="891" t="s">
        <v>398</v>
      </c>
      <c r="BJ18" s="1450"/>
      <c r="BK18" s="866">
        <f t="shared" si="21"/>
        <v>0</v>
      </c>
      <c r="BL18" s="891">
        <f>0+'Оз Основная продукция'!Y122</f>
        <v>0</v>
      </c>
      <c r="BM18" s="892">
        <f t="shared" si="22"/>
        <v>0</v>
      </c>
      <c r="BN18" s="877"/>
      <c r="BO18" s="869"/>
      <c r="BP18" s="870"/>
      <c r="BR18" s="1774" t="s">
        <v>55</v>
      </c>
      <c r="BS18" s="891" t="s">
        <v>398</v>
      </c>
      <c r="BT18" s="1450"/>
      <c r="BU18" s="866">
        <f t="shared" si="23"/>
        <v>0</v>
      </c>
      <c r="BV18" s="891">
        <f>0+'Оз Основная продукция'!Y140</f>
        <v>0</v>
      </c>
      <c r="BW18" s="892">
        <f t="shared" si="24"/>
        <v>0</v>
      </c>
      <c r="BX18" s="877"/>
      <c r="BY18" s="869"/>
      <c r="BZ18" s="870"/>
      <c r="CB18" s="1774" t="s">
        <v>55</v>
      </c>
      <c r="CC18" s="891" t="s">
        <v>398</v>
      </c>
      <c r="CD18" s="1450"/>
      <c r="CE18" s="866">
        <f t="shared" si="25"/>
        <v>0</v>
      </c>
      <c r="CF18" s="891">
        <f>0+'Оз Основная продукция'!Y158</f>
        <v>0</v>
      </c>
      <c r="CG18" s="892">
        <f t="shared" si="26"/>
        <v>0</v>
      </c>
      <c r="CH18" s="877"/>
      <c r="CI18" s="869"/>
      <c r="CJ18" s="870"/>
    </row>
    <row r="19" spans="1:88" ht="28.5" customHeight="1">
      <c r="A19" s="4066" t="s">
        <v>453</v>
      </c>
      <c r="B19" s="4067"/>
      <c r="C19" s="4067"/>
      <c r="D19" s="4067"/>
      <c r="E19" s="4067"/>
      <c r="F19" s="4067"/>
      <c r="G19" s="4067"/>
      <c r="H19" s="4067"/>
      <c r="I19" s="4068"/>
      <c r="K19" s="4066" t="s">
        <v>453</v>
      </c>
      <c r="L19" s="4067"/>
      <c r="M19" s="4067"/>
      <c r="N19" s="4067"/>
      <c r="O19" s="4067"/>
      <c r="P19" s="4067"/>
      <c r="Q19" s="4067"/>
      <c r="R19" s="4067"/>
      <c r="S19" s="4068"/>
      <c r="U19" s="4066" t="s">
        <v>453</v>
      </c>
      <c r="V19" s="4067"/>
      <c r="W19" s="4067"/>
      <c r="X19" s="4067"/>
      <c r="Y19" s="4067"/>
      <c r="Z19" s="4067"/>
      <c r="AA19" s="4067"/>
      <c r="AB19" s="4067"/>
      <c r="AC19" s="4068"/>
      <c r="AE19" s="4066" t="s">
        <v>453</v>
      </c>
      <c r="AF19" s="4067"/>
      <c r="AG19" s="4067"/>
      <c r="AH19" s="4067"/>
      <c r="AI19" s="4067"/>
      <c r="AJ19" s="4067"/>
      <c r="AK19" s="4067"/>
      <c r="AL19" s="4067"/>
      <c r="AM19" s="4068"/>
      <c r="AO19" s="4066" t="s">
        <v>453</v>
      </c>
      <c r="AP19" s="4067"/>
      <c r="AQ19" s="4067"/>
      <c r="AR19" s="4067"/>
      <c r="AS19" s="4067"/>
      <c r="AT19" s="4067"/>
      <c r="AU19" s="4067"/>
      <c r="AV19" s="4067"/>
      <c r="AW19" s="4068"/>
      <c r="AY19" s="4066" t="s">
        <v>453</v>
      </c>
      <c r="AZ19" s="4067"/>
      <c r="BA19" s="4067"/>
      <c r="BB19" s="4067"/>
      <c r="BC19" s="4067"/>
      <c r="BD19" s="4067"/>
      <c r="BE19" s="4067"/>
      <c r="BF19" s="4067"/>
      <c r="BG19" s="4068"/>
      <c r="BH19" s="5046" t="s">
        <v>453</v>
      </c>
      <c r="BI19" s="5047"/>
      <c r="BJ19" s="5047"/>
      <c r="BK19" s="5047"/>
      <c r="BL19" s="5047"/>
      <c r="BM19" s="5047"/>
      <c r="BN19" s="5047"/>
      <c r="BO19" s="5047"/>
      <c r="BP19" s="5048"/>
      <c r="BR19" s="4066" t="s">
        <v>453</v>
      </c>
      <c r="BS19" s="4067"/>
      <c r="BT19" s="4067"/>
      <c r="BU19" s="4067"/>
      <c r="BV19" s="4067"/>
      <c r="BW19" s="4067"/>
      <c r="BX19" s="4067"/>
      <c r="BY19" s="4067"/>
      <c r="BZ19" s="4068"/>
      <c r="CB19" s="4066" t="s">
        <v>453</v>
      </c>
      <c r="CC19" s="4067"/>
      <c r="CD19" s="4067"/>
      <c r="CE19" s="4067"/>
      <c r="CF19" s="4067"/>
      <c r="CG19" s="4067"/>
      <c r="CH19" s="4067"/>
      <c r="CI19" s="4067"/>
      <c r="CJ19" s="4068"/>
    </row>
    <row r="20" spans="1:88" ht="28.5" customHeight="1">
      <c r="A20" s="4066" t="s">
        <v>454</v>
      </c>
      <c r="B20" s="4067"/>
      <c r="C20" s="4067"/>
      <c r="D20" s="4067"/>
      <c r="E20" s="4067"/>
      <c r="F20" s="4067"/>
      <c r="G20" s="4067"/>
      <c r="H20" s="4067"/>
      <c r="I20" s="4068"/>
      <c r="K20" s="4066" t="s">
        <v>454</v>
      </c>
      <c r="L20" s="4067"/>
      <c r="M20" s="4067"/>
      <c r="N20" s="4067"/>
      <c r="O20" s="4067"/>
      <c r="P20" s="4067"/>
      <c r="Q20" s="4067"/>
      <c r="R20" s="4067"/>
      <c r="S20" s="4068"/>
      <c r="U20" s="4066" t="s">
        <v>454</v>
      </c>
      <c r="V20" s="4067"/>
      <c r="W20" s="4067"/>
      <c r="X20" s="4067"/>
      <c r="Y20" s="4067"/>
      <c r="Z20" s="4067"/>
      <c r="AA20" s="4067"/>
      <c r="AB20" s="4067"/>
      <c r="AC20" s="4068"/>
      <c r="AE20" s="4066" t="s">
        <v>454</v>
      </c>
      <c r="AF20" s="4067"/>
      <c r="AG20" s="4067"/>
      <c r="AH20" s="4067"/>
      <c r="AI20" s="4067"/>
      <c r="AJ20" s="4067"/>
      <c r="AK20" s="4067"/>
      <c r="AL20" s="4067"/>
      <c r="AM20" s="4068"/>
      <c r="AO20" s="4066" t="s">
        <v>454</v>
      </c>
      <c r="AP20" s="4067"/>
      <c r="AQ20" s="4067"/>
      <c r="AR20" s="4067"/>
      <c r="AS20" s="4067"/>
      <c r="AT20" s="4067"/>
      <c r="AU20" s="4067"/>
      <c r="AV20" s="4067"/>
      <c r="AW20" s="4068"/>
      <c r="AY20" s="4066" t="s">
        <v>454</v>
      </c>
      <c r="AZ20" s="4067"/>
      <c r="BA20" s="4067"/>
      <c r="BB20" s="4067"/>
      <c r="BC20" s="4067"/>
      <c r="BD20" s="4067"/>
      <c r="BE20" s="4067"/>
      <c r="BF20" s="4067"/>
      <c r="BG20" s="4068"/>
      <c r="BH20" s="4066" t="s">
        <v>454</v>
      </c>
      <c r="BI20" s="4067"/>
      <c r="BJ20" s="4067"/>
      <c r="BK20" s="4067"/>
      <c r="BL20" s="4067"/>
      <c r="BM20" s="4067"/>
      <c r="BN20" s="4067"/>
      <c r="BO20" s="4067"/>
      <c r="BP20" s="4068"/>
      <c r="BR20" s="4066" t="s">
        <v>454</v>
      </c>
      <c r="BS20" s="4067"/>
      <c r="BT20" s="4067"/>
      <c r="BU20" s="4067"/>
      <c r="BV20" s="4067"/>
      <c r="BW20" s="4067"/>
      <c r="BX20" s="4067"/>
      <c r="BY20" s="4067"/>
      <c r="BZ20" s="4068"/>
      <c r="CB20" s="4066" t="s">
        <v>454</v>
      </c>
      <c r="CC20" s="4067"/>
      <c r="CD20" s="4067"/>
      <c r="CE20" s="4067"/>
      <c r="CF20" s="4067"/>
      <c r="CG20" s="4067"/>
      <c r="CH20" s="4067"/>
      <c r="CI20" s="4067"/>
      <c r="CJ20" s="4068"/>
    </row>
    <row r="21" spans="1:88" ht="28.5" customHeight="1" thickBot="1">
      <c r="A21" s="795"/>
      <c r="B21" s="796"/>
      <c r="C21" s="796"/>
      <c r="D21" s="796"/>
      <c r="E21" s="796"/>
      <c r="F21" s="796"/>
      <c r="G21" s="796"/>
      <c r="H21" s="796"/>
      <c r="I21" s="917"/>
      <c r="K21" s="795"/>
      <c r="L21" s="796"/>
      <c r="M21" s="796"/>
      <c r="N21" s="796"/>
      <c r="O21" s="796"/>
      <c r="P21" s="796"/>
      <c r="Q21" s="796"/>
      <c r="R21" s="796"/>
      <c r="S21" s="917"/>
      <c r="U21" s="795"/>
      <c r="V21" s="796"/>
      <c r="W21" s="796"/>
      <c r="X21" s="796"/>
      <c r="Y21" s="796"/>
      <c r="Z21" s="796"/>
      <c r="AA21" s="796"/>
      <c r="AB21" s="796"/>
      <c r="AC21" s="917"/>
      <c r="AE21" s="795"/>
      <c r="AF21" s="796"/>
      <c r="AG21" s="796"/>
      <c r="AH21" s="796"/>
      <c r="AI21" s="796"/>
      <c r="AJ21" s="796"/>
      <c r="AK21" s="796"/>
      <c r="AL21" s="796"/>
      <c r="AM21" s="917"/>
      <c r="AO21" s="795"/>
      <c r="AP21" s="796"/>
      <c r="AQ21" s="796"/>
      <c r="AR21" s="796"/>
      <c r="AS21" s="796"/>
      <c r="AT21" s="796"/>
      <c r="AU21" s="796"/>
      <c r="AV21" s="796"/>
      <c r="AW21" s="917"/>
      <c r="AY21" s="795"/>
      <c r="AZ21" s="796"/>
      <c r="BA21" s="796"/>
      <c r="BB21" s="796"/>
      <c r="BC21" s="796"/>
      <c r="BD21" s="796"/>
      <c r="BE21" s="796"/>
      <c r="BF21" s="796"/>
      <c r="BG21" s="917"/>
      <c r="BH21" s="795"/>
      <c r="BI21" s="796"/>
      <c r="BJ21" s="796"/>
      <c r="BK21" s="796"/>
      <c r="BL21" s="796"/>
      <c r="BM21" s="796"/>
      <c r="BN21" s="796"/>
      <c r="BO21" s="796"/>
      <c r="BP21" s="917"/>
      <c r="BR21" s="795"/>
      <c r="BS21" s="796"/>
      <c r="BT21" s="796"/>
      <c r="BU21" s="796"/>
      <c r="BV21" s="796"/>
      <c r="BW21" s="796"/>
      <c r="BX21" s="796"/>
      <c r="BY21" s="796"/>
      <c r="BZ21" s="917"/>
      <c r="CB21" s="795"/>
      <c r="CC21" s="796"/>
      <c r="CD21" s="796"/>
      <c r="CE21" s="796"/>
      <c r="CF21" s="796"/>
      <c r="CG21" s="796"/>
      <c r="CH21" s="796"/>
      <c r="CI21" s="796"/>
      <c r="CJ21" s="917"/>
    </row>
  </sheetData>
  <mergeCells count="90">
    <mergeCell ref="BH19:BP19"/>
    <mergeCell ref="BR19:BZ19"/>
    <mergeCell ref="CB19:CJ19"/>
    <mergeCell ref="BH20:BP20"/>
    <mergeCell ref="BR20:BZ20"/>
    <mergeCell ref="CB20:CJ20"/>
    <mergeCell ref="CB3:CC4"/>
    <mergeCell ref="CG3:CG4"/>
    <mergeCell ref="CH3:CH4"/>
    <mergeCell ref="CI3:CI4"/>
    <mergeCell ref="CJ3:CJ4"/>
    <mergeCell ref="BR3:BS4"/>
    <mergeCell ref="BW3:BW4"/>
    <mergeCell ref="BX3:BX4"/>
    <mergeCell ref="BY3:BY4"/>
    <mergeCell ref="BZ3:BZ4"/>
    <mergeCell ref="BH3:BI4"/>
    <mergeCell ref="BM3:BM4"/>
    <mergeCell ref="BN3:BN4"/>
    <mergeCell ref="BO3:BO4"/>
    <mergeCell ref="BP3:BP4"/>
    <mergeCell ref="BN1:BP1"/>
    <mergeCell ref="BX1:BZ1"/>
    <mergeCell ref="CH1:CJ1"/>
    <mergeCell ref="BI2:BM2"/>
    <mergeCell ref="BO2:BP2"/>
    <mergeCell ref="BS2:BW2"/>
    <mergeCell ref="BY2:BZ2"/>
    <mergeCell ref="CC2:CG2"/>
    <mergeCell ref="CI2:CJ2"/>
    <mergeCell ref="A20:I20"/>
    <mergeCell ref="G1:I1"/>
    <mergeCell ref="B2:F2"/>
    <mergeCell ref="H2:I2"/>
    <mergeCell ref="A3:B4"/>
    <mergeCell ref="F3:F4"/>
    <mergeCell ref="G3:G4"/>
    <mergeCell ref="H3:H4"/>
    <mergeCell ref="I3:I4"/>
    <mergeCell ref="Q3:Q4"/>
    <mergeCell ref="R3:R4"/>
    <mergeCell ref="S3:S4"/>
    <mergeCell ref="A19:I19"/>
    <mergeCell ref="K19:S19"/>
    <mergeCell ref="K20:S20"/>
    <mergeCell ref="AA1:AC1"/>
    <mergeCell ref="V2:Z2"/>
    <mergeCell ref="AB2:AC2"/>
    <mergeCell ref="U3:V4"/>
    <mergeCell ref="Z3:Z4"/>
    <mergeCell ref="AA3:AA4"/>
    <mergeCell ref="AB3:AB4"/>
    <mergeCell ref="AC3:AC4"/>
    <mergeCell ref="U19:AC19"/>
    <mergeCell ref="U20:AC20"/>
    <mergeCell ref="Q1:S1"/>
    <mergeCell ref="L2:P2"/>
    <mergeCell ref="R2:S2"/>
    <mergeCell ref="K3:L4"/>
    <mergeCell ref="P3:P4"/>
    <mergeCell ref="AE20:AM20"/>
    <mergeCell ref="AK1:AM1"/>
    <mergeCell ref="AF2:AJ2"/>
    <mergeCell ref="AL2:AM2"/>
    <mergeCell ref="AE3:AF4"/>
    <mergeCell ref="AJ3:AJ4"/>
    <mergeCell ref="AK3:AK4"/>
    <mergeCell ref="AL3:AL4"/>
    <mergeCell ref="AM3:AM4"/>
    <mergeCell ref="AU3:AU4"/>
    <mergeCell ref="AV3:AV4"/>
    <mergeCell ref="AW3:AW4"/>
    <mergeCell ref="AE19:AM19"/>
    <mergeCell ref="AO19:AW19"/>
    <mergeCell ref="AO20:AW20"/>
    <mergeCell ref="BE1:BG1"/>
    <mergeCell ref="AZ2:BD2"/>
    <mergeCell ref="BF2:BG2"/>
    <mergeCell ref="AY3:AZ4"/>
    <mergeCell ref="BD3:BD4"/>
    <mergeCell ref="BE3:BE4"/>
    <mergeCell ref="BF3:BF4"/>
    <mergeCell ref="BG3:BG4"/>
    <mergeCell ref="AY19:BG19"/>
    <mergeCell ref="AY20:BG20"/>
    <mergeCell ref="AU1:AW1"/>
    <mergeCell ref="AP2:AT2"/>
    <mergeCell ref="AV2:AW2"/>
    <mergeCell ref="AO3:AP4"/>
    <mergeCell ref="AT3:AT4"/>
  </mergeCells>
  <pageMargins left="0" right="0" top="0.74803149606299213" bottom="0.74803149606299213" header="0.31496062992125984" footer="0.31496062992125984"/>
  <pageSetup paperSize="9" scale="72" orientation="landscape" verticalDpi="12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Лист49">
    <tabColor rgb="FF00B050"/>
  </sheetPr>
  <dimension ref="A1:DO27"/>
  <sheetViews>
    <sheetView showWhiteSpace="0" topLeftCell="CU18" zoomScale="70" zoomScaleNormal="70" zoomScalePageLayoutView="75" workbookViewId="0">
      <selection activeCell="DO27" sqref="A1:DO27"/>
    </sheetView>
  </sheetViews>
  <sheetFormatPr defaultColWidth="9.140625" defaultRowHeight="12.75"/>
  <cols>
    <col min="1" max="1" width="21.28515625" style="785" customWidth="1"/>
    <col min="2" max="2" width="5.42578125" style="785" customWidth="1"/>
    <col min="3" max="3" width="4.85546875" style="785" hidden="1" customWidth="1"/>
    <col min="4" max="4" width="5.85546875" style="785" hidden="1" customWidth="1"/>
    <col min="5" max="5" width="5.42578125" style="785" customWidth="1"/>
    <col min="6" max="6" width="7.85546875" style="785" customWidth="1"/>
    <col min="7" max="7" width="8.7109375" style="785" customWidth="1"/>
    <col min="8" max="9" width="7.42578125" style="785" customWidth="1"/>
    <col min="10" max="10" width="1.42578125" style="785" customWidth="1"/>
    <col min="11" max="11" width="21.28515625" style="785" customWidth="1"/>
    <col min="12" max="12" width="5.42578125" style="785" customWidth="1"/>
    <col min="13" max="13" width="4.85546875" style="785" hidden="1" customWidth="1"/>
    <col min="14" max="14" width="5.42578125" style="785" hidden="1" customWidth="1"/>
    <col min="15" max="15" width="5.42578125" style="785" customWidth="1"/>
    <col min="16" max="16" width="7.85546875" style="785" customWidth="1"/>
    <col min="17" max="17" width="8.7109375" style="785" customWidth="1"/>
    <col min="18" max="19" width="7.42578125" style="785" customWidth="1"/>
    <col min="20" max="20" width="1.42578125" style="785" customWidth="1"/>
    <col min="21" max="21" width="21.28515625" style="785" customWidth="1"/>
    <col min="22" max="22" width="5.42578125" style="785" customWidth="1"/>
    <col min="23" max="23" width="4.85546875" style="785" hidden="1" customWidth="1"/>
    <col min="24" max="24" width="5.42578125" style="785" hidden="1" customWidth="1"/>
    <col min="25" max="25" width="5.42578125" style="785" customWidth="1"/>
    <col min="26" max="26" width="7.85546875" style="785" customWidth="1"/>
    <col min="27" max="27" width="8.7109375" style="785" customWidth="1"/>
    <col min="28" max="29" width="7.42578125" style="785" customWidth="1"/>
    <col min="30" max="30" width="1.5703125" style="785" customWidth="1"/>
    <col min="31" max="31" width="21.42578125" style="785" customWidth="1"/>
    <col min="32" max="32" width="5.42578125" style="785" customWidth="1"/>
    <col min="33" max="33" width="5.42578125" style="785" hidden="1" customWidth="1"/>
    <col min="34" max="34" width="5" style="785" hidden="1" customWidth="1"/>
    <col min="35" max="35" width="5.42578125" style="785" customWidth="1"/>
    <col min="36" max="36" width="8.140625" style="785" customWidth="1"/>
    <col min="37" max="37" width="9" style="785" customWidth="1"/>
    <col min="38" max="39" width="7.42578125" style="785" customWidth="1"/>
    <col min="40" max="40" width="1.42578125" style="785" customWidth="1"/>
    <col min="41" max="41" width="21.42578125" style="785" customWidth="1"/>
    <col min="42" max="42" width="5.42578125" style="785" customWidth="1"/>
    <col min="43" max="43" width="5.42578125" style="785" hidden="1" customWidth="1"/>
    <col min="44" max="44" width="5.5703125" style="785" hidden="1" customWidth="1"/>
    <col min="45" max="45" width="5.42578125" style="785" customWidth="1"/>
    <col min="46" max="46" width="8.140625" style="785" customWidth="1"/>
    <col min="47" max="47" width="9" style="785" customWidth="1"/>
    <col min="48" max="49" width="7.42578125" style="785" customWidth="1"/>
    <col min="50" max="50" width="1.5703125" style="785" customWidth="1"/>
    <col min="51" max="51" width="21.42578125" style="785" customWidth="1"/>
    <col min="52" max="52" width="5.42578125" style="785" customWidth="1"/>
    <col min="53" max="53" width="5.42578125" style="785" hidden="1" customWidth="1"/>
    <col min="54" max="54" width="5.5703125" style="785" hidden="1" customWidth="1"/>
    <col min="55" max="55" width="5.42578125" style="785" customWidth="1"/>
    <col min="56" max="56" width="8.140625" style="785" customWidth="1"/>
    <col min="57" max="57" width="9" style="785" customWidth="1"/>
    <col min="58" max="59" width="7.42578125" style="785" customWidth="1"/>
    <col min="60" max="60" width="1.7109375" style="785" customWidth="1"/>
    <col min="61" max="61" width="21.42578125" style="785" customWidth="1"/>
    <col min="62" max="62" width="5.42578125" style="785" customWidth="1"/>
    <col min="63" max="64" width="5.42578125" style="785" hidden="1" customWidth="1"/>
    <col min="65" max="65" width="5.42578125" style="785" customWidth="1"/>
    <col min="66" max="66" width="8.140625" style="785" customWidth="1"/>
    <col min="67" max="67" width="9" style="785" customWidth="1"/>
    <col min="68" max="69" width="7.42578125" style="785" customWidth="1"/>
    <col min="70" max="70" width="1.42578125" style="785" customWidth="1"/>
    <col min="71" max="71" width="21.42578125" style="785" customWidth="1"/>
    <col min="72" max="72" width="5.42578125" style="785" customWidth="1"/>
    <col min="73" max="73" width="5.42578125" style="785" hidden="1" customWidth="1"/>
    <col min="74" max="74" width="5.5703125" style="785" hidden="1" customWidth="1"/>
    <col min="75" max="75" width="5.42578125" style="785" customWidth="1"/>
    <col min="76" max="76" width="8.140625" style="785" customWidth="1"/>
    <col min="77" max="77" width="9" style="785" customWidth="1"/>
    <col min="78" max="79" width="7.42578125" style="785" customWidth="1"/>
    <col min="80" max="80" width="1.5703125" style="785" customWidth="1"/>
    <col min="81" max="81" width="20" style="785" customWidth="1"/>
    <col min="82" max="82" width="5.42578125" style="785" customWidth="1"/>
    <col min="83" max="83" width="5.42578125" style="785" hidden="1" customWidth="1"/>
    <col min="84" max="84" width="5.28515625" style="785" hidden="1" customWidth="1"/>
    <col min="85" max="85" width="5.42578125" style="785" customWidth="1"/>
    <col min="86" max="86" width="8.140625" style="785" customWidth="1"/>
    <col min="87" max="87" width="9" style="785" customWidth="1"/>
    <col min="88" max="89" width="7.42578125" style="785" customWidth="1"/>
    <col min="90" max="90" width="1.7109375" style="785" customWidth="1"/>
    <col min="91" max="91" width="21.42578125" style="785" customWidth="1"/>
    <col min="92" max="92" width="5.42578125" style="785" customWidth="1"/>
    <col min="93" max="94" width="5.42578125" style="785" hidden="1" customWidth="1"/>
    <col min="95" max="95" width="5.42578125" style="785" customWidth="1"/>
    <col min="96" max="96" width="8.140625" style="785" customWidth="1"/>
    <col min="97" max="97" width="9" style="785" customWidth="1"/>
    <col min="98" max="99" width="7.42578125" style="785" customWidth="1"/>
    <col min="100" max="100" width="1.7109375" style="785" customWidth="1"/>
    <col min="101" max="101" width="21.42578125" style="785" customWidth="1"/>
    <col min="102" max="102" width="5.42578125" style="785" customWidth="1"/>
    <col min="103" max="103" width="5.42578125" style="785" hidden="1" customWidth="1"/>
    <col min="104" max="104" width="5.5703125" style="785" hidden="1" customWidth="1"/>
    <col min="105" max="105" width="5.42578125" style="785" customWidth="1"/>
    <col min="106" max="106" width="8.140625" style="785" customWidth="1"/>
    <col min="107" max="107" width="9" style="785" customWidth="1"/>
    <col min="108" max="109" width="7.42578125" style="785" customWidth="1"/>
    <col min="110" max="110" width="1.7109375" style="785" customWidth="1"/>
    <col min="111" max="111" width="21.42578125" style="785" customWidth="1"/>
    <col min="112" max="112" width="5.42578125" style="785" customWidth="1"/>
    <col min="113" max="113" width="5.42578125" style="785" hidden="1" customWidth="1"/>
    <col min="114" max="114" width="5.5703125" style="785" hidden="1" customWidth="1"/>
    <col min="115" max="115" width="5.42578125" style="785" customWidth="1"/>
    <col min="116" max="116" width="8.140625" style="785" customWidth="1"/>
    <col min="117" max="117" width="9" style="785" customWidth="1"/>
    <col min="118" max="119" width="7.42578125" style="785" customWidth="1"/>
    <col min="120" max="16384" width="9.140625" style="785"/>
  </cols>
  <sheetData>
    <row r="1" spans="1:119" ht="18.75" thickBot="1">
      <c r="A1" s="854" t="s">
        <v>317</v>
      </c>
      <c r="B1" s="855"/>
      <c r="C1" s="855"/>
      <c r="D1" s="855"/>
      <c r="E1" s="855"/>
      <c r="F1" s="855"/>
      <c r="G1" s="4051" t="s">
        <v>487</v>
      </c>
      <c r="H1" s="4052"/>
      <c r="I1" s="4053"/>
      <c r="K1" s="854" t="s">
        <v>317</v>
      </c>
      <c r="L1" s="855"/>
      <c r="M1" s="855"/>
      <c r="N1" s="855"/>
      <c r="O1" s="855"/>
      <c r="P1" s="855"/>
      <c r="Q1" s="4051" t="s">
        <v>488</v>
      </c>
      <c r="R1" s="4052"/>
      <c r="S1" s="4053"/>
      <c r="U1" s="854" t="s">
        <v>317</v>
      </c>
      <c r="V1" s="855"/>
      <c r="W1" s="855"/>
      <c r="X1" s="855"/>
      <c r="Y1" s="855"/>
      <c r="Z1" s="855"/>
      <c r="AA1" s="4051" t="s">
        <v>788</v>
      </c>
      <c r="AB1" s="4052"/>
      <c r="AC1" s="4053"/>
      <c r="AE1" s="854" t="s">
        <v>317</v>
      </c>
      <c r="AF1" s="855"/>
      <c r="AG1" s="855"/>
      <c r="AH1" s="855"/>
      <c r="AI1" s="855"/>
      <c r="AJ1" s="855"/>
      <c r="AK1" s="4051" t="s">
        <v>792</v>
      </c>
      <c r="AL1" s="4052"/>
      <c r="AM1" s="4053"/>
      <c r="AO1" s="854" t="s">
        <v>317</v>
      </c>
      <c r="AP1" s="855"/>
      <c r="AQ1" s="855"/>
      <c r="AR1" s="855"/>
      <c r="AS1" s="855"/>
      <c r="AT1" s="855"/>
      <c r="AU1" s="4051" t="s">
        <v>598</v>
      </c>
      <c r="AV1" s="4052"/>
      <c r="AW1" s="4053"/>
      <c r="AY1" s="854" t="s">
        <v>317</v>
      </c>
      <c r="AZ1" s="855"/>
      <c r="BA1" s="855"/>
      <c r="BB1" s="855"/>
      <c r="BC1" s="855"/>
      <c r="BD1" s="855"/>
      <c r="BE1" s="4051" t="s">
        <v>597</v>
      </c>
      <c r="BF1" s="4052"/>
      <c r="BG1" s="4053"/>
      <c r="BH1"/>
      <c r="BI1" s="854" t="s">
        <v>317</v>
      </c>
      <c r="BJ1" s="855"/>
      <c r="BK1" s="855"/>
      <c r="BL1" s="855"/>
      <c r="BM1" s="855"/>
      <c r="BN1" s="855"/>
      <c r="BO1" s="4051" t="s">
        <v>947</v>
      </c>
      <c r="BP1" s="4052"/>
      <c r="BQ1" s="4053"/>
      <c r="BS1" s="854" t="s">
        <v>317</v>
      </c>
      <c r="BT1" s="855"/>
      <c r="BU1" s="855"/>
      <c r="BV1" s="855"/>
      <c r="BW1" s="855"/>
      <c r="BX1" s="855"/>
      <c r="BY1" s="4051" t="s">
        <v>647</v>
      </c>
      <c r="BZ1" s="4052"/>
      <c r="CA1" s="4053"/>
      <c r="CC1" s="854" t="s">
        <v>317</v>
      </c>
      <c r="CD1" s="855"/>
      <c r="CE1" s="855"/>
      <c r="CF1" s="855"/>
      <c r="CG1" s="855"/>
      <c r="CH1" s="855"/>
      <c r="CI1" s="4051" t="s">
        <v>901</v>
      </c>
      <c r="CJ1" s="4052"/>
      <c r="CK1" s="4053"/>
      <c r="CL1"/>
      <c r="CM1" s="854" t="s">
        <v>317</v>
      </c>
      <c r="CN1" s="855"/>
      <c r="CO1" s="855"/>
      <c r="CP1" s="855"/>
      <c r="CQ1" s="855"/>
      <c r="CR1" s="855"/>
      <c r="CS1" s="4051" t="s">
        <v>808</v>
      </c>
      <c r="CT1" s="4052"/>
      <c r="CU1" s="4053"/>
      <c r="CV1"/>
      <c r="CW1" s="854" t="s">
        <v>317</v>
      </c>
      <c r="CX1" s="855"/>
      <c r="CY1" s="855"/>
      <c r="CZ1" s="855"/>
      <c r="DA1" s="855"/>
      <c r="DB1" s="855"/>
      <c r="DC1" s="4051" t="s">
        <v>870</v>
      </c>
      <c r="DD1" s="4052"/>
      <c r="DE1" s="4053"/>
      <c r="DF1"/>
      <c r="DG1" s="854" t="s">
        <v>317</v>
      </c>
      <c r="DH1" s="855"/>
      <c r="DI1" s="855"/>
      <c r="DJ1" s="855"/>
      <c r="DK1" s="855"/>
      <c r="DL1" s="855"/>
      <c r="DM1" s="4051" t="s">
        <v>951</v>
      </c>
      <c r="DN1" s="4052"/>
      <c r="DO1" s="4053"/>
    </row>
    <row r="2" spans="1:119" ht="38.25" thickBot="1">
      <c r="A2" s="856" t="s">
        <v>61</v>
      </c>
      <c r="B2" s="4059">
        <f>'Оз Основная продукция'!B1</f>
        <v>44606</v>
      </c>
      <c r="C2" s="4060"/>
      <c r="D2" s="4060"/>
      <c r="E2" s="4060"/>
      <c r="F2" s="4061"/>
      <c r="G2" s="857" t="s">
        <v>62</v>
      </c>
      <c r="H2" s="4062">
        <f>'Оз Основная продукция'!AD2</f>
        <v>0.79166666666666663</v>
      </c>
      <c r="I2" s="4063"/>
      <c r="K2" s="856" t="s">
        <v>61</v>
      </c>
      <c r="L2" s="4059">
        <f>B2</f>
        <v>44606</v>
      </c>
      <c r="M2" s="4060"/>
      <c r="N2" s="4060"/>
      <c r="O2" s="4060"/>
      <c r="P2" s="4061"/>
      <c r="Q2" s="857" t="s">
        <v>62</v>
      </c>
      <c r="R2" s="4062">
        <f>H2</f>
        <v>0.79166666666666663</v>
      </c>
      <c r="S2" s="4063"/>
      <c r="U2" s="856" t="s">
        <v>61</v>
      </c>
      <c r="V2" s="4059">
        <f>B2</f>
        <v>44606</v>
      </c>
      <c r="W2" s="4060"/>
      <c r="X2" s="4060"/>
      <c r="Y2" s="4060"/>
      <c r="Z2" s="4061"/>
      <c r="AA2" s="857" t="s">
        <v>62</v>
      </c>
      <c r="AB2" s="4062">
        <f>H2</f>
        <v>0.79166666666666663</v>
      </c>
      <c r="AC2" s="4063"/>
      <c r="AE2" s="856" t="s">
        <v>61</v>
      </c>
      <c r="AF2" s="4059">
        <f>L2</f>
        <v>44606</v>
      </c>
      <c r="AG2" s="4060"/>
      <c r="AH2" s="4060"/>
      <c r="AI2" s="4060"/>
      <c r="AJ2" s="4061"/>
      <c r="AK2" s="857" t="s">
        <v>62</v>
      </c>
      <c r="AL2" s="4062">
        <f>R2</f>
        <v>0.79166666666666663</v>
      </c>
      <c r="AM2" s="4063"/>
      <c r="AO2" s="856" t="s">
        <v>61</v>
      </c>
      <c r="AP2" s="4059">
        <f>V2</f>
        <v>44606</v>
      </c>
      <c r="AQ2" s="4060"/>
      <c r="AR2" s="4060"/>
      <c r="AS2" s="4060"/>
      <c r="AT2" s="4061"/>
      <c r="AU2" s="857" t="s">
        <v>62</v>
      </c>
      <c r="AV2" s="4062">
        <f>AB2</f>
        <v>0.79166666666666663</v>
      </c>
      <c r="AW2" s="4063"/>
      <c r="AY2" s="856" t="s">
        <v>61</v>
      </c>
      <c r="AZ2" s="4059">
        <f>AF2</f>
        <v>44606</v>
      </c>
      <c r="BA2" s="4060"/>
      <c r="BB2" s="4060"/>
      <c r="BC2" s="4060"/>
      <c r="BD2" s="4061"/>
      <c r="BE2" s="857" t="s">
        <v>62</v>
      </c>
      <c r="BF2" s="4062">
        <f>AL2</f>
        <v>0.79166666666666663</v>
      </c>
      <c r="BG2" s="4063"/>
      <c r="BH2"/>
      <c r="BI2" s="856" t="s">
        <v>61</v>
      </c>
      <c r="BJ2" s="4059">
        <f>B2</f>
        <v>44606</v>
      </c>
      <c r="BK2" s="4060"/>
      <c r="BL2" s="4060"/>
      <c r="BM2" s="4060"/>
      <c r="BN2" s="4061"/>
      <c r="BO2" s="857" t="s">
        <v>62</v>
      </c>
      <c r="BP2" s="4062">
        <f>H2</f>
        <v>0.79166666666666663</v>
      </c>
      <c r="BQ2" s="4063"/>
      <c r="BS2" s="856" t="s">
        <v>61</v>
      </c>
      <c r="BT2" s="4059">
        <f>B2</f>
        <v>44606</v>
      </c>
      <c r="BU2" s="4060"/>
      <c r="BV2" s="4060"/>
      <c r="BW2" s="4060"/>
      <c r="BX2" s="4061"/>
      <c r="BY2" s="857" t="s">
        <v>62</v>
      </c>
      <c r="BZ2" s="4062">
        <f>H2</f>
        <v>0.79166666666666663</v>
      </c>
      <c r="CA2" s="4063"/>
      <c r="CC2" s="856" t="s">
        <v>61</v>
      </c>
      <c r="CD2" s="4059">
        <f>BJ2</f>
        <v>44606</v>
      </c>
      <c r="CE2" s="4060"/>
      <c r="CF2" s="4060"/>
      <c r="CG2" s="4060"/>
      <c r="CH2" s="4061"/>
      <c r="CI2" s="857" t="s">
        <v>62</v>
      </c>
      <c r="CJ2" s="4062">
        <f>BP2</f>
        <v>0.79166666666666663</v>
      </c>
      <c r="CK2" s="4063"/>
      <c r="CL2"/>
      <c r="CM2" s="856" t="s">
        <v>61</v>
      </c>
      <c r="CN2" s="4059">
        <f>CD2</f>
        <v>44606</v>
      </c>
      <c r="CO2" s="4060"/>
      <c r="CP2" s="4060"/>
      <c r="CQ2" s="4060"/>
      <c r="CR2" s="4061"/>
      <c r="CS2" s="857" t="s">
        <v>62</v>
      </c>
      <c r="CT2" s="4062">
        <f>CJ2</f>
        <v>0.79166666666666663</v>
      </c>
      <c r="CU2" s="4063"/>
      <c r="CV2"/>
      <c r="CW2" s="856" t="s">
        <v>61</v>
      </c>
      <c r="CX2" s="4059">
        <f>CN2</f>
        <v>44606</v>
      </c>
      <c r="CY2" s="4060"/>
      <c r="CZ2" s="4060"/>
      <c r="DA2" s="4060"/>
      <c r="DB2" s="4061"/>
      <c r="DC2" s="857" t="s">
        <v>62</v>
      </c>
      <c r="DD2" s="4062">
        <f>CT2</f>
        <v>0.79166666666666663</v>
      </c>
      <c r="DE2" s="4063"/>
      <c r="DF2"/>
      <c r="DG2" s="856" t="s">
        <v>61</v>
      </c>
      <c r="DH2" s="4059">
        <f>CX2</f>
        <v>44606</v>
      </c>
      <c r="DI2" s="4060"/>
      <c r="DJ2" s="4060"/>
      <c r="DK2" s="4060"/>
      <c r="DL2" s="4061"/>
      <c r="DM2" s="857" t="s">
        <v>62</v>
      </c>
      <c r="DN2" s="4062">
        <f>DD2</f>
        <v>0.79166666666666663</v>
      </c>
      <c r="DO2" s="4063"/>
    </row>
    <row r="3" spans="1:119">
      <c r="A3" s="4077" t="s">
        <v>21</v>
      </c>
      <c r="B3" s="4078"/>
      <c r="C3" s="3015"/>
      <c r="D3" s="3015"/>
      <c r="E3" s="3015"/>
      <c r="F3" s="4081" t="s">
        <v>395</v>
      </c>
      <c r="G3" s="4081" t="s">
        <v>394</v>
      </c>
      <c r="H3" s="4081" t="s">
        <v>22</v>
      </c>
      <c r="I3" s="4090" t="s">
        <v>23</v>
      </c>
      <c r="K3" s="4077" t="s">
        <v>21</v>
      </c>
      <c r="L3" s="4078"/>
      <c r="M3" s="3015"/>
      <c r="N3" s="3015"/>
      <c r="O3" s="3015"/>
      <c r="P3" s="4081" t="s">
        <v>395</v>
      </c>
      <c r="Q3" s="4081" t="s">
        <v>394</v>
      </c>
      <c r="R3" s="4081" t="s">
        <v>22</v>
      </c>
      <c r="S3" s="4090" t="s">
        <v>23</v>
      </c>
      <c r="U3" s="4077" t="s">
        <v>21</v>
      </c>
      <c r="V3" s="4078"/>
      <c r="W3" s="3015"/>
      <c r="X3" s="3015"/>
      <c r="Y3" s="3015"/>
      <c r="Z3" s="4081" t="s">
        <v>395</v>
      </c>
      <c r="AA3" s="4081" t="s">
        <v>394</v>
      </c>
      <c r="AB3" s="4081" t="s">
        <v>22</v>
      </c>
      <c r="AC3" s="4090" t="s">
        <v>23</v>
      </c>
      <c r="AE3" s="4077" t="s">
        <v>21</v>
      </c>
      <c r="AF3" s="4078"/>
      <c r="AG3" s="3015"/>
      <c r="AH3" s="3015"/>
      <c r="AI3" s="3015"/>
      <c r="AJ3" s="4081" t="s">
        <v>395</v>
      </c>
      <c r="AK3" s="4081" t="s">
        <v>394</v>
      </c>
      <c r="AL3" s="4081" t="s">
        <v>22</v>
      </c>
      <c r="AM3" s="4090" t="s">
        <v>23</v>
      </c>
      <c r="AO3" s="4077" t="s">
        <v>21</v>
      </c>
      <c r="AP3" s="4078"/>
      <c r="AQ3" s="3015"/>
      <c r="AR3" s="3015"/>
      <c r="AS3" s="3015"/>
      <c r="AT3" s="4081" t="s">
        <v>395</v>
      </c>
      <c r="AU3" s="4081" t="s">
        <v>394</v>
      </c>
      <c r="AV3" s="4081" t="s">
        <v>22</v>
      </c>
      <c r="AW3" s="4090" t="s">
        <v>23</v>
      </c>
      <c r="AY3" s="4077" t="s">
        <v>21</v>
      </c>
      <c r="AZ3" s="4078"/>
      <c r="BA3" s="3015"/>
      <c r="BB3" s="3015"/>
      <c r="BC3" s="3015"/>
      <c r="BD3" s="4081" t="s">
        <v>395</v>
      </c>
      <c r="BE3" s="4081" t="s">
        <v>394</v>
      </c>
      <c r="BF3" s="4081" t="s">
        <v>22</v>
      </c>
      <c r="BG3" s="4090" t="s">
        <v>23</v>
      </c>
      <c r="BH3"/>
      <c r="BI3" s="4077" t="s">
        <v>21</v>
      </c>
      <c r="BJ3" s="4078"/>
      <c r="BK3" s="3015"/>
      <c r="BL3" s="3015"/>
      <c r="BM3" s="3015"/>
      <c r="BN3" s="4081" t="s">
        <v>395</v>
      </c>
      <c r="BO3" s="4081" t="s">
        <v>394</v>
      </c>
      <c r="BP3" s="4081" t="s">
        <v>22</v>
      </c>
      <c r="BQ3" s="4090" t="s">
        <v>23</v>
      </c>
      <c r="BS3" s="4077" t="s">
        <v>21</v>
      </c>
      <c r="BT3" s="4078"/>
      <c r="BU3" s="3015"/>
      <c r="BV3" s="3015"/>
      <c r="BW3" s="3015"/>
      <c r="BX3" s="4081" t="s">
        <v>395</v>
      </c>
      <c r="BY3" s="4081" t="s">
        <v>394</v>
      </c>
      <c r="BZ3" s="4081" t="s">
        <v>22</v>
      </c>
      <c r="CA3" s="4090" t="s">
        <v>23</v>
      </c>
      <c r="CC3" s="4077" t="s">
        <v>21</v>
      </c>
      <c r="CD3" s="4078"/>
      <c r="CE3" s="3015"/>
      <c r="CF3" s="3015"/>
      <c r="CG3" s="3015"/>
      <c r="CH3" s="4081" t="s">
        <v>395</v>
      </c>
      <c r="CI3" s="4081" t="s">
        <v>394</v>
      </c>
      <c r="CJ3" s="4081" t="s">
        <v>22</v>
      </c>
      <c r="CK3" s="4090" t="s">
        <v>23</v>
      </c>
      <c r="CL3"/>
      <c r="CM3" s="4077" t="s">
        <v>21</v>
      </c>
      <c r="CN3" s="4078"/>
      <c r="CO3" s="3395"/>
      <c r="CP3" s="3395"/>
      <c r="CQ3" s="3395"/>
      <c r="CR3" s="4081" t="s">
        <v>395</v>
      </c>
      <c r="CS3" s="4081" t="s">
        <v>394</v>
      </c>
      <c r="CT3" s="4081" t="s">
        <v>22</v>
      </c>
      <c r="CU3" s="4090" t="s">
        <v>23</v>
      </c>
      <c r="CV3"/>
      <c r="CW3" s="4077" t="s">
        <v>21</v>
      </c>
      <c r="CX3" s="4078"/>
      <c r="CY3" s="3221"/>
      <c r="CZ3" s="3221"/>
      <c r="DA3" s="3221"/>
      <c r="DB3" s="4081" t="s">
        <v>395</v>
      </c>
      <c r="DC3" s="4081" t="s">
        <v>394</v>
      </c>
      <c r="DD3" s="4081" t="s">
        <v>22</v>
      </c>
      <c r="DE3" s="4090" t="s">
        <v>23</v>
      </c>
      <c r="DF3"/>
      <c r="DG3" s="4077" t="s">
        <v>21</v>
      </c>
      <c r="DH3" s="4078"/>
      <c r="DI3" s="3951"/>
      <c r="DJ3" s="3951"/>
      <c r="DK3" s="3951"/>
      <c r="DL3" s="4081" t="s">
        <v>395</v>
      </c>
      <c r="DM3" s="4081" t="s">
        <v>394</v>
      </c>
      <c r="DN3" s="4081" t="s">
        <v>22</v>
      </c>
      <c r="DO3" s="4090" t="s">
        <v>23</v>
      </c>
    </row>
    <row r="4" spans="1:119" ht="13.5" thickBot="1">
      <c r="A4" s="4161"/>
      <c r="B4" s="4162"/>
      <c r="C4" s="1449"/>
      <c r="D4" s="1449"/>
      <c r="E4" s="1449" t="s">
        <v>396</v>
      </c>
      <c r="F4" s="4163"/>
      <c r="G4" s="4163"/>
      <c r="H4" s="4163"/>
      <c r="I4" s="5049"/>
      <c r="K4" s="4161"/>
      <c r="L4" s="4162"/>
      <c r="M4" s="1449"/>
      <c r="N4" s="1449"/>
      <c r="O4" s="1449" t="s">
        <v>396</v>
      </c>
      <c r="P4" s="4163"/>
      <c r="Q4" s="4163"/>
      <c r="R4" s="4163"/>
      <c r="S4" s="5049"/>
      <c r="U4" s="4161"/>
      <c r="V4" s="4162"/>
      <c r="W4" s="1449"/>
      <c r="X4" s="1449"/>
      <c r="Y4" s="1449" t="s">
        <v>396</v>
      </c>
      <c r="Z4" s="4163"/>
      <c r="AA4" s="4163"/>
      <c r="AB4" s="4163"/>
      <c r="AC4" s="5049"/>
      <c r="AE4" s="4161"/>
      <c r="AF4" s="4162"/>
      <c r="AG4" s="1449"/>
      <c r="AH4" s="1449"/>
      <c r="AI4" s="1449" t="s">
        <v>396</v>
      </c>
      <c r="AJ4" s="4163"/>
      <c r="AK4" s="4163"/>
      <c r="AL4" s="4163"/>
      <c r="AM4" s="5049"/>
      <c r="AO4" s="4161"/>
      <c r="AP4" s="4162"/>
      <c r="AQ4" s="1449"/>
      <c r="AR4" s="1449"/>
      <c r="AS4" s="1449" t="s">
        <v>396</v>
      </c>
      <c r="AT4" s="4163"/>
      <c r="AU4" s="4163"/>
      <c r="AV4" s="4163"/>
      <c r="AW4" s="5049"/>
      <c r="AY4" s="4161"/>
      <c r="AZ4" s="4162"/>
      <c r="BA4" s="1449"/>
      <c r="BB4" s="1449"/>
      <c r="BC4" s="1449" t="s">
        <v>396</v>
      </c>
      <c r="BD4" s="4163"/>
      <c r="BE4" s="4163"/>
      <c r="BF4" s="4163"/>
      <c r="BG4" s="5049"/>
      <c r="BH4"/>
      <c r="BI4" s="4161"/>
      <c r="BJ4" s="4162"/>
      <c r="BK4" s="1449"/>
      <c r="BL4" s="1449"/>
      <c r="BM4" s="1449" t="s">
        <v>396</v>
      </c>
      <c r="BN4" s="4163"/>
      <c r="BO4" s="4163"/>
      <c r="BP4" s="4163"/>
      <c r="BQ4" s="5049"/>
      <c r="BS4" s="4161"/>
      <c r="BT4" s="4162"/>
      <c r="BU4" s="1449"/>
      <c r="BV4" s="1449"/>
      <c r="BW4" s="1449" t="s">
        <v>396</v>
      </c>
      <c r="BX4" s="4163"/>
      <c r="BY4" s="4163"/>
      <c r="BZ4" s="4163"/>
      <c r="CA4" s="5049"/>
      <c r="CC4" s="4161"/>
      <c r="CD4" s="4162"/>
      <c r="CE4" s="1449"/>
      <c r="CF4" s="1449"/>
      <c r="CG4" s="1449" t="s">
        <v>396</v>
      </c>
      <c r="CH4" s="4163"/>
      <c r="CI4" s="4163"/>
      <c r="CJ4" s="4163"/>
      <c r="CK4" s="5049"/>
      <c r="CL4"/>
      <c r="CM4" s="4161"/>
      <c r="CN4" s="4162"/>
      <c r="CO4" s="1449"/>
      <c r="CP4" s="1449"/>
      <c r="CQ4" s="1449" t="s">
        <v>396</v>
      </c>
      <c r="CR4" s="4163"/>
      <c r="CS4" s="4163"/>
      <c r="CT4" s="4163"/>
      <c r="CU4" s="5049"/>
      <c r="CV4"/>
      <c r="CW4" s="4161"/>
      <c r="CX4" s="4162"/>
      <c r="CY4" s="1449"/>
      <c r="CZ4" s="1449"/>
      <c r="DA4" s="1449" t="s">
        <v>396</v>
      </c>
      <c r="DB4" s="4163"/>
      <c r="DC4" s="4163"/>
      <c r="DD4" s="4163"/>
      <c r="DE4" s="5049"/>
      <c r="DF4"/>
      <c r="DG4" s="4161"/>
      <c r="DH4" s="4162"/>
      <c r="DI4" s="1449"/>
      <c r="DJ4" s="1449"/>
      <c r="DK4" s="1449" t="s">
        <v>396</v>
      </c>
      <c r="DL4" s="4163"/>
      <c r="DM4" s="4163"/>
      <c r="DN4" s="4163"/>
      <c r="DO4" s="5049"/>
    </row>
    <row r="5" spans="1:119" ht="28.5" customHeight="1">
      <c r="A5" s="1578" t="s">
        <v>767</v>
      </c>
      <c r="B5" s="866" t="s">
        <v>25</v>
      </c>
      <c r="C5" s="866"/>
      <c r="D5" s="866"/>
      <c r="E5" s="866" t="s">
        <v>397</v>
      </c>
      <c r="F5" s="881">
        <f>'Оз Основная продукция'!AD5</f>
        <v>10</v>
      </c>
      <c r="G5" s="868"/>
      <c r="H5" s="869"/>
      <c r="I5" s="870"/>
      <c r="J5" s="864"/>
      <c r="K5" s="1578" t="s">
        <v>767</v>
      </c>
      <c r="L5" s="866" t="s">
        <v>25</v>
      </c>
      <c r="M5" s="866"/>
      <c r="N5" s="866"/>
      <c r="O5" s="866" t="s">
        <v>397</v>
      </c>
      <c r="P5" s="881">
        <f>'Оз Основная продукция'!AD23</f>
        <v>5</v>
      </c>
      <c r="Q5" s="868"/>
      <c r="R5" s="869"/>
      <c r="S5" s="870"/>
      <c r="T5" s="864"/>
      <c r="U5" s="1578" t="s">
        <v>767</v>
      </c>
      <c r="V5" s="866" t="s">
        <v>25</v>
      </c>
      <c r="W5" s="866"/>
      <c r="X5" s="866"/>
      <c r="Y5" s="866" t="s">
        <v>397</v>
      </c>
      <c r="Z5" s="881">
        <f>'Оз Основная продукция'!AD41</f>
        <v>10</v>
      </c>
      <c r="AA5" s="868"/>
      <c r="AB5" s="869"/>
      <c r="AC5" s="870"/>
      <c r="AD5" s="864"/>
      <c r="AE5" s="1578" t="s">
        <v>767</v>
      </c>
      <c r="AF5" s="866" t="s">
        <v>25</v>
      </c>
      <c r="AG5" s="866"/>
      <c r="AH5" s="866"/>
      <c r="AI5" s="866" t="s">
        <v>397</v>
      </c>
      <c r="AJ5" s="881">
        <f>'Оз Основная продукция'!AD59</f>
        <v>10</v>
      </c>
      <c r="AK5" s="868"/>
      <c r="AL5" s="869"/>
      <c r="AM5" s="870"/>
      <c r="AN5" s="864"/>
      <c r="AO5" s="1578" t="s">
        <v>767</v>
      </c>
      <c r="AP5" s="866" t="s">
        <v>25</v>
      </c>
      <c r="AQ5" s="866"/>
      <c r="AR5" s="866"/>
      <c r="AS5" s="866" t="s">
        <v>397</v>
      </c>
      <c r="AT5" s="881">
        <f>'Оз Основная продукция'!AD77</f>
        <v>10</v>
      </c>
      <c r="AU5" s="868"/>
      <c r="AV5" s="869"/>
      <c r="AW5" s="870"/>
      <c r="AX5" s="864"/>
      <c r="AY5" s="1578" t="s">
        <v>767</v>
      </c>
      <c r="AZ5" s="866" t="s">
        <v>25</v>
      </c>
      <c r="BA5" s="866"/>
      <c r="BB5" s="866"/>
      <c r="BC5" s="866" t="s">
        <v>397</v>
      </c>
      <c r="BD5" s="881">
        <f>'Оз Основная продукция'!AD95</f>
        <v>8</v>
      </c>
      <c r="BE5" s="868"/>
      <c r="BF5" s="869"/>
      <c r="BG5" s="870"/>
      <c r="BH5"/>
      <c r="BI5" s="1578" t="s">
        <v>767</v>
      </c>
      <c r="BJ5" s="866" t="s">
        <v>25</v>
      </c>
      <c r="BK5" s="866"/>
      <c r="BL5" s="866"/>
      <c r="BM5" s="866" t="s">
        <v>397</v>
      </c>
      <c r="BN5" s="881">
        <f>'Оз Основная продукция'!AD113</f>
        <v>0</v>
      </c>
      <c r="BO5" s="868"/>
      <c r="BP5" s="869"/>
      <c r="BQ5" s="870"/>
      <c r="BR5" s="864"/>
      <c r="BS5" s="1578" t="s">
        <v>767</v>
      </c>
      <c r="BT5" s="866" t="s">
        <v>25</v>
      </c>
      <c r="BU5" s="866"/>
      <c r="BV5" s="866"/>
      <c r="BW5" s="866" t="s">
        <v>397</v>
      </c>
      <c r="BX5" s="881">
        <f>'Оз Основная продукция'!AD131</f>
        <v>0</v>
      </c>
      <c r="BY5" s="868"/>
      <c r="BZ5" s="869"/>
      <c r="CA5" s="870"/>
      <c r="CB5" s="864"/>
      <c r="CC5" s="1578" t="s">
        <v>767</v>
      </c>
      <c r="CD5" s="866" t="s">
        <v>25</v>
      </c>
      <c r="CE5" s="866"/>
      <c r="CF5" s="866"/>
      <c r="CG5" s="866" t="s">
        <v>397</v>
      </c>
      <c r="CH5" s="881">
        <f>'Оз Основная продукция'!AD149</f>
        <v>5</v>
      </c>
      <c r="CI5" s="868"/>
      <c r="CJ5" s="869"/>
      <c r="CK5" s="870"/>
      <c r="CL5"/>
      <c r="CM5" s="1578" t="s">
        <v>767</v>
      </c>
      <c r="CN5" s="866" t="s">
        <v>25</v>
      </c>
      <c r="CO5" s="866"/>
      <c r="CP5" s="866"/>
      <c r="CQ5" s="866" t="s">
        <v>397</v>
      </c>
      <c r="CR5" s="881">
        <f>'Оз Основная продукция'!AD167</f>
        <v>5</v>
      </c>
      <c r="CS5" s="868"/>
      <c r="CT5" s="869"/>
      <c r="CU5" s="870"/>
      <c r="CV5"/>
      <c r="CW5" s="3069" t="s">
        <v>767</v>
      </c>
      <c r="CX5" s="3396" t="s">
        <v>25</v>
      </c>
      <c r="CY5" s="3396"/>
      <c r="CZ5" s="3396"/>
      <c r="DA5" s="3396" t="s">
        <v>397</v>
      </c>
      <c r="DB5" s="860">
        <f>'Оз Основная продукция'!AD185</f>
        <v>6</v>
      </c>
      <c r="DC5" s="861"/>
      <c r="DD5" s="862"/>
      <c r="DE5" s="863"/>
      <c r="DF5"/>
      <c r="DG5" s="3069" t="s">
        <v>767</v>
      </c>
      <c r="DH5" s="3952" t="s">
        <v>25</v>
      </c>
      <c r="DI5" s="3952"/>
      <c r="DJ5" s="3952"/>
      <c r="DK5" s="3952" t="s">
        <v>397</v>
      </c>
      <c r="DL5" s="927">
        <f>'Оз Основная продукция'!AD203</f>
        <v>2</v>
      </c>
      <c r="DM5" s="861"/>
      <c r="DN5" s="862"/>
      <c r="DO5" s="863"/>
    </row>
    <row r="6" spans="1:119" s="864" customFormat="1" ht="28.5" customHeight="1">
      <c r="A6" s="1578" t="s">
        <v>455</v>
      </c>
      <c r="B6" s="866" t="s">
        <v>25</v>
      </c>
      <c r="C6" s="866"/>
      <c r="D6" s="866"/>
      <c r="E6" s="866" t="s">
        <v>397</v>
      </c>
      <c r="F6" s="881">
        <f>'Оз Основная продукция'!AD6</f>
        <v>300</v>
      </c>
      <c r="G6" s="868"/>
      <c r="H6" s="869"/>
      <c r="I6" s="870"/>
      <c r="K6" s="1578" t="s">
        <v>455</v>
      </c>
      <c r="L6" s="866" t="s">
        <v>25</v>
      </c>
      <c r="M6" s="866"/>
      <c r="N6" s="866"/>
      <c r="O6" s="866" t="s">
        <v>397</v>
      </c>
      <c r="P6" s="881">
        <f>'Оз Основная продукция'!AD24</f>
        <v>460</v>
      </c>
      <c r="Q6" s="868"/>
      <c r="R6" s="869"/>
      <c r="S6" s="870"/>
      <c r="U6" s="1578" t="s">
        <v>455</v>
      </c>
      <c r="V6" s="866" t="s">
        <v>25</v>
      </c>
      <c r="W6" s="866"/>
      <c r="X6" s="866"/>
      <c r="Y6" s="866" t="s">
        <v>397</v>
      </c>
      <c r="Z6" s="881">
        <f>'Оз Основная продукция'!AD42</f>
        <v>220</v>
      </c>
      <c r="AA6" s="868"/>
      <c r="AB6" s="869"/>
      <c r="AC6" s="870"/>
      <c r="AE6" s="1578" t="s">
        <v>455</v>
      </c>
      <c r="AF6" s="866" t="s">
        <v>25</v>
      </c>
      <c r="AG6" s="866"/>
      <c r="AH6" s="866"/>
      <c r="AI6" s="866" t="s">
        <v>397</v>
      </c>
      <c r="AJ6" s="881">
        <f>'Оз Основная продукция'!AD60</f>
        <v>100</v>
      </c>
      <c r="AK6" s="868"/>
      <c r="AL6" s="869"/>
      <c r="AM6" s="870"/>
      <c r="AO6" s="1578" t="s">
        <v>455</v>
      </c>
      <c r="AP6" s="866" t="s">
        <v>25</v>
      </c>
      <c r="AQ6" s="866"/>
      <c r="AR6" s="866"/>
      <c r="AS6" s="866" t="s">
        <v>397</v>
      </c>
      <c r="AT6" s="881">
        <f>'Оз Основная продукция'!AD78</f>
        <v>260</v>
      </c>
      <c r="AU6" s="868"/>
      <c r="AV6" s="869"/>
      <c r="AW6" s="870"/>
      <c r="AY6" s="1578" t="s">
        <v>455</v>
      </c>
      <c r="AZ6" s="866" t="s">
        <v>25</v>
      </c>
      <c r="BA6" s="866"/>
      <c r="BB6" s="866"/>
      <c r="BC6" s="866" t="s">
        <v>397</v>
      </c>
      <c r="BD6" s="881">
        <f>'Оз Основная продукция'!AD96</f>
        <v>460</v>
      </c>
      <c r="BE6" s="868"/>
      <c r="BF6" s="869"/>
      <c r="BG6" s="870"/>
      <c r="BH6"/>
      <c r="BI6" s="1578" t="s">
        <v>455</v>
      </c>
      <c r="BJ6" s="866" t="s">
        <v>25</v>
      </c>
      <c r="BK6" s="866"/>
      <c r="BL6" s="866"/>
      <c r="BM6" s="866" t="s">
        <v>397</v>
      </c>
      <c r="BN6" s="881">
        <f>'Оз Основная продукция'!AD114</f>
        <v>0</v>
      </c>
      <c r="BO6" s="868"/>
      <c r="BP6" s="869"/>
      <c r="BQ6" s="870"/>
      <c r="BS6" s="1578" t="s">
        <v>455</v>
      </c>
      <c r="BT6" s="866" t="s">
        <v>25</v>
      </c>
      <c r="BU6" s="866"/>
      <c r="BV6" s="866"/>
      <c r="BW6" s="866" t="s">
        <v>397</v>
      </c>
      <c r="BX6" s="881">
        <f>'Оз Основная продукция'!AD132</f>
        <v>0</v>
      </c>
      <c r="BY6" s="868"/>
      <c r="BZ6" s="869"/>
      <c r="CA6" s="870"/>
      <c r="CC6" s="1578" t="s">
        <v>455</v>
      </c>
      <c r="CD6" s="866" t="s">
        <v>25</v>
      </c>
      <c r="CE6" s="866"/>
      <c r="CF6" s="866"/>
      <c r="CG6" s="866" t="s">
        <v>397</v>
      </c>
      <c r="CH6" s="881">
        <f>'Оз Основная продукция'!AD150</f>
        <v>20</v>
      </c>
      <c r="CI6" s="868"/>
      <c r="CJ6" s="869"/>
      <c r="CK6" s="870"/>
      <c r="CL6"/>
      <c r="CM6" s="1578" t="s">
        <v>455</v>
      </c>
      <c r="CN6" s="866" t="s">
        <v>25</v>
      </c>
      <c r="CO6" s="866"/>
      <c r="CP6" s="866"/>
      <c r="CQ6" s="866" t="s">
        <v>397</v>
      </c>
      <c r="CR6" s="881">
        <f>'Оз Основная продукция'!AD168</f>
        <v>60</v>
      </c>
      <c r="CS6" s="868"/>
      <c r="CT6" s="869"/>
      <c r="CU6" s="870"/>
      <c r="CV6"/>
      <c r="CW6" s="1578" t="s">
        <v>455</v>
      </c>
      <c r="CX6" s="866" t="s">
        <v>25</v>
      </c>
      <c r="CY6" s="866"/>
      <c r="CZ6" s="866"/>
      <c r="DA6" s="866" t="s">
        <v>397</v>
      </c>
      <c r="DB6" s="881">
        <f>'Оз Основная продукция'!AD186</f>
        <v>140</v>
      </c>
      <c r="DC6" s="868"/>
      <c r="DD6" s="869"/>
      <c r="DE6" s="870"/>
      <c r="DF6"/>
      <c r="DG6" s="1578" t="s">
        <v>455</v>
      </c>
      <c r="DH6" s="866" t="s">
        <v>25</v>
      </c>
      <c r="DI6" s="866"/>
      <c r="DJ6" s="866"/>
      <c r="DK6" s="866" t="s">
        <v>397</v>
      </c>
      <c r="DL6" s="881">
        <f>'Оз Основная продукция'!AD204</f>
        <v>180</v>
      </c>
      <c r="DM6" s="868"/>
      <c r="DN6" s="869"/>
      <c r="DO6" s="870"/>
    </row>
    <row r="7" spans="1:119" s="864" customFormat="1" ht="28.5" customHeight="1">
      <c r="A7" s="1578" t="s">
        <v>24</v>
      </c>
      <c r="B7" s="866" t="s">
        <v>25</v>
      </c>
      <c r="C7" s="866"/>
      <c r="D7" s="866"/>
      <c r="E7" s="866" t="s">
        <v>397</v>
      </c>
      <c r="F7" s="881">
        <f>'Оз Основная продукция'!AD7</f>
        <v>10</v>
      </c>
      <c r="G7" s="868"/>
      <c r="H7" s="869"/>
      <c r="I7" s="870"/>
      <c r="K7" s="1578" t="s">
        <v>24</v>
      </c>
      <c r="L7" s="866" t="s">
        <v>25</v>
      </c>
      <c r="M7" s="866"/>
      <c r="N7" s="866"/>
      <c r="O7" s="866" t="s">
        <v>397</v>
      </c>
      <c r="P7" s="881">
        <f>'Оз Основная продукция'!AD25</f>
        <v>30</v>
      </c>
      <c r="Q7" s="868"/>
      <c r="R7" s="869"/>
      <c r="S7" s="870"/>
      <c r="U7" s="1578" t="s">
        <v>24</v>
      </c>
      <c r="V7" s="866" t="s">
        <v>25</v>
      </c>
      <c r="W7" s="866"/>
      <c r="X7" s="866"/>
      <c r="Y7" s="866" t="s">
        <v>397</v>
      </c>
      <c r="Z7" s="881">
        <f>'Оз Основная продукция'!AD43</f>
        <v>20</v>
      </c>
      <c r="AA7" s="868"/>
      <c r="AB7" s="869"/>
      <c r="AC7" s="870"/>
      <c r="AE7" s="1578" t="s">
        <v>24</v>
      </c>
      <c r="AF7" s="866" t="s">
        <v>25</v>
      </c>
      <c r="AG7" s="866"/>
      <c r="AH7" s="866"/>
      <c r="AI7" s="866" t="s">
        <v>397</v>
      </c>
      <c r="AJ7" s="881">
        <f>'Оз Основная продукция'!AD61</f>
        <v>15</v>
      </c>
      <c r="AK7" s="868"/>
      <c r="AL7" s="869"/>
      <c r="AM7" s="870"/>
      <c r="AO7" s="1578" t="s">
        <v>24</v>
      </c>
      <c r="AP7" s="866" t="s">
        <v>25</v>
      </c>
      <c r="AQ7" s="866"/>
      <c r="AR7" s="866"/>
      <c r="AS7" s="866" t="s">
        <v>397</v>
      </c>
      <c r="AT7" s="881">
        <f>'Оз Основная продукция'!AD79</f>
        <v>10</v>
      </c>
      <c r="AU7" s="868"/>
      <c r="AV7" s="869"/>
      <c r="AW7" s="870"/>
      <c r="AY7" s="1578" t="s">
        <v>24</v>
      </c>
      <c r="AZ7" s="866" t="s">
        <v>25</v>
      </c>
      <c r="BA7" s="866"/>
      <c r="BB7" s="866"/>
      <c r="BC7" s="866" t="s">
        <v>397</v>
      </c>
      <c r="BD7" s="881">
        <f>'Оз Основная продукция'!AD97</f>
        <v>25</v>
      </c>
      <c r="BE7" s="868"/>
      <c r="BF7" s="869"/>
      <c r="BG7" s="870"/>
      <c r="BH7"/>
      <c r="BI7" s="1578" t="s">
        <v>24</v>
      </c>
      <c r="BJ7" s="866" t="s">
        <v>25</v>
      </c>
      <c r="BK7" s="866"/>
      <c r="BL7" s="866"/>
      <c r="BM7" s="866" t="s">
        <v>397</v>
      </c>
      <c r="BN7" s="881">
        <f>'Оз Основная продукция'!AD115</f>
        <v>0</v>
      </c>
      <c r="BO7" s="868"/>
      <c r="BP7" s="869"/>
      <c r="BQ7" s="870"/>
      <c r="BS7" s="1578" t="s">
        <v>24</v>
      </c>
      <c r="BT7" s="866" t="s">
        <v>25</v>
      </c>
      <c r="BU7" s="866"/>
      <c r="BV7" s="866"/>
      <c r="BW7" s="866" t="s">
        <v>397</v>
      </c>
      <c r="BX7" s="881">
        <f>'Оз Основная продукция'!AD133</f>
        <v>0</v>
      </c>
      <c r="BY7" s="868"/>
      <c r="BZ7" s="869"/>
      <c r="CA7" s="870"/>
      <c r="CC7" s="1578" t="s">
        <v>24</v>
      </c>
      <c r="CD7" s="866" t="s">
        <v>25</v>
      </c>
      <c r="CE7" s="866"/>
      <c r="CF7" s="866"/>
      <c r="CG7" s="866" t="s">
        <v>397</v>
      </c>
      <c r="CH7" s="881">
        <f>'Оз Основная продукция'!AD151</f>
        <v>5</v>
      </c>
      <c r="CI7" s="868"/>
      <c r="CJ7" s="869"/>
      <c r="CK7" s="870"/>
      <c r="CL7"/>
      <c r="CM7" s="1578" t="s">
        <v>24</v>
      </c>
      <c r="CN7" s="866" t="s">
        <v>25</v>
      </c>
      <c r="CO7" s="866"/>
      <c r="CP7" s="866"/>
      <c r="CQ7" s="866" t="s">
        <v>397</v>
      </c>
      <c r="CR7" s="881">
        <f>'Оз Основная продукция'!AD169</f>
        <v>10</v>
      </c>
      <c r="CS7" s="868"/>
      <c r="CT7" s="869"/>
      <c r="CU7" s="870"/>
      <c r="CV7"/>
      <c r="CW7" s="1578" t="s">
        <v>24</v>
      </c>
      <c r="CX7" s="866" t="s">
        <v>25</v>
      </c>
      <c r="CY7" s="866"/>
      <c r="CZ7" s="866"/>
      <c r="DA7" s="866" t="s">
        <v>397</v>
      </c>
      <c r="DB7" s="881">
        <f>'Оз Основная продукция'!AD187</f>
        <v>10</v>
      </c>
      <c r="DC7" s="868"/>
      <c r="DD7" s="869"/>
      <c r="DE7" s="870"/>
      <c r="DF7"/>
      <c r="DG7" s="1578" t="s">
        <v>24</v>
      </c>
      <c r="DH7" s="866" t="s">
        <v>25</v>
      </c>
      <c r="DI7" s="866"/>
      <c r="DJ7" s="866"/>
      <c r="DK7" s="866" t="s">
        <v>397</v>
      </c>
      <c r="DL7" s="881">
        <f>'Оз Основная продукция'!AD205</f>
        <v>10</v>
      </c>
      <c r="DM7" s="868"/>
      <c r="DN7" s="869"/>
      <c r="DO7" s="870"/>
    </row>
    <row r="8" spans="1:119" s="864" customFormat="1" ht="28.5" customHeight="1">
      <c r="A8" s="1578" t="s">
        <v>456</v>
      </c>
      <c r="B8" s="866" t="s">
        <v>25</v>
      </c>
      <c r="C8" s="866"/>
      <c r="D8" s="866"/>
      <c r="E8" s="866" t="s">
        <v>397</v>
      </c>
      <c r="F8" s="881">
        <f>'Оз Основная продукция'!AD8</f>
        <v>260</v>
      </c>
      <c r="G8" s="877"/>
      <c r="H8" s="869"/>
      <c r="I8" s="870"/>
      <c r="K8" s="1578" t="s">
        <v>456</v>
      </c>
      <c r="L8" s="866" t="s">
        <v>25</v>
      </c>
      <c r="M8" s="866"/>
      <c r="N8" s="866"/>
      <c r="O8" s="866" t="s">
        <v>397</v>
      </c>
      <c r="P8" s="881">
        <f>'Оз Основная продукция'!AD26</f>
        <v>380</v>
      </c>
      <c r="Q8" s="877"/>
      <c r="R8" s="869"/>
      <c r="S8" s="870"/>
      <c r="U8" s="1578" t="s">
        <v>456</v>
      </c>
      <c r="V8" s="866" t="s">
        <v>25</v>
      </c>
      <c r="W8" s="866"/>
      <c r="X8" s="866"/>
      <c r="Y8" s="866" t="s">
        <v>397</v>
      </c>
      <c r="Z8" s="881">
        <f>'Оз Основная продукция'!AD44</f>
        <v>180</v>
      </c>
      <c r="AA8" s="877"/>
      <c r="AB8" s="869"/>
      <c r="AC8" s="870"/>
      <c r="AE8" s="1578" t="s">
        <v>456</v>
      </c>
      <c r="AF8" s="866" t="s">
        <v>25</v>
      </c>
      <c r="AG8" s="866"/>
      <c r="AH8" s="866"/>
      <c r="AI8" s="866" t="s">
        <v>397</v>
      </c>
      <c r="AJ8" s="881">
        <f>'Оз Основная продукция'!AD62</f>
        <v>120</v>
      </c>
      <c r="AK8" s="877"/>
      <c r="AL8" s="869"/>
      <c r="AM8" s="870"/>
      <c r="AO8" s="1578" t="s">
        <v>456</v>
      </c>
      <c r="AP8" s="866" t="s">
        <v>25</v>
      </c>
      <c r="AQ8" s="866"/>
      <c r="AR8" s="866"/>
      <c r="AS8" s="866" t="s">
        <v>397</v>
      </c>
      <c r="AT8" s="881">
        <f>'Оз Основная продукция'!AD80</f>
        <v>180</v>
      </c>
      <c r="AU8" s="877"/>
      <c r="AV8" s="869"/>
      <c r="AW8" s="870"/>
      <c r="AY8" s="1578" t="s">
        <v>456</v>
      </c>
      <c r="AZ8" s="866" t="s">
        <v>25</v>
      </c>
      <c r="BA8" s="866"/>
      <c r="BB8" s="866"/>
      <c r="BC8" s="866" t="s">
        <v>397</v>
      </c>
      <c r="BD8" s="881">
        <f>'Оз Основная продукция'!AD98</f>
        <v>400</v>
      </c>
      <c r="BE8" s="877"/>
      <c r="BF8" s="869"/>
      <c r="BG8" s="870"/>
      <c r="BH8"/>
      <c r="BI8" s="1578" t="s">
        <v>456</v>
      </c>
      <c r="BJ8" s="866" t="s">
        <v>25</v>
      </c>
      <c r="BK8" s="866"/>
      <c r="BL8" s="866"/>
      <c r="BM8" s="866" t="s">
        <v>397</v>
      </c>
      <c r="BN8" s="881">
        <f>'Оз Основная продукция'!AD116</f>
        <v>0</v>
      </c>
      <c r="BO8" s="877"/>
      <c r="BP8" s="869"/>
      <c r="BQ8" s="870"/>
      <c r="BS8" s="1578" t="s">
        <v>456</v>
      </c>
      <c r="BT8" s="866" t="s">
        <v>25</v>
      </c>
      <c r="BU8" s="866"/>
      <c r="BV8" s="866"/>
      <c r="BW8" s="866" t="s">
        <v>397</v>
      </c>
      <c r="BX8" s="881">
        <f>'Оз Основная продукция'!AD134</f>
        <v>0</v>
      </c>
      <c r="BY8" s="877"/>
      <c r="BZ8" s="869"/>
      <c r="CA8" s="870"/>
      <c r="CC8" s="1578" t="s">
        <v>456</v>
      </c>
      <c r="CD8" s="866" t="s">
        <v>25</v>
      </c>
      <c r="CE8" s="866"/>
      <c r="CF8" s="866"/>
      <c r="CG8" s="866" t="s">
        <v>397</v>
      </c>
      <c r="CH8" s="881">
        <f>'Оз Основная продукция'!AD152</f>
        <v>20</v>
      </c>
      <c r="CI8" s="877"/>
      <c r="CJ8" s="869"/>
      <c r="CK8" s="870"/>
      <c r="CL8"/>
      <c r="CM8" s="1578" t="s">
        <v>456</v>
      </c>
      <c r="CN8" s="866" t="s">
        <v>25</v>
      </c>
      <c r="CO8" s="866"/>
      <c r="CP8" s="866"/>
      <c r="CQ8" s="866" t="s">
        <v>397</v>
      </c>
      <c r="CR8" s="881">
        <f>'Оз Основная продукция'!AD170</f>
        <v>40</v>
      </c>
      <c r="CS8" s="877"/>
      <c r="CT8" s="869"/>
      <c r="CU8" s="870"/>
      <c r="CV8"/>
      <c r="CW8" s="1578" t="s">
        <v>456</v>
      </c>
      <c r="CX8" s="866" t="s">
        <v>25</v>
      </c>
      <c r="CY8" s="866"/>
      <c r="CZ8" s="866"/>
      <c r="DA8" s="866" t="s">
        <v>397</v>
      </c>
      <c r="DB8" s="881">
        <f>'Оз Основная продукция'!AD188</f>
        <v>80</v>
      </c>
      <c r="DC8" s="877"/>
      <c r="DD8" s="869"/>
      <c r="DE8" s="870"/>
      <c r="DF8"/>
      <c r="DG8" s="1578" t="s">
        <v>456</v>
      </c>
      <c r="DH8" s="866" t="s">
        <v>25</v>
      </c>
      <c r="DI8" s="866"/>
      <c r="DJ8" s="866"/>
      <c r="DK8" s="866" t="s">
        <v>397</v>
      </c>
      <c r="DL8" s="881">
        <f>'Оз Основная продукция'!AD206</f>
        <v>140</v>
      </c>
      <c r="DM8" s="877"/>
      <c r="DN8" s="869"/>
      <c r="DO8" s="870"/>
    </row>
    <row r="9" spans="1:119" s="864" customFormat="1" ht="28.5" customHeight="1">
      <c r="A9" s="1578" t="s">
        <v>457</v>
      </c>
      <c r="B9" s="866" t="s">
        <v>25</v>
      </c>
      <c r="C9" s="866"/>
      <c r="D9" s="866"/>
      <c r="E9" s="866" t="s">
        <v>397</v>
      </c>
      <c r="F9" s="881">
        <f>'Оз Основная продукция'!AD9</f>
        <v>4</v>
      </c>
      <c r="G9" s="877"/>
      <c r="H9" s="869"/>
      <c r="I9" s="870"/>
      <c r="K9" s="1578" t="s">
        <v>457</v>
      </c>
      <c r="L9" s="866" t="s">
        <v>25</v>
      </c>
      <c r="M9" s="866"/>
      <c r="N9" s="866"/>
      <c r="O9" s="866" t="s">
        <v>397</v>
      </c>
      <c r="P9" s="881">
        <f>'Оз Основная продукция'!AD27</f>
        <v>0</v>
      </c>
      <c r="Q9" s="877"/>
      <c r="R9" s="869"/>
      <c r="S9" s="870"/>
      <c r="U9" s="1578" t="s">
        <v>457</v>
      </c>
      <c r="V9" s="866" t="s">
        <v>25</v>
      </c>
      <c r="W9" s="866"/>
      <c r="X9" s="866"/>
      <c r="Y9" s="866" t="s">
        <v>397</v>
      </c>
      <c r="Z9" s="881">
        <f>'Оз Основная продукция'!AD45</f>
        <v>7</v>
      </c>
      <c r="AA9" s="877"/>
      <c r="AB9" s="869"/>
      <c r="AC9" s="870"/>
      <c r="AE9" s="1578" t="s">
        <v>457</v>
      </c>
      <c r="AF9" s="866" t="s">
        <v>25</v>
      </c>
      <c r="AG9" s="866"/>
      <c r="AH9" s="866"/>
      <c r="AI9" s="866" t="s">
        <v>397</v>
      </c>
      <c r="AJ9" s="881">
        <f>'Оз Основная продукция'!AD63</f>
        <v>2</v>
      </c>
      <c r="AK9" s="877"/>
      <c r="AL9" s="869"/>
      <c r="AM9" s="870"/>
      <c r="AO9" s="1578" t="s">
        <v>457</v>
      </c>
      <c r="AP9" s="866" t="s">
        <v>25</v>
      </c>
      <c r="AQ9" s="866"/>
      <c r="AR9" s="866"/>
      <c r="AS9" s="866" t="s">
        <v>397</v>
      </c>
      <c r="AT9" s="881">
        <f>'Оз Основная продукция'!AD81</f>
        <v>4</v>
      </c>
      <c r="AU9" s="877"/>
      <c r="AV9" s="869"/>
      <c r="AW9" s="870"/>
      <c r="AY9" s="1578" t="s">
        <v>457</v>
      </c>
      <c r="AZ9" s="866" t="s">
        <v>25</v>
      </c>
      <c r="BA9" s="866"/>
      <c r="BB9" s="866"/>
      <c r="BC9" s="866" t="s">
        <v>397</v>
      </c>
      <c r="BD9" s="881">
        <f>'Оз Основная продукция'!AD99</f>
        <v>6</v>
      </c>
      <c r="BE9" s="877"/>
      <c r="BF9" s="869"/>
      <c r="BG9" s="870"/>
      <c r="BH9"/>
      <c r="BI9" s="1578" t="s">
        <v>457</v>
      </c>
      <c r="BJ9" s="866" t="s">
        <v>25</v>
      </c>
      <c r="BK9" s="866"/>
      <c r="BL9" s="866"/>
      <c r="BM9" s="866" t="s">
        <v>397</v>
      </c>
      <c r="BN9" s="881">
        <f>'Оз Основная продукция'!AD117</f>
        <v>0</v>
      </c>
      <c r="BO9" s="877"/>
      <c r="BP9" s="869"/>
      <c r="BQ9" s="870"/>
      <c r="BS9" s="1578" t="s">
        <v>457</v>
      </c>
      <c r="BT9" s="866" t="s">
        <v>25</v>
      </c>
      <c r="BU9" s="866"/>
      <c r="BV9" s="866"/>
      <c r="BW9" s="866" t="s">
        <v>397</v>
      </c>
      <c r="BX9" s="881">
        <f>'Оз Основная продукция'!AD135</f>
        <v>0</v>
      </c>
      <c r="BY9" s="877"/>
      <c r="BZ9" s="869"/>
      <c r="CA9" s="870"/>
      <c r="CC9" s="1578" t="s">
        <v>457</v>
      </c>
      <c r="CD9" s="866" t="s">
        <v>25</v>
      </c>
      <c r="CE9" s="866"/>
      <c r="CF9" s="866"/>
      <c r="CG9" s="866" t="s">
        <v>397</v>
      </c>
      <c r="CH9" s="881">
        <f>'Оз Основная продукция'!AD153</f>
        <v>1</v>
      </c>
      <c r="CI9" s="877"/>
      <c r="CJ9" s="869"/>
      <c r="CK9" s="870"/>
      <c r="CL9"/>
      <c r="CM9" s="1578" t="s">
        <v>457</v>
      </c>
      <c r="CN9" s="866" t="s">
        <v>25</v>
      </c>
      <c r="CO9" s="866"/>
      <c r="CP9" s="866"/>
      <c r="CQ9" s="866" t="s">
        <v>397</v>
      </c>
      <c r="CR9" s="881">
        <f>'Оз Основная продукция'!AD171</f>
        <v>1</v>
      </c>
      <c r="CS9" s="877"/>
      <c r="CT9" s="869"/>
      <c r="CU9" s="870"/>
      <c r="CV9"/>
      <c r="CW9" s="1578" t="s">
        <v>457</v>
      </c>
      <c r="CX9" s="866" t="s">
        <v>25</v>
      </c>
      <c r="CY9" s="866"/>
      <c r="CZ9" s="866"/>
      <c r="DA9" s="866" t="s">
        <v>397</v>
      </c>
      <c r="DB9" s="881">
        <f>'Оз Основная продукция'!AD189</f>
        <v>4</v>
      </c>
      <c r="DC9" s="877"/>
      <c r="DD9" s="869"/>
      <c r="DE9" s="870"/>
      <c r="DF9"/>
      <c r="DG9" s="1578" t="s">
        <v>457</v>
      </c>
      <c r="DH9" s="866" t="s">
        <v>25</v>
      </c>
      <c r="DI9" s="866"/>
      <c r="DJ9" s="866"/>
      <c r="DK9" s="866" t="s">
        <v>397</v>
      </c>
      <c r="DL9" s="881">
        <f>'Оз Основная продукция'!AD207</f>
        <v>1</v>
      </c>
      <c r="DM9" s="877"/>
      <c r="DN9" s="869"/>
      <c r="DO9" s="870"/>
    </row>
    <row r="10" spans="1:119" s="864" customFormat="1" ht="28.5" customHeight="1">
      <c r="A10" s="1576" t="s">
        <v>768</v>
      </c>
      <c r="B10" s="866" t="s">
        <v>25</v>
      </c>
      <c r="C10" s="866"/>
      <c r="D10" s="866"/>
      <c r="E10" s="866" t="s">
        <v>397</v>
      </c>
      <c r="F10" s="881">
        <f>'Оз Основная продукция'!AD10</f>
        <v>60</v>
      </c>
      <c r="G10" s="877"/>
      <c r="H10" s="869"/>
      <c r="I10" s="869"/>
      <c r="K10" s="1576" t="s">
        <v>768</v>
      </c>
      <c r="L10" s="866" t="s">
        <v>25</v>
      </c>
      <c r="M10" s="866"/>
      <c r="N10" s="866"/>
      <c r="O10" s="866" t="s">
        <v>397</v>
      </c>
      <c r="P10" s="881">
        <f>'Оз Основная продукция'!AD28</f>
        <v>60</v>
      </c>
      <c r="Q10" s="877"/>
      <c r="R10" s="869"/>
      <c r="S10" s="869"/>
      <c r="U10" s="1576" t="s">
        <v>768</v>
      </c>
      <c r="V10" s="866" t="s">
        <v>25</v>
      </c>
      <c r="W10" s="866"/>
      <c r="X10" s="866"/>
      <c r="Y10" s="866" t="s">
        <v>397</v>
      </c>
      <c r="Z10" s="881">
        <f>'Оз Основная продукция'!AD46</f>
        <v>40</v>
      </c>
      <c r="AA10" s="877"/>
      <c r="AB10" s="869"/>
      <c r="AC10" s="869"/>
      <c r="AE10" s="1576" t="s">
        <v>768</v>
      </c>
      <c r="AF10" s="866" t="s">
        <v>25</v>
      </c>
      <c r="AG10" s="866"/>
      <c r="AH10" s="866"/>
      <c r="AI10" s="866" t="s">
        <v>397</v>
      </c>
      <c r="AJ10" s="881">
        <f>'Оз Основная продукция'!AD64</f>
        <v>20</v>
      </c>
      <c r="AK10" s="877"/>
      <c r="AL10" s="869"/>
      <c r="AM10" s="869"/>
      <c r="AO10" s="1576" t="s">
        <v>768</v>
      </c>
      <c r="AP10" s="866" t="s">
        <v>25</v>
      </c>
      <c r="AQ10" s="866"/>
      <c r="AR10" s="866"/>
      <c r="AS10" s="866" t="s">
        <v>397</v>
      </c>
      <c r="AT10" s="881">
        <f>'Оз Основная продукция'!AD82</f>
        <v>60</v>
      </c>
      <c r="AU10" s="877"/>
      <c r="AV10" s="869"/>
      <c r="AW10" s="869"/>
      <c r="AY10" s="1576" t="s">
        <v>768</v>
      </c>
      <c r="AZ10" s="866" t="s">
        <v>25</v>
      </c>
      <c r="BA10" s="866"/>
      <c r="BB10" s="866"/>
      <c r="BC10" s="866" t="s">
        <v>397</v>
      </c>
      <c r="BD10" s="881">
        <f>'Оз Основная продукция'!AD100</f>
        <v>40</v>
      </c>
      <c r="BE10" s="877"/>
      <c r="BF10" s="869"/>
      <c r="BG10" s="869"/>
      <c r="BH10"/>
      <c r="BI10" s="1576" t="s">
        <v>768</v>
      </c>
      <c r="BJ10" s="866" t="s">
        <v>25</v>
      </c>
      <c r="BK10" s="866"/>
      <c r="BL10" s="866"/>
      <c r="BM10" s="866" t="s">
        <v>397</v>
      </c>
      <c r="BN10" s="881">
        <f>'Оз Основная продукция'!AD118</f>
        <v>0</v>
      </c>
      <c r="BO10" s="877"/>
      <c r="BP10" s="869"/>
      <c r="BQ10" s="869"/>
      <c r="BS10" s="1576" t="s">
        <v>768</v>
      </c>
      <c r="BT10" s="866" t="s">
        <v>25</v>
      </c>
      <c r="BU10" s="866"/>
      <c r="BV10" s="866"/>
      <c r="BW10" s="866" t="s">
        <v>397</v>
      </c>
      <c r="BX10" s="881">
        <f>'Оз Основная продукция'!AD136</f>
        <v>0</v>
      </c>
      <c r="BY10" s="877"/>
      <c r="BZ10" s="869"/>
      <c r="CA10" s="869"/>
      <c r="CC10" s="1576" t="s">
        <v>768</v>
      </c>
      <c r="CD10" s="866" t="s">
        <v>25</v>
      </c>
      <c r="CE10" s="866"/>
      <c r="CF10" s="866"/>
      <c r="CG10" s="866" t="s">
        <v>397</v>
      </c>
      <c r="CH10" s="881">
        <f>'Оз Основная продукция'!AD154</f>
        <v>0</v>
      </c>
      <c r="CI10" s="877"/>
      <c r="CJ10" s="869"/>
      <c r="CK10" s="869"/>
      <c r="CL10"/>
      <c r="CM10" s="1578" t="s">
        <v>768</v>
      </c>
      <c r="CN10" s="866" t="s">
        <v>25</v>
      </c>
      <c r="CO10" s="866"/>
      <c r="CP10" s="866"/>
      <c r="CQ10" s="866" t="s">
        <v>397</v>
      </c>
      <c r="CR10" s="881">
        <f>'Оз Основная продукция'!AD172</f>
        <v>40</v>
      </c>
      <c r="CS10" s="877"/>
      <c r="CT10" s="869"/>
      <c r="CU10" s="870"/>
      <c r="CV10"/>
      <c r="CW10" s="1578" t="s">
        <v>768</v>
      </c>
      <c r="CX10" s="866" t="s">
        <v>25</v>
      </c>
      <c r="CY10" s="866"/>
      <c r="CZ10" s="866"/>
      <c r="DA10" s="866" t="s">
        <v>397</v>
      </c>
      <c r="DB10" s="881">
        <f>'Оз Основная продукция'!AD190</f>
        <v>20</v>
      </c>
      <c r="DC10" s="877"/>
      <c r="DD10" s="869"/>
      <c r="DE10" s="870"/>
      <c r="DF10"/>
      <c r="DG10" s="1578" t="s">
        <v>768</v>
      </c>
      <c r="DH10" s="866" t="s">
        <v>25</v>
      </c>
      <c r="DI10" s="866"/>
      <c r="DJ10" s="866"/>
      <c r="DK10" s="866" t="s">
        <v>397</v>
      </c>
      <c r="DL10" s="881">
        <f>'Оз Основная продукция'!AD208</f>
        <v>40</v>
      </c>
      <c r="DM10" s="877"/>
      <c r="DN10" s="869"/>
      <c r="DO10" s="870"/>
    </row>
    <row r="11" spans="1:119" s="864" customFormat="1" ht="28.5" customHeight="1" thickBot="1">
      <c r="A11" s="3374" t="s">
        <v>523</v>
      </c>
      <c r="B11" s="3372" t="s">
        <v>25</v>
      </c>
      <c r="C11" s="3372"/>
      <c r="D11" s="3372"/>
      <c r="E11" s="3372" t="s">
        <v>397</v>
      </c>
      <c r="F11" s="928">
        <f>'Оз Основная продукция'!AD11</f>
        <v>0</v>
      </c>
      <c r="G11" s="878"/>
      <c r="H11" s="874"/>
      <c r="I11" s="874"/>
      <c r="K11" s="3374" t="s">
        <v>523</v>
      </c>
      <c r="L11" s="3372" t="s">
        <v>25</v>
      </c>
      <c r="M11" s="3372"/>
      <c r="N11" s="3372"/>
      <c r="O11" s="3372" t="s">
        <v>397</v>
      </c>
      <c r="P11" s="928">
        <f>'Оз Основная продукция'!AD29</f>
        <v>5</v>
      </c>
      <c r="Q11" s="878"/>
      <c r="R11" s="874"/>
      <c r="S11" s="874"/>
      <c r="U11" s="3374" t="s">
        <v>523</v>
      </c>
      <c r="V11" s="3372" t="s">
        <v>25</v>
      </c>
      <c r="W11" s="3372"/>
      <c r="X11" s="3372"/>
      <c r="Y11" s="3372" t="s">
        <v>397</v>
      </c>
      <c r="Z11" s="928">
        <f>'Оз Основная продукция'!AD47</f>
        <v>5</v>
      </c>
      <c r="AA11" s="878"/>
      <c r="AB11" s="874"/>
      <c r="AC11" s="874"/>
      <c r="AE11" s="3374" t="s">
        <v>523</v>
      </c>
      <c r="AF11" s="3372" t="s">
        <v>25</v>
      </c>
      <c r="AG11" s="3372"/>
      <c r="AH11" s="3372"/>
      <c r="AI11" s="3372" t="s">
        <v>397</v>
      </c>
      <c r="AJ11" s="928">
        <f>'Оз Основная продукция'!AD65</f>
        <v>10</v>
      </c>
      <c r="AK11" s="878"/>
      <c r="AL11" s="874"/>
      <c r="AM11" s="874"/>
      <c r="AO11" s="3374" t="s">
        <v>523</v>
      </c>
      <c r="AP11" s="3372" t="s">
        <v>25</v>
      </c>
      <c r="AQ11" s="3372"/>
      <c r="AR11" s="3372"/>
      <c r="AS11" s="3372" t="s">
        <v>397</v>
      </c>
      <c r="AT11" s="928">
        <f>'Оз Основная продукция'!AD83</f>
        <v>5</v>
      </c>
      <c r="AU11" s="878"/>
      <c r="AV11" s="874"/>
      <c r="AW11" s="874"/>
      <c r="AY11" s="3374" t="s">
        <v>523</v>
      </c>
      <c r="AZ11" s="3372" t="s">
        <v>25</v>
      </c>
      <c r="BA11" s="3372"/>
      <c r="BB11" s="3372"/>
      <c r="BC11" s="3372" t="s">
        <v>397</v>
      </c>
      <c r="BD11" s="928">
        <f>'Оз Основная продукция'!AD101</f>
        <v>10</v>
      </c>
      <c r="BE11" s="878"/>
      <c r="BF11" s="874"/>
      <c r="BG11" s="874"/>
      <c r="BH11"/>
      <c r="BI11" s="3374" t="s">
        <v>523</v>
      </c>
      <c r="BJ11" s="3372" t="s">
        <v>25</v>
      </c>
      <c r="BK11" s="3372"/>
      <c r="BL11" s="3372"/>
      <c r="BM11" s="3372" t="s">
        <v>397</v>
      </c>
      <c r="BN11" s="928">
        <f>'Оз Основная продукция'!AD119</f>
        <v>0</v>
      </c>
      <c r="BO11" s="878"/>
      <c r="BP11" s="874"/>
      <c r="BQ11" s="874"/>
      <c r="BS11" s="3374" t="s">
        <v>523</v>
      </c>
      <c r="BT11" s="3372" t="s">
        <v>25</v>
      </c>
      <c r="BU11" s="3372"/>
      <c r="BV11" s="3372"/>
      <c r="BW11" s="3372" t="s">
        <v>397</v>
      </c>
      <c r="BX11" s="928">
        <f>'Оз Основная продукция'!AD137</f>
        <v>0</v>
      </c>
      <c r="BY11" s="878"/>
      <c r="BZ11" s="874"/>
      <c r="CA11" s="874"/>
      <c r="CC11" s="3374" t="s">
        <v>523</v>
      </c>
      <c r="CD11" s="3372" t="s">
        <v>25</v>
      </c>
      <c r="CE11" s="3372"/>
      <c r="CF11" s="3372"/>
      <c r="CG11" s="3372" t="s">
        <v>397</v>
      </c>
      <c r="CH11" s="928">
        <f>'Оз Основная продукция'!AD155</f>
        <v>5</v>
      </c>
      <c r="CI11" s="878"/>
      <c r="CJ11" s="874"/>
      <c r="CK11" s="874"/>
      <c r="CL11"/>
      <c r="CM11" s="3068" t="s">
        <v>523</v>
      </c>
      <c r="CN11" s="3397" t="s">
        <v>25</v>
      </c>
      <c r="CO11" s="3397"/>
      <c r="CP11" s="3397"/>
      <c r="CQ11" s="3397" t="s">
        <v>397</v>
      </c>
      <c r="CR11" s="928">
        <f>'Оз Основная продукция'!AD173</f>
        <v>0</v>
      </c>
      <c r="CS11" s="878"/>
      <c r="CT11" s="874"/>
      <c r="CU11" s="875"/>
      <c r="CV11"/>
      <c r="CW11" s="3068" t="s">
        <v>523</v>
      </c>
      <c r="CX11" s="3397" t="s">
        <v>25</v>
      </c>
      <c r="CY11" s="3397"/>
      <c r="CZ11" s="3397"/>
      <c r="DA11" s="3397"/>
      <c r="DB11" s="928">
        <f>'Оз Основная продукция'!AD191</f>
        <v>5</v>
      </c>
      <c r="DC11" s="878"/>
      <c r="DD11" s="874"/>
      <c r="DE11" s="875"/>
      <c r="DF11"/>
      <c r="DG11" s="3068" t="s">
        <v>523</v>
      </c>
      <c r="DH11" s="3953" t="s">
        <v>25</v>
      </c>
      <c r="DI11" s="3953"/>
      <c r="DJ11" s="3953"/>
      <c r="DK11" s="3953"/>
      <c r="DL11" s="930">
        <f>'Оз Основная продукция'!AD209</f>
        <v>5</v>
      </c>
      <c r="DM11" s="878"/>
      <c r="DN11" s="874"/>
      <c r="DO11" s="875"/>
    </row>
    <row r="12" spans="1:119" s="864" customFormat="1" ht="28.5" customHeight="1">
      <c r="A12" s="3066" t="s">
        <v>39</v>
      </c>
      <c r="B12" s="1274" t="s">
        <v>398</v>
      </c>
      <c r="C12" s="3067">
        <f>'Оз Овощи'!H16</f>
        <v>6.71</v>
      </c>
      <c r="D12" s="867">
        <v>0</v>
      </c>
      <c r="E12" s="1274">
        <f>ROUNDUP(D12,0)+'Оз Основная продукция'!AH5</f>
        <v>18</v>
      </c>
      <c r="F12" s="1275">
        <f>E12*0.5</f>
        <v>9</v>
      </c>
      <c r="G12" s="931"/>
      <c r="H12" s="932"/>
      <c r="I12" s="933"/>
      <c r="K12" s="3066" t="s">
        <v>39</v>
      </c>
      <c r="L12" s="1274" t="s">
        <v>398</v>
      </c>
      <c r="M12" s="3067">
        <f>'Оз Овощи'!H54</f>
        <v>10.45</v>
      </c>
      <c r="N12" s="867">
        <v>0</v>
      </c>
      <c r="O12" s="1274">
        <f>ROUNDUP(N12,0)+'Оз Основная продукция'!AG23</f>
        <v>34</v>
      </c>
      <c r="P12" s="1275">
        <f>O12*0.5</f>
        <v>17</v>
      </c>
      <c r="Q12" s="931"/>
      <c r="R12" s="932"/>
      <c r="S12" s="933"/>
      <c r="U12" s="3066" t="s">
        <v>39</v>
      </c>
      <c r="V12" s="1274" t="s">
        <v>398</v>
      </c>
      <c r="W12" s="3067">
        <f>'Оз Овощи'!H92</f>
        <v>5.0599999999999996</v>
      </c>
      <c r="X12" s="867">
        <v>0</v>
      </c>
      <c r="Y12" s="1274">
        <f>ROUNDUP(X12,0)+'Оз Основная продукция'!AH41</f>
        <v>16</v>
      </c>
      <c r="Z12" s="1275">
        <f>Y12*0.5</f>
        <v>8</v>
      </c>
      <c r="AA12" s="931"/>
      <c r="AB12" s="932"/>
      <c r="AC12" s="933"/>
      <c r="AE12" s="3066" t="s">
        <v>39</v>
      </c>
      <c r="AF12" s="1274" t="s">
        <v>398</v>
      </c>
      <c r="AG12" s="3067">
        <f>'Оз Овощи'!H130</f>
        <v>2.3649999999999998</v>
      </c>
      <c r="AH12" s="867">
        <v>0</v>
      </c>
      <c r="AI12" s="1274">
        <f>ROUNDUP(AH12,0)+'Оз Основная продукция'!AH59</f>
        <v>10</v>
      </c>
      <c r="AJ12" s="1275">
        <f>AI12*0.5</f>
        <v>5</v>
      </c>
      <c r="AK12" s="931"/>
      <c r="AL12" s="932"/>
      <c r="AM12" s="933"/>
      <c r="AO12" s="3066" t="s">
        <v>39</v>
      </c>
      <c r="AP12" s="1274" t="s">
        <v>398</v>
      </c>
      <c r="AQ12" s="3067">
        <f>'Оз Овощи'!R130</f>
        <v>0</v>
      </c>
      <c r="AR12" s="867">
        <v>0</v>
      </c>
      <c r="AS12" s="1274">
        <f>ROUNDUP(AR12,0)+'Оз Основная продукция'!AH77</f>
        <v>16</v>
      </c>
      <c r="AT12" s="1275">
        <f>AS12*0.5</f>
        <v>8</v>
      </c>
      <c r="AU12" s="931"/>
      <c r="AV12" s="932"/>
      <c r="AW12" s="933"/>
      <c r="AY12" s="3066" t="s">
        <v>39</v>
      </c>
      <c r="AZ12" s="1274" t="s">
        <v>398</v>
      </c>
      <c r="BA12" s="3067">
        <f>'Оз Овощи'!AB130</f>
        <v>0</v>
      </c>
      <c r="BB12" s="867">
        <v>0</v>
      </c>
      <c r="BC12" s="1274">
        <f>ROUNDUP(BB12,0)+'Оз Основная продукция'!AH95</f>
        <v>20</v>
      </c>
      <c r="BD12" s="1275">
        <f>BC12*0.5</f>
        <v>10</v>
      </c>
      <c r="BE12" s="931"/>
      <c r="BF12" s="932"/>
      <c r="BG12" s="933"/>
      <c r="BH12"/>
      <c r="BI12" s="3066" t="s">
        <v>39</v>
      </c>
      <c r="BJ12" s="1274" t="s">
        <v>398</v>
      </c>
      <c r="BK12" s="3067">
        <f>'Оз Овощи'!AK130</f>
        <v>0</v>
      </c>
      <c r="BL12" s="867">
        <v>0</v>
      </c>
      <c r="BM12" s="1274">
        <f>ROUNDUP(BL12,0)+'Оз Основная продукция'!AG113</f>
        <v>0</v>
      </c>
      <c r="BN12" s="1275">
        <f>BM12*0.5</f>
        <v>0</v>
      </c>
      <c r="BO12" s="931"/>
      <c r="BP12" s="932"/>
      <c r="BQ12" s="933"/>
      <c r="BS12" s="3066" t="s">
        <v>39</v>
      </c>
      <c r="BT12" s="1274" t="s">
        <v>398</v>
      </c>
      <c r="BU12" s="3067">
        <f>'Оз Овощи'!AU130</f>
        <v>0</v>
      </c>
      <c r="BV12" s="867">
        <v>0</v>
      </c>
      <c r="BW12" s="1274">
        <f>ROUNDUP(BV12,0)+'Оз Основная продукция'!AG131</f>
        <v>0</v>
      </c>
      <c r="BX12" s="1275">
        <f>BW12*0.5</f>
        <v>0</v>
      </c>
      <c r="BY12" s="931"/>
      <c r="BZ12" s="932"/>
      <c r="CA12" s="933"/>
      <c r="CC12" s="3066" t="s">
        <v>39</v>
      </c>
      <c r="CD12" s="1274" t="s">
        <v>398</v>
      </c>
      <c r="CE12" s="3067">
        <f>'Оз Овощи'!BE130</f>
        <v>0</v>
      </c>
      <c r="CF12" s="867">
        <v>0</v>
      </c>
      <c r="CG12" s="1274">
        <f>ROUNDUP(CF12,0)+'Оз Основная продукция'!AH149</f>
        <v>6</v>
      </c>
      <c r="CH12" s="1275">
        <f>CG12*0.5</f>
        <v>3</v>
      </c>
      <c r="CI12" s="931"/>
      <c r="CJ12" s="932"/>
      <c r="CK12" s="933"/>
      <c r="CL12"/>
      <c r="CM12" s="3066" t="s">
        <v>39</v>
      </c>
      <c r="CN12" s="1274" t="s">
        <v>398</v>
      </c>
      <c r="CO12" s="3067"/>
      <c r="CP12" s="867">
        <v>0</v>
      </c>
      <c r="CQ12" s="1274">
        <f>ROUNDUP(CP12,0)+'Оз Основная продукция'!AH167</f>
        <v>14</v>
      </c>
      <c r="CR12" s="1275">
        <f>CQ12*0.5</f>
        <v>7</v>
      </c>
      <c r="CS12" s="931"/>
      <c r="CT12" s="932"/>
      <c r="CU12" s="933"/>
      <c r="CV12"/>
      <c r="CW12" s="3066" t="s">
        <v>39</v>
      </c>
      <c r="CX12" s="1274" t="s">
        <v>398</v>
      </c>
      <c r="CY12" s="3067"/>
      <c r="CZ12" s="867">
        <v>0</v>
      </c>
      <c r="DA12" s="1274">
        <f>ROUNDUP(CZ12,0)+'Оз Основная продукция'!AH185</f>
        <v>8</v>
      </c>
      <c r="DB12" s="1275">
        <f>DA12*0.5</f>
        <v>4</v>
      </c>
      <c r="DC12" s="931"/>
      <c r="DD12" s="932"/>
      <c r="DE12" s="933"/>
      <c r="DF12"/>
      <c r="DG12" s="3066" t="s">
        <v>39</v>
      </c>
      <c r="DH12" s="1274" t="s">
        <v>398</v>
      </c>
      <c r="DI12" s="3067"/>
      <c r="DJ12" s="867">
        <v>0</v>
      </c>
      <c r="DK12" s="1274">
        <f>ROUNDUP(DJ12,0)+'Оз Основная продукция'!AH203</f>
        <v>16</v>
      </c>
      <c r="DL12" s="1275">
        <f>DK12*0.5</f>
        <v>8</v>
      </c>
      <c r="DM12" s="931"/>
      <c r="DN12" s="932"/>
      <c r="DO12" s="933"/>
    </row>
    <row r="13" spans="1:119" s="864" customFormat="1" ht="28.5" customHeight="1">
      <c r="A13" s="1579" t="s">
        <v>44</v>
      </c>
      <c r="B13" s="891" t="s">
        <v>398</v>
      </c>
      <c r="C13" s="1450">
        <f>'Оз Овощи'!H17</f>
        <v>3.68</v>
      </c>
      <c r="D13" s="866">
        <v>0</v>
      </c>
      <c r="E13" s="1274">
        <f>ROUNDUP(D13,0)+'Оз Основная продукция'!AH6</f>
        <v>14</v>
      </c>
      <c r="F13" s="892">
        <f t="shared" ref="F13" si="0">E13*0.5</f>
        <v>7</v>
      </c>
      <c r="G13" s="877"/>
      <c r="H13" s="869"/>
      <c r="I13" s="870"/>
      <c r="K13" s="1579" t="s">
        <v>44</v>
      </c>
      <c r="L13" s="891" t="s">
        <v>398</v>
      </c>
      <c r="M13" s="1450">
        <f>'Оз Овощи'!H55</f>
        <v>5.7600000000000007</v>
      </c>
      <c r="N13" s="866">
        <v>0</v>
      </c>
      <c r="O13" s="1274">
        <f>ROUNDUP(N13,0)+'Оз Основная продукция'!AG24</f>
        <v>17</v>
      </c>
      <c r="P13" s="892">
        <f t="shared" ref="P13" si="1">O13*0.5</f>
        <v>8.5</v>
      </c>
      <c r="Q13" s="877"/>
      <c r="R13" s="869"/>
      <c r="S13" s="870"/>
      <c r="U13" s="1579" t="s">
        <v>44</v>
      </c>
      <c r="V13" s="891" t="s">
        <v>398</v>
      </c>
      <c r="W13" s="1450">
        <f>'Оз Овощи'!H93</f>
        <v>2.8000000000000003</v>
      </c>
      <c r="X13" s="866">
        <v>0</v>
      </c>
      <c r="Y13" s="1274">
        <f>ROUNDUP(X13,0)+'Оз Основная продукция'!AH42</f>
        <v>8</v>
      </c>
      <c r="Z13" s="892">
        <f t="shared" ref="Z13" si="2">Y13*0.5</f>
        <v>4</v>
      </c>
      <c r="AA13" s="877"/>
      <c r="AB13" s="869"/>
      <c r="AC13" s="870"/>
      <c r="AE13" s="1579" t="s">
        <v>44</v>
      </c>
      <c r="AF13" s="891" t="s">
        <v>398</v>
      </c>
      <c r="AG13" s="1450">
        <f>'Оз Овощи'!H131</f>
        <v>1.3199999999999998</v>
      </c>
      <c r="AH13" s="866">
        <v>0</v>
      </c>
      <c r="AI13" s="1274">
        <f>ROUNDUP(AH13,0)+'Оз Основная продукция'!AH60</f>
        <v>10</v>
      </c>
      <c r="AJ13" s="892">
        <f t="shared" ref="AJ13" si="3">AI13*0.5</f>
        <v>5</v>
      </c>
      <c r="AK13" s="877"/>
      <c r="AL13" s="869"/>
      <c r="AM13" s="870"/>
      <c r="AO13" s="1579" t="s">
        <v>44</v>
      </c>
      <c r="AP13" s="891" t="s">
        <v>398</v>
      </c>
      <c r="AQ13" s="1450">
        <f>'Оз Овощи'!R131</f>
        <v>0</v>
      </c>
      <c r="AR13" s="866">
        <v>0</v>
      </c>
      <c r="AS13" s="1274">
        <f>ROUNDUP(AR13,0)+'Оз Основная продукция'!AH78</f>
        <v>12</v>
      </c>
      <c r="AT13" s="892">
        <f t="shared" ref="AT13" si="4">AS13*0.5</f>
        <v>6</v>
      </c>
      <c r="AU13" s="877"/>
      <c r="AV13" s="869"/>
      <c r="AW13" s="870"/>
      <c r="AY13" s="1579" t="s">
        <v>44</v>
      </c>
      <c r="AZ13" s="891" t="s">
        <v>398</v>
      </c>
      <c r="BA13" s="1450">
        <f>'Оз Овощи'!AB131</f>
        <v>0</v>
      </c>
      <c r="BB13" s="866">
        <v>0</v>
      </c>
      <c r="BC13" s="1274">
        <f>ROUNDUP(BB13,0)+'Оз Основная продукция'!AH96</f>
        <v>12</v>
      </c>
      <c r="BD13" s="892">
        <f t="shared" ref="BD13" si="5">BC13*0.5</f>
        <v>6</v>
      </c>
      <c r="BE13" s="877"/>
      <c r="BF13" s="869"/>
      <c r="BG13" s="870"/>
      <c r="BH13"/>
      <c r="BI13" s="1579" t="s">
        <v>44</v>
      </c>
      <c r="BJ13" s="891" t="s">
        <v>398</v>
      </c>
      <c r="BK13" s="1450">
        <f>'Оз Овощи'!AK131</f>
        <v>0</v>
      </c>
      <c r="BL13" s="866">
        <v>0</v>
      </c>
      <c r="BM13" s="1274">
        <f>ROUNDUP(BL13,0)+'Оз Основная продукция'!AG114</f>
        <v>0</v>
      </c>
      <c r="BN13" s="892">
        <f t="shared" ref="BN13" si="6">BM13*0.5</f>
        <v>0</v>
      </c>
      <c r="BO13" s="877"/>
      <c r="BP13" s="869"/>
      <c r="BQ13" s="870"/>
      <c r="BS13" s="1579" t="s">
        <v>44</v>
      </c>
      <c r="BT13" s="891" t="s">
        <v>398</v>
      </c>
      <c r="BU13" s="1450">
        <f>'Оз Овощи'!AU131</f>
        <v>0</v>
      </c>
      <c r="BV13" s="866">
        <v>0</v>
      </c>
      <c r="BW13" s="1274">
        <f>ROUNDUP(BV13,0)+'Оз Основная продукция'!AG132</f>
        <v>0</v>
      </c>
      <c r="BX13" s="892">
        <f t="shared" ref="BX13" si="7">BW13*0.5</f>
        <v>0</v>
      </c>
      <c r="BY13" s="877"/>
      <c r="BZ13" s="869"/>
      <c r="CA13" s="870"/>
      <c r="CC13" s="1579" t="s">
        <v>44</v>
      </c>
      <c r="CD13" s="891" t="s">
        <v>398</v>
      </c>
      <c r="CE13" s="1450">
        <f>'Оз Овощи'!BE131</f>
        <v>0</v>
      </c>
      <c r="CF13" s="866">
        <v>0</v>
      </c>
      <c r="CG13" s="1274">
        <f>ROUNDUP(CF13,0)+'Оз Основная продукция'!AH150</f>
        <v>1</v>
      </c>
      <c r="CH13" s="892">
        <f t="shared" ref="CH13" si="8">CG13*0.5</f>
        <v>0.5</v>
      </c>
      <c r="CI13" s="877"/>
      <c r="CJ13" s="869"/>
      <c r="CK13" s="870"/>
      <c r="CL13"/>
      <c r="CM13" s="1579" t="s">
        <v>44</v>
      </c>
      <c r="CN13" s="891" t="s">
        <v>398</v>
      </c>
      <c r="CO13" s="1450"/>
      <c r="CP13" s="866">
        <v>0</v>
      </c>
      <c r="CQ13" s="1274">
        <f>ROUNDUP(CP13,0)+'Оз Основная продукция'!AH168</f>
        <v>6</v>
      </c>
      <c r="CR13" s="892">
        <f t="shared" ref="CR13" si="9">CQ13*0.5</f>
        <v>3</v>
      </c>
      <c r="CS13" s="877"/>
      <c r="CT13" s="869"/>
      <c r="CU13" s="870"/>
      <c r="CV13"/>
      <c r="CW13" s="1579" t="s">
        <v>44</v>
      </c>
      <c r="CX13" s="891" t="s">
        <v>398</v>
      </c>
      <c r="CY13" s="1450"/>
      <c r="CZ13" s="866">
        <v>0</v>
      </c>
      <c r="DA13" s="1274">
        <f>ROUNDUP(CZ13,0)+'Оз Основная продукция'!AH186</f>
        <v>2</v>
      </c>
      <c r="DB13" s="892">
        <f t="shared" ref="DB13" si="10">DA13*0.5</f>
        <v>1</v>
      </c>
      <c r="DC13" s="877"/>
      <c r="DD13" s="869"/>
      <c r="DE13" s="870"/>
      <c r="DF13"/>
      <c r="DG13" s="1579" t="s">
        <v>44</v>
      </c>
      <c r="DH13" s="891" t="s">
        <v>398</v>
      </c>
      <c r="DI13" s="1450"/>
      <c r="DJ13" s="866">
        <v>0</v>
      </c>
      <c r="DK13" s="1274">
        <f>ROUNDUP(DJ13,0)+'Оз Основная продукция'!AH204</f>
        <v>2</v>
      </c>
      <c r="DL13" s="892">
        <f t="shared" ref="DL13" si="11">DK13*0.5</f>
        <v>1</v>
      </c>
      <c r="DM13" s="877"/>
      <c r="DN13" s="869"/>
      <c r="DO13" s="870"/>
    </row>
    <row r="14" spans="1:119" s="864" customFormat="1" ht="28.5" customHeight="1">
      <c r="A14" s="1579" t="s">
        <v>45</v>
      </c>
      <c r="B14" s="891" t="s">
        <v>398</v>
      </c>
      <c r="C14" s="1450"/>
      <c r="D14" s="866">
        <v>0</v>
      </c>
      <c r="E14" s="1274">
        <f>ROUNDUP(D14,0)+'Оз Основная продукция'!AH7</f>
        <v>10</v>
      </c>
      <c r="F14" s="892"/>
      <c r="G14" s="877"/>
      <c r="H14" s="869"/>
      <c r="I14" s="870"/>
      <c r="K14" s="1579" t="s">
        <v>45</v>
      </c>
      <c r="L14" s="891" t="s">
        <v>398</v>
      </c>
      <c r="M14" s="1450"/>
      <c r="N14" s="866">
        <v>0</v>
      </c>
      <c r="O14" s="1274">
        <f>ROUNDUP(N14,0)+'Оз Основная продукция'!AG25</f>
        <v>12</v>
      </c>
      <c r="P14" s="892"/>
      <c r="Q14" s="877"/>
      <c r="R14" s="869"/>
      <c r="S14" s="870"/>
      <c r="U14" s="1579" t="s">
        <v>45</v>
      </c>
      <c r="V14" s="891" t="s">
        <v>398</v>
      </c>
      <c r="W14" s="1450"/>
      <c r="X14" s="866">
        <v>0</v>
      </c>
      <c r="Y14" s="1274">
        <f>ROUNDUP(X14,0)+'Оз Основная продукция'!AH43</f>
        <v>3</v>
      </c>
      <c r="Z14" s="892"/>
      <c r="AA14" s="877"/>
      <c r="AB14" s="869"/>
      <c r="AC14" s="870"/>
      <c r="AE14" s="1579" t="s">
        <v>45</v>
      </c>
      <c r="AF14" s="891" t="s">
        <v>398</v>
      </c>
      <c r="AG14" s="1450"/>
      <c r="AH14" s="866">
        <v>0</v>
      </c>
      <c r="AI14" s="1274">
        <f>ROUNDUP(AH14,0)+'Оз Основная продукция'!AH61</f>
        <v>8</v>
      </c>
      <c r="AJ14" s="892"/>
      <c r="AK14" s="877"/>
      <c r="AL14" s="869"/>
      <c r="AM14" s="870"/>
      <c r="AO14" s="1579" t="s">
        <v>45</v>
      </c>
      <c r="AP14" s="891" t="s">
        <v>398</v>
      </c>
      <c r="AQ14" s="1450"/>
      <c r="AR14" s="866">
        <v>0</v>
      </c>
      <c r="AS14" s="1274">
        <f>ROUNDUP(AR14,0)+'Оз Основная продукция'!AH79</f>
        <v>10</v>
      </c>
      <c r="AT14" s="892"/>
      <c r="AU14" s="877"/>
      <c r="AV14" s="869"/>
      <c r="AW14" s="870"/>
      <c r="AY14" s="1579" t="s">
        <v>45</v>
      </c>
      <c r="AZ14" s="891" t="s">
        <v>398</v>
      </c>
      <c r="BA14" s="1450"/>
      <c r="BB14" s="866">
        <v>0</v>
      </c>
      <c r="BC14" s="1274">
        <f>ROUNDUP(BB14,0)+'Оз Основная продукция'!AH97</f>
        <v>10</v>
      </c>
      <c r="BD14" s="892"/>
      <c r="BE14" s="877"/>
      <c r="BF14" s="869"/>
      <c r="BG14" s="870"/>
      <c r="BH14"/>
      <c r="BI14" s="1579" t="s">
        <v>45</v>
      </c>
      <c r="BJ14" s="891" t="s">
        <v>398</v>
      </c>
      <c r="BK14" s="1450"/>
      <c r="BL14" s="866">
        <v>0</v>
      </c>
      <c r="BM14" s="1274">
        <f>ROUNDUP(BL14,0)+'Оз Основная продукция'!AG115</f>
        <v>0</v>
      </c>
      <c r="BN14" s="892"/>
      <c r="BO14" s="877"/>
      <c r="BP14" s="869"/>
      <c r="BQ14" s="870"/>
      <c r="BS14" s="1579" t="s">
        <v>45</v>
      </c>
      <c r="BT14" s="891" t="s">
        <v>398</v>
      </c>
      <c r="BU14" s="1450"/>
      <c r="BV14" s="866">
        <v>0</v>
      </c>
      <c r="BW14" s="1274">
        <f>ROUNDUP(BV14,0)+'Оз Основная продукция'!AG133</f>
        <v>0</v>
      </c>
      <c r="BX14" s="892"/>
      <c r="BY14" s="877"/>
      <c r="BZ14" s="869"/>
      <c r="CA14" s="870"/>
      <c r="CC14" s="1579" t="s">
        <v>45</v>
      </c>
      <c r="CD14" s="891" t="s">
        <v>398</v>
      </c>
      <c r="CE14" s="1450"/>
      <c r="CF14" s="866">
        <v>0</v>
      </c>
      <c r="CG14" s="1274">
        <f>ROUNDUP(CF14,0)+'Оз Основная продукция'!AH151</f>
        <v>0</v>
      </c>
      <c r="CH14" s="892"/>
      <c r="CI14" s="877"/>
      <c r="CJ14" s="869"/>
      <c r="CK14" s="870"/>
      <c r="CL14"/>
      <c r="CM14" s="1579" t="s">
        <v>45</v>
      </c>
      <c r="CN14" s="891" t="s">
        <v>398</v>
      </c>
      <c r="CO14" s="1450"/>
      <c r="CP14" s="866">
        <v>0</v>
      </c>
      <c r="CQ14" s="1274">
        <f>ROUNDUP(CP14,0)+'Оз Основная продукция'!AH169</f>
        <v>5</v>
      </c>
      <c r="CR14" s="892"/>
      <c r="CS14" s="877"/>
      <c r="CT14" s="869"/>
      <c r="CU14" s="870"/>
      <c r="CV14"/>
      <c r="CW14" s="1579" t="s">
        <v>45</v>
      </c>
      <c r="CX14" s="891" t="s">
        <v>398</v>
      </c>
      <c r="CY14" s="1450"/>
      <c r="CZ14" s="866">
        <v>0</v>
      </c>
      <c r="DA14" s="1274">
        <f>ROUNDUP(CZ14,0)+'Оз Основная продукция'!AH187</f>
        <v>3</v>
      </c>
      <c r="DB14" s="892"/>
      <c r="DC14" s="877"/>
      <c r="DD14" s="869"/>
      <c r="DE14" s="870"/>
      <c r="DF14"/>
      <c r="DG14" s="1579" t="s">
        <v>45</v>
      </c>
      <c r="DH14" s="891" t="s">
        <v>398</v>
      </c>
      <c r="DI14" s="1450"/>
      <c r="DJ14" s="866">
        <v>0</v>
      </c>
      <c r="DK14" s="1274">
        <f>ROUNDUP(DJ14,0)+'Оз Основная продукция'!AH205</f>
        <v>7</v>
      </c>
      <c r="DL14" s="892"/>
      <c r="DM14" s="877"/>
      <c r="DN14" s="869"/>
      <c r="DO14" s="870"/>
    </row>
    <row r="15" spans="1:119" s="864" customFormat="1" ht="28.5" customHeight="1">
      <c r="A15" s="1579" t="s">
        <v>458</v>
      </c>
      <c r="B15" s="891" t="s">
        <v>398</v>
      </c>
      <c r="C15" s="1450"/>
      <c r="D15" s="866">
        <v>0</v>
      </c>
      <c r="E15" s="1274">
        <f>ROUNDUP(D15,0)+'Оз Основная продукция'!AH8</f>
        <v>30</v>
      </c>
      <c r="F15" s="945">
        <f>E15</f>
        <v>30</v>
      </c>
      <c r="G15" s="877"/>
      <c r="H15" s="869"/>
      <c r="I15" s="870"/>
      <c r="K15" s="1579" t="s">
        <v>458</v>
      </c>
      <c r="L15" s="891" t="s">
        <v>398</v>
      </c>
      <c r="M15" s="1450"/>
      <c r="N15" s="866">
        <v>0</v>
      </c>
      <c r="O15" s="1274">
        <f>ROUNDUP(N15,0)+'Оз Основная продукция'!AG26</f>
        <v>25</v>
      </c>
      <c r="P15" s="945">
        <f>O15</f>
        <v>25</v>
      </c>
      <c r="Q15" s="877"/>
      <c r="R15" s="869"/>
      <c r="S15" s="870"/>
      <c r="U15" s="1579" t="s">
        <v>458</v>
      </c>
      <c r="V15" s="891" t="s">
        <v>398</v>
      </c>
      <c r="W15" s="1450"/>
      <c r="X15" s="866">
        <v>0</v>
      </c>
      <c r="Y15" s="1274">
        <f>ROUNDUP(X15,0)+'Оз Основная продукция'!AH44</f>
        <v>15</v>
      </c>
      <c r="Z15" s="945">
        <f>Y15</f>
        <v>15</v>
      </c>
      <c r="AA15" s="877"/>
      <c r="AB15" s="869"/>
      <c r="AC15" s="870"/>
      <c r="AE15" s="1579" t="s">
        <v>458</v>
      </c>
      <c r="AF15" s="891" t="s">
        <v>398</v>
      </c>
      <c r="AG15" s="1450"/>
      <c r="AH15" s="866">
        <v>0</v>
      </c>
      <c r="AI15" s="1274">
        <f>ROUNDUP(AH15,0)+'Оз Основная продукция'!AH62</f>
        <v>20</v>
      </c>
      <c r="AJ15" s="945">
        <f>AI15</f>
        <v>20</v>
      </c>
      <c r="AK15" s="877"/>
      <c r="AL15" s="869"/>
      <c r="AM15" s="870"/>
      <c r="AO15" s="1579" t="s">
        <v>458</v>
      </c>
      <c r="AP15" s="891" t="s">
        <v>398</v>
      </c>
      <c r="AQ15" s="1450"/>
      <c r="AR15" s="866">
        <v>0</v>
      </c>
      <c r="AS15" s="1274">
        <f>ROUNDUP(AR15,0)+'Оз Основная продукция'!AH80</f>
        <v>15</v>
      </c>
      <c r="AT15" s="945">
        <f>AS15</f>
        <v>15</v>
      </c>
      <c r="AU15" s="877"/>
      <c r="AV15" s="869"/>
      <c r="AW15" s="870"/>
      <c r="AY15" s="1579" t="s">
        <v>458</v>
      </c>
      <c r="AZ15" s="891" t="s">
        <v>398</v>
      </c>
      <c r="BA15" s="1450"/>
      <c r="BB15" s="866">
        <v>0</v>
      </c>
      <c r="BC15" s="1274">
        <f>ROUNDUP(BB15,0)+'Оз Основная продукция'!AH98</f>
        <v>20</v>
      </c>
      <c r="BD15" s="945">
        <f>BC15</f>
        <v>20</v>
      </c>
      <c r="BE15" s="877"/>
      <c r="BF15" s="869"/>
      <c r="BG15" s="870"/>
      <c r="BH15"/>
      <c r="BI15" s="1579" t="s">
        <v>458</v>
      </c>
      <c r="BJ15" s="891" t="s">
        <v>398</v>
      </c>
      <c r="BK15" s="1450"/>
      <c r="BL15" s="866">
        <v>0</v>
      </c>
      <c r="BM15" s="1274">
        <f>ROUNDUP(BL15,0)+'Оз Основная продукция'!AG116</f>
        <v>0</v>
      </c>
      <c r="BN15" s="945">
        <f>BM15</f>
        <v>0</v>
      </c>
      <c r="BO15" s="877"/>
      <c r="BP15" s="869"/>
      <c r="BQ15" s="870"/>
      <c r="BS15" s="1579" t="s">
        <v>458</v>
      </c>
      <c r="BT15" s="891" t="s">
        <v>398</v>
      </c>
      <c r="BU15" s="1450"/>
      <c r="BV15" s="866">
        <v>0</v>
      </c>
      <c r="BW15" s="1274">
        <f>ROUNDUP(BV15,0)+'Оз Основная продукция'!AG134</f>
        <v>0</v>
      </c>
      <c r="BX15" s="945">
        <f>BW15</f>
        <v>0</v>
      </c>
      <c r="BY15" s="877"/>
      <c r="BZ15" s="869"/>
      <c r="CA15" s="870"/>
      <c r="CC15" s="1579" t="s">
        <v>458</v>
      </c>
      <c r="CD15" s="891" t="s">
        <v>398</v>
      </c>
      <c r="CE15" s="1450"/>
      <c r="CF15" s="866">
        <v>0</v>
      </c>
      <c r="CG15" s="1274">
        <f>ROUNDUP(CF15,0)+'Оз Основная продукция'!AH152</f>
        <v>0</v>
      </c>
      <c r="CH15" s="945">
        <f>CG15</f>
        <v>0</v>
      </c>
      <c r="CI15" s="877"/>
      <c r="CJ15" s="869"/>
      <c r="CK15" s="870"/>
      <c r="CL15"/>
      <c r="CM15" s="1579" t="s">
        <v>458</v>
      </c>
      <c r="CN15" s="891" t="s">
        <v>398</v>
      </c>
      <c r="CO15" s="1450"/>
      <c r="CP15" s="866">
        <v>0</v>
      </c>
      <c r="CQ15" s="1274">
        <f>ROUNDUP(CP15,0)+'Оз Основная продукция'!AH170</f>
        <v>15</v>
      </c>
      <c r="CR15" s="945">
        <f>CQ15</f>
        <v>15</v>
      </c>
      <c r="CS15" s="877"/>
      <c r="CT15" s="869"/>
      <c r="CU15" s="870"/>
      <c r="CV15"/>
      <c r="CW15" s="1579" t="s">
        <v>458</v>
      </c>
      <c r="CX15" s="891" t="s">
        <v>398</v>
      </c>
      <c r="CY15" s="1450"/>
      <c r="CZ15" s="866">
        <v>0</v>
      </c>
      <c r="DA15" s="1274">
        <f>ROUNDUP(CZ15,0)+'Оз Основная продукция'!AH188</f>
        <v>0</v>
      </c>
      <c r="DB15" s="945">
        <f>DA15</f>
        <v>0</v>
      </c>
      <c r="DC15" s="877"/>
      <c r="DD15" s="869"/>
      <c r="DE15" s="870"/>
      <c r="DF15"/>
      <c r="DG15" s="1579" t="s">
        <v>458</v>
      </c>
      <c r="DH15" s="891" t="s">
        <v>398</v>
      </c>
      <c r="DI15" s="1450"/>
      <c r="DJ15" s="866">
        <v>0</v>
      </c>
      <c r="DK15" s="1274">
        <f>ROUNDUP(DJ15,0)+'Оз Основная продукция'!AH206</f>
        <v>15</v>
      </c>
      <c r="DL15" s="945">
        <f>DK15</f>
        <v>15</v>
      </c>
      <c r="DM15" s="877"/>
      <c r="DN15" s="869"/>
      <c r="DO15" s="870"/>
    </row>
    <row r="16" spans="1:119" s="864" customFormat="1" ht="28.5" customHeight="1">
      <c r="A16" s="2685" t="s">
        <v>735</v>
      </c>
      <c r="B16" s="866" t="s">
        <v>25</v>
      </c>
      <c r="C16" s="1450"/>
      <c r="D16" s="866">
        <v>10</v>
      </c>
      <c r="E16" s="3517">
        <v>10</v>
      </c>
      <c r="F16" s="3061">
        <f>E16*1</f>
        <v>10</v>
      </c>
      <c r="G16" s="877"/>
      <c r="H16" s="869"/>
      <c r="I16" s="870"/>
      <c r="K16" s="2685" t="s">
        <v>735</v>
      </c>
      <c r="L16" s="866" t="s">
        <v>25</v>
      </c>
      <c r="M16" s="1450"/>
      <c r="N16" s="866">
        <v>10</v>
      </c>
      <c r="O16" s="1274">
        <f>ROUNDUP(N16,0)+'Оз Основная продукция'!AH27</f>
        <v>10</v>
      </c>
      <c r="P16" s="3061">
        <f>O16*1</f>
        <v>10</v>
      </c>
      <c r="Q16" s="877"/>
      <c r="R16" s="869"/>
      <c r="S16" s="870"/>
      <c r="U16" s="2685" t="s">
        <v>735</v>
      </c>
      <c r="V16" s="866" t="s">
        <v>25</v>
      </c>
      <c r="W16" s="1450"/>
      <c r="X16" s="866">
        <v>8</v>
      </c>
      <c r="Y16" s="1274">
        <f>ROUNDUP(X16,0)+'Оз Основная продукция'!AH45</f>
        <v>8</v>
      </c>
      <c r="Z16" s="3061">
        <f>Y16*1</f>
        <v>8</v>
      </c>
      <c r="AA16" s="877"/>
      <c r="AB16" s="869"/>
      <c r="AC16" s="870"/>
      <c r="AE16" s="2685" t="s">
        <v>735</v>
      </c>
      <c r="AF16" s="866" t="s">
        <v>25</v>
      </c>
      <c r="AG16" s="1450"/>
      <c r="AH16" s="866">
        <v>8</v>
      </c>
      <c r="AI16" s="1274">
        <v>0</v>
      </c>
      <c r="AJ16" s="3061">
        <v>0</v>
      </c>
      <c r="AK16" s="877"/>
      <c r="AL16" s="869"/>
      <c r="AM16" s="870"/>
      <c r="AO16" s="2685" t="s">
        <v>735</v>
      </c>
      <c r="AP16" s="866" t="s">
        <v>25</v>
      </c>
      <c r="AQ16" s="1450"/>
      <c r="AR16" s="866">
        <v>10</v>
      </c>
      <c r="AS16" s="1274">
        <f>ROUNDUP(AR16,0)+'Оз Основная продукция'!AH81</f>
        <v>10</v>
      </c>
      <c r="AT16" s="3061">
        <f>AS16*1</f>
        <v>10</v>
      </c>
      <c r="AU16" s="877"/>
      <c r="AV16" s="869"/>
      <c r="AW16" s="870"/>
      <c r="AY16" s="2685" t="s">
        <v>735</v>
      </c>
      <c r="AZ16" s="866" t="s">
        <v>25</v>
      </c>
      <c r="BA16" s="1450"/>
      <c r="BB16" s="866">
        <v>10</v>
      </c>
      <c r="BC16" s="1274">
        <f>ROUNDUP(BB16,0)+'Оз Основная продукция'!AH99</f>
        <v>10</v>
      </c>
      <c r="BD16" s="3061">
        <f>BC16*1</f>
        <v>10</v>
      </c>
      <c r="BE16" s="877"/>
      <c r="BF16" s="869"/>
      <c r="BG16" s="870"/>
      <c r="BH16"/>
      <c r="BI16" s="2685" t="s">
        <v>735</v>
      </c>
      <c r="BJ16" s="866" t="s">
        <v>25</v>
      </c>
      <c r="BK16" s="1450"/>
      <c r="BL16" s="866">
        <v>8</v>
      </c>
      <c r="BM16" s="1274">
        <v>0</v>
      </c>
      <c r="BN16" s="3061">
        <f>BM16*1</f>
        <v>0</v>
      </c>
      <c r="BO16" s="877"/>
      <c r="BP16" s="869"/>
      <c r="BQ16" s="870"/>
      <c r="BS16" s="2685" t="s">
        <v>735</v>
      </c>
      <c r="BT16" s="866" t="s">
        <v>25</v>
      </c>
      <c r="BU16" s="1450"/>
      <c r="BV16" s="866">
        <v>10</v>
      </c>
      <c r="BW16" s="1274">
        <f>ROUNDUP(BV16,0)+'Оз Основная продукция'!AH135</f>
        <v>10</v>
      </c>
      <c r="BX16" s="3061">
        <f>BW16*1</f>
        <v>10</v>
      </c>
      <c r="BY16" s="877"/>
      <c r="BZ16" s="869"/>
      <c r="CA16" s="870"/>
      <c r="CC16" s="2685" t="s">
        <v>735</v>
      </c>
      <c r="CD16" s="866" t="s">
        <v>25</v>
      </c>
      <c r="CE16" s="1450"/>
      <c r="CF16" s="866">
        <v>6</v>
      </c>
      <c r="CG16" s="1274">
        <v>0</v>
      </c>
      <c r="CH16" s="3061">
        <f>CG16*1</f>
        <v>0</v>
      </c>
      <c r="CI16" s="877"/>
      <c r="CJ16" s="869"/>
      <c r="CK16" s="870"/>
      <c r="CL16"/>
      <c r="CM16" s="2685" t="s">
        <v>735</v>
      </c>
      <c r="CN16" s="866" t="s">
        <v>25</v>
      </c>
      <c r="CO16" s="1450"/>
      <c r="CP16" s="866">
        <v>8</v>
      </c>
      <c r="CQ16" s="1274">
        <v>0</v>
      </c>
      <c r="CR16" s="3061">
        <f>CQ16*1</f>
        <v>0</v>
      </c>
      <c r="CS16" s="877"/>
      <c r="CT16" s="869"/>
      <c r="CU16" s="870"/>
      <c r="CV16"/>
      <c r="CW16" s="2685" t="s">
        <v>735</v>
      </c>
      <c r="CX16" s="866" t="s">
        <v>25</v>
      </c>
      <c r="CY16" s="1450"/>
      <c r="CZ16" s="866">
        <v>0</v>
      </c>
      <c r="DA16" s="1274">
        <v>0</v>
      </c>
      <c r="DB16" s="3061">
        <f>DA16*1</f>
        <v>0</v>
      </c>
      <c r="DC16" s="877"/>
      <c r="DD16" s="869"/>
      <c r="DE16" s="870"/>
      <c r="DF16"/>
      <c r="DG16" s="2685" t="s">
        <v>735</v>
      </c>
      <c r="DH16" s="866" t="s">
        <v>25</v>
      </c>
      <c r="DI16" s="1450"/>
      <c r="DJ16" s="866">
        <v>0</v>
      </c>
      <c r="DK16" s="1274">
        <f>ROUNDUP(DJ16,0)+'Оз Основная продукция'!AG207</f>
        <v>0</v>
      </c>
      <c r="DL16" s="3061">
        <f>DK16*1</f>
        <v>0</v>
      </c>
      <c r="DM16" s="877"/>
      <c r="DN16" s="869"/>
      <c r="DO16" s="870"/>
    </row>
    <row r="17" spans="1:119" s="864" customFormat="1" ht="28.5" customHeight="1">
      <c r="A17" s="1579" t="s">
        <v>460</v>
      </c>
      <c r="B17" s="891" t="s">
        <v>398</v>
      </c>
      <c r="C17" s="1450">
        <f>'Оз Овощи'!H21</f>
        <v>0.3</v>
      </c>
      <c r="D17" s="866">
        <v>0</v>
      </c>
      <c r="E17" s="1274">
        <f>ROUNDUP(D17,0)+'Оз Основная продукция'!AH10</f>
        <v>10</v>
      </c>
      <c r="F17" s="892">
        <f>E17*0.1</f>
        <v>1</v>
      </c>
      <c r="G17" s="877"/>
      <c r="H17" s="869"/>
      <c r="I17" s="870"/>
      <c r="K17" s="1579" t="s">
        <v>460</v>
      </c>
      <c r="L17" s="891" t="s">
        <v>398</v>
      </c>
      <c r="M17" s="1450">
        <f>'Оз Овощи'!H59</f>
        <v>0.46</v>
      </c>
      <c r="N17" s="866">
        <v>0</v>
      </c>
      <c r="O17" s="1274">
        <f>ROUNDUP(N17,0)+'Оз Основная продукция'!AG28</f>
        <v>15</v>
      </c>
      <c r="P17" s="892">
        <f>O17*0.1</f>
        <v>1.5</v>
      </c>
      <c r="Q17" s="877"/>
      <c r="R17" s="869"/>
      <c r="S17" s="870"/>
      <c r="U17" s="1579" t="s">
        <v>460</v>
      </c>
      <c r="V17" s="891" t="s">
        <v>398</v>
      </c>
      <c r="W17" s="1450">
        <f>'Оз Овощи'!H97</f>
        <v>0.22</v>
      </c>
      <c r="X17" s="866">
        <v>0</v>
      </c>
      <c r="Y17" s="1274">
        <f>ROUNDUP(X17,0)+'Оз Основная продукция'!AH46</f>
        <v>5</v>
      </c>
      <c r="Z17" s="892">
        <f>Y17*0.1</f>
        <v>0.5</v>
      </c>
      <c r="AA17" s="877"/>
      <c r="AB17" s="869"/>
      <c r="AC17" s="870"/>
      <c r="AE17" s="1579" t="s">
        <v>460</v>
      </c>
      <c r="AF17" s="891" t="s">
        <v>398</v>
      </c>
      <c r="AG17" s="1450">
        <f>'Оз Овощи'!H135</f>
        <v>0.10000000000000002</v>
      </c>
      <c r="AH17" s="866">
        <v>0</v>
      </c>
      <c r="AI17" s="1274">
        <f>ROUNDUP(AH17,0)+'Оз Основная продукция'!AH64</f>
        <v>5</v>
      </c>
      <c r="AJ17" s="892">
        <f>AI17*0.1</f>
        <v>0.5</v>
      </c>
      <c r="AK17" s="877"/>
      <c r="AL17" s="869"/>
      <c r="AM17" s="870"/>
      <c r="AO17" s="1579" t="s">
        <v>460</v>
      </c>
      <c r="AP17" s="891" t="s">
        <v>398</v>
      </c>
      <c r="AQ17" s="1450">
        <f>'Оз Овощи'!R135</f>
        <v>0</v>
      </c>
      <c r="AR17" s="866">
        <v>0</v>
      </c>
      <c r="AS17" s="1274">
        <f>ROUNDUP(AR17,0)+'Оз Основная продукция'!AH82</f>
        <v>10</v>
      </c>
      <c r="AT17" s="892">
        <f>AS17*0.1</f>
        <v>1</v>
      </c>
      <c r="AU17" s="877"/>
      <c r="AV17" s="869"/>
      <c r="AW17" s="870"/>
      <c r="AY17" s="1579" t="s">
        <v>460</v>
      </c>
      <c r="AZ17" s="891" t="s">
        <v>398</v>
      </c>
      <c r="BA17" s="1450">
        <f>'Оз Овощи'!AB135</f>
        <v>0</v>
      </c>
      <c r="BB17" s="866">
        <v>0</v>
      </c>
      <c r="BC17" s="1274">
        <f>ROUNDUP(BB17,0)+'Оз Основная продукция'!AH100</f>
        <v>10</v>
      </c>
      <c r="BD17" s="892">
        <f>BC17*0.1</f>
        <v>1</v>
      </c>
      <c r="BE17" s="877"/>
      <c r="BF17" s="869"/>
      <c r="BG17" s="870"/>
      <c r="BH17"/>
      <c r="BI17" s="1579" t="s">
        <v>460</v>
      </c>
      <c r="BJ17" s="891" t="s">
        <v>398</v>
      </c>
      <c r="BK17" s="1450">
        <f>'Оз Овощи'!AK135</f>
        <v>0</v>
      </c>
      <c r="BL17" s="866">
        <v>0</v>
      </c>
      <c r="BM17" s="1274">
        <f>ROUNDUP(BL17,0)+'Оз Основная продукция'!AG118</f>
        <v>0</v>
      </c>
      <c r="BN17" s="892">
        <f>BM17*0.1</f>
        <v>0</v>
      </c>
      <c r="BO17" s="877"/>
      <c r="BP17" s="869"/>
      <c r="BQ17" s="870"/>
      <c r="BS17" s="1579" t="s">
        <v>460</v>
      </c>
      <c r="BT17" s="891" t="s">
        <v>398</v>
      </c>
      <c r="BU17" s="1450">
        <f>'Оз Овощи'!AU135</f>
        <v>0</v>
      </c>
      <c r="BV17" s="866">
        <v>0</v>
      </c>
      <c r="BW17" s="1274">
        <f>ROUNDUP(BV17,0)+'Оз Основная продукция'!AG136</f>
        <v>0</v>
      </c>
      <c r="BX17" s="892">
        <f>BW17*0.1</f>
        <v>0</v>
      </c>
      <c r="BY17" s="877"/>
      <c r="BZ17" s="869"/>
      <c r="CA17" s="870"/>
      <c r="CC17" s="1579" t="s">
        <v>460</v>
      </c>
      <c r="CD17" s="891" t="s">
        <v>398</v>
      </c>
      <c r="CE17" s="1450">
        <f>'Оз Овощи'!BE135</f>
        <v>0</v>
      </c>
      <c r="CF17" s="866">
        <v>0</v>
      </c>
      <c r="CG17" s="1274">
        <f>ROUNDUP(CF17,0)+'Оз Основная продукция'!AH154</f>
        <v>0</v>
      </c>
      <c r="CH17" s="892">
        <f>CG17*0.1</f>
        <v>0</v>
      </c>
      <c r="CI17" s="877"/>
      <c r="CJ17" s="869"/>
      <c r="CK17" s="870"/>
      <c r="CL17"/>
      <c r="CM17" s="1579" t="s">
        <v>460</v>
      </c>
      <c r="CN17" s="891" t="s">
        <v>398</v>
      </c>
      <c r="CO17" s="1450"/>
      <c r="CP17" s="866">
        <v>0</v>
      </c>
      <c r="CQ17" s="1274">
        <f>ROUNDUP(CP17,0)+'Оз Основная продукция'!AH172</f>
        <v>5</v>
      </c>
      <c r="CR17" s="892">
        <f>CQ17*0.1</f>
        <v>0.5</v>
      </c>
      <c r="CS17" s="877"/>
      <c r="CT17" s="869"/>
      <c r="CU17" s="870"/>
      <c r="CV17"/>
      <c r="CW17" s="1579" t="s">
        <v>460</v>
      </c>
      <c r="CX17" s="891" t="s">
        <v>398</v>
      </c>
      <c r="CY17" s="1450"/>
      <c r="CZ17" s="866">
        <v>0</v>
      </c>
      <c r="DA17" s="1274">
        <f>ROUNDUP(CZ17,0)+'Оз Основная продукция'!AH190</f>
        <v>5</v>
      </c>
      <c r="DB17" s="892">
        <f>DA17*0.1</f>
        <v>0.5</v>
      </c>
      <c r="DC17" s="877"/>
      <c r="DD17" s="869"/>
      <c r="DE17" s="870"/>
      <c r="DF17"/>
      <c r="DG17" s="1579" t="s">
        <v>460</v>
      </c>
      <c r="DH17" s="891" t="s">
        <v>398</v>
      </c>
      <c r="DI17" s="1450"/>
      <c r="DJ17" s="866">
        <v>0</v>
      </c>
      <c r="DK17" s="1274">
        <f>'Оз Основная продукция'!AH208</f>
        <v>5</v>
      </c>
      <c r="DL17" s="892">
        <f>DK17*0.1</f>
        <v>0.5</v>
      </c>
      <c r="DM17" s="877"/>
      <c r="DN17" s="869"/>
      <c r="DO17" s="870"/>
    </row>
    <row r="18" spans="1:119" s="864" customFormat="1" ht="28.5" customHeight="1">
      <c r="A18" s="1579" t="s">
        <v>52</v>
      </c>
      <c r="B18" s="891" t="s">
        <v>398</v>
      </c>
      <c r="C18" s="1450"/>
      <c r="D18" s="866">
        <v>0</v>
      </c>
      <c r="E18" s="1274">
        <f>ROUNDUP(D18,0)+'Оз Основная продукция'!AH11</f>
        <v>0</v>
      </c>
      <c r="F18" s="892">
        <f>E18*0.3</f>
        <v>0</v>
      </c>
      <c r="G18" s="877"/>
      <c r="H18" s="869"/>
      <c r="I18" s="870"/>
      <c r="K18" s="1579" t="s">
        <v>52</v>
      </c>
      <c r="L18" s="891" t="s">
        <v>398</v>
      </c>
      <c r="M18" s="1450"/>
      <c r="N18" s="866">
        <v>0</v>
      </c>
      <c r="O18" s="3517">
        <f>ROUNDUP(N18,0)+'Оз Основная продукция'!AG29</f>
        <v>0</v>
      </c>
      <c r="P18" s="892">
        <f>O18*0.3</f>
        <v>0</v>
      </c>
      <c r="Q18" s="877"/>
      <c r="R18" s="869"/>
      <c r="S18" s="870"/>
      <c r="U18" s="1579" t="s">
        <v>52</v>
      </c>
      <c r="V18" s="891" t="s">
        <v>398</v>
      </c>
      <c r="W18" s="1450"/>
      <c r="X18" s="866">
        <v>0</v>
      </c>
      <c r="Y18" s="1274">
        <f>ROUNDUP(X18,0)+'Оз Основная продукция'!AH47</f>
        <v>0</v>
      </c>
      <c r="Z18" s="892">
        <f>Y18*0.3</f>
        <v>0</v>
      </c>
      <c r="AA18" s="877"/>
      <c r="AB18" s="869"/>
      <c r="AC18" s="870"/>
      <c r="AE18" s="1579" t="s">
        <v>52</v>
      </c>
      <c r="AF18" s="891" t="s">
        <v>398</v>
      </c>
      <c r="AG18" s="1450"/>
      <c r="AH18" s="866">
        <v>0</v>
      </c>
      <c r="AI18" s="1274">
        <f>ROUNDUP(AH18,0)+'Оз Основная продукция'!AH65</f>
        <v>0</v>
      </c>
      <c r="AJ18" s="892">
        <f>AI18*0.3</f>
        <v>0</v>
      </c>
      <c r="AK18" s="877"/>
      <c r="AL18" s="869"/>
      <c r="AM18" s="870"/>
      <c r="AO18" s="1579" t="s">
        <v>52</v>
      </c>
      <c r="AP18" s="891" t="s">
        <v>398</v>
      </c>
      <c r="AQ18" s="1450"/>
      <c r="AR18" s="866">
        <v>0</v>
      </c>
      <c r="AS18" s="1274">
        <f>ROUNDUP(AR18,0)+'Оз Основная продукция'!AH83</f>
        <v>0</v>
      </c>
      <c r="AT18" s="892">
        <f>AS18*0.3</f>
        <v>0</v>
      </c>
      <c r="AU18" s="877"/>
      <c r="AV18" s="869"/>
      <c r="AW18" s="870"/>
      <c r="AY18" s="1579" t="s">
        <v>52</v>
      </c>
      <c r="AZ18" s="891" t="s">
        <v>398</v>
      </c>
      <c r="BA18" s="1450"/>
      <c r="BB18" s="866">
        <v>0</v>
      </c>
      <c r="BC18" s="1274">
        <f>ROUNDUP(BB18,0)+'Оз Основная продукция'!AH101</f>
        <v>0</v>
      </c>
      <c r="BD18" s="892">
        <f>BC18*0.3</f>
        <v>0</v>
      </c>
      <c r="BE18" s="877"/>
      <c r="BF18" s="869"/>
      <c r="BG18" s="870"/>
      <c r="BH18"/>
      <c r="BI18" s="1579" t="s">
        <v>52</v>
      </c>
      <c r="BJ18" s="891" t="s">
        <v>398</v>
      </c>
      <c r="BK18" s="1450"/>
      <c r="BL18" s="866">
        <v>0</v>
      </c>
      <c r="BM18" s="1274">
        <f>ROUNDUP(BL18,0)+'Оз Основная продукция'!AG119</f>
        <v>0</v>
      </c>
      <c r="BN18" s="892">
        <f>BM18*0.3</f>
        <v>0</v>
      </c>
      <c r="BO18" s="877"/>
      <c r="BP18" s="869"/>
      <c r="BQ18" s="870"/>
      <c r="BS18" s="1579" t="s">
        <v>52</v>
      </c>
      <c r="BT18" s="891" t="s">
        <v>398</v>
      </c>
      <c r="BU18" s="1450"/>
      <c r="BV18" s="866">
        <v>0</v>
      </c>
      <c r="BW18" s="1274">
        <f>ROUNDUP(BV18,0)+'Оз Основная продукция'!AG137</f>
        <v>0</v>
      </c>
      <c r="BX18" s="892">
        <f>BW18*0.3</f>
        <v>0</v>
      </c>
      <c r="BY18" s="877"/>
      <c r="BZ18" s="869"/>
      <c r="CA18" s="870"/>
      <c r="CC18" s="1579" t="s">
        <v>52</v>
      </c>
      <c r="CD18" s="891" t="s">
        <v>398</v>
      </c>
      <c r="CE18" s="1450"/>
      <c r="CF18" s="866">
        <v>0</v>
      </c>
      <c r="CG18" s="1274">
        <f>ROUNDUP(CF18,0)+'Оз Основная продукция'!AH155</f>
        <v>0</v>
      </c>
      <c r="CH18" s="892">
        <f>CG18*0.3</f>
        <v>0</v>
      </c>
      <c r="CI18" s="877"/>
      <c r="CJ18" s="869"/>
      <c r="CK18" s="870"/>
      <c r="CL18"/>
      <c r="CM18" s="1579" t="s">
        <v>52</v>
      </c>
      <c r="CN18" s="891" t="s">
        <v>398</v>
      </c>
      <c r="CO18" s="1450"/>
      <c r="CP18" s="866">
        <v>0</v>
      </c>
      <c r="CQ18" s="1274">
        <f>ROUNDUP(CP18,0)+'Оз Основная продукция'!AH173</f>
        <v>0</v>
      </c>
      <c r="CR18" s="892">
        <f>CQ18*0.3</f>
        <v>0</v>
      </c>
      <c r="CS18" s="877"/>
      <c r="CT18" s="869"/>
      <c r="CU18" s="870"/>
      <c r="CV18"/>
      <c r="CW18" s="1579" t="s">
        <v>52</v>
      </c>
      <c r="CX18" s="891" t="s">
        <v>398</v>
      </c>
      <c r="CY18" s="1450"/>
      <c r="CZ18" s="866">
        <v>0</v>
      </c>
      <c r="DA18" s="1274">
        <f>ROUNDUP(CZ18,0)+'Оз Основная продукция'!AH191</f>
        <v>0</v>
      </c>
      <c r="DB18" s="892">
        <f>DA18*0.3</f>
        <v>0</v>
      </c>
      <c r="DC18" s="877"/>
      <c r="DD18" s="869"/>
      <c r="DE18" s="870"/>
      <c r="DF18"/>
      <c r="DG18" s="1579" t="s">
        <v>52</v>
      </c>
      <c r="DH18" s="891" t="s">
        <v>398</v>
      </c>
      <c r="DI18" s="1450"/>
      <c r="DJ18" s="866">
        <v>0</v>
      </c>
      <c r="DK18" s="1274">
        <f>'Оз Основная продукция'!AH209</f>
        <v>0</v>
      </c>
      <c r="DL18" s="892">
        <f>DK18*0.3</f>
        <v>0</v>
      </c>
      <c r="DM18" s="877"/>
      <c r="DN18" s="869"/>
      <c r="DO18" s="870"/>
    </row>
    <row r="19" spans="1:119" s="864" customFormat="1" ht="28.5" customHeight="1">
      <c r="A19" s="3048" t="s">
        <v>769</v>
      </c>
      <c r="B19" s="1065" t="s">
        <v>398</v>
      </c>
      <c r="C19" s="3049">
        <f>'Оз Овощи'!H23</f>
        <v>0</v>
      </c>
      <c r="D19" s="2926">
        <v>0</v>
      </c>
      <c r="E19" s="2925">
        <f>ROUNDUP(D19,0)+'Оз Основная продукция'!AH12</f>
        <v>40</v>
      </c>
      <c r="F19" s="1066">
        <f>E19*0.5</f>
        <v>20</v>
      </c>
      <c r="G19" s="2927"/>
      <c r="H19" s="2944"/>
      <c r="I19" s="2945"/>
      <c r="K19" s="3048" t="s">
        <v>769</v>
      </c>
      <c r="L19" s="1065" t="s">
        <v>398</v>
      </c>
      <c r="M19" s="3049">
        <f>'Оз Овощи'!H61</f>
        <v>0</v>
      </c>
      <c r="N19" s="2926">
        <v>0</v>
      </c>
      <c r="O19" s="1274">
        <f>ROUNDUP(N19,0)+'Оз Основная продукция'!AG30</f>
        <v>40</v>
      </c>
      <c r="P19" s="1066">
        <f>O19*0.5</f>
        <v>20</v>
      </c>
      <c r="Q19" s="2927"/>
      <c r="R19" s="2944"/>
      <c r="S19" s="2945"/>
      <c r="U19" s="3048" t="s">
        <v>769</v>
      </c>
      <c r="V19" s="1065" t="s">
        <v>398</v>
      </c>
      <c r="W19" s="3049">
        <f>'Оз Овощи'!H99</f>
        <v>0</v>
      </c>
      <c r="X19" s="2926">
        <v>0</v>
      </c>
      <c r="Y19" s="2925">
        <f>ROUNDUP(X19,0)+'Оз Основная продукция'!AH48</f>
        <v>20</v>
      </c>
      <c r="Z19" s="1066">
        <f>Y19*0.5</f>
        <v>10</v>
      </c>
      <c r="AA19" s="2927"/>
      <c r="AB19" s="2944"/>
      <c r="AC19" s="2945"/>
      <c r="AE19" s="3048" t="s">
        <v>769</v>
      </c>
      <c r="AF19" s="1065" t="s">
        <v>398</v>
      </c>
      <c r="AG19" s="3049">
        <f>'Оз Овощи'!H137</f>
        <v>0</v>
      </c>
      <c r="AH19" s="2926">
        <v>0</v>
      </c>
      <c r="AI19" s="1274">
        <f>ROUNDUP(AH19,0)+'Оз Основная продукция'!AH66</f>
        <v>20</v>
      </c>
      <c r="AJ19" s="1066">
        <f>AI19*0.5</f>
        <v>10</v>
      </c>
      <c r="AK19" s="2927"/>
      <c r="AL19" s="2944"/>
      <c r="AM19" s="2945"/>
      <c r="AO19" s="3048" t="s">
        <v>769</v>
      </c>
      <c r="AP19" s="1065" t="s">
        <v>398</v>
      </c>
      <c r="AQ19" s="3049">
        <f>'Оз Овощи'!R137</f>
        <v>0</v>
      </c>
      <c r="AR19" s="2926">
        <v>0</v>
      </c>
      <c r="AS19" s="2925">
        <f>ROUNDUP(AR19,0)+'Оз Основная продукция'!AH84</f>
        <v>34</v>
      </c>
      <c r="AT19" s="1066">
        <f>AS19*0.5</f>
        <v>17</v>
      </c>
      <c r="AU19" s="2927"/>
      <c r="AV19" s="2944"/>
      <c r="AW19" s="2945"/>
      <c r="AY19" s="3048" t="s">
        <v>769</v>
      </c>
      <c r="AZ19" s="1065" t="s">
        <v>398</v>
      </c>
      <c r="BA19" s="3049">
        <f>'Оз Овощи'!AB137</f>
        <v>0</v>
      </c>
      <c r="BB19" s="2926">
        <v>0</v>
      </c>
      <c r="BC19" s="2925">
        <f>ROUNDUP(BB19,0)+'Оз Основная продукция'!AH102</f>
        <v>28</v>
      </c>
      <c r="BD19" s="1066">
        <f>BC19*0.5</f>
        <v>14</v>
      </c>
      <c r="BE19" s="2927"/>
      <c r="BF19" s="2944"/>
      <c r="BG19" s="2945"/>
      <c r="BH19"/>
      <c r="BI19" s="3048" t="s">
        <v>769</v>
      </c>
      <c r="BJ19" s="1065" t="s">
        <v>398</v>
      </c>
      <c r="BK19" s="3049">
        <f>'Оз Овощи'!AK137</f>
        <v>0</v>
      </c>
      <c r="BL19" s="2926">
        <v>0</v>
      </c>
      <c r="BM19" s="1274">
        <f>ROUNDUP(BL19,0)+'Оз Основная продукция'!AG120</f>
        <v>0</v>
      </c>
      <c r="BN19" s="1066">
        <f>BM19*0.5</f>
        <v>0</v>
      </c>
      <c r="BO19" s="2927"/>
      <c r="BP19" s="2944"/>
      <c r="BQ19" s="2945"/>
      <c r="BS19" s="3048" t="s">
        <v>769</v>
      </c>
      <c r="BT19" s="1065" t="s">
        <v>398</v>
      </c>
      <c r="BU19" s="3049">
        <f>'Оз Овощи'!AU137</f>
        <v>0</v>
      </c>
      <c r="BV19" s="2926">
        <v>0</v>
      </c>
      <c r="BW19" s="1274">
        <f>ROUNDUP(BV19,0)+'Оз Основная продукция'!AG138</f>
        <v>0</v>
      </c>
      <c r="BX19" s="1066">
        <f>BW19*0.5</f>
        <v>0</v>
      </c>
      <c r="BY19" s="2927"/>
      <c r="BZ19" s="2944"/>
      <c r="CA19" s="2945"/>
      <c r="CC19" s="3048" t="s">
        <v>769</v>
      </c>
      <c r="CD19" s="1065" t="s">
        <v>398</v>
      </c>
      <c r="CE19" s="3049">
        <f>'Оз Овощи'!BE137</f>
        <v>0</v>
      </c>
      <c r="CF19" s="2926">
        <v>0</v>
      </c>
      <c r="CG19" s="1274">
        <f>ROUNDUP(CF19,0)+'Оз Основная продукция'!AH156</f>
        <v>4</v>
      </c>
      <c r="CH19" s="1066">
        <f>CG19*0.5</f>
        <v>2</v>
      </c>
      <c r="CI19" s="2927"/>
      <c r="CJ19" s="2944"/>
      <c r="CK19" s="2945"/>
      <c r="CL19"/>
      <c r="CM19" s="3048" t="s">
        <v>769</v>
      </c>
      <c r="CN19" s="1065" t="s">
        <v>398</v>
      </c>
      <c r="CO19" s="3049"/>
      <c r="CP19" s="2926">
        <v>0</v>
      </c>
      <c r="CQ19" s="2925">
        <f>ROUNDUP(CP19,0)+'Оз Основная продукция'!AH174</f>
        <v>10</v>
      </c>
      <c r="CR19" s="1066">
        <f>CQ19*0.5</f>
        <v>5</v>
      </c>
      <c r="CS19" s="2927"/>
      <c r="CT19" s="2944"/>
      <c r="CU19" s="2945"/>
      <c r="CV19"/>
      <c r="CW19" s="3048" t="s">
        <v>769</v>
      </c>
      <c r="CX19" s="1065" t="s">
        <v>398</v>
      </c>
      <c r="CY19" s="3049"/>
      <c r="CZ19" s="2926">
        <v>0</v>
      </c>
      <c r="DA19" s="2925">
        <f>ROUNDUP(CZ19,0)+'Оз Основная продукция'!AH192</f>
        <v>8</v>
      </c>
      <c r="DB19" s="1066">
        <f>DA19*0.5</f>
        <v>4</v>
      </c>
      <c r="DC19" s="2927"/>
      <c r="DD19" s="2944"/>
      <c r="DE19" s="2945"/>
      <c r="DF19"/>
      <c r="DG19" s="3048" t="s">
        <v>769</v>
      </c>
      <c r="DH19" s="1065" t="s">
        <v>398</v>
      </c>
      <c r="DI19" s="3049"/>
      <c r="DJ19" s="2926">
        <v>0</v>
      </c>
      <c r="DK19" s="1274">
        <f>'Оз Основная продукция'!AH210</f>
        <v>8</v>
      </c>
      <c r="DL19" s="1066">
        <f>DK19*0.5</f>
        <v>4</v>
      </c>
      <c r="DM19" s="2927"/>
      <c r="DN19" s="2944"/>
      <c r="DO19" s="2945"/>
    </row>
    <row r="20" spans="1:119" s="864" customFormat="1" ht="28.5" customHeight="1">
      <c r="A20" s="3047" t="s">
        <v>430</v>
      </c>
      <c r="B20" s="891" t="s">
        <v>398</v>
      </c>
      <c r="C20" s="1450"/>
      <c r="D20" s="866">
        <v>0</v>
      </c>
      <c r="E20" s="1274">
        <f>ROUNDUP(D20,0)+'Оз Основная продукция'!AH13</f>
        <v>3</v>
      </c>
      <c r="F20" s="892">
        <f t="shared" ref="F20:F22" si="12">E20*0.5</f>
        <v>1.5</v>
      </c>
      <c r="G20" s="877"/>
      <c r="H20" s="869"/>
      <c r="I20" s="870"/>
      <c r="K20" s="3047" t="s">
        <v>430</v>
      </c>
      <c r="L20" s="891" t="s">
        <v>398</v>
      </c>
      <c r="M20" s="1450"/>
      <c r="N20" s="866">
        <v>0</v>
      </c>
      <c r="O20" s="1274">
        <f>ROUNDUP(N20,0)+'Оз Основная продукция'!AG31</f>
        <v>5</v>
      </c>
      <c r="P20" s="892">
        <f t="shared" ref="P20:P22" si="13">O20*0.5</f>
        <v>2.5</v>
      </c>
      <c r="Q20" s="877"/>
      <c r="R20" s="869"/>
      <c r="S20" s="870"/>
      <c r="U20" s="3047" t="s">
        <v>430</v>
      </c>
      <c r="V20" s="891" t="s">
        <v>398</v>
      </c>
      <c r="W20" s="1450"/>
      <c r="X20" s="866">
        <v>0</v>
      </c>
      <c r="Y20" s="1274">
        <f>ROUNDUP(X20,0)+'Оз Основная продукция'!AH49</f>
        <v>3</v>
      </c>
      <c r="Z20" s="892">
        <f t="shared" ref="Z20:Z22" si="14">Y20*0.5</f>
        <v>1.5</v>
      </c>
      <c r="AA20" s="877"/>
      <c r="AB20" s="869"/>
      <c r="AC20" s="870"/>
      <c r="AE20" s="3047" t="s">
        <v>430</v>
      </c>
      <c r="AF20" s="891" t="s">
        <v>398</v>
      </c>
      <c r="AG20" s="1450"/>
      <c r="AH20" s="866">
        <v>0</v>
      </c>
      <c r="AI20" s="1274">
        <f>ROUNDUP(AH20,0)+'Оз Основная продукция'!AH67</f>
        <v>3</v>
      </c>
      <c r="AJ20" s="892">
        <f t="shared" ref="AJ20:AJ22" si="15">AI20*0.5</f>
        <v>1.5</v>
      </c>
      <c r="AK20" s="877"/>
      <c r="AL20" s="869"/>
      <c r="AM20" s="870"/>
      <c r="AO20" s="3047" t="s">
        <v>430</v>
      </c>
      <c r="AP20" s="891" t="s">
        <v>398</v>
      </c>
      <c r="AQ20" s="1450"/>
      <c r="AR20" s="866">
        <v>0</v>
      </c>
      <c r="AS20" s="1274">
        <f>ROUNDUP(AR20,0)+'Оз Основная продукция'!AH85</f>
        <v>4</v>
      </c>
      <c r="AT20" s="892">
        <f t="shared" ref="AT20:AT22" si="16">AS20*0.5</f>
        <v>2</v>
      </c>
      <c r="AU20" s="877"/>
      <c r="AV20" s="869"/>
      <c r="AW20" s="870"/>
      <c r="AY20" s="3047" t="s">
        <v>430</v>
      </c>
      <c r="AZ20" s="891" t="s">
        <v>398</v>
      </c>
      <c r="BA20" s="1450"/>
      <c r="BB20" s="866">
        <v>0</v>
      </c>
      <c r="BC20" s="1274">
        <f>ROUNDUP(BB20,0)+'Оз Основная продукция'!AH103</f>
        <v>2</v>
      </c>
      <c r="BD20" s="892">
        <f t="shared" ref="BD20:BD22" si="17">BC20*0.5</f>
        <v>1</v>
      </c>
      <c r="BE20" s="877"/>
      <c r="BF20" s="869"/>
      <c r="BG20" s="870"/>
      <c r="BH20"/>
      <c r="BI20" s="3047" t="s">
        <v>430</v>
      </c>
      <c r="BJ20" s="891" t="s">
        <v>398</v>
      </c>
      <c r="BK20" s="1450"/>
      <c r="BL20" s="866">
        <v>0</v>
      </c>
      <c r="BM20" s="1274">
        <f>ROUNDUP(BL20,0)+'Оз Основная продукция'!AG121</f>
        <v>0</v>
      </c>
      <c r="BN20" s="892">
        <f t="shared" ref="BN20:BN22" si="18">BM20*0.5</f>
        <v>0</v>
      </c>
      <c r="BO20" s="877"/>
      <c r="BP20" s="869"/>
      <c r="BQ20" s="870"/>
      <c r="BS20" s="3047" t="s">
        <v>430</v>
      </c>
      <c r="BT20" s="891" t="s">
        <v>398</v>
      </c>
      <c r="BU20" s="1450"/>
      <c r="BV20" s="866">
        <v>0</v>
      </c>
      <c r="BW20" s="1274">
        <f>ROUNDUP(BV20,0)+'Оз Основная продукция'!AG139</f>
        <v>0</v>
      </c>
      <c r="BX20" s="892">
        <f t="shared" ref="BX20:BX22" si="19">BW20*0.5</f>
        <v>0</v>
      </c>
      <c r="BY20" s="877"/>
      <c r="BZ20" s="869"/>
      <c r="CA20" s="870"/>
      <c r="CC20" s="3047" t="s">
        <v>430</v>
      </c>
      <c r="CD20" s="891" t="s">
        <v>398</v>
      </c>
      <c r="CE20" s="1450"/>
      <c r="CF20" s="866">
        <v>0</v>
      </c>
      <c r="CG20" s="1274">
        <f>ROUNDUP(CF20,0)+'Оз Основная продукция'!AH157</f>
        <v>0</v>
      </c>
      <c r="CH20" s="892">
        <f t="shared" ref="CH20:CH22" si="20">CG20*0.5</f>
        <v>0</v>
      </c>
      <c r="CI20" s="877"/>
      <c r="CJ20" s="869"/>
      <c r="CK20" s="870"/>
      <c r="CL20"/>
      <c r="CM20" s="3047" t="s">
        <v>430</v>
      </c>
      <c r="CN20" s="891" t="s">
        <v>398</v>
      </c>
      <c r="CO20" s="1450"/>
      <c r="CP20" s="866">
        <v>0</v>
      </c>
      <c r="CQ20" s="1274">
        <f>ROUNDUP(CP20,0)+'Оз Основная продукция'!AH175</f>
        <v>2</v>
      </c>
      <c r="CR20" s="892">
        <f t="shared" ref="CR20:CR22" si="21">CQ20*0.5</f>
        <v>1</v>
      </c>
      <c r="CS20" s="877"/>
      <c r="CT20" s="869"/>
      <c r="CU20" s="870"/>
      <c r="CV20"/>
      <c r="CW20" s="3047" t="s">
        <v>430</v>
      </c>
      <c r="CX20" s="891" t="s">
        <v>398</v>
      </c>
      <c r="CY20" s="1450"/>
      <c r="CZ20" s="866">
        <v>0</v>
      </c>
      <c r="DA20" s="1274">
        <f>ROUNDUP(CZ20,0)+'Оз Основная продукция'!AH193</f>
        <v>3</v>
      </c>
      <c r="DB20" s="892">
        <f t="shared" ref="DB20:DB22" si="22">DA20*0.5</f>
        <v>1.5</v>
      </c>
      <c r="DC20" s="877"/>
      <c r="DD20" s="869"/>
      <c r="DE20" s="870"/>
      <c r="DF20"/>
      <c r="DG20" s="3047" t="s">
        <v>430</v>
      </c>
      <c r="DH20" s="891" t="s">
        <v>398</v>
      </c>
      <c r="DI20" s="1450"/>
      <c r="DJ20" s="866">
        <v>0</v>
      </c>
      <c r="DK20" s="1274">
        <f>'Оз Основная продукция'!AH211</f>
        <v>1</v>
      </c>
      <c r="DL20" s="892">
        <f t="shared" ref="DL20:DL22" si="23">DK20*0.5</f>
        <v>0.5</v>
      </c>
      <c r="DM20" s="877"/>
      <c r="DN20" s="869"/>
      <c r="DO20" s="870"/>
    </row>
    <row r="21" spans="1:119" s="864" customFormat="1" ht="28.5" customHeight="1">
      <c r="A21" s="3047" t="s">
        <v>315</v>
      </c>
      <c r="B21" s="891" t="s">
        <v>398</v>
      </c>
      <c r="C21" s="1450"/>
      <c r="D21" s="866">
        <v>0</v>
      </c>
      <c r="E21" s="1274">
        <f>ROUNDUP(D21,0)+'Оз Основная продукция'!AH14</f>
        <v>4</v>
      </c>
      <c r="F21" s="892">
        <f t="shared" si="12"/>
        <v>2</v>
      </c>
      <c r="G21" s="877"/>
      <c r="H21" s="869"/>
      <c r="I21" s="870"/>
      <c r="K21" s="3047" t="s">
        <v>315</v>
      </c>
      <c r="L21" s="891" t="s">
        <v>398</v>
      </c>
      <c r="M21" s="1450"/>
      <c r="N21" s="866">
        <v>0</v>
      </c>
      <c r="O21" s="1274">
        <f>ROUNDUP(N21,0)+'Оз Основная продукция'!AG32</f>
        <v>5</v>
      </c>
      <c r="P21" s="892">
        <f t="shared" si="13"/>
        <v>2.5</v>
      </c>
      <c r="Q21" s="877"/>
      <c r="R21" s="869"/>
      <c r="S21" s="870"/>
      <c r="U21" s="3047" t="s">
        <v>315</v>
      </c>
      <c r="V21" s="891" t="s">
        <v>398</v>
      </c>
      <c r="W21" s="1450"/>
      <c r="X21" s="866">
        <v>0</v>
      </c>
      <c r="Y21" s="1274">
        <f>ROUNDUP(X21,0)+'Оз Основная продукция'!AH50</f>
        <v>5</v>
      </c>
      <c r="Z21" s="892">
        <f t="shared" si="14"/>
        <v>2.5</v>
      </c>
      <c r="AA21" s="877"/>
      <c r="AB21" s="869"/>
      <c r="AC21" s="870"/>
      <c r="AE21" s="3047" t="s">
        <v>315</v>
      </c>
      <c r="AF21" s="891" t="s">
        <v>398</v>
      </c>
      <c r="AG21" s="1450"/>
      <c r="AH21" s="866">
        <v>0</v>
      </c>
      <c r="AI21" s="1274">
        <f>ROUNDUP(AH21,0)+'Оз Основная продукция'!AH68</f>
        <v>3</v>
      </c>
      <c r="AJ21" s="892">
        <f t="shared" si="15"/>
        <v>1.5</v>
      </c>
      <c r="AK21" s="877"/>
      <c r="AL21" s="869"/>
      <c r="AM21" s="870"/>
      <c r="AO21" s="3047" t="s">
        <v>315</v>
      </c>
      <c r="AP21" s="891" t="s">
        <v>398</v>
      </c>
      <c r="AQ21" s="1450"/>
      <c r="AR21" s="866">
        <v>0</v>
      </c>
      <c r="AS21" s="1274">
        <f>ROUNDUP(AR21,0)+'Оз Основная продукция'!AH86</f>
        <v>4</v>
      </c>
      <c r="AT21" s="892">
        <f t="shared" si="16"/>
        <v>2</v>
      </c>
      <c r="AU21" s="877"/>
      <c r="AV21" s="869"/>
      <c r="AW21" s="870"/>
      <c r="AY21" s="3047" t="s">
        <v>315</v>
      </c>
      <c r="AZ21" s="891" t="s">
        <v>398</v>
      </c>
      <c r="BA21" s="1450"/>
      <c r="BB21" s="866">
        <v>0</v>
      </c>
      <c r="BC21" s="1274">
        <f>ROUNDUP(BB21,0)+'Оз Основная продукция'!AH104</f>
        <v>3</v>
      </c>
      <c r="BD21" s="892">
        <f t="shared" si="17"/>
        <v>1.5</v>
      </c>
      <c r="BE21" s="877"/>
      <c r="BF21" s="869"/>
      <c r="BG21" s="870"/>
      <c r="BH21"/>
      <c r="BI21" s="3047" t="s">
        <v>315</v>
      </c>
      <c r="BJ21" s="891" t="s">
        <v>398</v>
      </c>
      <c r="BK21" s="1450"/>
      <c r="BL21" s="866">
        <v>0</v>
      </c>
      <c r="BM21" s="1274">
        <f>ROUNDUP(BL21,0)+'Оз Основная продукция'!AG122</f>
        <v>0</v>
      </c>
      <c r="BN21" s="892">
        <f t="shared" si="18"/>
        <v>0</v>
      </c>
      <c r="BO21" s="877"/>
      <c r="BP21" s="869"/>
      <c r="BQ21" s="870"/>
      <c r="BS21" s="3047" t="s">
        <v>315</v>
      </c>
      <c r="BT21" s="891" t="s">
        <v>398</v>
      </c>
      <c r="BU21" s="1450"/>
      <c r="BV21" s="866">
        <v>0</v>
      </c>
      <c r="BW21" s="1274">
        <f>ROUNDUP(BV21,0)+'Оз Основная продукция'!AG140</f>
        <v>0</v>
      </c>
      <c r="BX21" s="892">
        <f t="shared" si="19"/>
        <v>0</v>
      </c>
      <c r="BY21" s="877"/>
      <c r="BZ21" s="869"/>
      <c r="CA21" s="870"/>
      <c r="CC21" s="3047" t="s">
        <v>315</v>
      </c>
      <c r="CD21" s="891" t="s">
        <v>398</v>
      </c>
      <c r="CE21" s="1450"/>
      <c r="CF21" s="866">
        <v>0</v>
      </c>
      <c r="CG21" s="1274">
        <f>ROUNDUP(CF21,0)+'Оз Основная продукция'!AH158</f>
        <v>1</v>
      </c>
      <c r="CH21" s="892">
        <f t="shared" si="20"/>
        <v>0.5</v>
      </c>
      <c r="CI21" s="877"/>
      <c r="CJ21" s="869"/>
      <c r="CK21" s="870"/>
      <c r="CL21"/>
      <c r="CM21" s="3047" t="s">
        <v>315</v>
      </c>
      <c r="CN21" s="891" t="s">
        <v>398</v>
      </c>
      <c r="CO21" s="1450"/>
      <c r="CP21" s="866">
        <v>0</v>
      </c>
      <c r="CQ21" s="1274">
        <f>ROUNDUP(CP21,0)+'Оз Основная продукция'!AH176</f>
        <v>2</v>
      </c>
      <c r="CR21" s="892">
        <f t="shared" si="21"/>
        <v>1</v>
      </c>
      <c r="CS21" s="877"/>
      <c r="CT21" s="869"/>
      <c r="CU21" s="870"/>
      <c r="CV21"/>
      <c r="CW21" s="3047" t="s">
        <v>315</v>
      </c>
      <c r="CX21" s="891" t="s">
        <v>398</v>
      </c>
      <c r="CY21" s="1450"/>
      <c r="CZ21" s="866">
        <v>0</v>
      </c>
      <c r="DA21" s="1274">
        <f>ROUNDUP(CZ21,0)+'Оз Основная продукция'!AH194</f>
        <v>3</v>
      </c>
      <c r="DB21" s="892">
        <f t="shared" si="22"/>
        <v>1.5</v>
      </c>
      <c r="DC21" s="877"/>
      <c r="DD21" s="869"/>
      <c r="DE21" s="870"/>
      <c r="DF21"/>
      <c r="DG21" s="3047" t="s">
        <v>315</v>
      </c>
      <c r="DH21" s="891" t="s">
        <v>398</v>
      </c>
      <c r="DI21" s="1450"/>
      <c r="DJ21" s="866">
        <v>0</v>
      </c>
      <c r="DK21" s="1274">
        <f>'Оз Основная продукция'!AH212</f>
        <v>1</v>
      </c>
      <c r="DL21" s="892">
        <f t="shared" si="23"/>
        <v>0.5</v>
      </c>
      <c r="DM21" s="877"/>
      <c r="DN21" s="869"/>
      <c r="DO21" s="870"/>
    </row>
    <row r="22" spans="1:119" ht="28.5" customHeight="1">
      <c r="A22" s="3047" t="s">
        <v>55</v>
      </c>
      <c r="B22" s="891" t="s">
        <v>398</v>
      </c>
      <c r="C22" s="1450"/>
      <c r="D22" s="866">
        <v>0</v>
      </c>
      <c r="E22" s="1274">
        <f>ROUNDUP(D22,0)+'Оз Основная продукция'!AH15</f>
        <v>1</v>
      </c>
      <c r="F22" s="892">
        <f t="shared" si="12"/>
        <v>0.5</v>
      </c>
      <c r="G22" s="877"/>
      <c r="H22" s="869"/>
      <c r="I22" s="870"/>
      <c r="J22" s="864"/>
      <c r="K22" s="3047" t="s">
        <v>55</v>
      </c>
      <c r="L22" s="891" t="s">
        <v>398</v>
      </c>
      <c r="M22" s="1450"/>
      <c r="N22" s="866">
        <v>0</v>
      </c>
      <c r="O22" s="1274">
        <f>ROUNDUP(N22,0)+'Оз Основная продукция'!AG33</f>
        <v>0</v>
      </c>
      <c r="P22" s="892">
        <f t="shared" si="13"/>
        <v>0</v>
      </c>
      <c r="Q22" s="877"/>
      <c r="R22" s="869"/>
      <c r="S22" s="870"/>
      <c r="T22" s="864"/>
      <c r="U22" s="3047" t="s">
        <v>55</v>
      </c>
      <c r="V22" s="891" t="s">
        <v>398</v>
      </c>
      <c r="W22" s="1450"/>
      <c r="X22" s="866">
        <v>0</v>
      </c>
      <c r="Y22" s="1274">
        <f>ROUNDUP(X22,0)+'Оз Основная продукция'!AH51</f>
        <v>2</v>
      </c>
      <c r="Z22" s="892">
        <f t="shared" si="14"/>
        <v>1</v>
      </c>
      <c r="AA22" s="877"/>
      <c r="AB22" s="869"/>
      <c r="AC22" s="870"/>
      <c r="AD22" s="864"/>
      <c r="AE22" s="3047" t="s">
        <v>55</v>
      </c>
      <c r="AF22" s="891" t="s">
        <v>398</v>
      </c>
      <c r="AG22" s="1450"/>
      <c r="AH22" s="866">
        <v>0</v>
      </c>
      <c r="AI22" s="1274">
        <f>ROUNDUP(AH22,0)+'Оз Основная продукция'!AH69</f>
        <v>1</v>
      </c>
      <c r="AJ22" s="892">
        <f t="shared" si="15"/>
        <v>0.5</v>
      </c>
      <c r="AK22" s="877"/>
      <c r="AL22" s="869"/>
      <c r="AM22" s="870"/>
      <c r="AN22" s="864"/>
      <c r="AO22" s="3047" t="s">
        <v>55</v>
      </c>
      <c r="AP22" s="891" t="s">
        <v>398</v>
      </c>
      <c r="AQ22" s="1450"/>
      <c r="AR22" s="866">
        <v>0</v>
      </c>
      <c r="AS22" s="1274">
        <f>ROUNDUP(AR22,0)+'Оз Основная продукция'!AH87</f>
        <v>4</v>
      </c>
      <c r="AT22" s="892">
        <f t="shared" si="16"/>
        <v>2</v>
      </c>
      <c r="AU22" s="877"/>
      <c r="AV22" s="869"/>
      <c r="AW22" s="870"/>
      <c r="AX22" s="864"/>
      <c r="AY22" s="3047" t="s">
        <v>55</v>
      </c>
      <c r="AZ22" s="891" t="s">
        <v>398</v>
      </c>
      <c r="BA22" s="1450"/>
      <c r="BB22" s="866">
        <v>0</v>
      </c>
      <c r="BC22" s="1274">
        <f>ROUNDUP(BB22,0)+'Оз Основная продукция'!AH105</f>
        <v>1</v>
      </c>
      <c r="BD22" s="892">
        <f t="shared" si="17"/>
        <v>0.5</v>
      </c>
      <c r="BE22" s="877"/>
      <c r="BF22" s="869"/>
      <c r="BG22" s="870"/>
      <c r="BH22"/>
      <c r="BI22" s="3047" t="s">
        <v>55</v>
      </c>
      <c r="BJ22" s="891" t="s">
        <v>398</v>
      </c>
      <c r="BK22" s="1450"/>
      <c r="BL22" s="866">
        <v>0</v>
      </c>
      <c r="BM22" s="1274">
        <f>ROUNDUP(BL22,0)+'Оз Основная продукция'!AG123</f>
        <v>0</v>
      </c>
      <c r="BN22" s="892">
        <f t="shared" si="18"/>
        <v>0</v>
      </c>
      <c r="BO22" s="877"/>
      <c r="BP22" s="869"/>
      <c r="BQ22" s="870"/>
      <c r="BR22" s="864"/>
      <c r="BS22" s="3047" t="s">
        <v>55</v>
      </c>
      <c r="BT22" s="891" t="s">
        <v>398</v>
      </c>
      <c r="BU22" s="1450"/>
      <c r="BV22" s="866">
        <v>0</v>
      </c>
      <c r="BW22" s="1274">
        <f>ROUNDUP(BV22,0)+'Оз Основная продукция'!AG141</f>
        <v>0</v>
      </c>
      <c r="BX22" s="892">
        <f t="shared" si="19"/>
        <v>0</v>
      </c>
      <c r="BY22" s="877"/>
      <c r="BZ22" s="869"/>
      <c r="CA22" s="870"/>
      <c r="CB22" s="864"/>
      <c r="CC22" s="3047" t="s">
        <v>55</v>
      </c>
      <c r="CD22" s="891" t="s">
        <v>398</v>
      </c>
      <c r="CE22" s="1450"/>
      <c r="CF22" s="866">
        <v>0</v>
      </c>
      <c r="CG22" s="1274">
        <f>ROUNDUP(CF22,0)+'Оз Основная продукция'!AH159</f>
        <v>0</v>
      </c>
      <c r="CH22" s="892">
        <f t="shared" si="20"/>
        <v>0</v>
      </c>
      <c r="CI22" s="877"/>
      <c r="CJ22" s="869"/>
      <c r="CK22" s="870"/>
      <c r="CL22"/>
      <c r="CM22" s="3047" t="s">
        <v>55</v>
      </c>
      <c r="CN22" s="891" t="s">
        <v>398</v>
      </c>
      <c r="CO22" s="1450"/>
      <c r="CP22" s="866">
        <v>0</v>
      </c>
      <c r="CQ22" s="1274">
        <f>ROUNDUP(CP22,0)+'Оз Основная продукция'!AH177</f>
        <v>1</v>
      </c>
      <c r="CR22" s="892">
        <f t="shared" si="21"/>
        <v>0.5</v>
      </c>
      <c r="CS22" s="877"/>
      <c r="CT22" s="869"/>
      <c r="CU22" s="870"/>
      <c r="CV22"/>
      <c r="CW22" s="3047" t="s">
        <v>55</v>
      </c>
      <c r="CX22" s="891" t="s">
        <v>398</v>
      </c>
      <c r="CY22" s="1450"/>
      <c r="CZ22" s="866">
        <v>0</v>
      </c>
      <c r="DA22" s="1274">
        <f>ROUNDUP(CZ22,0)+'Оз Основная продукция'!AH195</f>
        <v>0</v>
      </c>
      <c r="DB22" s="892">
        <f t="shared" si="22"/>
        <v>0</v>
      </c>
      <c r="DC22" s="877"/>
      <c r="DD22" s="869"/>
      <c r="DE22" s="870"/>
      <c r="DF22"/>
      <c r="DG22" s="3047" t="s">
        <v>55</v>
      </c>
      <c r="DH22" s="891" t="s">
        <v>398</v>
      </c>
      <c r="DI22" s="1450"/>
      <c r="DJ22" s="866">
        <v>0</v>
      </c>
      <c r="DK22" s="1274">
        <f>'Оз Основная продукция'!AH213</f>
        <v>1</v>
      </c>
      <c r="DL22" s="892">
        <f t="shared" si="23"/>
        <v>0.5</v>
      </c>
      <c r="DM22" s="877"/>
      <c r="DN22" s="869"/>
      <c r="DO22" s="870"/>
    </row>
    <row r="23" spans="1:119" ht="28.5" customHeight="1">
      <c r="A23" s="1774" t="s">
        <v>858</v>
      </c>
      <c r="B23" s="1065" t="s">
        <v>398</v>
      </c>
      <c r="C23" s="3049"/>
      <c r="D23" s="2926">
        <v>0</v>
      </c>
      <c r="E23" s="2925">
        <f>ROUNDUP(D23,0)+'Оз Основная продукция'!AH16</f>
        <v>0</v>
      </c>
      <c r="F23" s="1066">
        <f>E23*0.7</f>
        <v>0</v>
      </c>
      <c r="G23" s="2927"/>
      <c r="H23" s="2944"/>
      <c r="I23" s="2945"/>
      <c r="J23" s="864"/>
      <c r="K23" s="1774" t="s">
        <v>858</v>
      </c>
      <c r="L23" s="1065" t="s">
        <v>398</v>
      </c>
      <c r="M23" s="3049"/>
      <c r="N23" s="2926">
        <v>0</v>
      </c>
      <c r="O23" s="1274">
        <f>ROUNDUP(N23,0)+'Оз Основная продукция'!AG34</f>
        <v>0</v>
      </c>
      <c r="P23" s="1066">
        <f>O23*0.7</f>
        <v>0</v>
      </c>
      <c r="Q23" s="2927"/>
      <c r="R23" s="2944"/>
      <c r="S23" s="2945"/>
      <c r="T23" s="864"/>
      <c r="U23" s="1774" t="s">
        <v>858</v>
      </c>
      <c r="V23" s="1065" t="s">
        <v>398</v>
      </c>
      <c r="W23" s="3049"/>
      <c r="X23" s="2926">
        <v>0</v>
      </c>
      <c r="Y23" s="2925">
        <f>ROUNDUP(X23,0)+'Оз Основная продукция'!AH52</f>
        <v>0</v>
      </c>
      <c r="Z23" s="1066">
        <f>Y23*0.7</f>
        <v>0</v>
      </c>
      <c r="AA23" s="2927"/>
      <c r="AB23" s="2944"/>
      <c r="AC23" s="2945"/>
      <c r="AD23" s="864"/>
      <c r="AE23" s="1774" t="s">
        <v>858</v>
      </c>
      <c r="AF23" s="1065" t="s">
        <v>398</v>
      </c>
      <c r="AG23" s="3049"/>
      <c r="AH23" s="2926">
        <v>0</v>
      </c>
      <c r="AI23" s="1274">
        <f>ROUNDUP(AH23,0)+'Оз Основная продукция'!AH70</f>
        <v>1</v>
      </c>
      <c r="AJ23" s="1066">
        <f>AI23*0.7</f>
        <v>0.7</v>
      </c>
      <c r="AK23" s="2927"/>
      <c r="AL23" s="2944"/>
      <c r="AM23" s="2945"/>
      <c r="AN23" s="864"/>
      <c r="AO23" s="1774" t="s">
        <v>858</v>
      </c>
      <c r="AP23" s="1065" t="s">
        <v>398</v>
      </c>
      <c r="AQ23" s="3049"/>
      <c r="AR23" s="2926">
        <v>0</v>
      </c>
      <c r="AS23" s="2925">
        <f>ROUNDUP(AR23,0)+'Оз Основная продукция'!AH88</f>
        <v>0</v>
      </c>
      <c r="AT23" s="1066">
        <f>AS23*0.7</f>
        <v>0</v>
      </c>
      <c r="AU23" s="2927"/>
      <c r="AV23" s="2944"/>
      <c r="AW23" s="2945"/>
      <c r="AX23" s="864"/>
      <c r="AY23" s="1774" t="s">
        <v>858</v>
      </c>
      <c r="AZ23" s="1065" t="s">
        <v>398</v>
      </c>
      <c r="BA23" s="3049"/>
      <c r="BB23" s="2926">
        <v>0</v>
      </c>
      <c r="BC23" s="2925">
        <f>ROUNDUP(BB23,0)+'Оз Основная продукция'!AH106</f>
        <v>0</v>
      </c>
      <c r="BD23" s="1066">
        <f>BC23*0.7</f>
        <v>0</v>
      </c>
      <c r="BE23" s="2927"/>
      <c r="BF23" s="2944"/>
      <c r="BG23" s="2945"/>
      <c r="BH23"/>
      <c r="BI23" s="1774" t="s">
        <v>858</v>
      </c>
      <c r="BJ23" s="1065" t="s">
        <v>398</v>
      </c>
      <c r="BK23" s="3049"/>
      <c r="BL23" s="2926">
        <v>0</v>
      </c>
      <c r="BM23" s="1274">
        <f>ROUNDUP(BL23,0)+'Оз Основная продукция'!AG124</f>
        <v>0</v>
      </c>
      <c r="BN23" s="1066">
        <f>BM23*0.7</f>
        <v>0</v>
      </c>
      <c r="BO23" s="2927"/>
      <c r="BP23" s="2944"/>
      <c r="BQ23" s="2945"/>
      <c r="BR23" s="864"/>
      <c r="BS23" s="1774" t="s">
        <v>858</v>
      </c>
      <c r="BT23" s="1065" t="s">
        <v>398</v>
      </c>
      <c r="BU23" s="3049"/>
      <c r="BV23" s="2926">
        <v>0</v>
      </c>
      <c r="BW23" s="1274">
        <f>ROUNDUP(BV23,0)+'Оз Основная продукция'!AG142</f>
        <v>0</v>
      </c>
      <c r="BX23" s="1066">
        <f>BW23*0.7</f>
        <v>0</v>
      </c>
      <c r="BY23" s="2927"/>
      <c r="BZ23" s="2944"/>
      <c r="CA23" s="2945"/>
      <c r="CB23" s="864"/>
      <c r="CC23" s="1774" t="s">
        <v>858</v>
      </c>
      <c r="CD23" s="1065" t="s">
        <v>398</v>
      </c>
      <c r="CE23" s="3049"/>
      <c r="CF23" s="2926">
        <v>0</v>
      </c>
      <c r="CG23" s="1274">
        <f>ROUNDUP(CF23,0)+'Оз Основная продукция'!AH160</f>
        <v>1</v>
      </c>
      <c r="CH23" s="1066">
        <f>CG23*0.7</f>
        <v>0.7</v>
      </c>
      <c r="CI23" s="2927"/>
      <c r="CJ23" s="2944"/>
      <c r="CK23" s="2945"/>
      <c r="CL23"/>
      <c r="CM23" s="1774" t="s">
        <v>858</v>
      </c>
      <c r="CN23" s="1065" t="s">
        <v>398</v>
      </c>
      <c r="CO23" s="3049"/>
      <c r="CP23" s="2926">
        <v>0</v>
      </c>
      <c r="CQ23" s="2925">
        <f>ROUNDUP(CP23,0)+'Оз Основная продукция'!AH178</f>
        <v>1</v>
      </c>
      <c r="CR23" s="1066">
        <f>CQ23*0.7</f>
        <v>0.7</v>
      </c>
      <c r="CS23" s="2927"/>
      <c r="CT23" s="2944"/>
      <c r="CU23" s="2945"/>
      <c r="CV23"/>
      <c r="CW23" s="1774" t="s">
        <v>858</v>
      </c>
      <c r="CX23" s="1065" t="s">
        <v>398</v>
      </c>
      <c r="CY23" s="3049"/>
      <c r="CZ23" s="2926">
        <v>0</v>
      </c>
      <c r="DA23" s="2925">
        <f>ROUNDUP(CZ23,0)+'Оз Основная продукция'!AH196</f>
        <v>1</v>
      </c>
      <c r="DB23" s="1066">
        <f>DA23*0.7</f>
        <v>0.7</v>
      </c>
      <c r="DC23" s="2927"/>
      <c r="DD23" s="2944"/>
      <c r="DE23" s="2945"/>
      <c r="DF23"/>
      <c r="DG23" s="1774" t="s">
        <v>858</v>
      </c>
      <c r="DH23" s="1065" t="s">
        <v>398</v>
      </c>
      <c r="DI23" s="3049"/>
      <c r="DJ23" s="2926">
        <v>0</v>
      </c>
      <c r="DK23" s="1274">
        <f>'Оз Основная продукция'!AH214</f>
        <v>1</v>
      </c>
      <c r="DL23" s="1066">
        <f>DK23*0.7</f>
        <v>0.7</v>
      </c>
      <c r="DM23" s="2927"/>
      <c r="DN23" s="2944"/>
      <c r="DO23" s="2945"/>
    </row>
    <row r="24" spans="1:119" ht="28.5" hidden="1" customHeight="1">
      <c r="A24" s="1774"/>
      <c r="B24" s="1065" t="s">
        <v>398</v>
      </c>
      <c r="C24" s="3049"/>
      <c r="D24" s="2926">
        <v>0</v>
      </c>
      <c r="E24" s="2925">
        <f>ROUNDUP(D24,0)+'Оз Основная продукция'!AH17</f>
        <v>0</v>
      </c>
      <c r="F24" s="1066">
        <f>E24*0.9</f>
        <v>0</v>
      </c>
      <c r="G24" s="2927"/>
      <c r="H24" s="2944"/>
      <c r="I24" s="2945"/>
      <c r="J24" s="864"/>
      <c r="K24" s="1774"/>
      <c r="L24" s="1065" t="s">
        <v>398</v>
      </c>
      <c r="M24" s="3049"/>
      <c r="N24" s="2926">
        <v>0</v>
      </c>
      <c r="O24" s="1274">
        <f>ROUNDUP(N24,0)+'Оз Основная продукция'!AG35</f>
        <v>0</v>
      </c>
      <c r="P24" s="1066">
        <f>O24*0.9</f>
        <v>0</v>
      </c>
      <c r="Q24" s="2927"/>
      <c r="R24" s="2944"/>
      <c r="S24" s="2945"/>
      <c r="T24" s="864"/>
      <c r="U24" s="1774"/>
      <c r="V24" s="1065" t="s">
        <v>398</v>
      </c>
      <c r="W24" s="3049"/>
      <c r="X24" s="2926">
        <v>0</v>
      </c>
      <c r="Y24" s="2925">
        <f>ROUNDUP(X24,0)+'Оз Основная продукция'!AH53</f>
        <v>0</v>
      </c>
      <c r="Z24" s="1066">
        <f>Y24*0.9</f>
        <v>0</v>
      </c>
      <c r="AA24" s="2927"/>
      <c r="AB24" s="2944"/>
      <c r="AC24" s="2945"/>
      <c r="AD24" s="864"/>
      <c r="AE24" s="1774"/>
      <c r="AF24" s="1065" t="s">
        <v>398</v>
      </c>
      <c r="AG24" s="3049"/>
      <c r="AH24" s="2926">
        <v>0</v>
      </c>
      <c r="AI24" s="1274">
        <f>ROUNDUP(AH24,0)+'Оз Основная продукция'!AH71</f>
        <v>0</v>
      </c>
      <c r="AJ24" s="1066">
        <f>AI24*0.9</f>
        <v>0</v>
      </c>
      <c r="AK24" s="2927"/>
      <c r="AL24" s="2944"/>
      <c r="AM24" s="2945"/>
      <c r="AN24" s="864"/>
      <c r="AO24" s="1774"/>
      <c r="AP24" s="1065" t="s">
        <v>398</v>
      </c>
      <c r="AQ24" s="3049"/>
      <c r="AR24" s="2926">
        <v>0</v>
      </c>
      <c r="AS24" s="2925">
        <f>ROUNDUP(AR24,0)+'Оз Основная продукция'!AH89</f>
        <v>0</v>
      </c>
      <c r="AT24" s="1066">
        <f>AS24*0.9</f>
        <v>0</v>
      </c>
      <c r="AU24" s="2927"/>
      <c r="AV24" s="2944"/>
      <c r="AW24" s="2945"/>
      <c r="AX24" s="864"/>
      <c r="AY24" s="1774"/>
      <c r="AZ24" s="1065" t="s">
        <v>398</v>
      </c>
      <c r="BA24" s="3049"/>
      <c r="BB24" s="2926">
        <v>0</v>
      </c>
      <c r="BC24" s="2925">
        <f>ROUNDUP(BB24,0)+'Оз Основная продукция'!AH107</f>
        <v>0</v>
      </c>
      <c r="BD24" s="1066">
        <f>BC24*0.9</f>
        <v>0</v>
      </c>
      <c r="BE24" s="2927"/>
      <c r="BF24" s="2944"/>
      <c r="BG24" s="2945"/>
      <c r="BH24"/>
      <c r="BI24" s="1774"/>
      <c r="BJ24" s="1065" t="s">
        <v>398</v>
      </c>
      <c r="BK24" s="3049"/>
      <c r="BL24" s="2926">
        <v>0</v>
      </c>
      <c r="BM24" s="1274">
        <f>ROUNDUP(BL24,0)+'Оз Основная продукция'!AG125</f>
        <v>0</v>
      </c>
      <c r="BN24" s="1066">
        <f>BM24*0.9</f>
        <v>0</v>
      </c>
      <c r="BO24" s="2927"/>
      <c r="BP24" s="2944"/>
      <c r="BQ24" s="2945"/>
      <c r="BR24" s="864"/>
      <c r="BS24" s="1774"/>
      <c r="BT24" s="1065" t="s">
        <v>398</v>
      </c>
      <c r="BU24" s="3049"/>
      <c r="BV24" s="2926">
        <v>0</v>
      </c>
      <c r="BW24" s="1274">
        <f>ROUNDUP(BV24,0)+'Оз Основная продукция'!AG143</f>
        <v>0</v>
      </c>
      <c r="BX24" s="1066">
        <f>BW24*0.9</f>
        <v>0</v>
      </c>
      <c r="BY24" s="2927"/>
      <c r="BZ24" s="2944"/>
      <c r="CA24" s="2945"/>
      <c r="CB24" s="864"/>
      <c r="CC24" s="1774"/>
      <c r="CD24" s="1065" t="s">
        <v>398</v>
      </c>
      <c r="CE24" s="3049"/>
      <c r="CF24" s="2926">
        <v>0</v>
      </c>
      <c r="CG24" s="1274">
        <f>ROUNDUP(CF24,0)+'Оз Основная продукция'!AH161</f>
        <v>0</v>
      </c>
      <c r="CH24" s="1066">
        <f>CG24*0.9</f>
        <v>0</v>
      </c>
      <c r="CI24" s="2927"/>
      <c r="CJ24" s="2944"/>
      <c r="CK24" s="2945"/>
      <c r="CL24"/>
      <c r="CM24" s="1774"/>
      <c r="CN24" s="1065" t="s">
        <v>398</v>
      </c>
      <c r="CO24" s="3049"/>
      <c r="CP24" s="2926">
        <v>0</v>
      </c>
      <c r="CQ24" s="2925">
        <f>ROUNDUP(CP24,0)+'Оз Основная продукция'!AH179</f>
        <v>0</v>
      </c>
      <c r="CR24" s="1066">
        <f>CQ24*0.9</f>
        <v>0</v>
      </c>
      <c r="CS24" s="2927"/>
      <c r="CT24" s="2944"/>
      <c r="CU24" s="2945"/>
      <c r="CV24"/>
      <c r="CW24" s="1774" t="s">
        <v>771</v>
      </c>
      <c r="CX24" s="1065" t="s">
        <v>398</v>
      </c>
      <c r="CY24" s="3049"/>
      <c r="CZ24" s="2926">
        <v>0</v>
      </c>
      <c r="DA24" s="1274">
        <f>ROUNDUP(CZ24,0)+'Оз Основная продукция'!AH197</f>
        <v>0</v>
      </c>
      <c r="DB24" s="1066">
        <f>DA24*0.9</f>
        <v>0</v>
      </c>
      <c r="DC24" s="2927"/>
      <c r="DD24" s="2944"/>
      <c r="DE24" s="2945"/>
      <c r="DF24"/>
      <c r="DG24" s="1774" t="s">
        <v>771</v>
      </c>
      <c r="DH24" s="1065" t="s">
        <v>398</v>
      </c>
      <c r="DI24" s="3049"/>
      <c r="DJ24" s="2926">
        <v>0</v>
      </c>
      <c r="DK24" s="1274">
        <f>ROUNDUP(DJ24,0)+'Оз Основная продукция'!AR197</f>
        <v>0</v>
      </c>
      <c r="DL24" s="1066">
        <f>DK24*0.9</f>
        <v>0</v>
      </c>
      <c r="DM24" s="2927"/>
      <c r="DN24" s="2944"/>
      <c r="DO24" s="2945"/>
    </row>
    <row r="25" spans="1:119" ht="27" customHeight="1">
      <c r="A25" s="3012" t="s">
        <v>453</v>
      </c>
      <c r="B25" s="3013"/>
      <c r="C25" s="3013"/>
      <c r="D25" s="3013"/>
      <c r="E25" s="3013"/>
      <c r="F25" s="3013"/>
      <c r="G25" s="3013"/>
      <c r="H25" s="3013"/>
      <c r="I25" s="3014"/>
      <c r="K25" s="3012" t="s">
        <v>453</v>
      </c>
      <c r="L25" s="3013"/>
      <c r="M25" s="3013"/>
      <c r="N25" s="3013"/>
      <c r="O25" s="3013"/>
      <c r="P25" s="3013"/>
      <c r="Q25" s="3013"/>
      <c r="R25" s="3013"/>
      <c r="S25" s="3014"/>
      <c r="U25" s="3012" t="s">
        <v>453</v>
      </c>
      <c r="V25" s="3013"/>
      <c r="W25" s="3013"/>
      <c r="X25" s="3013"/>
      <c r="Y25" s="3013"/>
      <c r="Z25" s="3013"/>
      <c r="AA25" s="3013"/>
      <c r="AB25" s="3013"/>
      <c r="AC25" s="3014"/>
      <c r="AE25" s="3012" t="s">
        <v>453</v>
      </c>
      <c r="AF25" s="3013"/>
      <c r="AG25" s="3013"/>
      <c r="AH25" s="3013"/>
      <c r="AI25" s="3013"/>
      <c r="AJ25" s="3013"/>
      <c r="AK25" s="3013"/>
      <c r="AL25" s="3013"/>
      <c r="AM25" s="3014"/>
      <c r="AO25" s="3012" t="s">
        <v>453</v>
      </c>
      <c r="AP25" s="3013"/>
      <c r="AQ25" s="3013"/>
      <c r="AR25" s="3013"/>
      <c r="AS25" s="3013"/>
      <c r="AT25" s="3013"/>
      <c r="AU25" s="3013"/>
      <c r="AV25" s="3013"/>
      <c r="AW25" s="3014"/>
      <c r="AY25" s="3012" t="s">
        <v>453</v>
      </c>
      <c r="AZ25" s="3013"/>
      <c r="BA25" s="3013"/>
      <c r="BB25" s="3013"/>
      <c r="BC25" s="3013"/>
      <c r="BD25" s="3013"/>
      <c r="BE25" s="3013"/>
      <c r="BF25" s="3013"/>
      <c r="BG25" s="3014"/>
      <c r="BH25"/>
      <c r="BI25" s="3012" t="s">
        <v>453</v>
      </c>
      <c r="BJ25" s="3013"/>
      <c r="BK25" s="3013"/>
      <c r="BL25" s="3013"/>
      <c r="BM25" s="3013"/>
      <c r="BN25" s="3013"/>
      <c r="BO25" s="3013"/>
      <c r="BP25" s="3013"/>
      <c r="BQ25" s="3014"/>
      <c r="BS25" s="3012" t="s">
        <v>453</v>
      </c>
      <c r="BT25" s="3013"/>
      <c r="BU25" s="3013"/>
      <c r="BV25" s="3013"/>
      <c r="BW25" s="3013"/>
      <c r="BX25" s="3013"/>
      <c r="BY25" s="3013"/>
      <c r="BZ25" s="3013"/>
      <c r="CA25" s="3014"/>
      <c r="CC25" s="3012" t="s">
        <v>453</v>
      </c>
      <c r="CD25" s="3013"/>
      <c r="CE25" s="3013"/>
      <c r="CF25" s="3013"/>
      <c r="CG25" s="3013"/>
      <c r="CH25" s="3013"/>
      <c r="CI25" s="3013"/>
      <c r="CJ25" s="3013"/>
      <c r="CK25" s="3014"/>
      <c r="CL25"/>
      <c r="CM25" s="3012" t="s">
        <v>453</v>
      </c>
      <c r="CN25" s="3013"/>
      <c r="CO25" s="3013"/>
      <c r="CP25" s="3013"/>
      <c r="CQ25" s="3013"/>
      <c r="CR25" s="3013"/>
      <c r="CS25" s="3013"/>
      <c r="CT25" s="3013"/>
      <c r="CU25" s="3014"/>
      <c r="CV25"/>
      <c r="CW25" s="3218" t="s">
        <v>453</v>
      </c>
      <c r="CX25" s="3219"/>
      <c r="CY25" s="3219"/>
      <c r="CZ25" s="3219"/>
      <c r="DA25" s="3219"/>
      <c r="DB25" s="3219"/>
      <c r="DC25" s="3219"/>
      <c r="DD25" s="3219"/>
      <c r="DE25" s="3220"/>
      <c r="DF25"/>
      <c r="DG25" s="3948" t="s">
        <v>453</v>
      </c>
      <c r="DH25" s="3949"/>
      <c r="DI25" s="3949"/>
      <c r="DJ25" s="3949"/>
      <c r="DK25" s="3949"/>
      <c r="DL25" s="3949"/>
      <c r="DM25" s="3949"/>
      <c r="DN25" s="3949"/>
      <c r="DO25" s="3950"/>
    </row>
    <row r="26" spans="1:119" ht="27" customHeight="1">
      <c r="A26" s="3012" t="s">
        <v>454</v>
      </c>
      <c r="B26" s="3013"/>
      <c r="C26" s="3013"/>
      <c r="D26" s="3013"/>
      <c r="E26" s="3013"/>
      <c r="F26" s="3013"/>
      <c r="G26" s="3013"/>
      <c r="H26" s="3013"/>
      <c r="I26" s="3014"/>
      <c r="K26" s="3012" t="s">
        <v>454</v>
      </c>
      <c r="L26" s="3013"/>
      <c r="M26" s="3013"/>
      <c r="N26" s="3013"/>
      <c r="O26" s="3013"/>
      <c r="P26" s="3013"/>
      <c r="Q26" s="3013"/>
      <c r="R26" s="3013"/>
      <c r="S26" s="3014"/>
      <c r="U26" s="3012" t="s">
        <v>454</v>
      </c>
      <c r="V26" s="3013"/>
      <c r="W26" s="3013"/>
      <c r="X26" s="3013"/>
      <c r="Y26" s="3013"/>
      <c r="Z26" s="3013"/>
      <c r="AA26" s="3013"/>
      <c r="AB26" s="3013"/>
      <c r="AC26" s="3014"/>
      <c r="AE26" s="3012" t="s">
        <v>454</v>
      </c>
      <c r="AF26" s="3013"/>
      <c r="AG26" s="3013"/>
      <c r="AH26" s="3013"/>
      <c r="AI26" s="3013"/>
      <c r="AJ26" s="3013"/>
      <c r="AK26" s="3013"/>
      <c r="AL26" s="3013"/>
      <c r="AM26" s="3014"/>
      <c r="AO26" s="3012" t="s">
        <v>454</v>
      </c>
      <c r="AP26" s="3013"/>
      <c r="AQ26" s="3013"/>
      <c r="AR26" s="3013"/>
      <c r="AS26" s="3013"/>
      <c r="AT26" s="3013"/>
      <c r="AU26" s="3013"/>
      <c r="AV26" s="3013"/>
      <c r="AW26" s="3014"/>
      <c r="AY26" s="3012" t="s">
        <v>454</v>
      </c>
      <c r="AZ26" s="3013"/>
      <c r="BA26" s="3013"/>
      <c r="BB26" s="3013"/>
      <c r="BC26" s="3013"/>
      <c r="BD26" s="3013"/>
      <c r="BE26" s="3013"/>
      <c r="BF26" s="3013"/>
      <c r="BG26" s="3014"/>
      <c r="BH26"/>
      <c r="BI26" s="3012" t="s">
        <v>454</v>
      </c>
      <c r="BJ26" s="3013"/>
      <c r="BK26" s="3013"/>
      <c r="BL26" s="3013"/>
      <c r="BM26" s="3013"/>
      <c r="BN26" s="3013"/>
      <c r="BO26" s="3013"/>
      <c r="BP26" s="3013"/>
      <c r="BQ26" s="3014"/>
      <c r="BS26" s="3012" t="s">
        <v>454</v>
      </c>
      <c r="BT26" s="3013"/>
      <c r="BU26" s="3013"/>
      <c r="BV26" s="3013"/>
      <c r="BW26" s="3013"/>
      <c r="BX26" s="3013"/>
      <c r="BY26" s="3013"/>
      <c r="BZ26" s="3013"/>
      <c r="CA26" s="3014"/>
      <c r="CC26" s="3012" t="s">
        <v>454</v>
      </c>
      <c r="CD26" s="3013"/>
      <c r="CE26" s="3013"/>
      <c r="CF26" s="3013"/>
      <c r="CG26" s="3013"/>
      <c r="CH26" s="3013"/>
      <c r="CI26" s="3013"/>
      <c r="CJ26" s="3013"/>
      <c r="CK26" s="3014"/>
      <c r="CL26"/>
      <c r="CM26" s="3012" t="s">
        <v>454</v>
      </c>
      <c r="CN26" s="3013"/>
      <c r="CO26" s="3013"/>
      <c r="CP26" s="3013"/>
      <c r="CQ26" s="3013"/>
      <c r="CR26" s="3013"/>
      <c r="CS26" s="3013"/>
      <c r="CT26" s="3013"/>
      <c r="CU26" s="3014"/>
      <c r="CV26"/>
      <c r="CW26" s="3218" t="s">
        <v>454</v>
      </c>
      <c r="CX26" s="3219"/>
      <c r="CY26" s="3219"/>
      <c r="CZ26" s="3219"/>
      <c r="DA26" s="3219"/>
      <c r="DB26" s="3219"/>
      <c r="DC26" s="3219"/>
      <c r="DD26" s="3219"/>
      <c r="DE26" s="3220"/>
      <c r="DF26"/>
      <c r="DG26" s="3948" t="s">
        <v>454</v>
      </c>
      <c r="DH26" s="3949"/>
      <c r="DI26" s="3949"/>
      <c r="DJ26" s="3949"/>
      <c r="DK26" s="3949"/>
      <c r="DL26" s="3949"/>
      <c r="DM26" s="3949"/>
      <c r="DN26" s="3949"/>
      <c r="DO26" s="3950"/>
    </row>
    <row r="27" spans="1:119" ht="13.5" thickBot="1">
      <c r="A27" s="795"/>
      <c r="B27" s="796"/>
      <c r="C27" s="796"/>
      <c r="D27" s="796"/>
      <c r="E27" s="796"/>
      <c r="F27" s="796"/>
      <c r="G27" s="796"/>
      <c r="H27" s="796"/>
      <c r="I27" s="917"/>
      <c r="K27" s="795"/>
      <c r="L27" s="796"/>
      <c r="M27" s="796"/>
      <c r="N27" s="796"/>
      <c r="O27" s="796"/>
      <c r="P27" s="796"/>
      <c r="Q27" s="796"/>
      <c r="R27" s="796"/>
      <c r="S27" s="917"/>
      <c r="U27" s="795"/>
      <c r="V27" s="796"/>
      <c r="W27" s="796"/>
      <c r="X27" s="796"/>
      <c r="Y27" s="796"/>
      <c r="Z27" s="796"/>
      <c r="AA27" s="796"/>
      <c r="AB27" s="796"/>
      <c r="AC27" s="917"/>
      <c r="AE27" s="795"/>
      <c r="AF27" s="796"/>
      <c r="AG27" s="796"/>
      <c r="AH27" s="796"/>
      <c r="AI27" s="796"/>
      <c r="AJ27" s="796"/>
      <c r="AK27" s="796"/>
      <c r="AL27" s="796"/>
      <c r="AM27" s="917"/>
      <c r="AO27" s="795"/>
      <c r="AP27" s="796"/>
      <c r="AQ27" s="796"/>
      <c r="AR27" s="796"/>
      <c r="AS27" s="796"/>
      <c r="AT27" s="796"/>
      <c r="AU27" s="796"/>
      <c r="AV27" s="796"/>
      <c r="AW27" s="917"/>
      <c r="AY27" s="795"/>
      <c r="AZ27" s="796"/>
      <c r="BA27" s="796"/>
      <c r="BB27" s="796"/>
      <c r="BC27" s="796"/>
      <c r="BD27" s="796"/>
      <c r="BE27" s="796"/>
      <c r="BF27" s="796"/>
      <c r="BG27" s="917"/>
      <c r="BH27"/>
      <c r="BI27" s="795"/>
      <c r="BJ27" s="796"/>
      <c r="BK27" s="796"/>
      <c r="BL27" s="796"/>
      <c r="BM27" s="796"/>
      <c r="BN27" s="796"/>
      <c r="BO27" s="796"/>
      <c r="BP27" s="796"/>
      <c r="BQ27" s="917"/>
      <c r="BS27" s="795"/>
      <c r="BT27" s="796"/>
      <c r="BU27" s="796"/>
      <c r="BV27" s="796"/>
      <c r="BW27" s="796"/>
      <c r="BX27" s="796"/>
      <c r="BY27" s="796"/>
      <c r="BZ27" s="796"/>
      <c r="CA27" s="917"/>
      <c r="CC27" s="795"/>
      <c r="CD27" s="796"/>
      <c r="CE27" s="796"/>
      <c r="CF27" s="796"/>
      <c r="CG27" s="796"/>
      <c r="CH27" s="796"/>
      <c r="CI27" s="796"/>
      <c r="CJ27" s="796"/>
      <c r="CK27" s="917"/>
      <c r="CL27"/>
      <c r="CM27" s="795"/>
      <c r="CN27" s="796"/>
      <c r="CO27" s="796"/>
      <c r="CP27" s="796"/>
      <c r="CQ27" s="796"/>
      <c r="CR27" s="796"/>
      <c r="CS27" s="796"/>
      <c r="CT27" s="796"/>
      <c r="CU27" s="917"/>
      <c r="CV27"/>
      <c r="CW27" s="795"/>
      <c r="CX27" s="796"/>
      <c r="CY27" s="796"/>
      <c r="CZ27" s="796"/>
      <c r="DA27" s="796"/>
      <c r="DB27" s="796"/>
      <c r="DC27" s="796"/>
      <c r="DD27" s="796"/>
      <c r="DE27" s="917"/>
      <c r="DF27"/>
      <c r="DG27" s="795"/>
      <c r="DH27" s="796"/>
      <c r="DI27" s="796"/>
      <c r="DJ27" s="796"/>
      <c r="DK27" s="796"/>
      <c r="DL27" s="796"/>
      <c r="DM27" s="796"/>
      <c r="DN27" s="796"/>
      <c r="DO27" s="917"/>
    </row>
  </sheetData>
  <mergeCells count="96">
    <mergeCell ref="CC3:CD4"/>
    <mergeCell ref="CH3:CH4"/>
    <mergeCell ref="CI3:CI4"/>
    <mergeCell ref="CJ3:CJ4"/>
    <mergeCell ref="CK3:CK4"/>
    <mergeCell ref="BS3:BT4"/>
    <mergeCell ref="BX3:BX4"/>
    <mergeCell ref="BY3:BY4"/>
    <mergeCell ref="BZ3:BZ4"/>
    <mergeCell ref="CA3:CA4"/>
    <mergeCell ref="BI3:BJ4"/>
    <mergeCell ref="BN3:BN4"/>
    <mergeCell ref="BO3:BO4"/>
    <mergeCell ref="BP3:BP4"/>
    <mergeCell ref="BQ3:BQ4"/>
    <mergeCell ref="BO1:BQ1"/>
    <mergeCell ref="BY1:CA1"/>
    <mergeCell ref="CI1:CK1"/>
    <mergeCell ref="BJ2:BN2"/>
    <mergeCell ref="BP2:BQ2"/>
    <mergeCell ref="BT2:BX2"/>
    <mergeCell ref="BZ2:CA2"/>
    <mergeCell ref="CD2:CH2"/>
    <mergeCell ref="CJ2:CK2"/>
    <mergeCell ref="L2:P2"/>
    <mergeCell ref="R2:S2"/>
    <mergeCell ref="K3:L4"/>
    <mergeCell ref="P3:P4"/>
    <mergeCell ref="AK1:AM1"/>
    <mergeCell ref="AF2:AJ2"/>
    <mergeCell ref="AL2:AM2"/>
    <mergeCell ref="AE3:AF4"/>
    <mergeCell ref="AJ3:AJ4"/>
    <mergeCell ref="AK3:AK4"/>
    <mergeCell ref="AL3:AL4"/>
    <mergeCell ref="AM3:AM4"/>
    <mergeCell ref="Q3:Q4"/>
    <mergeCell ref="R3:R4"/>
    <mergeCell ref="S3:S4"/>
    <mergeCell ref="AA1:AC1"/>
    <mergeCell ref="G1:I1"/>
    <mergeCell ref="B2:F2"/>
    <mergeCell ref="H2:I2"/>
    <mergeCell ref="A3:B4"/>
    <mergeCell ref="F3:F4"/>
    <mergeCell ref="G3:G4"/>
    <mergeCell ref="H3:H4"/>
    <mergeCell ref="I3:I4"/>
    <mergeCell ref="Q1:S1"/>
    <mergeCell ref="AU1:AW1"/>
    <mergeCell ref="AP2:AT2"/>
    <mergeCell ref="AV2:AW2"/>
    <mergeCell ref="AO3:AP4"/>
    <mergeCell ref="AT3:AT4"/>
    <mergeCell ref="AU3:AU4"/>
    <mergeCell ref="AV3:AV4"/>
    <mergeCell ref="AW3:AW4"/>
    <mergeCell ref="V2:Z2"/>
    <mergeCell ref="AB2:AC2"/>
    <mergeCell ref="U3:V4"/>
    <mergeCell ref="Z3:Z4"/>
    <mergeCell ref="AA3:AA4"/>
    <mergeCell ref="AB3:AB4"/>
    <mergeCell ref="AC3:AC4"/>
    <mergeCell ref="BE1:BG1"/>
    <mergeCell ref="AZ2:BD2"/>
    <mergeCell ref="BF2:BG2"/>
    <mergeCell ref="AY3:AZ4"/>
    <mergeCell ref="BD3:BD4"/>
    <mergeCell ref="BE3:BE4"/>
    <mergeCell ref="BF3:BF4"/>
    <mergeCell ref="BG3:BG4"/>
    <mergeCell ref="CS1:CU1"/>
    <mergeCell ref="CN2:CR2"/>
    <mergeCell ref="CT2:CU2"/>
    <mergeCell ref="CM3:CN4"/>
    <mergeCell ref="CR3:CR4"/>
    <mergeCell ref="CS3:CS4"/>
    <mergeCell ref="CT3:CT4"/>
    <mergeCell ref="CU3:CU4"/>
    <mergeCell ref="DC1:DE1"/>
    <mergeCell ref="CX2:DB2"/>
    <mergeCell ref="DD2:DE2"/>
    <mergeCell ref="CW3:CX4"/>
    <mergeCell ref="DB3:DB4"/>
    <mergeCell ref="DC3:DC4"/>
    <mergeCell ref="DD3:DD4"/>
    <mergeCell ref="DE3:DE4"/>
    <mergeCell ref="DM1:DO1"/>
    <mergeCell ref="DH2:DL2"/>
    <mergeCell ref="DN2:DO2"/>
    <mergeCell ref="DG3:DH4"/>
    <mergeCell ref="DL3:DL4"/>
    <mergeCell ref="DM3:DM4"/>
    <mergeCell ref="DN3:DN4"/>
    <mergeCell ref="DO3:DO4"/>
  </mergeCells>
  <pageMargins left="0" right="0" top="0.74803149606299213" bottom="0.74803149606299213" header="0.31496062992125984" footer="0.31496062992125984"/>
  <pageSetup paperSize="9" scale="72" orientation="landscape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Лист50">
    <tabColor rgb="FF00B050"/>
  </sheetPr>
  <dimension ref="A1:DE49"/>
  <sheetViews>
    <sheetView view="pageLayout" topLeftCell="BT1" zoomScale="70" zoomScaleNormal="70" zoomScalePageLayoutView="70" workbookViewId="0">
      <selection activeCell="CI2" sqref="CI2"/>
    </sheetView>
  </sheetViews>
  <sheetFormatPr defaultColWidth="9.140625" defaultRowHeight="12.75"/>
  <cols>
    <col min="1" max="1" width="21.28515625" style="785" customWidth="1"/>
    <col min="2" max="2" width="5.42578125" style="785" customWidth="1"/>
    <col min="3" max="4" width="4.85546875" style="785" hidden="1" customWidth="1"/>
    <col min="5" max="5" width="4.7109375" style="785" customWidth="1"/>
    <col min="6" max="6" width="7.85546875" style="785" customWidth="1"/>
    <col min="7" max="7" width="8.7109375" style="785" customWidth="1"/>
    <col min="8" max="9" width="7.42578125" style="785" customWidth="1"/>
    <col min="10" max="10" width="1.42578125" style="785" customWidth="1"/>
    <col min="11" max="11" width="21.28515625" style="785" customWidth="1"/>
    <col min="12" max="12" width="5.42578125" style="785" customWidth="1"/>
    <col min="13" max="14" width="4.85546875" style="785" hidden="1" customWidth="1"/>
    <col min="15" max="15" width="4.7109375" style="785" customWidth="1"/>
    <col min="16" max="16" width="7.85546875" style="785" customWidth="1"/>
    <col min="17" max="17" width="8.7109375" style="785" customWidth="1"/>
    <col min="18" max="19" width="7.42578125" style="785" customWidth="1"/>
    <col min="20" max="20" width="1.42578125" style="785" customWidth="1"/>
    <col min="21" max="21" width="21.28515625" style="785" customWidth="1"/>
    <col min="22" max="22" width="5.42578125" style="785" customWidth="1"/>
    <col min="23" max="24" width="4.85546875" style="785" hidden="1" customWidth="1"/>
    <col min="25" max="25" width="4.7109375" style="785" customWidth="1"/>
    <col min="26" max="26" width="7.85546875" style="785" customWidth="1"/>
    <col min="27" max="27" width="8.7109375" style="785" customWidth="1"/>
    <col min="28" max="29" width="7.42578125" style="785" customWidth="1"/>
    <col min="30" max="30" width="1.42578125" style="785" customWidth="1"/>
    <col min="31" max="31" width="21.42578125" style="785" customWidth="1"/>
    <col min="32" max="32" width="5.42578125" style="785" customWidth="1"/>
    <col min="33" max="34" width="5.42578125" style="785" hidden="1" customWidth="1"/>
    <col min="35" max="35" width="5.42578125" style="785" customWidth="1"/>
    <col min="36" max="37" width="9.140625" style="785" customWidth="1"/>
    <col min="38" max="39" width="7.42578125" style="785" customWidth="1"/>
    <col min="40" max="40" width="1.5703125" style="785" customWidth="1"/>
    <col min="41" max="41" width="19.42578125" style="785" customWidth="1"/>
    <col min="42" max="42" width="5.42578125" style="785" customWidth="1"/>
    <col min="43" max="44" width="5.42578125" style="785" hidden="1" customWidth="1"/>
    <col min="45" max="45" width="5.42578125" style="785" customWidth="1"/>
    <col min="46" max="47" width="9.140625" style="785" customWidth="1"/>
    <col min="48" max="49" width="7.42578125" style="785" customWidth="1"/>
    <col min="50" max="50" width="1.42578125" style="785" customWidth="1"/>
    <col min="51" max="51" width="19.42578125" style="785" customWidth="1"/>
    <col min="52" max="52" width="5.42578125" style="785" customWidth="1"/>
    <col min="53" max="54" width="5.42578125" style="785" hidden="1" customWidth="1"/>
    <col min="55" max="55" width="5.42578125" style="785" customWidth="1"/>
    <col min="56" max="57" width="9.140625" style="785"/>
    <col min="58" max="59" width="7.42578125" style="785" customWidth="1"/>
    <col min="60" max="60" width="1.7109375" style="785" customWidth="1"/>
    <col min="61" max="61" width="21.42578125" style="785" customWidth="1"/>
    <col min="62" max="62" width="5.42578125" style="785" customWidth="1"/>
    <col min="63" max="64" width="5.42578125" style="785" hidden="1" customWidth="1"/>
    <col min="65" max="65" width="5.42578125" style="785" customWidth="1"/>
    <col min="66" max="67" width="9.140625" style="785"/>
    <col min="68" max="69" width="7.42578125" style="785" customWidth="1"/>
    <col min="70" max="70" width="1.5703125" style="785" customWidth="1"/>
    <col min="71" max="71" width="19.42578125" style="785" customWidth="1"/>
    <col min="72" max="72" width="5.42578125" style="785" customWidth="1"/>
    <col min="73" max="74" width="5.42578125" style="785" hidden="1" customWidth="1"/>
    <col min="75" max="75" width="5.28515625" style="785" customWidth="1"/>
    <col min="76" max="77" width="9.140625" style="785" customWidth="1"/>
    <col min="78" max="79" width="7.42578125" style="785" customWidth="1"/>
    <col min="80" max="80" width="1.42578125" style="785" customWidth="1"/>
    <col min="81" max="81" width="19.42578125" style="785" customWidth="1"/>
    <col min="82" max="82" width="5.28515625" style="785" customWidth="1"/>
    <col min="83" max="84" width="5.42578125" style="785" hidden="1" customWidth="1"/>
    <col min="85" max="85" width="5.42578125" style="785" customWidth="1"/>
    <col min="86" max="86" width="9.140625" style="785" customWidth="1"/>
    <col min="87" max="87" width="8" style="785" customWidth="1"/>
    <col min="88" max="88" width="7" style="785" customWidth="1"/>
    <col min="89" max="89" width="7.42578125" style="785" customWidth="1"/>
    <col min="90" max="90" width="1.42578125" style="785" customWidth="1"/>
    <col min="91" max="91" width="19.42578125" style="785" customWidth="1"/>
    <col min="92" max="92" width="5.42578125" style="785" customWidth="1"/>
    <col min="93" max="94" width="5.42578125" style="785" hidden="1" customWidth="1"/>
    <col min="95" max="95" width="5.42578125" style="785" customWidth="1"/>
    <col min="96" max="97" width="9.140625" style="785" customWidth="1"/>
    <col min="98" max="99" width="7.42578125" style="785" customWidth="1"/>
    <col min="100" max="100" width="1.42578125" style="785" customWidth="1"/>
    <col min="101" max="101" width="19.42578125" style="785" customWidth="1"/>
    <col min="102" max="102" width="5.28515625" style="785" customWidth="1"/>
    <col min="103" max="104" width="5.42578125" style="785" hidden="1" customWidth="1"/>
    <col min="105" max="105" width="5.42578125" style="785" customWidth="1"/>
    <col min="106" max="107" width="9.140625" style="785" customWidth="1"/>
    <col min="108" max="109" width="7.42578125" style="785" customWidth="1"/>
    <col min="110" max="16384" width="9.140625" style="785"/>
  </cols>
  <sheetData>
    <row r="1" spans="1:109" ht="18.75" thickBot="1">
      <c r="A1" s="854" t="s">
        <v>317</v>
      </c>
      <c r="B1" s="855"/>
      <c r="C1" s="855"/>
      <c r="D1" s="855"/>
      <c r="E1" s="855"/>
      <c r="F1" s="855"/>
      <c r="G1" s="4051" t="s">
        <v>487</v>
      </c>
      <c r="H1" s="4052"/>
      <c r="I1" s="4053"/>
      <c r="K1" s="854" t="s">
        <v>317</v>
      </c>
      <c r="L1" s="855"/>
      <c r="M1" s="855"/>
      <c r="N1" s="855"/>
      <c r="O1" s="855"/>
      <c r="P1" s="855"/>
      <c r="Q1" s="4051" t="s">
        <v>488</v>
      </c>
      <c r="R1" s="4052"/>
      <c r="S1" s="4053"/>
      <c r="U1" s="854" t="s">
        <v>317</v>
      </c>
      <c r="V1" s="855"/>
      <c r="W1" s="855"/>
      <c r="X1" s="855"/>
      <c r="Y1" s="855"/>
      <c r="Z1" s="855"/>
      <c r="AA1" s="4051" t="s">
        <v>788</v>
      </c>
      <c r="AB1" s="4052"/>
      <c r="AC1" s="4053"/>
      <c r="AE1" s="854" t="s">
        <v>317</v>
      </c>
      <c r="AF1" s="855"/>
      <c r="AG1" s="855"/>
      <c r="AH1" s="855"/>
      <c r="AI1" s="855"/>
      <c r="AJ1" s="855"/>
      <c r="AK1" s="4051" t="s">
        <v>792</v>
      </c>
      <c r="AL1" s="4052"/>
      <c r="AM1" s="4053"/>
      <c r="AO1" s="854" t="s">
        <v>317</v>
      </c>
      <c r="AP1" s="855"/>
      <c r="AQ1" s="855"/>
      <c r="AR1" s="855"/>
      <c r="AS1" s="855"/>
      <c r="AT1" s="855"/>
      <c r="AU1" s="4051" t="s">
        <v>598</v>
      </c>
      <c r="AV1" s="4052"/>
      <c r="AW1" s="4053"/>
      <c r="AY1" s="854" t="s">
        <v>317</v>
      </c>
      <c r="AZ1" s="855"/>
      <c r="BA1" s="855"/>
      <c r="BB1" s="855"/>
      <c r="BC1" s="855"/>
      <c r="BD1" s="855"/>
      <c r="BE1" s="4051" t="s">
        <v>597</v>
      </c>
      <c r="BF1" s="4052"/>
      <c r="BG1" s="4053"/>
      <c r="BH1"/>
      <c r="BI1" s="854" t="s">
        <v>317</v>
      </c>
      <c r="BJ1" s="855"/>
      <c r="BK1" s="855"/>
      <c r="BL1" s="855"/>
      <c r="BM1" s="855"/>
      <c r="BN1" s="855"/>
      <c r="BO1" s="4051" t="s">
        <v>626</v>
      </c>
      <c r="BP1" s="4052"/>
      <c r="BQ1" s="4053"/>
      <c r="BS1" s="854" t="s">
        <v>317</v>
      </c>
      <c r="BT1" s="855"/>
      <c r="BU1" s="855"/>
      <c r="BV1" s="855"/>
      <c r="BW1" s="855"/>
      <c r="BX1" s="855"/>
      <c r="BY1" s="4051" t="s">
        <v>647</v>
      </c>
      <c r="BZ1" s="4052"/>
      <c r="CA1" s="4053"/>
      <c r="CC1" s="854" t="s">
        <v>317</v>
      </c>
      <c r="CD1" s="855"/>
      <c r="CE1" s="855"/>
      <c r="CF1" s="855"/>
      <c r="CG1" s="855"/>
      <c r="CH1" s="855"/>
      <c r="CI1" s="4051" t="s">
        <v>901</v>
      </c>
      <c r="CJ1" s="4052"/>
      <c r="CK1" s="4053"/>
      <c r="CM1" s="854" t="s">
        <v>317</v>
      </c>
      <c r="CN1" s="855"/>
      <c r="CO1" s="855"/>
      <c r="CP1" s="855"/>
      <c r="CQ1" s="855"/>
      <c r="CR1" s="855"/>
      <c r="CS1" s="4051" t="s">
        <v>808</v>
      </c>
      <c r="CT1" s="4052"/>
      <c r="CU1" s="4053"/>
      <c r="CW1" s="854" t="s">
        <v>317</v>
      </c>
      <c r="CX1" s="855"/>
      <c r="CY1" s="855"/>
      <c r="CZ1" s="855"/>
      <c r="DA1" s="855"/>
      <c r="DB1" s="855"/>
      <c r="DC1" s="4051" t="s">
        <v>870</v>
      </c>
      <c r="DD1" s="4052"/>
      <c r="DE1" s="4053"/>
    </row>
    <row r="2" spans="1:109" ht="38.25" thickBot="1">
      <c r="A2" s="856" t="s">
        <v>61</v>
      </c>
      <c r="B2" s="4059">
        <f>'Оз Основная продукция'!B1</f>
        <v>44606</v>
      </c>
      <c r="C2" s="4060"/>
      <c r="D2" s="4060"/>
      <c r="E2" s="4060"/>
      <c r="F2" s="4061"/>
      <c r="G2" s="857" t="s">
        <v>62</v>
      </c>
      <c r="H2" s="4062">
        <v>0</v>
      </c>
      <c r="I2" s="4063"/>
      <c r="K2" s="856" t="s">
        <v>61</v>
      </c>
      <c r="L2" s="4059">
        <f>B2</f>
        <v>44606</v>
      </c>
      <c r="M2" s="4060"/>
      <c r="N2" s="4060"/>
      <c r="O2" s="4060"/>
      <c r="P2" s="4061"/>
      <c r="Q2" s="857" t="s">
        <v>62</v>
      </c>
      <c r="R2" s="4062">
        <f>H2</f>
        <v>0</v>
      </c>
      <c r="S2" s="4063"/>
      <c r="U2" s="856" t="s">
        <v>61</v>
      </c>
      <c r="V2" s="4059">
        <f>B2</f>
        <v>44606</v>
      </c>
      <c r="W2" s="4060"/>
      <c r="X2" s="4060"/>
      <c r="Y2" s="4060"/>
      <c r="Z2" s="4061"/>
      <c r="AA2" s="857" t="s">
        <v>62</v>
      </c>
      <c r="AB2" s="4062">
        <f>H2</f>
        <v>0</v>
      </c>
      <c r="AC2" s="4063"/>
      <c r="AE2" s="856" t="s">
        <v>61</v>
      </c>
      <c r="AF2" s="4059">
        <f>L2</f>
        <v>44606</v>
      </c>
      <c r="AG2" s="4060"/>
      <c r="AH2" s="4060"/>
      <c r="AI2" s="4060"/>
      <c r="AJ2" s="4061"/>
      <c r="AK2" s="857" t="s">
        <v>62</v>
      </c>
      <c r="AL2" s="4062">
        <f>R2</f>
        <v>0</v>
      </c>
      <c r="AM2" s="4063"/>
      <c r="AO2" s="856" t="s">
        <v>61</v>
      </c>
      <c r="AP2" s="4059">
        <f>V2</f>
        <v>44606</v>
      </c>
      <c r="AQ2" s="4060"/>
      <c r="AR2" s="4060"/>
      <c r="AS2" s="4060"/>
      <c r="AT2" s="4061"/>
      <c r="AU2" s="857" t="s">
        <v>62</v>
      </c>
      <c r="AV2" s="4062">
        <f>AB2</f>
        <v>0</v>
      </c>
      <c r="AW2" s="4063"/>
      <c r="AY2" s="856" t="s">
        <v>61</v>
      </c>
      <c r="AZ2" s="4059">
        <f>AF2</f>
        <v>44606</v>
      </c>
      <c r="BA2" s="4060"/>
      <c r="BB2" s="4060"/>
      <c r="BC2" s="4060"/>
      <c r="BD2" s="4061"/>
      <c r="BE2" s="857" t="s">
        <v>62</v>
      </c>
      <c r="BF2" s="4062">
        <f>AL2</f>
        <v>0</v>
      </c>
      <c r="BG2" s="4063"/>
      <c r="BH2"/>
      <c r="BI2" s="856" t="s">
        <v>61</v>
      </c>
      <c r="BJ2" s="4059">
        <f>B2</f>
        <v>44606</v>
      </c>
      <c r="BK2" s="4060"/>
      <c r="BL2" s="4060"/>
      <c r="BM2" s="4060"/>
      <c r="BN2" s="4061"/>
      <c r="BO2" s="857" t="s">
        <v>62</v>
      </c>
      <c r="BP2" s="4062">
        <f>H2</f>
        <v>0</v>
      </c>
      <c r="BQ2" s="4063"/>
      <c r="BS2" s="856" t="s">
        <v>61</v>
      </c>
      <c r="BT2" s="4059">
        <f>B2</f>
        <v>44606</v>
      </c>
      <c r="BU2" s="4060"/>
      <c r="BV2" s="4060"/>
      <c r="BW2" s="4060"/>
      <c r="BX2" s="4061"/>
      <c r="BY2" s="857" t="s">
        <v>62</v>
      </c>
      <c r="BZ2" s="4062">
        <f>H2</f>
        <v>0</v>
      </c>
      <c r="CA2" s="4063"/>
      <c r="CC2" s="856" t="s">
        <v>61</v>
      </c>
      <c r="CD2" s="4059">
        <f>BJ2</f>
        <v>44606</v>
      </c>
      <c r="CE2" s="4060"/>
      <c r="CF2" s="4060"/>
      <c r="CG2" s="4060"/>
      <c r="CH2" s="4061"/>
      <c r="CI2" s="857" t="s">
        <v>62</v>
      </c>
      <c r="CJ2" s="4062">
        <f>BZ2</f>
        <v>0</v>
      </c>
      <c r="CK2" s="4063"/>
      <c r="CM2" s="856" t="s">
        <v>61</v>
      </c>
      <c r="CN2" s="4059">
        <f>BT2</f>
        <v>44606</v>
      </c>
      <c r="CO2" s="4060"/>
      <c r="CP2" s="4060"/>
      <c r="CQ2" s="4060"/>
      <c r="CR2" s="4061"/>
      <c r="CS2" s="857" t="s">
        <v>62</v>
      </c>
      <c r="CT2" s="4062">
        <f>CJ2</f>
        <v>0</v>
      </c>
      <c r="CU2" s="4063"/>
      <c r="CW2" s="856" t="s">
        <v>61</v>
      </c>
      <c r="CX2" s="4059">
        <f>CD2</f>
        <v>44606</v>
      </c>
      <c r="CY2" s="4060"/>
      <c r="CZ2" s="4060"/>
      <c r="DA2" s="4060"/>
      <c r="DB2" s="4061"/>
      <c r="DC2" s="857" t="s">
        <v>62</v>
      </c>
      <c r="DD2" s="4062">
        <f>CT2</f>
        <v>0</v>
      </c>
      <c r="DE2" s="4063"/>
    </row>
    <row r="3" spans="1:109" ht="12.75" customHeight="1">
      <c r="A3" s="4077" t="s">
        <v>21</v>
      </c>
      <c r="B3" s="4078"/>
      <c r="C3" s="3015"/>
      <c r="D3" s="3015"/>
      <c r="E3" s="3015"/>
      <c r="F3" s="4081" t="s">
        <v>395</v>
      </c>
      <c r="G3" s="4081" t="s">
        <v>394</v>
      </c>
      <c r="H3" s="4081" t="s">
        <v>22</v>
      </c>
      <c r="I3" s="4090" t="s">
        <v>23</v>
      </c>
      <c r="K3" s="4077" t="s">
        <v>21</v>
      </c>
      <c r="L3" s="4078"/>
      <c r="M3" s="3015"/>
      <c r="N3" s="3015"/>
      <c r="O3" s="3015"/>
      <c r="P3" s="4081" t="s">
        <v>395</v>
      </c>
      <c r="Q3" s="4081" t="s">
        <v>394</v>
      </c>
      <c r="R3" s="4081" t="s">
        <v>22</v>
      </c>
      <c r="S3" s="4090" t="s">
        <v>23</v>
      </c>
      <c r="U3" s="4077" t="s">
        <v>21</v>
      </c>
      <c r="V3" s="4078"/>
      <c r="W3" s="3015"/>
      <c r="X3" s="3015"/>
      <c r="Y3" s="3015"/>
      <c r="Z3" s="4081" t="s">
        <v>395</v>
      </c>
      <c r="AA3" s="4081" t="s">
        <v>394</v>
      </c>
      <c r="AB3" s="4081" t="s">
        <v>22</v>
      </c>
      <c r="AC3" s="4090" t="s">
        <v>23</v>
      </c>
      <c r="AE3" s="4077" t="s">
        <v>21</v>
      </c>
      <c r="AF3" s="4078"/>
      <c r="AG3" s="1745"/>
      <c r="AH3" s="1745"/>
      <c r="AI3" s="1745"/>
      <c r="AJ3" s="4081" t="s">
        <v>395</v>
      </c>
      <c r="AK3" s="4081" t="s">
        <v>394</v>
      </c>
      <c r="AL3" s="4081" t="s">
        <v>22</v>
      </c>
      <c r="AM3" s="4090" t="s">
        <v>23</v>
      </c>
      <c r="AO3" s="4077" t="s">
        <v>21</v>
      </c>
      <c r="AP3" s="4078"/>
      <c r="AQ3" s="2118"/>
      <c r="AR3" s="2118"/>
      <c r="AS3" s="2118"/>
      <c r="AT3" s="4081" t="s">
        <v>395</v>
      </c>
      <c r="AU3" s="4081" t="s">
        <v>394</v>
      </c>
      <c r="AV3" s="4081" t="s">
        <v>22</v>
      </c>
      <c r="AW3" s="4090" t="s">
        <v>23</v>
      </c>
      <c r="AY3" s="4077" t="s">
        <v>21</v>
      </c>
      <c r="AZ3" s="4078"/>
      <c r="BA3" s="2118"/>
      <c r="BB3" s="2118"/>
      <c r="BC3" s="2118"/>
      <c r="BD3" s="4081" t="s">
        <v>395</v>
      </c>
      <c r="BE3" s="4081" t="s">
        <v>394</v>
      </c>
      <c r="BF3" s="4081" t="s">
        <v>22</v>
      </c>
      <c r="BG3" s="4090" t="s">
        <v>23</v>
      </c>
      <c r="BH3"/>
      <c r="BI3" s="4077" t="s">
        <v>21</v>
      </c>
      <c r="BJ3" s="4078"/>
      <c r="BK3" s="3015"/>
      <c r="BL3" s="3015"/>
      <c r="BM3" s="3015"/>
      <c r="BN3" s="4081" t="s">
        <v>395</v>
      </c>
      <c r="BO3" s="4081" t="s">
        <v>394</v>
      </c>
      <c r="BP3" s="4081" t="s">
        <v>22</v>
      </c>
      <c r="BQ3" s="4090" t="s">
        <v>23</v>
      </c>
      <c r="BS3" s="4077" t="s">
        <v>21</v>
      </c>
      <c r="BT3" s="4078"/>
      <c r="BU3" s="3015"/>
      <c r="BV3" s="3015"/>
      <c r="BW3" s="3015"/>
      <c r="BX3" s="4081" t="s">
        <v>395</v>
      </c>
      <c r="BY3" s="4081" t="s">
        <v>394</v>
      </c>
      <c r="BZ3" s="4081" t="s">
        <v>22</v>
      </c>
      <c r="CA3" s="4090" t="s">
        <v>23</v>
      </c>
      <c r="CC3" s="4077" t="s">
        <v>21</v>
      </c>
      <c r="CD3" s="4078"/>
      <c r="CE3" s="3015"/>
      <c r="CF3" s="3015"/>
      <c r="CG3" s="3015"/>
      <c r="CH3" s="4081" t="s">
        <v>395</v>
      </c>
      <c r="CI3" s="4081" t="s">
        <v>394</v>
      </c>
      <c r="CJ3" s="4081" t="s">
        <v>22</v>
      </c>
      <c r="CK3" s="4090" t="s">
        <v>23</v>
      </c>
      <c r="CM3" s="4077" t="s">
        <v>21</v>
      </c>
      <c r="CN3" s="4078"/>
      <c r="CO3" s="3015"/>
      <c r="CP3" s="3015"/>
      <c r="CQ3" s="3015"/>
      <c r="CR3" s="4081" t="s">
        <v>395</v>
      </c>
      <c r="CS3" s="4081" t="s">
        <v>394</v>
      </c>
      <c r="CT3" s="4081" t="s">
        <v>22</v>
      </c>
      <c r="CU3" s="4090" t="s">
        <v>23</v>
      </c>
      <c r="CW3" s="4077" t="s">
        <v>21</v>
      </c>
      <c r="CX3" s="4078"/>
      <c r="CY3" s="3395"/>
      <c r="CZ3" s="3395"/>
      <c r="DA3" s="3395"/>
      <c r="DB3" s="4081" t="s">
        <v>395</v>
      </c>
      <c r="DC3" s="4081" t="s">
        <v>394</v>
      </c>
      <c r="DD3" s="4081" t="s">
        <v>22</v>
      </c>
      <c r="DE3" s="4090" t="s">
        <v>23</v>
      </c>
    </row>
    <row r="4" spans="1:109" ht="13.5" thickBot="1">
      <c r="A4" s="4161"/>
      <c r="B4" s="4162"/>
      <c r="C4" s="1449"/>
      <c r="D4" s="1449"/>
      <c r="E4" s="1449" t="s">
        <v>396</v>
      </c>
      <c r="F4" s="5158"/>
      <c r="G4" s="4163"/>
      <c r="H4" s="4163"/>
      <c r="I4" s="5049"/>
      <c r="K4" s="4161"/>
      <c r="L4" s="4162"/>
      <c r="M4" s="1449"/>
      <c r="N4" s="1449"/>
      <c r="O4" s="1449" t="s">
        <v>396</v>
      </c>
      <c r="P4" s="5158"/>
      <c r="Q4" s="4163"/>
      <c r="R4" s="4163"/>
      <c r="S4" s="5049"/>
      <c r="U4" s="4161"/>
      <c r="V4" s="4162"/>
      <c r="W4" s="1449"/>
      <c r="X4" s="1449"/>
      <c r="Y4" s="1449" t="s">
        <v>396</v>
      </c>
      <c r="Z4" s="5158"/>
      <c r="AA4" s="4163"/>
      <c r="AB4" s="4163"/>
      <c r="AC4" s="5049"/>
      <c r="AE4" s="4161"/>
      <c r="AF4" s="4162"/>
      <c r="AG4" s="1449"/>
      <c r="AH4" s="1449"/>
      <c r="AI4" s="1449" t="s">
        <v>396</v>
      </c>
      <c r="AJ4" s="4163"/>
      <c r="AK4" s="4163"/>
      <c r="AL4" s="4163"/>
      <c r="AM4" s="5049"/>
      <c r="AO4" s="4161"/>
      <c r="AP4" s="4162"/>
      <c r="AQ4" s="1449"/>
      <c r="AR4" s="1449"/>
      <c r="AS4" s="1449" t="s">
        <v>396</v>
      </c>
      <c r="AT4" s="4163"/>
      <c r="AU4" s="4163"/>
      <c r="AV4" s="4163"/>
      <c r="AW4" s="5049"/>
      <c r="AY4" s="4161"/>
      <c r="AZ4" s="4162"/>
      <c r="BA4" s="1449"/>
      <c r="BB4" s="1449"/>
      <c r="BC4" s="1449" t="s">
        <v>396</v>
      </c>
      <c r="BD4" s="4163"/>
      <c r="BE4" s="4163"/>
      <c r="BF4" s="4163"/>
      <c r="BG4" s="5049"/>
      <c r="BH4"/>
      <c r="BI4" s="4161"/>
      <c r="BJ4" s="4162"/>
      <c r="BK4" s="1449"/>
      <c r="BL4" s="1449"/>
      <c r="BM4" s="1449" t="s">
        <v>396</v>
      </c>
      <c r="BN4" s="5158"/>
      <c r="BO4" s="4163"/>
      <c r="BP4" s="4163"/>
      <c r="BQ4" s="5049"/>
      <c r="BS4" s="4161"/>
      <c r="BT4" s="4162"/>
      <c r="BU4" s="1449"/>
      <c r="BV4" s="1449"/>
      <c r="BW4" s="1449" t="s">
        <v>396</v>
      </c>
      <c r="BX4" s="5158"/>
      <c r="BY4" s="4163"/>
      <c r="BZ4" s="4163"/>
      <c r="CA4" s="5049"/>
      <c r="CC4" s="4161"/>
      <c r="CD4" s="4162"/>
      <c r="CE4" s="1449"/>
      <c r="CF4" s="1449"/>
      <c r="CG4" s="1449" t="s">
        <v>396</v>
      </c>
      <c r="CH4" s="5158"/>
      <c r="CI4" s="4163"/>
      <c r="CJ4" s="4163"/>
      <c r="CK4" s="5049"/>
      <c r="CM4" s="4161"/>
      <c r="CN4" s="4162"/>
      <c r="CO4" s="1449"/>
      <c r="CP4" s="1449"/>
      <c r="CQ4" s="1449" t="s">
        <v>396</v>
      </c>
      <c r="CR4" s="5158"/>
      <c r="CS4" s="4163"/>
      <c r="CT4" s="4163"/>
      <c r="CU4" s="5049"/>
      <c r="CW4" s="4161"/>
      <c r="CX4" s="4162"/>
      <c r="CY4" s="1449"/>
      <c r="CZ4" s="1449"/>
      <c r="DA4" s="1449" t="s">
        <v>396</v>
      </c>
      <c r="DB4" s="5158"/>
      <c r="DC4" s="4163"/>
      <c r="DD4" s="4163"/>
      <c r="DE4" s="5049"/>
    </row>
    <row r="5" spans="1:109" ht="29.25" customHeight="1">
      <c r="A5" s="1578" t="s">
        <v>767</v>
      </c>
      <c r="B5" s="866" t="s">
        <v>25</v>
      </c>
      <c r="C5" s="866"/>
      <c r="D5" s="866"/>
      <c r="E5" s="866" t="s">
        <v>397</v>
      </c>
      <c r="F5" s="997">
        <f>IF('Оз Основная продукция'!AK5&gt;0,'Оз Основная продукция'!AK5,0)</f>
        <v>0</v>
      </c>
      <c r="G5" s="868"/>
      <c r="H5" s="869"/>
      <c r="I5" s="870"/>
      <c r="J5" s="864"/>
      <c r="K5" s="1578" t="s">
        <v>767</v>
      </c>
      <c r="L5" s="866" t="s">
        <v>25</v>
      </c>
      <c r="M5" s="866"/>
      <c r="N5" s="866"/>
      <c r="O5" s="866" t="s">
        <v>397</v>
      </c>
      <c r="P5" s="997">
        <f>IF('Оз Основная продукция'!AK23&gt;0,'Оз Основная продукция'!AK23,0)</f>
        <v>0</v>
      </c>
      <c r="Q5" s="868"/>
      <c r="R5" s="869"/>
      <c r="S5" s="870"/>
      <c r="T5" s="864"/>
      <c r="U5" s="1578" t="s">
        <v>767</v>
      </c>
      <c r="V5" s="866" t="s">
        <v>25</v>
      </c>
      <c r="W5" s="866"/>
      <c r="X5" s="866"/>
      <c r="Y5" s="866" t="s">
        <v>397</v>
      </c>
      <c r="Z5" s="997">
        <f>IF('Оз Основная продукция'!AK41&gt;0,'Оз Основная продукция'!AK41,0)</f>
        <v>0</v>
      </c>
      <c r="AA5" s="868"/>
      <c r="AB5" s="869"/>
      <c r="AC5" s="870"/>
      <c r="AD5" s="864"/>
      <c r="AE5" s="3069" t="s">
        <v>767</v>
      </c>
      <c r="AF5" s="3016" t="s">
        <v>25</v>
      </c>
      <c r="AG5" s="3016"/>
      <c r="AH5" s="3016"/>
      <c r="AI5" s="3016" t="s">
        <v>397</v>
      </c>
      <c r="AJ5" s="990">
        <f>'Оз Основная продукция'!AK59</f>
        <v>0</v>
      </c>
      <c r="AK5" s="861"/>
      <c r="AL5" s="862"/>
      <c r="AM5" s="863"/>
      <c r="AN5" s="864"/>
      <c r="AO5" s="3069" t="s">
        <v>767</v>
      </c>
      <c r="AP5" s="3016" t="s">
        <v>25</v>
      </c>
      <c r="AQ5" s="3016"/>
      <c r="AR5" s="3016"/>
      <c r="AS5" s="3016" t="s">
        <v>397</v>
      </c>
      <c r="AT5" s="990">
        <f>'Оз Основная продукция'!AK77</f>
        <v>0</v>
      </c>
      <c r="AU5" s="861"/>
      <c r="AV5" s="862"/>
      <c r="AW5" s="863"/>
      <c r="AX5" s="864"/>
      <c r="AY5" s="3069" t="s">
        <v>767</v>
      </c>
      <c r="AZ5" s="3016" t="s">
        <v>25</v>
      </c>
      <c r="BA5" s="3016"/>
      <c r="BB5" s="3016"/>
      <c r="BC5" s="3016" t="s">
        <v>397</v>
      </c>
      <c r="BD5" s="990">
        <f>IF('Оз Основная продукция'!AK95&gt;0,'Оз Основная продукция'!AK95,0)</f>
        <v>0</v>
      </c>
      <c r="BE5" s="861"/>
      <c r="BF5" s="862"/>
      <c r="BG5" s="863"/>
      <c r="BH5"/>
      <c r="BI5" s="1578" t="s">
        <v>767</v>
      </c>
      <c r="BJ5" s="866" t="s">
        <v>25</v>
      </c>
      <c r="BK5" s="866"/>
      <c r="BL5" s="866"/>
      <c r="BM5" s="866" t="s">
        <v>397</v>
      </c>
      <c r="BN5" s="997">
        <f>IF('Оз Основная продукция'!AK113&gt;0,'Оз Основная продукция'!AK113,0)</f>
        <v>0</v>
      </c>
      <c r="BO5" s="868"/>
      <c r="BP5" s="869"/>
      <c r="BQ5" s="870"/>
      <c r="BR5" s="864"/>
      <c r="BS5" s="1578" t="s">
        <v>767</v>
      </c>
      <c r="BT5" s="866" t="s">
        <v>25</v>
      </c>
      <c r="BU5" s="866"/>
      <c r="BV5" s="866"/>
      <c r="BW5" s="866" t="s">
        <v>397</v>
      </c>
      <c r="BX5" s="997">
        <f>IF('Оз Основная продукция'!AK131&gt;0,'Оз Основная продукция'!AK131,0)</f>
        <v>0</v>
      </c>
      <c r="BY5" s="868"/>
      <c r="BZ5" s="869"/>
      <c r="CA5" s="870"/>
      <c r="CB5" s="864"/>
      <c r="CC5" s="1578" t="s">
        <v>767</v>
      </c>
      <c r="CD5" s="866" t="s">
        <v>25</v>
      </c>
      <c r="CE5" s="866"/>
      <c r="CF5" s="866"/>
      <c r="CG5" s="866" t="s">
        <v>397</v>
      </c>
      <c r="CH5" s="997">
        <f>'Оз Основная продукция'!AK149</f>
        <v>0</v>
      </c>
      <c r="CI5" s="868"/>
      <c r="CJ5" s="869"/>
      <c r="CK5" s="870"/>
      <c r="CL5" s="864"/>
      <c r="CM5" s="1578" t="s">
        <v>767</v>
      </c>
      <c r="CN5" s="866" t="s">
        <v>25</v>
      </c>
      <c r="CO5" s="866"/>
      <c r="CP5" s="866"/>
      <c r="CQ5" s="866" t="s">
        <v>397</v>
      </c>
      <c r="CR5" s="997">
        <f>'Оз Основная продукция'!AK167</f>
        <v>0</v>
      </c>
      <c r="CS5" s="868"/>
      <c r="CT5" s="869"/>
      <c r="CU5" s="870"/>
      <c r="CV5" s="864"/>
      <c r="CW5" s="1578" t="s">
        <v>767</v>
      </c>
      <c r="CX5" s="866" t="s">
        <v>25</v>
      </c>
      <c r="CY5" s="866"/>
      <c r="CZ5" s="866"/>
      <c r="DA5" s="866" t="s">
        <v>397</v>
      </c>
      <c r="DB5" s="997">
        <f>'Оз Основная продукция'!AK185</f>
        <v>0</v>
      </c>
      <c r="DC5" s="868"/>
      <c r="DD5" s="869"/>
      <c r="DE5" s="870"/>
    </row>
    <row r="6" spans="1:109" s="864" customFormat="1" ht="27.75" customHeight="1">
      <c r="A6" s="1578" t="s">
        <v>455</v>
      </c>
      <c r="B6" s="866" t="s">
        <v>25</v>
      </c>
      <c r="C6" s="866"/>
      <c r="D6" s="866"/>
      <c r="E6" s="866" t="s">
        <v>397</v>
      </c>
      <c r="F6" s="997">
        <f>IF('Оз Основная продукция'!AK6&gt;0,'Оз Основная продукция'!AK6,0)</f>
        <v>0</v>
      </c>
      <c r="G6" s="868"/>
      <c r="H6" s="869"/>
      <c r="I6" s="870"/>
      <c r="K6" s="1578" t="s">
        <v>455</v>
      </c>
      <c r="L6" s="866" t="s">
        <v>25</v>
      </c>
      <c r="M6" s="866"/>
      <c r="N6" s="866"/>
      <c r="O6" s="866" t="s">
        <v>397</v>
      </c>
      <c r="P6" s="997">
        <f>IF('Оз Основная продукция'!AK24&gt;0,'Оз Основная продукция'!AK24,0)</f>
        <v>0</v>
      </c>
      <c r="Q6" s="868"/>
      <c r="R6" s="869"/>
      <c r="S6" s="870"/>
      <c r="U6" s="1578" t="s">
        <v>455</v>
      </c>
      <c r="V6" s="866" t="s">
        <v>25</v>
      </c>
      <c r="W6" s="866"/>
      <c r="X6" s="866"/>
      <c r="Y6" s="866" t="s">
        <v>397</v>
      </c>
      <c r="Z6" s="997">
        <f>IF('Оз Основная продукция'!AK42&gt;0,'Оз Основная продукция'!AK42,0)</f>
        <v>0</v>
      </c>
      <c r="AA6" s="868"/>
      <c r="AB6" s="869"/>
      <c r="AC6" s="870"/>
      <c r="AE6" s="1578" t="s">
        <v>455</v>
      </c>
      <c r="AF6" s="866" t="s">
        <v>25</v>
      </c>
      <c r="AG6" s="866"/>
      <c r="AH6" s="866"/>
      <c r="AI6" s="866" t="s">
        <v>397</v>
      </c>
      <c r="AJ6" s="997">
        <f>'Оз Основная продукция'!AK60</f>
        <v>0</v>
      </c>
      <c r="AK6" s="868"/>
      <c r="AL6" s="869"/>
      <c r="AM6" s="870"/>
      <c r="AO6" s="1578" t="s">
        <v>455</v>
      </c>
      <c r="AP6" s="866" t="s">
        <v>25</v>
      </c>
      <c r="AQ6" s="866"/>
      <c r="AR6" s="866"/>
      <c r="AS6" s="866" t="s">
        <v>397</v>
      </c>
      <c r="AT6" s="997">
        <f>'Оз Основная продукция'!AK78</f>
        <v>0</v>
      </c>
      <c r="AU6" s="868"/>
      <c r="AV6" s="869"/>
      <c r="AW6" s="870"/>
      <c r="AY6" s="1578" t="s">
        <v>455</v>
      </c>
      <c r="AZ6" s="866" t="s">
        <v>25</v>
      </c>
      <c r="BA6" s="866"/>
      <c r="BB6" s="866"/>
      <c r="BC6" s="866" t="s">
        <v>397</v>
      </c>
      <c r="BD6" s="997">
        <f>IF('Оз Основная продукция'!AK96&gt;0,'Оз Основная продукция'!AK96,0)</f>
        <v>0</v>
      </c>
      <c r="BE6" s="868"/>
      <c r="BF6" s="869"/>
      <c r="BG6" s="870"/>
      <c r="BH6"/>
      <c r="BI6" s="1578" t="s">
        <v>455</v>
      </c>
      <c r="BJ6" s="866" t="s">
        <v>25</v>
      </c>
      <c r="BK6" s="866"/>
      <c r="BL6" s="866"/>
      <c r="BM6" s="866" t="s">
        <v>397</v>
      </c>
      <c r="BN6" s="997">
        <f>IF('Оз Основная продукция'!AK114&gt;0,'Оз Основная продукция'!AK114,0)</f>
        <v>0</v>
      </c>
      <c r="BO6" s="868"/>
      <c r="BP6" s="869"/>
      <c r="BQ6" s="870"/>
      <c r="BS6" s="1578" t="s">
        <v>455</v>
      </c>
      <c r="BT6" s="866" t="s">
        <v>25</v>
      </c>
      <c r="BU6" s="866"/>
      <c r="BV6" s="866"/>
      <c r="BW6" s="866" t="s">
        <v>397</v>
      </c>
      <c r="BX6" s="997">
        <f>IF('Оз Основная продукция'!AK132&gt;0,'Оз Основная продукция'!AK132,0)</f>
        <v>0</v>
      </c>
      <c r="BY6" s="868"/>
      <c r="BZ6" s="869"/>
      <c r="CA6" s="870"/>
      <c r="CC6" s="1578" t="s">
        <v>455</v>
      </c>
      <c r="CD6" s="866" t="s">
        <v>25</v>
      </c>
      <c r="CE6" s="866"/>
      <c r="CF6" s="866"/>
      <c r="CG6" s="866" t="s">
        <v>397</v>
      </c>
      <c r="CH6" s="997">
        <f>'Оз Основная продукция'!AK150</f>
        <v>0</v>
      </c>
      <c r="CI6" s="868"/>
      <c r="CJ6" s="869"/>
      <c r="CK6" s="870"/>
      <c r="CM6" s="1578" t="s">
        <v>455</v>
      </c>
      <c r="CN6" s="866" t="s">
        <v>25</v>
      </c>
      <c r="CO6" s="866"/>
      <c r="CP6" s="866"/>
      <c r="CQ6" s="866" t="s">
        <v>397</v>
      </c>
      <c r="CR6" s="997">
        <f>'Оз Основная продукция'!AK168</f>
        <v>0</v>
      </c>
      <c r="CS6" s="868"/>
      <c r="CT6" s="869"/>
      <c r="CU6" s="870"/>
      <c r="CW6" s="1578" t="s">
        <v>455</v>
      </c>
      <c r="CX6" s="866" t="s">
        <v>25</v>
      </c>
      <c r="CY6" s="866"/>
      <c r="CZ6" s="866"/>
      <c r="DA6" s="866" t="s">
        <v>397</v>
      </c>
      <c r="DB6" s="997">
        <f>'Оз Основная продукция'!AK186</f>
        <v>0</v>
      </c>
      <c r="DC6" s="868"/>
      <c r="DD6" s="869"/>
      <c r="DE6" s="870"/>
    </row>
    <row r="7" spans="1:109" s="864" customFormat="1" ht="27.75" customHeight="1">
      <c r="A7" s="1578" t="s">
        <v>24</v>
      </c>
      <c r="B7" s="866" t="s">
        <v>25</v>
      </c>
      <c r="C7" s="866"/>
      <c r="D7" s="866"/>
      <c r="E7" s="866" t="s">
        <v>397</v>
      </c>
      <c r="F7" s="1030">
        <f>IF('Оз Основная продукция'!AK7&gt;0,'Оз Основная продукция'!AK7,0)</f>
        <v>0</v>
      </c>
      <c r="G7" s="868"/>
      <c r="H7" s="869"/>
      <c r="I7" s="870"/>
      <c r="K7" s="1578" t="s">
        <v>24</v>
      </c>
      <c r="L7" s="866" t="s">
        <v>25</v>
      </c>
      <c r="M7" s="866"/>
      <c r="N7" s="866"/>
      <c r="O7" s="866" t="s">
        <v>397</v>
      </c>
      <c r="P7" s="997">
        <f>IF('Оз Основная продукция'!AK25&gt;0,'Оз Основная продукция'!AK25,0)</f>
        <v>0</v>
      </c>
      <c r="Q7" s="868"/>
      <c r="R7" s="869"/>
      <c r="S7" s="870"/>
      <c r="U7" s="1578" t="s">
        <v>24</v>
      </c>
      <c r="V7" s="866" t="s">
        <v>25</v>
      </c>
      <c r="W7" s="866"/>
      <c r="X7" s="866"/>
      <c r="Y7" s="866" t="s">
        <v>397</v>
      </c>
      <c r="Z7" s="997">
        <f>IF('Оз Основная продукция'!AK43&gt;0,'Оз Основная продукция'!AK43,0)</f>
        <v>0</v>
      </c>
      <c r="AA7" s="868"/>
      <c r="AB7" s="869"/>
      <c r="AC7" s="870"/>
      <c r="AE7" s="1578" t="s">
        <v>24</v>
      </c>
      <c r="AF7" s="866" t="s">
        <v>25</v>
      </c>
      <c r="AG7" s="866"/>
      <c r="AH7" s="866"/>
      <c r="AI7" s="866" t="s">
        <v>397</v>
      </c>
      <c r="AJ7" s="997">
        <f>'Оз Основная продукция'!AK61</f>
        <v>0</v>
      </c>
      <c r="AK7" s="868"/>
      <c r="AL7" s="869"/>
      <c r="AM7" s="870"/>
      <c r="AO7" s="1578" t="s">
        <v>24</v>
      </c>
      <c r="AP7" s="866" t="s">
        <v>25</v>
      </c>
      <c r="AQ7" s="866"/>
      <c r="AR7" s="866"/>
      <c r="AS7" s="866" t="s">
        <v>397</v>
      </c>
      <c r="AT7" s="997">
        <f>'Оз Основная продукция'!AK79</f>
        <v>0</v>
      </c>
      <c r="AU7" s="868"/>
      <c r="AV7" s="869"/>
      <c r="AW7" s="870"/>
      <c r="AY7" s="1578" t="s">
        <v>24</v>
      </c>
      <c r="AZ7" s="866" t="s">
        <v>25</v>
      </c>
      <c r="BA7" s="866"/>
      <c r="BB7" s="866"/>
      <c r="BC7" s="866" t="s">
        <v>397</v>
      </c>
      <c r="BD7" s="997">
        <f>IF('Оз Основная продукция'!AK97&gt;0,'Оз Основная продукция'!AK97,0)</f>
        <v>0</v>
      </c>
      <c r="BE7" s="868"/>
      <c r="BF7" s="869"/>
      <c r="BG7" s="870"/>
      <c r="BH7"/>
      <c r="BI7" s="1578" t="s">
        <v>24</v>
      </c>
      <c r="BJ7" s="866" t="s">
        <v>25</v>
      </c>
      <c r="BK7" s="866"/>
      <c r="BL7" s="866"/>
      <c r="BM7" s="866" t="s">
        <v>397</v>
      </c>
      <c r="BN7" s="997">
        <f>IF('Оз Основная продукция'!AK115&gt;0,'Оз Основная продукция'!AK115,0)</f>
        <v>0</v>
      </c>
      <c r="BO7" s="868"/>
      <c r="BP7" s="869"/>
      <c r="BQ7" s="870"/>
      <c r="BS7" s="1578" t="s">
        <v>24</v>
      </c>
      <c r="BT7" s="866" t="s">
        <v>25</v>
      </c>
      <c r="BU7" s="866"/>
      <c r="BV7" s="866"/>
      <c r="BW7" s="866" t="s">
        <v>397</v>
      </c>
      <c r="BX7" s="997">
        <f>IF('Оз Основная продукция'!AK133&gt;0,'Оз Основная продукция'!AK133,0)</f>
        <v>0</v>
      </c>
      <c r="BY7" s="868"/>
      <c r="BZ7" s="869"/>
      <c r="CA7" s="870"/>
      <c r="CC7" s="1578" t="s">
        <v>24</v>
      </c>
      <c r="CD7" s="866" t="s">
        <v>25</v>
      </c>
      <c r="CE7" s="866"/>
      <c r="CF7" s="866"/>
      <c r="CG7" s="866" t="s">
        <v>397</v>
      </c>
      <c r="CH7" s="997">
        <f>'Оз Основная продукция'!AK151</f>
        <v>0</v>
      </c>
      <c r="CI7" s="868"/>
      <c r="CJ7" s="869"/>
      <c r="CK7" s="870"/>
      <c r="CM7" s="1578" t="s">
        <v>24</v>
      </c>
      <c r="CN7" s="866" t="s">
        <v>25</v>
      </c>
      <c r="CO7" s="866"/>
      <c r="CP7" s="866"/>
      <c r="CQ7" s="866" t="s">
        <v>397</v>
      </c>
      <c r="CR7" s="997">
        <f>'Оз Основная продукция'!AK169</f>
        <v>0</v>
      </c>
      <c r="CS7" s="868"/>
      <c r="CT7" s="869"/>
      <c r="CU7" s="870"/>
      <c r="CW7" s="1578" t="s">
        <v>24</v>
      </c>
      <c r="CX7" s="866" t="s">
        <v>25</v>
      </c>
      <c r="CY7" s="866"/>
      <c r="CZ7" s="866"/>
      <c r="DA7" s="866" t="s">
        <v>397</v>
      </c>
      <c r="DB7" s="997">
        <f>'Оз Основная продукция'!AK187</f>
        <v>0</v>
      </c>
      <c r="DC7" s="868"/>
      <c r="DD7" s="869"/>
      <c r="DE7" s="870"/>
    </row>
    <row r="8" spans="1:109" s="864" customFormat="1" ht="27.75" customHeight="1">
      <c r="A8" s="1578" t="s">
        <v>456</v>
      </c>
      <c r="B8" s="866" t="s">
        <v>25</v>
      </c>
      <c r="C8" s="866"/>
      <c r="D8" s="866"/>
      <c r="E8" s="866" t="s">
        <v>397</v>
      </c>
      <c r="F8" s="1030">
        <f>IF('Оз Основная продукция'!AK8&gt;0,'Оз Основная продукция'!AK8,0)</f>
        <v>0</v>
      </c>
      <c r="G8" s="877"/>
      <c r="H8" s="869"/>
      <c r="I8" s="870"/>
      <c r="K8" s="1578" t="s">
        <v>456</v>
      </c>
      <c r="L8" s="866" t="s">
        <v>25</v>
      </c>
      <c r="M8" s="866"/>
      <c r="N8" s="866"/>
      <c r="O8" s="866" t="s">
        <v>397</v>
      </c>
      <c r="P8" s="997">
        <f>IF('Оз Основная продукция'!AK26&gt;0,'Оз Основная продукция'!AK26,0)</f>
        <v>0</v>
      </c>
      <c r="Q8" s="877"/>
      <c r="R8" s="869"/>
      <c r="S8" s="870"/>
      <c r="U8" s="1578" t="s">
        <v>456</v>
      </c>
      <c r="V8" s="866" t="s">
        <v>25</v>
      </c>
      <c r="W8" s="866"/>
      <c r="X8" s="866"/>
      <c r="Y8" s="866" t="s">
        <v>397</v>
      </c>
      <c r="Z8" s="997">
        <f>IF('Оз Основная продукция'!AK44&gt;0,'Оз Основная продукция'!AK44,0)</f>
        <v>0</v>
      </c>
      <c r="AA8" s="877"/>
      <c r="AB8" s="869"/>
      <c r="AC8" s="870"/>
      <c r="AE8" s="1578" t="s">
        <v>456</v>
      </c>
      <c r="AF8" s="866" t="s">
        <v>25</v>
      </c>
      <c r="AG8" s="866"/>
      <c r="AH8" s="866"/>
      <c r="AI8" s="866" t="s">
        <v>397</v>
      </c>
      <c r="AJ8" s="997">
        <f>'Оз Основная продукция'!AK62</f>
        <v>0</v>
      </c>
      <c r="AK8" s="877"/>
      <c r="AL8" s="869"/>
      <c r="AM8" s="870"/>
      <c r="AO8" s="1578" t="s">
        <v>456</v>
      </c>
      <c r="AP8" s="866" t="s">
        <v>25</v>
      </c>
      <c r="AQ8" s="866"/>
      <c r="AR8" s="866"/>
      <c r="AS8" s="866" t="s">
        <v>397</v>
      </c>
      <c r="AT8" s="997">
        <f>'Оз Основная продукция'!AK80</f>
        <v>0</v>
      </c>
      <c r="AU8" s="877"/>
      <c r="AV8" s="869"/>
      <c r="AW8" s="870"/>
      <c r="AY8" s="1578" t="s">
        <v>456</v>
      </c>
      <c r="AZ8" s="866" t="s">
        <v>25</v>
      </c>
      <c r="BA8" s="866"/>
      <c r="BB8" s="866"/>
      <c r="BC8" s="866" t="s">
        <v>397</v>
      </c>
      <c r="BD8" s="997">
        <f>IF('Оз Основная продукция'!AK98&gt;0,'Оз Основная продукция'!AK98,0)</f>
        <v>0</v>
      </c>
      <c r="BE8" s="877"/>
      <c r="BF8" s="869"/>
      <c r="BG8" s="870"/>
      <c r="BH8"/>
      <c r="BI8" s="1578" t="s">
        <v>456</v>
      </c>
      <c r="BJ8" s="866" t="s">
        <v>25</v>
      </c>
      <c r="BK8" s="866"/>
      <c r="BL8" s="866"/>
      <c r="BM8" s="866" t="s">
        <v>397</v>
      </c>
      <c r="BN8" s="997">
        <f>IF('Оз Основная продукция'!AK116&gt;0,'Оз Основная продукция'!AK116,0)</f>
        <v>0</v>
      </c>
      <c r="BO8" s="877"/>
      <c r="BP8" s="869"/>
      <c r="BQ8" s="870"/>
      <c r="BS8" s="1578" t="s">
        <v>456</v>
      </c>
      <c r="BT8" s="866" t="s">
        <v>25</v>
      </c>
      <c r="BU8" s="866"/>
      <c r="BV8" s="866"/>
      <c r="BW8" s="866" t="s">
        <v>397</v>
      </c>
      <c r="BX8" s="997">
        <f>IF('Оз Основная продукция'!AK134&gt;0,'Оз Основная продукция'!AK134,0)</f>
        <v>0</v>
      </c>
      <c r="BY8" s="877"/>
      <c r="BZ8" s="869"/>
      <c r="CA8" s="870"/>
      <c r="CC8" s="1578" t="s">
        <v>456</v>
      </c>
      <c r="CD8" s="866" t="s">
        <v>25</v>
      </c>
      <c r="CE8" s="866"/>
      <c r="CF8" s="866"/>
      <c r="CG8" s="866" t="s">
        <v>397</v>
      </c>
      <c r="CH8" s="997">
        <f>'Оз Основная продукция'!AK152</f>
        <v>0</v>
      </c>
      <c r="CI8" s="877"/>
      <c r="CJ8" s="869"/>
      <c r="CK8" s="870"/>
      <c r="CM8" s="1578" t="s">
        <v>456</v>
      </c>
      <c r="CN8" s="866" t="s">
        <v>25</v>
      </c>
      <c r="CO8" s="866"/>
      <c r="CP8" s="866"/>
      <c r="CQ8" s="866" t="s">
        <v>397</v>
      </c>
      <c r="CR8" s="997">
        <f>'Оз Основная продукция'!AK170</f>
        <v>0</v>
      </c>
      <c r="CS8" s="877"/>
      <c r="CT8" s="869"/>
      <c r="CU8" s="870"/>
      <c r="CW8" s="1578" t="s">
        <v>456</v>
      </c>
      <c r="CX8" s="866" t="s">
        <v>25</v>
      </c>
      <c r="CY8" s="866"/>
      <c r="CZ8" s="866"/>
      <c r="DA8" s="866" t="s">
        <v>397</v>
      </c>
      <c r="DB8" s="997">
        <f>'Оз Основная продукция'!AK188</f>
        <v>0</v>
      </c>
      <c r="DC8" s="877"/>
      <c r="DD8" s="869"/>
      <c r="DE8" s="870"/>
    </row>
    <row r="9" spans="1:109" s="864" customFormat="1" ht="27.75" customHeight="1">
      <c r="A9" s="1578" t="s">
        <v>457</v>
      </c>
      <c r="B9" s="866" t="s">
        <v>25</v>
      </c>
      <c r="C9" s="866"/>
      <c r="D9" s="866"/>
      <c r="E9" s="866" t="s">
        <v>397</v>
      </c>
      <c r="F9" s="997">
        <f>IF('Оз Основная продукция'!AK9&gt;0,'Оз Основная продукция'!AK9,0)</f>
        <v>0</v>
      </c>
      <c r="G9" s="877"/>
      <c r="H9" s="869"/>
      <c r="I9" s="870"/>
      <c r="K9" s="3373" t="s">
        <v>457</v>
      </c>
      <c r="L9" s="882" t="s">
        <v>25</v>
      </c>
      <c r="M9" s="882"/>
      <c r="N9" s="882"/>
      <c r="O9" s="882" t="s">
        <v>397</v>
      </c>
      <c r="P9" s="1262">
        <f>IF('Оз Основная продукция'!AK27&gt;0,'Оз Основная продукция'!AK27,0)</f>
        <v>0</v>
      </c>
      <c r="Q9" s="936"/>
      <c r="R9" s="937"/>
      <c r="S9" s="938"/>
      <c r="U9" s="1578" t="s">
        <v>457</v>
      </c>
      <c r="V9" s="866" t="s">
        <v>25</v>
      </c>
      <c r="W9" s="866"/>
      <c r="X9" s="866"/>
      <c r="Y9" s="866" t="s">
        <v>397</v>
      </c>
      <c r="Z9" s="997">
        <f>IF('Оз Основная продукция'!AK45&gt;0,'Оз Основная продукция'!AK45,0)</f>
        <v>0</v>
      </c>
      <c r="AA9" s="877"/>
      <c r="AB9" s="869"/>
      <c r="AC9" s="870"/>
      <c r="AE9" s="1578" t="s">
        <v>457</v>
      </c>
      <c r="AF9" s="866" t="s">
        <v>25</v>
      </c>
      <c r="AG9" s="866"/>
      <c r="AH9" s="866"/>
      <c r="AI9" s="866" t="s">
        <v>397</v>
      </c>
      <c r="AJ9" s="997">
        <f>'Оз Основная продукция'!AK63</f>
        <v>0</v>
      </c>
      <c r="AK9" s="877"/>
      <c r="AL9" s="869"/>
      <c r="AM9" s="870"/>
      <c r="AO9" s="1578" t="s">
        <v>457</v>
      </c>
      <c r="AP9" s="866" t="s">
        <v>25</v>
      </c>
      <c r="AQ9" s="866"/>
      <c r="AR9" s="866"/>
      <c r="AS9" s="866" t="s">
        <v>397</v>
      </c>
      <c r="AT9" s="997">
        <f>'Оз Основная продукция'!AK81</f>
        <v>0</v>
      </c>
      <c r="AU9" s="877"/>
      <c r="AV9" s="869"/>
      <c r="AW9" s="870"/>
      <c r="AY9" s="1578" t="s">
        <v>457</v>
      </c>
      <c r="AZ9" s="866" t="s">
        <v>25</v>
      </c>
      <c r="BA9" s="866"/>
      <c r="BB9" s="866"/>
      <c r="BC9" s="866" t="s">
        <v>397</v>
      </c>
      <c r="BD9" s="997">
        <f>IF('Оз Основная продукция'!AK99&gt;0,'Оз Основная продукция'!AK99,0)</f>
        <v>0</v>
      </c>
      <c r="BE9" s="877"/>
      <c r="BF9" s="869"/>
      <c r="BG9" s="870"/>
      <c r="BH9"/>
      <c r="BI9" s="1578" t="s">
        <v>457</v>
      </c>
      <c r="BJ9" s="866" t="s">
        <v>25</v>
      </c>
      <c r="BK9" s="866"/>
      <c r="BL9" s="866"/>
      <c r="BM9" s="866" t="s">
        <v>397</v>
      </c>
      <c r="BN9" s="997">
        <f>IF('Оз Основная продукция'!AK117&gt;0,'Оз Основная продукция'!AK117,0)</f>
        <v>0</v>
      </c>
      <c r="BO9" s="877"/>
      <c r="BP9" s="869"/>
      <c r="BQ9" s="870"/>
      <c r="BS9" s="1578" t="s">
        <v>457</v>
      </c>
      <c r="BT9" s="866" t="s">
        <v>25</v>
      </c>
      <c r="BU9" s="866"/>
      <c r="BV9" s="866"/>
      <c r="BW9" s="866" t="s">
        <v>397</v>
      </c>
      <c r="BX9" s="997">
        <f>IF('Оз Основная продукция'!AK135&gt;0,'Оз Основная продукция'!AK135,0)</f>
        <v>0</v>
      </c>
      <c r="BY9" s="877"/>
      <c r="BZ9" s="869"/>
      <c r="CA9" s="870"/>
      <c r="CC9" s="1578" t="s">
        <v>457</v>
      </c>
      <c r="CD9" s="866" t="s">
        <v>25</v>
      </c>
      <c r="CE9" s="866"/>
      <c r="CF9" s="866"/>
      <c r="CG9" s="866" t="s">
        <v>397</v>
      </c>
      <c r="CH9" s="997">
        <f>'Оз Основная продукция'!AK153</f>
        <v>0</v>
      </c>
      <c r="CI9" s="877"/>
      <c r="CJ9" s="869"/>
      <c r="CK9" s="870"/>
      <c r="CM9" s="1578" t="s">
        <v>457</v>
      </c>
      <c r="CN9" s="866" t="s">
        <v>25</v>
      </c>
      <c r="CO9" s="866"/>
      <c r="CP9" s="866"/>
      <c r="CQ9" s="866" t="s">
        <v>397</v>
      </c>
      <c r="CR9" s="997">
        <f>'Оз Основная продукция'!AK171</f>
        <v>0</v>
      </c>
      <c r="CS9" s="877"/>
      <c r="CT9" s="869"/>
      <c r="CU9" s="870"/>
      <c r="CW9" s="1578" t="s">
        <v>457</v>
      </c>
      <c r="CX9" s="866" t="s">
        <v>25</v>
      </c>
      <c r="CY9" s="866"/>
      <c r="CZ9" s="866"/>
      <c r="DA9" s="866" t="s">
        <v>397</v>
      </c>
      <c r="DB9" s="997">
        <f>'Оз Основная продукция'!AK189</f>
        <v>0</v>
      </c>
      <c r="DC9" s="877"/>
      <c r="DD9" s="869"/>
      <c r="DE9" s="870"/>
    </row>
    <row r="10" spans="1:109" s="864" customFormat="1" ht="27.75" customHeight="1">
      <c r="A10" s="1576" t="s">
        <v>768</v>
      </c>
      <c r="B10" s="866" t="s">
        <v>25</v>
      </c>
      <c r="C10" s="866"/>
      <c r="D10" s="866"/>
      <c r="E10" s="866" t="s">
        <v>397</v>
      </c>
      <c r="F10" s="1030">
        <f>IF('Оз Основная продукция'!AK10&gt;0,'Оз Основная продукция'!AK10,0)</f>
        <v>0</v>
      </c>
      <c r="G10" s="877"/>
      <c r="H10" s="869"/>
      <c r="I10" s="869"/>
      <c r="K10" s="1576" t="s">
        <v>768</v>
      </c>
      <c r="L10" s="866" t="s">
        <v>25</v>
      </c>
      <c r="M10" s="866"/>
      <c r="N10" s="866"/>
      <c r="O10" s="866" t="s">
        <v>397</v>
      </c>
      <c r="P10" s="1030">
        <f>IF('Оз Основная продукция'!AK28&gt;0,'Оз Основная продукция'!AK28,0)</f>
        <v>0</v>
      </c>
      <c r="Q10" s="877"/>
      <c r="R10" s="869"/>
      <c r="S10" s="869"/>
      <c r="T10" s="3376"/>
      <c r="U10" s="1576" t="s">
        <v>768</v>
      </c>
      <c r="V10" s="866" t="s">
        <v>25</v>
      </c>
      <c r="W10" s="866"/>
      <c r="X10" s="866"/>
      <c r="Y10" s="866" t="s">
        <v>397</v>
      </c>
      <c r="Z10" s="1030">
        <f>IF('Оз Основная продукция'!AK46&gt;0,'Оз Основная продукция'!AK46,0)</f>
        <v>0</v>
      </c>
      <c r="AA10" s="877"/>
      <c r="AB10" s="869"/>
      <c r="AC10" s="869"/>
      <c r="AE10" s="1576" t="s">
        <v>768</v>
      </c>
      <c r="AF10" s="866" t="s">
        <v>25</v>
      </c>
      <c r="AG10" s="866"/>
      <c r="AH10" s="866"/>
      <c r="AI10" s="866" t="s">
        <v>397</v>
      </c>
      <c r="AJ10" s="1030">
        <f>'Оз Основная продукция'!AK64</f>
        <v>0</v>
      </c>
      <c r="AK10" s="877"/>
      <c r="AL10" s="869"/>
      <c r="AM10" s="869"/>
      <c r="AO10" s="1576" t="s">
        <v>768</v>
      </c>
      <c r="AP10" s="866" t="s">
        <v>25</v>
      </c>
      <c r="AQ10" s="866"/>
      <c r="AR10" s="866"/>
      <c r="AS10" s="866" t="s">
        <v>397</v>
      </c>
      <c r="AT10" s="1030">
        <f>'Оз Основная продукция'!AK82</f>
        <v>0</v>
      </c>
      <c r="AU10" s="877"/>
      <c r="AV10" s="869"/>
      <c r="AW10" s="869"/>
      <c r="AY10" s="1576" t="s">
        <v>768</v>
      </c>
      <c r="AZ10" s="866" t="s">
        <v>25</v>
      </c>
      <c r="BA10" s="866"/>
      <c r="BB10" s="866"/>
      <c r="BC10" s="866" t="s">
        <v>397</v>
      </c>
      <c r="BD10" s="1030">
        <f>IF('Оз Основная продукция'!AK100&gt;0,'Оз Основная продукция'!AK100,0)</f>
        <v>0</v>
      </c>
      <c r="BE10" s="877"/>
      <c r="BF10" s="869"/>
      <c r="BG10" s="869"/>
      <c r="BH10"/>
      <c r="BI10" s="1576" t="s">
        <v>768</v>
      </c>
      <c r="BJ10" s="866" t="s">
        <v>25</v>
      </c>
      <c r="BK10" s="866"/>
      <c r="BL10" s="866"/>
      <c r="BM10" s="866" t="s">
        <v>397</v>
      </c>
      <c r="BN10" s="1030">
        <f>IF('Оз Основная продукция'!AK118&gt;0,'Оз Основная продукция'!AK118,0)</f>
        <v>0</v>
      </c>
      <c r="BO10" s="877"/>
      <c r="BP10" s="869"/>
      <c r="BQ10" s="869"/>
      <c r="BS10" s="1576" t="s">
        <v>768</v>
      </c>
      <c r="BT10" s="866" t="s">
        <v>25</v>
      </c>
      <c r="BU10" s="866"/>
      <c r="BV10" s="866"/>
      <c r="BW10" s="866" t="s">
        <v>397</v>
      </c>
      <c r="BX10" s="1030">
        <f>IF('Оз Основная продукция'!AK136&gt;0,'Оз Основная продукция'!AK136,0)</f>
        <v>0</v>
      </c>
      <c r="BY10" s="877"/>
      <c r="BZ10" s="869"/>
      <c r="CA10" s="869"/>
      <c r="CC10" s="1576" t="s">
        <v>768</v>
      </c>
      <c r="CD10" s="866" t="s">
        <v>25</v>
      </c>
      <c r="CE10" s="866"/>
      <c r="CF10" s="866"/>
      <c r="CG10" s="866" t="s">
        <v>397</v>
      </c>
      <c r="CH10" s="1030">
        <f>'Оз Основная продукция'!AK154</f>
        <v>0</v>
      </c>
      <c r="CI10" s="877"/>
      <c r="CJ10" s="869"/>
      <c r="CK10" s="869"/>
      <c r="CM10" s="1576" t="s">
        <v>768</v>
      </c>
      <c r="CN10" s="866" t="s">
        <v>25</v>
      </c>
      <c r="CO10" s="866"/>
      <c r="CP10" s="866"/>
      <c r="CQ10" s="866" t="s">
        <v>397</v>
      </c>
      <c r="CR10" s="1030">
        <f>'Оз Основная продукция'!AK172</f>
        <v>0</v>
      </c>
      <c r="CS10" s="877"/>
      <c r="CT10" s="869"/>
      <c r="CU10" s="869"/>
      <c r="CW10" s="1578" t="s">
        <v>768</v>
      </c>
      <c r="CX10" s="866" t="s">
        <v>25</v>
      </c>
      <c r="CY10" s="866"/>
      <c r="CZ10" s="866"/>
      <c r="DA10" s="866" t="s">
        <v>397</v>
      </c>
      <c r="DB10" s="1030">
        <f>'Оз Основная продукция'!AK190</f>
        <v>0</v>
      </c>
      <c r="DC10" s="877"/>
      <c r="DD10" s="869"/>
      <c r="DE10" s="870"/>
    </row>
    <row r="11" spans="1:109" s="864" customFormat="1" ht="27.75" customHeight="1" thickBot="1">
      <c r="A11" s="3374" t="s">
        <v>523</v>
      </c>
      <c r="B11" s="3372" t="s">
        <v>25</v>
      </c>
      <c r="C11" s="3372"/>
      <c r="D11" s="3372"/>
      <c r="E11" s="3372" t="s">
        <v>397</v>
      </c>
      <c r="F11" s="2306">
        <f>IF('Оз Основная продукция'!AK11&gt;0,'Оз Основная продукция'!AK11,0)</f>
        <v>0</v>
      </c>
      <c r="G11" s="878"/>
      <c r="H11" s="874"/>
      <c r="I11" s="874"/>
      <c r="K11" s="3374" t="s">
        <v>523</v>
      </c>
      <c r="L11" s="3372" t="s">
        <v>25</v>
      </c>
      <c r="M11" s="3372"/>
      <c r="N11" s="3372"/>
      <c r="O11" s="3372" t="s">
        <v>397</v>
      </c>
      <c r="P11" s="2306">
        <f>IF('Оз Основная продукция'!AK29&gt;0,'Оз Основная продукция'!AK29,0)</f>
        <v>0</v>
      </c>
      <c r="Q11" s="878"/>
      <c r="R11" s="874"/>
      <c r="S11" s="874"/>
      <c r="T11" s="3377"/>
      <c r="U11" s="3374" t="s">
        <v>523</v>
      </c>
      <c r="V11" s="3372" t="s">
        <v>25</v>
      </c>
      <c r="W11" s="3372"/>
      <c r="X11" s="3372"/>
      <c r="Y11" s="3372" t="s">
        <v>397</v>
      </c>
      <c r="Z11" s="2306">
        <f>IF('Оз Основная продукция'!AK47&gt;0,'Оз Основная продукция'!AK47,0)</f>
        <v>0</v>
      </c>
      <c r="AA11" s="878"/>
      <c r="AB11" s="874"/>
      <c r="AC11" s="874"/>
      <c r="AE11" s="3374" t="s">
        <v>523</v>
      </c>
      <c r="AF11" s="3372" t="s">
        <v>25</v>
      </c>
      <c r="AG11" s="3372"/>
      <c r="AH11" s="3372"/>
      <c r="AI11" s="3372" t="s">
        <v>397</v>
      </c>
      <c r="AJ11" s="2306">
        <f>'Оз Основная продукция'!AK65</f>
        <v>0</v>
      </c>
      <c r="AK11" s="878"/>
      <c r="AL11" s="874"/>
      <c r="AM11" s="874"/>
      <c r="AO11" s="3374" t="s">
        <v>523</v>
      </c>
      <c r="AP11" s="3372" t="s">
        <v>25</v>
      </c>
      <c r="AQ11" s="3372"/>
      <c r="AR11" s="3372"/>
      <c r="AS11" s="3372" t="s">
        <v>397</v>
      </c>
      <c r="AT11" s="2306">
        <f>'Оз Основная продукция'!AK83</f>
        <v>0</v>
      </c>
      <c r="AU11" s="878"/>
      <c r="AV11" s="874"/>
      <c r="AW11" s="874"/>
      <c r="AY11" s="3374" t="s">
        <v>523</v>
      </c>
      <c r="AZ11" s="3372" t="s">
        <v>25</v>
      </c>
      <c r="BA11" s="3372"/>
      <c r="BB11" s="3372"/>
      <c r="BC11" s="3372" t="s">
        <v>397</v>
      </c>
      <c r="BD11" s="2306">
        <f>IF('Оз Основная продукция'!AK101&gt;0,'Оз Основная продукция'!AK101,0)</f>
        <v>0</v>
      </c>
      <c r="BE11" s="878"/>
      <c r="BF11" s="874"/>
      <c r="BG11" s="874"/>
      <c r="BH11"/>
      <c r="BI11" s="3374" t="s">
        <v>523</v>
      </c>
      <c r="BJ11" s="3372" t="s">
        <v>25</v>
      </c>
      <c r="BK11" s="3372"/>
      <c r="BL11" s="3372"/>
      <c r="BM11" s="3372" t="s">
        <v>397</v>
      </c>
      <c r="BN11" s="2306">
        <f>IF('Оз Основная продукция'!AK119&gt;0,'Оз Основная продукция'!AK119,0)</f>
        <v>0</v>
      </c>
      <c r="BO11" s="878"/>
      <c r="BP11" s="874"/>
      <c r="BQ11" s="874"/>
      <c r="BS11" s="3374" t="s">
        <v>523</v>
      </c>
      <c r="BT11" s="3372" t="s">
        <v>25</v>
      </c>
      <c r="BU11" s="3372"/>
      <c r="BV11" s="3372"/>
      <c r="BW11" s="3372" t="s">
        <v>397</v>
      </c>
      <c r="BX11" s="2306">
        <f>IF('Оз Основная продукция'!AK137&gt;0,'Оз Основная продукция'!AK137,0)</f>
        <v>0</v>
      </c>
      <c r="BY11" s="878"/>
      <c r="BZ11" s="874"/>
      <c r="CA11" s="874"/>
      <c r="CC11" s="3374" t="s">
        <v>523</v>
      </c>
      <c r="CD11" s="3372" t="s">
        <v>25</v>
      </c>
      <c r="CE11" s="3372"/>
      <c r="CF11" s="3372"/>
      <c r="CG11" s="3372" t="s">
        <v>397</v>
      </c>
      <c r="CH11" s="2306">
        <f>'Оз Основная продукция'!AK155</f>
        <v>0</v>
      </c>
      <c r="CI11" s="878"/>
      <c r="CJ11" s="874"/>
      <c r="CK11" s="874"/>
      <c r="CM11" s="3374" t="s">
        <v>523</v>
      </c>
      <c r="CN11" s="3372" t="s">
        <v>25</v>
      </c>
      <c r="CO11" s="3372"/>
      <c r="CP11" s="3372"/>
      <c r="CQ11" s="3372" t="s">
        <v>397</v>
      </c>
      <c r="CR11" s="2306">
        <f>'Оз Основная продукция'!AK173</f>
        <v>0</v>
      </c>
      <c r="CS11" s="878"/>
      <c r="CT11" s="874"/>
      <c r="CU11" s="874"/>
      <c r="CW11" s="3398" t="s">
        <v>523</v>
      </c>
      <c r="CX11" s="926" t="s">
        <v>25</v>
      </c>
      <c r="CY11" s="926"/>
      <c r="CZ11" s="926"/>
      <c r="DA11" s="926"/>
      <c r="DB11" s="1985">
        <f>'Оз Основная продукция'!AK191</f>
        <v>0</v>
      </c>
      <c r="DC11" s="1841"/>
      <c r="DD11" s="1842"/>
      <c r="DE11" s="2576"/>
    </row>
    <row r="12" spans="1:109" s="864" customFormat="1" ht="27.75" customHeight="1">
      <c r="A12" s="3066" t="s">
        <v>39</v>
      </c>
      <c r="B12" s="1274" t="s">
        <v>398</v>
      </c>
      <c r="C12" s="3067"/>
      <c r="D12" s="867"/>
      <c r="E12" s="1274">
        <f>'Оз Основная продукция'!AM5</f>
        <v>0</v>
      </c>
      <c r="F12" s="1097">
        <f>E12*0.5</f>
        <v>0</v>
      </c>
      <c r="G12" s="931"/>
      <c r="H12" s="932"/>
      <c r="I12" s="933"/>
      <c r="K12" s="3066" t="s">
        <v>39</v>
      </c>
      <c r="L12" s="1274" t="s">
        <v>398</v>
      </c>
      <c r="M12" s="3067"/>
      <c r="N12" s="867"/>
      <c r="O12" s="1274">
        <f>'Оз Основная продукция'!AM23</f>
        <v>0</v>
      </c>
      <c r="P12" s="1275">
        <f>O12*0.5</f>
        <v>0</v>
      </c>
      <c r="Q12" s="931"/>
      <c r="R12" s="932"/>
      <c r="S12" s="933"/>
      <c r="U12" s="3066" t="s">
        <v>39</v>
      </c>
      <c r="V12" s="1274" t="s">
        <v>398</v>
      </c>
      <c r="W12" s="3067"/>
      <c r="X12" s="867"/>
      <c r="Y12" s="1274">
        <f>'Оз Основная продукция'!AM41</f>
        <v>0</v>
      </c>
      <c r="Z12" s="1097">
        <f>Y12*0.5</f>
        <v>0</v>
      </c>
      <c r="AA12" s="931"/>
      <c r="AB12" s="932"/>
      <c r="AC12" s="933"/>
      <c r="AE12" s="3066" t="s">
        <v>39</v>
      </c>
      <c r="AF12" s="1274" t="s">
        <v>398</v>
      </c>
      <c r="AG12" s="3067"/>
      <c r="AH12" s="867"/>
      <c r="AI12" s="1274">
        <f>'Оз Основная продукция'!AM59</f>
        <v>0</v>
      </c>
      <c r="AJ12" s="1097">
        <f>AI12*0.5</f>
        <v>0</v>
      </c>
      <c r="AK12" s="931"/>
      <c r="AL12" s="932"/>
      <c r="AM12" s="933"/>
      <c r="AO12" s="3066" t="s">
        <v>39</v>
      </c>
      <c r="AP12" s="1274" t="s">
        <v>398</v>
      </c>
      <c r="AQ12" s="3067"/>
      <c r="AR12" s="867"/>
      <c r="AS12" s="1274">
        <f>'Оз Основная продукция'!AM77</f>
        <v>0</v>
      </c>
      <c r="AT12" s="1097">
        <f>AS12*0.5</f>
        <v>0</v>
      </c>
      <c r="AU12" s="931"/>
      <c r="AV12" s="932"/>
      <c r="AW12" s="933"/>
      <c r="AY12" s="3066" t="s">
        <v>39</v>
      </c>
      <c r="AZ12" s="1274" t="s">
        <v>398</v>
      </c>
      <c r="BA12" s="3067"/>
      <c r="BB12" s="867"/>
      <c r="BC12" s="1274">
        <f>'Оз Основная продукция'!AM95</f>
        <v>0</v>
      </c>
      <c r="BD12" s="1097">
        <f>BC12*0.5</f>
        <v>0</v>
      </c>
      <c r="BE12" s="931"/>
      <c r="BF12" s="932"/>
      <c r="BG12" s="933"/>
      <c r="BH12"/>
      <c r="BI12" s="3066" t="s">
        <v>39</v>
      </c>
      <c r="BJ12" s="1274" t="s">
        <v>398</v>
      </c>
      <c r="BK12" s="3067"/>
      <c r="BL12" s="867"/>
      <c r="BM12" s="1274">
        <f>'Оз Основная продукция'!AM113</f>
        <v>0</v>
      </c>
      <c r="BN12" s="1097">
        <f>BM12*0.5</f>
        <v>0</v>
      </c>
      <c r="BO12" s="931"/>
      <c r="BP12" s="932"/>
      <c r="BQ12" s="933"/>
      <c r="BS12" s="3066" t="s">
        <v>39</v>
      </c>
      <c r="BT12" s="1274" t="s">
        <v>398</v>
      </c>
      <c r="BU12" s="3067"/>
      <c r="BV12" s="867"/>
      <c r="BW12" s="1274">
        <f>'Оз Основная продукция'!AM131</f>
        <v>0</v>
      </c>
      <c r="BX12" s="1097">
        <f>BW12*0.5</f>
        <v>0</v>
      </c>
      <c r="BY12" s="931"/>
      <c r="BZ12" s="932"/>
      <c r="CA12" s="933"/>
      <c r="CC12" s="3066" t="s">
        <v>39</v>
      </c>
      <c r="CD12" s="1274" t="s">
        <v>398</v>
      </c>
      <c r="CE12" s="3067"/>
      <c r="CF12" s="867"/>
      <c r="CG12" s="1274">
        <f>'Оз Основная продукция'!AM149</f>
        <v>0</v>
      </c>
      <c r="CH12" s="1097">
        <f>CG12*0.5</f>
        <v>0</v>
      </c>
      <c r="CI12" s="931"/>
      <c r="CJ12" s="932"/>
      <c r="CK12" s="933"/>
      <c r="CM12" s="3066" t="s">
        <v>39</v>
      </c>
      <c r="CN12" s="1274" t="s">
        <v>398</v>
      </c>
      <c r="CO12" s="3067"/>
      <c r="CP12" s="867"/>
      <c r="CQ12" s="1274">
        <f>0+'Оз Основная продукция'!AM167</f>
        <v>0</v>
      </c>
      <c r="CR12" s="1097">
        <f>CQ12*0.5</f>
        <v>0</v>
      </c>
      <c r="CS12" s="931"/>
      <c r="CT12" s="932"/>
      <c r="CU12" s="933"/>
      <c r="CW12" s="3066" t="s">
        <v>39</v>
      </c>
      <c r="CX12" s="1274" t="s">
        <v>398</v>
      </c>
      <c r="CY12" s="3067"/>
      <c r="CZ12" s="867"/>
      <c r="DA12" s="1274">
        <f>'Оз Основная продукция'!AM185</f>
        <v>0</v>
      </c>
      <c r="DB12" s="1097">
        <f>DA12*0.5</f>
        <v>0</v>
      </c>
      <c r="DC12" s="931"/>
      <c r="DD12" s="932"/>
      <c r="DE12" s="933"/>
    </row>
    <row r="13" spans="1:109" s="864" customFormat="1" ht="27.75" customHeight="1">
      <c r="A13" s="1579" t="s">
        <v>44</v>
      </c>
      <c r="B13" s="891" t="s">
        <v>398</v>
      </c>
      <c r="C13" s="1450"/>
      <c r="D13" s="866"/>
      <c r="E13" s="1274">
        <f>'Оз Основная продукция'!AM6</f>
        <v>0</v>
      </c>
      <c r="F13" s="945">
        <f t="shared" ref="F13" si="0">E13*0.5</f>
        <v>0</v>
      </c>
      <c r="G13" s="877"/>
      <c r="H13" s="869"/>
      <c r="I13" s="870"/>
      <c r="K13" s="1579" t="s">
        <v>44</v>
      </c>
      <c r="L13" s="891" t="s">
        <v>398</v>
      </c>
      <c r="M13" s="1450"/>
      <c r="N13" s="866"/>
      <c r="O13" s="1274">
        <f>'Оз Основная продукция'!AM24</f>
        <v>0</v>
      </c>
      <c r="P13" s="892">
        <f t="shared" ref="P13" si="1">O13*0.5</f>
        <v>0</v>
      </c>
      <c r="Q13" s="877"/>
      <c r="R13" s="869"/>
      <c r="S13" s="870"/>
      <c r="U13" s="1579" t="s">
        <v>44</v>
      </c>
      <c r="V13" s="891" t="s">
        <v>398</v>
      </c>
      <c r="W13" s="1450"/>
      <c r="X13" s="866"/>
      <c r="Y13" s="1274">
        <f>'Оз Основная продукция'!AM42</f>
        <v>0</v>
      </c>
      <c r="Z13" s="945">
        <f t="shared" ref="Z13" si="2">Y13*0.5</f>
        <v>0</v>
      </c>
      <c r="AA13" s="877"/>
      <c r="AB13" s="869"/>
      <c r="AC13" s="870"/>
      <c r="AE13" s="1579" t="s">
        <v>44</v>
      </c>
      <c r="AF13" s="891" t="s">
        <v>398</v>
      </c>
      <c r="AG13" s="1450"/>
      <c r="AH13" s="866"/>
      <c r="AI13" s="1274">
        <f>'Оз Основная продукция'!AM60</f>
        <v>0</v>
      </c>
      <c r="AJ13" s="945">
        <f t="shared" ref="AJ13" si="3">AI13*0.5</f>
        <v>0</v>
      </c>
      <c r="AK13" s="877"/>
      <c r="AL13" s="869"/>
      <c r="AM13" s="870"/>
      <c r="AO13" s="1579" t="s">
        <v>44</v>
      </c>
      <c r="AP13" s="891" t="s">
        <v>398</v>
      </c>
      <c r="AQ13" s="1450"/>
      <c r="AR13" s="866"/>
      <c r="AS13" s="1274">
        <f>'Оз Основная продукция'!AM78</f>
        <v>0</v>
      </c>
      <c r="AT13" s="945">
        <f t="shared" ref="AT13" si="4">AS13*0.5</f>
        <v>0</v>
      </c>
      <c r="AU13" s="877"/>
      <c r="AV13" s="869"/>
      <c r="AW13" s="870"/>
      <c r="AY13" s="1579" t="s">
        <v>44</v>
      </c>
      <c r="AZ13" s="891" t="s">
        <v>398</v>
      </c>
      <c r="BA13" s="1450"/>
      <c r="BB13" s="866"/>
      <c r="BC13" s="1274">
        <f>'Оз Основная продукция'!AM96</f>
        <v>0</v>
      </c>
      <c r="BD13" s="945">
        <f t="shared" ref="BD13" si="5">BC13*0.5</f>
        <v>0</v>
      </c>
      <c r="BE13" s="877"/>
      <c r="BF13" s="869"/>
      <c r="BG13" s="870"/>
      <c r="BH13"/>
      <c r="BI13" s="1579" t="s">
        <v>44</v>
      </c>
      <c r="BJ13" s="891" t="s">
        <v>398</v>
      </c>
      <c r="BK13" s="1450"/>
      <c r="BL13" s="866"/>
      <c r="BM13" s="1274">
        <f>'Оз Основная продукция'!AM114</f>
        <v>0</v>
      </c>
      <c r="BN13" s="945">
        <f t="shared" ref="BN13" si="6">BM13*0.5</f>
        <v>0</v>
      </c>
      <c r="BO13" s="877"/>
      <c r="BP13" s="869"/>
      <c r="BQ13" s="870"/>
      <c r="BS13" s="1579" t="s">
        <v>44</v>
      </c>
      <c r="BT13" s="891" t="s">
        <v>398</v>
      </c>
      <c r="BU13" s="1450"/>
      <c r="BV13" s="866"/>
      <c r="BW13" s="1274">
        <f>'Оз Основная продукция'!AM132</f>
        <v>0</v>
      </c>
      <c r="BX13" s="945">
        <f t="shared" ref="BX13" si="7">BW13*0.5</f>
        <v>0</v>
      </c>
      <c r="BY13" s="877"/>
      <c r="BZ13" s="869"/>
      <c r="CA13" s="870"/>
      <c r="CC13" s="1579" t="s">
        <v>44</v>
      </c>
      <c r="CD13" s="891" t="s">
        <v>398</v>
      </c>
      <c r="CE13" s="1450"/>
      <c r="CF13" s="866"/>
      <c r="CG13" s="1274">
        <f>'Оз Основная продукция'!AM150</f>
        <v>0</v>
      </c>
      <c r="CH13" s="945">
        <f t="shared" ref="CH13" si="8">CG13*0.5</f>
        <v>0</v>
      </c>
      <c r="CI13" s="877"/>
      <c r="CJ13" s="869"/>
      <c r="CK13" s="870"/>
      <c r="CM13" s="1579" t="s">
        <v>44</v>
      </c>
      <c r="CN13" s="891" t="s">
        <v>398</v>
      </c>
      <c r="CO13" s="1450"/>
      <c r="CP13" s="866"/>
      <c r="CQ13" s="1274">
        <f>0+'Оз Основная продукция'!AM168</f>
        <v>0</v>
      </c>
      <c r="CR13" s="945">
        <f t="shared" ref="CR13" si="9">CQ13*0.5</f>
        <v>0</v>
      </c>
      <c r="CS13" s="877"/>
      <c r="CT13" s="869"/>
      <c r="CU13" s="870"/>
      <c r="CW13" s="1579" t="s">
        <v>44</v>
      </c>
      <c r="CX13" s="891" t="s">
        <v>398</v>
      </c>
      <c r="CY13" s="1450"/>
      <c r="CZ13" s="866"/>
      <c r="DA13" s="1274">
        <f>'Оз Основная продукция'!AM186</f>
        <v>0</v>
      </c>
      <c r="DB13" s="945">
        <f t="shared" ref="DB13" si="10">DA13*0.5</f>
        <v>0</v>
      </c>
      <c r="DC13" s="877"/>
      <c r="DD13" s="869"/>
      <c r="DE13" s="870"/>
    </row>
    <row r="14" spans="1:109" s="864" customFormat="1" ht="27.75" customHeight="1">
      <c r="A14" s="1579" t="s">
        <v>45</v>
      </c>
      <c r="B14" s="891" t="s">
        <v>398</v>
      </c>
      <c r="C14" s="1450"/>
      <c r="D14" s="866"/>
      <c r="E14" s="1274">
        <f>'Оз Основная продукция'!AM7</f>
        <v>0</v>
      </c>
      <c r="F14" s="945"/>
      <c r="G14" s="877"/>
      <c r="H14" s="869"/>
      <c r="I14" s="870"/>
      <c r="K14" s="1579" t="s">
        <v>45</v>
      </c>
      <c r="L14" s="891" t="s">
        <v>398</v>
      </c>
      <c r="M14" s="1450"/>
      <c r="N14" s="866"/>
      <c r="O14" s="1274">
        <f>'Оз Основная продукция'!AM25</f>
        <v>0</v>
      </c>
      <c r="P14" s="892"/>
      <c r="Q14" s="877"/>
      <c r="R14" s="869"/>
      <c r="S14" s="870"/>
      <c r="U14" s="1579" t="s">
        <v>45</v>
      </c>
      <c r="V14" s="891" t="s">
        <v>398</v>
      </c>
      <c r="W14" s="1450"/>
      <c r="X14" s="866"/>
      <c r="Y14" s="1274">
        <f>'Оз Основная продукция'!AM43</f>
        <v>0</v>
      </c>
      <c r="Z14" s="945"/>
      <c r="AA14" s="877"/>
      <c r="AB14" s="869"/>
      <c r="AC14" s="870"/>
      <c r="AE14" s="1579" t="s">
        <v>45</v>
      </c>
      <c r="AF14" s="891" t="s">
        <v>398</v>
      </c>
      <c r="AG14" s="1450"/>
      <c r="AH14" s="866"/>
      <c r="AI14" s="1274">
        <f>'Оз Основная продукция'!AM61</f>
        <v>0</v>
      </c>
      <c r="AJ14" s="945"/>
      <c r="AK14" s="877"/>
      <c r="AL14" s="869"/>
      <c r="AM14" s="870"/>
      <c r="AO14" s="1579" t="s">
        <v>45</v>
      </c>
      <c r="AP14" s="891" t="s">
        <v>398</v>
      </c>
      <c r="AQ14" s="1450"/>
      <c r="AR14" s="866"/>
      <c r="AS14" s="1274">
        <f>'Оз Основная продукция'!AM79</f>
        <v>0</v>
      </c>
      <c r="AT14" s="945"/>
      <c r="AU14" s="877"/>
      <c r="AV14" s="869"/>
      <c r="AW14" s="870"/>
      <c r="AY14" s="1579" t="s">
        <v>45</v>
      </c>
      <c r="AZ14" s="891" t="s">
        <v>398</v>
      </c>
      <c r="BA14" s="1450"/>
      <c r="BB14" s="866"/>
      <c r="BC14" s="1274">
        <f>'Оз Основная продукция'!AM97</f>
        <v>0</v>
      </c>
      <c r="BD14" s="945"/>
      <c r="BE14" s="877"/>
      <c r="BF14" s="869"/>
      <c r="BG14" s="870"/>
      <c r="BH14"/>
      <c r="BI14" s="1579" t="s">
        <v>45</v>
      </c>
      <c r="BJ14" s="891" t="s">
        <v>398</v>
      </c>
      <c r="BK14" s="1450"/>
      <c r="BL14" s="866"/>
      <c r="BM14" s="1274">
        <f>'Оз Основная продукция'!AM115</f>
        <v>0</v>
      </c>
      <c r="BN14" s="945"/>
      <c r="BO14" s="877"/>
      <c r="BP14" s="869"/>
      <c r="BQ14" s="870"/>
      <c r="BS14" s="1579" t="s">
        <v>45</v>
      </c>
      <c r="BT14" s="891" t="s">
        <v>398</v>
      </c>
      <c r="BU14" s="1450"/>
      <c r="BV14" s="866"/>
      <c r="BW14" s="1274">
        <f>'Оз Основная продукция'!AM133</f>
        <v>0</v>
      </c>
      <c r="BX14" s="945"/>
      <c r="BY14" s="877"/>
      <c r="BZ14" s="869"/>
      <c r="CA14" s="870"/>
      <c r="CC14" s="1579" t="s">
        <v>45</v>
      </c>
      <c r="CD14" s="891" t="s">
        <v>398</v>
      </c>
      <c r="CE14" s="1450"/>
      <c r="CF14" s="866"/>
      <c r="CG14" s="1274">
        <f>'Оз Основная продукция'!AM151</f>
        <v>0</v>
      </c>
      <c r="CH14" s="945"/>
      <c r="CI14" s="877"/>
      <c r="CJ14" s="869"/>
      <c r="CK14" s="870"/>
      <c r="CM14" s="1579" t="s">
        <v>45</v>
      </c>
      <c r="CN14" s="891" t="s">
        <v>398</v>
      </c>
      <c r="CO14" s="1450"/>
      <c r="CP14" s="866"/>
      <c r="CQ14" s="1274">
        <f>0+'Оз Основная продукция'!AM169</f>
        <v>0</v>
      </c>
      <c r="CR14" s="945"/>
      <c r="CS14" s="877"/>
      <c r="CT14" s="869"/>
      <c r="CU14" s="870"/>
      <c r="CW14" s="1579" t="s">
        <v>45</v>
      </c>
      <c r="CX14" s="891" t="s">
        <v>398</v>
      </c>
      <c r="CY14" s="1450"/>
      <c r="CZ14" s="866"/>
      <c r="DA14" s="1274">
        <f>'Оз Основная продукция'!AM187</f>
        <v>0</v>
      </c>
      <c r="DB14" s="945"/>
      <c r="DC14" s="877"/>
      <c r="DD14" s="869"/>
      <c r="DE14" s="870"/>
    </row>
    <row r="15" spans="1:109" s="864" customFormat="1" ht="27.75" customHeight="1">
      <c r="A15" s="1579" t="s">
        <v>458</v>
      </c>
      <c r="B15" s="891" t="s">
        <v>398</v>
      </c>
      <c r="C15" s="1450"/>
      <c r="D15" s="866"/>
      <c r="E15" s="1274">
        <f>'Оз Основная продукция'!AM8</f>
        <v>0</v>
      </c>
      <c r="F15" s="945">
        <f>E15</f>
        <v>0</v>
      </c>
      <c r="G15" s="877"/>
      <c r="H15" s="869"/>
      <c r="I15" s="870"/>
      <c r="K15" s="1579" t="s">
        <v>458</v>
      </c>
      <c r="L15" s="891" t="s">
        <v>398</v>
      </c>
      <c r="M15" s="1450"/>
      <c r="N15" s="866"/>
      <c r="O15" s="1274">
        <f>'Оз Основная продукция'!AM26</f>
        <v>0</v>
      </c>
      <c r="P15" s="945">
        <f>O15</f>
        <v>0</v>
      </c>
      <c r="Q15" s="877"/>
      <c r="R15" s="869"/>
      <c r="S15" s="870"/>
      <c r="U15" s="1579" t="s">
        <v>458</v>
      </c>
      <c r="V15" s="891" t="s">
        <v>398</v>
      </c>
      <c r="W15" s="1450"/>
      <c r="X15" s="866"/>
      <c r="Y15" s="1274">
        <f>'Оз Основная продукция'!AM44</f>
        <v>0</v>
      </c>
      <c r="Z15" s="945">
        <f>Y15</f>
        <v>0</v>
      </c>
      <c r="AA15" s="877"/>
      <c r="AB15" s="869"/>
      <c r="AC15" s="870"/>
      <c r="AE15" s="1579" t="s">
        <v>458</v>
      </c>
      <c r="AF15" s="891" t="s">
        <v>398</v>
      </c>
      <c r="AG15" s="1450"/>
      <c r="AH15" s="866"/>
      <c r="AI15" s="1274">
        <f>'Оз Основная продукция'!AM62</f>
        <v>0</v>
      </c>
      <c r="AJ15" s="945">
        <f>AI15</f>
        <v>0</v>
      </c>
      <c r="AK15" s="877"/>
      <c r="AL15" s="869"/>
      <c r="AM15" s="870"/>
      <c r="AO15" s="1579" t="s">
        <v>458</v>
      </c>
      <c r="AP15" s="891" t="s">
        <v>398</v>
      </c>
      <c r="AQ15" s="1450"/>
      <c r="AR15" s="866"/>
      <c r="AS15" s="1274">
        <f>'Оз Основная продукция'!AM80</f>
        <v>0</v>
      </c>
      <c r="AT15" s="945">
        <f>AS15</f>
        <v>0</v>
      </c>
      <c r="AU15" s="877"/>
      <c r="AV15" s="869"/>
      <c r="AW15" s="870"/>
      <c r="AY15" s="1579" t="s">
        <v>458</v>
      </c>
      <c r="AZ15" s="891" t="s">
        <v>398</v>
      </c>
      <c r="BA15" s="1450"/>
      <c r="BB15" s="866"/>
      <c r="BC15" s="1274">
        <f>'Оз Основная продукция'!AM98</f>
        <v>0</v>
      </c>
      <c r="BD15" s="945">
        <f>BC15</f>
        <v>0</v>
      </c>
      <c r="BE15" s="877"/>
      <c r="BF15" s="869"/>
      <c r="BG15" s="870"/>
      <c r="BH15"/>
      <c r="BI15" s="1579" t="s">
        <v>458</v>
      </c>
      <c r="BJ15" s="891" t="s">
        <v>398</v>
      </c>
      <c r="BK15" s="1450"/>
      <c r="BL15" s="866"/>
      <c r="BM15" s="1274">
        <f>'Оз Основная продукция'!AM116</f>
        <v>0</v>
      </c>
      <c r="BN15" s="945">
        <f>BM15</f>
        <v>0</v>
      </c>
      <c r="BO15" s="877"/>
      <c r="BP15" s="869"/>
      <c r="BQ15" s="870"/>
      <c r="BS15" s="1579" t="s">
        <v>458</v>
      </c>
      <c r="BT15" s="891" t="s">
        <v>398</v>
      </c>
      <c r="BU15" s="1450"/>
      <c r="BV15" s="866"/>
      <c r="BW15" s="1274">
        <f>'Оз Основная продукция'!AM134</f>
        <v>0</v>
      </c>
      <c r="BX15" s="945">
        <f>BW15</f>
        <v>0</v>
      </c>
      <c r="BY15" s="877"/>
      <c r="BZ15" s="869"/>
      <c r="CA15" s="870"/>
      <c r="CC15" s="1579" t="s">
        <v>458</v>
      </c>
      <c r="CD15" s="891" t="s">
        <v>398</v>
      </c>
      <c r="CE15" s="1450"/>
      <c r="CF15" s="866"/>
      <c r="CG15" s="1274">
        <f>'Оз Основная продукция'!AM152</f>
        <v>0</v>
      </c>
      <c r="CH15" s="945">
        <f>CG15</f>
        <v>0</v>
      </c>
      <c r="CI15" s="877"/>
      <c r="CJ15" s="869"/>
      <c r="CK15" s="870"/>
      <c r="CM15" s="1579" t="s">
        <v>458</v>
      </c>
      <c r="CN15" s="891" t="s">
        <v>398</v>
      </c>
      <c r="CO15" s="1450"/>
      <c r="CP15" s="866"/>
      <c r="CQ15" s="1274">
        <f>0+'Оз Основная продукция'!AM170</f>
        <v>0</v>
      </c>
      <c r="CR15" s="945">
        <f>CQ15</f>
        <v>0</v>
      </c>
      <c r="CS15" s="877"/>
      <c r="CT15" s="869"/>
      <c r="CU15" s="870"/>
      <c r="CW15" s="1579" t="s">
        <v>458</v>
      </c>
      <c r="CX15" s="891" t="s">
        <v>398</v>
      </c>
      <c r="CY15" s="1450"/>
      <c r="CZ15" s="866"/>
      <c r="DA15" s="1274">
        <f>'Оз Основная продукция'!AM188</f>
        <v>0</v>
      </c>
      <c r="DB15" s="945">
        <f>DA15</f>
        <v>0</v>
      </c>
      <c r="DC15" s="877"/>
      <c r="DD15" s="869"/>
      <c r="DE15" s="870"/>
    </row>
    <row r="16" spans="1:109" s="864" customFormat="1" ht="27.75" customHeight="1">
      <c r="A16" s="2685" t="s">
        <v>735</v>
      </c>
      <c r="B16" s="866" t="s">
        <v>25</v>
      </c>
      <c r="C16" s="1450"/>
      <c r="D16" s="866"/>
      <c r="E16" s="1274">
        <f>'Оз Основная продукция'!AM9</f>
        <v>0</v>
      </c>
      <c r="F16" s="3061">
        <f>E16*1</f>
        <v>0</v>
      </c>
      <c r="G16" s="877"/>
      <c r="H16" s="869"/>
      <c r="I16" s="870"/>
      <c r="K16" s="2685" t="s">
        <v>735</v>
      </c>
      <c r="L16" s="866" t="s">
        <v>25</v>
      </c>
      <c r="M16" s="1450"/>
      <c r="N16" s="866"/>
      <c r="O16" s="1274">
        <f>'Оз Основная продукция'!AM27</f>
        <v>0</v>
      </c>
      <c r="P16" s="3061">
        <f>O16*1</f>
        <v>0</v>
      </c>
      <c r="Q16" s="877"/>
      <c r="R16" s="869"/>
      <c r="S16" s="870"/>
      <c r="U16" s="2685" t="s">
        <v>735</v>
      </c>
      <c r="V16" s="866" t="s">
        <v>25</v>
      </c>
      <c r="W16" s="1450"/>
      <c r="X16" s="866"/>
      <c r="Y16" s="1274">
        <f>'Оз Основная продукция'!AM45</f>
        <v>0</v>
      </c>
      <c r="Z16" s="3061">
        <f>Y16*1</f>
        <v>0</v>
      </c>
      <c r="AA16" s="877"/>
      <c r="AB16" s="869"/>
      <c r="AC16" s="870"/>
      <c r="AE16" s="2685" t="s">
        <v>735</v>
      </c>
      <c r="AF16" s="866" t="s">
        <v>25</v>
      </c>
      <c r="AG16" s="1450"/>
      <c r="AH16" s="866"/>
      <c r="AI16" s="1274">
        <f>'Оз Основная продукция'!AM63</f>
        <v>0</v>
      </c>
      <c r="AJ16" s="3061">
        <f>AI16*1</f>
        <v>0</v>
      </c>
      <c r="AK16" s="877"/>
      <c r="AL16" s="869"/>
      <c r="AM16" s="870"/>
      <c r="AO16" s="2685" t="s">
        <v>735</v>
      </c>
      <c r="AP16" s="866" t="s">
        <v>25</v>
      </c>
      <c r="AQ16" s="1450"/>
      <c r="AR16" s="866"/>
      <c r="AS16" s="1274">
        <f>'Оз Основная продукция'!AM81</f>
        <v>0</v>
      </c>
      <c r="AT16" s="3061">
        <f>AS16*1</f>
        <v>0</v>
      </c>
      <c r="AU16" s="877"/>
      <c r="AV16" s="869"/>
      <c r="AW16" s="870"/>
      <c r="AY16" s="2685" t="s">
        <v>735</v>
      </c>
      <c r="AZ16" s="866" t="s">
        <v>25</v>
      </c>
      <c r="BA16" s="1450"/>
      <c r="BB16" s="866"/>
      <c r="BC16" s="1274">
        <f>'Оз Основная продукция'!AM99</f>
        <v>0</v>
      </c>
      <c r="BD16" s="3061">
        <f>BC16*1</f>
        <v>0</v>
      </c>
      <c r="BE16" s="877"/>
      <c r="BF16" s="869"/>
      <c r="BG16" s="870"/>
      <c r="BH16"/>
      <c r="BI16" s="2685" t="s">
        <v>735</v>
      </c>
      <c r="BJ16" s="866" t="s">
        <v>25</v>
      </c>
      <c r="BK16" s="1450"/>
      <c r="BL16" s="866"/>
      <c r="BM16" s="1274">
        <f>'Оз Основная продукция'!AM117</f>
        <v>0</v>
      </c>
      <c r="BN16" s="3061">
        <f>BM16*1</f>
        <v>0</v>
      </c>
      <c r="BO16" s="877"/>
      <c r="BP16" s="869"/>
      <c r="BQ16" s="870"/>
      <c r="BS16" s="2685" t="s">
        <v>735</v>
      </c>
      <c r="BT16" s="866" t="s">
        <v>25</v>
      </c>
      <c r="BU16" s="1450"/>
      <c r="BV16" s="866"/>
      <c r="BW16" s="1274">
        <f>'Оз Основная продукция'!AM135</f>
        <v>0</v>
      </c>
      <c r="BX16" s="3061">
        <f>BW16*1</f>
        <v>0</v>
      </c>
      <c r="BY16" s="877"/>
      <c r="BZ16" s="869"/>
      <c r="CA16" s="870"/>
      <c r="CC16" s="2685" t="s">
        <v>735</v>
      </c>
      <c r="CD16" s="866" t="s">
        <v>25</v>
      </c>
      <c r="CE16" s="1450"/>
      <c r="CF16" s="866"/>
      <c r="CG16" s="1274">
        <f>'Оз Основная продукция'!AM153</f>
        <v>0</v>
      </c>
      <c r="CH16" s="3061">
        <f>CG16*1</f>
        <v>0</v>
      </c>
      <c r="CI16" s="877"/>
      <c r="CJ16" s="869"/>
      <c r="CK16" s="870"/>
      <c r="CM16" s="2685" t="s">
        <v>735</v>
      </c>
      <c r="CN16" s="866" t="s">
        <v>25</v>
      </c>
      <c r="CO16" s="1450"/>
      <c r="CP16" s="866"/>
      <c r="CQ16" s="1274">
        <f>0+'Оз Основная продукция'!AM171</f>
        <v>0</v>
      </c>
      <c r="CR16" s="3061">
        <f>CQ16*1</f>
        <v>0</v>
      </c>
      <c r="CS16" s="877"/>
      <c r="CT16" s="869"/>
      <c r="CU16" s="870"/>
      <c r="CW16" s="2685" t="s">
        <v>735</v>
      </c>
      <c r="CX16" s="866" t="s">
        <v>25</v>
      </c>
      <c r="CY16" s="1450"/>
      <c r="CZ16" s="866"/>
      <c r="DA16" s="1274">
        <f>'Оз Основная продукция'!AM189</f>
        <v>0</v>
      </c>
      <c r="DB16" s="3061">
        <f>DA16*1</f>
        <v>0</v>
      </c>
      <c r="DC16" s="877"/>
      <c r="DD16" s="869"/>
      <c r="DE16" s="870"/>
    </row>
    <row r="17" spans="1:109" s="864" customFormat="1" ht="27.75" customHeight="1">
      <c r="A17" s="1579" t="s">
        <v>460</v>
      </c>
      <c r="B17" s="891" t="s">
        <v>398</v>
      </c>
      <c r="C17" s="1450"/>
      <c r="D17" s="866"/>
      <c r="E17" s="1274">
        <f>'Оз Основная продукция'!AM10</f>
        <v>0</v>
      </c>
      <c r="F17" s="945">
        <f>E17*0.1</f>
        <v>0</v>
      </c>
      <c r="G17" s="877"/>
      <c r="H17" s="869"/>
      <c r="I17" s="870"/>
      <c r="K17" s="1579" t="s">
        <v>460</v>
      </c>
      <c r="L17" s="891" t="s">
        <v>398</v>
      </c>
      <c r="M17" s="1450"/>
      <c r="N17" s="866"/>
      <c r="O17" s="1274">
        <f>'Оз Основная продукция'!AM28</f>
        <v>0</v>
      </c>
      <c r="P17" s="892">
        <f>O17*0.1</f>
        <v>0</v>
      </c>
      <c r="Q17" s="877"/>
      <c r="R17" s="869"/>
      <c r="S17" s="870"/>
      <c r="U17" s="1579" t="s">
        <v>460</v>
      </c>
      <c r="V17" s="891" t="s">
        <v>398</v>
      </c>
      <c r="W17" s="1450"/>
      <c r="X17" s="866"/>
      <c r="Y17" s="1274">
        <f>'Оз Основная продукция'!AM46</f>
        <v>0</v>
      </c>
      <c r="Z17" s="945">
        <f>Y17*0.1</f>
        <v>0</v>
      </c>
      <c r="AA17" s="877"/>
      <c r="AB17" s="869"/>
      <c r="AC17" s="870"/>
      <c r="AE17" s="1579" t="s">
        <v>460</v>
      </c>
      <c r="AF17" s="891" t="s">
        <v>398</v>
      </c>
      <c r="AG17" s="1450"/>
      <c r="AH17" s="866"/>
      <c r="AI17" s="1274">
        <f>'Оз Основная продукция'!AM64</f>
        <v>0</v>
      </c>
      <c r="AJ17" s="945">
        <f>AI17*0.1</f>
        <v>0</v>
      </c>
      <c r="AK17" s="877"/>
      <c r="AL17" s="869"/>
      <c r="AM17" s="870"/>
      <c r="AO17" s="1579" t="s">
        <v>460</v>
      </c>
      <c r="AP17" s="891" t="s">
        <v>398</v>
      </c>
      <c r="AQ17" s="1450"/>
      <c r="AR17" s="866"/>
      <c r="AS17" s="1274">
        <f>'Оз Основная продукция'!AM82</f>
        <v>0</v>
      </c>
      <c r="AT17" s="945">
        <f>AS17*0.1</f>
        <v>0</v>
      </c>
      <c r="AU17" s="877"/>
      <c r="AV17" s="869"/>
      <c r="AW17" s="870"/>
      <c r="AY17" s="1579" t="s">
        <v>460</v>
      </c>
      <c r="AZ17" s="891" t="s">
        <v>398</v>
      </c>
      <c r="BA17" s="1450"/>
      <c r="BB17" s="866"/>
      <c r="BC17" s="1274">
        <f>'Оз Основная продукция'!AM100</f>
        <v>0</v>
      </c>
      <c r="BD17" s="945">
        <f>BC17*0.1</f>
        <v>0</v>
      </c>
      <c r="BE17" s="877"/>
      <c r="BF17" s="869"/>
      <c r="BG17" s="870"/>
      <c r="BH17"/>
      <c r="BI17" s="1579" t="s">
        <v>460</v>
      </c>
      <c r="BJ17" s="891" t="s">
        <v>398</v>
      </c>
      <c r="BK17" s="1450"/>
      <c r="BL17" s="866"/>
      <c r="BM17" s="1274">
        <f>'Оз Основная продукция'!AM118</f>
        <v>0</v>
      </c>
      <c r="BN17" s="945">
        <f>BM17*0.1</f>
        <v>0</v>
      </c>
      <c r="BO17" s="877"/>
      <c r="BP17" s="869"/>
      <c r="BQ17" s="870"/>
      <c r="BS17" s="1579" t="s">
        <v>460</v>
      </c>
      <c r="BT17" s="891" t="s">
        <v>398</v>
      </c>
      <c r="BU17" s="1450"/>
      <c r="BV17" s="866"/>
      <c r="BW17" s="1274">
        <f>'Оз Основная продукция'!AM136</f>
        <v>0</v>
      </c>
      <c r="BX17" s="945">
        <f>BW17*0.1</f>
        <v>0</v>
      </c>
      <c r="BY17" s="877"/>
      <c r="BZ17" s="869"/>
      <c r="CA17" s="870"/>
      <c r="CC17" s="1579" t="s">
        <v>460</v>
      </c>
      <c r="CD17" s="891" t="s">
        <v>398</v>
      </c>
      <c r="CE17" s="1450"/>
      <c r="CF17" s="866"/>
      <c r="CG17" s="1274">
        <f>'Оз Основная продукция'!AM154</f>
        <v>0</v>
      </c>
      <c r="CH17" s="945">
        <f>CG17*0.1</f>
        <v>0</v>
      </c>
      <c r="CI17" s="877"/>
      <c r="CJ17" s="869"/>
      <c r="CK17" s="870"/>
      <c r="CM17" s="1579" t="s">
        <v>460</v>
      </c>
      <c r="CN17" s="891" t="s">
        <v>398</v>
      </c>
      <c r="CO17" s="1450"/>
      <c r="CP17" s="866"/>
      <c r="CQ17" s="1274">
        <f>0+'Оз Основная продукция'!AM172</f>
        <v>0</v>
      </c>
      <c r="CR17" s="945">
        <f>CQ17*0.1</f>
        <v>0</v>
      </c>
      <c r="CS17" s="877"/>
      <c r="CT17" s="869"/>
      <c r="CU17" s="870"/>
      <c r="CW17" s="1579" t="s">
        <v>460</v>
      </c>
      <c r="CX17" s="891" t="s">
        <v>398</v>
      </c>
      <c r="CY17" s="1450"/>
      <c r="CZ17" s="866"/>
      <c r="DA17" s="1274">
        <f>'Оз Основная продукция'!AM190</f>
        <v>0</v>
      </c>
      <c r="DB17" s="945">
        <f>DA17*0.1</f>
        <v>0</v>
      </c>
      <c r="DC17" s="877"/>
      <c r="DD17" s="869"/>
      <c r="DE17" s="870"/>
    </row>
    <row r="18" spans="1:109" s="864" customFormat="1" ht="27.75" customHeight="1">
      <c r="A18" s="1579" t="s">
        <v>52</v>
      </c>
      <c r="B18" s="891" t="s">
        <v>398</v>
      </c>
      <c r="C18" s="1450"/>
      <c r="D18" s="866">
        <v>0</v>
      </c>
      <c r="E18" s="1274">
        <v>0</v>
      </c>
      <c r="F18" s="892">
        <f>E18*0.3</f>
        <v>0</v>
      </c>
      <c r="G18" s="877"/>
      <c r="H18" s="869"/>
      <c r="I18" s="870"/>
      <c r="K18" s="1579" t="s">
        <v>52</v>
      </c>
      <c r="L18" s="891" t="s">
        <v>398</v>
      </c>
      <c r="M18" s="1450"/>
      <c r="N18" s="866">
        <v>0</v>
      </c>
      <c r="O18" s="1274">
        <v>0</v>
      </c>
      <c r="P18" s="892">
        <f>O18*0.3</f>
        <v>0</v>
      </c>
      <c r="Q18" s="877"/>
      <c r="R18" s="869"/>
      <c r="S18" s="870"/>
      <c r="U18" s="1579" t="s">
        <v>52</v>
      </c>
      <c r="V18" s="891" t="s">
        <v>398</v>
      </c>
      <c r="W18" s="1450"/>
      <c r="X18" s="866">
        <v>0</v>
      </c>
      <c r="Y18" s="1274">
        <v>0</v>
      </c>
      <c r="Z18" s="892">
        <f>Y18*0.3</f>
        <v>0</v>
      </c>
      <c r="AA18" s="877"/>
      <c r="AB18" s="869"/>
      <c r="AC18" s="870"/>
      <c r="AE18" s="1579" t="s">
        <v>52</v>
      </c>
      <c r="AF18" s="891" t="s">
        <v>398</v>
      </c>
      <c r="AG18" s="1450"/>
      <c r="AH18" s="866">
        <v>0</v>
      </c>
      <c r="AI18" s="1274">
        <v>0</v>
      </c>
      <c r="AJ18" s="892">
        <f>AI18*0.3</f>
        <v>0</v>
      </c>
      <c r="AK18" s="877"/>
      <c r="AL18" s="869"/>
      <c r="AM18" s="870"/>
      <c r="AO18" s="1579" t="s">
        <v>52</v>
      </c>
      <c r="AP18" s="891" t="s">
        <v>398</v>
      </c>
      <c r="AQ18" s="1450"/>
      <c r="AR18" s="866">
        <v>0</v>
      </c>
      <c r="AS18" s="1274">
        <v>0</v>
      </c>
      <c r="AT18" s="892">
        <f>AS18*0.3</f>
        <v>0</v>
      </c>
      <c r="AU18" s="877"/>
      <c r="AV18" s="869"/>
      <c r="AW18" s="870"/>
      <c r="AY18" s="1579" t="s">
        <v>52</v>
      </c>
      <c r="AZ18" s="891" t="s">
        <v>398</v>
      </c>
      <c r="BA18" s="1450"/>
      <c r="BB18" s="866">
        <v>0</v>
      </c>
      <c r="BC18" s="1274">
        <v>0</v>
      </c>
      <c r="BD18" s="892">
        <f>BC18*0.3</f>
        <v>0</v>
      </c>
      <c r="BE18" s="877"/>
      <c r="BF18" s="869"/>
      <c r="BG18" s="870"/>
      <c r="BH18"/>
      <c r="BI18" s="1579" t="s">
        <v>52</v>
      </c>
      <c r="BJ18" s="891" t="s">
        <v>398</v>
      </c>
      <c r="BK18" s="1450"/>
      <c r="BL18" s="866">
        <v>0</v>
      </c>
      <c r="BM18" s="1274">
        <v>0</v>
      </c>
      <c r="BN18" s="892">
        <f>BM18*0.3</f>
        <v>0</v>
      </c>
      <c r="BO18" s="877"/>
      <c r="BP18" s="869"/>
      <c r="BQ18" s="870"/>
      <c r="BS18" s="1579" t="s">
        <v>52</v>
      </c>
      <c r="BT18" s="891" t="s">
        <v>398</v>
      </c>
      <c r="BU18" s="1450"/>
      <c r="BV18" s="866">
        <v>0</v>
      </c>
      <c r="BW18" s="1274">
        <v>0</v>
      </c>
      <c r="BX18" s="892">
        <f>BW18*0.3</f>
        <v>0</v>
      </c>
      <c r="BY18" s="877"/>
      <c r="BZ18" s="869"/>
      <c r="CA18" s="870"/>
      <c r="CC18" s="1579" t="s">
        <v>52</v>
      </c>
      <c r="CD18" s="891" t="s">
        <v>398</v>
      </c>
      <c r="CE18" s="1450"/>
      <c r="CF18" s="866">
        <v>0</v>
      </c>
      <c r="CG18" s="1274">
        <v>0</v>
      </c>
      <c r="CH18" s="892">
        <f>CG18*0.3</f>
        <v>0</v>
      </c>
      <c r="CI18" s="877"/>
      <c r="CJ18" s="869"/>
      <c r="CK18" s="870"/>
      <c r="CM18" s="1579" t="s">
        <v>52</v>
      </c>
      <c r="CN18" s="891" t="s">
        <v>398</v>
      </c>
      <c r="CO18" s="1450"/>
      <c r="CP18" s="866">
        <v>0</v>
      </c>
      <c r="CQ18" s="1274">
        <v>0</v>
      </c>
      <c r="CR18" s="892">
        <f>CQ18*0.3</f>
        <v>0</v>
      </c>
      <c r="CS18" s="877"/>
      <c r="CT18" s="869"/>
      <c r="CU18" s="870"/>
      <c r="CW18" s="1579" t="s">
        <v>52</v>
      </c>
      <c r="CX18" s="891" t="s">
        <v>398</v>
      </c>
      <c r="CY18" s="1450"/>
      <c r="CZ18" s="866">
        <v>0</v>
      </c>
      <c r="DA18" s="1274">
        <v>0</v>
      </c>
      <c r="DB18" s="892">
        <f>DA18*0.3</f>
        <v>0</v>
      </c>
      <c r="DC18" s="877"/>
      <c r="DD18" s="869"/>
      <c r="DE18" s="870"/>
    </row>
    <row r="19" spans="1:109" s="864" customFormat="1" ht="27.75" customHeight="1">
      <c r="A19" s="3048" t="s">
        <v>769</v>
      </c>
      <c r="B19" s="1065" t="s">
        <v>398</v>
      </c>
      <c r="C19" s="3049"/>
      <c r="D19" s="2926"/>
      <c r="E19" s="2925">
        <f>'Оз Основная продукция'!AM12</f>
        <v>0</v>
      </c>
      <c r="F19" s="3070">
        <f>E19*0.5</f>
        <v>0</v>
      </c>
      <c r="G19" s="2927"/>
      <c r="H19" s="2944"/>
      <c r="I19" s="2945"/>
      <c r="K19" s="3048" t="s">
        <v>769</v>
      </c>
      <c r="L19" s="1065" t="s">
        <v>398</v>
      </c>
      <c r="M19" s="3049"/>
      <c r="N19" s="2926"/>
      <c r="O19" s="2925">
        <f>'Оз Основная продукция'!AM30</f>
        <v>0</v>
      </c>
      <c r="P19" s="1066">
        <f>O19*0.5</f>
        <v>0</v>
      </c>
      <c r="Q19" s="2927"/>
      <c r="R19" s="2944"/>
      <c r="S19" s="2945"/>
      <c r="U19" s="3048" t="s">
        <v>769</v>
      </c>
      <c r="V19" s="1065" t="s">
        <v>398</v>
      </c>
      <c r="W19" s="3049"/>
      <c r="X19" s="2926"/>
      <c r="Y19" s="2925">
        <f>'Оз Основная продукция'!AM48</f>
        <v>0</v>
      </c>
      <c r="Z19" s="3070">
        <f>Y19*0.5</f>
        <v>0</v>
      </c>
      <c r="AA19" s="2927"/>
      <c r="AB19" s="2944"/>
      <c r="AC19" s="2945"/>
      <c r="AE19" s="3048" t="s">
        <v>769</v>
      </c>
      <c r="AF19" s="1065" t="s">
        <v>398</v>
      </c>
      <c r="AG19" s="3049"/>
      <c r="AH19" s="2926"/>
      <c r="AI19" s="2925">
        <f>'Оз Основная продукция'!AM66</f>
        <v>0</v>
      </c>
      <c r="AJ19" s="3070">
        <f>AI19*0.5</f>
        <v>0</v>
      </c>
      <c r="AK19" s="2927"/>
      <c r="AL19" s="2944"/>
      <c r="AM19" s="2945"/>
      <c r="AO19" s="3048" t="s">
        <v>769</v>
      </c>
      <c r="AP19" s="1065" t="s">
        <v>398</v>
      </c>
      <c r="AQ19" s="3049"/>
      <c r="AR19" s="2926"/>
      <c r="AS19" s="2925">
        <f>'Оз Основная продукция'!AM84</f>
        <v>0</v>
      </c>
      <c r="AT19" s="3070">
        <f>AS19*0.5</f>
        <v>0</v>
      </c>
      <c r="AU19" s="2927"/>
      <c r="AV19" s="2944"/>
      <c r="AW19" s="2945"/>
      <c r="AY19" s="3048" t="s">
        <v>769</v>
      </c>
      <c r="AZ19" s="1065" t="s">
        <v>398</v>
      </c>
      <c r="BA19" s="3049"/>
      <c r="BB19" s="2926"/>
      <c r="BC19" s="2925">
        <f>'Оз Основная продукция'!AM102</f>
        <v>0</v>
      </c>
      <c r="BD19" s="3070">
        <f>BC19*0.5</f>
        <v>0</v>
      </c>
      <c r="BE19" s="2927"/>
      <c r="BF19" s="2944"/>
      <c r="BG19" s="2945"/>
      <c r="BH19"/>
      <c r="BI19" s="3048" t="s">
        <v>769</v>
      </c>
      <c r="BJ19" s="1065" t="s">
        <v>398</v>
      </c>
      <c r="BK19" s="3049"/>
      <c r="BL19" s="2926"/>
      <c r="BM19" s="2925">
        <f>'Оз Основная продукция'!AM120</f>
        <v>0</v>
      </c>
      <c r="BN19" s="3070">
        <f>BM19*0.5</f>
        <v>0</v>
      </c>
      <c r="BO19" s="2927"/>
      <c r="BP19" s="2944"/>
      <c r="BQ19" s="2945"/>
      <c r="BS19" s="3048" t="s">
        <v>769</v>
      </c>
      <c r="BT19" s="1065" t="s">
        <v>398</v>
      </c>
      <c r="BU19" s="3049"/>
      <c r="BV19" s="2926"/>
      <c r="BW19" s="2925">
        <f>'Оз Основная продукция'!AM138</f>
        <v>0</v>
      </c>
      <c r="BX19" s="3070">
        <f>BW19*0.5</f>
        <v>0</v>
      </c>
      <c r="BY19" s="2927"/>
      <c r="BZ19" s="2944"/>
      <c r="CA19" s="2945"/>
      <c r="CC19" s="3048" t="s">
        <v>769</v>
      </c>
      <c r="CD19" s="1065" t="s">
        <v>398</v>
      </c>
      <c r="CE19" s="3049"/>
      <c r="CF19" s="2926"/>
      <c r="CG19" s="2925">
        <f>'Оз Основная продукция'!AM156</f>
        <v>0</v>
      </c>
      <c r="CH19" s="3070">
        <f>CG19*0.5</f>
        <v>0</v>
      </c>
      <c r="CI19" s="2927"/>
      <c r="CJ19" s="2944"/>
      <c r="CK19" s="2945"/>
      <c r="CM19" s="3048" t="s">
        <v>769</v>
      </c>
      <c r="CN19" s="1065" t="s">
        <v>398</v>
      </c>
      <c r="CO19" s="3049"/>
      <c r="CP19" s="2926"/>
      <c r="CQ19" s="2925">
        <f>0+'Оз Основная продукция'!AM174</f>
        <v>0</v>
      </c>
      <c r="CR19" s="3070">
        <f>CQ19*0.5</f>
        <v>0</v>
      </c>
      <c r="CS19" s="2927"/>
      <c r="CT19" s="2944"/>
      <c r="CU19" s="2945"/>
      <c r="CW19" s="3048" t="s">
        <v>769</v>
      </c>
      <c r="CX19" s="1065" t="s">
        <v>398</v>
      </c>
      <c r="CY19" s="3049"/>
      <c r="CZ19" s="2926"/>
      <c r="DA19" s="2925">
        <f>'Оз Основная продукция'!AM192</f>
        <v>0</v>
      </c>
      <c r="DB19" s="3070">
        <f>DA19*0.5</f>
        <v>0</v>
      </c>
      <c r="DC19" s="2927"/>
      <c r="DD19" s="2944"/>
      <c r="DE19" s="2945"/>
    </row>
    <row r="20" spans="1:109" s="864" customFormat="1" ht="27.75" customHeight="1">
      <c r="A20" s="3047" t="s">
        <v>430</v>
      </c>
      <c r="B20" s="891" t="s">
        <v>398</v>
      </c>
      <c r="C20" s="1450"/>
      <c r="D20" s="866"/>
      <c r="E20" s="1274">
        <f>'Оз Основная продукция'!AM13</f>
        <v>0</v>
      </c>
      <c r="F20" s="945">
        <f t="shared" ref="F20:F22" si="11">E20*0.5</f>
        <v>0</v>
      </c>
      <c r="G20" s="877"/>
      <c r="H20" s="869"/>
      <c r="I20" s="870"/>
      <c r="K20" s="3047" t="s">
        <v>430</v>
      </c>
      <c r="L20" s="891" t="s">
        <v>398</v>
      </c>
      <c r="M20" s="1450"/>
      <c r="N20" s="866"/>
      <c r="O20" s="1274">
        <f>'Оз Основная продукция'!AM31</f>
        <v>0</v>
      </c>
      <c r="P20" s="892">
        <f t="shared" ref="P20:P22" si="12">O20*0.5</f>
        <v>0</v>
      </c>
      <c r="Q20" s="877"/>
      <c r="R20" s="869"/>
      <c r="S20" s="870"/>
      <c r="U20" s="3047" t="s">
        <v>430</v>
      </c>
      <c r="V20" s="891" t="s">
        <v>398</v>
      </c>
      <c r="W20" s="1450"/>
      <c r="X20" s="866"/>
      <c r="Y20" s="1274">
        <f>'Оз Основная продукция'!AM49</f>
        <v>0</v>
      </c>
      <c r="Z20" s="945">
        <f t="shared" ref="Z20:Z22" si="13">Y20*0.5</f>
        <v>0</v>
      </c>
      <c r="AA20" s="877"/>
      <c r="AB20" s="869"/>
      <c r="AC20" s="870"/>
      <c r="AE20" s="3047" t="s">
        <v>430</v>
      </c>
      <c r="AF20" s="891" t="s">
        <v>398</v>
      </c>
      <c r="AG20" s="1450"/>
      <c r="AH20" s="866"/>
      <c r="AI20" s="1274">
        <f>'Оз Основная продукция'!AM67</f>
        <v>0</v>
      </c>
      <c r="AJ20" s="945">
        <f t="shared" ref="AJ20:AJ22" si="14">AI20*0.5</f>
        <v>0</v>
      </c>
      <c r="AK20" s="877"/>
      <c r="AL20" s="869"/>
      <c r="AM20" s="870"/>
      <c r="AO20" s="3047" t="s">
        <v>430</v>
      </c>
      <c r="AP20" s="891" t="s">
        <v>398</v>
      </c>
      <c r="AQ20" s="1450"/>
      <c r="AR20" s="866"/>
      <c r="AS20" s="1274">
        <f>'Оз Основная продукция'!AM85</f>
        <v>0</v>
      </c>
      <c r="AT20" s="945">
        <f t="shared" ref="AT20:AT22" si="15">AS20*0.5</f>
        <v>0</v>
      </c>
      <c r="AU20" s="877"/>
      <c r="AV20" s="869"/>
      <c r="AW20" s="870"/>
      <c r="AY20" s="3047" t="s">
        <v>430</v>
      </c>
      <c r="AZ20" s="891" t="s">
        <v>398</v>
      </c>
      <c r="BA20" s="1450"/>
      <c r="BB20" s="866"/>
      <c r="BC20" s="1274">
        <f>'Оз Основная продукция'!AM103</f>
        <v>0</v>
      </c>
      <c r="BD20" s="945">
        <f t="shared" ref="BD20:BD22" si="16">BC20*0.5</f>
        <v>0</v>
      </c>
      <c r="BE20" s="877"/>
      <c r="BF20" s="869"/>
      <c r="BG20" s="870"/>
      <c r="BH20"/>
      <c r="BI20" s="3047" t="s">
        <v>430</v>
      </c>
      <c r="BJ20" s="891" t="s">
        <v>398</v>
      </c>
      <c r="BK20" s="1450"/>
      <c r="BL20" s="866"/>
      <c r="BM20" s="1274">
        <f>'Оз Основная продукция'!AM121</f>
        <v>0</v>
      </c>
      <c r="BN20" s="945">
        <f t="shared" ref="BN20:BN22" si="17">BM20*0.5</f>
        <v>0</v>
      </c>
      <c r="BO20" s="877"/>
      <c r="BP20" s="869"/>
      <c r="BQ20" s="870"/>
      <c r="BS20" s="3047" t="s">
        <v>430</v>
      </c>
      <c r="BT20" s="891" t="s">
        <v>398</v>
      </c>
      <c r="BU20" s="1450"/>
      <c r="BV20" s="866"/>
      <c r="BW20" s="1274">
        <f>'Оз Основная продукция'!AM139</f>
        <v>0</v>
      </c>
      <c r="BX20" s="945">
        <f t="shared" ref="BX20:BX22" si="18">BW20*0.5</f>
        <v>0</v>
      </c>
      <c r="BY20" s="877"/>
      <c r="BZ20" s="869"/>
      <c r="CA20" s="870"/>
      <c r="CC20" s="3047" t="s">
        <v>430</v>
      </c>
      <c r="CD20" s="891" t="s">
        <v>398</v>
      </c>
      <c r="CE20" s="1450"/>
      <c r="CF20" s="866"/>
      <c r="CG20" s="1274">
        <f>'Оз Основная продукция'!AM157</f>
        <v>0</v>
      </c>
      <c r="CH20" s="945">
        <f t="shared" ref="CH20:CH22" si="19">CG20*0.5</f>
        <v>0</v>
      </c>
      <c r="CI20" s="877"/>
      <c r="CJ20" s="869"/>
      <c r="CK20" s="870"/>
      <c r="CM20" s="3047" t="s">
        <v>430</v>
      </c>
      <c r="CN20" s="891" t="s">
        <v>398</v>
      </c>
      <c r="CO20" s="1450"/>
      <c r="CP20" s="866"/>
      <c r="CQ20" s="1274">
        <f>0+'Оз Основная продукция'!AM175</f>
        <v>0</v>
      </c>
      <c r="CR20" s="945">
        <f t="shared" ref="CR20:CR22" si="20">CQ20*0.5</f>
        <v>0</v>
      </c>
      <c r="CS20" s="877"/>
      <c r="CT20" s="869"/>
      <c r="CU20" s="870"/>
      <c r="CW20" s="3047" t="s">
        <v>430</v>
      </c>
      <c r="CX20" s="891" t="s">
        <v>398</v>
      </c>
      <c r="CY20" s="1450"/>
      <c r="CZ20" s="866"/>
      <c r="DA20" s="1274">
        <f>'Оз Основная продукция'!AM193</f>
        <v>0</v>
      </c>
      <c r="DB20" s="945">
        <f t="shared" ref="DB20:DB23" si="21">DA20*0.5</f>
        <v>0</v>
      </c>
      <c r="DC20" s="877"/>
      <c r="DD20" s="869"/>
      <c r="DE20" s="870"/>
    </row>
    <row r="21" spans="1:109" s="864" customFormat="1" ht="27.75" customHeight="1">
      <c r="A21" s="3047" t="s">
        <v>315</v>
      </c>
      <c r="B21" s="891" t="s">
        <v>398</v>
      </c>
      <c r="C21" s="1450"/>
      <c r="D21" s="866"/>
      <c r="E21" s="1274">
        <f>'Оз Основная продукция'!AM14</f>
        <v>0</v>
      </c>
      <c r="F21" s="945">
        <f t="shared" si="11"/>
        <v>0</v>
      </c>
      <c r="G21" s="877"/>
      <c r="H21" s="869"/>
      <c r="I21" s="870"/>
      <c r="K21" s="3047" t="s">
        <v>315</v>
      </c>
      <c r="L21" s="891" t="s">
        <v>398</v>
      </c>
      <c r="M21" s="1450"/>
      <c r="N21" s="866"/>
      <c r="O21" s="1274">
        <f>'Оз Основная продукция'!AM32</f>
        <v>0</v>
      </c>
      <c r="P21" s="892">
        <f t="shared" si="12"/>
        <v>0</v>
      </c>
      <c r="Q21" s="877"/>
      <c r="R21" s="869"/>
      <c r="S21" s="870"/>
      <c r="U21" s="3047" t="s">
        <v>315</v>
      </c>
      <c r="V21" s="891" t="s">
        <v>398</v>
      </c>
      <c r="W21" s="1450"/>
      <c r="X21" s="866"/>
      <c r="Y21" s="1274">
        <f>'Оз Основная продукция'!AM50</f>
        <v>0</v>
      </c>
      <c r="Z21" s="945">
        <f t="shared" si="13"/>
        <v>0</v>
      </c>
      <c r="AA21" s="877"/>
      <c r="AB21" s="869"/>
      <c r="AC21" s="870"/>
      <c r="AE21" s="3047" t="s">
        <v>315</v>
      </c>
      <c r="AF21" s="891" t="s">
        <v>398</v>
      </c>
      <c r="AG21" s="1450"/>
      <c r="AH21" s="866"/>
      <c r="AI21" s="1274">
        <f>'Оз Основная продукция'!AM68</f>
        <v>0</v>
      </c>
      <c r="AJ21" s="945">
        <f t="shared" si="14"/>
        <v>0</v>
      </c>
      <c r="AK21" s="877"/>
      <c r="AL21" s="869"/>
      <c r="AM21" s="870"/>
      <c r="AO21" s="3047" t="s">
        <v>315</v>
      </c>
      <c r="AP21" s="891" t="s">
        <v>398</v>
      </c>
      <c r="AQ21" s="1450"/>
      <c r="AR21" s="866"/>
      <c r="AS21" s="1274">
        <f>'Оз Основная продукция'!AM86</f>
        <v>0</v>
      </c>
      <c r="AT21" s="945">
        <f t="shared" si="15"/>
        <v>0</v>
      </c>
      <c r="AU21" s="877"/>
      <c r="AV21" s="869"/>
      <c r="AW21" s="870"/>
      <c r="AY21" s="3047" t="s">
        <v>315</v>
      </c>
      <c r="AZ21" s="891" t="s">
        <v>398</v>
      </c>
      <c r="BA21" s="1450"/>
      <c r="BB21" s="866"/>
      <c r="BC21" s="1274">
        <f>'Оз Основная продукция'!AM104</f>
        <v>0</v>
      </c>
      <c r="BD21" s="945">
        <f t="shared" si="16"/>
        <v>0</v>
      </c>
      <c r="BE21" s="877"/>
      <c r="BF21" s="869"/>
      <c r="BG21" s="870"/>
      <c r="BH21"/>
      <c r="BI21" s="3047" t="s">
        <v>315</v>
      </c>
      <c r="BJ21" s="891" t="s">
        <v>398</v>
      </c>
      <c r="BK21" s="1450"/>
      <c r="BL21" s="866"/>
      <c r="BM21" s="1274">
        <f>'Оз Основная продукция'!AM122</f>
        <v>0</v>
      </c>
      <c r="BN21" s="945">
        <f t="shared" si="17"/>
        <v>0</v>
      </c>
      <c r="BO21" s="877"/>
      <c r="BP21" s="869"/>
      <c r="BQ21" s="870"/>
      <c r="BS21" s="3047" t="s">
        <v>315</v>
      </c>
      <c r="BT21" s="891" t="s">
        <v>398</v>
      </c>
      <c r="BU21" s="1450"/>
      <c r="BV21" s="866"/>
      <c r="BW21" s="1274">
        <f>'Оз Основная продукция'!AM140</f>
        <v>0</v>
      </c>
      <c r="BX21" s="945">
        <f t="shared" si="18"/>
        <v>0</v>
      </c>
      <c r="BY21" s="877"/>
      <c r="BZ21" s="869"/>
      <c r="CA21" s="870"/>
      <c r="CC21" s="3047" t="s">
        <v>315</v>
      </c>
      <c r="CD21" s="891" t="s">
        <v>398</v>
      </c>
      <c r="CE21" s="1450"/>
      <c r="CF21" s="866"/>
      <c r="CG21" s="1274">
        <f>'Оз Основная продукция'!AM158</f>
        <v>0</v>
      </c>
      <c r="CH21" s="945">
        <f t="shared" si="19"/>
        <v>0</v>
      </c>
      <c r="CI21" s="877"/>
      <c r="CJ21" s="869"/>
      <c r="CK21" s="870"/>
      <c r="CM21" s="3047" t="s">
        <v>315</v>
      </c>
      <c r="CN21" s="891" t="s">
        <v>398</v>
      </c>
      <c r="CO21" s="1450"/>
      <c r="CP21" s="866"/>
      <c r="CQ21" s="1274">
        <f>0+'Оз Основная продукция'!AM176</f>
        <v>0</v>
      </c>
      <c r="CR21" s="945">
        <f t="shared" si="20"/>
        <v>0</v>
      </c>
      <c r="CS21" s="877"/>
      <c r="CT21" s="869"/>
      <c r="CU21" s="870"/>
      <c r="CW21" s="3047" t="s">
        <v>315</v>
      </c>
      <c r="CX21" s="891" t="s">
        <v>398</v>
      </c>
      <c r="CY21" s="1450"/>
      <c r="CZ21" s="866"/>
      <c r="DA21" s="1274">
        <f>'Оз Основная продукция'!AM194</f>
        <v>0</v>
      </c>
      <c r="DB21" s="945">
        <f t="shared" si="21"/>
        <v>0</v>
      </c>
      <c r="DC21" s="877"/>
      <c r="DD21" s="869"/>
      <c r="DE21" s="870"/>
    </row>
    <row r="22" spans="1:109" ht="27.75" customHeight="1">
      <c r="A22" s="3047" t="s">
        <v>55</v>
      </c>
      <c r="B22" s="891" t="s">
        <v>398</v>
      </c>
      <c r="C22" s="1450"/>
      <c r="D22" s="866"/>
      <c r="E22" s="1274">
        <f>'Оз Основная продукция'!AM15</f>
        <v>0</v>
      </c>
      <c r="F22" s="945">
        <f t="shared" si="11"/>
        <v>0</v>
      </c>
      <c r="G22" s="877"/>
      <c r="H22" s="869"/>
      <c r="I22" s="870"/>
      <c r="J22" s="864"/>
      <c r="K22" s="3047" t="s">
        <v>55</v>
      </c>
      <c r="L22" s="891" t="s">
        <v>398</v>
      </c>
      <c r="M22" s="1450"/>
      <c r="N22" s="866"/>
      <c r="O22" s="1274">
        <f>'Оз Основная продукция'!AM33</f>
        <v>0</v>
      </c>
      <c r="P22" s="892">
        <f t="shared" si="12"/>
        <v>0</v>
      </c>
      <c r="Q22" s="877"/>
      <c r="R22" s="869"/>
      <c r="S22" s="870"/>
      <c r="T22" s="864"/>
      <c r="U22" s="3047" t="s">
        <v>55</v>
      </c>
      <c r="V22" s="891" t="s">
        <v>398</v>
      </c>
      <c r="W22" s="1450"/>
      <c r="X22" s="866"/>
      <c r="Y22" s="1274">
        <f>'Оз Основная продукция'!AM51</f>
        <v>0</v>
      </c>
      <c r="Z22" s="945">
        <f t="shared" si="13"/>
        <v>0</v>
      </c>
      <c r="AA22" s="877"/>
      <c r="AB22" s="869"/>
      <c r="AC22" s="870"/>
      <c r="AD22" s="864"/>
      <c r="AE22" s="3047" t="s">
        <v>55</v>
      </c>
      <c r="AF22" s="891" t="s">
        <v>398</v>
      </c>
      <c r="AG22" s="1450"/>
      <c r="AH22" s="866"/>
      <c r="AI22" s="1274">
        <f>'Оз Основная продукция'!AM69</f>
        <v>0</v>
      </c>
      <c r="AJ22" s="945">
        <f t="shared" si="14"/>
        <v>0</v>
      </c>
      <c r="AK22" s="877"/>
      <c r="AL22" s="869"/>
      <c r="AM22" s="870"/>
      <c r="AN22" s="864"/>
      <c r="AO22" s="3047" t="s">
        <v>55</v>
      </c>
      <c r="AP22" s="891" t="s">
        <v>398</v>
      </c>
      <c r="AQ22" s="1450"/>
      <c r="AR22" s="866"/>
      <c r="AS22" s="1274">
        <f>'Оз Основная продукция'!AM87</f>
        <v>0</v>
      </c>
      <c r="AT22" s="945">
        <f t="shared" si="15"/>
        <v>0</v>
      </c>
      <c r="AU22" s="877"/>
      <c r="AV22" s="869"/>
      <c r="AW22" s="870"/>
      <c r="AX22" s="864"/>
      <c r="AY22" s="3047" t="s">
        <v>55</v>
      </c>
      <c r="AZ22" s="891" t="s">
        <v>398</v>
      </c>
      <c r="BA22" s="1450"/>
      <c r="BB22" s="866"/>
      <c r="BC22" s="1274">
        <f>'Оз Основная продукция'!AM105</f>
        <v>0</v>
      </c>
      <c r="BD22" s="945">
        <f t="shared" si="16"/>
        <v>0</v>
      </c>
      <c r="BE22" s="877"/>
      <c r="BF22" s="869"/>
      <c r="BG22" s="870"/>
      <c r="BH22"/>
      <c r="BI22" s="3047" t="s">
        <v>55</v>
      </c>
      <c r="BJ22" s="891" t="s">
        <v>398</v>
      </c>
      <c r="BK22" s="1450"/>
      <c r="BL22" s="866"/>
      <c r="BM22" s="1274">
        <f>'Оз Основная продукция'!AM123</f>
        <v>0</v>
      </c>
      <c r="BN22" s="945">
        <f t="shared" si="17"/>
        <v>0</v>
      </c>
      <c r="BO22" s="877"/>
      <c r="BP22" s="869"/>
      <c r="BQ22" s="870"/>
      <c r="BR22" s="864"/>
      <c r="BS22" s="3047" t="s">
        <v>55</v>
      </c>
      <c r="BT22" s="891" t="s">
        <v>398</v>
      </c>
      <c r="BU22" s="1450"/>
      <c r="BV22" s="866"/>
      <c r="BW22" s="1274">
        <f>'Оз Основная продукция'!AM141</f>
        <v>0</v>
      </c>
      <c r="BX22" s="945">
        <f t="shared" si="18"/>
        <v>0</v>
      </c>
      <c r="BY22" s="877"/>
      <c r="BZ22" s="869"/>
      <c r="CA22" s="870"/>
      <c r="CB22" s="864"/>
      <c r="CC22" s="3047" t="s">
        <v>55</v>
      </c>
      <c r="CD22" s="891" t="s">
        <v>398</v>
      </c>
      <c r="CE22" s="1450"/>
      <c r="CF22" s="866"/>
      <c r="CG22" s="1274">
        <f>'Оз Основная продукция'!AM159</f>
        <v>0</v>
      </c>
      <c r="CH22" s="945">
        <f t="shared" si="19"/>
        <v>0</v>
      </c>
      <c r="CI22" s="877"/>
      <c r="CJ22" s="869"/>
      <c r="CK22" s="870"/>
      <c r="CL22" s="864"/>
      <c r="CM22" s="3047" t="s">
        <v>55</v>
      </c>
      <c r="CN22" s="891" t="s">
        <v>398</v>
      </c>
      <c r="CO22" s="1450"/>
      <c r="CP22" s="866"/>
      <c r="CQ22" s="1274">
        <f>0+'Оз Основная продукция'!AM177</f>
        <v>0</v>
      </c>
      <c r="CR22" s="945">
        <f t="shared" si="20"/>
        <v>0</v>
      </c>
      <c r="CS22" s="877"/>
      <c r="CT22" s="869"/>
      <c r="CU22" s="870"/>
      <c r="CV22" s="864"/>
      <c r="CW22" s="3047" t="s">
        <v>55</v>
      </c>
      <c r="CX22" s="891" t="s">
        <v>398</v>
      </c>
      <c r="CY22" s="1450"/>
      <c r="CZ22" s="866"/>
      <c r="DA22" s="1274">
        <f>'Оз Основная продукция'!AM195</f>
        <v>0</v>
      </c>
      <c r="DB22" s="945">
        <f t="shared" si="21"/>
        <v>0</v>
      </c>
      <c r="DC22" s="877"/>
      <c r="DD22" s="869"/>
      <c r="DE22" s="870"/>
    </row>
    <row r="23" spans="1:109" ht="27.75" customHeight="1">
      <c r="A23" s="1774" t="s">
        <v>858</v>
      </c>
      <c r="B23" s="1065" t="s">
        <v>398</v>
      </c>
      <c r="C23" s="3049"/>
      <c r="D23" s="2926"/>
      <c r="E23" s="2925">
        <f>'Оз Основная продукция'!AM16</f>
        <v>0</v>
      </c>
      <c r="F23" s="3070">
        <f t="shared" ref="F23" si="22">E23*0.5</f>
        <v>0</v>
      </c>
      <c r="G23" s="2927"/>
      <c r="H23" s="2944"/>
      <c r="I23" s="2945"/>
      <c r="J23" s="864"/>
      <c r="K23" s="1774" t="s">
        <v>858</v>
      </c>
      <c r="L23" s="1065" t="s">
        <v>398</v>
      </c>
      <c r="M23" s="3049"/>
      <c r="N23" s="2926"/>
      <c r="O23" s="2925">
        <f>'Оз Основная продукция'!AM34</f>
        <v>0</v>
      </c>
      <c r="P23" s="1066">
        <f t="shared" ref="P23" si="23">O23*0.5</f>
        <v>0</v>
      </c>
      <c r="Q23" s="2927"/>
      <c r="R23" s="2944"/>
      <c r="S23" s="2945"/>
      <c r="T23" s="864"/>
      <c r="U23" s="1774" t="s">
        <v>858</v>
      </c>
      <c r="V23" s="1065" t="s">
        <v>398</v>
      </c>
      <c r="W23" s="3049"/>
      <c r="X23" s="2926"/>
      <c r="Y23" s="2925">
        <f>'Оз Основная продукция'!AM52</f>
        <v>0</v>
      </c>
      <c r="Z23" s="3070">
        <f t="shared" ref="Z23" si="24">Y23*0.5</f>
        <v>0</v>
      </c>
      <c r="AA23" s="2927"/>
      <c r="AB23" s="2944"/>
      <c r="AC23" s="2945"/>
      <c r="AD23" s="864"/>
      <c r="AE23" s="1774" t="s">
        <v>858</v>
      </c>
      <c r="AF23" s="1065" t="s">
        <v>398</v>
      </c>
      <c r="AG23" s="3049"/>
      <c r="AH23" s="2926"/>
      <c r="AI23" s="2925">
        <f>'Оз Основная продукция'!AM70</f>
        <v>0</v>
      </c>
      <c r="AJ23" s="3070">
        <f>AI23*0.7</f>
        <v>0</v>
      </c>
      <c r="AK23" s="2927"/>
      <c r="AL23" s="2944"/>
      <c r="AM23" s="2945"/>
      <c r="AN23" s="864"/>
      <c r="AO23" s="1774" t="s">
        <v>858</v>
      </c>
      <c r="AP23" s="1065" t="s">
        <v>398</v>
      </c>
      <c r="AQ23" s="3049"/>
      <c r="AR23" s="2926"/>
      <c r="AS23" s="2925">
        <f>'Оз Основная продукция'!AM88</f>
        <v>0</v>
      </c>
      <c r="AT23" s="3070">
        <f>AS23*0.7</f>
        <v>0</v>
      </c>
      <c r="AU23" s="2927"/>
      <c r="AV23" s="2944"/>
      <c r="AW23" s="2945"/>
      <c r="AX23" s="864"/>
      <c r="AY23" s="1774" t="s">
        <v>858</v>
      </c>
      <c r="AZ23" s="1065" t="s">
        <v>398</v>
      </c>
      <c r="BA23" s="3049"/>
      <c r="BB23" s="2926"/>
      <c r="BC23" s="2925">
        <f>'Оз Основная продукция'!AM106</f>
        <v>0</v>
      </c>
      <c r="BD23" s="3070">
        <f>BC23*0.7</f>
        <v>0</v>
      </c>
      <c r="BE23" s="2927"/>
      <c r="BF23" s="2944"/>
      <c r="BG23" s="2945"/>
      <c r="BH23"/>
      <c r="BI23" s="1774" t="s">
        <v>858</v>
      </c>
      <c r="BJ23" s="1065" t="s">
        <v>398</v>
      </c>
      <c r="BK23" s="3049"/>
      <c r="BL23" s="2926"/>
      <c r="BM23" s="2925">
        <f>'Оз Основная продукция'!AM124</f>
        <v>0</v>
      </c>
      <c r="BN23" s="3070">
        <f>BM23*0.7</f>
        <v>0</v>
      </c>
      <c r="BO23" s="2927"/>
      <c r="BP23" s="2944"/>
      <c r="BQ23" s="2945"/>
      <c r="BR23" s="864"/>
      <c r="BS23" s="1774" t="s">
        <v>858</v>
      </c>
      <c r="BT23" s="1065" t="s">
        <v>398</v>
      </c>
      <c r="BU23" s="3049"/>
      <c r="BV23" s="2926"/>
      <c r="BW23" s="2925">
        <f>'Оз Основная продукция'!AM142</f>
        <v>0</v>
      </c>
      <c r="BX23" s="3070">
        <f>BW23*0.7</f>
        <v>0</v>
      </c>
      <c r="BY23" s="2927"/>
      <c r="BZ23" s="2944"/>
      <c r="CA23" s="2945"/>
      <c r="CB23" s="864"/>
      <c r="CC23" s="1774" t="s">
        <v>858</v>
      </c>
      <c r="CD23" s="1065" t="s">
        <v>398</v>
      </c>
      <c r="CE23" s="3049"/>
      <c r="CF23" s="2926"/>
      <c r="CG23" s="2925">
        <f>'Оз Основная продукция'!AM160</f>
        <v>0</v>
      </c>
      <c r="CH23" s="3070">
        <f>CG23*0.7</f>
        <v>0</v>
      </c>
      <c r="CI23" s="2927"/>
      <c r="CJ23" s="2944"/>
      <c r="CK23" s="2945"/>
      <c r="CL23" s="864"/>
      <c r="CM23" s="1774" t="s">
        <v>858</v>
      </c>
      <c r="CN23" s="1065" t="s">
        <v>398</v>
      </c>
      <c r="CO23" s="3049"/>
      <c r="CP23" s="2926"/>
      <c r="CQ23" s="2925">
        <f>0+'Оз Основная продукция'!AM178</f>
        <v>0</v>
      </c>
      <c r="CR23" s="3070">
        <f>CQ23*0.7</f>
        <v>0</v>
      </c>
      <c r="CS23" s="2927"/>
      <c r="CT23" s="2944"/>
      <c r="CU23" s="2945"/>
      <c r="CV23" s="864"/>
      <c r="CW23" s="1774" t="s">
        <v>858</v>
      </c>
      <c r="CX23" s="1065" t="s">
        <v>398</v>
      </c>
      <c r="CY23" s="3049"/>
      <c r="CZ23" s="2926"/>
      <c r="DA23" s="2925">
        <f>'Оз Основная продукция'!AM196</f>
        <v>0</v>
      </c>
      <c r="DB23" s="3070">
        <f t="shared" si="21"/>
        <v>0</v>
      </c>
      <c r="DC23" s="2927"/>
      <c r="DD23" s="2944"/>
      <c r="DE23" s="2945"/>
    </row>
    <row r="24" spans="1:109" ht="27" hidden="1" customHeight="1">
      <c r="A24" s="1774"/>
      <c r="B24" s="1065" t="s">
        <v>398</v>
      </c>
      <c r="C24" s="3049"/>
      <c r="D24" s="2926"/>
      <c r="E24" s="2925">
        <f>'Оз Основная продукция'!AM17</f>
        <v>0</v>
      </c>
      <c r="F24" s="3070">
        <f>E24*0.9</f>
        <v>0</v>
      </c>
      <c r="G24" s="2927"/>
      <c r="H24" s="2944"/>
      <c r="I24" s="2945"/>
      <c r="J24" s="864"/>
      <c r="K24" s="1774"/>
      <c r="L24" s="1065" t="s">
        <v>398</v>
      </c>
      <c r="M24" s="3049"/>
      <c r="N24" s="2926"/>
      <c r="O24" s="2925">
        <f>'Оз Основная продукция'!AM35</f>
        <v>0</v>
      </c>
      <c r="P24" s="1066">
        <f>O24*0.9</f>
        <v>0</v>
      </c>
      <c r="Q24" s="2927"/>
      <c r="R24" s="2944"/>
      <c r="S24" s="2945"/>
      <c r="T24" s="864"/>
      <c r="U24" s="1774"/>
      <c r="V24" s="1065" t="s">
        <v>398</v>
      </c>
      <c r="W24" s="3049"/>
      <c r="X24" s="2926"/>
      <c r="Y24" s="2925">
        <f>'Оз Основная продукция'!AM53</f>
        <v>0</v>
      </c>
      <c r="Z24" s="3070">
        <f>Y24*0.9</f>
        <v>0</v>
      </c>
      <c r="AA24" s="2927"/>
      <c r="AB24" s="2944"/>
      <c r="AC24" s="2945"/>
      <c r="AD24" s="864"/>
      <c r="AE24" s="1774"/>
      <c r="AF24" s="1065" t="s">
        <v>398</v>
      </c>
      <c r="AG24" s="3049"/>
      <c r="AH24" s="2926"/>
      <c r="AI24" s="2925">
        <f>'Оз Основная продукция'!AM71</f>
        <v>0</v>
      </c>
      <c r="AJ24" s="3070">
        <f>AI24*0.9</f>
        <v>0</v>
      </c>
      <c r="AK24" s="2927"/>
      <c r="AL24" s="2944"/>
      <c r="AM24" s="2945"/>
      <c r="AN24" s="864"/>
      <c r="AO24" s="1774"/>
      <c r="AP24" s="1065" t="s">
        <v>398</v>
      </c>
      <c r="AQ24" s="3049"/>
      <c r="AR24" s="2926"/>
      <c r="AS24" s="2925">
        <f>'Оз Основная продукция'!AM89</f>
        <v>0</v>
      </c>
      <c r="AT24" s="3070">
        <f>AS24*0.9</f>
        <v>0</v>
      </c>
      <c r="AU24" s="2927"/>
      <c r="AV24" s="2944"/>
      <c r="AW24" s="2945"/>
      <c r="AX24" s="864"/>
      <c r="AY24" s="1774"/>
      <c r="AZ24" s="1065" t="s">
        <v>398</v>
      </c>
      <c r="BA24" s="3049"/>
      <c r="BB24" s="2926"/>
      <c r="BC24" s="2925">
        <f>'Оз Основная продукция'!AM107</f>
        <v>0</v>
      </c>
      <c r="BD24" s="3070">
        <f>BC24*0.9</f>
        <v>0</v>
      </c>
      <c r="BE24" s="2927"/>
      <c r="BF24" s="2944"/>
      <c r="BG24" s="2945"/>
      <c r="BH24"/>
      <c r="BI24" s="1774"/>
      <c r="BJ24" s="1065" t="s">
        <v>398</v>
      </c>
      <c r="BK24" s="3049"/>
      <c r="BL24" s="2926"/>
      <c r="BM24" s="2925">
        <f>'Оз Основная продукция'!AM125</f>
        <v>0</v>
      </c>
      <c r="BN24" s="3070">
        <f>BM24*0.9</f>
        <v>0</v>
      </c>
      <c r="BO24" s="2927"/>
      <c r="BP24" s="2944"/>
      <c r="BQ24" s="2945"/>
      <c r="BR24" s="864"/>
      <c r="BS24" s="1774"/>
      <c r="BT24" s="1065" t="s">
        <v>398</v>
      </c>
      <c r="BU24" s="3049"/>
      <c r="BV24" s="2926"/>
      <c r="BW24" s="2925">
        <f>'Оз Основная продукция'!AM143</f>
        <v>0</v>
      </c>
      <c r="BX24" s="3070">
        <f>BW24*0.9</f>
        <v>0</v>
      </c>
      <c r="BY24" s="2927"/>
      <c r="BZ24" s="2944"/>
      <c r="CA24" s="2945"/>
      <c r="CB24" s="864"/>
      <c r="CC24" s="1774"/>
      <c r="CD24" s="1065" t="s">
        <v>398</v>
      </c>
      <c r="CE24" s="3049"/>
      <c r="CF24" s="2926"/>
      <c r="CG24" s="2925">
        <f>'Оз Основная продукция'!AM161</f>
        <v>0</v>
      </c>
      <c r="CH24" s="3070">
        <f>CG24*0.9</f>
        <v>0</v>
      </c>
      <c r="CI24" s="2927"/>
      <c r="CJ24" s="2944"/>
      <c r="CK24" s="2945"/>
      <c r="CL24" s="864"/>
      <c r="CM24" s="1774"/>
      <c r="CN24" s="1065" t="s">
        <v>398</v>
      </c>
      <c r="CO24" s="3049"/>
      <c r="CP24" s="2926"/>
      <c r="CQ24" s="2925">
        <f>0+'Оз Основная продукция'!AM179</f>
        <v>0</v>
      </c>
      <c r="CR24" s="3070">
        <f>CQ24*0.9</f>
        <v>0</v>
      </c>
      <c r="CS24" s="2927"/>
      <c r="CT24" s="2944"/>
      <c r="CU24" s="2945"/>
      <c r="CV24" s="864"/>
      <c r="CW24" s="1774"/>
      <c r="CX24" s="1065" t="s">
        <v>398</v>
      </c>
      <c r="CY24" s="3049"/>
      <c r="CZ24" s="2926"/>
      <c r="DA24" s="2925">
        <f>'Оз Основная продукция'!AM197</f>
        <v>0</v>
      </c>
      <c r="DB24" s="3070">
        <f>DA24*0.9</f>
        <v>0</v>
      </c>
      <c r="DC24" s="2927"/>
      <c r="DD24" s="2944"/>
      <c r="DE24" s="2945"/>
    </row>
    <row r="25" spans="1:109" ht="25.5" customHeight="1">
      <c r="A25" s="3012" t="s">
        <v>453</v>
      </c>
      <c r="B25" s="3013"/>
      <c r="C25" s="3013"/>
      <c r="D25" s="3013"/>
      <c r="E25" s="3013"/>
      <c r="F25" s="3013"/>
      <c r="G25" s="3013"/>
      <c r="H25" s="3013"/>
      <c r="I25" s="3014"/>
      <c r="K25" s="3012" t="s">
        <v>453</v>
      </c>
      <c r="L25" s="3013"/>
      <c r="M25" s="3013"/>
      <c r="N25" s="3013"/>
      <c r="O25" s="3013"/>
      <c r="P25" s="3013"/>
      <c r="Q25" s="3013"/>
      <c r="R25" s="3013"/>
      <c r="S25" s="3014"/>
      <c r="U25" s="3012" t="s">
        <v>453</v>
      </c>
      <c r="V25" s="3013"/>
      <c r="W25" s="3013"/>
      <c r="X25" s="3013"/>
      <c r="Y25" s="3013"/>
      <c r="Z25" s="3013"/>
      <c r="AA25" s="3013"/>
      <c r="AB25" s="3013"/>
      <c r="AC25" s="3014"/>
      <c r="AE25" s="3012" t="s">
        <v>453</v>
      </c>
      <c r="AF25" s="3013"/>
      <c r="AG25" s="3013"/>
      <c r="AH25" s="3013"/>
      <c r="AI25" s="3013"/>
      <c r="AJ25" s="3013"/>
      <c r="AK25" s="3013"/>
      <c r="AL25" s="3013"/>
      <c r="AM25" s="3014"/>
      <c r="AO25" s="3012" t="s">
        <v>453</v>
      </c>
      <c r="AP25" s="3013"/>
      <c r="AQ25" s="3013"/>
      <c r="AR25" s="3013"/>
      <c r="AS25" s="3013"/>
      <c r="AT25" s="3013"/>
      <c r="AU25" s="3013"/>
      <c r="AV25" s="3013"/>
      <c r="AW25" s="3014"/>
      <c r="AY25" s="3012" t="s">
        <v>453</v>
      </c>
      <c r="AZ25" s="3013"/>
      <c r="BA25" s="3013"/>
      <c r="BB25" s="3013"/>
      <c r="BC25" s="3013"/>
      <c r="BD25" s="3013"/>
      <c r="BE25" s="3013"/>
      <c r="BF25" s="3013"/>
      <c r="BG25" s="3014"/>
      <c r="BH25"/>
      <c r="BI25" s="3012" t="s">
        <v>453</v>
      </c>
      <c r="BJ25" s="3013"/>
      <c r="BK25" s="3013"/>
      <c r="BL25" s="3013"/>
      <c r="BM25" s="3013"/>
      <c r="BN25" s="3013"/>
      <c r="BO25" s="3013"/>
      <c r="BP25" s="3013"/>
      <c r="BQ25" s="3014"/>
      <c r="BS25" s="3012" t="s">
        <v>453</v>
      </c>
      <c r="BT25" s="3013"/>
      <c r="BU25" s="3013"/>
      <c r="BV25" s="3013"/>
      <c r="BW25" s="3013"/>
      <c r="BX25" s="3013"/>
      <c r="BY25" s="3013"/>
      <c r="BZ25" s="3013"/>
      <c r="CA25" s="3014"/>
      <c r="CC25" s="3012" t="s">
        <v>453</v>
      </c>
      <c r="CD25" s="3013"/>
      <c r="CE25" s="3013"/>
      <c r="CF25" s="3013"/>
      <c r="CG25" s="3013"/>
      <c r="CH25" s="3013"/>
      <c r="CI25" s="3013"/>
      <c r="CJ25" s="3013"/>
      <c r="CK25" s="3014"/>
      <c r="CM25" s="3012" t="s">
        <v>453</v>
      </c>
      <c r="CN25" s="3013"/>
      <c r="CO25" s="3013"/>
      <c r="CP25" s="3013"/>
      <c r="CQ25" s="3013"/>
      <c r="CR25" s="3013"/>
      <c r="CS25" s="3013"/>
      <c r="CT25" s="3013"/>
      <c r="CU25" s="3014"/>
      <c r="CW25" s="3218" t="s">
        <v>453</v>
      </c>
      <c r="CX25" s="3219"/>
      <c r="CY25" s="3219"/>
      <c r="CZ25" s="3219"/>
      <c r="DA25" s="3219"/>
      <c r="DB25" s="3219"/>
      <c r="DC25" s="3219"/>
      <c r="DD25" s="3219"/>
      <c r="DE25" s="3220"/>
    </row>
    <row r="26" spans="1:109" ht="25.5" customHeight="1">
      <c r="A26" s="3012" t="s">
        <v>454</v>
      </c>
      <c r="B26" s="3013"/>
      <c r="C26" s="3013"/>
      <c r="D26" s="3013"/>
      <c r="E26" s="3013"/>
      <c r="F26" s="3013"/>
      <c r="G26" s="3013"/>
      <c r="H26" s="3013"/>
      <c r="I26" s="3014"/>
      <c r="K26" s="3012" t="s">
        <v>454</v>
      </c>
      <c r="L26" s="3013"/>
      <c r="M26" s="3013"/>
      <c r="N26" s="3013"/>
      <c r="O26" s="3013"/>
      <c r="P26" s="3013"/>
      <c r="Q26" s="3013"/>
      <c r="R26" s="3013"/>
      <c r="S26" s="3014"/>
      <c r="U26" s="3012" t="s">
        <v>454</v>
      </c>
      <c r="V26" s="3013"/>
      <c r="W26" s="3013"/>
      <c r="X26" s="3013"/>
      <c r="Y26" s="3013"/>
      <c r="Z26" s="3013"/>
      <c r="AA26" s="3013"/>
      <c r="AB26" s="3013"/>
      <c r="AC26" s="3014"/>
      <c r="AE26" s="3012" t="s">
        <v>454</v>
      </c>
      <c r="AF26" s="3013"/>
      <c r="AG26" s="3013"/>
      <c r="AH26" s="3013"/>
      <c r="AI26" s="3013"/>
      <c r="AJ26" s="3013"/>
      <c r="AK26" s="3013"/>
      <c r="AL26" s="3013"/>
      <c r="AM26" s="3014"/>
      <c r="AO26" s="3012" t="s">
        <v>454</v>
      </c>
      <c r="AP26" s="3013"/>
      <c r="AQ26" s="3013"/>
      <c r="AR26" s="3013"/>
      <c r="AS26" s="3013"/>
      <c r="AT26" s="3013"/>
      <c r="AU26" s="3013"/>
      <c r="AV26" s="3013"/>
      <c r="AW26" s="3014"/>
      <c r="AY26" s="3012" t="s">
        <v>454</v>
      </c>
      <c r="AZ26" s="3013"/>
      <c r="BA26" s="3013"/>
      <c r="BB26" s="3013"/>
      <c r="BC26" s="3013"/>
      <c r="BD26" s="3013"/>
      <c r="BE26" s="3013"/>
      <c r="BF26" s="3013"/>
      <c r="BG26" s="3014"/>
      <c r="BH26"/>
      <c r="BI26" s="3012" t="s">
        <v>454</v>
      </c>
      <c r="BJ26" s="3013"/>
      <c r="BK26" s="3013"/>
      <c r="BL26" s="3013"/>
      <c r="BM26" s="3013"/>
      <c r="BN26" s="3013"/>
      <c r="BO26" s="3013"/>
      <c r="BP26" s="3013"/>
      <c r="BQ26" s="3014"/>
      <c r="BS26" s="3012" t="s">
        <v>454</v>
      </c>
      <c r="BT26" s="3013"/>
      <c r="BU26" s="3013"/>
      <c r="BV26" s="3013"/>
      <c r="BW26" s="3013"/>
      <c r="BX26" s="3013"/>
      <c r="BY26" s="3013"/>
      <c r="BZ26" s="3013"/>
      <c r="CA26" s="3014"/>
      <c r="CC26" s="3012" t="s">
        <v>454</v>
      </c>
      <c r="CD26" s="3013"/>
      <c r="CE26" s="3013"/>
      <c r="CF26" s="3013"/>
      <c r="CG26" s="3013"/>
      <c r="CH26" s="3013"/>
      <c r="CI26" s="3013"/>
      <c r="CJ26" s="3013"/>
      <c r="CK26" s="3014"/>
      <c r="CM26" s="3012" t="s">
        <v>454</v>
      </c>
      <c r="CN26" s="3013"/>
      <c r="CO26" s="3013"/>
      <c r="CP26" s="3013"/>
      <c r="CQ26" s="3013"/>
      <c r="CR26" s="3013"/>
      <c r="CS26" s="3013"/>
      <c r="CT26" s="3013"/>
      <c r="CU26" s="3014"/>
      <c r="CW26" s="3218" t="s">
        <v>454</v>
      </c>
      <c r="CX26" s="3219"/>
      <c r="CY26" s="3219"/>
      <c r="CZ26" s="3219"/>
      <c r="DA26" s="3219"/>
      <c r="DB26" s="3219"/>
      <c r="DC26" s="3219"/>
      <c r="DD26" s="3219"/>
      <c r="DE26" s="3220"/>
    </row>
    <row r="27" spans="1:109" ht="6.75" customHeight="1" thickBot="1">
      <c r="A27" s="795"/>
      <c r="B27" s="796"/>
      <c r="C27" s="796"/>
      <c r="D27" s="796"/>
      <c r="E27" s="796"/>
      <c r="F27" s="796"/>
      <c r="G27" s="796"/>
      <c r="H27" s="796"/>
      <c r="I27" s="917"/>
      <c r="K27" s="795"/>
      <c r="L27" s="796"/>
      <c r="M27" s="796"/>
      <c r="N27" s="796"/>
      <c r="O27" s="796"/>
      <c r="P27" s="796"/>
      <c r="Q27" s="796"/>
      <c r="R27" s="796"/>
      <c r="S27" s="917"/>
      <c r="U27" s="795"/>
      <c r="V27" s="796"/>
      <c r="W27" s="796"/>
      <c r="X27" s="796"/>
      <c r="Y27" s="796"/>
      <c r="Z27" s="796"/>
      <c r="AA27" s="796"/>
      <c r="AB27" s="796"/>
      <c r="AC27" s="917"/>
      <c r="AE27" s="795"/>
      <c r="AF27" s="796"/>
      <c r="AG27" s="796"/>
      <c r="AH27" s="796"/>
      <c r="AI27" s="796"/>
      <c r="AJ27" s="796"/>
      <c r="AK27" s="796"/>
      <c r="AL27" s="796"/>
      <c r="AM27" s="917"/>
      <c r="AO27" s="795"/>
      <c r="AP27" s="796"/>
      <c r="AQ27" s="796"/>
      <c r="AR27" s="796"/>
      <c r="AS27" s="796"/>
      <c r="AT27" s="796"/>
      <c r="AU27" s="796"/>
      <c r="AV27" s="796"/>
      <c r="AW27" s="917"/>
      <c r="AY27" s="795"/>
      <c r="AZ27" s="796"/>
      <c r="BA27" s="796"/>
      <c r="BB27" s="796"/>
      <c r="BC27" s="796"/>
      <c r="BD27" s="796"/>
      <c r="BE27" s="796"/>
      <c r="BF27" s="796"/>
      <c r="BG27" s="917"/>
      <c r="BH27"/>
      <c r="BI27" s="795"/>
      <c r="BJ27" s="796"/>
      <c r="BK27" s="796"/>
      <c r="BL27" s="796"/>
      <c r="BM27" s="796"/>
      <c r="BN27" s="796"/>
      <c r="BO27" s="796"/>
      <c r="BP27" s="796"/>
      <c r="BQ27" s="917"/>
      <c r="BS27" s="795"/>
      <c r="BT27" s="796"/>
      <c r="BU27" s="796"/>
      <c r="BV27" s="796"/>
      <c r="BW27" s="796"/>
      <c r="BX27" s="796"/>
      <c r="BY27" s="796"/>
      <c r="BZ27" s="796"/>
      <c r="CA27" s="917"/>
      <c r="CC27" s="795"/>
      <c r="CD27" s="796"/>
      <c r="CE27" s="796"/>
      <c r="CF27" s="796"/>
      <c r="CG27" s="796"/>
      <c r="CH27" s="796"/>
      <c r="CI27" s="796"/>
      <c r="CJ27" s="796"/>
      <c r="CK27" s="917"/>
      <c r="CM27" s="795"/>
      <c r="CN27" s="796"/>
      <c r="CO27" s="796"/>
      <c r="CP27" s="796"/>
      <c r="CQ27" s="796"/>
      <c r="CR27" s="796"/>
      <c r="CS27" s="796"/>
      <c r="CT27" s="796"/>
      <c r="CU27" s="917"/>
      <c r="CW27" s="795"/>
      <c r="CX27" s="796"/>
      <c r="CY27" s="796"/>
      <c r="CZ27" s="796"/>
      <c r="DA27" s="796"/>
      <c r="DB27" s="796"/>
      <c r="DC27" s="796"/>
      <c r="DD27" s="796"/>
      <c r="DE27" s="917"/>
    </row>
    <row r="28" spans="1:109">
      <c r="U28"/>
      <c r="V28"/>
      <c r="W28"/>
      <c r="X28"/>
      <c r="Y28"/>
      <c r="Z28"/>
      <c r="AA28"/>
      <c r="AB28"/>
      <c r="AC28"/>
    </row>
    <row r="29" spans="1:109">
      <c r="T29" s="864"/>
      <c r="U29"/>
      <c r="V29"/>
      <c r="W29"/>
      <c r="X29"/>
      <c r="Y29"/>
      <c r="Z29"/>
      <c r="AA29"/>
      <c r="AB29"/>
      <c r="AC29"/>
    </row>
    <row r="30" spans="1:109">
      <c r="T30" s="864"/>
      <c r="U30"/>
      <c r="V30"/>
      <c r="W30"/>
      <c r="X30"/>
      <c r="Y30"/>
      <c r="Z30"/>
      <c r="AA30"/>
      <c r="AB30"/>
      <c r="AC30"/>
    </row>
    <row r="31" spans="1:109">
      <c r="T31" s="864"/>
      <c r="U31"/>
      <c r="V31"/>
      <c r="W31"/>
      <c r="X31"/>
      <c r="Y31"/>
      <c r="Z31"/>
      <c r="AA31"/>
      <c r="AB31"/>
      <c r="AC31"/>
    </row>
    <row r="32" spans="1:109">
      <c r="T32" s="864"/>
      <c r="U32"/>
      <c r="V32"/>
      <c r="W32"/>
      <c r="X32"/>
      <c r="Y32"/>
      <c r="Z32"/>
      <c r="AA32"/>
      <c r="AB32"/>
      <c r="AC32"/>
    </row>
    <row r="33" spans="20:29">
      <c r="T33" s="864"/>
      <c r="U33"/>
      <c r="V33"/>
      <c r="W33"/>
      <c r="X33"/>
      <c r="Y33"/>
      <c r="Z33"/>
      <c r="AA33"/>
      <c r="AB33"/>
      <c r="AC33"/>
    </row>
    <row r="34" spans="20:29">
      <c r="T34" s="864"/>
      <c r="U34"/>
      <c r="V34"/>
      <c r="W34"/>
      <c r="X34"/>
      <c r="Y34"/>
      <c r="Z34"/>
      <c r="AA34"/>
      <c r="AB34"/>
      <c r="AC34"/>
    </row>
    <row r="35" spans="20:29">
      <c r="T35" s="864"/>
      <c r="U35"/>
      <c r="V35"/>
      <c r="W35"/>
      <c r="X35"/>
      <c r="Y35"/>
      <c r="Z35"/>
      <c r="AA35"/>
      <c r="AB35"/>
      <c r="AC35"/>
    </row>
    <row r="36" spans="20:29">
      <c r="T36" s="864"/>
      <c r="U36"/>
      <c r="V36"/>
      <c r="W36"/>
      <c r="X36"/>
      <c r="Y36"/>
      <c r="Z36"/>
      <c r="AA36"/>
      <c r="AB36"/>
      <c r="AC36"/>
    </row>
    <row r="37" spans="20:29">
      <c r="T37" s="864"/>
      <c r="U37"/>
      <c r="V37"/>
      <c r="W37"/>
      <c r="X37"/>
      <c r="Y37"/>
      <c r="Z37"/>
      <c r="AA37"/>
      <c r="AB37"/>
      <c r="AC37"/>
    </row>
    <row r="38" spans="20:29">
      <c r="T38" s="864"/>
      <c r="U38"/>
      <c r="V38"/>
      <c r="W38"/>
      <c r="X38"/>
      <c r="Y38"/>
      <c r="Z38"/>
      <c r="AA38"/>
      <c r="AB38"/>
      <c r="AC38"/>
    </row>
    <row r="39" spans="20:29">
      <c r="T39" s="864"/>
      <c r="U39"/>
      <c r="V39"/>
      <c r="W39"/>
      <c r="X39"/>
      <c r="Y39"/>
      <c r="Z39"/>
      <c r="AA39"/>
      <c r="AB39"/>
      <c r="AC39"/>
    </row>
    <row r="40" spans="20:29">
      <c r="T40" s="864"/>
      <c r="U40"/>
      <c r="V40"/>
      <c r="W40"/>
      <c r="X40"/>
      <c r="Y40"/>
      <c r="Z40"/>
      <c r="AA40"/>
      <c r="AB40"/>
      <c r="AC40"/>
    </row>
    <row r="41" spans="20:29">
      <c r="T41" s="864"/>
      <c r="U41"/>
      <c r="V41"/>
      <c r="W41"/>
      <c r="X41"/>
      <c r="Y41"/>
      <c r="Z41"/>
      <c r="AA41"/>
      <c r="AB41"/>
      <c r="AC41"/>
    </row>
    <row r="42" spans="20:29">
      <c r="T42" s="864"/>
      <c r="U42"/>
      <c r="V42"/>
      <c r="W42"/>
      <c r="X42"/>
      <c r="Y42"/>
      <c r="Z42"/>
      <c r="AA42"/>
      <c r="AB42"/>
      <c r="AC42"/>
    </row>
    <row r="43" spans="20:29">
      <c r="T43" s="864"/>
      <c r="U43"/>
      <c r="V43"/>
      <c r="W43"/>
      <c r="X43"/>
      <c r="Y43"/>
      <c r="Z43"/>
      <c r="AA43"/>
      <c r="AB43"/>
      <c r="AC43"/>
    </row>
    <row r="44" spans="20:29">
      <c r="T44" s="864"/>
      <c r="U44"/>
      <c r="V44"/>
      <c r="W44"/>
      <c r="X44"/>
      <c r="Y44"/>
      <c r="Z44"/>
      <c r="AA44"/>
      <c r="AB44"/>
      <c r="AC44"/>
    </row>
    <row r="45" spans="20:29">
      <c r="T45" s="864"/>
      <c r="U45"/>
      <c r="V45"/>
      <c r="W45"/>
      <c r="X45"/>
      <c r="Y45"/>
      <c r="Z45"/>
      <c r="AA45"/>
      <c r="AB45"/>
      <c r="AC45"/>
    </row>
    <row r="46" spans="20:29">
      <c r="T46" s="864"/>
      <c r="U46"/>
      <c r="V46"/>
      <c r="W46"/>
      <c r="X46"/>
      <c r="Y46"/>
      <c r="Z46"/>
      <c r="AA46"/>
      <c r="AB46"/>
      <c r="AC46"/>
    </row>
    <row r="47" spans="20:29">
      <c r="U47"/>
      <c r="V47"/>
      <c r="W47"/>
      <c r="X47"/>
      <c r="Y47"/>
      <c r="Z47"/>
      <c r="AA47"/>
      <c r="AB47"/>
      <c r="AC47"/>
    </row>
    <row r="48" spans="20:29">
      <c r="U48"/>
      <c r="V48"/>
      <c r="W48"/>
      <c r="X48"/>
      <c r="Y48"/>
      <c r="Z48"/>
      <c r="AA48"/>
      <c r="AB48"/>
      <c r="AC48"/>
    </row>
    <row r="49" spans="21:29">
      <c r="U49"/>
      <c r="V49"/>
      <c r="W49"/>
      <c r="X49"/>
      <c r="Y49"/>
      <c r="Z49"/>
      <c r="AA49"/>
      <c r="AB49"/>
      <c r="AC49"/>
    </row>
  </sheetData>
  <mergeCells count="88">
    <mergeCell ref="BJ2:BN2"/>
    <mergeCell ref="CI1:CK1"/>
    <mergeCell ref="BY1:CA1"/>
    <mergeCell ref="BO1:BQ1"/>
    <mergeCell ref="CJ2:CK2"/>
    <mergeCell ref="CD2:CH2"/>
    <mergeCell ref="BZ2:CA2"/>
    <mergeCell ref="BT2:BX2"/>
    <mergeCell ref="BP2:BQ2"/>
    <mergeCell ref="BQ3:BQ4"/>
    <mergeCell ref="BP3:BP4"/>
    <mergeCell ref="BO3:BO4"/>
    <mergeCell ref="BN3:BN4"/>
    <mergeCell ref="BI3:BJ4"/>
    <mergeCell ref="CA3:CA4"/>
    <mergeCell ref="BZ3:BZ4"/>
    <mergeCell ref="BY3:BY4"/>
    <mergeCell ref="BX3:BX4"/>
    <mergeCell ref="BS3:BT4"/>
    <mergeCell ref="CK3:CK4"/>
    <mergeCell ref="CJ3:CJ4"/>
    <mergeCell ref="CI3:CI4"/>
    <mergeCell ref="CH3:CH4"/>
    <mergeCell ref="CC3:CD4"/>
    <mergeCell ref="AK1:AM1"/>
    <mergeCell ref="AF2:AJ2"/>
    <mergeCell ref="AL2:AM2"/>
    <mergeCell ref="AE3:AF4"/>
    <mergeCell ref="AJ3:AJ4"/>
    <mergeCell ref="AK3:AK4"/>
    <mergeCell ref="AL3:AL4"/>
    <mergeCell ref="AM3:AM4"/>
    <mergeCell ref="G1:I1"/>
    <mergeCell ref="B2:F2"/>
    <mergeCell ref="H2:I2"/>
    <mergeCell ref="A3:B4"/>
    <mergeCell ref="F3:F4"/>
    <mergeCell ref="G3:G4"/>
    <mergeCell ref="H3:H4"/>
    <mergeCell ref="I3:I4"/>
    <mergeCell ref="Q1:S1"/>
    <mergeCell ref="L2:P2"/>
    <mergeCell ref="R2:S2"/>
    <mergeCell ref="K3:L4"/>
    <mergeCell ref="P3:P4"/>
    <mergeCell ref="Q3:Q4"/>
    <mergeCell ref="R3:R4"/>
    <mergeCell ref="S3:S4"/>
    <mergeCell ref="AA1:AC1"/>
    <mergeCell ref="V2:Z2"/>
    <mergeCell ref="AB2:AC2"/>
    <mergeCell ref="U3:V4"/>
    <mergeCell ref="Z3:Z4"/>
    <mergeCell ref="AA3:AA4"/>
    <mergeCell ref="AB3:AB4"/>
    <mergeCell ref="AC3:AC4"/>
    <mergeCell ref="AU1:AW1"/>
    <mergeCell ref="AP2:AT2"/>
    <mergeCell ref="AV2:AW2"/>
    <mergeCell ref="AO3:AP4"/>
    <mergeCell ref="BE1:BG1"/>
    <mergeCell ref="AZ2:BD2"/>
    <mergeCell ref="BF2:BG2"/>
    <mergeCell ref="AY3:AZ4"/>
    <mergeCell ref="BD3:BD4"/>
    <mergeCell ref="BE3:BE4"/>
    <mergeCell ref="BF3:BF4"/>
    <mergeCell ref="BG3:BG4"/>
    <mergeCell ref="AT3:AT4"/>
    <mergeCell ref="AU3:AU4"/>
    <mergeCell ref="AV3:AV4"/>
    <mergeCell ref="AW3:AW4"/>
    <mergeCell ref="CS1:CU1"/>
    <mergeCell ref="CN2:CR2"/>
    <mergeCell ref="CT2:CU2"/>
    <mergeCell ref="CM3:CN4"/>
    <mergeCell ref="CR3:CR4"/>
    <mergeCell ref="CS3:CS4"/>
    <mergeCell ref="CT3:CT4"/>
    <mergeCell ref="CU3:CU4"/>
    <mergeCell ref="DC1:DE1"/>
    <mergeCell ref="CX2:DB2"/>
    <mergeCell ref="DD2:DE2"/>
    <mergeCell ref="CW3:CX4"/>
    <mergeCell ref="DB3:DB4"/>
    <mergeCell ref="DC3:DC4"/>
    <mergeCell ref="DD3:DD4"/>
    <mergeCell ref="DE3:DE4"/>
  </mergeCells>
  <pageMargins left="0" right="0" top="0.74803149606299213" bottom="0.74803149606299213" header="0.31496062992125984" footer="0.31496062992125984"/>
  <pageSetup paperSize="9" scale="75" orientation="landscape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51"/>
  <dimension ref="B1:R51"/>
  <sheetViews>
    <sheetView workbookViewId="0">
      <selection activeCell="I30" sqref="I30"/>
    </sheetView>
  </sheetViews>
  <sheetFormatPr defaultRowHeight="12.75"/>
  <cols>
    <col min="1" max="1" width="0.140625" customWidth="1"/>
    <col min="2" max="2" width="12.28515625" customWidth="1"/>
    <col min="3" max="3" width="9.140625" customWidth="1"/>
    <col min="4" max="4" width="5.85546875" customWidth="1"/>
    <col min="5" max="8" width="13.42578125" customWidth="1"/>
    <col min="9" max="9" width="17.7109375" customWidth="1"/>
    <col min="10" max="18" width="13.42578125" customWidth="1"/>
  </cols>
  <sheetData>
    <row r="1" spans="2:18" ht="41.25" customHeight="1">
      <c r="B1" s="2725" t="s">
        <v>169</v>
      </c>
      <c r="C1" s="2726"/>
      <c r="D1" s="2727"/>
      <c r="E1" s="2728" t="s">
        <v>39</v>
      </c>
      <c r="F1" s="2729" t="s">
        <v>530</v>
      </c>
      <c r="G1" s="2730" t="s">
        <v>296</v>
      </c>
      <c r="H1" s="2512" t="s">
        <v>308</v>
      </c>
      <c r="I1" s="3386" t="s">
        <v>865</v>
      </c>
      <c r="J1" s="3098"/>
      <c r="K1" s="2731"/>
      <c r="L1" s="2731"/>
      <c r="M1" s="2731"/>
      <c r="N1" s="2731"/>
      <c r="O1" s="2731"/>
      <c r="P1" s="2731"/>
      <c r="Q1" s="2731"/>
      <c r="R1" s="2408"/>
    </row>
    <row r="2" spans="2:18" ht="18.75" customHeight="1">
      <c r="B2" s="5159" t="str">
        <f>'Соусный 2 см.'!A3</f>
        <v>Оазис  Ай - Пери</v>
      </c>
      <c r="C2" s="2709">
        <v>0.47916666666666669</v>
      </c>
      <c r="D2" s="1586"/>
      <c r="E2" s="1587">
        <f>'Оз 13;00'!F12</f>
        <v>8</v>
      </c>
      <c r="F2" s="1587">
        <f>'Оз 13;00'!E15</f>
        <v>20</v>
      </c>
      <c r="G2" s="1587">
        <f>'Оз 13;00'!F20</f>
        <v>0</v>
      </c>
      <c r="H2" s="1736">
        <f>'Оз 13;00'!F22</f>
        <v>0.5</v>
      </c>
      <c r="I2" s="1587">
        <f>'Оз 13;00'!F23</f>
        <v>0</v>
      </c>
      <c r="J2" s="1587">
        <f>'Оз 13;00'!F24</f>
        <v>0</v>
      </c>
      <c r="K2" s="1588"/>
      <c r="L2" s="1588"/>
      <c r="M2" s="1588"/>
      <c r="N2" s="1588"/>
      <c r="O2" s="1588"/>
      <c r="P2" s="1588"/>
      <c r="Q2" s="1588"/>
      <c r="R2" s="1623"/>
    </row>
    <row r="3" spans="2:18" ht="18.75" customHeight="1">
      <c r="B3" s="5159"/>
      <c r="C3" s="2709">
        <v>0.5625</v>
      </c>
      <c r="D3" s="1586"/>
      <c r="E3" s="1587">
        <f>'Оз 16,00'!F9</f>
        <v>0</v>
      </c>
      <c r="F3" s="1587">
        <f>'Оз 16,00'!E12</f>
        <v>0</v>
      </c>
      <c r="G3" s="1587">
        <f>'Оз 16,00'!F16</f>
        <v>0</v>
      </c>
      <c r="H3" s="1587">
        <f>'Оз 16,00'!F18</f>
        <v>0</v>
      </c>
      <c r="I3" s="1587"/>
      <c r="J3" s="1587"/>
      <c r="K3" s="1588"/>
      <c r="L3" s="1588"/>
      <c r="M3" s="1588"/>
      <c r="N3" s="1588"/>
      <c r="O3" s="1588"/>
      <c r="P3" s="1588"/>
      <c r="Q3" s="1588"/>
      <c r="R3" s="1623"/>
    </row>
    <row r="4" spans="2:18">
      <c r="B4" s="5159"/>
      <c r="C4" s="2709">
        <v>0.8125</v>
      </c>
      <c r="D4" s="1586"/>
      <c r="E4" s="1587">
        <f>'Оз 19;00'!F12</f>
        <v>9</v>
      </c>
      <c r="F4" s="1587">
        <f>'Оз 19;00'!E15</f>
        <v>30</v>
      </c>
      <c r="G4" s="1587">
        <f>'Оз 19;00'!F20</f>
        <v>1.5</v>
      </c>
      <c r="H4" s="1587">
        <f>'Оз 19;00'!F22</f>
        <v>0.5</v>
      </c>
      <c r="I4" s="1587">
        <f>'Оз 19;00'!F23</f>
        <v>0</v>
      </c>
      <c r="J4" s="1587">
        <f>'Оз 19;00'!F24</f>
        <v>0</v>
      </c>
      <c r="K4" s="1588"/>
      <c r="L4" s="1588"/>
      <c r="M4" s="1588"/>
      <c r="N4" s="1588"/>
      <c r="O4" s="1588"/>
      <c r="P4" s="1588"/>
      <c r="Q4" s="1588"/>
      <c r="R4" s="1623"/>
    </row>
    <row r="5" spans="2:18">
      <c r="B5" s="5169" t="s">
        <v>488</v>
      </c>
      <c r="C5" s="2709">
        <v>0.47916666666666669</v>
      </c>
      <c r="D5" s="1586"/>
      <c r="E5" s="1587">
        <f>'Оз 13;00'!P12</f>
        <v>5</v>
      </c>
      <c r="F5" s="1587">
        <f>'Оз 13;00'!O15</f>
        <v>5</v>
      </c>
      <c r="G5" s="1587">
        <f>'Оз 13;00'!P20</f>
        <v>1.5</v>
      </c>
      <c r="H5" s="1587">
        <f>'Оз 13;00'!P22</f>
        <v>2</v>
      </c>
      <c r="I5" s="1587">
        <f>'Оз 13;00'!P23</f>
        <v>0</v>
      </c>
      <c r="J5" s="1587">
        <f>'Оз 13;00'!P24</f>
        <v>0</v>
      </c>
      <c r="K5" s="1588"/>
      <c r="L5" s="1588"/>
      <c r="M5" s="1588"/>
      <c r="N5" s="1588"/>
      <c r="O5" s="1588"/>
      <c r="P5" s="1588"/>
      <c r="Q5" s="1588"/>
      <c r="R5" s="1623"/>
    </row>
    <row r="6" spans="2:18" ht="12.75" customHeight="1">
      <c r="B6" s="5169"/>
      <c r="C6" s="2709">
        <v>0.5625</v>
      </c>
      <c r="D6" s="1586"/>
      <c r="E6" s="1587">
        <f>'Оз 16,00'!P9</f>
        <v>0</v>
      </c>
      <c r="F6" s="1587">
        <f>'Оз 16,00'!O12</f>
        <v>0</v>
      </c>
      <c r="G6" s="1587">
        <f>'Оз 13;00'!P20</f>
        <v>1.5</v>
      </c>
      <c r="H6" s="1587">
        <f>'Оз 16,00'!P18</f>
        <v>0</v>
      </c>
      <c r="I6" s="1587"/>
      <c r="J6" s="1587"/>
      <c r="K6" s="1588"/>
      <c r="L6" s="1588"/>
      <c r="M6" s="1588"/>
      <c r="N6" s="1588"/>
      <c r="O6" s="1588"/>
      <c r="P6" s="1588"/>
      <c r="Q6" s="1588"/>
      <c r="R6" s="1623"/>
    </row>
    <row r="7" spans="2:18" ht="19.5" customHeight="1">
      <c r="B7" s="5169"/>
      <c r="C7" s="2709">
        <v>0.8125</v>
      </c>
      <c r="D7" s="1586"/>
      <c r="E7" s="1587">
        <f>'Оз 19;00'!P12</f>
        <v>17</v>
      </c>
      <c r="F7" s="1587">
        <f>'Оз 19;00'!O15</f>
        <v>25</v>
      </c>
      <c r="G7" s="1587">
        <f>'Оз 19;00'!P20</f>
        <v>2.5</v>
      </c>
      <c r="H7" s="1587">
        <f>'Оз 19;00'!P22</f>
        <v>0</v>
      </c>
      <c r="I7" s="1587">
        <f>'Оз 19;00'!P23</f>
        <v>0</v>
      </c>
      <c r="J7" s="1587">
        <f>'Оз 19;00'!P24</f>
        <v>0</v>
      </c>
      <c r="K7" s="1588"/>
      <c r="L7" s="1588"/>
      <c r="M7" s="1588"/>
      <c r="N7" s="1588"/>
      <c r="O7" s="1588"/>
      <c r="P7" s="1588"/>
      <c r="Q7" s="1588"/>
      <c r="R7" s="1623"/>
    </row>
    <row r="8" spans="2:18">
      <c r="B8" s="5160" t="str">
        <f>'Соусный 2 см.'!A7</f>
        <v>Оазис Фрунзе</v>
      </c>
      <c r="C8" s="2709">
        <v>0.47916666666666669</v>
      </c>
      <c r="D8" s="1586"/>
      <c r="E8" s="1587">
        <f>'Оз 13;00'!Z12</f>
        <v>8</v>
      </c>
      <c r="F8" s="1587">
        <f>'Оз 13;00'!Y15</f>
        <v>10</v>
      </c>
      <c r="G8" s="1587">
        <f>'Оз 13;00'!Z20</f>
        <v>1.5</v>
      </c>
      <c r="H8" s="1587"/>
      <c r="I8" s="1587"/>
      <c r="J8" s="1587"/>
      <c r="K8" s="1588"/>
      <c r="L8" s="1588"/>
      <c r="M8" s="1588"/>
      <c r="N8" s="1588"/>
      <c r="O8" s="1588"/>
      <c r="P8" s="1588"/>
      <c r="Q8" s="1588"/>
      <c r="R8" s="1623"/>
    </row>
    <row r="9" spans="2:18">
      <c r="B9" s="5161"/>
      <c r="C9" s="2709">
        <v>0.5625</v>
      </c>
      <c r="D9" s="1586"/>
      <c r="E9" s="1587">
        <f>'Оз 16,00'!Z9</f>
        <v>0</v>
      </c>
      <c r="F9" s="1587">
        <f>'Оз 16,00'!Y12</f>
        <v>0</v>
      </c>
      <c r="G9" s="1587">
        <f>'Оз 16,00'!Z16</f>
        <v>0</v>
      </c>
      <c r="H9" s="1587">
        <f>'Оз 16,00'!Z18</f>
        <v>0</v>
      </c>
      <c r="I9" s="1587">
        <f>'Оз 13;00'!Z23</f>
        <v>0</v>
      </c>
      <c r="J9" s="1587">
        <f>'Оз 13;00'!Z24</f>
        <v>0</v>
      </c>
      <c r="K9" s="1588"/>
      <c r="L9" s="1588"/>
      <c r="M9" s="1588"/>
      <c r="N9" s="1588"/>
      <c r="O9" s="1588"/>
      <c r="P9" s="1588"/>
      <c r="Q9" s="1588"/>
      <c r="R9" s="1623"/>
    </row>
    <row r="10" spans="2:18">
      <c r="B10" s="5161"/>
      <c r="C10" s="2709">
        <v>0.8125</v>
      </c>
      <c r="D10" s="1586"/>
      <c r="E10" s="1587">
        <f>'Оз 19;00'!Z12</f>
        <v>8</v>
      </c>
      <c r="F10" s="1587">
        <f>'Оз 19;00'!Y15</f>
        <v>15</v>
      </c>
      <c r="G10" s="1587">
        <f>'Оз 19;00'!Z20</f>
        <v>1.5</v>
      </c>
      <c r="H10" s="1587">
        <f>'Оз 19;00'!Z22</f>
        <v>1</v>
      </c>
      <c r="I10" s="1587">
        <f>'Оз 19;00'!Z23</f>
        <v>0</v>
      </c>
      <c r="J10" s="1587">
        <f>'Оз 19;00'!Z24</f>
        <v>0</v>
      </c>
      <c r="K10" s="1588"/>
      <c r="L10" s="1588"/>
      <c r="M10" s="1588"/>
      <c r="N10" s="1588"/>
      <c r="O10" s="1588"/>
      <c r="P10" s="1588"/>
      <c r="Q10" s="1588"/>
      <c r="R10" s="1623"/>
    </row>
    <row r="11" spans="2:18">
      <c r="B11" s="5162"/>
      <c r="C11" s="2709" t="s">
        <v>350</v>
      </c>
      <c r="D11" s="1586"/>
      <c r="E11" s="1587"/>
      <c r="F11" s="1587"/>
      <c r="G11" s="1587"/>
      <c r="H11" s="1587"/>
      <c r="I11" s="1587"/>
      <c r="J11" s="1587"/>
      <c r="K11" s="1588"/>
      <c r="L11" s="1588"/>
      <c r="M11" s="1588"/>
      <c r="N11" s="1588"/>
      <c r="O11" s="1588"/>
      <c r="P11" s="1588"/>
      <c r="Q11" s="1588"/>
      <c r="R11" s="1623"/>
    </row>
    <row r="12" spans="2:18">
      <c r="B12" s="5163" t="s">
        <v>792</v>
      </c>
      <c r="C12" s="2709">
        <v>0.47916666666666669</v>
      </c>
      <c r="D12" s="1586"/>
      <c r="E12" s="1587"/>
      <c r="F12" s="1587"/>
      <c r="G12" s="1587"/>
      <c r="H12" s="1587"/>
      <c r="I12" s="1587"/>
      <c r="J12" s="1587"/>
      <c r="K12" s="1588"/>
      <c r="L12" s="1588"/>
      <c r="M12" s="1588"/>
      <c r="N12" s="1588"/>
      <c r="O12" s="1588"/>
      <c r="P12" s="1588"/>
      <c r="Q12" s="1588"/>
      <c r="R12" s="1623"/>
    </row>
    <row r="13" spans="2:18">
      <c r="B13" s="5164"/>
      <c r="C13" s="2709">
        <v>0.5625</v>
      </c>
      <c r="D13" s="1586"/>
      <c r="E13" s="1587">
        <f>'Оз 13;00'!AJ12</f>
        <v>6</v>
      </c>
      <c r="F13" s="1587">
        <f>'Оз 13;00'!AJ15</f>
        <v>10</v>
      </c>
      <c r="G13" s="1587">
        <f>'Оз 13;00'!AJ20</f>
        <v>0.5</v>
      </c>
      <c r="H13" s="1587">
        <f>'Оз 13;00'!AJ22</f>
        <v>0.5</v>
      </c>
      <c r="I13" s="1587">
        <f>'Оз 13;00'!AJ23</f>
        <v>0</v>
      </c>
      <c r="J13" s="1587">
        <f>'Оз 13;00'!AJ24</f>
        <v>0</v>
      </c>
      <c r="K13" s="1588"/>
      <c r="L13" s="1588"/>
      <c r="M13" s="1588"/>
      <c r="N13" s="1588"/>
      <c r="O13" s="1588"/>
      <c r="P13" s="1588"/>
      <c r="Q13" s="1588"/>
      <c r="R13" s="1623"/>
    </row>
    <row r="14" spans="2:18">
      <c r="B14" s="5164"/>
      <c r="C14" s="2709">
        <v>0.8125</v>
      </c>
      <c r="D14" s="1586"/>
      <c r="E14" s="1587">
        <f>'Оз 19;00'!AJ12</f>
        <v>5</v>
      </c>
      <c r="F14" s="1587">
        <f>'Оз 19;00'!AJ15</f>
        <v>20</v>
      </c>
      <c r="G14" s="1587">
        <f>'Оз 19;00'!AJ20</f>
        <v>1.5</v>
      </c>
      <c r="H14" s="1587">
        <f>'Оз 19;00'!AJ22</f>
        <v>0.5</v>
      </c>
      <c r="I14" s="1587">
        <f>'Оз 19;00'!AJ23</f>
        <v>0.7</v>
      </c>
      <c r="J14" s="1587">
        <f>'Оз 19;00'!AJ24</f>
        <v>0</v>
      </c>
      <c r="K14" s="1588"/>
      <c r="L14" s="1588"/>
      <c r="M14" s="1588"/>
      <c r="N14" s="1588"/>
      <c r="O14" s="1588"/>
      <c r="P14" s="1588"/>
      <c r="Q14" s="1588"/>
      <c r="R14" s="1623"/>
    </row>
    <row r="15" spans="2:18">
      <c r="B15" s="5165"/>
      <c r="C15" s="2709" t="str">
        <f>C11</f>
        <v>Такси</v>
      </c>
      <c r="D15" s="1586"/>
      <c r="E15" s="1587"/>
      <c r="F15" s="1587"/>
      <c r="G15" s="1587"/>
      <c r="H15" s="1587"/>
      <c r="I15" s="1587"/>
      <c r="J15" s="1587"/>
      <c r="K15" s="1588"/>
      <c r="L15" s="1588"/>
      <c r="M15" s="1588"/>
      <c r="N15" s="1588"/>
      <c r="O15" s="1588"/>
      <c r="P15" s="1588"/>
      <c r="Q15" s="1588"/>
      <c r="R15" s="1623"/>
    </row>
    <row r="16" spans="2:18">
      <c r="B16" s="5163" t="s">
        <v>598</v>
      </c>
      <c r="C16" s="2709">
        <v>0.47916666666666669</v>
      </c>
      <c r="D16" s="1586"/>
      <c r="E16" s="1587">
        <f>'Оз 13;00'!AT12</f>
        <v>10</v>
      </c>
      <c r="F16" s="1587">
        <f>'Оз 13;00'!AS15</f>
        <v>20</v>
      </c>
      <c r="G16" s="1587">
        <f>'Оз 13;00'!AT20</f>
        <v>1</v>
      </c>
      <c r="H16" s="1587">
        <f>'Оз 13;00'!AT22</f>
        <v>1.5</v>
      </c>
      <c r="I16" s="1587">
        <f>'Оз 13;00'!AT23</f>
        <v>0</v>
      </c>
      <c r="J16" s="1587">
        <f>'Оз 13;00'!AT24</f>
        <v>0</v>
      </c>
      <c r="K16" s="1588"/>
      <c r="L16" s="1588"/>
      <c r="M16" s="1588"/>
      <c r="N16" s="1588"/>
      <c r="O16" s="1588"/>
      <c r="P16" s="1588"/>
      <c r="Q16" s="1588"/>
      <c r="R16" s="1623"/>
    </row>
    <row r="17" spans="2:18">
      <c r="B17" s="5164"/>
      <c r="C17" s="2709">
        <v>0.5625</v>
      </c>
      <c r="D17" s="1586"/>
      <c r="E17" s="1587">
        <f>'Оз 16,00'!AT9</f>
        <v>0</v>
      </c>
      <c r="F17" s="1587">
        <f>'Оз 16,00'!AS12</f>
        <v>0</v>
      </c>
      <c r="G17" s="1587">
        <f>'Оз 16,00'!AT15</f>
        <v>0</v>
      </c>
      <c r="H17" s="1587">
        <f>'Оз 16,00'!AT18</f>
        <v>0</v>
      </c>
      <c r="I17" s="1587"/>
      <c r="J17" s="1587"/>
      <c r="K17" s="1588"/>
      <c r="L17" s="1588"/>
      <c r="M17" s="1588"/>
      <c r="N17" s="1588"/>
      <c r="O17" s="1588"/>
      <c r="P17" s="1588"/>
      <c r="Q17" s="1588"/>
      <c r="R17" s="1623"/>
    </row>
    <row r="18" spans="2:18">
      <c r="B18" s="5164"/>
      <c r="C18" s="2709">
        <v>0.8125</v>
      </c>
      <c r="D18" s="1586"/>
      <c r="E18" s="1587">
        <f>'Оз 19;00'!AT12</f>
        <v>8</v>
      </c>
      <c r="F18" s="1587">
        <f>'Оз 19;00'!AS15</f>
        <v>15</v>
      </c>
      <c r="G18" s="1587">
        <f>'Оз 19;00'!AT20</f>
        <v>2</v>
      </c>
      <c r="H18" s="1587">
        <f>'Оз 19;00'!AT22</f>
        <v>2</v>
      </c>
      <c r="I18" s="1587">
        <f>'Оз 19;00'!AT23</f>
        <v>0</v>
      </c>
      <c r="J18" s="1587">
        <f>'Оз 19;00'!AT24</f>
        <v>0</v>
      </c>
      <c r="K18" s="1588"/>
      <c r="L18" s="1588"/>
      <c r="M18" s="1588"/>
      <c r="N18" s="1588"/>
      <c r="O18" s="1588"/>
      <c r="P18" s="1588"/>
      <c r="Q18" s="1588"/>
      <c r="R18" s="1623"/>
    </row>
    <row r="19" spans="2:18">
      <c r="B19" s="5165"/>
      <c r="C19" s="2709" t="str">
        <f>C15</f>
        <v>Такси</v>
      </c>
      <c r="D19" s="1586"/>
      <c r="E19" s="1587"/>
      <c r="F19" s="1587"/>
      <c r="G19" s="1587"/>
      <c r="H19" s="1587"/>
      <c r="I19" s="1587"/>
      <c r="J19" s="1587"/>
      <c r="K19" s="1588"/>
      <c r="L19" s="1588"/>
      <c r="M19" s="1588"/>
      <c r="N19" s="1588"/>
      <c r="O19" s="1588"/>
      <c r="P19" s="1588"/>
      <c r="Q19" s="1588"/>
      <c r="R19" s="1623"/>
    </row>
    <row r="20" spans="2:18">
      <c r="B20" s="5160" t="s">
        <v>650</v>
      </c>
      <c r="C20" s="2709">
        <v>0.47916666666666669</v>
      </c>
      <c r="D20" s="1586"/>
      <c r="E20" s="1587">
        <f>'Оз 13;00'!BX12</f>
        <v>0</v>
      </c>
      <c r="F20" s="1587">
        <f>'Оз 13;00'!BW15</f>
        <v>0</v>
      </c>
      <c r="G20" s="1587">
        <f>'Оз 13;00'!BW20</f>
        <v>0</v>
      </c>
      <c r="H20" s="1587">
        <f>'Оз 13;00'!BX22</f>
        <v>0</v>
      </c>
      <c r="I20" s="1587">
        <f>'Оз 13;00'!BX23</f>
        <v>0</v>
      </c>
      <c r="J20" s="1587">
        <f>'Оз 13;00'!BX24</f>
        <v>0</v>
      </c>
      <c r="K20" s="1588"/>
      <c r="L20" s="1588"/>
      <c r="M20" s="1588"/>
      <c r="N20" s="1588"/>
      <c r="O20" s="1588"/>
      <c r="P20" s="1588"/>
      <c r="Q20" s="1588"/>
      <c r="R20" s="1623"/>
    </row>
    <row r="21" spans="2:18">
      <c r="B21" s="5161"/>
      <c r="C21" s="2709">
        <v>0.5625</v>
      </c>
      <c r="D21" s="1586"/>
      <c r="E21" s="1587">
        <f>'Оз 16,00'!BW9</f>
        <v>0</v>
      </c>
      <c r="F21" s="1587">
        <f>'Оз 16,00'!BV12</f>
        <v>0</v>
      </c>
      <c r="G21" s="1587">
        <f>'Оз 16,00'!BW16</f>
        <v>0</v>
      </c>
      <c r="H21" s="1587">
        <f>'Оз 16,00'!BW18</f>
        <v>0</v>
      </c>
      <c r="I21" s="1587"/>
      <c r="J21" s="1587"/>
      <c r="K21" s="1588"/>
      <c r="L21" s="1588"/>
      <c r="M21" s="1588"/>
      <c r="N21" s="1588"/>
      <c r="O21" s="1588"/>
      <c r="P21" s="1588"/>
      <c r="Q21" s="1588"/>
      <c r="R21" s="1623"/>
    </row>
    <row r="22" spans="2:18">
      <c r="B22" s="5161"/>
      <c r="C22" s="2709">
        <v>0.8125</v>
      </c>
      <c r="D22" s="1586"/>
      <c r="E22" s="1587">
        <f>'Оз 19;00'!BX12</f>
        <v>0</v>
      </c>
      <c r="F22" s="1587">
        <f>'Оз 19;00'!BW15</f>
        <v>0</v>
      </c>
      <c r="G22" s="1587">
        <f>'Оз 19;00'!BX20</f>
        <v>0</v>
      </c>
      <c r="H22" s="1587">
        <f>'Оз 19;00'!BX22</f>
        <v>0</v>
      </c>
      <c r="I22" s="1587">
        <f>'Оз 19;00'!BX23</f>
        <v>0</v>
      </c>
      <c r="J22" s="1587">
        <f>'Оз 19;00'!BX24</f>
        <v>0</v>
      </c>
      <c r="K22" s="1588"/>
      <c r="L22" s="1588"/>
      <c r="M22" s="1588"/>
      <c r="N22" s="1588"/>
      <c r="O22" s="1588"/>
      <c r="P22" s="1588"/>
      <c r="Q22" s="1588"/>
      <c r="R22" s="1623"/>
    </row>
    <row r="23" spans="2:18">
      <c r="B23" s="5162"/>
      <c r="C23" s="2709" t="str">
        <f>C19</f>
        <v>Такси</v>
      </c>
      <c r="D23" s="1586"/>
      <c r="E23" s="1587"/>
      <c r="F23" s="1587"/>
      <c r="G23" s="1587"/>
      <c r="H23" s="1587"/>
      <c r="I23" s="1587"/>
      <c r="J23" s="1587"/>
      <c r="K23" s="1588"/>
      <c r="L23" s="1588"/>
      <c r="M23" s="1588"/>
      <c r="N23" s="1588"/>
      <c r="O23" s="1588"/>
      <c r="P23" s="1588"/>
      <c r="Q23" s="1588"/>
      <c r="R23" s="1623"/>
    </row>
    <row r="24" spans="2:18">
      <c r="B24" s="5160" t="s">
        <v>949</v>
      </c>
      <c r="C24" s="2709">
        <v>0.47916666666666669</v>
      </c>
      <c r="D24" s="1586"/>
      <c r="E24" s="1587">
        <f>'Оз 13;00'!BN12</f>
        <v>0</v>
      </c>
      <c r="F24" s="1587">
        <f>'Оз 13;00'!BM15</f>
        <v>0</v>
      </c>
      <c r="G24" s="1587">
        <f>'Оз 13;00'!BN20</f>
        <v>0</v>
      </c>
      <c r="H24" s="1587">
        <f>'Оз 13;00'!BN22</f>
        <v>0</v>
      </c>
      <c r="I24" s="1587">
        <f>'Оз 13;00'!BN23</f>
        <v>0</v>
      </c>
      <c r="J24" s="1587">
        <f>'Оз 13;00'!BN24</f>
        <v>0</v>
      </c>
      <c r="K24" s="1588"/>
      <c r="L24" s="1588"/>
      <c r="M24" s="1588"/>
      <c r="N24" s="1588"/>
      <c r="O24" s="1588"/>
      <c r="P24" s="1588"/>
      <c r="Q24" s="1588"/>
      <c r="R24" s="1623"/>
    </row>
    <row r="25" spans="2:18">
      <c r="B25" s="5161"/>
      <c r="C25" s="2709">
        <v>0.5625</v>
      </c>
      <c r="D25" s="1586"/>
      <c r="E25" s="1587">
        <f>'Оз 16,00'!BM9</f>
        <v>0</v>
      </c>
      <c r="F25" s="1587">
        <f>'Оз 16,00'!BL12</f>
        <v>0</v>
      </c>
      <c r="G25" s="1587">
        <f>'Оз 16,00'!BM16</f>
        <v>0</v>
      </c>
      <c r="H25" s="1587">
        <f>'Оз 16,00'!BM18</f>
        <v>0</v>
      </c>
      <c r="I25" s="1587"/>
      <c r="J25" s="1587"/>
      <c r="K25" s="1588"/>
      <c r="L25" s="1588"/>
      <c r="M25" s="1588"/>
      <c r="N25" s="1588"/>
      <c r="O25" s="1588"/>
      <c r="P25" s="1588"/>
      <c r="Q25" s="1588"/>
      <c r="R25" s="1623"/>
    </row>
    <row r="26" spans="2:18">
      <c r="B26" s="5161"/>
      <c r="C26" s="2709">
        <v>0.8125</v>
      </c>
      <c r="D26" s="1586"/>
      <c r="E26" s="1587">
        <f>'Оз 19;00'!BN12</f>
        <v>0</v>
      </c>
      <c r="F26" s="1587">
        <f>'Оз 19;00'!BM15</f>
        <v>0</v>
      </c>
      <c r="G26" s="1587">
        <f>'Оз 19;00'!BN20</f>
        <v>0</v>
      </c>
      <c r="H26" s="1587">
        <f>'Оз 19;00'!BN22</f>
        <v>0</v>
      </c>
      <c r="I26" s="1587">
        <f>'Оз 19;00'!BN23</f>
        <v>0</v>
      </c>
      <c r="J26" s="1587">
        <f>'Оз 19;00'!BN24</f>
        <v>0</v>
      </c>
      <c r="K26" s="1588"/>
      <c r="L26" s="1588"/>
      <c r="M26" s="1588"/>
      <c r="N26" s="1588"/>
      <c r="O26" s="1588"/>
      <c r="P26" s="1588"/>
      <c r="Q26" s="1588"/>
      <c r="R26" s="1623"/>
    </row>
    <row r="27" spans="2:18">
      <c r="B27" s="5162"/>
      <c r="C27" s="2709" t="str">
        <f>C15</f>
        <v>Такси</v>
      </c>
      <c r="D27" s="1586"/>
      <c r="E27" s="1587"/>
      <c r="F27" s="1587"/>
      <c r="G27" s="1587"/>
      <c r="H27" s="1587"/>
      <c r="I27" s="1587"/>
      <c r="J27" s="1587"/>
      <c r="K27" s="1588"/>
      <c r="L27" s="1588"/>
      <c r="M27" s="1588"/>
      <c r="N27" s="1588"/>
      <c r="O27" s="1588"/>
      <c r="P27" s="1588"/>
      <c r="Q27" s="1588"/>
      <c r="R27" s="1623"/>
    </row>
    <row r="28" spans="2:18">
      <c r="B28" s="5160" t="s">
        <v>630</v>
      </c>
      <c r="C28" s="3955">
        <v>0.5625</v>
      </c>
      <c r="D28" s="1586"/>
      <c r="E28" s="1587">
        <f>'Оз 13;00'!DL12</f>
        <v>9</v>
      </c>
      <c r="F28" s="1587">
        <f>'Оз 13;00'!DL15</f>
        <v>5</v>
      </c>
      <c r="G28" s="1587">
        <f>'Оз 13;00'!DL20</f>
        <v>2</v>
      </c>
      <c r="H28" s="1587">
        <f>'Оз 13;00'!DL22</f>
        <v>0</v>
      </c>
      <c r="I28" s="1587">
        <f>'Оз 13;00'!DL23</f>
        <v>0.7</v>
      </c>
      <c r="J28" s="1587"/>
      <c r="K28" s="1588"/>
      <c r="L28" s="1588"/>
      <c r="M28" s="1588"/>
      <c r="N28" s="1588"/>
      <c r="O28" s="1588"/>
      <c r="P28" s="1588"/>
      <c r="Q28" s="1588"/>
      <c r="R28" s="1623"/>
    </row>
    <row r="29" spans="2:18">
      <c r="B29" s="5161"/>
      <c r="C29" s="3955">
        <v>0.8125</v>
      </c>
      <c r="D29" s="1586"/>
      <c r="E29" s="1587">
        <f>'Оз 19;00'!DL12</f>
        <v>8</v>
      </c>
      <c r="F29" s="1587">
        <f>'Оз 19;00'!DL15</f>
        <v>15</v>
      </c>
      <c r="G29" s="1587">
        <f>'Оз 19;00'!DL20</f>
        <v>0.5</v>
      </c>
      <c r="H29" s="1587">
        <f>'Оз 19;00'!DL22</f>
        <v>0.5</v>
      </c>
      <c r="I29" s="1587">
        <f>'Оз 19;00'!DL23</f>
        <v>0.7</v>
      </c>
      <c r="J29" s="1587"/>
      <c r="K29" s="1588"/>
      <c r="L29" s="1588"/>
      <c r="M29" s="1588"/>
      <c r="N29" s="1588"/>
      <c r="O29" s="1588"/>
      <c r="P29" s="1588"/>
      <c r="Q29" s="1588"/>
      <c r="R29" s="1623"/>
    </row>
    <row r="30" spans="2:18">
      <c r="B30" s="5162"/>
      <c r="C30" s="3955" t="s">
        <v>708</v>
      </c>
      <c r="D30" s="1586"/>
      <c r="E30" s="1587"/>
      <c r="F30" s="1587"/>
      <c r="G30" s="1587"/>
      <c r="H30" s="1587"/>
      <c r="I30" s="1587"/>
      <c r="J30" s="1587"/>
      <c r="K30" s="1588"/>
      <c r="L30" s="1588"/>
      <c r="M30" s="1588"/>
      <c r="N30" s="1588"/>
      <c r="O30" s="1588"/>
      <c r="P30" s="1588"/>
      <c r="Q30" s="1588"/>
      <c r="R30" s="1623"/>
    </row>
    <row r="31" spans="2:18">
      <c r="B31" s="5160" t="s">
        <v>902</v>
      </c>
      <c r="C31" s="2709">
        <v>0.47916666666666669</v>
      </c>
      <c r="D31" s="1586"/>
      <c r="E31" s="1587">
        <f>'Оз 13;00'!CH12</f>
        <v>2</v>
      </c>
      <c r="F31" s="1587">
        <f>'Оз 13;00'!CG15</f>
        <v>5</v>
      </c>
      <c r="G31" s="1587">
        <f>'Оз 13;00'!CH20</f>
        <v>0.5</v>
      </c>
      <c r="H31" s="1587">
        <f>'Оз 13;00'!CH22</f>
        <v>0</v>
      </c>
      <c r="I31" s="1587">
        <f>'Оз 13;00'!CH23</f>
        <v>0</v>
      </c>
      <c r="J31" s="1587">
        <f>'Оз 13;00'!CH24</f>
        <v>0</v>
      </c>
      <c r="K31" s="1588"/>
      <c r="L31" s="1588"/>
      <c r="M31" s="1588"/>
      <c r="N31" s="1588"/>
      <c r="O31" s="1588"/>
      <c r="P31" s="1588"/>
      <c r="Q31" s="1588"/>
      <c r="R31" s="1623"/>
    </row>
    <row r="32" spans="2:18">
      <c r="B32" s="5161"/>
      <c r="C32" s="2709">
        <v>0.8125</v>
      </c>
      <c r="D32" s="1586"/>
      <c r="E32" s="1587">
        <f>'Оз 19;00'!CH12</f>
        <v>3</v>
      </c>
      <c r="F32" s="1587">
        <f>'Оз 19;00'!CG15</f>
        <v>0</v>
      </c>
      <c r="G32" s="1587">
        <f>'Оз 19;00'!CH20</f>
        <v>0</v>
      </c>
      <c r="H32" s="1587">
        <f>'Оз 19;00'!CH22</f>
        <v>0</v>
      </c>
      <c r="I32" s="1587">
        <f>'Оз 19;00'!CH23</f>
        <v>0.7</v>
      </c>
      <c r="J32" s="1587">
        <f>'Оз 19;00'!CH24</f>
        <v>0</v>
      </c>
      <c r="K32" s="1588"/>
      <c r="L32" s="1588"/>
      <c r="M32" s="1588"/>
      <c r="N32" s="1588"/>
      <c r="O32" s="1588"/>
      <c r="P32" s="1588"/>
      <c r="Q32" s="1588"/>
      <c r="R32" s="1623"/>
    </row>
    <row r="33" spans="2:18">
      <c r="B33" s="5162"/>
      <c r="C33" s="2709" t="str">
        <f>C19</f>
        <v>Такси</v>
      </c>
      <c r="D33" s="1586"/>
      <c r="E33" s="1587"/>
      <c r="F33" s="1587"/>
      <c r="G33" s="1587"/>
      <c r="H33" s="1587"/>
      <c r="I33" s="1587"/>
      <c r="J33" s="1587"/>
      <c r="K33" s="1588"/>
      <c r="L33" s="1588"/>
      <c r="M33" s="1588"/>
      <c r="N33" s="1588"/>
      <c r="O33" s="1588"/>
      <c r="P33" s="1588"/>
      <c r="Q33" s="1588"/>
      <c r="R33" s="1623"/>
    </row>
    <row r="34" spans="2:18">
      <c r="B34" s="5172" t="s">
        <v>807</v>
      </c>
      <c r="C34" s="2709">
        <v>0.54166666666666663</v>
      </c>
      <c r="D34" s="1586"/>
      <c r="E34" s="1587">
        <f>'Оз 13;00'!CR12</f>
        <v>0</v>
      </c>
      <c r="F34" s="1587">
        <f>'Оз 13;00'!CQ15</f>
        <v>5</v>
      </c>
      <c r="G34" s="1587">
        <f>'Оз 13;00'!CR20</f>
        <v>1</v>
      </c>
      <c r="H34" s="1587">
        <f>'Оз 13;00'!CR22</f>
        <v>0</v>
      </c>
      <c r="I34" s="1587">
        <f>'Оз 13;00'!CR23</f>
        <v>0</v>
      </c>
      <c r="J34" s="1587">
        <f>'Оз 13;00'!CR24</f>
        <v>0</v>
      </c>
      <c r="K34" s="1588"/>
      <c r="L34" s="1588"/>
      <c r="M34" s="1588"/>
      <c r="N34" s="1588"/>
      <c r="O34" s="1588"/>
      <c r="P34" s="1588"/>
      <c r="Q34" s="1588"/>
      <c r="R34" s="1623"/>
    </row>
    <row r="35" spans="2:18">
      <c r="B35" s="5173"/>
      <c r="C35" s="2709">
        <v>0.79166666666666663</v>
      </c>
      <c r="D35" s="1586"/>
      <c r="E35" s="1587">
        <f>'Оз 19;00'!CR12</f>
        <v>7</v>
      </c>
      <c r="F35" s="1587">
        <f>'Оз 19;00'!CQ15</f>
        <v>15</v>
      </c>
      <c r="G35" s="1587">
        <f>'Оз 19;00'!CR20</f>
        <v>1</v>
      </c>
      <c r="H35" s="1587">
        <f>'Оз 19;00'!CR22</f>
        <v>0.5</v>
      </c>
      <c r="I35" s="1587">
        <f>'Оз 19;00'!CR23</f>
        <v>0.7</v>
      </c>
      <c r="J35" s="1587">
        <f>'Оз 19;00'!CR24</f>
        <v>0</v>
      </c>
      <c r="K35" s="1588"/>
      <c r="L35" s="1588"/>
      <c r="M35" s="1588"/>
      <c r="N35" s="1588"/>
      <c r="O35" s="1588"/>
      <c r="P35" s="1588"/>
      <c r="Q35" s="1588"/>
      <c r="R35" s="1623"/>
    </row>
    <row r="36" spans="2:18">
      <c r="B36" s="5173"/>
      <c r="C36" s="2709" t="s">
        <v>350</v>
      </c>
      <c r="D36" s="1586"/>
      <c r="E36" s="1587"/>
      <c r="F36" s="1587"/>
      <c r="G36" s="1587"/>
      <c r="H36" s="1587"/>
      <c r="I36" s="1587"/>
      <c r="J36" s="1587"/>
      <c r="K36" s="1588"/>
      <c r="L36" s="1588"/>
      <c r="M36" s="1588"/>
      <c r="N36" s="1588"/>
      <c r="O36" s="1588"/>
      <c r="P36" s="1588"/>
      <c r="Q36" s="1588"/>
      <c r="R36" s="1623"/>
    </row>
    <row r="37" spans="2:18">
      <c r="B37" s="5160" t="s">
        <v>874</v>
      </c>
      <c r="C37" s="3437">
        <v>0.47916666666666669</v>
      </c>
      <c r="D37" s="1586"/>
      <c r="E37" s="1587">
        <f>'Оз Основная продукция'!H185</f>
        <v>0</v>
      </c>
      <c r="F37" s="1587">
        <f>'Оз Основная продукция'!H188</f>
        <v>0</v>
      </c>
      <c r="G37" s="1587">
        <f>'Оз Основная продукция'!H193</f>
        <v>0</v>
      </c>
      <c r="H37" s="1587">
        <f>'Оз Основная продукция'!H195</f>
        <v>0</v>
      </c>
      <c r="I37" s="1587">
        <f>'Оз Основная продукция'!H196</f>
        <v>0</v>
      </c>
      <c r="J37" s="1587">
        <f>'Оз Основная продукция'!H197</f>
        <v>0</v>
      </c>
      <c r="K37" s="1588"/>
      <c r="L37" s="1588"/>
      <c r="M37" s="1588"/>
      <c r="N37" s="1588"/>
      <c r="O37" s="1588"/>
      <c r="P37" s="1588"/>
      <c r="Q37" s="1588"/>
      <c r="R37" s="1623"/>
    </row>
    <row r="38" spans="2:18">
      <c r="B38" s="5161"/>
      <c r="C38" s="3437">
        <v>0.5625</v>
      </c>
      <c r="D38" s="1586"/>
      <c r="E38" s="1587">
        <f>'Оз Основная продукция'!Q185</f>
        <v>10</v>
      </c>
      <c r="F38" s="1587">
        <f>'Оз Основная продукция'!Q188</f>
        <v>10</v>
      </c>
      <c r="G38" s="1587">
        <f>'Оз Основная продукция'!Q193</f>
        <v>0</v>
      </c>
      <c r="H38" s="1587">
        <f>'Оз Основная продукция'!Q195</f>
        <v>1</v>
      </c>
      <c r="I38" s="1587">
        <f>'Оз Основная продукция'!Q196</f>
        <v>0</v>
      </c>
      <c r="J38" s="1587">
        <f>'Оз Основная продукция'!Q196</f>
        <v>0</v>
      </c>
      <c r="K38" s="1588"/>
      <c r="L38" s="1588"/>
      <c r="M38" s="1588"/>
      <c r="N38" s="1588"/>
      <c r="O38" s="1588"/>
      <c r="P38" s="1588"/>
      <c r="Q38" s="1588"/>
      <c r="R38" s="1623"/>
    </row>
    <row r="39" spans="2:18">
      <c r="B39" s="5161"/>
      <c r="C39" s="3437">
        <v>0.8125</v>
      </c>
      <c r="D39" s="1586"/>
      <c r="E39" s="1587">
        <f>'Оз Основная продукция'!AG185</f>
        <v>8</v>
      </c>
      <c r="F39" s="1587">
        <f>'Оз Основная продукция'!AG188</f>
        <v>0</v>
      </c>
      <c r="G39" s="1587">
        <f>'Оз Основная продукция'!AG193</f>
        <v>3</v>
      </c>
      <c r="H39" s="1587">
        <f>'Оз Основная продукция'!AG195</f>
        <v>0</v>
      </c>
      <c r="I39" s="1587">
        <f>'Оз Основная продукция'!AG196</f>
        <v>1</v>
      </c>
      <c r="J39" s="1587">
        <f>'Оз Основная продукция'!AG197</f>
        <v>0</v>
      </c>
      <c r="K39" s="1588"/>
      <c r="L39" s="1588"/>
      <c r="M39" s="1588"/>
      <c r="N39" s="1588"/>
      <c r="O39" s="1588"/>
      <c r="P39" s="1588"/>
      <c r="Q39" s="1588"/>
      <c r="R39" s="1623"/>
    </row>
    <row r="40" spans="2:18">
      <c r="B40" s="5162"/>
      <c r="C40" s="3437" t="s">
        <v>350</v>
      </c>
      <c r="D40" s="1586"/>
      <c r="E40" s="1587"/>
      <c r="F40" s="1587"/>
      <c r="G40" s="1587"/>
      <c r="H40" s="1587"/>
      <c r="I40" s="1587"/>
      <c r="J40" s="1587"/>
      <c r="K40" s="1588"/>
      <c r="L40" s="1588"/>
      <c r="M40" s="1588"/>
      <c r="N40" s="1588"/>
      <c r="O40" s="1588"/>
      <c r="P40" s="1588"/>
      <c r="Q40" s="1588"/>
      <c r="R40" s="1623"/>
    </row>
    <row r="41" spans="2:18">
      <c r="B41" s="5174" t="s">
        <v>597</v>
      </c>
      <c r="C41" s="2709">
        <v>0.47916666666666669</v>
      </c>
      <c r="D41" s="1586"/>
      <c r="E41" s="1587">
        <f>'Оз 13;00'!BD12</f>
        <v>12</v>
      </c>
      <c r="F41" s="1587">
        <f>'Оз 13;00'!BC15</f>
        <v>10</v>
      </c>
      <c r="G41" s="1587">
        <f>'Оз 13;00'!BD20</f>
        <v>1.5</v>
      </c>
      <c r="H41" s="1587">
        <f>'Оз 13;00'!BD22</f>
        <v>0</v>
      </c>
      <c r="I41" s="1587">
        <f>'Оз 13;00'!BD23</f>
        <v>0</v>
      </c>
      <c r="J41" s="1587">
        <f>'Оз 13;00'!BD24</f>
        <v>0</v>
      </c>
      <c r="K41" s="1588"/>
      <c r="L41" s="1588"/>
      <c r="M41" s="1588"/>
      <c r="N41" s="1588"/>
      <c r="O41" s="1588"/>
      <c r="P41" s="1588"/>
      <c r="Q41" s="1588"/>
      <c r="R41" s="1623"/>
    </row>
    <row r="42" spans="2:18">
      <c r="B42" s="5174"/>
      <c r="C42" s="2709">
        <v>0.5625</v>
      </c>
      <c r="D42" s="1586"/>
      <c r="E42" s="1587">
        <f>'Оз 16,00'!BD9</f>
        <v>0</v>
      </c>
      <c r="F42" s="1587">
        <f>'Оз 16,00'!BC12</f>
        <v>0</v>
      </c>
      <c r="G42" s="1587">
        <f>'Оз 16,00'!BD16</f>
        <v>0</v>
      </c>
      <c r="H42" s="1587">
        <f>'Оз 16,00'!BD18</f>
        <v>0</v>
      </c>
      <c r="I42" s="1587"/>
      <c r="J42" s="1587"/>
      <c r="K42" s="1588"/>
      <c r="L42" s="1588"/>
      <c r="M42" s="1588"/>
      <c r="N42" s="1588"/>
      <c r="O42" s="1588"/>
      <c r="P42" s="1588"/>
      <c r="Q42" s="1588"/>
      <c r="R42" s="1623"/>
    </row>
    <row r="43" spans="2:18">
      <c r="B43" s="5174"/>
      <c r="C43" s="2709">
        <v>0.8125</v>
      </c>
      <c r="D43" s="1586"/>
      <c r="E43" s="1587">
        <f>'Оз 19;00'!BD12</f>
        <v>10</v>
      </c>
      <c r="F43" s="1587">
        <f>'Оз 19;00'!BC15</f>
        <v>20</v>
      </c>
      <c r="G43" s="1587">
        <f>'Оз 19;00'!BD20</f>
        <v>1</v>
      </c>
      <c r="H43" s="1587">
        <f>'Оз 19;00'!BD22</f>
        <v>0.5</v>
      </c>
      <c r="I43" s="1587">
        <f>'Оз 19;00'!BD23</f>
        <v>0</v>
      </c>
      <c r="J43" s="1587">
        <f>'Оз 19;00'!BD24</f>
        <v>0</v>
      </c>
      <c r="K43" s="1588"/>
      <c r="L43" s="1588"/>
      <c r="M43" s="1588"/>
      <c r="N43" s="1588"/>
      <c r="O43" s="1588"/>
      <c r="P43" s="1588"/>
      <c r="Q43" s="1588"/>
      <c r="R43" s="1623"/>
    </row>
    <row r="44" spans="2:18" ht="13.5" thickBot="1">
      <c r="B44" s="5160"/>
      <c r="C44" s="1732">
        <f>C18</f>
        <v>0.8125</v>
      </c>
      <c r="D44" s="2711"/>
      <c r="E44" s="1733"/>
      <c r="F44" s="1733"/>
      <c r="G44" s="1733"/>
      <c r="H44" s="1733"/>
      <c r="I44" s="1733"/>
      <c r="J44" s="1733"/>
      <c r="K44" s="1734"/>
      <c r="L44" s="1734"/>
      <c r="M44" s="1734"/>
      <c r="N44" s="1734"/>
      <c r="O44" s="1734"/>
      <c r="P44" s="1734"/>
      <c r="Q44" s="1734"/>
      <c r="R44" s="2715"/>
    </row>
    <row r="45" spans="2:18" ht="23.25" customHeight="1" thickBot="1">
      <c r="B45" s="5166" t="s">
        <v>154</v>
      </c>
      <c r="C45" s="5167"/>
      <c r="D45" s="5168"/>
      <c r="E45" s="2721">
        <f t="shared" ref="E45:J45" si="0">SUM(E2:E44)</f>
        <v>153</v>
      </c>
      <c r="F45" s="2721">
        <f t="shared" si="0"/>
        <v>255</v>
      </c>
      <c r="G45" s="2721">
        <f t="shared" si="0"/>
        <v>25.5</v>
      </c>
      <c r="H45" s="2722">
        <f t="shared" si="0"/>
        <v>11</v>
      </c>
      <c r="I45" s="3095">
        <f t="shared" si="0"/>
        <v>4.5</v>
      </c>
      <c r="J45" s="2721">
        <f t="shared" si="0"/>
        <v>0</v>
      </c>
      <c r="K45" s="2713"/>
      <c r="L45" s="2713"/>
      <c r="M45" s="2713"/>
      <c r="N45" s="2713"/>
      <c r="O45" s="2713"/>
      <c r="P45" s="2713"/>
      <c r="Q45" s="2713"/>
      <c r="R45" s="2714"/>
    </row>
    <row r="46" spans="2:18" ht="25.5" customHeight="1" thickBot="1">
      <c r="B46" s="2708"/>
      <c r="C46" s="2712"/>
      <c r="D46" s="1628"/>
      <c r="E46" s="2132"/>
      <c r="F46" s="1635"/>
      <c r="G46" s="1619"/>
      <c r="H46" s="1630"/>
      <c r="I46" s="1633"/>
      <c r="J46" s="2717"/>
      <c r="K46" s="2717"/>
      <c r="L46" s="2720"/>
      <c r="M46" s="2717"/>
      <c r="N46" s="2718"/>
      <c r="O46" s="2719"/>
      <c r="P46" s="2716"/>
      <c r="Q46" s="1737"/>
      <c r="R46" s="1629"/>
    </row>
    <row r="47" spans="2:18" ht="12.75" customHeight="1">
      <c r="B47" s="5170"/>
      <c r="C47" s="2709"/>
      <c r="D47" s="1586"/>
      <c r="E47" s="1587"/>
      <c r="F47" s="1587"/>
      <c r="G47" s="1587"/>
      <c r="H47" s="1587"/>
      <c r="I47" s="1587"/>
      <c r="J47" s="1587"/>
      <c r="K47" s="1588"/>
      <c r="L47" s="1588"/>
      <c r="M47" s="1588"/>
      <c r="N47" s="1588"/>
      <c r="O47" s="1588"/>
      <c r="P47" s="1588"/>
      <c r="Q47" s="1588"/>
      <c r="R47" s="1623"/>
    </row>
    <row r="48" spans="2:18" ht="12.75" customHeight="1">
      <c r="B48" s="5171"/>
      <c r="C48" s="2709"/>
      <c r="D48" s="1586"/>
      <c r="E48" s="1587"/>
      <c r="F48" s="1587"/>
      <c r="G48" s="1587"/>
      <c r="H48" s="1587"/>
      <c r="I48" s="1587"/>
      <c r="J48" s="1587"/>
      <c r="K48" s="1588"/>
      <c r="L48" s="1588"/>
      <c r="M48" s="1588"/>
      <c r="N48" s="1588"/>
      <c r="O48" s="1588"/>
      <c r="P48" s="1588"/>
      <c r="Q48" s="1588"/>
      <c r="R48" s="1623"/>
    </row>
    <row r="49" spans="2:18">
      <c r="B49" s="5175"/>
      <c r="C49" s="2709"/>
      <c r="D49" s="1586"/>
      <c r="E49" s="1587"/>
      <c r="F49" s="1587"/>
      <c r="G49" s="1587"/>
      <c r="H49" s="1587"/>
      <c r="I49" s="1587"/>
      <c r="J49" s="1587"/>
      <c r="K49" s="1588"/>
      <c r="L49" s="1588"/>
      <c r="M49" s="1588"/>
      <c r="N49" s="1588"/>
      <c r="O49" s="1588"/>
      <c r="P49" s="1588"/>
      <c r="Q49" s="1588"/>
      <c r="R49" s="1623"/>
    </row>
    <row r="50" spans="2:18" ht="13.5" thickBot="1">
      <c r="B50" s="5175"/>
      <c r="C50" s="1732"/>
      <c r="D50" s="2711"/>
      <c r="E50" s="1733"/>
      <c r="F50" s="1733"/>
      <c r="G50" s="1733"/>
      <c r="H50" s="1733"/>
      <c r="I50" s="1733"/>
      <c r="J50" s="1733"/>
      <c r="K50" s="1734"/>
      <c r="L50" s="1734"/>
      <c r="M50" s="1734"/>
      <c r="N50" s="1734"/>
      <c r="O50" s="1734"/>
      <c r="P50" s="1734"/>
      <c r="Q50" s="1734"/>
      <c r="R50" s="2715"/>
    </row>
    <row r="51" spans="2:18" ht="27" customHeight="1" thickBot="1">
      <c r="B51" s="5166"/>
      <c r="C51" s="5167"/>
      <c r="D51" s="5168"/>
      <c r="E51" s="2721"/>
      <c r="F51" s="2721"/>
      <c r="G51" s="2721"/>
      <c r="H51" s="2721"/>
      <c r="I51" s="2721"/>
      <c r="J51" s="2721"/>
      <c r="K51" s="2721"/>
      <c r="L51" s="2721"/>
      <c r="M51" s="2721"/>
      <c r="N51" s="2721"/>
      <c r="O51" s="2721"/>
      <c r="P51" s="2723"/>
      <c r="Q51" s="2723"/>
      <c r="R51" s="2724"/>
    </row>
  </sheetData>
  <mergeCells count="16">
    <mergeCell ref="B37:B40"/>
    <mergeCell ref="B51:D51"/>
    <mergeCell ref="B5:B7"/>
    <mergeCell ref="B47:B48"/>
    <mergeCell ref="B20:B23"/>
    <mergeCell ref="B31:B33"/>
    <mergeCell ref="B34:B36"/>
    <mergeCell ref="B41:B44"/>
    <mergeCell ref="B45:D45"/>
    <mergeCell ref="B49:B50"/>
    <mergeCell ref="B28:B30"/>
    <mergeCell ref="B2:B4"/>
    <mergeCell ref="B8:B11"/>
    <mergeCell ref="B12:B15"/>
    <mergeCell ref="B16:B19"/>
    <mergeCell ref="B24:B27"/>
  </mergeCells>
  <pageMargins left="0.19685039370078741" right="0.19685039370078741" top="0.74803149606299213" bottom="0.74803149606299213" header="0.31496062992125984" footer="0.31496062992125984"/>
  <pageSetup paperSize="9" scale="65" orientation="landscape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D1:Q31"/>
  <sheetViews>
    <sheetView topLeftCell="C16" workbookViewId="0">
      <selection activeCell="N29" sqref="N29"/>
    </sheetView>
  </sheetViews>
  <sheetFormatPr defaultRowHeight="12.75"/>
  <cols>
    <col min="3" max="3" width="3.28515625" customWidth="1"/>
    <col min="4" max="4" width="23.42578125" customWidth="1"/>
    <col min="13" max="13" width="2.5703125" customWidth="1"/>
    <col min="14" max="14" width="30.28515625" customWidth="1"/>
  </cols>
  <sheetData>
    <row r="1" spans="4:17" ht="13.5" thickBot="1"/>
    <row r="2" spans="4:17" ht="18.75" thickBot="1">
      <c r="D2" s="3354"/>
      <c r="E2" s="4356" t="s">
        <v>824</v>
      </c>
      <c r="F2" s="4357"/>
      <c r="G2" s="4357"/>
      <c r="H2" s="4357"/>
      <c r="I2" s="4357"/>
      <c r="J2" s="4357"/>
      <c r="K2" s="4357"/>
      <c r="L2" s="4358"/>
      <c r="M2" s="3371"/>
      <c r="N2" s="4359" t="s">
        <v>856</v>
      </c>
      <c r="O2" s="4360"/>
      <c r="P2" s="4360"/>
      <c r="Q2" s="4361"/>
    </row>
    <row r="3" spans="4:17" ht="17.25" customHeight="1" thickBot="1">
      <c r="D3" s="4348" t="s">
        <v>826</v>
      </c>
      <c r="E3" s="4350" t="s">
        <v>104</v>
      </c>
      <c r="F3" s="4382" t="s">
        <v>76</v>
      </c>
      <c r="G3" s="4383"/>
      <c r="H3" s="4352" t="s">
        <v>78</v>
      </c>
      <c r="I3" s="4354" t="s">
        <v>854</v>
      </c>
      <c r="J3" s="4380" t="s">
        <v>350</v>
      </c>
      <c r="K3" s="4352" t="s">
        <v>106</v>
      </c>
      <c r="L3" s="4346" t="s">
        <v>827</v>
      </c>
      <c r="M3" s="4364"/>
      <c r="N3" s="4362" t="s">
        <v>828</v>
      </c>
      <c r="O3" s="4360" t="s">
        <v>829</v>
      </c>
      <c r="P3" s="4360"/>
      <c r="Q3" s="4361"/>
    </row>
    <row r="4" spans="4:17" ht="17.25" customHeight="1" thickBot="1">
      <c r="D4" s="4349"/>
      <c r="E4" s="4351"/>
      <c r="F4" s="3367" t="s">
        <v>830</v>
      </c>
      <c r="G4" s="3367" t="s">
        <v>451</v>
      </c>
      <c r="H4" s="4353"/>
      <c r="I4" s="4355"/>
      <c r="J4" s="4381"/>
      <c r="K4" s="4353"/>
      <c r="L4" s="4347"/>
      <c r="M4" s="4365"/>
      <c r="N4" s="4363"/>
      <c r="O4" s="3331" t="s">
        <v>104</v>
      </c>
      <c r="P4" s="3332" t="s">
        <v>105</v>
      </c>
      <c r="Q4" s="3331" t="s">
        <v>106</v>
      </c>
    </row>
    <row r="5" spans="4:17" ht="17.25" customHeight="1">
      <c r="D5" s="3335"/>
      <c r="E5" s="3363"/>
      <c r="F5" s="3349"/>
      <c r="G5" s="3349"/>
      <c r="H5" s="3349"/>
      <c r="I5" s="3364"/>
      <c r="J5" s="3349"/>
      <c r="K5" s="3349"/>
      <c r="L5" s="3365"/>
      <c r="M5" s="4365"/>
      <c r="N5" s="3342" t="s">
        <v>831</v>
      </c>
      <c r="O5" s="3333"/>
      <c r="P5" s="3334"/>
      <c r="Q5" s="3862"/>
    </row>
    <row r="6" spans="4:17" ht="17.25" customHeight="1">
      <c r="D6" s="3338" t="s">
        <v>832</v>
      </c>
      <c r="E6" s="3355"/>
      <c r="F6" s="3370"/>
      <c r="G6" s="3370"/>
      <c r="H6" s="3370"/>
      <c r="I6" s="3359"/>
      <c r="J6" s="3370"/>
      <c r="K6" s="3370"/>
      <c r="L6" s="3356"/>
      <c r="M6" s="4365"/>
      <c r="N6" s="3343" t="s">
        <v>935</v>
      </c>
      <c r="O6" s="3336"/>
      <c r="P6" s="3337"/>
      <c r="Q6" s="3338"/>
    </row>
    <row r="7" spans="4:17" ht="17.25" customHeight="1">
      <c r="D7" s="3338" t="s">
        <v>54</v>
      </c>
      <c r="E7" s="3355"/>
      <c r="F7" s="3370"/>
      <c r="G7" s="3370"/>
      <c r="H7" s="3370"/>
      <c r="I7" s="3359"/>
      <c r="J7" s="3370"/>
      <c r="K7" s="3370"/>
      <c r="L7" s="3356"/>
      <c r="M7" s="4365"/>
      <c r="N7" s="3344" t="s">
        <v>833</v>
      </c>
      <c r="O7" s="3339"/>
      <c r="P7" s="3337"/>
      <c r="Q7" s="3338"/>
    </row>
    <row r="8" spans="4:17" ht="17.25" customHeight="1">
      <c r="D8" s="3338" t="s">
        <v>834</v>
      </c>
      <c r="E8" s="3355"/>
      <c r="F8" s="3370"/>
      <c r="G8" s="3370"/>
      <c r="H8" s="3370"/>
      <c r="I8" s="3359"/>
      <c r="J8" s="3370"/>
      <c r="K8" s="3370"/>
      <c r="L8" s="3356"/>
      <c r="M8" s="4365"/>
      <c r="N8" s="3343" t="s">
        <v>835</v>
      </c>
      <c r="O8" s="3336"/>
      <c r="P8" s="3337"/>
      <c r="Q8" s="3338"/>
    </row>
    <row r="9" spans="4:17" ht="17.25" customHeight="1">
      <c r="D9" s="3338" t="s">
        <v>934</v>
      </c>
      <c r="E9" s="3355"/>
      <c r="F9" s="3370"/>
      <c r="G9" s="3370"/>
      <c r="H9" s="3370"/>
      <c r="I9" s="3359"/>
      <c r="J9" s="3370"/>
      <c r="K9" s="3370"/>
      <c r="L9" s="3356"/>
      <c r="M9" s="4365"/>
      <c r="N9" s="3343" t="s">
        <v>836</v>
      </c>
      <c r="O9" s="3336"/>
      <c r="P9" s="3337"/>
      <c r="Q9" s="3338"/>
    </row>
    <row r="10" spans="4:17" ht="17.25" customHeight="1">
      <c r="D10" s="3338" t="s">
        <v>837</v>
      </c>
      <c r="E10" s="3355"/>
      <c r="F10" s="3370"/>
      <c r="G10" s="3370"/>
      <c r="H10" s="3370"/>
      <c r="I10" s="3359"/>
      <c r="J10" s="3370"/>
      <c r="K10" s="3370"/>
      <c r="L10" s="3356"/>
      <c r="M10" s="4365"/>
      <c r="N10" s="3343" t="s">
        <v>838</v>
      </c>
      <c r="O10" s="3336"/>
      <c r="P10" s="3337"/>
      <c r="Q10" s="3338"/>
    </row>
    <row r="11" spans="4:17" ht="17.25" customHeight="1">
      <c r="D11" s="3338" t="s">
        <v>933</v>
      </c>
      <c r="E11" s="3355"/>
      <c r="F11" s="3370"/>
      <c r="G11" s="3370"/>
      <c r="H11" s="3370"/>
      <c r="I11" s="3359"/>
      <c r="J11" s="3370"/>
      <c r="K11" s="3370"/>
      <c r="L11" s="3356"/>
      <c r="M11" s="4365"/>
      <c r="N11" s="3343" t="s">
        <v>839</v>
      </c>
      <c r="O11" s="3336"/>
      <c r="P11" s="3337"/>
      <c r="Q11" s="3338"/>
    </row>
    <row r="12" spans="4:17" ht="17.25" customHeight="1">
      <c r="D12" s="3338" t="s">
        <v>302</v>
      </c>
      <c r="E12" s="3355"/>
      <c r="F12" s="3370"/>
      <c r="G12" s="3370"/>
      <c r="H12" s="3370"/>
      <c r="I12" s="3359"/>
      <c r="J12" s="3370"/>
      <c r="K12" s="3370"/>
      <c r="L12" s="3356"/>
      <c r="M12" s="4365"/>
      <c r="N12" s="3344" t="s">
        <v>840</v>
      </c>
      <c r="O12" s="3339"/>
      <c r="P12" s="3337"/>
      <c r="Q12" s="3338"/>
    </row>
    <row r="13" spans="4:17" ht="17.25" customHeight="1">
      <c r="D13" s="3338" t="s">
        <v>841</v>
      </c>
      <c r="E13" s="3355"/>
      <c r="F13" s="3370"/>
      <c r="G13" s="3370"/>
      <c r="H13" s="3370"/>
      <c r="I13" s="3359">
        <f>'Соусный 2 см.'!E27</f>
        <v>90</v>
      </c>
      <c r="J13" s="3370"/>
      <c r="K13" s="3370"/>
      <c r="L13" s="3356"/>
      <c r="M13" s="4365"/>
      <c r="N13" s="3343" t="s">
        <v>842</v>
      </c>
      <c r="O13" s="3336"/>
      <c r="P13" s="3337"/>
      <c r="Q13" s="3338"/>
    </row>
    <row r="14" spans="4:17" ht="17.25" customHeight="1">
      <c r="D14" s="3338" t="s">
        <v>843</v>
      </c>
      <c r="E14" s="3355"/>
      <c r="F14" s="3370"/>
      <c r="G14" s="3370"/>
      <c r="H14" s="3370"/>
      <c r="I14" s="3359"/>
      <c r="J14" s="3370"/>
      <c r="K14" s="3370"/>
      <c r="L14" s="3356"/>
      <c r="M14" s="4365"/>
      <c r="N14" s="3343" t="s">
        <v>844</v>
      </c>
      <c r="O14" s="3336"/>
      <c r="P14" s="3337"/>
      <c r="Q14" s="3338"/>
    </row>
    <row r="15" spans="4:17" ht="17.25" customHeight="1">
      <c r="D15" s="3338" t="s">
        <v>307</v>
      </c>
      <c r="E15" s="3355"/>
      <c r="F15" s="3370"/>
      <c r="G15" s="3370"/>
      <c r="H15" s="3370"/>
      <c r="I15" s="3359">
        <f>'Соусный 2 см.'!F27</f>
        <v>8</v>
      </c>
      <c r="J15" s="3370"/>
      <c r="K15" s="3370"/>
      <c r="L15" s="3356"/>
      <c r="M15" s="4365"/>
      <c r="N15" s="3343" t="s">
        <v>853</v>
      </c>
      <c r="O15" s="3336"/>
      <c r="P15" s="3337"/>
      <c r="Q15" s="3338"/>
    </row>
    <row r="16" spans="4:17" ht="17.25" customHeight="1">
      <c r="D16" s="3338" t="s">
        <v>308</v>
      </c>
      <c r="E16" s="3355"/>
      <c r="F16" s="3370"/>
      <c r="G16" s="3370"/>
      <c r="H16" s="3370"/>
      <c r="I16" s="3359">
        <f>'Соусный 2 см.'!G27</f>
        <v>6</v>
      </c>
      <c r="J16" s="3370"/>
      <c r="K16" s="3370"/>
      <c r="L16" s="3356"/>
      <c r="M16" s="4365"/>
      <c r="N16" s="3343" t="s">
        <v>852</v>
      </c>
      <c r="O16" s="3336"/>
      <c r="P16" s="3337"/>
      <c r="Q16" s="3338"/>
    </row>
    <row r="17" spans="4:17" ht="17.25" customHeight="1">
      <c r="D17" s="3338" t="s">
        <v>845</v>
      </c>
      <c r="E17" s="3355"/>
      <c r="F17" s="3370"/>
      <c r="G17" s="3370"/>
      <c r="H17" s="3370"/>
      <c r="I17" s="3359"/>
      <c r="J17" s="3370"/>
      <c r="K17" s="3370"/>
      <c r="L17" s="3356"/>
      <c r="M17" s="4365"/>
      <c r="N17" s="3337" t="s">
        <v>936</v>
      </c>
      <c r="O17" s="3338"/>
      <c r="P17" s="3337"/>
      <c r="Q17" s="3338"/>
    </row>
    <row r="18" spans="4:17" ht="17.25" customHeight="1">
      <c r="D18" s="3338" t="s">
        <v>846</v>
      </c>
      <c r="E18" s="3355"/>
      <c r="F18" s="3370"/>
      <c r="G18" s="3370"/>
      <c r="H18" s="3370"/>
      <c r="I18" s="3359"/>
      <c r="J18" s="3370"/>
      <c r="K18" s="3370"/>
      <c r="L18" s="3356"/>
      <c r="M18" s="4365"/>
      <c r="N18" s="3337" t="s">
        <v>937</v>
      </c>
      <c r="O18" s="3338"/>
      <c r="P18" s="3337"/>
      <c r="Q18" s="3338"/>
    </row>
    <row r="19" spans="4:17" ht="17.25" customHeight="1">
      <c r="D19" s="3338" t="s">
        <v>930</v>
      </c>
      <c r="E19" s="3355"/>
      <c r="F19" s="3875"/>
      <c r="G19" s="3875"/>
      <c r="H19" s="3875"/>
      <c r="I19" s="3359"/>
      <c r="J19" s="3875"/>
      <c r="K19" s="3875"/>
      <c r="L19" s="3356"/>
      <c r="M19" s="4365"/>
      <c r="N19" s="3338" t="s">
        <v>938</v>
      </c>
      <c r="O19" s="3345"/>
      <c r="P19" s="3867"/>
      <c r="Q19" s="3345"/>
    </row>
    <row r="20" spans="4:17" ht="17.25" customHeight="1">
      <c r="D20" s="3338" t="s">
        <v>920</v>
      </c>
      <c r="E20" s="3355"/>
      <c r="F20" s="3875"/>
      <c r="G20" s="3875"/>
      <c r="H20" s="3875"/>
      <c r="I20" s="3359"/>
      <c r="J20" s="3875"/>
      <c r="K20" s="3875"/>
      <c r="L20" s="3356"/>
      <c r="M20" s="4365"/>
      <c r="N20" s="3361"/>
      <c r="O20" s="3345"/>
      <c r="P20" s="3867"/>
      <c r="Q20" s="3345"/>
    </row>
    <row r="21" spans="4:17" ht="17.25" customHeight="1" thickBot="1">
      <c r="D21" s="3338" t="str">
        <f>N15</f>
        <v>Соус Горчичный</v>
      </c>
      <c r="E21" s="3355"/>
      <c r="F21" s="3370"/>
      <c r="G21" s="3370"/>
      <c r="H21" s="3370"/>
      <c r="I21" s="3359"/>
      <c r="J21" s="3370"/>
      <c r="K21" s="3370"/>
      <c r="L21" s="3356"/>
      <c r="M21" s="4365"/>
      <c r="N21" s="3341"/>
      <c r="O21" s="3340"/>
      <c r="P21" s="3341"/>
      <c r="Q21" s="3340"/>
    </row>
    <row r="22" spans="4:17" ht="17.25" customHeight="1" thickBot="1">
      <c r="D22" s="3345" t="s">
        <v>855</v>
      </c>
      <c r="E22" s="3357"/>
      <c r="F22" s="3350"/>
      <c r="G22" s="3350"/>
      <c r="H22" s="3350"/>
      <c r="I22" s="3360">
        <f>'Соусный 2 см.'!D27</f>
        <v>40</v>
      </c>
      <c r="J22" s="3350"/>
      <c r="K22" s="3350"/>
      <c r="L22" s="3358"/>
      <c r="M22" s="4365"/>
      <c r="N22" s="3979"/>
      <c r="O22" s="3980" t="s">
        <v>97</v>
      </c>
      <c r="P22" s="3981" t="s">
        <v>79</v>
      </c>
      <c r="Q22" s="3362"/>
    </row>
    <row r="23" spans="4:17" ht="17.25" customHeight="1">
      <c r="D23" s="3345" t="s">
        <v>41</v>
      </c>
      <c r="E23" s="3357"/>
      <c r="F23" s="3350"/>
      <c r="G23" s="3350"/>
      <c r="H23" s="3350"/>
      <c r="I23" s="3360"/>
      <c r="J23" s="3350"/>
      <c r="K23" s="3350"/>
      <c r="L23" s="3358"/>
      <c r="M23" s="4366"/>
      <c r="N23" s="3976" t="s">
        <v>930</v>
      </c>
      <c r="O23" s="3862"/>
      <c r="P23" s="3978"/>
      <c r="Q23" s="3362"/>
    </row>
    <row r="24" spans="4:17" ht="17.25" customHeight="1" thickBot="1">
      <c r="D24" s="3345" t="s">
        <v>865</v>
      </c>
      <c r="E24" s="3357"/>
      <c r="F24" s="3350"/>
      <c r="G24" s="3350"/>
      <c r="H24" s="3350"/>
      <c r="I24" s="3360">
        <f>'Соусный 2 см.'!H4+'Соусный 2 см.'!H6+'Соусный 2 см.'!H8+'Соусный 2 см.'!H10+'Соусный 2 см.'!H12+'Соусный 2 см.'!H16+'Соусный 2 см.'!H18+'Соусный 2 см.'!H20+'Соусный 2 см.'!H22+'Соусный 2 см.'!H26</f>
        <v>0</v>
      </c>
      <c r="J24" s="3350"/>
      <c r="K24" s="3350"/>
      <c r="L24" s="3358"/>
      <c r="M24" s="4366"/>
      <c r="N24" s="3977" t="s">
        <v>954</v>
      </c>
      <c r="O24" s="2757"/>
      <c r="P24" s="3975"/>
      <c r="Q24" s="1"/>
    </row>
    <row r="25" spans="4:17" ht="17.25" customHeight="1" thickBot="1">
      <c r="D25" s="4359" t="s">
        <v>847</v>
      </c>
      <c r="E25" s="4360"/>
      <c r="F25" s="4360"/>
      <c r="G25" s="4360"/>
      <c r="H25" s="4360"/>
      <c r="I25" s="4360"/>
      <c r="J25" s="4360"/>
      <c r="K25" s="4360"/>
      <c r="L25" s="4361"/>
      <c r="M25" s="4365"/>
      <c r="N25" s="2448"/>
      <c r="O25" s="2448"/>
      <c r="P25" s="2448"/>
      <c r="Q25" s="1"/>
    </row>
    <row r="26" spans="4:17" ht="17.25" customHeight="1">
      <c r="D26" s="4368" t="s">
        <v>848</v>
      </c>
      <c r="E26" s="4369"/>
      <c r="F26" s="3369" t="s">
        <v>849</v>
      </c>
      <c r="G26" s="3346"/>
      <c r="H26" s="4374"/>
      <c r="I26" s="4374"/>
      <c r="J26" s="4374"/>
      <c r="K26" s="4374"/>
      <c r="L26" s="4375"/>
      <c r="M26" s="4365"/>
      <c r="N26" s="2448"/>
      <c r="O26" s="2448"/>
      <c r="P26" s="2448"/>
      <c r="Q26" s="1"/>
    </row>
    <row r="27" spans="4:17" ht="17.25" customHeight="1" thickBot="1">
      <c r="D27" s="4370" t="s">
        <v>850</v>
      </c>
      <c r="E27" s="4371"/>
      <c r="F27" s="3368" t="s">
        <v>849</v>
      </c>
      <c r="G27" s="3348"/>
      <c r="H27" s="4378"/>
      <c r="I27" s="4378"/>
      <c r="J27" s="4378"/>
      <c r="K27" s="4378"/>
      <c r="L27" s="4379"/>
      <c r="M27" s="4365"/>
      <c r="N27" s="2448"/>
      <c r="O27" s="2448"/>
      <c r="P27" s="2448"/>
      <c r="Q27" s="1"/>
    </row>
    <row r="28" spans="4:17" ht="17.25" customHeight="1" thickBot="1">
      <c r="D28" s="4359" t="s">
        <v>851</v>
      </c>
      <c r="E28" s="4360"/>
      <c r="F28" s="4360"/>
      <c r="G28" s="4360"/>
      <c r="H28" s="4360"/>
      <c r="I28" s="4360"/>
      <c r="J28" s="4360"/>
      <c r="K28" s="4360"/>
      <c r="L28" s="4361"/>
      <c r="M28" s="4365"/>
      <c r="N28" s="2448"/>
      <c r="O28" s="2448"/>
      <c r="P28" s="2448"/>
      <c r="Q28" s="1"/>
    </row>
    <row r="29" spans="4:17" ht="17.25" customHeight="1">
      <c r="D29" s="4368" t="s">
        <v>848</v>
      </c>
      <c r="E29" s="4369"/>
      <c r="F29" s="3369" t="s">
        <v>849</v>
      </c>
      <c r="G29" s="3346"/>
      <c r="H29" s="4374"/>
      <c r="I29" s="4374"/>
      <c r="J29" s="4374"/>
      <c r="K29" s="4374"/>
      <c r="L29" s="4375"/>
      <c r="M29" s="4365"/>
      <c r="N29" s="2448"/>
      <c r="O29" s="2448"/>
      <c r="P29" s="2448"/>
      <c r="Q29" s="1"/>
    </row>
    <row r="30" spans="4:17" ht="17.25" customHeight="1">
      <c r="D30" s="4372" t="s">
        <v>850</v>
      </c>
      <c r="E30" s="4373"/>
      <c r="F30" s="3370" t="s">
        <v>849</v>
      </c>
      <c r="G30" s="3347"/>
      <c r="H30" s="4376"/>
      <c r="I30" s="4376"/>
      <c r="J30" s="4376"/>
      <c r="K30" s="4376"/>
      <c r="L30" s="4377"/>
      <c r="M30" s="4365"/>
      <c r="N30" s="2448"/>
      <c r="O30" s="2448"/>
      <c r="P30" s="2448"/>
      <c r="Q30" s="1"/>
    </row>
    <row r="31" spans="4:17" ht="17.25" customHeight="1" thickBot="1">
      <c r="D31" s="4370" t="s">
        <v>41</v>
      </c>
      <c r="E31" s="4371"/>
      <c r="F31" s="3368" t="s">
        <v>849</v>
      </c>
      <c r="G31" s="3348"/>
      <c r="H31" s="4378"/>
      <c r="I31" s="4378"/>
      <c r="J31" s="4378"/>
      <c r="K31" s="4378"/>
      <c r="L31" s="4379"/>
      <c r="M31" s="4367"/>
      <c r="N31" s="2591"/>
      <c r="O31" s="2591"/>
      <c r="P31" s="2591"/>
      <c r="Q31" s="1867"/>
    </row>
  </sheetData>
  <mergeCells count="22">
    <mergeCell ref="E2:L2"/>
    <mergeCell ref="N2:Q2"/>
    <mergeCell ref="D3:D4"/>
    <mergeCell ref="E3:E4"/>
    <mergeCell ref="F3:G3"/>
    <mergeCell ref="H3:H4"/>
    <mergeCell ref="I3:I4"/>
    <mergeCell ref="J3:J4"/>
    <mergeCell ref="K3:K4"/>
    <mergeCell ref="L3:L4"/>
    <mergeCell ref="D30:E30"/>
    <mergeCell ref="D31:E31"/>
    <mergeCell ref="M3:M31"/>
    <mergeCell ref="N3:N4"/>
    <mergeCell ref="O3:Q3"/>
    <mergeCell ref="D25:L25"/>
    <mergeCell ref="D26:E26"/>
    <mergeCell ref="H26:L27"/>
    <mergeCell ref="D27:E27"/>
    <mergeCell ref="D28:L28"/>
    <mergeCell ref="D29:E29"/>
    <mergeCell ref="H29:L31"/>
  </mergeCells>
  <pageMargins left="0" right="0" top="0.74803149606299213" bottom="0.74803149606299213" header="0.31496062992125984" footer="0.31496062992125984"/>
  <pageSetup paperSize="9" scale="90" orientation="landscape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Лист52"/>
  <dimension ref="A1:Q36"/>
  <sheetViews>
    <sheetView topLeftCell="A7" workbookViewId="0">
      <selection activeCell="L23" sqref="L23"/>
    </sheetView>
  </sheetViews>
  <sheetFormatPr defaultRowHeight="12.75"/>
  <cols>
    <col min="1" max="1" width="15.140625" customWidth="1"/>
    <col min="3" max="3" width="5.85546875" customWidth="1"/>
    <col min="4" max="4" width="11.140625" customWidth="1"/>
    <col min="5" max="5" width="11.5703125" customWidth="1"/>
    <col min="6" max="6" width="14.42578125" customWidth="1"/>
    <col min="7" max="7" width="8.7109375" customWidth="1"/>
    <col min="8" max="8" width="14.42578125" bestFit="1" customWidth="1"/>
    <col min="9" max="9" width="8.7109375" customWidth="1"/>
    <col min="10" max="10" width="9.5703125" customWidth="1"/>
    <col min="11" max="17" width="8.7109375" customWidth="1"/>
  </cols>
  <sheetData>
    <row r="1" spans="1:17" ht="16.5" customHeight="1" thickBot="1">
      <c r="A1" s="5183" t="s">
        <v>700</v>
      </c>
      <c r="B1" s="5184"/>
      <c r="C1" s="1286" t="s">
        <v>357</v>
      </c>
      <c r="D1" s="1630"/>
      <c r="E1" s="1631"/>
      <c r="F1" s="1630"/>
      <c r="G1" s="1631"/>
      <c r="H1" s="1632"/>
      <c r="I1" s="1633"/>
      <c r="J1" s="1633"/>
      <c r="K1" s="1619"/>
      <c r="L1" s="1634"/>
      <c r="M1" s="1635"/>
      <c r="N1" s="5187"/>
      <c r="O1" s="5188"/>
      <c r="P1" s="2132"/>
      <c r="Q1" s="1279"/>
    </row>
    <row r="2" spans="1:17" ht="44.25">
      <c r="A2" s="5185"/>
      <c r="B2" s="5186"/>
      <c r="C2" s="1586"/>
      <c r="D2" s="2735" t="s">
        <v>39</v>
      </c>
      <c r="E2" s="2316" t="s">
        <v>530</v>
      </c>
      <c r="F2" s="2736" t="s">
        <v>296</v>
      </c>
      <c r="G2" s="2512" t="s">
        <v>55</v>
      </c>
      <c r="H2" s="2735" t="s">
        <v>858</v>
      </c>
      <c r="I2" s="2735"/>
      <c r="J2" s="1588"/>
      <c r="K2" s="1588"/>
      <c r="L2" s="1588"/>
      <c r="M2" s="1588"/>
      <c r="N2" s="1588"/>
      <c r="O2" s="1588"/>
      <c r="P2" s="1588"/>
      <c r="Q2" s="1622"/>
    </row>
    <row r="3" spans="1:17">
      <c r="A3" s="5159" t="str">
        <f>'Оз 5;30'!G1</f>
        <v>Оазис  Ай - Пери</v>
      </c>
      <c r="B3" s="1620" t="s">
        <v>405</v>
      </c>
      <c r="C3" s="1586" t="s">
        <v>158</v>
      </c>
      <c r="D3" s="1621"/>
      <c r="E3" s="1587"/>
      <c r="F3" s="1587"/>
      <c r="G3" s="1736"/>
      <c r="H3" s="1587"/>
      <c r="I3" s="1587"/>
      <c r="J3" s="1588"/>
      <c r="K3" s="1588"/>
      <c r="L3" s="1588"/>
      <c r="M3" s="1588"/>
      <c r="N3" s="1588"/>
      <c r="O3" s="1588"/>
      <c r="P3" s="1588"/>
      <c r="Q3" s="1622"/>
    </row>
    <row r="4" spans="1:17">
      <c r="A4" s="5159"/>
      <c r="B4" s="2137">
        <v>0.22916666666666666</v>
      </c>
      <c r="C4" s="1586" t="s">
        <v>158</v>
      </c>
      <c r="D4" s="1587">
        <f>'Оз 5;30'!F12</f>
        <v>6</v>
      </c>
      <c r="E4" s="1587">
        <f>'Оз 5;30'!E15</f>
        <v>10</v>
      </c>
      <c r="F4" s="1587">
        <f>'Оз 5;30'!F20</f>
        <v>1</v>
      </c>
      <c r="G4" s="1587">
        <f>'Оз 5;30'!F22</f>
        <v>1</v>
      </c>
      <c r="H4" s="1587">
        <f>'Оз 5;30'!F23</f>
        <v>0</v>
      </c>
      <c r="I4" s="1587">
        <f>'Оз 5;30'!F24</f>
        <v>0</v>
      </c>
      <c r="J4" s="1588"/>
      <c r="K4" s="1588"/>
      <c r="L4" s="1588"/>
      <c r="M4" s="1588"/>
      <c r="N4" s="1588"/>
      <c r="O4" s="1588"/>
      <c r="P4" s="1588"/>
      <c r="Q4" s="1622"/>
    </row>
    <row r="5" spans="1:17">
      <c r="A5" s="5189" t="s">
        <v>488</v>
      </c>
      <c r="B5" s="1620" t="s">
        <v>405</v>
      </c>
      <c r="C5" s="1586" t="s">
        <v>158</v>
      </c>
      <c r="D5" s="1587"/>
      <c r="E5" s="1587"/>
      <c r="F5" s="1587"/>
      <c r="G5" s="1587"/>
      <c r="H5" s="1587"/>
      <c r="I5" s="1587"/>
      <c r="J5" s="1588"/>
      <c r="K5" s="1588"/>
      <c r="L5" s="1588"/>
      <c r="M5" s="1588"/>
      <c r="N5" s="1588"/>
      <c r="O5" s="1588"/>
      <c r="P5" s="1588"/>
      <c r="Q5" s="1622"/>
    </row>
    <row r="6" spans="1:17">
      <c r="A6" s="5189"/>
      <c r="B6" s="2137">
        <v>0.22916666666666666</v>
      </c>
      <c r="C6" s="1586" t="s">
        <v>158</v>
      </c>
      <c r="D6" s="1587">
        <f>'Оз 5;30'!P12</f>
        <v>8</v>
      </c>
      <c r="E6" s="1587">
        <f>'Оз 5;30'!O15</f>
        <v>20</v>
      </c>
      <c r="F6" s="1587">
        <f>'Оз 5;30'!P20</f>
        <v>2</v>
      </c>
      <c r="G6" s="1587">
        <f>'Оз 5;30'!P22</f>
        <v>1.5</v>
      </c>
      <c r="H6" s="1587">
        <f>'Оз 5;30'!P23</f>
        <v>0</v>
      </c>
      <c r="I6" s="1587">
        <f>'Оз 5;30'!P24</f>
        <v>0</v>
      </c>
      <c r="J6" s="1588"/>
      <c r="K6" s="1588"/>
      <c r="L6" s="1588"/>
      <c r="M6" s="1588"/>
      <c r="N6" s="1588"/>
      <c r="O6" s="1588"/>
      <c r="P6" s="1588"/>
      <c r="Q6" s="1622"/>
    </row>
    <row r="7" spans="1:17">
      <c r="A7" s="5180" t="s">
        <v>788</v>
      </c>
      <c r="B7" s="1620" t="s">
        <v>405</v>
      </c>
      <c r="C7" s="1586" t="s">
        <v>158</v>
      </c>
      <c r="D7" s="1587"/>
      <c r="E7" s="1587"/>
      <c r="F7" s="1587"/>
      <c r="G7" s="1587"/>
      <c r="H7" s="1587"/>
      <c r="I7" s="1587"/>
      <c r="J7" s="1588"/>
      <c r="K7" s="1588"/>
      <c r="L7" s="1588"/>
      <c r="M7" s="1588"/>
      <c r="N7" s="1588"/>
      <c r="O7" s="1588"/>
      <c r="P7" s="1588"/>
      <c r="Q7" s="1622"/>
    </row>
    <row r="8" spans="1:17">
      <c r="A8" s="5181"/>
      <c r="B8" s="2137">
        <v>0.22916666666666666</v>
      </c>
      <c r="C8" s="1586" t="s">
        <v>158</v>
      </c>
      <c r="D8" s="1587">
        <f>'Оз 5;30'!Z12</f>
        <v>3</v>
      </c>
      <c r="E8" s="1587">
        <f>'Оз 5;30'!Y15</f>
        <v>10</v>
      </c>
      <c r="F8" s="1587">
        <f>'Оз 5;30'!Z20</f>
        <v>1</v>
      </c>
      <c r="G8" s="1587">
        <f>'Оз 5;30'!Z22</f>
        <v>0</v>
      </c>
      <c r="H8" s="1587">
        <f>'Оз 5;30'!Z23</f>
        <v>0</v>
      </c>
      <c r="I8" s="1587">
        <f>'Оз 5;30'!Z24</f>
        <v>0</v>
      </c>
      <c r="J8" s="1588"/>
      <c r="K8" s="1588"/>
      <c r="L8" s="1588"/>
      <c r="M8" s="1588"/>
      <c r="N8" s="1588"/>
      <c r="O8" s="1588"/>
      <c r="P8" s="1588"/>
      <c r="Q8" s="1622"/>
    </row>
    <row r="9" spans="1:17">
      <c r="A9" s="5174" t="s">
        <v>792</v>
      </c>
      <c r="B9" s="1620" t="s">
        <v>405</v>
      </c>
      <c r="C9" s="1586" t="s">
        <v>158</v>
      </c>
      <c r="D9" s="1587"/>
      <c r="E9" s="1587"/>
      <c r="F9" s="1587"/>
      <c r="G9" s="1587"/>
      <c r="H9" s="1587"/>
      <c r="I9" s="1587"/>
      <c r="J9" s="1588"/>
      <c r="K9" s="1588"/>
      <c r="L9" s="1588"/>
      <c r="M9" s="1588"/>
      <c r="N9" s="1588"/>
      <c r="O9" s="1588"/>
      <c r="P9" s="1588"/>
      <c r="Q9" s="1622"/>
    </row>
    <row r="10" spans="1:17">
      <c r="A10" s="5160"/>
      <c r="B10" s="1732">
        <v>0.22916666666666666</v>
      </c>
      <c r="C10" s="1586" t="s">
        <v>158</v>
      </c>
      <c r="D10" s="1733">
        <f>'Оз 5;30'!AJ12</f>
        <v>3</v>
      </c>
      <c r="E10" s="1587">
        <f>'Оз 5;30'!AI15</f>
        <v>5</v>
      </c>
      <c r="F10" s="1733">
        <f>'Оз 5;30'!AJ20</f>
        <v>0.5</v>
      </c>
      <c r="G10" s="1733">
        <f>'Оз 5;30'!AJ22</f>
        <v>0.5</v>
      </c>
      <c r="H10" s="1733">
        <f>'Оз 5;30'!AJ23</f>
        <v>0</v>
      </c>
      <c r="I10" s="1733">
        <f>'Оз 5;30'!AJ24</f>
        <v>0</v>
      </c>
      <c r="J10" s="1734"/>
      <c r="K10" s="1734"/>
      <c r="L10" s="1734"/>
      <c r="M10" s="1734"/>
      <c r="N10" s="1734"/>
      <c r="O10" s="1734"/>
      <c r="P10" s="1734"/>
      <c r="Q10" s="1735"/>
    </row>
    <row r="11" spans="1:17">
      <c r="A11" s="5178" t="str">
        <f>'Соусный 1 см.'!B16</f>
        <v>Оазис Весна</v>
      </c>
      <c r="B11" s="1620" t="s">
        <v>405</v>
      </c>
      <c r="C11" s="1586" t="s">
        <v>158</v>
      </c>
      <c r="D11" s="1587"/>
      <c r="E11" s="1587"/>
      <c r="F11" s="1587"/>
      <c r="G11" s="1587"/>
      <c r="H11" s="1587"/>
      <c r="I11" s="1587"/>
      <c r="J11" s="1588"/>
      <c r="K11" s="1588"/>
      <c r="L11" s="1588"/>
      <c r="M11" s="1588"/>
      <c r="N11" s="1588"/>
      <c r="O11" s="1588"/>
      <c r="P11" s="1588"/>
      <c r="Q11" s="1588"/>
    </row>
    <row r="12" spans="1:17">
      <c r="A12" s="5179"/>
      <c r="B12" s="1732">
        <v>0.22916666666666666</v>
      </c>
      <c r="C12" s="1586" t="s">
        <v>158</v>
      </c>
      <c r="D12" s="1587">
        <f>'Оз 5;30'!AT12</f>
        <v>6</v>
      </c>
      <c r="E12" s="1587">
        <f>'Оз 5;30'!AS15</f>
        <v>10</v>
      </c>
      <c r="F12" s="1587">
        <f>'Оз 5;30'!AT20</f>
        <v>1</v>
      </c>
      <c r="G12" s="1587">
        <f>'Оз 5;30'!AT22</f>
        <v>1</v>
      </c>
      <c r="H12" s="1587">
        <f>'Оз 5;30'!AT23</f>
        <v>0</v>
      </c>
      <c r="I12" s="1587">
        <f>'Оз 5;30'!AT24</f>
        <v>0</v>
      </c>
      <c r="J12" s="1588"/>
      <c r="K12" s="1588"/>
      <c r="L12" s="1588"/>
      <c r="M12" s="1588"/>
      <c r="N12" s="1588"/>
      <c r="O12" s="1588"/>
      <c r="P12" s="1588"/>
      <c r="Q12" s="1588"/>
    </row>
    <row r="13" spans="1:17">
      <c r="A13" s="5178" t="s">
        <v>630</v>
      </c>
      <c r="B13" s="1620" t="s">
        <v>405</v>
      </c>
      <c r="C13" s="1586" t="s">
        <v>158</v>
      </c>
      <c r="D13" s="1587"/>
      <c r="E13" s="1587"/>
      <c r="F13" s="1587"/>
      <c r="G13" s="1587"/>
      <c r="H13" s="1587"/>
      <c r="I13" s="1587"/>
      <c r="J13" s="1588"/>
      <c r="K13" s="1588"/>
      <c r="L13" s="1588"/>
      <c r="M13" s="1588"/>
      <c r="N13" s="1588"/>
      <c r="O13" s="1588"/>
      <c r="P13" s="1588"/>
      <c r="Q13" s="1588"/>
    </row>
    <row r="14" spans="1:17">
      <c r="A14" s="5179"/>
      <c r="B14" s="1732">
        <v>0.22916666666666666</v>
      </c>
      <c r="C14" s="1586" t="s">
        <v>158</v>
      </c>
      <c r="D14" s="1587">
        <f>'Оз 5;30'!DJ12</f>
        <v>4</v>
      </c>
      <c r="E14" s="1587">
        <f>'Оз 5;30'!DJ15</f>
        <v>5</v>
      </c>
      <c r="F14" s="1587">
        <f>'Оз 5;30'!DJ20</f>
        <v>1</v>
      </c>
      <c r="G14" s="1587">
        <f>'Оз 5;30'!DJ22</f>
        <v>0.5</v>
      </c>
      <c r="H14" s="1587">
        <f>'Оз 5;30'!DJ23</f>
        <v>0</v>
      </c>
      <c r="I14" s="1587"/>
      <c r="J14" s="1588"/>
      <c r="K14" s="1588"/>
      <c r="L14" s="1588"/>
      <c r="M14" s="1588"/>
      <c r="N14" s="1588"/>
      <c r="O14" s="1588"/>
      <c r="P14" s="1588"/>
      <c r="Q14" s="1588"/>
    </row>
    <row r="15" spans="1:17">
      <c r="A15" s="5178" t="s">
        <v>649</v>
      </c>
      <c r="B15" s="1620" t="s">
        <v>405</v>
      </c>
      <c r="C15" s="1586" t="s">
        <v>158</v>
      </c>
      <c r="D15" s="1587"/>
      <c r="E15" s="1587"/>
      <c r="F15" s="1587"/>
      <c r="G15" s="1587"/>
      <c r="H15" s="1587"/>
      <c r="I15" s="1587"/>
      <c r="J15" s="1588"/>
      <c r="K15" s="1588"/>
      <c r="L15" s="1588"/>
      <c r="M15" s="1588"/>
      <c r="N15" s="1588"/>
      <c r="O15" s="1588"/>
      <c r="P15" s="1588"/>
      <c r="Q15" s="1588"/>
    </row>
    <row r="16" spans="1:17">
      <c r="A16" s="5179"/>
      <c r="B16" s="1732">
        <v>0.22916666666666666</v>
      </c>
      <c r="C16" s="1586" t="s">
        <v>158</v>
      </c>
      <c r="D16" s="1587">
        <f>'Оз 5;30'!BX12</f>
        <v>0</v>
      </c>
      <c r="E16" s="1587">
        <f>'Оз 5;30'!BW15</f>
        <v>0</v>
      </c>
      <c r="F16" s="1587">
        <f>'Оз 5;30'!BX20</f>
        <v>0</v>
      </c>
      <c r="G16" s="1587">
        <f>'Оз 5;30'!BX22</f>
        <v>0</v>
      </c>
      <c r="H16" s="1587">
        <f>'Оз 5;30'!BX23</f>
        <v>0</v>
      </c>
      <c r="I16" s="1587">
        <f>'Оз 5;30'!BX24</f>
        <v>0</v>
      </c>
      <c r="J16" s="1588"/>
      <c r="K16" s="1588"/>
      <c r="L16" s="1588"/>
      <c r="M16" s="1588"/>
      <c r="N16" s="1588"/>
      <c r="O16" s="1588"/>
      <c r="P16" s="1588"/>
      <c r="Q16" s="1588"/>
    </row>
    <row r="17" spans="1:17">
      <c r="A17" s="5178" t="s">
        <v>949</v>
      </c>
      <c r="B17" s="1620" t="s">
        <v>405</v>
      </c>
      <c r="C17" s="1586" t="s">
        <v>158</v>
      </c>
      <c r="D17" s="1587"/>
      <c r="E17" s="1587"/>
      <c r="F17" s="1587"/>
      <c r="G17" s="1587"/>
      <c r="H17" s="1587"/>
      <c r="I17" s="1587"/>
      <c r="J17" s="1588"/>
      <c r="K17" s="1588"/>
      <c r="L17" s="1588"/>
      <c r="M17" s="1588"/>
      <c r="N17" s="1588"/>
      <c r="O17" s="1588"/>
      <c r="P17" s="1588"/>
      <c r="Q17" s="1588"/>
    </row>
    <row r="18" spans="1:17">
      <c r="A18" s="5179"/>
      <c r="B18" s="2510">
        <v>0.22916666666666666</v>
      </c>
      <c r="C18" s="1586" t="s">
        <v>158</v>
      </c>
      <c r="D18" s="1587">
        <f>'Оз 5;30'!BN12</f>
        <v>0</v>
      </c>
      <c r="E18" s="1587">
        <f>'Оз 5;30'!BM15</f>
        <v>0</v>
      </c>
      <c r="F18" s="1587">
        <f>'Оз 5;30'!BN20</f>
        <v>0</v>
      </c>
      <c r="G18" s="1587">
        <f>'Оз 5;30'!BN22</f>
        <v>0</v>
      </c>
      <c r="H18" s="1587">
        <f>'Оз 5;30'!BN23</f>
        <v>0</v>
      </c>
      <c r="I18" s="1587">
        <f>'Оз 5;30'!BN24</f>
        <v>0</v>
      </c>
      <c r="J18" s="1588"/>
      <c r="K18" s="1588"/>
      <c r="L18" s="1588"/>
      <c r="M18" s="1588"/>
      <c r="N18" s="1588"/>
      <c r="O18" s="1588"/>
      <c r="P18" s="1588"/>
      <c r="Q18" s="1588"/>
    </row>
    <row r="19" spans="1:17">
      <c r="A19" s="4989" t="s">
        <v>900</v>
      </c>
      <c r="B19" s="2511" t="s">
        <v>405</v>
      </c>
      <c r="C19" s="1628" t="s">
        <v>158</v>
      </c>
      <c r="D19" s="1736"/>
      <c r="E19" s="1736"/>
      <c r="F19" s="1736"/>
      <c r="G19" s="1736"/>
      <c r="H19" s="1587"/>
      <c r="I19" s="1587"/>
      <c r="J19" s="1588"/>
      <c r="K19" s="1588"/>
      <c r="L19" s="1588"/>
      <c r="M19" s="1588"/>
      <c r="N19" s="1588"/>
      <c r="O19" s="1588"/>
      <c r="P19" s="1588"/>
      <c r="Q19" s="1588"/>
    </row>
    <row r="20" spans="1:17">
      <c r="A20" s="5179"/>
      <c r="B20" s="2709">
        <v>0.22916666666666666</v>
      </c>
      <c r="C20" s="1586" t="s">
        <v>158</v>
      </c>
      <c r="D20" s="1587">
        <f>'Оз 5;30'!CH12</f>
        <v>1</v>
      </c>
      <c r="E20" s="1587">
        <f>'Оз 5;30'!CG15</f>
        <v>5</v>
      </c>
      <c r="F20" s="1587">
        <f>'Оз 5;30'!CS17</f>
        <v>0</v>
      </c>
      <c r="G20" s="1587">
        <f>'Оз 5;30'!CH22</f>
        <v>0.5</v>
      </c>
      <c r="H20" s="1587">
        <f>'Оз 5;30'!CH23</f>
        <v>0</v>
      </c>
      <c r="I20" s="1587">
        <f>'Оз 5;30'!CH24</f>
        <v>0</v>
      </c>
      <c r="J20" s="1588"/>
      <c r="K20" s="1588"/>
      <c r="L20" s="1588"/>
      <c r="M20" s="1588"/>
      <c r="N20" s="1588"/>
      <c r="O20" s="1588"/>
      <c r="P20" s="1588"/>
      <c r="Q20" s="1588"/>
    </row>
    <row r="21" spans="1:17">
      <c r="A21" s="5178" t="s">
        <v>809</v>
      </c>
      <c r="B21" s="1620" t="s">
        <v>405</v>
      </c>
      <c r="C21" s="1586" t="s">
        <v>158</v>
      </c>
      <c r="D21" s="1587"/>
      <c r="E21" s="1587"/>
      <c r="F21" s="1587"/>
      <c r="G21" s="1587"/>
      <c r="H21" s="1587"/>
      <c r="I21" s="1587"/>
      <c r="J21" s="1588"/>
      <c r="K21" s="1588"/>
      <c r="L21" s="1588"/>
      <c r="M21" s="1588"/>
      <c r="N21" s="1588"/>
      <c r="O21" s="1588"/>
      <c r="P21" s="1588"/>
      <c r="Q21" s="1588"/>
    </row>
    <row r="22" spans="1:17">
      <c r="A22" s="5179"/>
      <c r="B22" s="3876">
        <v>0.22916666666666666</v>
      </c>
      <c r="C22" s="1586" t="s">
        <v>158</v>
      </c>
      <c r="D22" s="1587">
        <f>'Оз 5;30'!CR12</f>
        <v>4</v>
      </c>
      <c r="E22" s="1587">
        <f>'Оз 5;30'!CR15</f>
        <v>10</v>
      </c>
      <c r="F22" s="1587">
        <f>'Оз 5;30'!CR20</f>
        <v>0.5</v>
      </c>
      <c r="G22" s="1587">
        <f>'Оз 5;30'!CR22</f>
        <v>0.5</v>
      </c>
      <c r="H22" s="1587">
        <f>'Оз 5;30'!CR23</f>
        <v>0</v>
      </c>
      <c r="I22" s="1587">
        <f>'Оз 5;30'!CR24</f>
        <v>0</v>
      </c>
      <c r="J22" s="1588"/>
      <c r="K22" s="1588"/>
      <c r="L22" s="1588"/>
      <c r="M22" s="1588"/>
      <c r="N22" s="1588"/>
      <c r="O22" s="1588"/>
      <c r="P22" s="1588"/>
      <c r="Q22" s="1588"/>
    </row>
    <row r="23" spans="1:17">
      <c r="A23" s="5178" t="s">
        <v>874</v>
      </c>
      <c r="B23" s="2511" t="s">
        <v>405</v>
      </c>
      <c r="C23" s="1628" t="s">
        <v>158</v>
      </c>
      <c r="D23" s="1587"/>
      <c r="E23" s="1587"/>
      <c r="F23" s="1587"/>
      <c r="G23" s="1587"/>
      <c r="H23" s="1587"/>
      <c r="I23" s="1587"/>
      <c r="J23" s="1588"/>
      <c r="K23" s="1588"/>
      <c r="L23" s="1588"/>
      <c r="M23" s="1588"/>
      <c r="N23" s="1588"/>
      <c r="O23" s="1588"/>
      <c r="P23" s="1588"/>
      <c r="Q23" s="1588"/>
    </row>
    <row r="24" spans="1:17">
      <c r="A24" s="5179"/>
      <c r="B24" s="1732">
        <v>0.22916666666666666</v>
      </c>
      <c r="C24" s="1586" t="s">
        <v>158</v>
      </c>
      <c r="D24" s="1587">
        <f>'Оз 5;30'!DA12</f>
        <v>0</v>
      </c>
      <c r="E24" s="1587">
        <f>'Оз Основная продукция'!H188</f>
        <v>0</v>
      </c>
      <c r="F24" s="1587">
        <f>'Оз Основная продукция'!H193</f>
        <v>0</v>
      </c>
      <c r="G24" s="1587">
        <f>'Оз 5;30'!DA22</f>
        <v>0</v>
      </c>
      <c r="H24" s="1587">
        <f>'Оз Основная продукция'!H196</f>
        <v>0</v>
      </c>
      <c r="I24" s="1587">
        <f>'Оз Основная продукция'!H197</f>
        <v>0</v>
      </c>
      <c r="J24" s="1588"/>
      <c r="K24" s="1588"/>
      <c r="L24" s="1588"/>
      <c r="M24" s="1588"/>
      <c r="N24" s="1588"/>
      <c r="O24" s="1588"/>
      <c r="P24" s="1588"/>
      <c r="Q24" s="1588"/>
    </row>
    <row r="25" spans="1:17">
      <c r="A25" s="5178" t="str">
        <f>'Соусный 1 см.'!B41</f>
        <v>Оазис Карпинка</v>
      </c>
      <c r="B25" s="1620" t="s">
        <v>405</v>
      </c>
      <c r="C25" s="1586" t="s">
        <v>158</v>
      </c>
      <c r="D25" s="1587"/>
      <c r="E25" s="1587"/>
      <c r="F25" s="1587"/>
      <c r="G25" s="1587"/>
      <c r="H25" s="1587"/>
      <c r="I25" s="1587"/>
      <c r="J25" s="1588"/>
      <c r="K25" s="1588"/>
      <c r="L25" s="1588"/>
      <c r="M25" s="1588"/>
      <c r="N25" s="1588"/>
      <c r="O25" s="1588"/>
      <c r="P25" s="1588"/>
      <c r="Q25" s="1588"/>
    </row>
    <row r="26" spans="1:17" ht="13.5" thickBot="1">
      <c r="A26" s="4989"/>
      <c r="B26" s="1732">
        <v>0.22916666666666666</v>
      </c>
      <c r="C26" s="2711" t="s">
        <v>158</v>
      </c>
      <c r="D26" s="1733">
        <f>'Оз 5;30'!BD12</f>
        <v>5</v>
      </c>
      <c r="E26" s="1733">
        <f>'Оз 5;30'!BC15</f>
        <v>15</v>
      </c>
      <c r="F26" s="1733">
        <f>'Оз 5;30'!BD20</f>
        <v>1</v>
      </c>
      <c r="G26" s="1733">
        <f>'Оз 5;30'!BD22</f>
        <v>0.5</v>
      </c>
      <c r="H26" s="1733">
        <f>'Оз 5;30'!BD23</f>
        <v>0</v>
      </c>
      <c r="I26" s="1733">
        <f>'Оз 5;30'!BD24</f>
        <v>0</v>
      </c>
      <c r="J26" s="1734"/>
      <c r="K26" s="1734"/>
      <c r="L26" s="1734"/>
      <c r="M26" s="1734"/>
      <c r="N26" s="1734"/>
      <c r="O26" s="1734"/>
      <c r="P26" s="1734"/>
      <c r="Q26" s="1734"/>
    </row>
    <row r="27" spans="1:17" ht="22.5" customHeight="1" thickBot="1">
      <c r="A27" s="5166" t="s">
        <v>154</v>
      </c>
      <c r="B27" s="5167"/>
      <c r="C27" s="5168"/>
      <c r="D27" s="2734">
        <f t="shared" ref="D27:I27" si="0">SUM(D4:D26)</f>
        <v>40</v>
      </c>
      <c r="E27" s="2732">
        <f t="shared" si="0"/>
        <v>90</v>
      </c>
      <c r="F27" s="2732">
        <f t="shared" si="0"/>
        <v>8</v>
      </c>
      <c r="G27" s="2733">
        <f t="shared" si="0"/>
        <v>6</v>
      </c>
      <c r="H27" s="3096">
        <f t="shared" si="0"/>
        <v>0</v>
      </c>
      <c r="I27" s="3097">
        <f t="shared" si="0"/>
        <v>0</v>
      </c>
      <c r="J27" s="2721"/>
      <c r="K27" s="2721"/>
      <c r="L27" s="2721"/>
      <c r="M27" s="2721"/>
      <c r="N27" s="2721"/>
      <c r="O27" s="2721"/>
      <c r="P27" s="2721"/>
      <c r="Q27" s="2722"/>
    </row>
    <row r="28" spans="1:17" ht="15.75" thickBot="1">
      <c r="A28" s="2138"/>
      <c r="B28" s="2139"/>
      <c r="C28" s="2140"/>
      <c r="D28" s="2141"/>
      <c r="E28" s="2142"/>
      <c r="F28" s="2143"/>
      <c r="G28" s="2144"/>
      <c r="H28" s="2145"/>
      <c r="I28" s="2146"/>
      <c r="J28" s="2146"/>
      <c r="K28" s="2147"/>
      <c r="L28" s="2146"/>
      <c r="M28" s="2147"/>
      <c r="N28" s="2146"/>
      <c r="O28" s="2148"/>
      <c r="P28" s="2148"/>
      <c r="Q28" s="2149"/>
    </row>
    <row r="29" spans="1:17">
      <c r="A29" s="5182"/>
      <c r="B29" s="1620"/>
      <c r="C29" s="1628"/>
      <c r="D29" s="1736"/>
      <c r="E29" s="1736"/>
      <c r="F29" s="1736"/>
      <c r="G29" s="1736"/>
      <c r="H29" s="1736"/>
      <c r="I29" s="1736"/>
      <c r="J29" s="1737"/>
      <c r="K29" s="1737"/>
      <c r="L29" s="1737"/>
      <c r="M29" s="1737"/>
      <c r="N29" s="1737"/>
      <c r="O29" s="1737"/>
      <c r="P29" s="1737"/>
      <c r="Q29" s="1738"/>
    </row>
    <row r="30" spans="1:17">
      <c r="A30" s="5161"/>
      <c r="B30" s="2137"/>
      <c r="C30" s="1586"/>
      <c r="D30" s="1587"/>
      <c r="E30" s="1587"/>
      <c r="F30" s="1587"/>
      <c r="G30" s="1587"/>
      <c r="H30" s="1587"/>
      <c r="I30" s="1587"/>
      <c r="J30" s="1588"/>
      <c r="K30" s="1588"/>
      <c r="L30" s="1588"/>
      <c r="M30" s="1588"/>
      <c r="N30" s="1588"/>
      <c r="O30" s="1588"/>
      <c r="P30" s="1588"/>
      <c r="Q30" s="1622"/>
    </row>
    <row r="31" spans="1:17" ht="12.75" customHeight="1">
      <c r="A31" s="3446"/>
      <c r="B31" s="2137"/>
      <c r="C31" s="1586"/>
      <c r="D31" s="1587"/>
      <c r="E31" s="1587"/>
      <c r="F31" s="1587"/>
      <c r="G31" s="1587"/>
      <c r="H31" s="1587"/>
      <c r="I31" s="1587"/>
      <c r="J31" s="1588"/>
      <c r="K31" s="1588"/>
      <c r="L31" s="1588"/>
      <c r="M31" s="1588"/>
      <c r="N31" s="1588"/>
      <c r="O31" s="1588"/>
      <c r="P31" s="1588"/>
      <c r="Q31" s="1622"/>
    </row>
    <row r="32" spans="1:17">
      <c r="A32" s="5176"/>
      <c r="B32" s="1620"/>
      <c r="C32" s="1586"/>
      <c r="D32" s="1587"/>
      <c r="E32" s="1587"/>
      <c r="F32" s="1587"/>
      <c r="G32" s="1587"/>
      <c r="H32" s="1587"/>
      <c r="I32" s="1587"/>
      <c r="J32" s="1588"/>
      <c r="K32" s="1588"/>
      <c r="L32" s="1588"/>
      <c r="M32" s="1588"/>
      <c r="N32" s="1588"/>
      <c r="O32" s="1588"/>
      <c r="P32" s="1588"/>
      <c r="Q32" s="1622"/>
    </row>
    <row r="33" spans="1:17">
      <c r="A33" s="5176"/>
      <c r="B33" s="2137"/>
      <c r="C33" s="1586"/>
      <c r="D33" s="1587"/>
      <c r="E33" s="1587"/>
      <c r="F33" s="1587"/>
      <c r="G33" s="1587"/>
      <c r="H33" s="1587"/>
      <c r="I33" s="1587"/>
      <c r="J33" s="1588"/>
      <c r="K33" s="1588"/>
      <c r="L33" s="1588"/>
      <c r="M33" s="1588"/>
      <c r="N33" s="1588"/>
      <c r="O33" s="1588"/>
      <c r="P33" s="1588"/>
      <c r="Q33" s="1622"/>
    </row>
    <row r="34" spans="1:17">
      <c r="A34" s="5176"/>
      <c r="B34" s="5177"/>
      <c r="C34" s="1586"/>
      <c r="D34" s="1587"/>
      <c r="E34" s="1587"/>
      <c r="F34" s="1587"/>
      <c r="G34" s="1587"/>
      <c r="H34" s="1587"/>
      <c r="I34" s="1587"/>
      <c r="J34" s="1588"/>
      <c r="K34" s="1588"/>
      <c r="L34" s="1588"/>
      <c r="M34" s="1588"/>
      <c r="N34" s="1588"/>
      <c r="O34" s="1588"/>
      <c r="P34" s="1588"/>
      <c r="Q34" s="1622"/>
    </row>
    <row r="35" spans="1:17">
      <c r="A35" s="5176"/>
      <c r="B35" s="5177"/>
      <c r="C35" s="1586"/>
      <c r="D35" s="1587"/>
      <c r="E35" s="1587"/>
      <c r="F35" s="1587"/>
      <c r="G35" s="1587"/>
      <c r="H35" s="1587"/>
      <c r="I35" s="1587"/>
      <c r="J35" s="1588"/>
      <c r="K35" s="1588"/>
      <c r="L35" s="1588"/>
      <c r="M35" s="1588"/>
      <c r="N35" s="1588"/>
      <c r="O35" s="1588"/>
      <c r="P35" s="1588"/>
      <c r="Q35" s="1622"/>
    </row>
    <row r="36" spans="1:17" ht="18.75" thickBot="1">
      <c r="A36" s="1624"/>
      <c r="B36" s="2134"/>
      <c r="C36" s="2134"/>
      <c r="D36" s="1625"/>
      <c r="E36" s="1625"/>
      <c r="F36" s="1625"/>
      <c r="G36" s="1625"/>
      <c r="H36" s="1625"/>
      <c r="I36" s="1625"/>
      <c r="J36" s="1626"/>
      <c r="K36" s="1626"/>
      <c r="L36" s="1626"/>
      <c r="M36" s="1626"/>
      <c r="N36" s="1626"/>
      <c r="O36" s="1625"/>
      <c r="P36" s="1625"/>
      <c r="Q36" s="1627"/>
    </row>
  </sheetData>
  <mergeCells count="19">
    <mergeCell ref="A1:B2"/>
    <mergeCell ref="N1:O1"/>
    <mergeCell ref="A3:A4"/>
    <mergeCell ref="A5:A6"/>
    <mergeCell ref="A21:A22"/>
    <mergeCell ref="A13:A14"/>
    <mergeCell ref="A34:A35"/>
    <mergeCell ref="B34:B35"/>
    <mergeCell ref="A11:A12"/>
    <mergeCell ref="A25:A26"/>
    <mergeCell ref="A7:A8"/>
    <mergeCell ref="A9:A10"/>
    <mergeCell ref="A29:A30"/>
    <mergeCell ref="A32:A33"/>
    <mergeCell ref="A15:A16"/>
    <mergeCell ref="A17:A18"/>
    <mergeCell ref="A19:A20"/>
    <mergeCell ref="A27:C27"/>
    <mergeCell ref="A23:A24"/>
  </mergeCells>
  <pageMargins left="0.19685039370078741" right="0.19685039370078741" top="0.35433070866141736" bottom="0.74803149606299213" header="0.31496062992125984" footer="0.31496062992125984"/>
  <pageSetup paperSize="9" scale="85" orientation="landscape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Лист53"/>
  <dimension ref="A1:AJ47"/>
  <sheetViews>
    <sheetView topLeftCell="A31" zoomScale="71" zoomScaleNormal="71" workbookViewId="0">
      <selection activeCell="Q46" sqref="A1:Q46"/>
    </sheetView>
  </sheetViews>
  <sheetFormatPr defaultRowHeight="12.75"/>
  <cols>
    <col min="1" max="1" width="20" customWidth="1"/>
    <col min="2" max="2" width="3.85546875" customWidth="1"/>
    <col min="3" max="3" width="2.85546875" customWidth="1"/>
    <col min="4" max="4" width="6.7109375" customWidth="1"/>
    <col min="5" max="5" width="7" customWidth="1"/>
    <col min="6" max="6" width="1.140625" customWidth="1"/>
    <col min="7" max="7" width="8.42578125" customWidth="1"/>
    <col min="8" max="8" width="8" customWidth="1"/>
    <col min="9" max="9" width="3" customWidth="1"/>
    <col min="10" max="12" width="7.85546875" customWidth="1"/>
    <col min="13" max="13" width="1" customWidth="1"/>
    <col min="14" max="14" width="8.28515625" customWidth="1"/>
    <col min="15" max="15" width="9.140625" customWidth="1"/>
    <col min="16" max="16" width="9.42578125" customWidth="1"/>
    <col min="17" max="17" width="7" customWidth="1"/>
    <col min="18" max="18" width="5.7109375" customWidth="1"/>
    <col min="19" max="19" width="19.7109375" customWidth="1"/>
    <col min="20" max="20" width="4.140625" customWidth="1"/>
    <col min="21" max="21" width="6.7109375" customWidth="1"/>
    <col min="22" max="22" width="1.5703125" customWidth="1"/>
    <col min="23" max="23" width="8.5703125" customWidth="1"/>
    <col min="24" max="24" width="1" customWidth="1"/>
    <col min="25" max="25" width="7.42578125" customWidth="1"/>
    <col min="26" max="26" width="8.5703125" customWidth="1"/>
    <col min="27" max="27" width="2.5703125" customWidth="1"/>
    <col min="28" max="30" width="7.42578125" customWidth="1"/>
    <col min="31" max="31" width="1.28515625" customWidth="1"/>
    <col min="32" max="34" width="8.140625" customWidth="1"/>
    <col min="35" max="37" width="8.5703125" customWidth="1"/>
  </cols>
  <sheetData>
    <row r="1" spans="1:36" ht="12.75" customHeight="1">
      <c r="A1" s="5210" t="s">
        <v>101</v>
      </c>
      <c r="B1" s="5211"/>
      <c r="C1" s="5211"/>
      <c r="D1" s="5211"/>
      <c r="E1" s="5211"/>
      <c r="F1" s="5211"/>
      <c r="G1" s="5211"/>
      <c r="H1" s="5211"/>
      <c r="I1" s="5211"/>
      <c r="J1" s="5211"/>
      <c r="K1" s="5211"/>
      <c r="L1" s="5211"/>
      <c r="M1" s="5211"/>
      <c r="N1" s="5211"/>
      <c r="O1" s="5211"/>
      <c r="P1" s="5211"/>
      <c r="Q1" s="5212"/>
      <c r="S1" s="5210" t="s">
        <v>101</v>
      </c>
      <c r="T1" s="5211"/>
      <c r="U1" s="5211"/>
      <c r="V1" s="5211"/>
      <c r="W1" s="5211"/>
      <c r="X1" s="5211"/>
      <c r="Y1" s="5211"/>
      <c r="Z1" s="5211"/>
      <c r="AA1" s="5211"/>
      <c r="AB1" s="5211"/>
      <c r="AC1" s="5211"/>
      <c r="AD1" s="5211"/>
      <c r="AE1" s="5211"/>
      <c r="AF1" s="5211"/>
      <c r="AG1" s="5211"/>
      <c r="AH1" s="5211"/>
      <c r="AI1" s="5212"/>
      <c r="AJ1" s="2273"/>
    </row>
    <row r="2" spans="1:36" ht="12.75" customHeight="1">
      <c r="A2" s="5213"/>
      <c r="B2" s="5214"/>
      <c r="C2" s="5214"/>
      <c r="D2" s="5214"/>
      <c r="E2" s="5214"/>
      <c r="F2" s="5214"/>
      <c r="G2" s="5214"/>
      <c r="H2" s="5214"/>
      <c r="I2" s="5214"/>
      <c r="J2" s="5214"/>
      <c r="K2" s="5214"/>
      <c r="L2" s="5214"/>
      <c r="M2" s="5214"/>
      <c r="N2" s="5214"/>
      <c r="O2" s="5214"/>
      <c r="P2" s="5214"/>
      <c r="Q2" s="5215"/>
      <c r="S2" s="5213"/>
      <c r="T2" s="5214"/>
      <c r="U2" s="5214"/>
      <c r="V2" s="5214"/>
      <c r="W2" s="5214"/>
      <c r="X2" s="5214"/>
      <c r="Y2" s="5214"/>
      <c r="Z2" s="5214"/>
      <c r="AA2" s="5214"/>
      <c r="AB2" s="5214"/>
      <c r="AC2" s="5214"/>
      <c r="AD2" s="5214"/>
      <c r="AE2" s="5214"/>
      <c r="AF2" s="5214"/>
      <c r="AG2" s="5214"/>
      <c r="AH2" s="5214"/>
      <c r="AI2" s="5215"/>
      <c r="AJ2" s="2273"/>
    </row>
    <row r="3" spans="1:36" ht="15.75" customHeight="1">
      <c r="A3" s="5216"/>
      <c r="B3" s="125"/>
      <c r="C3" s="125"/>
      <c r="D3" s="125"/>
      <c r="E3" s="125"/>
      <c r="F3" s="3"/>
      <c r="G3" s="3"/>
      <c r="H3" s="3"/>
      <c r="I3" s="3"/>
      <c r="J3" s="2448"/>
      <c r="K3" s="2448"/>
      <c r="L3" s="2448"/>
      <c r="M3" s="2448"/>
      <c r="N3" s="4954" t="s">
        <v>345</v>
      </c>
      <c r="O3" s="4954"/>
      <c r="P3" s="4954"/>
      <c r="Q3" s="4955"/>
      <c r="S3" s="5216"/>
      <c r="T3" s="2271"/>
      <c r="U3" s="2271"/>
      <c r="V3" s="2271"/>
      <c r="W3" s="2271"/>
      <c r="X3" s="2268"/>
      <c r="Y3" s="2268"/>
      <c r="Z3" s="2268"/>
      <c r="AA3" s="2268"/>
      <c r="AB3" s="2448"/>
      <c r="AC3" s="2448"/>
      <c r="AD3" s="2448"/>
      <c r="AE3" s="2448"/>
      <c r="AF3" s="4954" t="s">
        <v>102</v>
      </c>
      <c r="AG3" s="4954"/>
      <c r="AH3" s="4954"/>
      <c r="AI3" s="4955"/>
      <c r="AJ3" s="2257"/>
    </row>
    <row r="4" spans="1:36" ht="13.5" customHeight="1" thickBot="1">
      <c r="A4" s="5217"/>
      <c r="B4" s="3"/>
      <c r="C4" s="3"/>
      <c r="D4" s="3"/>
      <c r="E4" s="3"/>
      <c r="F4" s="3"/>
      <c r="G4" s="3"/>
      <c r="H4" s="3"/>
      <c r="I4" s="3"/>
      <c r="J4" s="2448"/>
      <c r="K4" s="2448"/>
      <c r="L4" s="2448"/>
      <c r="M4" s="2448"/>
      <c r="N4" s="4954"/>
      <c r="O4" s="4954"/>
      <c r="P4" s="4954"/>
      <c r="Q4" s="4955"/>
      <c r="S4" s="5216"/>
      <c r="T4" s="2268"/>
      <c r="U4" s="2268"/>
      <c r="V4" s="2268"/>
      <c r="W4" s="2268"/>
      <c r="X4" s="2268"/>
      <c r="Y4" s="2268"/>
      <c r="Z4" s="2268"/>
      <c r="AA4" s="2268"/>
      <c r="AB4" s="2448"/>
      <c r="AC4" s="2448"/>
      <c r="AD4" s="2448"/>
      <c r="AE4" s="2448"/>
      <c r="AF4" s="4954"/>
      <c r="AG4" s="4954"/>
      <c r="AH4" s="4954"/>
      <c r="AI4" s="4955"/>
      <c r="AJ4" s="2257"/>
    </row>
    <row r="5" spans="1:36" ht="26.25" customHeight="1" thickBot="1">
      <c r="A5" s="2272" t="s">
        <v>103</v>
      </c>
      <c r="B5" s="5229" t="s">
        <v>104</v>
      </c>
      <c r="C5" s="5230"/>
      <c r="D5" s="5231"/>
      <c r="E5" s="5229" t="s">
        <v>105</v>
      </c>
      <c r="F5" s="5230"/>
      <c r="G5" s="5231"/>
      <c r="H5" s="5229" t="s">
        <v>106</v>
      </c>
      <c r="I5" s="5230"/>
      <c r="J5" s="5233"/>
      <c r="K5" s="3135"/>
      <c r="L5" s="3139"/>
      <c r="M5" s="3136"/>
      <c r="N5" s="4959" t="s">
        <v>107</v>
      </c>
      <c r="O5" s="4961"/>
      <c r="P5" s="4832"/>
      <c r="Q5" s="4834"/>
      <c r="S5" s="2272" t="s">
        <v>103</v>
      </c>
      <c r="T5" s="4956" t="s">
        <v>104</v>
      </c>
      <c r="U5" s="4957"/>
      <c r="V5" s="4958"/>
      <c r="W5" s="4956" t="s">
        <v>105</v>
      </c>
      <c r="X5" s="4957"/>
      <c r="Y5" s="4958"/>
      <c r="Z5" s="4993" t="s">
        <v>106</v>
      </c>
      <c r="AA5" s="4993"/>
      <c r="AB5" s="4994"/>
      <c r="AC5" s="3139"/>
      <c r="AD5" s="3139"/>
      <c r="AE5" s="3133"/>
      <c r="AF5" s="4960" t="s">
        <v>107</v>
      </c>
      <c r="AG5" s="4961"/>
      <c r="AH5" s="4832"/>
      <c r="AI5" s="4834"/>
      <c r="AJ5" s="2261"/>
    </row>
    <row r="6" spans="1:36" ht="20.25" customHeight="1" thickBot="1">
      <c r="A6" s="3175" t="s">
        <v>775</v>
      </c>
      <c r="B6" s="4985"/>
      <c r="C6" s="4985"/>
      <c r="D6" s="4985"/>
      <c r="E6" s="4985"/>
      <c r="F6" s="4985"/>
      <c r="G6" s="4985"/>
      <c r="H6" s="4985"/>
      <c r="I6" s="4985"/>
      <c r="J6" s="4986"/>
      <c r="K6" s="3177"/>
      <c r="L6" s="3128"/>
      <c r="M6" s="3129"/>
      <c r="N6" s="5234" t="s">
        <v>76</v>
      </c>
      <c r="O6" s="5235"/>
      <c r="P6" s="5222" t="s">
        <v>774</v>
      </c>
      <c r="Q6" s="5223"/>
      <c r="S6" s="3123" t="s">
        <v>775</v>
      </c>
      <c r="T6" s="4929"/>
      <c r="U6" s="4930"/>
      <c r="V6" s="4962"/>
      <c r="W6" s="4929"/>
      <c r="X6" s="4930"/>
      <c r="Y6" s="4962"/>
      <c r="Z6" s="4985"/>
      <c r="AA6" s="4985"/>
      <c r="AB6" s="4986"/>
      <c r="AC6" s="3118"/>
      <c r="AD6" s="3118"/>
      <c r="AE6" s="5234" t="s">
        <v>76</v>
      </c>
      <c r="AF6" s="5291"/>
      <c r="AG6" s="5235"/>
      <c r="AH6" s="5287" t="s">
        <v>774</v>
      </c>
      <c r="AI6" s="5223"/>
      <c r="AJ6" s="2254"/>
    </row>
    <row r="7" spans="1:36" ht="20.25" customHeight="1" thickBot="1">
      <c r="A7" s="3124" t="s">
        <v>776</v>
      </c>
      <c r="B7" s="4985"/>
      <c r="C7" s="4985"/>
      <c r="D7" s="4985"/>
      <c r="E7" s="4985"/>
      <c r="F7" s="4985"/>
      <c r="G7" s="4985"/>
      <c r="H7" s="4985"/>
      <c r="I7" s="4985"/>
      <c r="J7" s="4986"/>
      <c r="K7" s="3177"/>
      <c r="L7" s="3128"/>
      <c r="M7" s="3129"/>
      <c r="N7" s="5236"/>
      <c r="O7" s="5237"/>
      <c r="P7" s="4963"/>
      <c r="Q7" s="4965"/>
      <c r="S7" s="3124" t="s">
        <v>776</v>
      </c>
      <c r="T7" s="4929"/>
      <c r="U7" s="4930"/>
      <c r="V7" s="4962"/>
      <c r="W7" s="4929"/>
      <c r="X7" s="4930"/>
      <c r="Y7" s="4962"/>
      <c r="Z7" s="4985"/>
      <c r="AA7" s="4985"/>
      <c r="AB7" s="4986"/>
      <c r="AC7" s="3118"/>
      <c r="AD7" s="3118"/>
      <c r="AE7" s="5236"/>
      <c r="AF7" s="5064"/>
      <c r="AG7" s="5237"/>
      <c r="AH7" s="4964"/>
      <c r="AI7" s="4965"/>
      <c r="AJ7" s="2254"/>
    </row>
    <row r="8" spans="1:36" ht="20.25" customHeight="1" thickBot="1">
      <c r="A8" s="3175" t="s">
        <v>777</v>
      </c>
      <c r="B8" s="4985"/>
      <c r="C8" s="4985"/>
      <c r="D8" s="4985"/>
      <c r="E8" s="4985"/>
      <c r="F8" s="4985"/>
      <c r="G8" s="4985"/>
      <c r="H8" s="4985"/>
      <c r="I8" s="4985"/>
      <c r="J8" s="4986"/>
      <c r="K8" s="3177"/>
      <c r="L8" s="3128"/>
      <c r="M8" s="3129"/>
      <c r="N8" s="5236"/>
      <c r="O8" s="5237"/>
      <c r="P8" s="5222" t="s">
        <v>707</v>
      </c>
      <c r="Q8" s="5223"/>
      <c r="S8" s="3123" t="s">
        <v>777</v>
      </c>
      <c r="T8" s="4929"/>
      <c r="U8" s="4930"/>
      <c r="V8" s="4962"/>
      <c r="W8" s="4929"/>
      <c r="X8" s="4930"/>
      <c r="Y8" s="4962"/>
      <c r="Z8" s="4985"/>
      <c r="AA8" s="4985"/>
      <c r="AB8" s="4986"/>
      <c r="AC8" s="3118"/>
      <c r="AD8" s="3118"/>
      <c r="AE8" s="5236"/>
      <c r="AF8" s="5064"/>
      <c r="AG8" s="5237"/>
      <c r="AH8" s="5287" t="s">
        <v>707</v>
      </c>
      <c r="AI8" s="5223"/>
      <c r="AJ8" s="2255"/>
    </row>
    <row r="9" spans="1:36" ht="20.25" customHeight="1" thickBot="1">
      <c r="A9" s="3175" t="s">
        <v>779</v>
      </c>
      <c r="B9" s="4985"/>
      <c r="C9" s="4985"/>
      <c r="D9" s="4985"/>
      <c r="E9" s="4985"/>
      <c r="F9" s="4985"/>
      <c r="G9" s="4985"/>
      <c r="H9" s="4985"/>
      <c r="I9" s="4985"/>
      <c r="J9" s="4986"/>
      <c r="K9" s="3177"/>
      <c r="L9" s="3128"/>
      <c r="M9" s="3129"/>
      <c r="N9" s="5236"/>
      <c r="O9" s="5237"/>
      <c r="P9" s="4963"/>
      <c r="Q9" s="4965"/>
      <c r="S9" s="3123" t="s">
        <v>779</v>
      </c>
      <c r="T9" s="4929"/>
      <c r="U9" s="4930"/>
      <c r="V9" s="4962"/>
      <c r="W9" s="4929"/>
      <c r="X9" s="4930"/>
      <c r="Y9" s="4962"/>
      <c r="Z9" s="4985"/>
      <c r="AA9" s="4985"/>
      <c r="AB9" s="4986"/>
      <c r="AC9" s="3118"/>
      <c r="AD9" s="3118"/>
      <c r="AE9" s="5236"/>
      <c r="AF9" s="5064"/>
      <c r="AG9" s="5237"/>
      <c r="AH9" s="4964"/>
      <c r="AI9" s="4965"/>
      <c r="AJ9" s="2255"/>
    </row>
    <row r="10" spans="1:36" ht="20.25" customHeight="1" thickBot="1">
      <c r="A10" s="3176" t="s">
        <v>780</v>
      </c>
      <c r="B10" s="4985"/>
      <c r="C10" s="4985"/>
      <c r="D10" s="4985"/>
      <c r="E10" s="4985"/>
      <c r="F10" s="4985"/>
      <c r="G10" s="4985"/>
      <c r="H10" s="4985"/>
      <c r="I10" s="4985"/>
      <c r="J10" s="4986"/>
      <c r="K10" s="3177"/>
      <c r="L10" s="3128"/>
      <c r="M10" s="3132"/>
      <c r="N10" s="5236"/>
      <c r="O10" s="5237"/>
      <c r="P10" s="5191" t="str">
        <f>AH10</f>
        <v>Батон-Багет</v>
      </c>
      <c r="Q10" s="5192"/>
      <c r="S10" s="39" t="s">
        <v>780</v>
      </c>
      <c r="T10" s="4929"/>
      <c r="U10" s="4930"/>
      <c r="V10" s="4962"/>
      <c r="W10" s="4929"/>
      <c r="X10" s="4930"/>
      <c r="Y10" s="4962"/>
      <c r="Z10" s="4985"/>
      <c r="AA10" s="4985"/>
      <c r="AB10" s="4986"/>
      <c r="AC10" s="3118"/>
      <c r="AD10" s="3118"/>
      <c r="AE10" s="5236"/>
      <c r="AF10" s="5064"/>
      <c r="AG10" s="5237"/>
      <c r="AH10" s="5191" t="str">
        <f>S17</f>
        <v>Батон-Багет</v>
      </c>
      <c r="AI10" s="5192"/>
      <c r="AJ10" s="44"/>
    </row>
    <row r="11" spans="1:36" ht="20.25" customHeight="1" thickBot="1">
      <c r="A11" s="3164"/>
      <c r="B11" s="4935"/>
      <c r="C11" s="4936"/>
      <c r="D11" s="4937"/>
      <c r="E11" s="4935"/>
      <c r="F11" s="4936"/>
      <c r="G11" s="4937"/>
      <c r="H11" s="4987"/>
      <c r="I11" s="4987"/>
      <c r="J11" s="4988"/>
      <c r="K11" s="3130"/>
      <c r="L11" s="3131"/>
      <c r="M11" s="3132"/>
      <c r="N11" s="5238"/>
      <c r="O11" s="5239"/>
      <c r="P11" s="3173"/>
      <c r="Q11" s="3174"/>
      <c r="S11" s="3125"/>
      <c r="T11" s="4935"/>
      <c r="U11" s="4936"/>
      <c r="V11" s="4937"/>
      <c r="W11" s="4935"/>
      <c r="X11" s="4936"/>
      <c r="Y11" s="4937"/>
      <c r="Z11" s="4987"/>
      <c r="AA11" s="4987"/>
      <c r="AB11" s="4988"/>
      <c r="AC11" s="3119"/>
      <c r="AD11" s="3119"/>
      <c r="AE11" s="5238"/>
      <c r="AF11" s="5292"/>
      <c r="AG11" s="5239"/>
      <c r="AH11" s="4963"/>
      <c r="AI11" s="4965"/>
      <c r="AJ11" s="44"/>
    </row>
    <row r="12" spans="1:36" ht="14.25" customHeight="1" thickBot="1">
      <c r="A12" s="1649"/>
      <c r="B12" s="430"/>
      <c r="C12" s="430"/>
      <c r="D12" s="430"/>
      <c r="E12" s="430"/>
      <c r="F12" s="430"/>
      <c r="G12" s="430"/>
      <c r="H12" s="430"/>
      <c r="I12" s="430"/>
      <c r="J12" s="3118"/>
      <c r="K12" s="3118"/>
      <c r="L12" s="3118"/>
      <c r="M12" s="3118"/>
      <c r="N12" s="3"/>
      <c r="O12" s="3"/>
      <c r="P12" s="3"/>
      <c r="Q12" s="1"/>
      <c r="S12" s="2270"/>
      <c r="T12" s="2267"/>
      <c r="U12" s="2267"/>
      <c r="V12" s="2267"/>
      <c r="W12" s="2267"/>
      <c r="X12" s="2267"/>
      <c r="Y12" s="2267"/>
      <c r="Z12" s="2267"/>
      <c r="AA12" s="2267"/>
      <c r="AB12" s="3118"/>
      <c r="AC12" s="3118"/>
      <c r="AD12" s="3118"/>
      <c r="AE12" s="3118"/>
      <c r="AF12" s="2268"/>
      <c r="AG12" s="2268"/>
      <c r="AH12" s="2268"/>
      <c r="AI12" s="1"/>
      <c r="AJ12" s="3"/>
    </row>
    <row r="13" spans="1:36" ht="12.75" customHeight="1">
      <c r="A13" s="5279" t="s">
        <v>774</v>
      </c>
      <c r="B13" s="4923"/>
      <c r="C13" s="4923"/>
      <c r="D13" s="4923"/>
      <c r="E13" s="4923"/>
      <c r="F13" s="4923"/>
      <c r="G13" s="4923"/>
      <c r="H13" s="4923"/>
      <c r="I13" s="4923"/>
      <c r="J13" s="4927"/>
      <c r="K13" s="3118"/>
      <c r="L13" s="3118"/>
      <c r="M13" s="3118"/>
      <c r="N13" s="3"/>
      <c r="O13" s="3"/>
      <c r="P13" s="3"/>
      <c r="Q13" s="1"/>
      <c r="S13" s="5279" t="s">
        <v>774</v>
      </c>
      <c r="T13" s="4905"/>
      <c r="U13" s="4906"/>
      <c r="V13" s="4907"/>
      <c r="W13" s="4905"/>
      <c r="X13" s="4906"/>
      <c r="Y13" s="4907"/>
      <c r="Z13" s="4923"/>
      <c r="AA13" s="4923"/>
      <c r="AB13" s="4927"/>
      <c r="AC13" s="3118"/>
      <c r="AD13" s="3118"/>
      <c r="AE13" s="3118"/>
      <c r="AF13" s="2268"/>
      <c r="AG13" s="2268"/>
      <c r="AH13" s="2268"/>
      <c r="AI13" s="1"/>
      <c r="AJ13" s="3"/>
    </row>
    <row r="14" spans="1:36" ht="12.75" customHeight="1">
      <c r="A14" s="5280"/>
      <c r="B14" s="4985"/>
      <c r="C14" s="4985"/>
      <c r="D14" s="4985"/>
      <c r="E14" s="4985"/>
      <c r="F14" s="4985"/>
      <c r="G14" s="4985"/>
      <c r="H14" s="4985"/>
      <c r="I14" s="4985"/>
      <c r="J14" s="4986"/>
      <c r="K14" s="3118"/>
      <c r="L14" s="3118"/>
      <c r="M14" s="3118"/>
      <c r="N14" s="3"/>
      <c r="O14" s="3"/>
      <c r="P14" s="3"/>
      <c r="Q14" s="1"/>
      <c r="S14" s="5280"/>
      <c r="T14" s="4895"/>
      <c r="U14" s="4896"/>
      <c r="V14" s="4897"/>
      <c r="W14" s="4895"/>
      <c r="X14" s="4896"/>
      <c r="Y14" s="4897"/>
      <c r="Z14" s="4985"/>
      <c r="AA14" s="4985"/>
      <c r="AB14" s="4986"/>
      <c r="AC14" s="3118"/>
      <c r="AD14" s="3118"/>
      <c r="AE14" s="3118"/>
      <c r="AF14" s="2268"/>
      <c r="AG14" s="2268"/>
      <c r="AH14" s="2268"/>
      <c r="AI14" s="1"/>
      <c r="AJ14" s="3"/>
    </row>
    <row r="15" spans="1:36" ht="12.75" customHeight="1">
      <c r="A15" s="5232" t="str">
        <f>S15</f>
        <v>Булочка оазис</v>
      </c>
      <c r="B15" s="5205"/>
      <c r="C15" s="5205"/>
      <c r="D15" s="5205"/>
      <c r="E15" s="5205"/>
      <c r="F15" s="5205"/>
      <c r="G15" s="5205"/>
      <c r="H15" s="5205"/>
      <c r="I15" s="5205"/>
      <c r="J15" s="5285"/>
      <c r="K15" s="3122"/>
      <c r="L15" s="3122"/>
      <c r="M15" s="3122"/>
      <c r="N15" s="3"/>
      <c r="O15" s="3"/>
      <c r="P15" s="3"/>
      <c r="Q15" s="1"/>
      <c r="S15" s="5232" t="str">
        <f>Y24</f>
        <v>Булочка оазис</v>
      </c>
      <c r="T15" s="5205"/>
      <c r="U15" s="5205"/>
      <c r="V15" s="5205"/>
      <c r="W15" s="5205"/>
      <c r="X15" s="5205"/>
      <c r="Y15" s="5205"/>
      <c r="Z15" s="5205"/>
      <c r="AA15" s="5205"/>
      <c r="AB15" s="5285"/>
      <c r="AC15" s="3122"/>
      <c r="AD15" s="3122"/>
      <c r="AE15" s="3122"/>
      <c r="AF15" s="2268"/>
      <c r="AG15" s="2268"/>
      <c r="AH15" s="2268"/>
      <c r="AI15" s="1"/>
      <c r="AJ15" s="3"/>
    </row>
    <row r="16" spans="1:36" ht="12.75" customHeight="1">
      <c r="A16" s="5232"/>
      <c r="B16" s="5205"/>
      <c r="C16" s="5205"/>
      <c r="D16" s="5205"/>
      <c r="E16" s="5205"/>
      <c r="F16" s="5205"/>
      <c r="G16" s="5205"/>
      <c r="H16" s="5205"/>
      <c r="I16" s="5205"/>
      <c r="J16" s="5285"/>
      <c r="K16" s="3122"/>
      <c r="L16" s="3122"/>
      <c r="M16" s="3122"/>
      <c r="N16" s="3"/>
      <c r="O16" s="3"/>
      <c r="P16" s="3"/>
      <c r="Q16" s="1"/>
      <c r="S16" s="5232"/>
      <c r="T16" s="5205"/>
      <c r="U16" s="5205"/>
      <c r="V16" s="5205"/>
      <c r="W16" s="5205"/>
      <c r="X16" s="5205"/>
      <c r="Y16" s="5205"/>
      <c r="Z16" s="5205"/>
      <c r="AA16" s="5205"/>
      <c r="AB16" s="5285"/>
      <c r="AC16" s="3122"/>
      <c r="AD16" s="3122"/>
      <c r="AE16" s="3122"/>
      <c r="AF16" s="2268"/>
      <c r="AG16" s="2268"/>
      <c r="AH16" s="2268"/>
      <c r="AI16" s="1"/>
      <c r="AJ16" s="3"/>
    </row>
    <row r="17" spans="1:36" ht="28.5" customHeight="1" thickBot="1">
      <c r="A17" s="3180" t="s">
        <v>773</v>
      </c>
      <c r="B17" s="5281"/>
      <c r="C17" s="5282"/>
      <c r="D17" s="5283"/>
      <c r="E17" s="5281"/>
      <c r="F17" s="5282"/>
      <c r="G17" s="5283"/>
      <c r="H17" s="5284"/>
      <c r="I17" s="5284"/>
      <c r="J17" s="5286"/>
      <c r="K17" s="3122"/>
      <c r="L17" s="3122"/>
      <c r="M17" s="3122"/>
      <c r="N17" s="3"/>
      <c r="O17" s="3"/>
      <c r="P17" s="3"/>
      <c r="Q17" s="1"/>
      <c r="S17" s="3180" t="s">
        <v>773</v>
      </c>
      <c r="T17" s="5284"/>
      <c r="U17" s="5284"/>
      <c r="V17" s="5284"/>
      <c r="W17" s="5284"/>
      <c r="X17" s="5284"/>
      <c r="Y17" s="5284"/>
      <c r="Z17" s="5284"/>
      <c r="AA17" s="5284"/>
      <c r="AB17" s="5286"/>
      <c r="AC17" s="3122"/>
      <c r="AD17" s="3122"/>
      <c r="AE17" s="3122"/>
      <c r="AF17" s="2268"/>
      <c r="AG17" s="2268"/>
      <c r="AH17" s="2268"/>
      <c r="AI17" s="1"/>
      <c r="AJ17" s="3"/>
    </row>
    <row r="18" spans="1:36" ht="19.5" thickBot="1">
      <c r="A18" s="2"/>
      <c r="B18" s="3"/>
      <c r="C18" s="3"/>
      <c r="D18" s="50" t="s">
        <v>115</v>
      </c>
      <c r="E18" s="50"/>
      <c r="F18" s="50"/>
      <c r="G18" s="1675"/>
      <c r="H18" s="3"/>
      <c r="I18" s="3"/>
      <c r="J18" s="2448"/>
      <c r="K18" s="2448"/>
      <c r="L18" s="2448"/>
      <c r="M18" s="2448"/>
      <c r="N18" s="3"/>
      <c r="O18" s="3"/>
      <c r="P18" s="3"/>
      <c r="Q18" s="1"/>
      <c r="S18" s="2"/>
      <c r="T18" s="2268"/>
      <c r="U18" s="2268"/>
      <c r="V18" s="50" t="s">
        <v>115</v>
      </c>
      <c r="W18" s="50"/>
      <c r="X18" s="50"/>
      <c r="Y18" s="2265"/>
      <c r="Z18" s="2268"/>
      <c r="AA18" s="2268"/>
      <c r="AB18" s="2448"/>
      <c r="AC18" s="2448"/>
      <c r="AD18" s="2448"/>
      <c r="AE18" s="2448"/>
      <c r="AF18" s="2268"/>
      <c r="AG18" s="2268"/>
      <c r="AH18" s="2268"/>
      <c r="AI18" s="1"/>
      <c r="AJ18" s="3"/>
    </row>
    <row r="19" spans="1:36" ht="26.25" customHeight="1" thickBot="1">
      <c r="A19" s="4959"/>
      <c r="B19" s="4960"/>
      <c r="C19" s="5224" t="str">
        <f>U19</f>
        <v>Про брак чел</v>
      </c>
      <c r="D19" s="5225"/>
      <c r="E19" s="5226" t="str">
        <f>W19</f>
        <v>Про брак форма</v>
      </c>
      <c r="F19" s="5227"/>
      <c r="G19" s="3134" t="str">
        <f>X19</f>
        <v>Продано</v>
      </c>
      <c r="H19" s="5228"/>
      <c r="I19" s="5228"/>
      <c r="J19" s="3137"/>
      <c r="K19" s="3137"/>
      <c r="L19" s="3137"/>
      <c r="M19" s="3137"/>
      <c r="N19" s="3137"/>
      <c r="O19" s="3"/>
      <c r="P19" s="3"/>
      <c r="Q19" s="1"/>
      <c r="S19" s="4959"/>
      <c r="T19" s="4961"/>
      <c r="U19" s="5200" t="s">
        <v>227</v>
      </c>
      <c r="V19" s="5201"/>
      <c r="W19" s="1511" t="s">
        <v>228</v>
      </c>
      <c r="X19" s="4959" t="s">
        <v>116</v>
      </c>
      <c r="Y19" s="4961"/>
      <c r="Z19" s="5228"/>
      <c r="AA19" s="5228"/>
      <c r="AB19" s="3122"/>
      <c r="AC19" s="3122"/>
      <c r="AD19" s="3122"/>
      <c r="AE19" s="3122"/>
      <c r="AF19" s="429"/>
      <c r="AG19" s="2268"/>
      <c r="AH19" s="2268"/>
      <c r="AI19" s="1"/>
      <c r="AJ19" s="3"/>
    </row>
    <row r="20" spans="1:36" ht="15.75">
      <c r="A20" s="5202" t="s">
        <v>519</v>
      </c>
      <c r="B20" s="5203"/>
      <c r="C20" s="5204"/>
      <c r="D20" s="4924"/>
      <c r="E20" s="5204"/>
      <c r="F20" s="4927"/>
      <c r="G20" s="3170"/>
      <c r="H20" s="4909"/>
      <c r="I20" s="4909"/>
      <c r="J20" s="3128"/>
      <c r="K20" s="3128"/>
      <c r="L20" s="3128"/>
      <c r="M20" s="3128"/>
      <c r="N20" s="3128"/>
      <c r="O20" s="3"/>
      <c r="P20" s="3"/>
      <c r="Q20" s="1"/>
      <c r="S20" s="5202" t="s">
        <v>519</v>
      </c>
      <c r="T20" s="5203"/>
      <c r="U20" s="5204"/>
      <c r="V20" s="4927"/>
      <c r="W20" s="1512"/>
      <c r="X20" s="5206"/>
      <c r="Y20" s="5207"/>
      <c r="Z20" s="4909"/>
      <c r="AA20" s="4909"/>
      <c r="AB20" s="3118"/>
      <c r="AC20" s="3118"/>
      <c r="AD20" s="3118"/>
      <c r="AE20" s="3118"/>
      <c r="AF20" s="3110"/>
      <c r="AG20" s="2268"/>
      <c r="AH20" s="2268"/>
      <c r="AI20" s="1"/>
      <c r="AJ20" s="3"/>
    </row>
    <row r="21" spans="1:36" ht="15.75">
      <c r="A21" s="5218" t="str">
        <f>S21</f>
        <v>Булочка оазис</v>
      </c>
      <c r="B21" s="5219"/>
      <c r="C21" s="5169"/>
      <c r="D21" s="4929"/>
      <c r="E21" s="5169"/>
      <c r="F21" s="4986"/>
      <c r="G21" s="3171"/>
      <c r="H21" s="4909"/>
      <c r="I21" s="4909"/>
      <c r="J21" s="3128"/>
      <c r="K21" s="3128"/>
      <c r="L21" s="3128"/>
      <c r="M21" s="3128"/>
      <c r="N21" s="3128"/>
      <c r="O21" s="3"/>
      <c r="P21" s="3"/>
      <c r="Q21" s="1"/>
      <c r="S21" s="5218" t="str">
        <f>S15</f>
        <v>Булочка оазис</v>
      </c>
      <c r="T21" s="5219"/>
      <c r="U21" s="5197"/>
      <c r="V21" s="4931"/>
      <c r="W21" s="3126"/>
      <c r="X21" s="5197"/>
      <c r="Y21" s="4931"/>
      <c r="Z21" s="4909"/>
      <c r="AA21" s="4909"/>
      <c r="AB21" s="3118"/>
      <c r="AC21" s="3118"/>
      <c r="AD21" s="3118"/>
      <c r="AE21" s="3118"/>
      <c r="AF21" s="3110"/>
      <c r="AG21" s="2268"/>
      <c r="AH21" s="2268"/>
      <c r="AI21" s="1"/>
      <c r="AJ21" s="3"/>
    </row>
    <row r="22" spans="1:36" ht="16.5" thickBot="1">
      <c r="A22" s="5293" t="str">
        <f>A17</f>
        <v>Батон-Багет</v>
      </c>
      <c r="B22" s="5294"/>
      <c r="C22" s="5056"/>
      <c r="D22" s="4936"/>
      <c r="E22" s="5056"/>
      <c r="F22" s="4944"/>
      <c r="G22" s="3172"/>
      <c r="H22" s="3110"/>
      <c r="I22" s="3110"/>
      <c r="J22" s="3118"/>
      <c r="K22" s="3118"/>
      <c r="L22" s="3118"/>
      <c r="M22" s="3118"/>
      <c r="N22" s="3110"/>
      <c r="O22" s="2448"/>
      <c r="P22" s="2448"/>
      <c r="Q22" s="1"/>
      <c r="S22" s="2557" t="str">
        <f>S17</f>
        <v>Батон-Багет</v>
      </c>
      <c r="T22" s="2558"/>
      <c r="U22" s="3111"/>
      <c r="V22" s="3113"/>
      <c r="W22" s="3121"/>
      <c r="X22" s="3112"/>
      <c r="Y22" s="3113"/>
      <c r="Z22" s="3110"/>
      <c r="AA22" s="3110"/>
      <c r="AB22" s="3118"/>
      <c r="AC22" s="3118"/>
      <c r="AD22" s="3118"/>
      <c r="AE22" s="3118"/>
      <c r="AF22" s="3110"/>
      <c r="AG22" s="2448"/>
      <c r="AH22" s="2448"/>
      <c r="AI22" s="1"/>
      <c r="AJ22" s="2448"/>
    </row>
    <row r="23" spans="1:36" ht="13.5" thickBot="1">
      <c r="A23" s="5220"/>
      <c r="B23" s="5221"/>
      <c r="C23" s="3996"/>
      <c r="D23" s="3996"/>
      <c r="E23" s="3996"/>
      <c r="F23" s="3996"/>
      <c r="G23" s="60"/>
      <c r="H23" s="3996"/>
      <c r="I23" s="3996"/>
      <c r="J23" s="3114"/>
      <c r="K23" s="3114"/>
      <c r="L23" s="3114"/>
      <c r="M23" s="3114"/>
      <c r="N23" s="2107"/>
      <c r="O23" s="3"/>
      <c r="P23" s="3"/>
      <c r="Q23" s="1"/>
      <c r="S23" s="5220"/>
      <c r="T23" s="5221"/>
      <c r="U23" s="3996"/>
      <c r="V23" s="3996"/>
      <c r="W23" s="3996"/>
      <c r="X23" s="3996"/>
      <c r="Y23" s="2261"/>
      <c r="Z23" s="3996"/>
      <c r="AA23" s="3996"/>
      <c r="AB23" s="3114"/>
      <c r="AC23" s="3114"/>
      <c r="AD23" s="3114"/>
      <c r="AE23" s="3114"/>
      <c r="AF23" s="2260"/>
      <c r="AG23" s="2268"/>
      <c r="AH23" s="2268"/>
      <c r="AI23" s="1"/>
      <c r="AJ23" s="3"/>
    </row>
    <row r="24" spans="1:36" ht="24" customHeight="1" thickBot="1">
      <c r="A24" s="5259" t="str">
        <f>S24</f>
        <v>Ход -Дог</v>
      </c>
      <c r="B24" s="5260"/>
      <c r="C24" s="5260"/>
      <c r="D24" s="5260"/>
      <c r="E24" s="5261"/>
      <c r="F24" s="1513"/>
      <c r="G24" s="5288" t="s">
        <v>707</v>
      </c>
      <c r="H24" s="5289"/>
      <c r="I24" s="5289"/>
      <c r="J24" s="5289"/>
      <c r="K24" s="5289"/>
      <c r="L24" s="5290"/>
      <c r="M24" s="3141"/>
      <c r="N24" s="5288" t="str">
        <f>AF24</f>
        <v>Батон-Багет</v>
      </c>
      <c r="O24" s="5289"/>
      <c r="P24" s="5290"/>
      <c r="Q24" s="1643"/>
      <c r="S24" s="5259" t="s">
        <v>778</v>
      </c>
      <c r="T24" s="5260"/>
      <c r="U24" s="5260"/>
      <c r="V24" s="5260"/>
      <c r="W24" s="5261"/>
      <c r="X24" s="1513"/>
      <c r="Y24" s="5288" t="s">
        <v>707</v>
      </c>
      <c r="Z24" s="5289"/>
      <c r="AA24" s="5289"/>
      <c r="AB24" s="5289"/>
      <c r="AC24" s="5289"/>
      <c r="AD24" s="5290"/>
      <c r="AE24" s="3141"/>
      <c r="AF24" s="5288" t="str">
        <f>AH10</f>
        <v>Батон-Багет</v>
      </c>
      <c r="AG24" s="5289"/>
      <c r="AH24" s="5290"/>
      <c r="AI24" s="2266"/>
      <c r="AJ24" s="3"/>
    </row>
    <row r="25" spans="1:36" ht="21.75" thickBot="1">
      <c r="A25" s="3160" t="str">
        <f>S25</f>
        <v>Павильоны</v>
      </c>
      <c r="B25" s="5253">
        <v>0.47916666666666669</v>
      </c>
      <c r="C25" s="5254"/>
      <c r="D25" s="2279" t="s">
        <v>818</v>
      </c>
      <c r="E25" s="1644" t="s">
        <v>350</v>
      </c>
      <c r="F25" s="56"/>
      <c r="G25" s="5333" t="str">
        <f>Y25</f>
        <v>Павильоны</v>
      </c>
      <c r="H25" s="5334"/>
      <c r="I25" s="5335"/>
      <c r="J25" s="3152">
        <v>0.5625</v>
      </c>
      <c r="K25" s="2544">
        <v>0.79166666666666663</v>
      </c>
      <c r="L25" s="2545" t="s">
        <v>708</v>
      </c>
      <c r="M25" s="3142"/>
      <c r="N25" s="3120">
        <v>0.5625</v>
      </c>
      <c r="O25" s="2544">
        <v>0.79166666666666663</v>
      </c>
      <c r="P25" s="2545" t="s">
        <v>708</v>
      </c>
      <c r="Q25" s="1645"/>
      <c r="S25" s="3160" t="str">
        <f>Y25</f>
        <v>Павильоны</v>
      </c>
      <c r="T25" s="5208">
        <v>0.22916666666666666</v>
      </c>
      <c r="U25" s="5209"/>
      <c r="V25" s="5312" t="s">
        <v>708</v>
      </c>
      <c r="W25" s="5313"/>
      <c r="X25" s="56"/>
      <c r="Y25" s="5303" t="s">
        <v>169</v>
      </c>
      <c r="Z25" s="5304"/>
      <c r="AA25" s="5305"/>
      <c r="AB25" s="3152">
        <v>0</v>
      </c>
      <c r="AC25" s="2544">
        <v>0.22916666666666666</v>
      </c>
      <c r="AD25" s="2545" t="s">
        <v>708</v>
      </c>
      <c r="AE25" s="3142"/>
      <c r="AF25" s="3120">
        <v>0</v>
      </c>
      <c r="AG25" s="2544">
        <v>0.22916666666666666</v>
      </c>
      <c r="AH25" s="2545" t="s">
        <v>708</v>
      </c>
      <c r="AI25" s="1645"/>
      <c r="AJ25" s="2256"/>
    </row>
    <row r="26" spans="1:36" ht="15.75" customHeight="1">
      <c r="A26" s="3301" t="s">
        <v>80</v>
      </c>
      <c r="B26" s="5255">
        <f>'10,00'!F23</f>
        <v>0</v>
      </c>
      <c r="C26" s="5256"/>
      <c r="D26" s="3299">
        <f>'19,00'!F23</f>
        <v>0</v>
      </c>
      <c r="E26" s="3300"/>
      <c r="F26" s="2639"/>
      <c r="G26" s="5306" t="s">
        <v>487</v>
      </c>
      <c r="H26" s="5307"/>
      <c r="I26" s="5308"/>
      <c r="J26" s="3233">
        <f>'Оз 13;00'!F7</f>
        <v>10</v>
      </c>
      <c r="K26" s="3161">
        <f>'Оз 19;00'!F7</f>
        <v>10</v>
      </c>
      <c r="L26" s="3167"/>
      <c r="M26" s="3165"/>
      <c r="N26" s="2328">
        <f>'Оз 13;00'!F5</f>
        <v>0</v>
      </c>
      <c r="O26" s="2329">
        <f>'Оз 19;00'!F5</f>
        <v>10</v>
      </c>
      <c r="P26" s="2328"/>
      <c r="Q26" s="1646"/>
      <c r="S26" s="3301" t="s">
        <v>80</v>
      </c>
      <c r="T26" s="5336">
        <f>'KD 5,30'!F5</f>
        <v>0</v>
      </c>
      <c r="U26" s="5337"/>
      <c r="V26" s="5193"/>
      <c r="W26" s="5194"/>
      <c r="X26" s="2639"/>
      <c r="Y26" s="5306" t="s">
        <v>487</v>
      </c>
      <c r="Z26" s="5307"/>
      <c r="AA26" s="5308"/>
      <c r="AB26" s="3153"/>
      <c r="AC26" s="3235">
        <f>'Оз 5;30'!F7</f>
        <v>20</v>
      </c>
      <c r="AD26" s="3151"/>
      <c r="AE26" s="3143"/>
      <c r="AF26" s="2704"/>
      <c r="AG26" s="2329">
        <f>'Оз 5;30'!F5</f>
        <v>5</v>
      </c>
      <c r="AH26" s="2328"/>
      <c r="AI26" s="1646"/>
      <c r="AJ26" s="3"/>
    </row>
    <row r="27" spans="1:36" ht="15.75" customHeight="1">
      <c r="A27" s="1648" t="s">
        <v>522</v>
      </c>
      <c r="B27" s="5257">
        <f>'10,00'!O23</f>
        <v>0</v>
      </c>
      <c r="C27" s="5258"/>
      <c r="D27" s="3298">
        <f>'19,00'!O23</f>
        <v>0</v>
      </c>
      <c r="E27" s="1650"/>
      <c r="F27" s="2640"/>
      <c r="G27" s="5242" t="s">
        <v>488</v>
      </c>
      <c r="H27" s="5243"/>
      <c r="I27" s="5244"/>
      <c r="J27" s="3234">
        <f>'Оз 13;00'!P7</f>
        <v>25</v>
      </c>
      <c r="K27" s="3145">
        <f>'Оз 19;00'!P7</f>
        <v>30</v>
      </c>
      <c r="L27" s="3166"/>
      <c r="M27" s="3165"/>
      <c r="N27" s="3168">
        <f>'Оз 13;00'!P5</f>
        <v>0</v>
      </c>
      <c r="O27" s="2642">
        <f>'Оз 19;00'!P5</f>
        <v>5</v>
      </c>
      <c r="P27" s="2641"/>
      <c r="Q27" s="1"/>
      <c r="S27" s="1648" t="s">
        <v>522</v>
      </c>
      <c r="T27" s="5336">
        <f>'KD 5,30'!P5</f>
        <v>0</v>
      </c>
      <c r="U27" s="5337"/>
      <c r="V27" s="5195"/>
      <c r="W27" s="5196"/>
      <c r="X27" s="2640"/>
      <c r="Y27" s="5242" t="s">
        <v>488</v>
      </c>
      <c r="Z27" s="5243"/>
      <c r="AA27" s="5244"/>
      <c r="AB27" s="3140"/>
      <c r="AC27" s="3236">
        <f>'Оз 5;30'!P7</f>
        <v>10</v>
      </c>
      <c r="AD27" s="3146"/>
      <c r="AE27" s="3143"/>
      <c r="AF27" s="2705"/>
      <c r="AG27" s="2642">
        <f>'Оз 5;30'!P5</f>
        <v>5</v>
      </c>
      <c r="AH27" s="2641"/>
      <c r="AI27" s="1"/>
      <c r="AJ27" s="3"/>
    </row>
    <row r="28" spans="1:36" ht="15.75" customHeight="1">
      <c r="A28" s="1648" t="s">
        <v>81</v>
      </c>
      <c r="B28" s="5257">
        <f>'10,00'!X23</f>
        <v>5</v>
      </c>
      <c r="C28" s="5258"/>
      <c r="D28" s="3298">
        <f>'19,00'!X23</f>
        <v>17</v>
      </c>
      <c r="E28" s="1650"/>
      <c r="F28" s="2640"/>
      <c r="G28" s="5242" t="s">
        <v>599</v>
      </c>
      <c r="H28" s="5243"/>
      <c r="I28" s="5244"/>
      <c r="J28" s="3234">
        <f>'Оз 13;00'!AT7</f>
        <v>20</v>
      </c>
      <c r="K28" s="3145">
        <f>'Оз 19;00'!AT7</f>
        <v>10</v>
      </c>
      <c r="L28" s="3166"/>
      <c r="M28" s="3165"/>
      <c r="N28" s="3168">
        <f>'Оз 13;00'!AT5</f>
        <v>3</v>
      </c>
      <c r="O28" s="2642">
        <f>'Оз 19;00'!AT5</f>
        <v>10</v>
      </c>
      <c r="P28" s="2641"/>
      <c r="Q28" s="1"/>
      <c r="S28" s="1648" t="s">
        <v>81</v>
      </c>
      <c r="T28" s="5336">
        <f>'KD 5,30'!Z5</f>
        <v>0</v>
      </c>
      <c r="U28" s="5337"/>
      <c r="V28" s="5195"/>
      <c r="W28" s="5196"/>
      <c r="X28" s="2640"/>
      <c r="Y28" s="5242" t="s">
        <v>599</v>
      </c>
      <c r="Z28" s="5243"/>
      <c r="AA28" s="5244"/>
      <c r="AB28" s="3140"/>
      <c r="AC28" s="3236">
        <f>'Оз 5;30'!AT7</f>
        <v>30</v>
      </c>
      <c r="AD28" s="3146"/>
      <c r="AE28" s="3143"/>
      <c r="AF28" s="2705"/>
      <c r="AG28" s="2642">
        <f>'Оз 5;30'!AT5</f>
        <v>5</v>
      </c>
      <c r="AH28" s="2641"/>
      <c r="AI28" s="1"/>
      <c r="AJ28" s="3"/>
    </row>
    <row r="29" spans="1:36" ht="15.75" customHeight="1">
      <c r="A29" s="1648" t="s">
        <v>82</v>
      </c>
      <c r="B29" s="5240">
        <f>'10,00'!F75</f>
        <v>0</v>
      </c>
      <c r="C29" s="5241"/>
      <c r="D29" s="3298">
        <f>'19,00'!F75</f>
        <v>5</v>
      </c>
      <c r="E29" s="1650"/>
      <c r="F29" s="2640"/>
      <c r="G29" s="5242" t="s">
        <v>600</v>
      </c>
      <c r="H29" s="5243"/>
      <c r="I29" s="5244"/>
      <c r="J29" s="3234">
        <f>'Оз 13;00'!BD7</f>
        <v>0</v>
      </c>
      <c r="K29" s="3145">
        <f>'Оз 19;00'!BD7</f>
        <v>25</v>
      </c>
      <c r="L29" s="3166"/>
      <c r="M29" s="3165"/>
      <c r="N29" s="3168">
        <f>'Оз 13;00'!BD5</f>
        <v>8</v>
      </c>
      <c r="O29" s="2642">
        <f>'Оз 19;00'!BD5</f>
        <v>8</v>
      </c>
      <c r="P29" s="2641"/>
      <c r="Q29" s="1"/>
      <c r="S29" s="1648" t="s">
        <v>82</v>
      </c>
      <c r="T29" s="5338"/>
      <c r="U29" s="5241"/>
      <c r="V29" s="2643"/>
      <c r="W29" s="2644"/>
      <c r="X29" s="2640"/>
      <c r="Y29" s="5242" t="s">
        <v>600</v>
      </c>
      <c r="Z29" s="5243"/>
      <c r="AA29" s="5244"/>
      <c r="AB29" s="3140"/>
      <c r="AC29" s="3236">
        <f>'Оз 5;30'!BD7</f>
        <v>25</v>
      </c>
      <c r="AD29" s="3146"/>
      <c r="AE29" s="3143"/>
      <c r="AF29" s="2705"/>
      <c r="AG29" s="2642">
        <f>'Оз 5;30'!BD5</f>
        <v>5</v>
      </c>
      <c r="AH29" s="2641"/>
      <c r="AI29" s="1"/>
      <c r="AJ29" s="2448"/>
    </row>
    <row r="30" spans="1:36" ht="15.75" customHeight="1">
      <c r="A30" s="1648" t="s">
        <v>121</v>
      </c>
      <c r="B30" s="5240">
        <f>'10,00'!O75</f>
        <v>20</v>
      </c>
      <c r="C30" s="5241"/>
      <c r="D30" s="3298">
        <f>'19,00'!O75</f>
        <v>5</v>
      </c>
      <c r="E30" s="1650"/>
      <c r="F30" s="2640"/>
      <c r="G30" s="5242" t="s">
        <v>950</v>
      </c>
      <c r="H30" s="5243"/>
      <c r="I30" s="5244"/>
      <c r="J30" s="3234">
        <f>'Оз 13;00'!BN7</f>
        <v>0</v>
      </c>
      <c r="K30" s="3145">
        <f>'Оз 19;00'!BN7</f>
        <v>0</v>
      </c>
      <c r="L30" s="3166"/>
      <c r="M30" s="3165"/>
      <c r="N30" s="3168">
        <f>'Оз 13;00'!BN5</f>
        <v>0</v>
      </c>
      <c r="O30" s="2642">
        <f>'Оз 19;00'!BN5</f>
        <v>0</v>
      </c>
      <c r="P30" s="2641"/>
      <c r="Q30" s="1"/>
      <c r="S30" s="1648" t="s">
        <v>121</v>
      </c>
      <c r="T30" s="5338"/>
      <c r="U30" s="5241"/>
      <c r="V30" s="2643"/>
      <c r="W30" s="2644"/>
      <c r="X30" s="2640"/>
      <c r="Y30" s="5242" t="s">
        <v>950</v>
      </c>
      <c r="Z30" s="5243"/>
      <c r="AA30" s="5244"/>
      <c r="AB30" s="3140"/>
      <c r="AC30" s="3236">
        <f>'Оз 5;30'!BN7</f>
        <v>0</v>
      </c>
      <c r="AD30" s="3146"/>
      <c r="AE30" s="3143"/>
      <c r="AF30" s="2705"/>
      <c r="AG30" s="2642">
        <f>'Оз 5;30'!BN5</f>
        <v>0</v>
      </c>
      <c r="AH30" s="2641"/>
      <c r="AI30" s="1"/>
      <c r="AJ30" s="2448"/>
    </row>
    <row r="31" spans="1:36" ht="15.75" customHeight="1">
      <c r="A31" s="1648" t="s">
        <v>122</v>
      </c>
      <c r="B31" s="5240">
        <f>'10,00'!X75</f>
        <v>15</v>
      </c>
      <c r="C31" s="5241"/>
      <c r="D31" s="3298">
        <f>'19,00'!X75</f>
        <v>0</v>
      </c>
      <c r="E31" s="1650"/>
      <c r="F31" s="2640"/>
      <c r="G31" s="5242" t="s">
        <v>648</v>
      </c>
      <c r="H31" s="5243"/>
      <c r="I31" s="5244"/>
      <c r="J31" s="3234">
        <f>'Оз 13;00'!BX7</f>
        <v>0</v>
      </c>
      <c r="K31" s="3145">
        <f>'Оз 19;00'!BX7</f>
        <v>0</v>
      </c>
      <c r="L31" s="3166"/>
      <c r="M31" s="3165"/>
      <c r="N31" s="3168">
        <f>'Оз 13;00'!BX5</f>
        <v>0</v>
      </c>
      <c r="O31" s="2642">
        <f>'Оз 19;00'!BX5</f>
        <v>0</v>
      </c>
      <c r="P31" s="2641"/>
      <c r="Q31" s="1"/>
      <c r="S31" s="1648" t="s">
        <v>122</v>
      </c>
      <c r="T31" s="5338"/>
      <c r="U31" s="5241"/>
      <c r="V31" s="2643"/>
      <c r="W31" s="2644"/>
      <c r="X31" s="2640"/>
      <c r="Y31" s="5242" t="s">
        <v>648</v>
      </c>
      <c r="Z31" s="5243"/>
      <c r="AA31" s="5244"/>
      <c r="AB31" s="3140"/>
      <c r="AC31" s="3236">
        <f>'Оз 5;30'!BX7</f>
        <v>0</v>
      </c>
      <c r="AD31" s="3146"/>
      <c r="AE31" s="3143"/>
      <c r="AF31" s="2705"/>
      <c r="AG31" s="2642">
        <f>'Оз 5;30'!BX5</f>
        <v>0</v>
      </c>
      <c r="AH31" s="2641"/>
      <c r="AI31" s="1"/>
      <c r="AJ31" s="2448"/>
    </row>
    <row r="32" spans="1:36" ht="15.75" customHeight="1">
      <c r="A32" s="1648" t="s">
        <v>123</v>
      </c>
      <c r="B32" s="5240">
        <f>'10,00'!X127</f>
        <v>9</v>
      </c>
      <c r="C32" s="5241"/>
      <c r="D32" s="3298">
        <f>'19,00'!X127</f>
        <v>5</v>
      </c>
      <c r="E32" s="1650"/>
      <c r="F32" s="2640"/>
      <c r="G32" s="5242" t="s">
        <v>900</v>
      </c>
      <c r="H32" s="5243"/>
      <c r="I32" s="5244"/>
      <c r="J32" s="3234">
        <f>'Оз 13;00'!CH7</f>
        <v>5</v>
      </c>
      <c r="K32" s="3145">
        <f>'Оз 19;00'!CH7</f>
        <v>5</v>
      </c>
      <c r="L32" s="3166"/>
      <c r="M32" s="3165"/>
      <c r="N32" s="3168">
        <f>'Оз 13;00'!CH5</f>
        <v>3</v>
      </c>
      <c r="O32" s="2642">
        <f>'Оз 19;00'!CH5</f>
        <v>5</v>
      </c>
      <c r="P32" s="2641"/>
      <c r="Q32" s="1"/>
      <c r="S32" s="1648" t="s">
        <v>123</v>
      </c>
      <c r="T32" s="5338"/>
      <c r="U32" s="5241"/>
      <c r="V32" s="2643"/>
      <c r="W32" s="2644"/>
      <c r="X32" s="2640"/>
      <c r="Y32" s="5242" t="str">
        <f>G32</f>
        <v>Оазис  Изумруд</v>
      </c>
      <c r="Z32" s="5243"/>
      <c r="AA32" s="5244"/>
      <c r="AB32" s="3140"/>
      <c r="AC32" s="3236">
        <f>'Оз 5;30'!CH7</f>
        <v>5</v>
      </c>
      <c r="AD32" s="3146"/>
      <c r="AE32" s="3143"/>
      <c r="AF32" s="2705"/>
      <c r="AG32" s="2642">
        <f>'Оз 5;30'!CH5</f>
        <v>0</v>
      </c>
      <c r="AH32" s="2641"/>
      <c r="AI32" s="1"/>
      <c r="AJ32" s="2448"/>
    </row>
    <row r="33" spans="1:36" ht="15.75" customHeight="1">
      <c r="A33" s="1648" t="s">
        <v>89</v>
      </c>
      <c r="B33" s="5240">
        <f>'10,00'!O179</f>
        <v>0</v>
      </c>
      <c r="C33" s="5241"/>
      <c r="D33" s="3298">
        <f>'19,00'!O179</f>
        <v>0</v>
      </c>
      <c r="E33" s="1650"/>
      <c r="F33" s="2640"/>
      <c r="G33" s="5242" t="s">
        <v>807</v>
      </c>
      <c r="H33" s="5243"/>
      <c r="I33" s="5244"/>
      <c r="J33" s="3234">
        <f>'Оз 13;00'!CR7</f>
        <v>10</v>
      </c>
      <c r="K33" s="3145">
        <f>'Оз 19;00'!CR7</f>
        <v>10</v>
      </c>
      <c r="L33" s="3166"/>
      <c r="M33" s="3165"/>
      <c r="N33" s="3168">
        <f>'Оз 13;00'!CR5</f>
        <v>2</v>
      </c>
      <c r="O33" s="2642">
        <f>'Оз 19;00'!CR5</f>
        <v>5</v>
      </c>
      <c r="P33" s="2641"/>
      <c r="Q33" s="1"/>
      <c r="S33" s="1648"/>
      <c r="T33" s="5338"/>
      <c r="U33" s="5241"/>
      <c r="V33" s="2643"/>
      <c r="W33" s="2644"/>
      <c r="X33" s="2640"/>
      <c r="Y33" s="5242" t="s">
        <v>807</v>
      </c>
      <c r="Z33" s="5243"/>
      <c r="AA33" s="5244"/>
      <c r="AB33" s="3140"/>
      <c r="AC33" s="3236">
        <f>'Оз 5;30'!CR7</f>
        <v>20</v>
      </c>
      <c r="AD33" s="3146"/>
      <c r="AE33" s="3143"/>
      <c r="AF33" s="2705"/>
      <c r="AG33" s="2642">
        <f>'Оз 5;30'!CR5</f>
        <v>0</v>
      </c>
      <c r="AH33" s="2641"/>
      <c r="AI33" s="1"/>
      <c r="AJ33" s="2448"/>
    </row>
    <row r="34" spans="1:36" ht="15.75" customHeight="1">
      <c r="A34" s="1648" t="s">
        <v>90</v>
      </c>
      <c r="B34" s="5240">
        <f>'10,00'!X179</f>
        <v>10</v>
      </c>
      <c r="C34" s="5241"/>
      <c r="D34" s="3298">
        <f>'19,00'!X179</f>
        <v>10</v>
      </c>
      <c r="E34" s="1650"/>
      <c r="F34" s="2640"/>
      <c r="G34" s="5325" t="s">
        <v>788</v>
      </c>
      <c r="H34" s="5326"/>
      <c r="I34" s="5327"/>
      <c r="J34" s="3234">
        <f>'Оз 13;00'!Z7</f>
        <v>15</v>
      </c>
      <c r="K34" s="3145">
        <f>'Оз 19;00'!Z7</f>
        <v>20</v>
      </c>
      <c r="L34" s="3146"/>
      <c r="M34" s="3143"/>
      <c r="N34" s="3168">
        <f>'Оз 13;00'!Z5</f>
        <v>5</v>
      </c>
      <c r="O34" s="2642">
        <f>'Оз 19;00'!Z5</f>
        <v>10</v>
      </c>
      <c r="P34" s="2641"/>
      <c r="Q34" s="1"/>
      <c r="S34" s="1648"/>
      <c r="T34" s="5338"/>
      <c r="U34" s="5241"/>
      <c r="V34" s="2643"/>
      <c r="W34" s="2644"/>
      <c r="X34" s="2640"/>
      <c r="Y34" s="5325" t="s">
        <v>788</v>
      </c>
      <c r="Z34" s="5326"/>
      <c r="AA34" s="5327"/>
      <c r="AB34" s="3140"/>
      <c r="AC34" s="3236">
        <f>'Оз 5;30'!Z7</f>
        <v>15</v>
      </c>
      <c r="AD34" s="3146"/>
      <c r="AE34" s="3143"/>
      <c r="AF34" s="2705"/>
      <c r="AG34" s="2642">
        <f>'Оз 5;30'!Z5</f>
        <v>5</v>
      </c>
      <c r="AH34" s="2641"/>
      <c r="AI34" s="1"/>
      <c r="AJ34" s="2448"/>
    </row>
    <row r="35" spans="1:36" ht="15.75" customHeight="1">
      <c r="A35" s="1648" t="s">
        <v>343</v>
      </c>
      <c r="B35" s="5240">
        <f>'10,00'!F231</f>
        <v>5</v>
      </c>
      <c r="C35" s="5241"/>
      <c r="D35" s="3298">
        <f>'19,00'!F231</f>
        <v>5</v>
      </c>
      <c r="E35" s="1650"/>
      <c r="F35" s="2640"/>
      <c r="G35" s="5265" t="s">
        <v>792</v>
      </c>
      <c r="H35" s="5266"/>
      <c r="I35" s="5267"/>
      <c r="J35" s="3245">
        <f>'Оз 13;00'!AJ7</f>
        <v>10</v>
      </c>
      <c r="K35" s="3145">
        <f>'Оз 19;00'!AJ7</f>
        <v>15</v>
      </c>
      <c r="L35" s="3146"/>
      <c r="M35" s="3143"/>
      <c r="N35" s="3168">
        <f>'Оз 13;00'!AJ5</f>
        <v>3</v>
      </c>
      <c r="O35" s="2642">
        <f>'Оз 19;00'!AJ5</f>
        <v>10</v>
      </c>
      <c r="P35" s="2641"/>
      <c r="Q35" s="1"/>
      <c r="S35" s="1648" t="s">
        <v>90</v>
      </c>
      <c r="T35" s="2354"/>
      <c r="U35" s="2699"/>
      <c r="V35" s="2700"/>
      <c r="W35" s="2701"/>
      <c r="X35" s="2640"/>
      <c r="Y35" s="5265" t="str">
        <f>G35</f>
        <v>Оазис Ак-Эмир</v>
      </c>
      <c r="Z35" s="5266"/>
      <c r="AA35" s="5267"/>
      <c r="AB35" s="3140"/>
      <c r="AC35" s="3145">
        <f>'Оз 5;30'!AJ7</f>
        <v>15</v>
      </c>
      <c r="AD35" s="3146"/>
      <c r="AE35" s="3143"/>
      <c r="AF35" s="2705"/>
      <c r="AG35" s="2642">
        <f>'Оз 5;30'!AJ5</f>
        <v>3</v>
      </c>
      <c r="AH35" s="2641"/>
      <c r="AI35" s="1"/>
      <c r="AJ35" s="2448"/>
    </row>
    <row r="36" spans="1:36" ht="15.75" customHeight="1">
      <c r="A36" s="3302" t="s">
        <v>92</v>
      </c>
      <c r="B36" s="5240">
        <f>'10,00'!X231</f>
        <v>0</v>
      </c>
      <c r="C36" s="5241"/>
      <c r="D36" s="3298">
        <f>'19,00'!X231</f>
        <v>0</v>
      </c>
      <c r="E36" s="1650"/>
      <c r="F36" s="2640"/>
      <c r="G36" s="5247" t="s">
        <v>874</v>
      </c>
      <c r="H36" s="5248"/>
      <c r="I36" s="5249"/>
      <c r="J36" s="3432">
        <f>'Оз 13;00'!DB7</f>
        <v>10</v>
      </c>
      <c r="K36" s="3138">
        <f>'Оз 19;00'!DB7</f>
        <v>10</v>
      </c>
      <c r="L36" s="3147"/>
      <c r="M36" s="3144"/>
      <c r="N36" s="3168">
        <f>'Оз 13;00'!DB5</f>
        <v>0</v>
      </c>
      <c r="O36" s="2642">
        <f>'Оз 19;00'!DB5</f>
        <v>6</v>
      </c>
      <c r="P36" s="2641"/>
      <c r="Q36" s="1"/>
      <c r="S36" s="1648" t="s">
        <v>343</v>
      </c>
      <c r="T36" s="2354"/>
      <c r="U36" s="2645"/>
      <c r="V36" s="2643"/>
      <c r="W36" s="2644"/>
      <c r="X36" s="2640"/>
      <c r="Y36" s="5247" t="s">
        <v>874</v>
      </c>
      <c r="Z36" s="5248"/>
      <c r="AA36" s="5249"/>
      <c r="AB36" s="3154"/>
      <c r="AC36" s="3138">
        <f>'Оз 5;30'!DA7</f>
        <v>0</v>
      </c>
      <c r="AD36" s="3147"/>
      <c r="AE36" s="3144"/>
      <c r="AF36" s="2705"/>
      <c r="AG36" s="2642">
        <f>'Оз 5;30'!DA5</f>
        <v>0</v>
      </c>
      <c r="AH36" s="2641"/>
      <c r="AI36" s="1"/>
      <c r="AJ36" s="2448"/>
    </row>
    <row r="37" spans="1:36" ht="15.75" customHeight="1">
      <c r="A37" s="3302" t="s">
        <v>93</v>
      </c>
      <c r="B37" s="5240">
        <f>'10,00'!F283</f>
        <v>0</v>
      </c>
      <c r="C37" s="5241"/>
      <c r="D37" s="3298">
        <f>'19,00'!F283</f>
        <v>0</v>
      </c>
      <c r="E37" s="1650"/>
      <c r="F37" s="2640"/>
      <c r="G37" s="5250" t="s">
        <v>630</v>
      </c>
      <c r="H37" s="5251"/>
      <c r="I37" s="5252"/>
      <c r="J37" s="3432">
        <f>'Оз 13;00'!DL7</f>
        <v>15</v>
      </c>
      <c r="K37" s="3138">
        <f>'Оз 19;00'!DL7</f>
        <v>10</v>
      </c>
      <c r="L37" s="3147"/>
      <c r="M37" s="3144"/>
      <c r="N37" s="3168">
        <f>'Оз 13;00'!DL5</f>
        <v>9</v>
      </c>
      <c r="O37" s="2642">
        <f>'Оз 19;00'!DL5</f>
        <v>2</v>
      </c>
      <c r="P37" s="2641"/>
      <c r="Q37" s="1"/>
      <c r="S37" s="3302" t="s">
        <v>92</v>
      </c>
      <c r="T37" s="2354"/>
      <c r="U37" s="2645"/>
      <c r="V37" s="2643"/>
      <c r="W37" s="2644"/>
      <c r="X37" s="2640"/>
      <c r="Y37" s="5250" t="s">
        <v>630</v>
      </c>
      <c r="Z37" s="5251"/>
      <c r="AA37" s="5252"/>
      <c r="AB37" s="3154"/>
      <c r="AC37" s="3138">
        <f>'Оз 5;30'!DJ7</f>
        <v>15</v>
      </c>
      <c r="AD37" s="3147"/>
      <c r="AE37" s="3144"/>
      <c r="AF37" s="2705"/>
      <c r="AG37" s="2642">
        <f>'Оз 5;30'!DJ5</f>
        <v>3</v>
      </c>
      <c r="AH37" s="2641"/>
      <c r="AI37" s="1"/>
      <c r="AJ37" s="2448"/>
    </row>
    <row r="38" spans="1:36" ht="15.75" customHeight="1">
      <c r="A38" s="3302" t="s">
        <v>542</v>
      </c>
      <c r="B38" s="5240">
        <f>'10,00'!O283</f>
        <v>20</v>
      </c>
      <c r="C38" s="5241"/>
      <c r="D38" s="3298">
        <f>'19,00'!O283</f>
        <v>5</v>
      </c>
      <c r="E38" s="1650"/>
      <c r="F38" s="2640"/>
      <c r="G38" s="5314"/>
      <c r="H38" s="5315"/>
      <c r="I38" s="5316"/>
      <c r="J38" s="3154"/>
      <c r="K38" s="3138"/>
      <c r="L38" s="3147"/>
      <c r="M38" s="3144"/>
      <c r="N38" s="3168"/>
      <c r="O38" s="2642"/>
      <c r="P38" s="2641"/>
      <c r="Q38" s="1"/>
      <c r="S38" s="3302" t="s">
        <v>93</v>
      </c>
      <c r="T38" s="2354"/>
      <c r="U38" s="2645"/>
      <c r="V38" s="2643"/>
      <c r="W38" s="2644"/>
      <c r="X38" s="2640"/>
      <c r="Y38" s="5250"/>
      <c r="Z38" s="5251"/>
      <c r="AA38" s="5252"/>
      <c r="AB38" s="3154"/>
      <c r="AC38" s="81"/>
      <c r="AD38" s="3147"/>
      <c r="AE38" s="3144"/>
      <c r="AF38" s="2705"/>
      <c r="AG38" s="2642"/>
      <c r="AH38" s="2641"/>
      <c r="AI38" s="1"/>
      <c r="AJ38" s="2448"/>
    </row>
    <row r="39" spans="1:36" ht="15.75" customHeight="1">
      <c r="A39" s="3302" t="s">
        <v>872</v>
      </c>
      <c r="B39" s="5275">
        <f>'10,00'!F127</f>
        <v>0</v>
      </c>
      <c r="C39" s="5276"/>
      <c r="D39" s="3316">
        <f>'19,00'!F127</f>
        <v>0</v>
      </c>
      <c r="E39" s="3317"/>
      <c r="F39" s="2640"/>
      <c r="G39" s="5295"/>
      <c r="H39" s="5296"/>
      <c r="I39" s="5297"/>
      <c r="J39" s="3318"/>
      <c r="K39" s="3138"/>
      <c r="L39" s="87"/>
      <c r="M39" s="3319"/>
      <c r="N39" s="3168"/>
      <c r="O39" s="2642"/>
      <c r="P39" s="2641"/>
      <c r="Q39" s="1"/>
      <c r="S39" s="3302" t="s">
        <v>542</v>
      </c>
      <c r="T39" s="5309"/>
      <c r="U39" s="5276"/>
      <c r="V39" s="5198"/>
      <c r="W39" s="5199"/>
      <c r="X39" s="2640"/>
      <c r="Y39" s="5322"/>
      <c r="Z39" s="5323"/>
      <c r="AA39" s="5324"/>
      <c r="AB39" s="3318"/>
      <c r="AC39" s="186"/>
      <c r="AD39" s="87"/>
      <c r="AE39" s="3319"/>
      <c r="AF39" s="2705"/>
      <c r="AG39" s="2642"/>
      <c r="AH39" s="2641"/>
      <c r="AI39" s="1"/>
      <c r="AJ39" s="3"/>
    </row>
    <row r="40" spans="1:36" ht="15.75" customHeight="1" thickBot="1">
      <c r="A40" s="3303" t="s">
        <v>898</v>
      </c>
      <c r="B40" s="5277">
        <f>'10,00'!O127</f>
        <v>0</v>
      </c>
      <c r="C40" s="5278"/>
      <c r="D40" s="3304">
        <f>'19,00'!O127</f>
        <v>0</v>
      </c>
      <c r="E40" s="3305"/>
      <c r="F40" s="2640"/>
      <c r="G40" s="3306"/>
      <c r="H40" s="49"/>
      <c r="I40" s="3307"/>
      <c r="J40" s="3308"/>
      <c r="K40" s="3309"/>
      <c r="L40" s="3310"/>
      <c r="M40" s="49"/>
      <c r="N40" s="2355"/>
      <c r="O40" s="2332"/>
      <c r="P40" s="3311"/>
      <c r="Q40" s="1"/>
      <c r="S40" s="3877" t="s">
        <v>872</v>
      </c>
      <c r="T40" s="5277"/>
      <c r="U40" s="5278"/>
      <c r="V40" s="3312"/>
      <c r="W40" s="3313"/>
      <c r="X40" s="2640"/>
      <c r="Y40" s="5328"/>
      <c r="Z40" s="5329"/>
      <c r="AA40" s="5330"/>
      <c r="AB40" s="3308"/>
      <c r="AC40" s="3314"/>
      <c r="AD40" s="3310"/>
      <c r="AE40" s="49"/>
      <c r="AF40" s="3315"/>
      <c r="AG40" s="2332"/>
      <c r="AH40" s="3311"/>
      <c r="AI40" s="1"/>
      <c r="AJ40" s="2448"/>
    </row>
    <row r="41" spans="1:36" ht="24" customHeight="1" thickBot="1">
      <c r="A41" s="3121" t="s">
        <v>125</v>
      </c>
      <c r="B41" s="5245">
        <f>SUM(B26:B40)</f>
        <v>84</v>
      </c>
      <c r="C41" s="5246"/>
      <c r="D41" s="2274">
        <f>SUM(D26:D40)</f>
        <v>52</v>
      </c>
      <c r="E41" s="2275"/>
      <c r="F41" s="2114"/>
      <c r="G41" s="5298"/>
      <c r="H41" s="5299"/>
      <c r="I41" s="5300"/>
      <c r="J41" s="3182">
        <f>SUM(J26:J39)</f>
        <v>120</v>
      </c>
      <c r="K41" s="3162">
        <f>SUM(K26:K39)</f>
        <v>145</v>
      </c>
      <c r="L41" s="3159"/>
      <c r="M41" s="3116"/>
      <c r="N41" s="3169">
        <f>SUM(N26:N39)</f>
        <v>33</v>
      </c>
      <c r="O41" s="2556">
        <f>SUM(O26:O39)</f>
        <v>71</v>
      </c>
      <c r="P41" s="2555"/>
      <c r="Q41" s="1"/>
      <c r="S41" s="3121" t="s">
        <v>125</v>
      </c>
      <c r="T41" s="5310">
        <f>SUM(T26:T39)</f>
        <v>0</v>
      </c>
      <c r="U41" s="5311"/>
      <c r="V41" s="5331"/>
      <c r="W41" s="5332"/>
      <c r="X41" s="2276"/>
      <c r="Y41" s="5298"/>
      <c r="Z41" s="5299"/>
      <c r="AA41" s="5300"/>
      <c r="AB41" s="3158"/>
      <c r="AC41" s="3162">
        <f>SUM(AC26:AC39)</f>
        <v>155</v>
      </c>
      <c r="AD41" s="3159"/>
      <c r="AE41" s="3116"/>
      <c r="AF41" s="2824"/>
      <c r="AG41" s="2556">
        <f>SUM(AG26:AG39)</f>
        <v>31</v>
      </c>
      <c r="AH41" s="2555"/>
      <c r="AI41" s="1"/>
      <c r="AJ41" s="3"/>
    </row>
    <row r="42" spans="1:36" ht="15">
      <c r="A42" s="3163" t="s">
        <v>126</v>
      </c>
      <c r="B42" s="5268"/>
      <c r="C42" s="4888"/>
      <c r="D42" s="1642"/>
      <c r="E42" s="59"/>
      <c r="F42" s="60"/>
      <c r="G42" s="5272"/>
      <c r="H42" s="5273"/>
      <c r="I42" s="5274"/>
      <c r="J42" s="3181"/>
      <c r="K42" s="3127"/>
      <c r="L42" s="3157"/>
      <c r="M42" s="3116"/>
      <c r="N42" s="2552"/>
      <c r="O42" s="2553"/>
      <c r="P42" s="2554"/>
      <c r="Q42" s="1"/>
      <c r="S42" s="3163" t="s">
        <v>126</v>
      </c>
      <c r="T42" s="5268"/>
      <c r="U42" s="4888"/>
      <c r="V42" s="5095"/>
      <c r="W42" s="5083"/>
      <c r="X42" s="2261"/>
      <c r="Y42" s="5301"/>
      <c r="Z42" s="4209"/>
      <c r="AA42" s="5302"/>
      <c r="AB42" s="3117"/>
      <c r="AC42" s="3115"/>
      <c r="AD42" s="3157"/>
      <c r="AE42" s="3116"/>
      <c r="AF42" s="2552"/>
      <c r="AG42" s="2553"/>
      <c r="AH42" s="2554"/>
      <c r="AI42" s="1"/>
      <c r="AJ42" s="3"/>
    </row>
    <row r="43" spans="1:36" ht="15">
      <c r="A43" s="1648" t="s">
        <v>97</v>
      </c>
      <c r="B43" s="4213"/>
      <c r="C43" s="4202"/>
      <c r="D43" s="1638"/>
      <c r="E43" s="64"/>
      <c r="F43" s="60"/>
      <c r="G43" s="5262"/>
      <c r="H43" s="5263"/>
      <c r="I43" s="5264"/>
      <c r="J43" s="3155"/>
      <c r="K43" s="1651"/>
      <c r="L43" s="3148"/>
      <c r="M43" s="3116"/>
      <c r="N43" s="2546"/>
      <c r="O43" s="2548"/>
      <c r="P43" s="2550"/>
      <c r="Q43" s="1"/>
      <c r="S43" s="1648" t="s">
        <v>97</v>
      </c>
      <c r="T43" s="4213"/>
      <c r="U43" s="4202"/>
      <c r="V43" s="4212"/>
      <c r="W43" s="4769"/>
      <c r="X43" s="2261"/>
      <c r="Y43" s="5317"/>
      <c r="Z43" s="4286"/>
      <c r="AA43" s="5318"/>
      <c r="AB43" s="3155"/>
      <c r="AC43" s="1651"/>
      <c r="AD43" s="3148"/>
      <c r="AE43" s="3116"/>
      <c r="AF43" s="2546"/>
      <c r="AG43" s="2548"/>
      <c r="AH43" s="2550"/>
      <c r="AI43" s="1"/>
      <c r="AJ43" s="3"/>
    </row>
    <row r="44" spans="1:36" ht="13.5" thickBot="1">
      <c r="A44" s="2757"/>
      <c r="B44" s="4848"/>
      <c r="C44" s="4805"/>
      <c r="D44" s="1639"/>
      <c r="E44" s="73"/>
      <c r="F44" s="60"/>
      <c r="G44" s="5269"/>
      <c r="H44" s="5270"/>
      <c r="I44" s="5271"/>
      <c r="J44" s="3156"/>
      <c r="K44" s="3149"/>
      <c r="L44" s="3150"/>
      <c r="M44" s="3116"/>
      <c r="N44" s="2547"/>
      <c r="O44" s="2549"/>
      <c r="P44" s="2551"/>
      <c r="Q44" s="1"/>
      <c r="S44" s="2757"/>
      <c r="T44" s="4848"/>
      <c r="U44" s="4805"/>
      <c r="V44" s="4948"/>
      <c r="W44" s="5190"/>
      <c r="X44" s="2261"/>
      <c r="Y44" s="5319"/>
      <c r="Z44" s="5320"/>
      <c r="AA44" s="5321"/>
      <c r="AB44" s="3156"/>
      <c r="AC44" s="3149"/>
      <c r="AD44" s="3150"/>
      <c r="AE44" s="3116"/>
      <c r="AF44" s="2547"/>
      <c r="AG44" s="2549"/>
      <c r="AH44" s="2551"/>
      <c r="AI44" s="1"/>
      <c r="AJ44" s="3"/>
    </row>
    <row r="45" spans="1:36">
      <c r="A45" s="2"/>
      <c r="B45" s="3"/>
      <c r="C45" s="3"/>
      <c r="D45" s="3"/>
      <c r="E45" s="3"/>
      <c r="F45" s="3"/>
      <c r="G45" s="3"/>
      <c r="H45" s="3"/>
      <c r="I45" s="3"/>
      <c r="J45" s="2448"/>
      <c r="K45" s="2448"/>
      <c r="L45" s="2448"/>
      <c r="M45" s="2448"/>
      <c r="N45" s="3"/>
      <c r="O45" s="3"/>
      <c r="P45" s="3"/>
      <c r="Q45" s="1"/>
      <c r="S45" s="2"/>
      <c r="T45" s="2268"/>
      <c r="U45" s="2268"/>
      <c r="V45" s="2268"/>
      <c r="W45" s="2268"/>
      <c r="X45" s="2268"/>
      <c r="Y45" s="2268"/>
      <c r="Z45" s="2268"/>
      <c r="AA45" s="2268"/>
      <c r="AB45" s="2448"/>
      <c r="AC45" s="2448"/>
      <c r="AD45" s="2448"/>
      <c r="AE45" s="2448"/>
      <c r="AF45" s="2268"/>
      <c r="AG45" s="2268"/>
      <c r="AH45" s="2268"/>
      <c r="AI45" s="1"/>
      <c r="AJ45" s="3"/>
    </row>
    <row r="46" spans="1:36" ht="19.5" thickBot="1">
      <c r="A46" s="1640"/>
      <c r="B46" s="1641"/>
      <c r="C46" s="1641"/>
      <c r="D46" s="1641"/>
      <c r="E46" s="1641"/>
      <c r="F46" s="1641"/>
      <c r="G46" s="1641"/>
      <c r="H46" s="75" t="s">
        <v>100</v>
      </c>
      <c r="I46" s="75"/>
      <c r="J46" s="75"/>
      <c r="K46" s="75"/>
      <c r="L46" s="75"/>
      <c r="M46" s="75"/>
      <c r="N46" s="75"/>
      <c r="O46" s="75"/>
      <c r="P46" s="75"/>
      <c r="Q46" s="1647"/>
      <c r="S46" s="2263"/>
      <c r="T46" s="2264"/>
      <c r="U46" s="2264"/>
      <c r="V46" s="2264"/>
      <c r="W46" s="2264"/>
      <c r="X46" s="2264"/>
      <c r="Y46" s="2264"/>
      <c r="Z46" s="75" t="s">
        <v>100</v>
      </c>
      <c r="AA46" s="75"/>
      <c r="AB46" s="75"/>
      <c r="AC46" s="75"/>
      <c r="AD46" s="75"/>
      <c r="AE46" s="75"/>
      <c r="AF46" s="75"/>
      <c r="AG46" s="75"/>
      <c r="AH46" s="75"/>
      <c r="AI46" s="1647"/>
      <c r="AJ46" s="3"/>
    </row>
    <row r="47" spans="1:36">
      <c r="A47" s="3"/>
      <c r="B47" s="3"/>
      <c r="C47" s="3"/>
      <c r="D47" s="3"/>
      <c r="E47" s="3"/>
      <c r="F47" s="3"/>
      <c r="G47" s="3"/>
      <c r="H47" s="3"/>
      <c r="I47" s="3"/>
      <c r="J47" s="2448"/>
      <c r="K47" s="2448"/>
      <c r="L47" s="2448"/>
      <c r="M47" s="2448"/>
      <c r="N47" s="3"/>
      <c r="O47" s="3"/>
      <c r="P47" s="3"/>
      <c r="Q47" s="3"/>
      <c r="S47" s="3"/>
      <c r="T47" s="3"/>
      <c r="U47" s="3"/>
      <c r="V47" s="3"/>
      <c r="W47" s="3"/>
      <c r="X47" s="3"/>
      <c r="Y47" s="3"/>
      <c r="Z47" s="3"/>
      <c r="AA47" s="3"/>
      <c r="AB47" s="2448"/>
      <c r="AC47" s="2448"/>
      <c r="AD47" s="2448"/>
      <c r="AE47" s="2448"/>
      <c r="AF47" s="3"/>
      <c r="AG47" s="3"/>
      <c r="AH47" s="3"/>
      <c r="AI47" s="3"/>
    </row>
  </sheetData>
  <mergeCells count="212">
    <mergeCell ref="V41:W41"/>
    <mergeCell ref="N24:P24"/>
    <mergeCell ref="G25:I25"/>
    <mergeCell ref="G26:I26"/>
    <mergeCell ref="G27:I27"/>
    <mergeCell ref="G28:I28"/>
    <mergeCell ref="G34:I34"/>
    <mergeCell ref="G30:I30"/>
    <mergeCell ref="T26:U26"/>
    <mergeCell ref="T27:U27"/>
    <mergeCell ref="T28:U28"/>
    <mergeCell ref="T29:U29"/>
    <mergeCell ref="T30:U30"/>
    <mergeCell ref="T31:U31"/>
    <mergeCell ref="T32:U32"/>
    <mergeCell ref="T33:U33"/>
    <mergeCell ref="T34:U34"/>
    <mergeCell ref="T40:U40"/>
    <mergeCell ref="Y43:AA43"/>
    <mergeCell ref="Y44:AA44"/>
    <mergeCell ref="Z20:AA20"/>
    <mergeCell ref="Y39:AA39"/>
    <mergeCell ref="Y36:AA36"/>
    <mergeCell ref="Y37:AA37"/>
    <mergeCell ref="Y38:AA38"/>
    <mergeCell ref="Y35:AA35"/>
    <mergeCell ref="Z23:AA23"/>
    <mergeCell ref="Y34:AA34"/>
    <mergeCell ref="Y40:AA40"/>
    <mergeCell ref="Z15:AB16"/>
    <mergeCell ref="Z17:AB17"/>
    <mergeCell ref="Z9:AB9"/>
    <mergeCell ref="G39:I39"/>
    <mergeCell ref="Y41:AA41"/>
    <mergeCell ref="Y42:AA42"/>
    <mergeCell ref="Y24:AD24"/>
    <mergeCell ref="Y25:AA25"/>
    <mergeCell ref="Y26:AA26"/>
    <mergeCell ref="Y27:AA27"/>
    <mergeCell ref="Y28:AA28"/>
    <mergeCell ref="Y29:AA29"/>
    <mergeCell ref="Y30:AA30"/>
    <mergeCell ref="Y31:AA31"/>
    <mergeCell ref="Y32:AA32"/>
    <mergeCell ref="Y33:AA33"/>
    <mergeCell ref="G41:I41"/>
    <mergeCell ref="Z10:AB10"/>
    <mergeCell ref="Z11:AB11"/>
    <mergeCell ref="Z21:AA21"/>
    <mergeCell ref="T39:U39"/>
    <mergeCell ref="T41:U41"/>
    <mergeCell ref="V25:W25"/>
    <mergeCell ref="G38:I38"/>
    <mergeCell ref="AF24:AH24"/>
    <mergeCell ref="S24:W24"/>
    <mergeCell ref="AE6:AG11"/>
    <mergeCell ref="A22:B22"/>
    <mergeCell ref="G24:L24"/>
    <mergeCell ref="AH7:AI7"/>
    <mergeCell ref="AH8:AI8"/>
    <mergeCell ref="W23:X23"/>
    <mergeCell ref="T9:V9"/>
    <mergeCell ref="AH9:AI9"/>
    <mergeCell ref="Z6:AB6"/>
    <mergeCell ref="Z7:AB7"/>
    <mergeCell ref="Z8:AB8"/>
    <mergeCell ref="W7:Y7"/>
    <mergeCell ref="T8:V8"/>
    <mergeCell ref="W8:Y8"/>
    <mergeCell ref="T10:V10"/>
    <mergeCell ref="W10:Y10"/>
    <mergeCell ref="P8:Q8"/>
    <mergeCell ref="E9:G9"/>
    <mergeCell ref="P9:Q9"/>
    <mergeCell ref="T7:V7"/>
    <mergeCell ref="Z19:AA19"/>
    <mergeCell ref="Z13:AB14"/>
    <mergeCell ref="S1:AI2"/>
    <mergeCell ref="S3:S4"/>
    <mergeCell ref="AF3:AI4"/>
    <mergeCell ref="T5:V5"/>
    <mergeCell ref="W5:Y5"/>
    <mergeCell ref="AF5:AG5"/>
    <mergeCell ref="AH5:AI5"/>
    <mergeCell ref="AH6:AI6"/>
    <mergeCell ref="Z5:AB5"/>
    <mergeCell ref="T6:V6"/>
    <mergeCell ref="W6:Y6"/>
    <mergeCell ref="W9:Y9"/>
    <mergeCell ref="B15:D16"/>
    <mergeCell ref="E15:G16"/>
    <mergeCell ref="S15:S16"/>
    <mergeCell ref="T15:V16"/>
    <mergeCell ref="E22:F22"/>
    <mergeCell ref="A23:B23"/>
    <mergeCell ref="C23:D23"/>
    <mergeCell ref="E13:G14"/>
    <mergeCell ref="S13:S14"/>
    <mergeCell ref="T13:V14"/>
    <mergeCell ref="A13:A14"/>
    <mergeCell ref="B13:D14"/>
    <mergeCell ref="E21:F21"/>
    <mergeCell ref="B17:D17"/>
    <mergeCell ref="E17:G17"/>
    <mergeCell ref="T17:V17"/>
    <mergeCell ref="H13:J14"/>
    <mergeCell ref="H15:J16"/>
    <mergeCell ref="H17:J17"/>
    <mergeCell ref="U23:V23"/>
    <mergeCell ref="W17:Y17"/>
    <mergeCell ref="H21:I21"/>
    <mergeCell ref="G43:I43"/>
    <mergeCell ref="G35:I35"/>
    <mergeCell ref="T42:U42"/>
    <mergeCell ref="G44:I44"/>
    <mergeCell ref="G42:I42"/>
    <mergeCell ref="B42:C42"/>
    <mergeCell ref="B43:C43"/>
    <mergeCell ref="B44:C44"/>
    <mergeCell ref="B39:C39"/>
    <mergeCell ref="B40:C40"/>
    <mergeCell ref="B35:C35"/>
    <mergeCell ref="B36:C36"/>
    <mergeCell ref="B37:C37"/>
    <mergeCell ref="B38:C38"/>
    <mergeCell ref="B34:C34"/>
    <mergeCell ref="G31:I31"/>
    <mergeCell ref="G32:I32"/>
    <mergeCell ref="G33:I33"/>
    <mergeCell ref="B41:C41"/>
    <mergeCell ref="G29:I29"/>
    <mergeCell ref="G36:I36"/>
    <mergeCell ref="G37:I37"/>
    <mergeCell ref="E5:G5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C22:D22"/>
    <mergeCell ref="A24:E24"/>
    <mergeCell ref="N5:O5"/>
    <mergeCell ref="P5:Q5"/>
    <mergeCell ref="B7:D7"/>
    <mergeCell ref="E7:G7"/>
    <mergeCell ref="E8:G8"/>
    <mergeCell ref="B6:D6"/>
    <mergeCell ref="E6:G6"/>
    <mergeCell ref="H5:J5"/>
    <mergeCell ref="N6:O11"/>
    <mergeCell ref="P10:Q10"/>
    <mergeCell ref="B11:D11"/>
    <mergeCell ref="E11:G11"/>
    <mergeCell ref="H6:J6"/>
    <mergeCell ref="H7:J7"/>
    <mergeCell ref="H8:J8"/>
    <mergeCell ref="H9:J9"/>
    <mergeCell ref="H10:J10"/>
    <mergeCell ref="H11:J11"/>
    <mergeCell ref="P7:Q7"/>
    <mergeCell ref="A1:Q2"/>
    <mergeCell ref="A3:A4"/>
    <mergeCell ref="A21:B21"/>
    <mergeCell ref="S21:T21"/>
    <mergeCell ref="S23:T23"/>
    <mergeCell ref="B8:D8"/>
    <mergeCell ref="P6:Q6"/>
    <mergeCell ref="E23:F23"/>
    <mergeCell ref="H23:I23"/>
    <mergeCell ref="C21:D21"/>
    <mergeCell ref="A19:B19"/>
    <mergeCell ref="C19:D19"/>
    <mergeCell ref="E19:F19"/>
    <mergeCell ref="H19:I19"/>
    <mergeCell ref="A20:B20"/>
    <mergeCell ref="C20:D20"/>
    <mergeCell ref="E20:F20"/>
    <mergeCell ref="H20:I20"/>
    <mergeCell ref="B10:D10"/>
    <mergeCell ref="E10:G10"/>
    <mergeCell ref="N3:Q4"/>
    <mergeCell ref="B5:D5"/>
    <mergeCell ref="B9:D9"/>
    <mergeCell ref="A15:A16"/>
    <mergeCell ref="V44:W44"/>
    <mergeCell ref="AH10:AI10"/>
    <mergeCell ref="T11:V11"/>
    <mergeCell ref="W11:Y11"/>
    <mergeCell ref="AH11:AI11"/>
    <mergeCell ref="V26:W26"/>
    <mergeCell ref="V27:W27"/>
    <mergeCell ref="U21:V21"/>
    <mergeCell ref="V28:W28"/>
    <mergeCell ref="V39:W39"/>
    <mergeCell ref="S19:T19"/>
    <mergeCell ref="U19:V19"/>
    <mergeCell ref="S20:T20"/>
    <mergeCell ref="U20:V20"/>
    <mergeCell ref="W15:Y16"/>
    <mergeCell ref="W13:Y14"/>
    <mergeCell ref="X19:Y19"/>
    <mergeCell ref="V42:W42"/>
    <mergeCell ref="V43:W43"/>
    <mergeCell ref="X20:Y20"/>
    <mergeCell ref="X21:Y21"/>
    <mergeCell ref="T43:U43"/>
    <mergeCell ref="T44:U44"/>
    <mergeCell ref="T25:U25"/>
  </mergeCells>
  <pageMargins left="0.19685039370078741" right="0.2" top="0.19685039370078741" bottom="0.31496062992125984" header="0.31496062992125984" footer="0.31496062992125984"/>
  <pageSetup paperSize="9" scale="80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Лист55"/>
  <dimension ref="A1:W83"/>
  <sheetViews>
    <sheetView workbookViewId="0">
      <selection activeCell="I35" sqref="A1:K35"/>
    </sheetView>
  </sheetViews>
  <sheetFormatPr defaultRowHeight="12.75"/>
  <cols>
    <col min="1" max="1" width="34.42578125" customWidth="1"/>
    <col min="2" max="2" width="9.7109375" customWidth="1"/>
    <col min="3" max="3" width="8.140625" hidden="1" customWidth="1"/>
    <col min="4" max="4" width="9" customWidth="1"/>
    <col min="5" max="5" width="9.85546875" customWidth="1"/>
    <col min="6" max="6" width="9.140625" customWidth="1"/>
    <col min="7" max="8" width="10.28515625" customWidth="1"/>
    <col min="9" max="10" width="7.5703125" customWidth="1"/>
    <col min="11" max="11" width="18.140625" customWidth="1"/>
    <col min="13" max="13" width="34.42578125" customWidth="1"/>
    <col min="14" max="14" width="8.140625" customWidth="1"/>
    <col min="15" max="15" width="7.5703125" customWidth="1"/>
    <col min="16" max="16" width="6.42578125" customWidth="1"/>
    <col min="17" max="17" width="9.5703125" customWidth="1"/>
    <col min="18" max="18" width="9.140625" customWidth="1"/>
    <col min="19" max="20" width="10.28515625" customWidth="1"/>
    <col min="21" max="22" width="7.5703125" customWidth="1"/>
    <col min="23" max="23" width="16.7109375" customWidth="1"/>
  </cols>
  <sheetData>
    <row r="1" spans="1:23" ht="62.25" thickBot="1">
      <c r="A1" s="1542">
        <f>'Оз 5;30'!B2</f>
        <v>44606</v>
      </c>
      <c r="B1" s="5384" t="s">
        <v>864</v>
      </c>
      <c r="C1" s="5385"/>
      <c r="D1" s="5385"/>
      <c r="E1" s="5385"/>
      <c r="F1" s="5385"/>
      <c r="G1" s="5385"/>
      <c r="H1" s="5385"/>
      <c r="I1" s="5385"/>
      <c r="J1" s="5385"/>
      <c r="K1" s="1540">
        <v>1</v>
      </c>
      <c r="M1" s="3844">
        <f>A1</f>
        <v>44606</v>
      </c>
      <c r="N1" s="5370" t="s">
        <v>864</v>
      </c>
      <c r="O1" s="5371"/>
      <c r="P1" s="5371"/>
      <c r="Q1" s="5371"/>
      <c r="R1" s="5371"/>
      <c r="S1" s="5371"/>
      <c r="T1" s="5371"/>
      <c r="U1" s="5371"/>
      <c r="V1" s="5371"/>
      <c r="W1" s="3845">
        <v>2</v>
      </c>
    </row>
    <row r="2" spans="1:23" ht="15.75">
      <c r="A2" s="5213"/>
      <c r="B2" s="5228"/>
      <c r="C2" s="5228"/>
      <c r="D2" s="5228"/>
      <c r="E2" s="5228"/>
      <c r="F2" s="5228"/>
      <c r="G2" s="5228"/>
      <c r="H2" s="5228"/>
      <c r="I2" s="5373"/>
      <c r="J2" s="5373"/>
      <c r="K2" s="1"/>
      <c r="M2" s="5210"/>
      <c r="N2" s="5230"/>
      <c r="O2" s="5230"/>
      <c r="P2" s="5230"/>
      <c r="Q2" s="5230"/>
      <c r="R2" s="5230"/>
      <c r="S2" s="5230"/>
      <c r="T2" s="5230"/>
      <c r="U2" s="5372"/>
      <c r="V2" s="5372"/>
      <c r="W2" s="7"/>
    </row>
    <row r="3" spans="1:23" ht="21">
      <c r="A3" s="5213"/>
      <c r="B3" s="332"/>
      <c r="C3" s="5374"/>
      <c r="D3" s="5374"/>
      <c r="E3" s="332"/>
      <c r="F3" s="332"/>
      <c r="G3" s="332"/>
      <c r="H3" s="332"/>
      <c r="I3" s="5373"/>
      <c r="J3" s="5373"/>
      <c r="K3" s="1"/>
      <c r="M3" s="5213"/>
      <c r="N3" s="332"/>
      <c r="O3" s="5374"/>
      <c r="P3" s="5374"/>
      <c r="Q3" s="332"/>
      <c r="R3" s="332"/>
      <c r="S3" s="332"/>
      <c r="T3" s="332"/>
      <c r="U3" s="5373"/>
      <c r="V3" s="5373"/>
      <c r="W3" s="1"/>
    </row>
    <row r="4" spans="1:23" ht="23.25">
      <c r="A4" s="3846"/>
      <c r="B4" s="5367"/>
      <c r="C4" s="5367"/>
      <c r="D4" s="5367"/>
      <c r="E4" s="5368"/>
      <c r="F4" s="5368"/>
      <c r="G4" s="5369"/>
      <c r="H4" s="5369"/>
      <c r="I4" s="4541"/>
      <c r="J4" s="4541"/>
      <c r="K4" s="1"/>
      <c r="M4" s="3846"/>
      <c r="N4" s="5367"/>
      <c r="O4" s="5367"/>
      <c r="P4" s="5367"/>
      <c r="Q4" s="5368"/>
      <c r="R4" s="5368"/>
      <c r="S4" s="5369"/>
      <c r="T4" s="5369"/>
      <c r="U4" s="4541"/>
      <c r="V4" s="4541"/>
      <c r="W4" s="1"/>
    </row>
    <row r="5" spans="1:23" ht="23.25">
      <c r="A5" s="3846"/>
      <c r="B5" s="4562"/>
      <c r="C5" s="4562"/>
      <c r="D5" s="4562"/>
      <c r="E5" s="5345"/>
      <c r="F5" s="5345"/>
      <c r="G5" s="5345"/>
      <c r="H5" s="5345"/>
      <c r="I5" s="4541"/>
      <c r="J5" s="4541"/>
      <c r="K5" s="1"/>
      <c r="M5" s="3846"/>
      <c r="N5" s="4562"/>
      <c r="O5" s="4562"/>
      <c r="P5" s="4562"/>
      <c r="Q5" s="5345"/>
      <c r="R5" s="5345"/>
      <c r="S5" s="5345"/>
      <c r="T5" s="5345"/>
      <c r="U5" s="4541"/>
      <c r="V5" s="4541"/>
      <c r="W5" s="1"/>
    </row>
    <row r="6" spans="1:23" ht="23.25">
      <c r="A6" s="3846"/>
      <c r="B6" s="4562"/>
      <c r="C6" s="4562"/>
      <c r="D6" s="4562"/>
      <c r="E6" s="5345"/>
      <c r="F6" s="5345"/>
      <c r="G6" s="5345"/>
      <c r="H6" s="5345"/>
      <c r="I6" s="4541"/>
      <c r="J6" s="4541"/>
      <c r="K6" s="1"/>
      <c r="M6" s="3846"/>
      <c r="N6" s="4562"/>
      <c r="O6" s="4562"/>
      <c r="P6" s="4562"/>
      <c r="Q6" s="5345"/>
      <c r="R6" s="5345"/>
      <c r="S6" s="5345"/>
      <c r="T6" s="5345"/>
      <c r="U6" s="3792"/>
      <c r="V6" s="3792"/>
      <c r="W6" s="1"/>
    </row>
    <row r="7" spans="1:23" ht="23.25">
      <c r="A7" s="3385"/>
      <c r="B7" s="4548"/>
      <c r="C7" s="4548"/>
      <c r="D7" s="4548"/>
      <c r="E7" s="5368"/>
      <c r="F7" s="5368"/>
      <c r="G7" s="5368"/>
      <c r="H7" s="5368"/>
      <c r="I7" s="4541"/>
      <c r="J7" s="4541"/>
      <c r="K7" s="1"/>
      <c r="M7" s="3385"/>
      <c r="N7" s="4548"/>
      <c r="O7" s="4548"/>
      <c r="P7" s="4548"/>
      <c r="Q7" s="5368"/>
      <c r="R7" s="5368"/>
      <c r="S7" s="5368"/>
      <c r="T7" s="5368"/>
      <c r="U7" s="4541"/>
      <c r="V7" s="4541"/>
      <c r="W7" s="1"/>
    </row>
    <row r="8" spans="1:23" ht="24" thickBot="1">
      <c r="A8" s="3385"/>
      <c r="B8" s="4548"/>
      <c r="C8" s="4548"/>
      <c r="D8" s="4548"/>
      <c r="E8" s="4549"/>
      <c r="F8" s="4549"/>
      <c r="G8" s="4549"/>
      <c r="H8" s="4549"/>
      <c r="I8" s="4541"/>
      <c r="J8" s="4541"/>
      <c r="K8" s="1"/>
      <c r="M8" s="3847"/>
      <c r="N8" s="5360"/>
      <c r="O8" s="5360"/>
      <c r="P8" s="5360"/>
      <c r="Q8" s="5361"/>
      <c r="R8" s="5361"/>
      <c r="S8" s="4549"/>
      <c r="T8" s="4549"/>
      <c r="U8" s="4541"/>
      <c r="V8" s="4541"/>
      <c r="W8" s="1"/>
    </row>
    <row r="9" spans="1:23">
      <c r="A9" s="5366" t="s">
        <v>75</v>
      </c>
      <c r="B9" s="4542"/>
      <c r="C9" s="4543"/>
      <c r="D9" s="4543"/>
      <c r="E9" s="4543"/>
      <c r="F9" s="4544"/>
      <c r="G9" s="5365"/>
      <c r="H9" s="5365"/>
      <c r="I9" s="4507"/>
      <c r="J9" s="4507"/>
      <c r="K9" s="4515"/>
      <c r="M9" s="5362" t="s">
        <v>75</v>
      </c>
      <c r="N9" s="5364"/>
      <c r="O9" s="4507"/>
      <c r="P9" s="4507"/>
      <c r="Q9" s="4507"/>
      <c r="R9" s="4515"/>
      <c r="S9" s="5365"/>
      <c r="T9" s="5365"/>
      <c r="U9" s="4507"/>
      <c r="V9" s="4507"/>
      <c r="W9" s="4515"/>
    </row>
    <row r="10" spans="1:23" ht="13.5" thickBot="1">
      <c r="A10" s="5363"/>
      <c r="B10" s="4545"/>
      <c r="C10" s="4546"/>
      <c r="D10" s="4546"/>
      <c r="E10" s="4546"/>
      <c r="F10" s="4547"/>
      <c r="G10" s="5365"/>
      <c r="H10" s="5365"/>
      <c r="I10" s="4507"/>
      <c r="J10" s="4507"/>
      <c r="K10" s="4515"/>
      <c r="M10" s="5363"/>
      <c r="N10" s="4545"/>
      <c r="O10" s="4546"/>
      <c r="P10" s="4546"/>
      <c r="Q10" s="4546"/>
      <c r="R10" s="4547"/>
      <c r="S10" s="5365"/>
      <c r="T10" s="5365"/>
      <c r="U10" s="4507"/>
      <c r="V10" s="4507"/>
      <c r="W10" s="4515"/>
    </row>
    <row r="11" spans="1:23" ht="12.75" customHeight="1">
      <c r="A11" s="5366" t="s">
        <v>76</v>
      </c>
      <c r="B11" s="4542"/>
      <c r="C11" s="4543"/>
      <c r="D11" s="4543"/>
      <c r="E11" s="4543"/>
      <c r="F11" s="4544"/>
      <c r="G11" s="5379"/>
      <c r="H11" s="5365"/>
      <c r="I11" s="5365"/>
      <c r="J11" s="1547"/>
      <c r="K11" s="1548"/>
      <c r="M11" s="5366" t="s">
        <v>76</v>
      </c>
      <c r="N11" s="4542"/>
      <c r="O11" s="4543"/>
      <c r="P11" s="4543"/>
      <c r="Q11" s="4543"/>
      <c r="R11" s="4544"/>
      <c r="S11" s="5228"/>
      <c r="T11" s="5228"/>
      <c r="U11" s="4507"/>
      <c r="V11" s="4507"/>
      <c r="W11" s="4515"/>
    </row>
    <row r="12" spans="1:23" ht="13.5" customHeight="1" thickBot="1">
      <c r="A12" s="5363"/>
      <c r="B12" s="4545"/>
      <c r="C12" s="4546"/>
      <c r="D12" s="4546"/>
      <c r="E12" s="4546"/>
      <c r="F12" s="4547"/>
      <c r="G12" s="5380"/>
      <c r="H12" s="5381"/>
      <c r="I12" s="5381"/>
      <c r="J12" s="1549"/>
      <c r="K12" s="1550"/>
      <c r="M12" s="5363"/>
      <c r="N12" s="4545"/>
      <c r="O12" s="4546"/>
      <c r="P12" s="4546"/>
      <c r="Q12" s="4546"/>
      <c r="R12" s="4547"/>
      <c r="S12" s="5228"/>
      <c r="T12" s="5228"/>
      <c r="U12" s="4546"/>
      <c r="V12" s="4546"/>
      <c r="W12" s="4547"/>
    </row>
    <row r="13" spans="1:23" ht="12.75" customHeight="1">
      <c r="A13" s="5234" t="s">
        <v>77</v>
      </c>
      <c r="B13" s="5130">
        <v>0.47916666666666669</v>
      </c>
      <c r="C13" s="5079">
        <v>0.66666666666666663</v>
      </c>
      <c r="D13" s="5377">
        <v>0.8125</v>
      </c>
      <c r="E13" s="5375" t="s">
        <v>350</v>
      </c>
      <c r="F13" s="5375" t="s">
        <v>79</v>
      </c>
      <c r="G13" s="5339" t="s">
        <v>798</v>
      </c>
      <c r="H13" s="5339" t="s">
        <v>797</v>
      </c>
      <c r="I13" s="5377"/>
      <c r="J13" s="2448"/>
      <c r="K13" s="1"/>
      <c r="M13" s="5234" t="s">
        <v>77</v>
      </c>
      <c r="N13" s="5130">
        <v>0</v>
      </c>
      <c r="O13" s="5354">
        <v>0.22916666666666666</v>
      </c>
      <c r="P13" s="5356" t="s">
        <v>350</v>
      </c>
      <c r="Q13" s="4956" t="s">
        <v>78</v>
      </c>
      <c r="R13" s="4956" t="s">
        <v>79</v>
      </c>
      <c r="S13" s="5339" t="s">
        <v>795</v>
      </c>
      <c r="T13" s="5358" t="s">
        <v>796</v>
      </c>
      <c r="U13" s="2448"/>
      <c r="V13" s="2448"/>
      <c r="W13" s="1"/>
    </row>
    <row r="14" spans="1:23" ht="17.25" customHeight="1" thickBot="1">
      <c r="A14" s="5238"/>
      <c r="B14" s="5353"/>
      <c r="C14" s="5382"/>
      <c r="D14" s="5383"/>
      <c r="E14" s="5376"/>
      <c r="F14" s="5376"/>
      <c r="G14" s="5340"/>
      <c r="H14" s="5340"/>
      <c r="I14" s="5378"/>
      <c r="J14" s="2448"/>
      <c r="K14" s="1"/>
      <c r="M14" s="5238"/>
      <c r="N14" s="5353"/>
      <c r="O14" s="5355"/>
      <c r="P14" s="5357"/>
      <c r="Q14" s="5281"/>
      <c r="R14" s="5281"/>
      <c r="S14" s="5340"/>
      <c r="T14" s="5359"/>
      <c r="U14" s="2448"/>
      <c r="V14" s="2448"/>
      <c r="W14" s="1"/>
    </row>
    <row r="15" spans="1:23" ht="26.25">
      <c r="A15" s="400" t="str">
        <f>'Оз 5;30'!G1</f>
        <v>Оазис  Ай - Пери</v>
      </c>
      <c r="B15" s="3265">
        <f>'Оз 13;00'!F6</f>
        <v>320</v>
      </c>
      <c r="C15" s="3796">
        <f>'Оз 16,00'!F5</f>
        <v>0</v>
      </c>
      <c r="D15" s="3796">
        <f>'Оз 19;00'!F6</f>
        <v>300</v>
      </c>
      <c r="E15" s="3266"/>
      <c r="F15" s="3267"/>
      <c r="G15" s="3264">
        <f>'Оз 13;00'!F17</f>
        <v>0</v>
      </c>
      <c r="H15" s="3261">
        <f>'Оз 19;00'!F17</f>
        <v>1</v>
      </c>
      <c r="I15" s="1551"/>
      <c r="J15" s="2448"/>
      <c r="K15" s="1"/>
      <c r="M15" s="400" t="str">
        <f>A15</f>
        <v>Оазис  Ай - Пери</v>
      </c>
      <c r="N15" s="3254"/>
      <c r="O15" s="3801">
        <f>'Оз 5;30'!F6</f>
        <v>300</v>
      </c>
      <c r="P15" s="1530"/>
      <c r="Q15" s="1531"/>
      <c r="R15" s="1544"/>
      <c r="S15" s="3261">
        <f>'Оз ночь'!F17</f>
        <v>0</v>
      </c>
      <c r="T15" s="3261">
        <f>'Оз 5;30'!F17</f>
        <v>1</v>
      </c>
      <c r="U15" s="2448"/>
      <c r="V15" s="2448"/>
      <c r="W15" s="1"/>
    </row>
    <row r="16" spans="1:23" ht="26.25">
      <c r="A16" s="3781" t="str">
        <f>'Оз 5;30'!Q1</f>
        <v xml:space="preserve">Оазис Бар </v>
      </c>
      <c r="B16" s="2320">
        <f>'Оз 13;00'!P6</f>
        <v>280</v>
      </c>
      <c r="C16" s="3775">
        <f>'Оз 16,00'!P5</f>
        <v>0</v>
      </c>
      <c r="D16" s="3802">
        <f>'Оз 19;00'!P6</f>
        <v>460</v>
      </c>
      <c r="E16" s="1669"/>
      <c r="F16" s="3268"/>
      <c r="G16" s="3264">
        <f>'Оз 13;00'!P17</f>
        <v>1</v>
      </c>
      <c r="H16" s="3261">
        <f>'Оз 19;00'!P17</f>
        <v>1.5</v>
      </c>
      <c r="I16" s="1583"/>
      <c r="J16" s="2448"/>
      <c r="K16" s="1"/>
      <c r="M16" s="3781" t="str">
        <f>A16</f>
        <v xml:space="preserve">Оазис Бар </v>
      </c>
      <c r="N16" s="3258"/>
      <c r="O16" s="3775">
        <f>'Оз 5;30'!P6</f>
        <v>180</v>
      </c>
      <c r="P16" s="3228"/>
      <c r="Q16" s="1532"/>
      <c r="R16" s="1545"/>
      <c r="S16" s="3261">
        <f>'Оз ночь'!P17</f>
        <v>0</v>
      </c>
      <c r="T16" s="3261">
        <f>'Оз 5;30'!P17</f>
        <v>0.5</v>
      </c>
      <c r="U16" s="2448"/>
      <c r="V16" s="2448"/>
      <c r="W16" s="1"/>
    </row>
    <row r="17" spans="1:23" ht="26.25">
      <c r="A17" s="3781" t="str">
        <f>'Оз 5;30'!AA1</f>
        <v>Оазис Фрунзе</v>
      </c>
      <c r="B17" s="2320">
        <f>'Оз 13;00'!Z6</f>
        <v>180</v>
      </c>
      <c r="C17" s="3775"/>
      <c r="D17" s="3802">
        <f>'Оз 19;00'!Z6</f>
        <v>220</v>
      </c>
      <c r="E17" s="1669"/>
      <c r="F17" s="3268"/>
      <c r="G17" s="3264">
        <f>'Оз 13;00'!Z17</f>
        <v>0</v>
      </c>
      <c r="H17" s="3261">
        <f>'Оз 19;00'!Z17</f>
        <v>0.5</v>
      </c>
      <c r="I17" s="2638"/>
      <c r="J17" s="2448"/>
      <c r="K17" s="1"/>
      <c r="M17" s="3781" t="str">
        <f>A17</f>
        <v>Оазис Фрунзе</v>
      </c>
      <c r="N17" s="3256"/>
      <c r="O17" s="3775">
        <f>'Оз 5;30'!Z6</f>
        <v>140</v>
      </c>
      <c r="P17" s="3228"/>
      <c r="Q17" s="1532"/>
      <c r="R17" s="1545"/>
      <c r="S17" s="3261">
        <f>'Оз ночь'!Z17</f>
        <v>0</v>
      </c>
      <c r="T17" s="3261">
        <f>'Оз 5;30'!Z17</f>
        <v>1</v>
      </c>
      <c r="U17" s="2448"/>
      <c r="V17" s="2448"/>
      <c r="W17" s="1"/>
    </row>
    <row r="18" spans="1:23" ht="26.25">
      <c r="A18" s="3781" t="str">
        <f>'Оз 5;30'!AU1</f>
        <v>Оазис  Весна</v>
      </c>
      <c r="B18" s="2320">
        <f>'Оз 13;00'!AT6</f>
        <v>280</v>
      </c>
      <c r="C18" s="3775">
        <f>'Оз 16,00'!AT5</f>
        <v>0</v>
      </c>
      <c r="D18" s="3802">
        <f>'Оз 19;00'!AT6</f>
        <v>260</v>
      </c>
      <c r="E18" s="1532"/>
      <c r="F18" s="3269"/>
      <c r="G18" s="3264">
        <f>'Оз 13;00'!AT17</f>
        <v>1</v>
      </c>
      <c r="H18" s="3261">
        <f>'Оз 19;00'!AT17</f>
        <v>1</v>
      </c>
      <c r="I18" s="2638"/>
      <c r="J18" s="2448"/>
      <c r="K18" s="1"/>
      <c r="M18" s="3781" t="str">
        <f t="shared" ref="M18:M22" si="0">A18</f>
        <v>Оазис  Весна</v>
      </c>
      <c r="N18" s="3256"/>
      <c r="O18" s="3775">
        <f>'Оз 5;30'!AT6</f>
        <v>240</v>
      </c>
      <c r="P18" s="3228"/>
      <c r="Q18" s="1532"/>
      <c r="R18" s="1545"/>
      <c r="S18" s="3261">
        <f>'Оз ночь'!AT17</f>
        <v>0</v>
      </c>
      <c r="T18" s="3261">
        <f>'Оз 5;30'!AT17</f>
        <v>1</v>
      </c>
      <c r="U18" s="2448"/>
      <c r="V18" s="2448"/>
      <c r="W18" s="1"/>
    </row>
    <row r="19" spans="1:23" ht="26.25">
      <c r="A19" s="3781" t="str">
        <f>'Оз 5;30'!BE1</f>
        <v>Оазис  Карпинка</v>
      </c>
      <c r="B19" s="2320">
        <f>'Оз 13;00'!BD6</f>
        <v>140</v>
      </c>
      <c r="C19" s="3775">
        <f>'Оз 16,00'!BD5</f>
        <v>0</v>
      </c>
      <c r="D19" s="3802">
        <f>'Оз 19;00'!BD6</f>
        <v>460</v>
      </c>
      <c r="E19" s="1532"/>
      <c r="F19" s="3269"/>
      <c r="G19" s="3264">
        <f>'Оз 13;00'!BD17</f>
        <v>1.5</v>
      </c>
      <c r="H19" s="3261">
        <f>'Оз 19;00'!BD17</f>
        <v>1</v>
      </c>
      <c r="I19" s="2638"/>
      <c r="J19" s="2448"/>
      <c r="K19" s="1"/>
      <c r="M19" s="3781" t="str">
        <f t="shared" si="0"/>
        <v>Оазис  Карпинка</v>
      </c>
      <c r="N19" s="3256"/>
      <c r="O19" s="3775">
        <f>'Оз 5;30'!BD6</f>
        <v>220</v>
      </c>
      <c r="P19" s="3228"/>
      <c r="Q19" s="1532"/>
      <c r="R19" s="1545"/>
      <c r="S19" s="3261">
        <f>'Оз ночь'!BD17</f>
        <v>0</v>
      </c>
      <c r="T19" s="3261">
        <f>'Оз 5;30'!BD17</f>
        <v>1</v>
      </c>
      <c r="U19" s="2448"/>
      <c r="V19" s="2448"/>
      <c r="W19" s="1"/>
    </row>
    <row r="20" spans="1:23" ht="26.25">
      <c r="A20" s="3781" t="str">
        <f>'Оз 5;30'!BO1</f>
        <v>Оазис  Восток-5</v>
      </c>
      <c r="B20" s="2320">
        <f>'Оз 13;00'!BN6</f>
        <v>0</v>
      </c>
      <c r="C20" s="3775">
        <f>'Оз 16,00'!BM5</f>
        <v>0</v>
      </c>
      <c r="D20" s="3802">
        <f>'Оз 19;00'!BN6</f>
        <v>0</v>
      </c>
      <c r="E20" s="1532"/>
      <c r="F20" s="3269"/>
      <c r="G20" s="3264">
        <f>'Оз 13;00'!BN17</f>
        <v>0</v>
      </c>
      <c r="H20" s="3261">
        <f>'Оз 19;00'!BN17</f>
        <v>0</v>
      </c>
      <c r="I20" s="2638"/>
      <c r="J20" s="2448"/>
      <c r="K20" s="1"/>
      <c r="M20" s="3781" t="str">
        <f t="shared" si="0"/>
        <v>Оазис  Восток-5</v>
      </c>
      <c r="N20" s="3256"/>
      <c r="O20" s="3775">
        <f>'Оз 5;30'!BN6</f>
        <v>0</v>
      </c>
      <c r="P20" s="3228"/>
      <c r="Q20" s="1532"/>
      <c r="R20" s="1545"/>
      <c r="S20" s="3261">
        <f>'Оз ночь'!BN17</f>
        <v>0</v>
      </c>
      <c r="T20" s="3261">
        <f>'Оз 5;30'!BN17</f>
        <v>0</v>
      </c>
      <c r="U20" s="2448"/>
      <c r="V20" s="2448"/>
      <c r="W20" s="1"/>
    </row>
    <row r="21" spans="1:23" ht="26.25">
      <c r="A21" s="3781" t="str">
        <f>'Оз 5;30'!BY1</f>
        <v>Оазис  Орто - Сай</v>
      </c>
      <c r="B21" s="2320">
        <f>'Оз 13;00'!BX6</f>
        <v>0</v>
      </c>
      <c r="C21" s="3802">
        <f>'Оз 16,00'!BW5</f>
        <v>0</v>
      </c>
      <c r="D21" s="3802">
        <f>'Оз 19;00'!BX6</f>
        <v>0</v>
      </c>
      <c r="E21" s="1532"/>
      <c r="F21" s="3269"/>
      <c r="G21" s="3264">
        <f>'Оз 13;00'!BX17</f>
        <v>0</v>
      </c>
      <c r="H21" s="3261">
        <f>'Оз 19;00'!BX17</f>
        <v>0</v>
      </c>
      <c r="I21" s="2638"/>
      <c r="J21" s="2448"/>
      <c r="K21" s="1"/>
      <c r="M21" s="3781" t="str">
        <f t="shared" si="0"/>
        <v>Оазис  Орто - Сай</v>
      </c>
      <c r="N21" s="3256"/>
      <c r="O21" s="3802">
        <f>'Оз 5;30'!BX6</f>
        <v>0</v>
      </c>
      <c r="P21" s="3228"/>
      <c r="Q21" s="1532"/>
      <c r="R21" s="1545"/>
      <c r="S21" s="3261">
        <f>'Оз ночь'!BX17</f>
        <v>0</v>
      </c>
      <c r="T21" s="3261">
        <f>'Оз 5;30'!BX17</f>
        <v>0</v>
      </c>
      <c r="U21" s="2448"/>
      <c r="V21" s="2448"/>
      <c r="W21" s="1"/>
    </row>
    <row r="22" spans="1:23" ht="26.25">
      <c r="A22" s="400" t="str">
        <f>'Оз 5;30'!CI1</f>
        <v>Оазис  Изумруд</v>
      </c>
      <c r="B22" s="2320">
        <f>'Оз 13;00'!CH6</f>
        <v>40</v>
      </c>
      <c r="C22" s="1607"/>
      <c r="D22" s="3802">
        <f>'Оз 19;00'!CH6</f>
        <v>20</v>
      </c>
      <c r="E22" s="1532"/>
      <c r="F22" s="3269"/>
      <c r="G22" s="3264">
        <f>'Оз 13;00'!CH17</f>
        <v>0</v>
      </c>
      <c r="H22" s="3261">
        <f>'Оз 19;00'!CH17</f>
        <v>0</v>
      </c>
      <c r="I22" s="2638"/>
      <c r="J22" s="2448"/>
      <c r="K22" s="1"/>
      <c r="M22" s="400" t="str">
        <f t="shared" si="0"/>
        <v>Оазис  Изумруд</v>
      </c>
      <c r="N22" s="3256"/>
      <c r="O22" s="3802">
        <f>'Оз 5;30'!CH6</f>
        <v>40</v>
      </c>
      <c r="P22" s="3228"/>
      <c r="Q22" s="1532"/>
      <c r="R22" s="1545"/>
      <c r="S22" s="3261">
        <f>'Оз ночь'!CH17</f>
        <v>0</v>
      </c>
      <c r="T22" s="3261">
        <f>'Оз 5;30'!CH17</f>
        <v>0</v>
      </c>
      <c r="U22" s="2448"/>
      <c r="V22" s="2448"/>
      <c r="W22" s="1"/>
    </row>
    <row r="23" spans="1:23" ht="26.25">
      <c r="A23" s="3781" t="str">
        <f>'Оз 5;30'!CS1</f>
        <v>Оазис  Мото</v>
      </c>
      <c r="B23" s="2320">
        <f>'Оз 13;00'!CR6</f>
        <v>60</v>
      </c>
      <c r="C23" s="3794"/>
      <c r="D23" s="3802">
        <f>'Оз 19;00'!CR6</f>
        <v>60</v>
      </c>
      <c r="E23" s="1532"/>
      <c r="F23" s="3269"/>
      <c r="G23" s="3264">
        <f>'Оз 13;00'!CR17</f>
        <v>0</v>
      </c>
      <c r="H23" s="3261">
        <f>'Оз 19;00'!CR17</f>
        <v>0.5</v>
      </c>
      <c r="I23" s="2638"/>
      <c r="J23" s="2448"/>
      <c r="K23" s="1"/>
      <c r="M23" s="3781" t="str">
        <f>A23</f>
        <v>Оазис  Мото</v>
      </c>
      <c r="N23" s="3256"/>
      <c r="O23" s="3775">
        <f>'Оз 5;30'!CR6</f>
        <v>220</v>
      </c>
      <c r="P23" s="3228"/>
      <c r="Q23" s="1532"/>
      <c r="R23" s="1545"/>
      <c r="S23" s="3261">
        <f>'Оз ночь'!CR17</f>
        <v>0</v>
      </c>
      <c r="T23" s="3261">
        <f>'Оз 5;30'!CR17</f>
        <v>0.5</v>
      </c>
      <c r="U23" s="2448"/>
      <c r="V23" s="2448"/>
      <c r="W23" s="1"/>
    </row>
    <row r="24" spans="1:23" ht="26.25">
      <c r="A24" s="3781" t="str">
        <f>'Оз 5;30'!AK1</f>
        <v>Оазис  Ак - Эмир</v>
      </c>
      <c r="B24" s="3255">
        <f>'Оз 13;00'!AJ6</f>
        <v>40</v>
      </c>
      <c r="C24" s="3213"/>
      <c r="D24" s="2603">
        <f>'Оз 19;00'!AJ6</f>
        <v>100</v>
      </c>
      <c r="E24" s="3214"/>
      <c r="F24" s="3270"/>
      <c r="G24" s="3264">
        <f>'Оз 13;00'!AJ17</f>
        <v>0.5</v>
      </c>
      <c r="H24" s="3261">
        <f>'Оз 19;00'!AJ17</f>
        <v>0.5</v>
      </c>
      <c r="I24" s="2638"/>
      <c r="J24" s="2448"/>
      <c r="K24" s="1"/>
      <c r="M24" s="3781" t="str">
        <f>A24</f>
        <v>Оазис  Ак - Эмир</v>
      </c>
      <c r="N24" s="3257"/>
      <c r="O24" s="2601">
        <f>'Оз 5;30'!AJ6</f>
        <v>220</v>
      </c>
      <c r="P24" s="3217"/>
      <c r="Q24" s="3214"/>
      <c r="R24" s="3215"/>
      <c r="S24" s="3261">
        <f>'Оз ночь'!AJ17</f>
        <v>0</v>
      </c>
      <c r="T24" s="3261">
        <f>'Оз 5;30'!AJ17</f>
        <v>0.5</v>
      </c>
      <c r="U24" s="2448"/>
      <c r="V24" s="2448"/>
      <c r="W24" s="1"/>
    </row>
    <row r="25" spans="1:23" ht="26.25">
      <c r="A25" s="3781" t="str">
        <f>'Оз 13;00'!DC1</f>
        <v>Оазис  Технопарк</v>
      </c>
      <c r="B25" s="3255">
        <f>'Оз 13;00'!DB6</f>
        <v>100</v>
      </c>
      <c r="C25" s="3213"/>
      <c r="D25" s="2603">
        <f>'Оз 19;00'!DB6</f>
        <v>140</v>
      </c>
      <c r="E25" s="3214"/>
      <c r="F25" s="3270"/>
      <c r="G25" s="3264">
        <f>'Оз 13;00'!DB17</f>
        <v>0</v>
      </c>
      <c r="H25" s="3261">
        <f>'Оз 19;00'!DB17</f>
        <v>0.5</v>
      </c>
      <c r="I25" s="2638"/>
      <c r="J25" s="2448"/>
      <c r="K25" s="1"/>
      <c r="M25" s="3781" t="str">
        <f>'Оз 5;30'!DB1</f>
        <v>Оазис  Технопарк</v>
      </c>
      <c r="N25" s="3257"/>
      <c r="O25" s="2601">
        <f>'Оз 5;30'!DA6</f>
        <v>0</v>
      </c>
      <c r="P25" s="3217"/>
      <c r="Q25" s="3214"/>
      <c r="R25" s="3215"/>
      <c r="S25" s="3261">
        <f>'Оз ночь'!DB17</f>
        <v>0</v>
      </c>
      <c r="T25" s="3261">
        <f>'Оз 5;30'!DA17</f>
        <v>0</v>
      </c>
      <c r="U25" s="2448"/>
      <c r="V25" s="2448"/>
      <c r="W25" s="1"/>
    </row>
    <row r="26" spans="1:23" ht="26.25">
      <c r="A26" s="3970" t="str">
        <f>'Оз 5;30'!DK1</f>
        <v>Оазис  12 мкр</v>
      </c>
      <c r="B26" s="3255">
        <f>'Оз 13;00'!DL6</f>
        <v>200</v>
      </c>
      <c r="C26" s="3213"/>
      <c r="D26" s="2603">
        <f>'Оз 19;00'!DL6</f>
        <v>180</v>
      </c>
      <c r="E26" s="3214"/>
      <c r="F26" s="3270"/>
      <c r="G26" s="3264">
        <f>'Оз 13;00'!DL17</f>
        <v>0</v>
      </c>
      <c r="H26" s="3261">
        <f>'Оз 19;00'!DL17</f>
        <v>0.5</v>
      </c>
      <c r="I26" s="2638"/>
      <c r="J26" s="2448"/>
      <c r="K26" s="1"/>
      <c r="M26" s="3970" t="str">
        <f>A26</f>
        <v>Оазис  12 мкр</v>
      </c>
      <c r="N26" s="3257"/>
      <c r="O26" s="2601">
        <f>'Оз 5;30'!DJ6</f>
        <v>100</v>
      </c>
      <c r="P26" s="3217"/>
      <c r="Q26" s="3214"/>
      <c r="R26" s="3215"/>
      <c r="S26" s="3261">
        <v>0</v>
      </c>
      <c r="T26" s="3261">
        <f>'Оз 5;30'!DJ17</f>
        <v>0.5</v>
      </c>
      <c r="U26" s="2448"/>
      <c r="V26" s="2448"/>
      <c r="W26" s="1"/>
    </row>
    <row r="27" spans="1:23" ht="26.25">
      <c r="A27" s="3259" t="s">
        <v>785</v>
      </c>
      <c r="B27" s="179"/>
      <c r="C27" s="3213"/>
      <c r="D27" s="3213"/>
      <c r="E27" s="3214"/>
      <c r="F27" s="3270"/>
      <c r="G27" s="3264"/>
      <c r="H27" s="3261"/>
      <c r="I27" s="2638"/>
      <c r="J27" s="2448"/>
      <c r="K27" s="1"/>
      <c r="M27" s="3260" t="s">
        <v>785</v>
      </c>
      <c r="N27" s="3216"/>
      <c r="O27" s="3213"/>
      <c r="P27" s="3217"/>
      <c r="Q27" s="3214"/>
      <c r="R27" s="3215"/>
      <c r="S27" s="2638"/>
      <c r="T27" s="3275"/>
      <c r="U27" s="2448"/>
      <c r="V27" s="2448"/>
      <c r="W27" s="1"/>
    </row>
    <row r="28" spans="1:23" ht="27" thickBot="1">
      <c r="A28" s="1533"/>
      <c r="B28" s="348">
        <f>SUM(B15:B27)</f>
        <v>1640</v>
      </c>
      <c r="C28" s="1543"/>
      <c r="D28" s="1543">
        <f>SUM(D15:D27)</f>
        <v>2200</v>
      </c>
      <c r="E28" s="1535"/>
      <c r="F28" s="3271"/>
      <c r="G28" s="3264">
        <f>SUM(G15:G27)</f>
        <v>4</v>
      </c>
      <c r="H28" s="3261">
        <f>SUM(H15:H27)</f>
        <v>7</v>
      </c>
      <c r="I28" s="2638"/>
      <c r="J28" s="2448"/>
      <c r="K28" s="1"/>
      <c r="M28" s="1533"/>
      <c r="N28" s="348"/>
      <c r="O28" s="1543">
        <f>SUM(O15:O27)</f>
        <v>1660</v>
      </c>
      <c r="P28" s="1534"/>
      <c r="Q28" s="1535"/>
      <c r="R28" s="1546"/>
      <c r="S28" s="3263">
        <f>SUM(S15:S27)</f>
        <v>0</v>
      </c>
      <c r="T28" s="3262">
        <f>SUM(T15:T27)</f>
        <v>6</v>
      </c>
      <c r="U28" s="2448"/>
      <c r="V28" s="2448"/>
      <c r="W28" s="1"/>
    </row>
    <row r="29" spans="1:23" ht="24" thickBot="1">
      <c r="A29" s="171" t="s">
        <v>96</v>
      </c>
      <c r="B29" s="5341"/>
      <c r="C29" s="5342"/>
      <c r="D29" s="5342"/>
      <c r="E29" s="5342"/>
      <c r="F29" s="5343"/>
      <c r="G29" s="3803"/>
      <c r="H29" s="2448"/>
      <c r="I29" s="2448"/>
      <c r="J29" s="2448"/>
      <c r="K29" s="1"/>
      <c r="M29" s="171" t="s">
        <v>96</v>
      </c>
      <c r="N29" s="5341"/>
      <c r="O29" s="5342"/>
      <c r="P29" s="5342"/>
      <c r="Q29" s="5342"/>
      <c r="R29" s="5343"/>
      <c r="S29" s="3803"/>
      <c r="T29" s="2448"/>
      <c r="U29" s="2448"/>
      <c r="V29" s="2448"/>
      <c r="W29" s="1"/>
    </row>
    <row r="30" spans="1:23" ht="24" thickBot="1">
      <c r="A30" s="1518" t="s">
        <v>97</v>
      </c>
      <c r="B30" s="5344"/>
      <c r="C30" s="5345"/>
      <c r="D30" s="5345"/>
      <c r="E30" s="5345"/>
      <c r="F30" s="5346"/>
      <c r="G30" s="3803"/>
      <c r="H30" s="2448"/>
      <c r="I30" s="2448"/>
      <c r="J30" s="2448"/>
      <c r="K30" s="1"/>
      <c r="M30" s="1518" t="s">
        <v>97</v>
      </c>
      <c r="N30" s="5344"/>
      <c r="O30" s="5345"/>
      <c r="P30" s="5345"/>
      <c r="Q30" s="5345"/>
      <c r="R30" s="5346"/>
      <c r="S30" s="3803"/>
      <c r="T30" s="2448"/>
      <c r="U30" s="2448"/>
      <c r="V30" s="2448"/>
      <c r="W30" s="1"/>
    </row>
    <row r="31" spans="1:23" ht="24" thickBot="1">
      <c r="A31" s="280" t="s">
        <v>79</v>
      </c>
      <c r="B31" s="5341"/>
      <c r="C31" s="5342"/>
      <c r="D31" s="5342"/>
      <c r="E31" s="5342"/>
      <c r="F31" s="5343"/>
      <c r="G31" s="3803"/>
      <c r="H31" s="2448"/>
      <c r="I31" s="2448"/>
      <c r="J31" s="2448"/>
      <c r="K31" s="1"/>
      <c r="M31" s="280" t="s">
        <v>79</v>
      </c>
      <c r="N31" s="5341"/>
      <c r="O31" s="5342"/>
      <c r="P31" s="5342"/>
      <c r="Q31" s="5342"/>
      <c r="R31" s="5343"/>
      <c r="S31" s="3803"/>
      <c r="T31" s="2448"/>
      <c r="U31" s="2448"/>
      <c r="V31" s="2448"/>
      <c r="W31" s="1"/>
    </row>
    <row r="32" spans="1:23" ht="29.25" thickBot="1">
      <c r="A32" s="281" t="s">
        <v>475</v>
      </c>
      <c r="B32" s="4574"/>
      <c r="C32" s="4575"/>
      <c r="D32" s="4575"/>
      <c r="E32" s="4575"/>
      <c r="F32" s="4576"/>
      <c r="G32" s="3795"/>
      <c r="H32" s="2448"/>
      <c r="I32" s="2448"/>
      <c r="J32" s="2448"/>
      <c r="K32" s="1"/>
      <c r="M32" s="281" t="s">
        <v>475</v>
      </c>
      <c r="N32" s="4574"/>
      <c r="O32" s="4575"/>
      <c r="P32" s="4575"/>
      <c r="Q32" s="4575"/>
      <c r="R32" s="4576"/>
      <c r="S32" s="3795"/>
      <c r="T32" s="2448"/>
      <c r="U32" s="2448"/>
      <c r="V32" s="2448"/>
      <c r="W32" s="1"/>
    </row>
    <row r="33" spans="1:23" ht="28.5">
      <c r="A33" s="5347" t="s">
        <v>99</v>
      </c>
      <c r="B33" s="4571"/>
      <c r="C33" s="4572"/>
      <c r="D33" s="4572"/>
      <c r="E33" s="4572"/>
      <c r="F33" s="4573"/>
      <c r="G33" s="3795"/>
      <c r="H33" s="2448"/>
      <c r="I33" s="2448"/>
      <c r="J33" s="2448"/>
      <c r="K33" s="1"/>
      <c r="M33" s="5347" t="s">
        <v>99</v>
      </c>
      <c r="N33" s="4571"/>
      <c r="O33" s="4572"/>
      <c r="P33" s="4572"/>
      <c r="Q33" s="4572"/>
      <c r="R33" s="4573"/>
      <c r="S33" s="3795"/>
      <c r="T33" s="2448"/>
      <c r="U33" s="2448"/>
      <c r="V33" s="2448"/>
      <c r="W33" s="1"/>
    </row>
    <row r="34" spans="1:23" ht="24" thickBot="1">
      <c r="A34" s="5348"/>
      <c r="B34" s="5132"/>
      <c r="C34" s="4950"/>
      <c r="D34" s="4950"/>
      <c r="E34" s="4950"/>
      <c r="F34" s="5350"/>
      <c r="G34" s="22"/>
      <c r="H34" s="22"/>
      <c r="I34" s="22"/>
      <c r="J34" s="22"/>
      <c r="K34" s="23"/>
      <c r="M34" s="5348"/>
      <c r="N34" s="5132"/>
      <c r="O34" s="4950"/>
      <c r="P34" s="4950"/>
      <c r="Q34" s="4950"/>
      <c r="R34" s="5350"/>
      <c r="S34" s="22"/>
      <c r="T34" s="22"/>
      <c r="U34" s="22"/>
      <c r="V34" s="22"/>
      <c r="W34" s="23"/>
    </row>
    <row r="35" spans="1:23" ht="24" thickBot="1">
      <c r="A35" s="5349"/>
      <c r="B35" s="4574"/>
      <c r="C35" s="4575"/>
      <c r="D35" s="4575"/>
      <c r="E35" s="4575"/>
      <c r="F35" s="4576"/>
      <c r="G35" s="5351" t="s">
        <v>100</v>
      </c>
      <c r="H35" s="5352"/>
      <c r="I35" s="4832"/>
      <c r="J35" s="4833"/>
      <c r="K35" s="4834"/>
      <c r="M35" s="5349"/>
      <c r="N35" s="4574"/>
      <c r="O35" s="4575"/>
      <c r="P35" s="4575"/>
      <c r="Q35" s="4575"/>
      <c r="R35" s="4576"/>
      <c r="S35" s="5351" t="s">
        <v>100</v>
      </c>
      <c r="T35" s="5352"/>
      <c r="U35" s="4832"/>
      <c r="V35" s="4833"/>
      <c r="W35" s="4834"/>
    </row>
    <row r="36" spans="1:23" ht="23.25">
      <c r="A36" s="139"/>
      <c r="B36" s="1522"/>
      <c r="C36" s="1522"/>
      <c r="D36" s="148"/>
      <c r="E36" s="148"/>
      <c r="F36" s="148"/>
      <c r="G36" s="148"/>
      <c r="H36" s="148"/>
      <c r="I36" s="147"/>
      <c r="J36" s="147"/>
      <c r="K36" s="22"/>
      <c r="M36" s="139"/>
      <c r="N36" s="1522"/>
      <c r="O36" s="1522"/>
      <c r="P36" s="148"/>
      <c r="Q36" s="148"/>
      <c r="R36" s="148"/>
      <c r="S36" s="148"/>
      <c r="T36" s="148"/>
      <c r="U36" s="147"/>
      <c r="V36" s="147"/>
      <c r="W36" s="22"/>
    </row>
    <row r="37" spans="1:23" ht="23.25">
      <c r="A37" s="1522"/>
      <c r="B37" s="1522"/>
      <c r="C37" s="1522"/>
      <c r="D37" s="148"/>
      <c r="E37" s="148"/>
      <c r="F37" s="148"/>
      <c r="G37" s="148"/>
      <c r="H37" s="148"/>
      <c r="I37" s="147"/>
      <c r="J37" s="147"/>
      <c r="K37" s="22"/>
      <c r="M37" s="1522"/>
      <c r="N37" s="1522"/>
      <c r="O37" s="1522"/>
      <c r="P37" s="148"/>
      <c r="Q37" s="148"/>
      <c r="R37" s="148"/>
      <c r="S37" s="148"/>
      <c r="T37" s="148"/>
      <c r="U37" s="147"/>
      <c r="V37" s="147"/>
      <c r="W37" s="22"/>
    </row>
    <row r="38" spans="1:23" ht="23.25">
      <c r="A38" s="1522"/>
      <c r="B38" s="1522"/>
      <c r="C38" s="1522"/>
      <c r="D38" s="148"/>
      <c r="E38" s="148"/>
      <c r="F38" s="148"/>
      <c r="G38" s="148"/>
      <c r="H38" s="148"/>
      <c r="I38" s="147"/>
      <c r="J38" s="147"/>
      <c r="K38" s="22"/>
      <c r="M38" s="1522"/>
      <c r="N38" s="1522"/>
      <c r="O38" s="1522"/>
      <c r="P38" s="148"/>
      <c r="Q38" s="148"/>
      <c r="R38" s="148"/>
      <c r="S38" s="148"/>
      <c r="T38" s="148"/>
      <c r="U38" s="147"/>
      <c r="V38" s="147"/>
      <c r="W38" s="22"/>
    </row>
    <row r="39" spans="1:23" ht="23.25">
      <c r="A39" s="1522"/>
      <c r="B39" s="1522"/>
      <c r="C39" s="1522"/>
      <c r="D39" s="148"/>
      <c r="E39" s="148"/>
      <c r="F39" s="148"/>
      <c r="G39" s="148"/>
      <c r="H39" s="148"/>
      <c r="I39" s="147"/>
      <c r="J39" s="147"/>
      <c r="K39" s="22"/>
      <c r="M39" s="1522"/>
      <c r="N39" s="1522"/>
      <c r="O39" s="1522"/>
      <c r="P39" s="148"/>
      <c r="Q39" s="148"/>
      <c r="R39" s="148"/>
      <c r="S39" s="148"/>
      <c r="T39" s="148"/>
      <c r="U39" s="147"/>
      <c r="V39" s="147"/>
      <c r="W39" s="22"/>
    </row>
    <row r="40" spans="1:23" ht="23.25">
      <c r="A40" s="1522"/>
      <c r="B40" s="1522"/>
      <c r="C40" s="1522"/>
      <c r="D40" s="148"/>
      <c r="E40" s="148"/>
      <c r="F40" s="148"/>
      <c r="G40" s="148"/>
      <c r="H40" s="148"/>
      <c r="I40" s="147"/>
      <c r="J40" s="147"/>
      <c r="K40" s="22"/>
      <c r="M40" s="1522"/>
      <c r="N40" s="1522"/>
      <c r="O40" s="1522"/>
      <c r="P40" s="148"/>
      <c r="Q40" s="148"/>
      <c r="R40" s="148"/>
      <c r="S40" s="148"/>
      <c r="T40" s="148"/>
      <c r="U40" s="147"/>
      <c r="V40" s="147"/>
      <c r="W40" s="22"/>
    </row>
    <row r="41" spans="1:23" ht="23.25">
      <c r="A41" s="1522"/>
      <c r="B41" s="1522"/>
      <c r="C41" s="1522"/>
      <c r="D41" s="148"/>
      <c r="E41" s="148"/>
      <c r="F41" s="148"/>
      <c r="G41" s="148"/>
      <c r="H41" s="148"/>
      <c r="I41" s="147"/>
      <c r="J41" s="147"/>
      <c r="K41" s="22"/>
      <c r="M41" s="1522"/>
      <c r="N41" s="1522"/>
      <c r="O41" s="1522"/>
      <c r="P41" s="148"/>
      <c r="Q41" s="148"/>
      <c r="R41" s="148"/>
      <c r="S41" s="148"/>
      <c r="T41" s="148"/>
      <c r="U41" s="147"/>
      <c r="V41" s="147"/>
      <c r="W41" s="22"/>
    </row>
    <row r="42" spans="1:23" ht="23.25">
      <c r="A42" s="1522"/>
      <c r="B42" s="1522"/>
      <c r="C42" s="1522"/>
      <c r="D42" s="148"/>
      <c r="E42" s="148"/>
      <c r="F42" s="148"/>
      <c r="G42" s="148"/>
      <c r="H42" s="148"/>
      <c r="I42" s="147"/>
      <c r="J42" s="147"/>
      <c r="K42" s="22"/>
      <c r="M42" s="1522"/>
      <c r="N42" s="1522"/>
      <c r="O42" s="1522"/>
      <c r="P42" s="148"/>
      <c r="Q42" s="148"/>
      <c r="R42" s="148"/>
      <c r="S42" s="148"/>
      <c r="T42" s="148"/>
      <c r="U42" s="147"/>
      <c r="V42" s="147"/>
      <c r="W42" s="22"/>
    </row>
    <row r="43" spans="1:23" ht="23.25">
      <c r="A43" s="1522"/>
      <c r="B43" s="1522"/>
      <c r="C43" s="1522"/>
      <c r="D43" s="148"/>
      <c r="E43" s="148"/>
      <c r="F43" s="148"/>
      <c r="G43" s="148"/>
      <c r="H43" s="148"/>
      <c r="I43" s="1522"/>
      <c r="J43" s="1522"/>
      <c r="K43" s="22"/>
      <c r="M43" s="1522"/>
      <c r="N43" s="1522"/>
      <c r="O43" s="1522"/>
      <c r="P43" s="148"/>
      <c r="Q43" s="148"/>
      <c r="R43" s="148"/>
      <c r="S43" s="148"/>
      <c r="T43" s="148"/>
      <c r="U43" s="1522"/>
      <c r="V43" s="1522"/>
      <c r="W43" s="22"/>
    </row>
    <row r="44" spans="1:23" ht="28.5">
      <c r="A44" s="1536"/>
      <c r="B44" s="147"/>
      <c r="C44" s="147"/>
      <c r="D44" s="147"/>
      <c r="E44" s="147"/>
      <c r="F44" s="147"/>
      <c r="G44" s="147"/>
      <c r="H44" s="334"/>
      <c r="I44" s="1524"/>
      <c r="J44" s="1524"/>
      <c r="K44" s="1521"/>
      <c r="M44" s="1536"/>
      <c r="N44" s="147"/>
      <c r="O44" s="147"/>
      <c r="P44" s="147"/>
      <c r="Q44" s="147"/>
      <c r="R44" s="147"/>
      <c r="S44" s="147"/>
      <c r="T44" s="334"/>
      <c r="U44" s="1524"/>
      <c r="V44" s="1524"/>
      <c r="W44" s="1521"/>
    </row>
    <row r="45" spans="1:23" ht="31.5">
      <c r="A45" s="1524"/>
      <c r="B45" s="1524"/>
      <c r="C45" s="1524"/>
      <c r="D45" s="1524"/>
      <c r="E45" s="1524"/>
      <c r="F45" s="1524"/>
      <c r="G45" s="1524"/>
      <c r="H45" s="1537"/>
      <c r="I45" s="1524"/>
      <c r="J45" s="1524"/>
      <c r="K45" s="1521"/>
      <c r="M45" s="1524"/>
      <c r="N45" s="1524"/>
      <c r="O45" s="1524"/>
      <c r="P45" s="1524"/>
      <c r="Q45" s="1524"/>
      <c r="R45" s="1524"/>
      <c r="S45" s="1524"/>
      <c r="T45" s="1537"/>
      <c r="U45" s="1524"/>
      <c r="V45" s="1524"/>
      <c r="W45" s="1521"/>
    </row>
    <row r="46" spans="1:23" ht="23.25">
      <c r="A46" s="1524"/>
      <c r="B46" s="1522"/>
      <c r="C46" s="1522"/>
      <c r="D46" s="148"/>
      <c r="E46" s="148"/>
      <c r="F46" s="148"/>
      <c r="G46" s="148"/>
      <c r="H46" s="148"/>
      <c r="I46" s="148"/>
      <c r="J46" s="148"/>
      <c r="K46" s="22"/>
      <c r="M46" s="1524"/>
      <c r="N46" s="1522"/>
      <c r="O46" s="1522"/>
      <c r="P46" s="148"/>
      <c r="Q46" s="148"/>
      <c r="R46" s="148"/>
      <c r="S46" s="148"/>
      <c r="T46" s="148"/>
      <c r="U46" s="148"/>
      <c r="V46" s="148"/>
      <c r="W46" s="22"/>
    </row>
    <row r="47" spans="1:23" ht="23.25">
      <c r="A47" s="1522"/>
      <c r="B47" s="175"/>
      <c r="C47" s="175"/>
      <c r="D47" s="175"/>
      <c r="E47" s="175"/>
      <c r="F47" s="175"/>
      <c r="G47" s="1525"/>
      <c r="H47" s="1525"/>
      <c r="I47" s="1525"/>
      <c r="J47" s="1525"/>
      <c r="K47" s="1521"/>
      <c r="M47" s="1522"/>
      <c r="N47" s="175"/>
      <c r="O47" s="175"/>
      <c r="P47" s="175"/>
      <c r="Q47" s="175"/>
      <c r="R47" s="175"/>
      <c r="S47" s="1525"/>
      <c r="T47" s="1525"/>
      <c r="U47" s="1525"/>
      <c r="V47" s="1525"/>
      <c r="W47" s="1521"/>
    </row>
    <row r="48" spans="1:23" ht="23.25">
      <c r="A48" s="1525"/>
      <c r="B48" s="175"/>
      <c r="C48" s="175"/>
      <c r="D48" s="175"/>
      <c r="E48" s="175"/>
      <c r="F48" s="175"/>
      <c r="G48" s="1538"/>
      <c r="H48" s="1538"/>
      <c r="I48" s="1538"/>
      <c r="J48" s="1538"/>
      <c r="K48" s="1523"/>
      <c r="M48" s="1525"/>
      <c r="N48" s="175"/>
      <c r="O48" s="175"/>
      <c r="P48" s="175"/>
      <c r="Q48" s="175"/>
      <c r="R48" s="175"/>
      <c r="S48" s="1538"/>
      <c r="T48" s="1538"/>
      <c r="U48" s="1538"/>
      <c r="V48" s="1538"/>
      <c r="W48" s="1523"/>
    </row>
    <row r="49" spans="1:23" ht="23.25">
      <c r="A49" s="1525"/>
      <c r="B49" s="169"/>
      <c r="C49" s="169"/>
      <c r="D49" s="169"/>
      <c r="E49" s="117"/>
      <c r="F49" s="117"/>
      <c r="G49" s="117"/>
      <c r="H49" s="3"/>
      <c r="I49" s="117"/>
      <c r="J49" s="117"/>
      <c r="K49" s="117"/>
      <c r="M49" s="1525"/>
      <c r="N49" s="169"/>
      <c r="O49" s="169"/>
      <c r="P49" s="169"/>
      <c r="Q49" s="117"/>
      <c r="R49" s="117"/>
      <c r="S49" s="117"/>
      <c r="T49" s="3"/>
      <c r="U49" s="117"/>
      <c r="V49" s="117"/>
      <c r="W49" s="117"/>
    </row>
    <row r="50" spans="1:23" ht="23.25">
      <c r="A50" s="169"/>
      <c r="B50" s="169"/>
      <c r="C50" s="169"/>
      <c r="D50" s="169"/>
      <c r="E50" s="117"/>
      <c r="F50" s="117"/>
      <c r="G50" s="117"/>
      <c r="H50" s="3"/>
      <c r="I50" s="139"/>
      <c r="J50" s="117"/>
      <c r="K50" s="139"/>
      <c r="M50" s="169"/>
      <c r="N50" s="169"/>
      <c r="O50" s="169"/>
      <c r="P50" s="169"/>
      <c r="Q50" s="117"/>
      <c r="R50" s="117"/>
      <c r="S50" s="117"/>
      <c r="T50" s="3"/>
      <c r="U50" s="139"/>
      <c r="V50" s="117"/>
      <c r="W50" s="139"/>
    </row>
    <row r="51" spans="1:23" ht="23.25">
      <c r="A51" s="169"/>
      <c r="B51" s="1521"/>
      <c r="C51" s="1521"/>
      <c r="D51" s="1521"/>
      <c r="E51" s="1521"/>
      <c r="F51" s="1521"/>
      <c r="G51" s="1521"/>
      <c r="H51" s="1521"/>
      <c r="I51" s="1521"/>
      <c r="J51" s="1521"/>
      <c r="K51" s="1521"/>
      <c r="M51" s="169"/>
      <c r="N51" s="1521"/>
      <c r="O51" s="1521"/>
      <c r="P51" s="1521"/>
      <c r="Q51" s="1521"/>
      <c r="R51" s="1521"/>
      <c r="S51" s="1521"/>
      <c r="T51" s="1521"/>
      <c r="U51" s="1521"/>
      <c r="V51" s="1521"/>
      <c r="W51" s="1521"/>
    </row>
    <row r="52" spans="1:23" ht="28.5">
      <c r="A52" s="139"/>
      <c r="B52" s="334"/>
      <c r="C52" s="334"/>
      <c r="D52" s="334"/>
      <c r="E52" s="334"/>
      <c r="F52" s="334"/>
      <c r="G52" s="1526"/>
      <c r="H52" s="1526"/>
      <c r="I52" s="1526"/>
      <c r="J52" s="1526"/>
      <c r="K52" s="139"/>
      <c r="M52" s="139"/>
      <c r="N52" s="334"/>
      <c r="O52" s="334"/>
      <c r="P52" s="334"/>
      <c r="Q52" s="334"/>
      <c r="R52" s="334"/>
      <c r="S52" s="1526"/>
      <c r="T52" s="1526"/>
      <c r="U52" s="1526"/>
      <c r="V52" s="1526"/>
      <c r="W52" s="139"/>
    </row>
    <row r="53" spans="1:23" ht="28.5">
      <c r="A53" s="334"/>
      <c r="B53" s="139"/>
      <c r="C53" s="139"/>
      <c r="D53" s="139"/>
      <c r="E53" s="139"/>
      <c r="F53" s="139"/>
      <c r="G53" s="139"/>
      <c r="H53" s="139"/>
      <c r="I53" s="1539"/>
      <c r="J53" s="3"/>
      <c r="K53" s="3"/>
      <c r="M53" s="334"/>
      <c r="N53" s="139"/>
      <c r="O53" s="139"/>
      <c r="P53" s="139"/>
      <c r="Q53" s="139"/>
      <c r="R53" s="139"/>
      <c r="S53" s="139"/>
      <c r="T53" s="139"/>
      <c r="U53" s="1539"/>
      <c r="V53" s="3"/>
      <c r="W53" s="3"/>
    </row>
    <row r="54" spans="1:23" ht="18.75">
      <c r="A54" s="139"/>
      <c r="M54" s="139"/>
    </row>
    <row r="81" spans="1:19" ht="18.75">
      <c r="B81" s="1526"/>
      <c r="C81" s="1526"/>
      <c r="D81" s="1526"/>
      <c r="E81" s="1526"/>
      <c r="F81" s="1526"/>
      <c r="G81" s="1526"/>
      <c r="N81" s="1526"/>
      <c r="O81" s="1526"/>
      <c r="P81" s="1526"/>
      <c r="Q81" s="1526"/>
      <c r="R81" s="1526"/>
      <c r="S81" s="1526"/>
    </row>
    <row r="82" spans="1:19" ht="18.75">
      <c r="A82" s="1526"/>
      <c r="B82" s="1526"/>
      <c r="C82" s="1526"/>
      <c r="D82" s="1526"/>
      <c r="E82" s="1526"/>
      <c r="F82" s="1526"/>
      <c r="G82" s="1526"/>
      <c r="M82" s="1526"/>
      <c r="N82" s="1526"/>
      <c r="O82" s="1526"/>
      <c r="P82" s="1526"/>
      <c r="Q82" s="1526"/>
      <c r="R82" s="1526"/>
      <c r="S82" s="1526"/>
    </row>
    <row r="83" spans="1:19" ht="18.75">
      <c r="A83" s="1526"/>
      <c r="M83" s="1526"/>
    </row>
  </sheetData>
  <mergeCells count="101">
    <mergeCell ref="B1:J1"/>
    <mergeCell ref="A2:A3"/>
    <mergeCell ref="B2:D2"/>
    <mergeCell ref="E2:F2"/>
    <mergeCell ref="G2:H2"/>
    <mergeCell ref="I2:J3"/>
    <mergeCell ref="C3:D3"/>
    <mergeCell ref="I4:J4"/>
    <mergeCell ref="I5:J5"/>
    <mergeCell ref="I7:J7"/>
    <mergeCell ref="B5:D5"/>
    <mergeCell ref="B6:D6"/>
    <mergeCell ref="E5:F5"/>
    <mergeCell ref="E6:F6"/>
    <mergeCell ref="G5:H5"/>
    <mergeCell ref="G6:H6"/>
    <mergeCell ref="I6:J6"/>
    <mergeCell ref="B4:D4"/>
    <mergeCell ref="E4:F4"/>
    <mergeCell ref="G4:H4"/>
    <mergeCell ref="B7:D7"/>
    <mergeCell ref="E7:F7"/>
    <mergeCell ref="G7:H7"/>
    <mergeCell ref="C13:C14"/>
    <mergeCell ref="D13:D14"/>
    <mergeCell ref="E13:E14"/>
    <mergeCell ref="B8:D8"/>
    <mergeCell ref="E8:F8"/>
    <mergeCell ref="G8:H8"/>
    <mergeCell ref="I8:J8"/>
    <mergeCell ref="A9:A10"/>
    <mergeCell ref="B9:F10"/>
    <mergeCell ref="G9:H10"/>
    <mergeCell ref="I9:K10"/>
    <mergeCell ref="N1:V1"/>
    <mergeCell ref="M2:M3"/>
    <mergeCell ref="N2:P2"/>
    <mergeCell ref="Q2:R2"/>
    <mergeCell ref="S2:T2"/>
    <mergeCell ref="U2:V3"/>
    <mergeCell ref="O3:P3"/>
    <mergeCell ref="A33:A35"/>
    <mergeCell ref="G35:H35"/>
    <mergeCell ref="A11:A12"/>
    <mergeCell ref="B11:F12"/>
    <mergeCell ref="I35:K35"/>
    <mergeCell ref="B33:F35"/>
    <mergeCell ref="B29:F29"/>
    <mergeCell ref="B30:F30"/>
    <mergeCell ref="B31:F31"/>
    <mergeCell ref="B32:F32"/>
    <mergeCell ref="F13:F14"/>
    <mergeCell ref="G13:G14"/>
    <mergeCell ref="H13:H14"/>
    <mergeCell ref="I13:I14"/>
    <mergeCell ref="G11:I12"/>
    <mergeCell ref="A13:A14"/>
    <mergeCell ref="B13:B14"/>
    <mergeCell ref="U4:V4"/>
    <mergeCell ref="U5:V5"/>
    <mergeCell ref="U7:V7"/>
    <mergeCell ref="N5:P5"/>
    <mergeCell ref="N6:P6"/>
    <mergeCell ref="Q5:R5"/>
    <mergeCell ref="Q6:R6"/>
    <mergeCell ref="S5:T5"/>
    <mergeCell ref="S6:T6"/>
    <mergeCell ref="N4:P4"/>
    <mergeCell ref="Q4:R4"/>
    <mergeCell ref="S4:T4"/>
    <mergeCell ref="N7:P7"/>
    <mergeCell ref="Q7:R7"/>
    <mergeCell ref="S7:T7"/>
    <mergeCell ref="N8:P8"/>
    <mergeCell ref="Q8:R8"/>
    <mergeCell ref="S8:T8"/>
    <mergeCell ref="U8:V8"/>
    <mergeCell ref="M9:M10"/>
    <mergeCell ref="N9:R10"/>
    <mergeCell ref="S9:T10"/>
    <mergeCell ref="U9:W10"/>
    <mergeCell ref="M11:M12"/>
    <mergeCell ref="N11:R12"/>
    <mergeCell ref="S11:T12"/>
    <mergeCell ref="U11:W12"/>
    <mergeCell ref="U35:W35"/>
    <mergeCell ref="S13:S14"/>
    <mergeCell ref="N29:R29"/>
    <mergeCell ref="N30:R30"/>
    <mergeCell ref="N31:R31"/>
    <mergeCell ref="N32:R32"/>
    <mergeCell ref="M33:M35"/>
    <mergeCell ref="N33:R35"/>
    <mergeCell ref="S35:T35"/>
    <mergeCell ref="M13:M14"/>
    <mergeCell ref="N13:N14"/>
    <mergeCell ref="O13:O14"/>
    <mergeCell ref="P13:P14"/>
    <mergeCell ref="Q13:Q14"/>
    <mergeCell ref="R13:R14"/>
    <mergeCell ref="T13:T14"/>
  </mergeCells>
  <pageMargins left="0.19685039370078741" right="0.19" top="0.31496062992125984" bottom="0.27559055118110237" header="0.31496062992125984" footer="0.19685039370078741"/>
  <pageSetup paperSize="9" scale="80" orientation="portrait" verticalDpi="0" r:id="rId1"/>
  <ignoredErrors>
    <ignoredError sqref="O28 S28:T28" emptyCellReferenc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57"/>
  <dimension ref="A1:I26"/>
  <sheetViews>
    <sheetView topLeftCell="A19" workbookViewId="0">
      <selection activeCell="N7" sqref="N7"/>
    </sheetView>
  </sheetViews>
  <sheetFormatPr defaultRowHeight="12.75"/>
  <cols>
    <col min="1" max="1" width="12.28515625" bestFit="1" customWidth="1"/>
  </cols>
  <sheetData>
    <row r="1" spans="1:9" ht="27.75" thickBot="1">
      <c r="A1" s="5389">
        <f>'Оз 5;30'!BT2</f>
        <v>44606</v>
      </c>
      <c r="B1" s="4385"/>
      <c r="C1" s="1961" t="s">
        <v>315</v>
      </c>
      <c r="D1" s="1961" t="s">
        <v>457</v>
      </c>
      <c r="E1" s="1960" t="s">
        <v>281</v>
      </c>
      <c r="F1" s="1960"/>
      <c r="G1" s="1960" t="s">
        <v>581</v>
      </c>
      <c r="H1" s="1962" t="s">
        <v>582</v>
      </c>
      <c r="I1" s="1962" t="s">
        <v>768</v>
      </c>
    </row>
    <row r="2" spans="1:9" ht="24.75" customHeight="1">
      <c r="A2" s="4414" t="s">
        <v>647</v>
      </c>
      <c r="B2" s="2122" t="s">
        <v>230</v>
      </c>
      <c r="C2" s="3237"/>
      <c r="D2" s="3238"/>
      <c r="E2" s="3237"/>
      <c r="F2" s="3469"/>
      <c r="G2" s="3237"/>
      <c r="H2" s="3238"/>
      <c r="I2" s="3237"/>
    </row>
    <row r="3" spans="1:9" ht="24.75" customHeight="1" thickBot="1">
      <c r="A3" s="4415"/>
      <c r="B3" s="2123">
        <v>0.22916666666666666</v>
      </c>
      <c r="C3" s="2336">
        <f>'Оз 5;30'!BX21</f>
        <v>0</v>
      </c>
      <c r="D3" s="2330">
        <f>'Оз 5;30'!BX9</f>
        <v>0</v>
      </c>
      <c r="E3" s="2355"/>
      <c r="F3" s="3466"/>
      <c r="G3" s="2356">
        <f>'Оз 5;30'!BX13</f>
        <v>0</v>
      </c>
      <c r="H3" s="2357">
        <f>'Оз 5;30'!BX8</f>
        <v>0</v>
      </c>
      <c r="I3" s="3183">
        <f>'Оз 5;30'!BX10</f>
        <v>0</v>
      </c>
    </row>
    <row r="4" spans="1:9" ht="21.75" customHeight="1">
      <c r="A4" s="4414" t="s">
        <v>487</v>
      </c>
      <c r="B4" s="2231" t="s">
        <v>230</v>
      </c>
      <c r="C4" s="2352"/>
      <c r="D4" s="2329"/>
      <c r="E4" s="2352"/>
      <c r="F4" s="3467"/>
      <c r="G4" s="2353"/>
      <c r="H4" s="2354"/>
      <c r="I4" s="2353"/>
    </row>
    <row r="5" spans="1:9" ht="21.75" customHeight="1" thickBot="1">
      <c r="A5" s="4415"/>
      <c r="B5" s="2123">
        <v>0.22916666666666666</v>
      </c>
      <c r="C5" s="2336">
        <f>'Оз 5;30'!F21</f>
        <v>1</v>
      </c>
      <c r="D5" s="2330">
        <f>'Оз 5;30'!F9</f>
        <v>4</v>
      </c>
      <c r="E5" s="2355"/>
      <c r="F5" s="3466"/>
      <c r="G5" s="2356">
        <f>'Оз 5;30'!F13</f>
        <v>3</v>
      </c>
      <c r="H5" s="2357">
        <f>'Оз 5;30'!F8</f>
        <v>260</v>
      </c>
      <c r="I5" s="3183">
        <f>'Оз 5;30'!F10</f>
        <v>40</v>
      </c>
    </row>
    <row r="6" spans="1:9" ht="26.25" customHeight="1">
      <c r="A6" s="5387" t="s">
        <v>488</v>
      </c>
      <c r="B6" s="2122" t="s">
        <v>230</v>
      </c>
      <c r="C6" s="2358"/>
      <c r="D6" s="2331"/>
      <c r="E6" s="2328"/>
      <c r="F6" s="3464"/>
      <c r="G6" s="2350"/>
      <c r="H6" s="2351"/>
      <c r="I6" s="2350"/>
    </row>
    <row r="7" spans="1:9" ht="26.25" customHeight="1" thickBot="1">
      <c r="A7" s="5388"/>
      <c r="B7" s="2123">
        <v>0.22916666666666666</v>
      </c>
      <c r="C7" s="2359">
        <f>'Оз 5;30'!P21</f>
        <v>2</v>
      </c>
      <c r="D7" s="2098">
        <f>'Оз 5;30'!P9</f>
        <v>2</v>
      </c>
      <c r="E7" s="2097"/>
      <c r="F7" s="3465"/>
      <c r="G7" s="2360">
        <f>'Оз 5;30'!P13</f>
        <v>4</v>
      </c>
      <c r="H7" s="2361">
        <f>'Оз 5;30'!P8</f>
        <v>120</v>
      </c>
      <c r="I7" s="3184">
        <f>'Оз 5;30'!P10</f>
        <v>40</v>
      </c>
    </row>
    <row r="8" spans="1:9" ht="26.25" customHeight="1">
      <c r="A8" s="4414" t="s">
        <v>788</v>
      </c>
      <c r="B8" s="2232" t="s">
        <v>230</v>
      </c>
      <c r="C8" s="2328"/>
      <c r="D8" s="2331"/>
      <c r="E8" s="2328"/>
      <c r="F8" s="3464"/>
      <c r="G8" s="2350"/>
      <c r="H8" s="2351"/>
      <c r="I8" s="2350"/>
    </row>
    <row r="9" spans="1:9" ht="26.25" customHeight="1" thickBot="1">
      <c r="A9" s="4415"/>
      <c r="B9" s="2127">
        <v>0.22916666666666666</v>
      </c>
      <c r="C9" s="2337">
        <f>'Оз 5;30'!Y21</f>
        <v>1</v>
      </c>
      <c r="D9" s="2332">
        <f>'Оз 5;30'!Z9</f>
        <v>3</v>
      </c>
      <c r="E9" s="2362"/>
      <c r="F9" s="2337"/>
      <c r="G9" s="2363">
        <f>'Оз 5;30'!Z13</f>
        <v>1.5</v>
      </c>
      <c r="H9" s="2364">
        <f>'Оз 5;30'!Z8</f>
        <v>120</v>
      </c>
      <c r="I9" s="3185">
        <f>'Оз 5;30'!Z10</f>
        <v>20</v>
      </c>
    </row>
    <row r="10" spans="1:9" ht="26.25" customHeight="1">
      <c r="A10" s="4403" t="s">
        <v>598</v>
      </c>
      <c r="B10" s="2122" t="s">
        <v>230</v>
      </c>
      <c r="C10" s="2328"/>
      <c r="D10" s="2331"/>
      <c r="E10" s="2328"/>
      <c r="F10" s="2328"/>
      <c r="G10" s="2328"/>
      <c r="H10" s="2331"/>
      <c r="I10" s="2328"/>
    </row>
    <row r="11" spans="1:9" ht="28.5" customHeight="1" thickBot="1">
      <c r="A11" s="4404"/>
      <c r="B11" s="2123">
        <v>0.22916666666666666</v>
      </c>
      <c r="C11" s="2359">
        <f>'Оз 5;30'!AT21</f>
        <v>1</v>
      </c>
      <c r="D11" s="2365">
        <f>'Оз 5;30'!AT9</f>
        <v>3</v>
      </c>
      <c r="E11" s="2359"/>
      <c r="F11" s="2359"/>
      <c r="G11" s="2360">
        <f>'Оз 5;30'!AT13</f>
        <v>2.5</v>
      </c>
      <c r="H11" s="2349">
        <f>'Оз 5;30'!AT8</f>
        <v>180</v>
      </c>
      <c r="I11" s="3184">
        <f>'Оз 5;30'!AT10</f>
        <v>40</v>
      </c>
    </row>
    <row r="12" spans="1:9" ht="28.5" customHeight="1">
      <c r="A12" s="4414" t="s">
        <v>804</v>
      </c>
      <c r="B12" s="2122" t="s">
        <v>230</v>
      </c>
      <c r="C12" s="2328"/>
      <c r="D12" s="2331"/>
      <c r="E12" s="2328"/>
      <c r="F12" s="2328"/>
      <c r="G12" s="2350"/>
      <c r="H12" s="2351"/>
      <c r="I12" s="2350"/>
    </row>
    <row r="13" spans="1:9" ht="26.25" customHeight="1" thickBot="1">
      <c r="A13" s="4415"/>
      <c r="B13" s="2123">
        <v>0.22916666666666666</v>
      </c>
      <c r="C13" s="2338">
        <f>'Оз 5;30'!AJ21</f>
        <v>0.5</v>
      </c>
      <c r="D13" s="2332">
        <f>'Оз 5;30'!AJ9</f>
        <v>3</v>
      </c>
      <c r="E13" s="2362"/>
      <c r="F13" s="2337"/>
      <c r="G13" s="2363">
        <f>'Оз 5;30'!AJ13</f>
        <v>1.5</v>
      </c>
      <c r="H13" s="2364">
        <f>'Оз 5;30'!AJ8</f>
        <v>120</v>
      </c>
      <c r="I13" s="3185">
        <f>'Оз 5;30'!AJ10</f>
        <v>20</v>
      </c>
    </row>
    <row r="14" spans="1:9" ht="26.25" customHeight="1">
      <c r="A14" s="4409" t="s">
        <v>597</v>
      </c>
      <c r="B14" s="2232" t="s">
        <v>230</v>
      </c>
      <c r="C14" s="2328"/>
      <c r="D14" s="2331"/>
      <c r="E14" s="2328"/>
      <c r="F14" s="3464"/>
      <c r="G14" s="2328"/>
      <c r="H14" s="2331"/>
      <c r="I14" s="2328"/>
    </row>
    <row r="15" spans="1:9" ht="26.25" customHeight="1" thickBot="1">
      <c r="A15" s="4404"/>
      <c r="B15" s="2123">
        <v>0.22916666666666666</v>
      </c>
      <c r="C15" s="2359">
        <f>'Оз 5;30'!BD21</f>
        <v>1</v>
      </c>
      <c r="D15" s="2098">
        <f>'Оз 5;30'!BD9</f>
        <v>3</v>
      </c>
      <c r="E15" s="2097"/>
      <c r="F15" s="3465"/>
      <c r="G15" s="2360">
        <f>'Оз 5;30'!BD13</f>
        <v>3</v>
      </c>
      <c r="H15" s="2361">
        <f>'Оз 5;30'!BD8</f>
        <v>100</v>
      </c>
      <c r="I15" s="3184">
        <f>'Оз 5;30'!BD10</f>
        <v>40</v>
      </c>
    </row>
    <row r="16" spans="1:9" ht="29.25" customHeight="1">
      <c r="A16" s="5386" t="s">
        <v>949</v>
      </c>
      <c r="B16" s="2232" t="s">
        <v>230</v>
      </c>
      <c r="C16" s="2328"/>
      <c r="D16" s="2331"/>
      <c r="E16" s="2328"/>
      <c r="F16" s="3464"/>
      <c r="G16" s="2328"/>
      <c r="H16" s="2331"/>
      <c r="I16" s="2328"/>
    </row>
    <row r="17" spans="1:9" ht="27" customHeight="1" thickBot="1">
      <c r="A17" s="5390"/>
      <c r="B17" s="2123">
        <v>0.22916666666666666</v>
      </c>
      <c r="C17" s="2359">
        <f>'Оз Основная продукция'!H122</f>
        <v>0</v>
      </c>
      <c r="D17" s="2098">
        <f>'Оз Основная продукция'!F117</f>
        <v>0</v>
      </c>
      <c r="E17" s="2097"/>
      <c r="F17" s="3465"/>
      <c r="G17" s="2360">
        <f>'Оз Основная продукция'!H114</f>
        <v>0</v>
      </c>
      <c r="H17" s="2361">
        <f>'Оз Основная продукция'!F116</f>
        <v>0</v>
      </c>
      <c r="I17" s="3184">
        <f>'Оз 5;30'!BN10</f>
        <v>0</v>
      </c>
    </row>
    <row r="18" spans="1:9" ht="27" customHeight="1">
      <c r="A18" s="5391" t="s">
        <v>808</v>
      </c>
      <c r="B18" s="2232" t="s">
        <v>230</v>
      </c>
      <c r="C18" s="2358"/>
      <c r="D18" s="2331"/>
      <c r="E18" s="2328"/>
      <c r="F18" s="3464"/>
      <c r="G18" s="2737"/>
      <c r="H18" s="2351"/>
      <c r="I18" s="2350"/>
    </row>
    <row r="19" spans="1:9" ht="27" customHeight="1" thickBot="1">
      <c r="A19" s="5390"/>
      <c r="B19" s="2123">
        <v>0.22916666666666666</v>
      </c>
      <c r="C19" s="2336">
        <f>'Оз 5;30'!CR21</f>
        <v>0.5</v>
      </c>
      <c r="D19" s="2330">
        <f>'Оз 5;30'!CR9</f>
        <v>2</v>
      </c>
      <c r="E19" s="2355"/>
      <c r="F19" s="3466"/>
      <c r="G19" s="2356">
        <f>'Оз 5;30'!CR13</f>
        <v>3</v>
      </c>
      <c r="H19" s="2357">
        <f>'Оз 5;30'!CR8</f>
        <v>180</v>
      </c>
      <c r="I19" s="3183">
        <f>'Оз 5;30'!CR10</f>
        <v>0</v>
      </c>
    </row>
    <row r="20" spans="1:9" ht="27" customHeight="1">
      <c r="A20" s="5391" t="s">
        <v>630</v>
      </c>
      <c r="B20" s="2232" t="s">
        <v>230</v>
      </c>
      <c r="C20" s="2358"/>
      <c r="D20" s="2331"/>
      <c r="E20" s="2328"/>
      <c r="F20" s="3464"/>
      <c r="G20" s="2737"/>
      <c r="H20" s="2351"/>
      <c r="I20" s="2350"/>
    </row>
    <row r="21" spans="1:9" ht="27" customHeight="1" thickBot="1">
      <c r="A21" s="5390"/>
      <c r="B21" s="2123">
        <v>0.22916666666666666</v>
      </c>
      <c r="C21" s="2338">
        <f>'Оз 5;30'!DJ21</f>
        <v>1</v>
      </c>
      <c r="D21" s="2332">
        <f>'Оз 5;30'!DJ9</f>
        <v>2</v>
      </c>
      <c r="E21" s="2362"/>
      <c r="F21" s="2337"/>
      <c r="G21" s="2363">
        <f>'Оз 5;30'!DJ13</f>
        <v>2</v>
      </c>
      <c r="H21" s="2364">
        <f>'Оз 5;30'!DJ8</f>
        <v>80</v>
      </c>
      <c r="I21" s="3185">
        <f>'Оз 5;30'!DJ10</f>
        <v>20</v>
      </c>
    </row>
    <row r="22" spans="1:9" ht="27" customHeight="1">
      <c r="A22" s="5391" t="s">
        <v>874</v>
      </c>
      <c r="B22" s="2122" t="s">
        <v>230</v>
      </c>
      <c r="C22" s="2358"/>
      <c r="D22" s="2331"/>
      <c r="E22" s="2328"/>
      <c r="F22" s="3464"/>
      <c r="G22" s="2737"/>
      <c r="H22" s="2351"/>
      <c r="I22" s="2350"/>
    </row>
    <row r="23" spans="1:9" ht="27" customHeight="1" thickBot="1">
      <c r="A23" s="5390"/>
      <c r="B23" s="2123">
        <v>0.22916666666666666</v>
      </c>
      <c r="C23" s="2336">
        <f>'Оз 5;30'!DA21</f>
        <v>0</v>
      </c>
      <c r="D23" s="2330">
        <f>'Оз 5;30'!DA9</f>
        <v>0</v>
      </c>
      <c r="E23" s="2355"/>
      <c r="F23" s="3466"/>
      <c r="G23" s="2356">
        <f>'Оз 5;30'!DA13</f>
        <v>0</v>
      </c>
      <c r="H23" s="2357">
        <f>'Оз 5;30'!DA8</f>
        <v>0</v>
      </c>
      <c r="I23" s="3183">
        <f>'Оз 5;30'!DA10</f>
        <v>0</v>
      </c>
    </row>
    <row r="24" spans="1:9" ht="24.75" customHeight="1">
      <c r="A24" s="5386" t="str">
        <f>'Оз 5;30'!CI1</f>
        <v>Оазис  Изумруд</v>
      </c>
      <c r="B24" s="2232" t="s">
        <v>230</v>
      </c>
      <c r="C24" s="2352"/>
      <c r="D24" s="2329"/>
      <c r="E24" s="2352"/>
      <c r="F24" s="3467"/>
      <c r="G24" s="2352"/>
      <c r="H24" s="2329"/>
      <c r="I24" s="2352"/>
    </row>
    <row r="25" spans="1:9" ht="27.75" customHeight="1" thickBot="1">
      <c r="A25" s="5386"/>
      <c r="B25" s="2127">
        <v>0.22916666666666666</v>
      </c>
      <c r="C25" s="3186">
        <f>'Оз 5;30'!CH21</f>
        <v>0.5</v>
      </c>
      <c r="D25" s="2646">
        <f>'Оз 5;30'!CH9</f>
        <v>3</v>
      </c>
      <c r="E25" s="3187"/>
      <c r="F25" s="3468"/>
      <c r="G25" s="3188">
        <f>'Оз 5;30'!CH13</f>
        <v>0.5</v>
      </c>
      <c r="H25" s="3189">
        <f>'Оз 5;30'!CH8</f>
        <v>40</v>
      </c>
      <c r="I25" s="3190">
        <f>'Оз 5;30'!CH10</f>
        <v>20</v>
      </c>
    </row>
    <row r="26" spans="1:9" ht="24.75" customHeight="1" thickBot="1">
      <c r="A26" s="3197" t="s">
        <v>154</v>
      </c>
      <c r="B26" s="3191"/>
      <c r="C26" s="3192">
        <f>SUM(C2:C25)</f>
        <v>8.5</v>
      </c>
      <c r="D26" s="3193">
        <f>SUM(D3:D25)</f>
        <v>25</v>
      </c>
      <c r="E26" s="3194"/>
      <c r="F26" s="3470"/>
      <c r="G26" s="3195">
        <f>SUM(G3:G25)</f>
        <v>21</v>
      </c>
      <c r="H26" s="3196">
        <f>SUM(H3:H25)</f>
        <v>1200</v>
      </c>
      <c r="I26" s="3193">
        <f>SUM(I3:I25)</f>
        <v>240</v>
      </c>
    </row>
  </sheetData>
  <mergeCells count="13">
    <mergeCell ref="A24:A25"/>
    <mergeCell ref="A6:A7"/>
    <mergeCell ref="A1:B1"/>
    <mergeCell ref="A2:A3"/>
    <mergeCell ref="A4:A5"/>
    <mergeCell ref="A16:A17"/>
    <mergeCell ref="A8:A9"/>
    <mergeCell ref="A10:A11"/>
    <mergeCell ref="A12:A13"/>
    <mergeCell ref="A14:A15"/>
    <mergeCell ref="A18:A19"/>
    <mergeCell ref="A22:A23"/>
    <mergeCell ref="A20:A21"/>
  </mergeCells>
  <pageMargins left="0.19685039370078741" right="0.19685039370078741" top="0.39370078740157483" bottom="0.74803149606299213" header="0.31496062992125984" footer="0.31496062992125984"/>
  <pageSetup paperSize="9" scale="90"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56">
    <pageSetUpPr fitToPage="1"/>
  </sheetPr>
  <dimension ref="A1:AC37"/>
  <sheetViews>
    <sheetView zoomScale="70" zoomScaleNormal="70" workbookViewId="0">
      <selection activeCell="H37" sqref="A1:N37"/>
    </sheetView>
  </sheetViews>
  <sheetFormatPr defaultRowHeight="12.75"/>
  <cols>
    <col min="1" max="1" width="28.85546875" customWidth="1"/>
    <col min="2" max="3" width="13.42578125" customWidth="1"/>
    <col min="4" max="6" width="10.5703125" customWidth="1"/>
    <col min="7" max="14" width="7.5703125" customWidth="1"/>
    <col min="16" max="16" width="28.7109375" customWidth="1"/>
    <col min="17" max="17" width="10.7109375" customWidth="1"/>
    <col min="18" max="18" width="14" customWidth="1"/>
    <col min="19" max="21" width="10.7109375" customWidth="1"/>
    <col min="22" max="29" width="7.7109375" customWidth="1"/>
  </cols>
  <sheetData>
    <row r="1" spans="1:29" ht="21.75" thickBot="1">
      <c r="A1" s="5461"/>
      <c r="B1" s="4873"/>
      <c r="C1" s="4873"/>
      <c r="D1" s="4873"/>
      <c r="E1" s="4873"/>
      <c r="F1" s="4873"/>
      <c r="G1" s="4873"/>
      <c r="H1" s="4873"/>
      <c r="I1" s="4873"/>
      <c r="J1" s="4873"/>
      <c r="K1" s="4873"/>
      <c r="L1" s="4873"/>
      <c r="M1" s="4873"/>
      <c r="N1" s="4874"/>
      <c r="P1" s="5461"/>
      <c r="Q1" s="4873"/>
      <c r="R1" s="4873"/>
      <c r="S1" s="4873"/>
      <c r="T1" s="4873"/>
      <c r="U1" s="4873"/>
      <c r="V1" s="4873"/>
      <c r="W1" s="4873"/>
      <c r="X1" s="4873"/>
      <c r="Y1" s="4873"/>
      <c r="Z1" s="4873"/>
      <c r="AA1" s="4873"/>
      <c r="AB1" s="4873"/>
      <c r="AC1" s="4874"/>
    </row>
    <row r="2" spans="1:29" ht="62.25" thickBot="1">
      <c r="A2" s="1542">
        <f>'Оз 5;30'!AZ2</f>
        <v>44606</v>
      </c>
      <c r="B2" s="2880" t="s">
        <v>617</v>
      </c>
      <c r="C2" s="2881"/>
      <c r="D2" s="2881"/>
      <c r="E2" s="2881"/>
      <c r="F2" s="2881"/>
      <c r="G2" s="2881"/>
      <c r="H2" s="2881"/>
      <c r="I2" s="2748"/>
      <c r="J2" s="2748"/>
      <c r="K2" s="2748"/>
      <c r="L2" s="5392" t="s">
        <v>618</v>
      </c>
      <c r="M2" s="5392"/>
      <c r="N2" s="5393"/>
      <c r="P2" s="1542">
        <f>A2</f>
        <v>44606</v>
      </c>
      <c r="Q2" s="5384" t="s">
        <v>617</v>
      </c>
      <c r="R2" s="5385"/>
      <c r="S2" s="5385"/>
      <c r="T2" s="5385"/>
      <c r="U2" s="5385"/>
      <c r="V2" s="5385"/>
      <c r="W2" s="2748"/>
      <c r="X2" s="2748"/>
      <c r="Y2" s="2748"/>
      <c r="Z2" s="2748"/>
      <c r="AA2" s="5392" t="s">
        <v>625</v>
      </c>
      <c r="AB2" s="5392"/>
      <c r="AC2" s="5393"/>
    </row>
    <row r="3" spans="1:29" ht="57" thickBot="1">
      <c r="A3" s="5441" t="s">
        <v>65</v>
      </c>
      <c r="B3" s="5234" t="s">
        <v>66</v>
      </c>
      <c r="C3" s="5291"/>
      <c r="D3" s="2872" t="s">
        <v>67</v>
      </c>
      <c r="E3" s="5443" t="s">
        <v>68</v>
      </c>
      <c r="F3" s="5444"/>
      <c r="G3" s="5394" t="s">
        <v>619</v>
      </c>
      <c r="H3" s="4448"/>
      <c r="I3" s="4448"/>
      <c r="J3" s="4448"/>
      <c r="K3" s="4448"/>
      <c r="L3" s="4448"/>
      <c r="M3" s="4448"/>
      <c r="N3" s="4449"/>
      <c r="P3" s="5441" t="s">
        <v>65</v>
      </c>
      <c r="Q3" s="5234" t="s">
        <v>66</v>
      </c>
      <c r="R3" s="5291"/>
      <c r="S3" s="2749" t="s">
        <v>67</v>
      </c>
      <c r="T3" s="5445" t="s">
        <v>68</v>
      </c>
      <c r="U3" s="5462"/>
      <c r="V3" s="5394" t="s">
        <v>619</v>
      </c>
      <c r="W3" s="4448"/>
      <c r="X3" s="4448"/>
      <c r="Y3" s="4448"/>
      <c r="Z3" s="4448"/>
      <c r="AA3" s="4448"/>
      <c r="AB3" s="4448"/>
      <c r="AC3" s="4449"/>
    </row>
    <row r="4" spans="1:29" ht="21.75" thickBot="1">
      <c r="A4" s="5442"/>
      <c r="B4" s="2837" t="s">
        <v>70</v>
      </c>
      <c r="C4" s="2752" t="s">
        <v>71</v>
      </c>
      <c r="D4" s="2753" t="s">
        <v>70</v>
      </c>
      <c r="E4" s="2752" t="s">
        <v>70</v>
      </c>
      <c r="F4" s="2752" t="s">
        <v>71</v>
      </c>
      <c r="G4" s="5416" t="s">
        <v>70</v>
      </c>
      <c r="H4" s="5417"/>
      <c r="I4" s="5422"/>
      <c r="J4" s="5416"/>
      <c r="K4" s="5417"/>
      <c r="L4" s="5422"/>
      <c r="M4" s="5427"/>
      <c r="N4" s="5428"/>
      <c r="P4" s="5446"/>
      <c r="Q4" s="424" t="s">
        <v>70</v>
      </c>
      <c r="R4" s="2877" t="s">
        <v>71</v>
      </c>
      <c r="S4" s="2750" t="s">
        <v>70</v>
      </c>
      <c r="T4" s="1541" t="s">
        <v>70</v>
      </c>
      <c r="U4" s="1541" t="s">
        <v>71</v>
      </c>
      <c r="V4" s="5416" t="s">
        <v>70</v>
      </c>
      <c r="W4" s="5417"/>
      <c r="X4" s="5417"/>
      <c r="Y4" s="5416"/>
      <c r="Z4" s="5417"/>
      <c r="AA4" s="5422"/>
      <c r="AB4" s="5427"/>
      <c r="AC4" s="5428"/>
    </row>
    <row r="5" spans="1:29" ht="21">
      <c r="A5" s="2833" t="s">
        <v>620</v>
      </c>
      <c r="B5" s="2838"/>
      <c r="C5" s="2839"/>
      <c r="D5" s="2842"/>
      <c r="E5" s="2218"/>
      <c r="F5" s="2844"/>
      <c r="G5" s="5438" t="s">
        <v>71</v>
      </c>
      <c r="H5" s="5439"/>
      <c r="I5" s="5440"/>
      <c r="J5" s="5418"/>
      <c r="K5" s="5419"/>
      <c r="L5" s="5423"/>
      <c r="M5" s="5427"/>
      <c r="N5" s="5428"/>
      <c r="P5" s="2833" t="s">
        <v>620</v>
      </c>
      <c r="Q5" s="2879"/>
      <c r="R5" s="2217"/>
      <c r="S5" s="354"/>
      <c r="T5" s="2875"/>
      <c r="U5" s="2876"/>
      <c r="V5" s="5418" t="s">
        <v>71</v>
      </c>
      <c r="W5" s="5419"/>
      <c r="X5" s="5419"/>
      <c r="Y5" s="5418"/>
      <c r="Z5" s="5419"/>
      <c r="AA5" s="5423"/>
      <c r="AB5" s="5427"/>
      <c r="AC5" s="5428"/>
    </row>
    <row r="6" spans="1:29" ht="21.75" thickBot="1">
      <c r="A6" s="2834" t="s">
        <v>486</v>
      </c>
      <c r="B6" s="2827"/>
      <c r="C6" s="2840"/>
      <c r="D6" s="2843"/>
      <c r="E6" s="2845"/>
      <c r="F6" s="2829"/>
      <c r="G6" s="5420" t="s">
        <v>196</v>
      </c>
      <c r="H6" s="5421"/>
      <c r="I6" s="5437"/>
      <c r="J6" s="5420"/>
      <c r="K6" s="5421"/>
      <c r="L6" s="5437"/>
      <c r="M6" s="5427"/>
      <c r="N6" s="5428"/>
      <c r="P6" s="2834" t="s">
        <v>486</v>
      </c>
      <c r="Q6" s="2840"/>
      <c r="R6" s="2840"/>
      <c r="S6" s="2843"/>
      <c r="T6" s="2845"/>
      <c r="U6" s="2829"/>
      <c r="V6" s="5420" t="s">
        <v>196</v>
      </c>
      <c r="W6" s="5421"/>
      <c r="X6" s="5421"/>
      <c r="Y6" s="5420"/>
      <c r="Z6" s="5421"/>
      <c r="AA6" s="5437"/>
      <c r="AB6" s="5427"/>
      <c r="AC6" s="5428"/>
    </row>
    <row r="7" spans="1:29" ht="18.75" customHeight="1">
      <c r="A7" s="2835" t="s">
        <v>624</v>
      </c>
      <c r="B7" s="2828"/>
      <c r="C7" s="358"/>
      <c r="D7" s="2843"/>
      <c r="E7" s="2845"/>
      <c r="F7" s="2829"/>
      <c r="G7" s="2860"/>
      <c r="H7" s="237"/>
      <c r="I7" s="237"/>
      <c r="J7" s="237"/>
      <c r="K7" s="237"/>
      <c r="L7" s="237"/>
      <c r="M7" s="5427"/>
      <c r="N7" s="5428"/>
      <c r="P7" s="2835" t="s">
        <v>624</v>
      </c>
      <c r="Q7" s="358"/>
      <c r="R7" s="358"/>
      <c r="S7" s="2843"/>
      <c r="T7" s="2845"/>
      <c r="U7" s="2829"/>
      <c r="V7" s="237"/>
      <c r="W7" s="237"/>
      <c r="X7" s="237"/>
      <c r="Y7" s="237"/>
      <c r="Z7" s="237"/>
      <c r="AA7" s="237"/>
      <c r="AB7" s="5427"/>
      <c r="AC7" s="5428"/>
    </row>
    <row r="8" spans="1:29" ht="18.75" customHeight="1">
      <c r="A8" s="2836" t="s">
        <v>621</v>
      </c>
      <c r="B8" s="2754"/>
      <c r="C8" s="2841"/>
      <c r="D8" s="2843"/>
      <c r="E8" s="2846"/>
      <c r="F8" s="2751"/>
      <c r="G8" s="2224"/>
      <c r="H8" s="237"/>
      <c r="I8" s="237"/>
      <c r="J8" s="237"/>
      <c r="K8" s="237"/>
      <c r="L8" s="237"/>
      <c r="M8" s="2755"/>
      <c r="N8" s="2756"/>
      <c r="P8" s="2836" t="s">
        <v>621</v>
      </c>
      <c r="Q8" s="2841"/>
      <c r="R8" s="2841"/>
      <c r="S8" s="355"/>
      <c r="T8" s="2874"/>
      <c r="U8" s="2826"/>
      <c r="V8" s="237"/>
      <c r="W8" s="237"/>
      <c r="X8" s="237"/>
      <c r="Y8" s="237"/>
      <c r="Z8" s="237"/>
      <c r="AA8" s="237"/>
      <c r="AB8" s="2755"/>
      <c r="AC8" s="2756"/>
    </row>
    <row r="9" spans="1:29" ht="18.75" customHeight="1">
      <c r="A9" s="2847" t="s">
        <v>741</v>
      </c>
      <c r="B9" s="2850"/>
      <c r="C9" s="2851"/>
      <c r="D9" s="2852"/>
      <c r="E9" s="2853"/>
      <c r="F9" s="2854"/>
      <c r="G9" s="2861"/>
      <c r="H9" s="237"/>
      <c r="I9" s="237"/>
      <c r="J9" s="237"/>
      <c r="K9" s="237"/>
      <c r="L9" s="237"/>
      <c r="M9" s="2755"/>
      <c r="N9" s="2756"/>
      <c r="P9" s="2878" t="s">
        <v>741</v>
      </c>
      <c r="Q9" s="2851"/>
      <c r="R9" s="2851"/>
      <c r="S9" s="2852"/>
      <c r="T9" s="2853"/>
      <c r="U9" s="2854"/>
      <c r="V9" s="237"/>
      <c r="W9" s="237"/>
      <c r="X9" s="237"/>
      <c r="Y9" s="237"/>
      <c r="Z9" s="237"/>
      <c r="AA9" s="237"/>
      <c r="AB9" s="2755"/>
      <c r="AC9" s="2756"/>
    </row>
    <row r="10" spans="1:29" ht="18.75" customHeight="1">
      <c r="A10" s="2848" t="s">
        <v>743</v>
      </c>
      <c r="B10" s="2850"/>
      <c r="C10" s="2851"/>
      <c r="D10" s="2852"/>
      <c r="E10" s="2853"/>
      <c r="F10" s="2854"/>
      <c r="G10" s="2861"/>
      <c r="H10" s="237"/>
      <c r="I10" s="237"/>
      <c r="J10" s="237"/>
      <c r="K10" s="237"/>
      <c r="L10" s="237"/>
      <c r="M10" s="2755"/>
      <c r="N10" s="2756"/>
      <c r="P10" s="2848" t="s">
        <v>743</v>
      </c>
      <c r="Q10" s="2851"/>
      <c r="R10" s="2851"/>
      <c r="S10" s="2852"/>
      <c r="T10" s="2853"/>
      <c r="U10" s="2854"/>
      <c r="V10" s="237"/>
      <c r="W10" s="237"/>
      <c r="X10" s="237"/>
      <c r="Y10" s="237"/>
      <c r="Z10" s="237"/>
      <c r="AA10" s="237"/>
      <c r="AB10" s="2755"/>
      <c r="AC10" s="2756"/>
    </row>
    <row r="11" spans="1:29" ht="21.75" thickBot="1">
      <c r="A11" s="2849" t="s">
        <v>742</v>
      </c>
      <c r="B11" s="2855"/>
      <c r="C11" s="2856"/>
      <c r="D11" s="2857"/>
      <c r="E11" s="2858"/>
      <c r="F11" s="2859"/>
      <c r="G11" s="2862"/>
      <c r="H11" s="2219"/>
      <c r="I11" s="2219"/>
      <c r="J11" s="2219"/>
      <c r="K11" s="2219"/>
      <c r="L11" s="2219"/>
      <c r="M11" s="2220"/>
      <c r="N11" s="2221"/>
      <c r="P11" s="2849" t="s">
        <v>742</v>
      </c>
      <c r="Q11" s="2856"/>
      <c r="R11" s="2856"/>
      <c r="S11" s="2857"/>
      <c r="T11" s="2858"/>
      <c r="U11" s="2859"/>
      <c r="V11" s="2219"/>
      <c r="W11" s="2219"/>
      <c r="X11" s="2219"/>
      <c r="Y11" s="2219"/>
      <c r="Z11" s="2219"/>
      <c r="AA11" s="2219"/>
      <c r="AB11" s="2220"/>
      <c r="AC11" s="2221"/>
    </row>
    <row r="12" spans="1:29" ht="21.75" thickBot="1">
      <c r="A12" s="3086"/>
      <c r="B12" s="5434" t="s">
        <v>500</v>
      </c>
      <c r="C12" s="5435"/>
      <c r="D12" s="5436"/>
      <c r="E12" s="5434" t="s">
        <v>769</v>
      </c>
      <c r="F12" s="5436"/>
      <c r="G12" s="3087"/>
      <c r="H12" s="3087"/>
      <c r="I12" s="3087"/>
      <c r="J12" s="3087"/>
      <c r="K12" s="3087"/>
      <c r="L12" s="3087"/>
      <c r="M12" s="3087"/>
      <c r="N12" s="3088"/>
      <c r="P12" s="3072"/>
      <c r="Q12" s="5434" t="s">
        <v>500</v>
      </c>
      <c r="R12" s="5435"/>
      <c r="S12" s="5436"/>
      <c r="T12" s="5434" t="s">
        <v>769</v>
      </c>
      <c r="U12" s="5436"/>
      <c r="V12" s="3073"/>
      <c r="W12" s="3073"/>
      <c r="X12" s="3073"/>
      <c r="Y12" s="3073"/>
      <c r="Z12" s="3073"/>
      <c r="AA12" s="3073"/>
      <c r="AB12" s="3073"/>
      <c r="AC12" s="3074"/>
    </row>
    <row r="13" spans="1:29" ht="12.75" customHeight="1">
      <c r="A13" s="5424" t="s">
        <v>75</v>
      </c>
      <c r="B13" s="5395"/>
      <c r="C13" s="4678"/>
      <c r="D13" s="4679"/>
      <c r="E13" s="5470"/>
      <c r="F13" s="5471"/>
      <c r="G13" s="5432" t="s">
        <v>746</v>
      </c>
      <c r="H13" s="5399"/>
      <c r="I13" s="5399"/>
      <c r="J13" s="5399"/>
      <c r="K13" s="5399"/>
      <c r="L13" s="5399"/>
      <c r="M13" s="5399"/>
      <c r="N13" s="5400"/>
      <c r="P13" s="5424" t="s">
        <v>75</v>
      </c>
      <c r="Q13" s="5395"/>
      <c r="R13" s="4678"/>
      <c r="S13" s="4678"/>
      <c r="T13" s="5474"/>
      <c r="U13" s="5475"/>
      <c r="V13" s="5398" t="s">
        <v>746</v>
      </c>
      <c r="W13" s="5399"/>
      <c r="X13" s="5399"/>
      <c r="Y13" s="5399"/>
      <c r="Z13" s="5399"/>
      <c r="AA13" s="5399"/>
      <c r="AB13" s="5399"/>
      <c r="AC13" s="5400"/>
    </row>
    <row r="14" spans="1:29" ht="13.5" customHeight="1" thickBot="1">
      <c r="A14" s="5425"/>
      <c r="B14" s="5396"/>
      <c r="C14" s="5397"/>
      <c r="D14" s="5426"/>
      <c r="E14" s="5472"/>
      <c r="F14" s="5473"/>
      <c r="G14" s="5433"/>
      <c r="H14" s="5402"/>
      <c r="I14" s="5402"/>
      <c r="J14" s="5402"/>
      <c r="K14" s="5402"/>
      <c r="L14" s="5402"/>
      <c r="M14" s="5402"/>
      <c r="N14" s="5403"/>
      <c r="P14" s="5425"/>
      <c r="Q14" s="5396"/>
      <c r="R14" s="5397"/>
      <c r="S14" s="5397"/>
      <c r="T14" s="4667"/>
      <c r="U14" s="4668"/>
      <c r="V14" s="5401"/>
      <c r="W14" s="5402"/>
      <c r="X14" s="5402"/>
      <c r="Y14" s="5402"/>
      <c r="Z14" s="5402"/>
      <c r="AA14" s="5402"/>
      <c r="AB14" s="5402"/>
      <c r="AC14" s="5403"/>
    </row>
    <row r="15" spans="1:29" ht="12.75" customHeight="1">
      <c r="A15" s="5424" t="s">
        <v>76</v>
      </c>
      <c r="B15" s="5395"/>
      <c r="C15" s="4678"/>
      <c r="D15" s="4679"/>
      <c r="E15" s="5470"/>
      <c r="F15" s="5471"/>
      <c r="G15" s="5430" t="s">
        <v>744</v>
      </c>
      <c r="H15" s="5405"/>
      <c r="I15" s="5408" t="s">
        <v>282</v>
      </c>
      <c r="J15" s="5409"/>
      <c r="K15" s="5412" t="s">
        <v>55</v>
      </c>
      <c r="L15" s="5413"/>
      <c r="M15" s="5408" t="s">
        <v>56</v>
      </c>
      <c r="N15" s="5413"/>
      <c r="P15" s="5424" t="s">
        <v>76</v>
      </c>
      <c r="Q15" s="5395"/>
      <c r="R15" s="4678"/>
      <c r="S15" s="4678"/>
      <c r="T15" s="5474"/>
      <c r="U15" s="5475"/>
      <c r="V15" s="5404" t="s">
        <v>744</v>
      </c>
      <c r="W15" s="5405"/>
      <c r="X15" s="5408" t="s">
        <v>282</v>
      </c>
      <c r="Y15" s="5409"/>
      <c r="Z15" s="5412" t="s">
        <v>55</v>
      </c>
      <c r="AA15" s="5413"/>
      <c r="AB15" s="5408" t="s">
        <v>56</v>
      </c>
      <c r="AC15" s="5413"/>
    </row>
    <row r="16" spans="1:29" ht="13.5" customHeight="1" thickBot="1">
      <c r="A16" s="5429"/>
      <c r="B16" s="5396"/>
      <c r="C16" s="5397"/>
      <c r="D16" s="5426"/>
      <c r="E16" s="5472"/>
      <c r="F16" s="5473"/>
      <c r="G16" s="5431"/>
      <c r="H16" s="5407"/>
      <c r="I16" s="5410"/>
      <c r="J16" s="5411"/>
      <c r="K16" s="5414"/>
      <c r="L16" s="5415"/>
      <c r="M16" s="5410"/>
      <c r="N16" s="5415"/>
      <c r="P16" s="5429"/>
      <c r="Q16" s="5396"/>
      <c r="R16" s="5397"/>
      <c r="S16" s="5397"/>
      <c r="T16" s="4667"/>
      <c r="U16" s="4668"/>
      <c r="V16" s="5406"/>
      <c r="W16" s="5407"/>
      <c r="X16" s="5410"/>
      <c r="Y16" s="5411"/>
      <c r="Z16" s="5414"/>
      <c r="AA16" s="5415"/>
      <c r="AB16" s="5410"/>
      <c r="AC16" s="5415"/>
    </row>
    <row r="17" spans="1:29" ht="20.25" customHeight="1" thickBot="1">
      <c r="A17" s="5445" t="s">
        <v>77</v>
      </c>
      <c r="B17" s="5447">
        <v>0.5</v>
      </c>
      <c r="C17" s="5449">
        <v>0.8125</v>
      </c>
      <c r="D17" s="5451" t="s">
        <v>350</v>
      </c>
      <c r="E17" s="5447">
        <v>0.5</v>
      </c>
      <c r="F17" s="5449">
        <v>0.8125</v>
      </c>
      <c r="G17" s="2883" t="s">
        <v>745</v>
      </c>
      <c r="H17" s="2884" t="s">
        <v>451</v>
      </c>
      <c r="I17" s="2883" t="s">
        <v>745</v>
      </c>
      <c r="J17" s="2884" t="s">
        <v>451</v>
      </c>
      <c r="K17" s="2883" t="s">
        <v>745</v>
      </c>
      <c r="L17" s="2884" t="s">
        <v>451</v>
      </c>
      <c r="M17" s="2883" t="s">
        <v>745</v>
      </c>
      <c r="N17" s="2884" t="s">
        <v>451</v>
      </c>
      <c r="P17" s="5445" t="s">
        <v>77</v>
      </c>
      <c r="Q17" s="5447">
        <v>0</v>
      </c>
      <c r="R17" s="5449">
        <v>0.22916666666666666</v>
      </c>
      <c r="S17" s="5465" t="s">
        <v>350</v>
      </c>
      <c r="T17" s="5476">
        <v>0</v>
      </c>
      <c r="U17" s="5478">
        <v>0.22916666666666666</v>
      </c>
      <c r="V17" s="2278" t="s">
        <v>745</v>
      </c>
      <c r="W17" s="2884" t="s">
        <v>451</v>
      </c>
      <c r="X17" s="2883" t="s">
        <v>745</v>
      </c>
      <c r="Y17" s="2884" t="s">
        <v>451</v>
      </c>
      <c r="Z17" s="2883" t="s">
        <v>745</v>
      </c>
      <c r="AA17" s="2884" t="s">
        <v>451</v>
      </c>
      <c r="AB17" s="2883" t="s">
        <v>745</v>
      </c>
      <c r="AC17" s="2884" t="s">
        <v>451</v>
      </c>
    </row>
    <row r="18" spans="1:29" ht="21" customHeight="1" thickBot="1">
      <c r="A18" s="5446"/>
      <c r="B18" s="5448"/>
      <c r="C18" s="5450"/>
      <c r="D18" s="5452"/>
      <c r="E18" s="5448"/>
      <c r="F18" s="5450"/>
      <c r="G18" s="2882"/>
      <c r="H18" s="2864"/>
      <c r="I18" s="2865"/>
      <c r="J18" s="2867"/>
      <c r="K18" s="2869"/>
      <c r="L18" s="2864"/>
      <c r="M18" s="2865"/>
      <c r="N18" s="2864"/>
      <c r="P18" s="5446"/>
      <c r="Q18" s="5463"/>
      <c r="R18" s="5464"/>
      <c r="S18" s="5466"/>
      <c r="T18" s="5477"/>
      <c r="U18" s="5479"/>
      <c r="V18" s="3077"/>
      <c r="W18" s="2864"/>
      <c r="X18" s="2865"/>
      <c r="Y18" s="2867"/>
      <c r="Z18" s="2869"/>
      <c r="AA18" s="2864"/>
      <c r="AB18" s="2865"/>
      <c r="AC18" s="2864"/>
    </row>
    <row r="19" spans="1:29" ht="21">
      <c r="A19" s="2830" t="s">
        <v>498</v>
      </c>
      <c r="B19" s="3415">
        <f>'Оз 13;00'!F18</f>
        <v>0</v>
      </c>
      <c r="C19" s="2227">
        <f>'Оз 19;00'!F18</f>
        <v>0</v>
      </c>
      <c r="D19" s="3418"/>
      <c r="E19" s="3089">
        <f>'Оз 13;00'!F19</f>
        <v>17</v>
      </c>
      <c r="F19" s="3090">
        <f>'Оз 19;00'!F19</f>
        <v>20</v>
      </c>
      <c r="G19" s="3078"/>
      <c r="H19" s="2863"/>
      <c r="I19" s="2866"/>
      <c r="J19" s="2868"/>
      <c r="K19" s="2870"/>
      <c r="L19" s="2863"/>
      <c r="M19" s="2866"/>
      <c r="N19" s="2863"/>
      <c r="P19" s="2830" t="s">
        <v>498</v>
      </c>
      <c r="Q19" s="2225"/>
      <c r="R19" s="2227">
        <f>'Оз 5;30'!F18</f>
        <v>0</v>
      </c>
      <c r="S19" s="3075"/>
      <c r="T19" s="3079"/>
      <c r="U19" s="3093">
        <f>'Оз 5;30'!F19</f>
        <v>6</v>
      </c>
      <c r="V19" s="3078"/>
      <c r="W19" s="2863"/>
      <c r="X19" s="2866"/>
      <c r="Y19" s="2868"/>
      <c r="Z19" s="2870"/>
      <c r="AA19" s="2863"/>
      <c r="AB19" s="2866"/>
      <c r="AC19" s="2863"/>
    </row>
    <row r="20" spans="1:29" ht="21">
      <c r="A20" s="2831" t="s">
        <v>499</v>
      </c>
      <c r="B20" s="3416">
        <f>'Оз 13;00'!P18</f>
        <v>0</v>
      </c>
      <c r="C20" s="2228">
        <f>'Оз 19;00'!P18</f>
        <v>0</v>
      </c>
      <c r="D20" s="3419"/>
      <c r="E20" s="3091">
        <f>'Оз 13;00'!P19</f>
        <v>4</v>
      </c>
      <c r="F20" s="3092">
        <f>'Оз 19;00'!P19</f>
        <v>20</v>
      </c>
      <c r="G20" s="3078"/>
      <c r="H20" s="2863"/>
      <c r="I20" s="2866"/>
      <c r="J20" s="2868"/>
      <c r="K20" s="2870"/>
      <c r="L20" s="2863"/>
      <c r="M20" s="2866"/>
      <c r="N20" s="2863"/>
      <c r="P20" s="2831" t="s">
        <v>499</v>
      </c>
      <c r="Q20" s="2226"/>
      <c r="R20" s="2228">
        <f>'Оз 5;30'!P18</f>
        <v>0</v>
      </c>
      <c r="S20" s="3076"/>
      <c r="T20" s="3080"/>
      <c r="U20" s="3094">
        <f>'Оз 5;30'!P19</f>
        <v>10</v>
      </c>
      <c r="V20" s="3078"/>
      <c r="W20" s="2863"/>
      <c r="X20" s="2866"/>
      <c r="Y20" s="2868"/>
      <c r="Z20" s="2870"/>
      <c r="AA20" s="2863"/>
      <c r="AB20" s="2866"/>
      <c r="AC20" s="2863"/>
    </row>
    <row r="21" spans="1:29" ht="21">
      <c r="A21" s="2831" t="s">
        <v>788</v>
      </c>
      <c r="B21" s="3416">
        <f>'Оз 13;00'!Z18</f>
        <v>0</v>
      </c>
      <c r="C21" s="2228">
        <f>'Оз 19;00'!Z18</f>
        <v>0</v>
      </c>
      <c r="D21" s="3419"/>
      <c r="E21" s="3091">
        <f>'Оз 13;00'!Z19</f>
        <v>10</v>
      </c>
      <c r="F21" s="3092">
        <f>'Оз 19;00'!Z19</f>
        <v>10</v>
      </c>
      <c r="G21" s="2825"/>
      <c r="H21" s="2222"/>
      <c r="I21" s="2222"/>
      <c r="J21" s="2222"/>
      <c r="K21" s="2222"/>
      <c r="L21" s="2222"/>
      <c r="M21" s="2222"/>
      <c r="N21" s="2223"/>
      <c r="P21" s="2831" t="s">
        <v>788</v>
      </c>
      <c r="Q21" s="2226"/>
      <c r="R21" s="2228">
        <f>'Оз 5;30'!Z18</f>
        <v>0</v>
      </c>
      <c r="S21" s="3076"/>
      <c r="T21" s="3080"/>
      <c r="U21" s="3094">
        <f>'Оз 5;30'!Z19</f>
        <v>5</v>
      </c>
      <c r="V21" s="2825"/>
      <c r="W21" s="2222"/>
      <c r="X21" s="2222"/>
      <c r="Y21" s="2222"/>
      <c r="Z21" s="2222"/>
      <c r="AA21" s="2222"/>
      <c r="AB21" s="2222"/>
      <c r="AC21" s="2223"/>
    </row>
    <row r="22" spans="1:29" ht="21">
      <c r="A22" s="2831" t="s">
        <v>792</v>
      </c>
      <c r="B22" s="3416">
        <f>'Оз 13;00'!AJ18</f>
        <v>0</v>
      </c>
      <c r="C22" s="2228">
        <f>'Оз 19;00'!AJ18</f>
        <v>0</v>
      </c>
      <c r="D22" s="3419"/>
      <c r="E22" s="3091">
        <f>'Оз 13;00'!AJ19</f>
        <v>5</v>
      </c>
      <c r="F22" s="3092">
        <f>'Оз 19;00'!AJ19</f>
        <v>10</v>
      </c>
      <c r="G22" s="2825"/>
      <c r="H22" s="2222"/>
      <c r="I22" s="2222"/>
      <c r="J22" s="2222"/>
      <c r="K22" s="2222"/>
      <c r="L22" s="2222"/>
      <c r="M22" s="2222"/>
      <c r="N22" s="2223"/>
      <c r="P22" s="2831" t="s">
        <v>792</v>
      </c>
      <c r="Q22" s="2226"/>
      <c r="R22" s="2228">
        <f>'Оз 5;30'!AJ18</f>
        <v>0</v>
      </c>
      <c r="S22" s="3076"/>
      <c r="T22" s="3080"/>
      <c r="U22" s="3094">
        <f>'Оз 5;30'!AJ19</f>
        <v>4</v>
      </c>
      <c r="V22" s="2825"/>
      <c r="W22" s="2222"/>
      <c r="X22" s="2222"/>
      <c r="Y22" s="2222"/>
      <c r="Z22" s="2222"/>
      <c r="AA22" s="2222"/>
      <c r="AB22" s="2222"/>
      <c r="AC22" s="2223"/>
    </row>
    <row r="23" spans="1:29" ht="21">
      <c r="A23" s="2831" t="s">
        <v>623</v>
      </c>
      <c r="B23" s="3416">
        <f>'Оз 13;00'!AT18</f>
        <v>0</v>
      </c>
      <c r="C23" s="2228">
        <f>'Оз 19;00'!AT18</f>
        <v>0</v>
      </c>
      <c r="D23" s="3419"/>
      <c r="E23" s="3091">
        <f>'Оз 13;00'!AT19</f>
        <v>13</v>
      </c>
      <c r="F23" s="3092">
        <f>'Оз 19;00'!AT19</f>
        <v>17</v>
      </c>
      <c r="G23" s="2825"/>
      <c r="H23" s="2222"/>
      <c r="I23" s="2222"/>
      <c r="J23" s="2222"/>
      <c r="K23" s="2222"/>
      <c r="L23" s="2222"/>
      <c r="M23" s="2222"/>
      <c r="N23" s="2223"/>
      <c r="P23" s="2831" t="s">
        <v>623</v>
      </c>
      <c r="Q23" s="2226"/>
      <c r="R23" s="2228">
        <f>'Оз 5;30'!AT18</f>
        <v>0</v>
      </c>
      <c r="S23" s="3076"/>
      <c r="T23" s="3080"/>
      <c r="U23" s="3094">
        <f>'Оз 5;30'!AT19</f>
        <v>6</v>
      </c>
      <c r="V23" s="2222"/>
      <c r="W23" s="2222"/>
      <c r="X23" s="2222"/>
      <c r="Y23" s="2222"/>
      <c r="Z23" s="2222"/>
      <c r="AA23" s="2222"/>
      <c r="AB23" s="2222"/>
      <c r="AC23" s="2223"/>
    </row>
    <row r="24" spans="1:29" ht="21">
      <c r="A24" s="2831" t="s">
        <v>600</v>
      </c>
      <c r="B24" s="3416">
        <f>'Оз 13;00'!BD18</f>
        <v>0</v>
      </c>
      <c r="C24" s="2228">
        <f>'Оз 19;00'!BD18</f>
        <v>0</v>
      </c>
      <c r="D24" s="3419"/>
      <c r="E24" s="3091">
        <f>'Оз 13;00'!BD19</f>
        <v>15</v>
      </c>
      <c r="F24" s="3092">
        <f>'Оз 19;00'!BD19</f>
        <v>14</v>
      </c>
      <c r="G24" s="2825"/>
      <c r="H24" s="2222"/>
      <c r="I24" s="2222"/>
      <c r="J24" s="2222"/>
      <c r="K24" s="2222"/>
      <c r="L24" s="2222"/>
      <c r="M24" s="2222"/>
      <c r="N24" s="2223"/>
      <c r="P24" s="2831" t="s">
        <v>600</v>
      </c>
      <c r="Q24" s="2226"/>
      <c r="R24" s="2228">
        <f>'Оз 5;30'!BD18</f>
        <v>0</v>
      </c>
      <c r="S24" s="3076"/>
      <c r="T24" s="3080"/>
      <c r="U24" s="3094">
        <f>'Оз 5;30'!BD19</f>
        <v>12</v>
      </c>
      <c r="V24" s="2222"/>
      <c r="W24" s="2222"/>
      <c r="X24" s="2222"/>
      <c r="Y24" s="2222"/>
      <c r="Z24" s="2222"/>
      <c r="AA24" s="2222"/>
      <c r="AB24" s="2222"/>
      <c r="AC24" s="2223"/>
    </row>
    <row r="25" spans="1:29" ht="21">
      <c r="A25" s="2831" t="str">
        <f>'Оз 13;00'!BO1</f>
        <v>Оазис Восток-5</v>
      </c>
      <c r="B25" s="3416">
        <f>'Оз 13;00'!BN18</f>
        <v>0</v>
      </c>
      <c r="C25" s="2228">
        <f>'Оз 19;00'!BN18</f>
        <v>0</v>
      </c>
      <c r="D25" s="3419"/>
      <c r="E25" s="3091">
        <f>'Оз 13;00'!BN19</f>
        <v>0</v>
      </c>
      <c r="F25" s="3092">
        <f>'Оз 19;00'!BN19</f>
        <v>0</v>
      </c>
      <c r="G25" s="2825"/>
      <c r="H25" s="2222"/>
      <c r="I25" s="2222"/>
      <c r="J25" s="2222"/>
      <c r="K25" s="2222"/>
      <c r="L25" s="2222"/>
      <c r="M25" s="2222"/>
      <c r="N25" s="2223"/>
      <c r="P25" s="2831" t="str">
        <f>A25</f>
        <v>Оазис Восток-5</v>
      </c>
      <c r="Q25" s="2226"/>
      <c r="R25" s="2228">
        <f>'Оз 5;30'!BN18</f>
        <v>0</v>
      </c>
      <c r="S25" s="3076"/>
      <c r="T25" s="3080"/>
      <c r="U25" s="3094">
        <f>'Оз 5;30'!BN19</f>
        <v>0</v>
      </c>
      <c r="V25" s="2222"/>
      <c r="W25" s="2222"/>
      <c r="X25" s="2222"/>
      <c r="Y25" s="2222"/>
      <c r="Z25" s="2222"/>
      <c r="AA25" s="2222"/>
      <c r="AB25" s="2222"/>
      <c r="AC25" s="2223"/>
    </row>
    <row r="26" spans="1:29" ht="21">
      <c r="A26" s="2523" t="str">
        <f>'Оз 5;30'!BY1</f>
        <v>Оазис  Орто - Сай</v>
      </c>
      <c r="B26" s="3417">
        <f>'Оз 13;00'!BX18</f>
        <v>0</v>
      </c>
      <c r="C26" s="2228">
        <f>'Оз 19;00'!BX18</f>
        <v>0</v>
      </c>
      <c r="D26" s="117"/>
      <c r="E26" s="3091">
        <f>'Оз 13;00'!BX19</f>
        <v>0</v>
      </c>
      <c r="F26" s="3092">
        <f>'Оз 19;00'!BX19</f>
        <v>0</v>
      </c>
      <c r="G26" s="2755"/>
      <c r="H26" s="2222"/>
      <c r="I26" s="2222"/>
      <c r="J26" s="2222"/>
      <c r="K26" s="2222"/>
      <c r="L26" s="2222"/>
      <c r="M26" s="2222"/>
      <c r="N26" s="2223"/>
      <c r="P26" s="2831" t="str">
        <f>A26</f>
        <v>Оазис  Орто - Сай</v>
      </c>
      <c r="Q26" s="2226"/>
      <c r="R26" s="2228">
        <f>'Оз 5;30'!BX18</f>
        <v>0</v>
      </c>
      <c r="S26" s="3076"/>
      <c r="T26" s="3081"/>
      <c r="U26" s="3094">
        <f>'Оз 5;30'!BX19</f>
        <v>0</v>
      </c>
      <c r="V26" s="2222"/>
      <c r="W26" s="2222"/>
      <c r="X26" s="2222"/>
      <c r="Y26" s="2222"/>
      <c r="Z26" s="2222"/>
      <c r="AA26" s="2222"/>
      <c r="AB26" s="2222"/>
      <c r="AC26" s="2223"/>
    </row>
    <row r="27" spans="1:29" ht="21">
      <c r="A27" s="2831" t="str">
        <f>'Оз 5;30'!CI1</f>
        <v>Оазис  Изумруд</v>
      </c>
      <c r="B27" s="3416">
        <f>'Оз 13;00'!CH18</f>
        <v>0</v>
      </c>
      <c r="C27" s="2228">
        <f>'Оз 19;00'!CH18</f>
        <v>0</v>
      </c>
      <c r="D27" s="3419"/>
      <c r="E27" s="3091">
        <f>'Оз 13;00'!CH19</f>
        <v>0</v>
      </c>
      <c r="F27" s="3092">
        <f>'Оз 19;00'!CH19</f>
        <v>2</v>
      </c>
      <c r="G27" s="2755"/>
      <c r="H27" s="2222"/>
      <c r="I27" s="2222"/>
      <c r="J27" s="2222"/>
      <c r="K27" s="2222"/>
      <c r="L27" s="2222"/>
      <c r="M27" s="2222"/>
      <c r="N27" s="2223"/>
      <c r="P27" s="2831" t="str">
        <f>A27</f>
        <v>Оазис  Изумруд</v>
      </c>
      <c r="Q27" s="2226"/>
      <c r="R27" s="2228">
        <f>'Оз 5;30'!CH18</f>
        <v>0</v>
      </c>
      <c r="S27" s="3076"/>
      <c r="T27" s="3081"/>
      <c r="U27" s="3094">
        <f>'Оз 5;30'!CH19</f>
        <v>3</v>
      </c>
      <c r="V27" s="2222"/>
      <c r="W27" s="2222"/>
      <c r="X27" s="2222"/>
      <c r="Y27" s="2222"/>
      <c r="Z27" s="2222"/>
      <c r="AA27" s="2222"/>
      <c r="AB27" s="2222"/>
      <c r="AC27" s="2223"/>
    </row>
    <row r="28" spans="1:29" ht="21">
      <c r="A28" s="2831" t="s">
        <v>808</v>
      </c>
      <c r="B28" s="3416">
        <f>'Оз 13;00'!CR18</f>
        <v>0</v>
      </c>
      <c r="C28" s="2228">
        <f>'Оз 19;00'!CR18</f>
        <v>0</v>
      </c>
      <c r="D28" s="3419"/>
      <c r="E28" s="3091">
        <f>'Оз 13;00'!CR19</f>
        <v>3</v>
      </c>
      <c r="F28" s="3092">
        <f>'Оз 19;00'!CR19</f>
        <v>5</v>
      </c>
      <c r="G28" s="2755"/>
      <c r="H28" s="2222"/>
      <c r="I28" s="2222"/>
      <c r="J28" s="2222"/>
      <c r="K28" s="2222"/>
      <c r="L28" s="2222"/>
      <c r="M28" s="2222"/>
      <c r="N28" s="2223"/>
      <c r="P28" s="2831" t="str">
        <f>A28</f>
        <v>Оазис Мото</v>
      </c>
      <c r="Q28" s="2226"/>
      <c r="R28" s="2228">
        <f>'Оз 5;30'!CR18</f>
        <v>0</v>
      </c>
      <c r="S28" s="3076"/>
      <c r="T28" s="3081"/>
      <c r="U28" s="3094">
        <f>'Оз 5;30'!CR19</f>
        <v>12</v>
      </c>
      <c r="V28" s="2222"/>
      <c r="W28" s="2222"/>
      <c r="X28" s="2222"/>
      <c r="Y28" s="2222"/>
      <c r="Z28" s="2222"/>
      <c r="AA28" s="2222"/>
      <c r="AB28" s="2222"/>
      <c r="AC28" s="2223"/>
    </row>
    <row r="29" spans="1:29" ht="21">
      <c r="A29" s="2831" t="s">
        <v>630</v>
      </c>
      <c r="B29" s="3416"/>
      <c r="C29" s="2228"/>
      <c r="D29" s="3419"/>
      <c r="E29" s="3091">
        <f>'Оз 13;00'!DL19</f>
        <v>15</v>
      </c>
      <c r="F29" s="3092">
        <f>'Оз 19;00'!DL19</f>
        <v>4</v>
      </c>
      <c r="G29" s="3956"/>
      <c r="H29" s="2222"/>
      <c r="I29" s="2222"/>
      <c r="J29" s="2222"/>
      <c r="K29" s="2222"/>
      <c r="L29" s="2222"/>
      <c r="M29" s="2222"/>
      <c r="N29" s="2223"/>
      <c r="P29" s="2831" t="s">
        <v>630</v>
      </c>
      <c r="Q29" s="2226"/>
      <c r="R29" s="2228"/>
      <c r="S29" s="3076"/>
      <c r="T29" s="3081"/>
      <c r="U29" s="3094">
        <f>'Оз 5;30'!DJ19</f>
        <v>5</v>
      </c>
      <c r="V29" s="2222"/>
      <c r="W29" s="2222"/>
      <c r="X29" s="2222"/>
      <c r="Y29" s="2222"/>
      <c r="Z29" s="2222"/>
      <c r="AA29" s="2222"/>
      <c r="AB29" s="2222"/>
      <c r="AC29" s="2223"/>
    </row>
    <row r="30" spans="1:29" ht="24" thickBot="1">
      <c r="A30" s="2832" t="s">
        <v>874</v>
      </c>
      <c r="B30" s="3422">
        <f>'Оз 13;00'!DB18</f>
        <v>0</v>
      </c>
      <c r="C30" s="3957">
        <f>'Оз 19;00'!DB18</f>
        <v>0</v>
      </c>
      <c r="D30" s="3420"/>
      <c r="E30" s="3958">
        <f>'Оз 13;00'!DB19</f>
        <v>4</v>
      </c>
      <c r="F30" s="3959">
        <f>'Оз 19;00'!DB19</f>
        <v>4</v>
      </c>
      <c r="G30" s="2825"/>
      <c r="H30" s="2222"/>
      <c r="I30" s="2222"/>
      <c r="J30" s="2222"/>
      <c r="K30" s="2222"/>
      <c r="L30" s="2222"/>
      <c r="M30" s="2222"/>
      <c r="N30" s="2223"/>
      <c r="P30" s="2832" t="s">
        <v>874</v>
      </c>
      <c r="Q30" s="2873"/>
      <c r="R30" s="3425">
        <f>'Оз 5;30'!DA18</f>
        <v>0</v>
      </c>
      <c r="S30" s="3426"/>
      <c r="T30" s="3960"/>
      <c r="U30" s="3961">
        <f>'Оз 5;30'!DA19</f>
        <v>0</v>
      </c>
      <c r="V30" s="2222"/>
      <c r="W30" s="2222"/>
      <c r="X30" s="2222"/>
      <c r="Y30" s="2222"/>
      <c r="Z30" s="2222"/>
      <c r="AA30" s="2222"/>
      <c r="AB30" s="2222"/>
      <c r="AC30" s="2223"/>
    </row>
    <row r="31" spans="1:29" ht="23.25">
      <c r="A31" s="171" t="s">
        <v>96</v>
      </c>
      <c r="B31" s="3430">
        <f>SUM(B19:B30)</f>
        <v>0</v>
      </c>
      <c r="C31" s="3431">
        <f>SUM(C19:C30)</f>
        <v>0</v>
      </c>
      <c r="D31" s="3421"/>
      <c r="E31" s="3423">
        <f>SUM(E19:E30)</f>
        <v>86</v>
      </c>
      <c r="F31" s="3424">
        <f>SUM(F19:F30)</f>
        <v>106</v>
      </c>
      <c r="G31" s="2222"/>
      <c r="H31" s="2222"/>
      <c r="I31" s="2222"/>
      <c r="J31" s="2222"/>
      <c r="K31" s="2222"/>
      <c r="L31" s="2222"/>
      <c r="M31" s="2222"/>
      <c r="N31" s="2223"/>
      <c r="P31" s="171" t="s">
        <v>96</v>
      </c>
      <c r="Q31" s="3414"/>
      <c r="R31" s="3429">
        <f>SUM(R19:R30)</f>
        <v>0</v>
      </c>
      <c r="S31" s="3427"/>
      <c r="T31" s="3413"/>
      <c r="U31" s="3428">
        <f>SUM(U19:U30)</f>
        <v>63</v>
      </c>
      <c r="V31" s="2222"/>
      <c r="W31" s="2222"/>
      <c r="X31" s="2222"/>
      <c r="Y31" s="2222"/>
      <c r="Z31" s="2222"/>
      <c r="AA31" s="2222"/>
      <c r="AB31" s="2222"/>
      <c r="AC31" s="2223"/>
    </row>
    <row r="32" spans="1:29" ht="21">
      <c r="A32" s="1518" t="s">
        <v>97</v>
      </c>
      <c r="B32" s="5455"/>
      <c r="C32" s="5456"/>
      <c r="D32" s="5457"/>
      <c r="E32" s="5480"/>
      <c r="F32" s="5481"/>
      <c r="G32" s="2222"/>
      <c r="H32" s="2222"/>
      <c r="I32" s="2222"/>
      <c r="J32" s="2222"/>
      <c r="K32" s="2222"/>
      <c r="L32" s="2222"/>
      <c r="M32" s="2222"/>
      <c r="N32" s="2223"/>
      <c r="P32" s="1518" t="s">
        <v>97</v>
      </c>
      <c r="Q32" s="5467"/>
      <c r="R32" s="5468"/>
      <c r="S32" s="5469"/>
      <c r="T32" s="3082"/>
      <c r="U32" s="3084"/>
      <c r="V32" s="2222"/>
      <c r="W32" s="2222"/>
      <c r="X32" s="2222"/>
      <c r="Y32" s="2222"/>
      <c r="Z32" s="2222"/>
      <c r="AA32" s="2222"/>
      <c r="AB32" s="2222"/>
      <c r="AC32" s="2223"/>
    </row>
    <row r="33" spans="1:29" ht="21">
      <c r="A33" s="280" t="s">
        <v>79</v>
      </c>
      <c r="B33" s="5455"/>
      <c r="C33" s="5456"/>
      <c r="D33" s="5457"/>
      <c r="E33" s="5480"/>
      <c r="F33" s="5481"/>
      <c r="G33" s="2222"/>
      <c r="H33" s="2222"/>
      <c r="I33" s="2222"/>
      <c r="J33" s="2222"/>
      <c r="K33" s="2222"/>
      <c r="L33" s="2222"/>
      <c r="M33" s="2222"/>
      <c r="N33" s="2223"/>
      <c r="P33" s="280" t="s">
        <v>79</v>
      </c>
      <c r="Q33" s="5455"/>
      <c r="R33" s="5456"/>
      <c r="S33" s="5457"/>
      <c r="T33" s="3082"/>
      <c r="U33" s="3084"/>
      <c r="V33" s="2222"/>
      <c r="W33" s="2222"/>
      <c r="X33" s="2222"/>
      <c r="Y33" s="2222"/>
      <c r="Z33" s="2222"/>
      <c r="AA33" s="2222"/>
      <c r="AB33" s="2222"/>
      <c r="AC33" s="2223"/>
    </row>
    <row r="34" spans="1:29" ht="21.75" thickBot="1">
      <c r="A34" s="281" t="s">
        <v>475</v>
      </c>
      <c r="B34" s="5458"/>
      <c r="C34" s="5459"/>
      <c r="D34" s="5460"/>
      <c r="E34" s="5482"/>
      <c r="F34" s="5483"/>
      <c r="G34" s="2222"/>
      <c r="H34" s="2222"/>
      <c r="I34" s="2222"/>
      <c r="J34" s="2222"/>
      <c r="K34" s="2222"/>
      <c r="L34" s="2222"/>
      <c r="M34" s="2222"/>
      <c r="N34" s="2223"/>
      <c r="P34" s="281" t="s">
        <v>475</v>
      </c>
      <c r="Q34" s="5458"/>
      <c r="R34" s="5459"/>
      <c r="S34" s="5460"/>
      <c r="T34" s="3083"/>
      <c r="U34" s="3085"/>
      <c r="V34" s="2222"/>
      <c r="W34" s="2222"/>
      <c r="X34" s="2222"/>
      <c r="Y34" s="2222"/>
      <c r="Z34" s="2222"/>
      <c r="AA34" s="2222"/>
      <c r="AB34" s="2222"/>
      <c r="AC34" s="2223"/>
    </row>
    <row r="35" spans="1:29" ht="28.5">
      <c r="A35" s="5453" t="s">
        <v>168</v>
      </c>
      <c r="B35" s="4571"/>
      <c r="C35" s="4572"/>
      <c r="D35" s="4573"/>
      <c r="E35" s="4571"/>
      <c r="F35" s="4573"/>
      <c r="G35" s="2214"/>
      <c r="H35" s="2448"/>
      <c r="I35" s="2448"/>
      <c r="J35" s="2448"/>
      <c r="K35" s="2448"/>
      <c r="L35" s="2448"/>
      <c r="M35" s="2448"/>
      <c r="N35" s="1"/>
      <c r="P35" s="5453" t="s">
        <v>168</v>
      </c>
      <c r="Q35" s="4571"/>
      <c r="R35" s="4572"/>
      <c r="S35" s="4572"/>
      <c r="T35" s="4571"/>
      <c r="U35" s="4573"/>
      <c r="V35" s="2448"/>
      <c r="W35" s="2448"/>
      <c r="X35" s="2448"/>
      <c r="Y35" s="2448"/>
      <c r="Z35" s="2448"/>
      <c r="AA35" s="2448"/>
      <c r="AB35" s="2448"/>
      <c r="AC35" s="1"/>
    </row>
    <row r="36" spans="1:29" ht="24" thickBot="1">
      <c r="A36" s="5453"/>
      <c r="B36" s="5132"/>
      <c r="C36" s="4950"/>
      <c r="D36" s="5350"/>
      <c r="E36" s="4574"/>
      <c r="F36" s="4576"/>
      <c r="G36" s="22"/>
      <c r="H36" s="22"/>
      <c r="I36" s="22"/>
      <c r="J36" s="22"/>
      <c r="K36" s="22"/>
      <c r="L36" s="22"/>
      <c r="M36" s="22"/>
      <c r="N36" s="23"/>
      <c r="P36" s="5453"/>
      <c r="Q36" s="5132"/>
      <c r="R36" s="4950"/>
      <c r="S36" s="4950"/>
      <c r="T36" s="4574"/>
      <c r="U36" s="4576"/>
      <c r="V36" s="22"/>
      <c r="W36" s="22"/>
      <c r="X36" s="22"/>
      <c r="Y36" s="22"/>
      <c r="Z36" s="22"/>
      <c r="AA36" s="22"/>
      <c r="AB36" s="22"/>
      <c r="AC36" s="23"/>
    </row>
    <row r="37" spans="1:29" ht="29.25" thickBot="1">
      <c r="A37" s="5454"/>
      <c r="B37" s="4574"/>
      <c r="C37" s="4575"/>
      <c r="D37" s="4576"/>
      <c r="E37" s="2215" t="s">
        <v>100</v>
      </c>
      <c r="F37" s="2216"/>
      <c r="G37" s="2871"/>
      <c r="H37" s="4833"/>
      <c r="I37" s="4833"/>
      <c r="J37" s="4833"/>
      <c r="K37" s="4833"/>
      <c r="L37" s="4833"/>
      <c r="M37" s="4833"/>
      <c r="N37" s="4834"/>
      <c r="P37" s="5454"/>
      <c r="Q37" s="4574"/>
      <c r="R37" s="4575"/>
      <c r="S37" s="4575"/>
      <c r="T37" s="2215" t="s">
        <v>100</v>
      </c>
      <c r="U37" s="2216"/>
      <c r="V37" s="4833"/>
      <c r="W37" s="4833"/>
      <c r="X37" s="4833"/>
      <c r="Y37" s="4833"/>
      <c r="Z37" s="4833"/>
      <c r="AA37" s="4833"/>
      <c r="AB37" s="4833"/>
      <c r="AC37" s="4834"/>
    </row>
  </sheetData>
  <mergeCells count="88">
    <mergeCell ref="E35:F36"/>
    <mergeCell ref="E32:F32"/>
    <mergeCell ref="E33:F33"/>
    <mergeCell ref="E34:F34"/>
    <mergeCell ref="Q12:S12"/>
    <mergeCell ref="T12:U12"/>
    <mergeCell ref="E13:F14"/>
    <mergeCell ref="E15:F16"/>
    <mergeCell ref="E17:E18"/>
    <mergeCell ref="F17:F18"/>
    <mergeCell ref="E12:F12"/>
    <mergeCell ref="T13:U14"/>
    <mergeCell ref="T15:U16"/>
    <mergeCell ref="T17:T18"/>
    <mergeCell ref="U17:U18"/>
    <mergeCell ref="T35:U36"/>
    <mergeCell ref="S17:S18"/>
    <mergeCell ref="P35:P37"/>
    <mergeCell ref="Q35:S37"/>
    <mergeCell ref="V37:AC37"/>
    <mergeCell ref="Q32:S32"/>
    <mergeCell ref="Q33:S33"/>
    <mergeCell ref="Q34:S34"/>
    <mergeCell ref="H37:N37"/>
    <mergeCell ref="P1:AC1"/>
    <mergeCell ref="Q2:V2"/>
    <mergeCell ref="P3:P4"/>
    <mergeCell ref="T3:U3"/>
    <mergeCell ref="V3:AC3"/>
    <mergeCell ref="AB4:AC4"/>
    <mergeCell ref="AB5:AC5"/>
    <mergeCell ref="AB6:AC6"/>
    <mergeCell ref="AB7:AC7"/>
    <mergeCell ref="P13:P14"/>
    <mergeCell ref="P15:P16"/>
    <mergeCell ref="P17:P18"/>
    <mergeCell ref="Q17:Q18"/>
    <mergeCell ref="R17:R18"/>
    <mergeCell ref="A1:N1"/>
    <mergeCell ref="A17:A18"/>
    <mergeCell ref="B17:B18"/>
    <mergeCell ref="C17:C18"/>
    <mergeCell ref="D17:D18"/>
    <mergeCell ref="A35:A37"/>
    <mergeCell ref="B35:D37"/>
    <mergeCell ref="B32:D32"/>
    <mergeCell ref="B33:D33"/>
    <mergeCell ref="B34:D34"/>
    <mergeCell ref="A3:A4"/>
    <mergeCell ref="B3:C3"/>
    <mergeCell ref="E3:F3"/>
    <mergeCell ref="M4:N4"/>
    <mergeCell ref="G4:I4"/>
    <mergeCell ref="G6:I6"/>
    <mergeCell ref="J4:L4"/>
    <mergeCell ref="J5:L5"/>
    <mergeCell ref="J6:L6"/>
    <mergeCell ref="Y6:AA6"/>
    <mergeCell ref="M6:N6"/>
    <mergeCell ref="M5:N5"/>
    <mergeCell ref="G5:I5"/>
    <mergeCell ref="A13:A14"/>
    <mergeCell ref="B13:D14"/>
    <mergeCell ref="M7:N7"/>
    <mergeCell ref="A15:A16"/>
    <mergeCell ref="B15:D16"/>
    <mergeCell ref="G15:H16"/>
    <mergeCell ref="I15:J16"/>
    <mergeCell ref="K15:L16"/>
    <mergeCell ref="M15:N16"/>
    <mergeCell ref="G13:N14"/>
    <mergeCell ref="B12:D12"/>
    <mergeCell ref="AA2:AC2"/>
    <mergeCell ref="L2:N2"/>
    <mergeCell ref="G3:N3"/>
    <mergeCell ref="Q13:S14"/>
    <mergeCell ref="Q15:S16"/>
    <mergeCell ref="Q3:R3"/>
    <mergeCell ref="V13:AC14"/>
    <mergeCell ref="V15:W16"/>
    <mergeCell ref="X15:Y16"/>
    <mergeCell ref="Z15:AA16"/>
    <mergeCell ref="AB15:AC16"/>
    <mergeCell ref="V4:X4"/>
    <mergeCell ref="V5:X5"/>
    <mergeCell ref="V6:X6"/>
    <mergeCell ref="Y4:AA4"/>
    <mergeCell ref="Y5:AA5"/>
  </mergeCells>
  <pageMargins left="0.23622047244094491" right="0" top="0.74803149606299213" bottom="0.74803149606299213" header="0.31496062992125984" footer="0.31496062992125984"/>
  <pageSetup paperSize="9" scale="68" fitToHeight="0"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58"/>
  <dimension ref="A1:I38"/>
  <sheetViews>
    <sheetView workbookViewId="0">
      <selection activeCell="L33" sqref="L33"/>
    </sheetView>
  </sheetViews>
  <sheetFormatPr defaultRowHeight="12.75"/>
  <cols>
    <col min="1" max="1" width="11.7109375" customWidth="1"/>
    <col min="3" max="4" width="9.28515625" bestFit="1" customWidth="1"/>
    <col min="7" max="7" width="9.42578125" bestFit="1" customWidth="1"/>
    <col min="8" max="8" width="9.7109375" bestFit="1" customWidth="1"/>
    <col min="9" max="9" width="9.5703125" bestFit="1" customWidth="1"/>
  </cols>
  <sheetData>
    <row r="1" spans="1:9" ht="32.25" customHeight="1" thickBot="1">
      <c r="A1" s="5389">
        <f>'Холодный  2см'!A1:B1</f>
        <v>44606</v>
      </c>
      <c r="B1" s="4385"/>
      <c r="C1" s="1961" t="s">
        <v>315</v>
      </c>
      <c r="D1" s="1961" t="s">
        <v>457</v>
      </c>
      <c r="E1" s="1960" t="s">
        <v>281</v>
      </c>
      <c r="F1" s="1960" t="s">
        <v>52</v>
      </c>
      <c r="G1" s="1960" t="s">
        <v>581</v>
      </c>
      <c r="H1" s="1962" t="s">
        <v>582</v>
      </c>
      <c r="I1" s="1962" t="s">
        <v>768</v>
      </c>
    </row>
    <row r="2" spans="1:9" ht="21" customHeight="1">
      <c r="A2" s="5485" t="s">
        <v>647</v>
      </c>
      <c r="B2" s="2229">
        <v>0.5</v>
      </c>
      <c r="C2" s="2333">
        <f>'Оз 13;00'!BX21</f>
        <v>0</v>
      </c>
      <c r="D2" s="2366">
        <f>'Оз 13;00'!BX9</f>
        <v>0</v>
      </c>
      <c r="E2" s="3471"/>
      <c r="F2" s="3503">
        <f>'Оз 13;00'!BX18</f>
        <v>0</v>
      </c>
      <c r="G2" s="3488">
        <f>'Оз 13;00'!BX13</f>
        <v>0</v>
      </c>
      <c r="H2" s="2367">
        <f>'Оз 13;00'!BX8</f>
        <v>0</v>
      </c>
      <c r="I2" s="3198">
        <f>'Оз 13;00'!BX10</f>
        <v>0</v>
      </c>
    </row>
    <row r="3" spans="1:9" ht="21" customHeight="1">
      <c r="A3" s="5486"/>
      <c r="B3" s="2127">
        <v>0.66666666666666663</v>
      </c>
      <c r="C3" s="2334">
        <f>'Оз 16,00'!BW17</f>
        <v>0</v>
      </c>
      <c r="D3" s="2368">
        <f>'Оз 16,00'!BW8</f>
        <v>0</v>
      </c>
      <c r="E3" s="3472"/>
      <c r="F3" s="3504"/>
      <c r="G3" s="3489">
        <f>'Оз 16,00'!BW10</f>
        <v>0</v>
      </c>
      <c r="H3" s="2369">
        <f>'Оз 16,00'!BW7</f>
        <v>0</v>
      </c>
      <c r="I3" s="3199"/>
    </row>
    <row r="4" spans="1:9" ht="21" customHeight="1" thickBot="1">
      <c r="A4" s="5487"/>
      <c r="B4" s="2123">
        <v>0.8125</v>
      </c>
      <c r="C4" s="2335">
        <f>'Оз 19;00'!BX21</f>
        <v>0</v>
      </c>
      <c r="D4" s="2370">
        <f>'Оз 19;00'!BX9</f>
        <v>0</v>
      </c>
      <c r="E4" s="3473"/>
      <c r="F4" s="3505">
        <f>'Оз 19;00'!BX18</f>
        <v>0</v>
      </c>
      <c r="G4" s="3490">
        <f>'Оз 19;00'!BX13</f>
        <v>0</v>
      </c>
      <c r="H4" s="2371">
        <f>'Оз 19;00'!BX8</f>
        <v>0</v>
      </c>
      <c r="I4" s="3200">
        <f>'Оз 19;00'!BX10</f>
        <v>0</v>
      </c>
    </row>
    <row r="5" spans="1:9" ht="21" customHeight="1">
      <c r="A5" s="5486" t="s">
        <v>487</v>
      </c>
      <c r="B5" s="2229">
        <v>0.5</v>
      </c>
      <c r="C5" s="2124">
        <f>'Оз 13;00'!F21</f>
        <v>3</v>
      </c>
      <c r="D5" s="2372">
        <f>'Оз 13;00'!F9</f>
        <v>6</v>
      </c>
      <c r="E5" s="3474"/>
      <c r="F5" s="3506">
        <f>'Оз 13;00'!F18</f>
        <v>0</v>
      </c>
      <c r="G5" s="3491">
        <f>'Оз 13;00'!F13</f>
        <v>7</v>
      </c>
      <c r="H5" s="2341">
        <f>'Оз 13;00'!F8</f>
        <v>240</v>
      </c>
      <c r="I5" s="3201">
        <f>'Оз 13;00'!F10</f>
        <v>20</v>
      </c>
    </row>
    <row r="6" spans="1:9" ht="21" customHeight="1">
      <c r="A6" s="5486"/>
      <c r="B6" s="2127">
        <v>0.66666666666666663</v>
      </c>
      <c r="C6" s="2124">
        <f>'Оз 16,00'!F17</f>
        <v>0</v>
      </c>
      <c r="D6" s="2158">
        <f>'Оз 16,00'!F8</f>
        <v>0</v>
      </c>
      <c r="E6" s="3475"/>
      <c r="F6" s="3506"/>
      <c r="G6" s="3491">
        <f>'Оз 16,00'!F10</f>
        <v>0</v>
      </c>
      <c r="H6" s="2341">
        <f>'Оз 16,00'!F7</f>
        <v>0</v>
      </c>
      <c r="I6" s="3201"/>
    </row>
    <row r="7" spans="1:9" ht="21" customHeight="1" thickBot="1">
      <c r="A7" s="5488"/>
      <c r="B7" s="2123">
        <v>0.8125</v>
      </c>
      <c r="C7" s="2373">
        <f>'Оз 19;00'!F21</f>
        <v>2</v>
      </c>
      <c r="D7" s="2374">
        <f>'Оз 19;00'!F9</f>
        <v>4</v>
      </c>
      <c r="E7" s="3476"/>
      <c r="F7" s="3507">
        <f>'Оз 19;00'!F18</f>
        <v>0</v>
      </c>
      <c r="G7" s="3492">
        <f>'Оз 19;00'!F13</f>
        <v>7</v>
      </c>
      <c r="H7" s="2375">
        <f>'Оз 19;00'!F8</f>
        <v>260</v>
      </c>
      <c r="I7" s="3202">
        <f>'Оз 19;00'!F10</f>
        <v>60</v>
      </c>
    </row>
    <row r="8" spans="1:9" ht="21" customHeight="1">
      <c r="A8" s="5387" t="s">
        <v>488</v>
      </c>
      <c r="B8" s="2126">
        <v>0.5</v>
      </c>
      <c r="C8" s="2376">
        <f>'Оз 13;00'!P21</f>
        <v>2.5</v>
      </c>
      <c r="D8" s="2100">
        <f>'Оз 13;00'!P9</f>
        <v>7</v>
      </c>
      <c r="E8" s="3477"/>
      <c r="F8" s="3508">
        <f>'Оз 13;00'!P18</f>
        <v>0</v>
      </c>
      <c r="G8" s="3493">
        <f>'Оз 13;00'!P13</f>
        <v>5.5</v>
      </c>
      <c r="H8" s="2377">
        <f>'Оз 13;00'!P8</f>
        <v>280</v>
      </c>
      <c r="I8" s="3203">
        <f>'Оз 13;00'!P10</f>
        <v>0</v>
      </c>
    </row>
    <row r="9" spans="1:9" ht="21" customHeight="1">
      <c r="A9" s="5489"/>
      <c r="B9" s="2127">
        <v>0.66666666666666663</v>
      </c>
      <c r="C9" s="2103">
        <f>'Оз 16,00'!P17</f>
        <v>0</v>
      </c>
      <c r="D9" s="2102">
        <f>'Оз 16,00'!P8</f>
        <v>0</v>
      </c>
      <c r="E9" s="3478"/>
      <c r="F9" s="3509"/>
      <c r="G9" s="3494">
        <f>'Оз 16,00'!P10</f>
        <v>0</v>
      </c>
      <c r="H9" s="2346">
        <f>'Оз 16,00'!P7</f>
        <v>0</v>
      </c>
      <c r="I9" s="3204"/>
    </row>
    <row r="10" spans="1:9" ht="21" customHeight="1" thickBot="1">
      <c r="A10" s="5388"/>
      <c r="B10" s="2123">
        <v>0.8125</v>
      </c>
      <c r="C10" s="2373">
        <f>'Оз 19;00'!P21</f>
        <v>2.5</v>
      </c>
      <c r="D10" s="2374">
        <f>'Оз 19;00'!P9</f>
        <v>0</v>
      </c>
      <c r="E10" s="3476"/>
      <c r="F10" s="3507">
        <f>'Оз 19;00'!P18</f>
        <v>0</v>
      </c>
      <c r="G10" s="3495">
        <f>'Оз 19;00'!P13</f>
        <v>8.5</v>
      </c>
      <c r="H10" s="2378">
        <f>'Оз 19;00'!P8</f>
        <v>380</v>
      </c>
      <c r="I10" s="3205">
        <f>'Оз 19;00'!P10</f>
        <v>60</v>
      </c>
    </row>
    <row r="11" spans="1:9" ht="21" customHeight="1">
      <c r="A11" s="5484" t="s">
        <v>788</v>
      </c>
      <c r="B11" s="2230">
        <v>0.5</v>
      </c>
      <c r="C11" s="2124">
        <f>'Оз 13;00'!Z21</f>
        <v>2</v>
      </c>
      <c r="D11" s="2158">
        <f>'Оз 13;00'!Z9</f>
        <v>8</v>
      </c>
      <c r="E11" s="3479"/>
      <c r="F11" s="3510">
        <f>'Оз 13;00'!Z18</f>
        <v>0</v>
      </c>
      <c r="G11" s="3491">
        <f>'Оз 13;00'!Z13</f>
        <v>4</v>
      </c>
      <c r="H11" s="2341">
        <f>'Оз 13;00'!Z8</f>
        <v>120</v>
      </c>
      <c r="I11" s="3201">
        <f>'Оз 13;00'!Z10</f>
        <v>0</v>
      </c>
    </row>
    <row r="12" spans="1:9" ht="21" customHeight="1">
      <c r="A12" s="5484"/>
      <c r="B12" s="2127">
        <v>0.66666666666666663</v>
      </c>
      <c r="C12" s="2380">
        <f>'Оз 16,00'!Z17</f>
        <v>0</v>
      </c>
      <c r="D12" s="2150">
        <f>'Оз 16,00'!Z8</f>
        <v>0</v>
      </c>
      <c r="E12" s="3480"/>
      <c r="F12" s="3511"/>
      <c r="G12" s="3496">
        <f>'Оз 16,00'!Z10</f>
        <v>0</v>
      </c>
      <c r="H12" s="2379">
        <f>'Оз 16,00'!Z7</f>
        <v>0</v>
      </c>
      <c r="I12" s="3206"/>
    </row>
    <row r="13" spans="1:9" ht="21" customHeight="1" thickBot="1">
      <c r="A13" s="5484"/>
      <c r="B13" s="2229">
        <v>0.8125</v>
      </c>
      <c r="C13" s="2103">
        <f>'Оз 19;00'!Z21</f>
        <v>2.5</v>
      </c>
      <c r="D13" s="2102">
        <f>'Оз 19;00'!Z9</f>
        <v>7</v>
      </c>
      <c r="E13" s="3481"/>
      <c r="F13" s="3512">
        <f>'Оз 19;00'!Z18</f>
        <v>0</v>
      </c>
      <c r="G13" s="3494">
        <f>'Оз 19;00'!Z13</f>
        <v>4</v>
      </c>
      <c r="H13" s="2346">
        <f>'Оз 19;00'!Z8</f>
        <v>180</v>
      </c>
      <c r="I13" s="3204">
        <f>'Оз 19;00'!Z10</f>
        <v>40</v>
      </c>
    </row>
    <row r="14" spans="1:9" ht="21" customHeight="1">
      <c r="A14" s="5492" t="s">
        <v>599</v>
      </c>
      <c r="B14" s="2126">
        <v>0.5</v>
      </c>
      <c r="C14" s="2128">
        <f>'Оз 13;00'!AT21</f>
        <v>1</v>
      </c>
      <c r="D14" s="2099">
        <f>'Оз 13;00'!AT9</f>
        <v>5</v>
      </c>
      <c r="E14" s="2100"/>
      <c r="F14" s="3513">
        <f>'Оз 13;00'!AT18</f>
        <v>0</v>
      </c>
      <c r="G14" s="3497">
        <f>'Оз 13;00'!AT13</f>
        <v>8</v>
      </c>
      <c r="H14" s="2343">
        <f>'Оз 13;00'!AT8</f>
        <v>220</v>
      </c>
      <c r="I14" s="3203">
        <f>'Оз 13;00'!AT10</f>
        <v>40</v>
      </c>
    </row>
    <row r="15" spans="1:9" ht="21" customHeight="1">
      <c r="A15" s="5493"/>
      <c r="B15" s="2127">
        <v>0.66666666666666663</v>
      </c>
      <c r="C15" s="2129">
        <f>'Оз 16,00'!AT17</f>
        <v>0</v>
      </c>
      <c r="D15" s="2101">
        <f>'Оз 16,00'!AT8</f>
        <v>0</v>
      </c>
      <c r="E15" s="2125"/>
      <c r="F15" s="3512"/>
      <c r="G15" s="3498">
        <f>'Оз 16,00'!AT10</f>
        <v>0</v>
      </c>
      <c r="H15" s="2344">
        <f>'Оз 16,00'!AT7</f>
        <v>0</v>
      </c>
      <c r="I15" s="3204"/>
    </row>
    <row r="16" spans="1:9" ht="21" customHeight="1" thickBot="1">
      <c r="A16" s="5494"/>
      <c r="B16" s="2123">
        <v>0.8125</v>
      </c>
      <c r="C16" s="2130">
        <f>'Оз 19;00'!AT21</f>
        <v>2</v>
      </c>
      <c r="D16" s="2160">
        <f>'Оз 19;00'!AT9</f>
        <v>4</v>
      </c>
      <c r="E16" s="1963"/>
      <c r="F16" s="3514">
        <f>'Оз 19;00'!AT18</f>
        <v>0</v>
      </c>
      <c r="G16" s="3499">
        <f>'Оз 19;00'!AT13</f>
        <v>6</v>
      </c>
      <c r="H16" s="2345">
        <f>'Оз 19;00'!AT8</f>
        <v>180</v>
      </c>
      <c r="I16" s="3207">
        <f>'Оз 19;00'!AT10</f>
        <v>60</v>
      </c>
    </row>
    <row r="17" spans="1:9" ht="21" customHeight="1">
      <c r="A17" s="5490" t="s">
        <v>600</v>
      </c>
      <c r="B17" s="2126">
        <v>0.5</v>
      </c>
      <c r="C17" s="2156">
        <f>'Оз 13;00'!BD21</f>
        <v>1.5</v>
      </c>
      <c r="D17" s="2158">
        <f>'Оз 13;00'!BD9</f>
        <v>3</v>
      </c>
      <c r="E17" s="3479"/>
      <c r="F17" s="3510">
        <f>'Оз 13;00'!BD18</f>
        <v>0</v>
      </c>
      <c r="G17" s="2383">
        <f>'Оз 13;00'!BD13</f>
        <v>5</v>
      </c>
      <c r="H17" s="2340">
        <f>'Оз 13;00'!BD8</f>
        <v>60</v>
      </c>
      <c r="I17" s="3208">
        <f>'Оз 13;00'!BD10</f>
        <v>0</v>
      </c>
    </row>
    <row r="18" spans="1:9" ht="21" customHeight="1">
      <c r="A18" s="5490"/>
      <c r="B18" s="2127">
        <v>0.66666666666666663</v>
      </c>
      <c r="C18" s="2157">
        <f>'Оз 16,00'!BD17</f>
        <v>0</v>
      </c>
      <c r="D18" s="2102">
        <f>'Оз 16,00'!BD8</f>
        <v>0</v>
      </c>
      <c r="E18" s="3481"/>
      <c r="F18" s="3512"/>
      <c r="G18" s="2384">
        <f>'Оз 16,00'!BD10</f>
        <v>0</v>
      </c>
      <c r="H18" s="2342">
        <f>'Оз 16,00'!BD7</f>
        <v>0</v>
      </c>
      <c r="I18" s="3209"/>
    </row>
    <row r="19" spans="1:9" ht="24.75" customHeight="1" thickBot="1">
      <c r="A19" s="5491"/>
      <c r="B19" s="2123">
        <v>0.8125</v>
      </c>
      <c r="C19" s="2339">
        <f>'Оз 19;00'!BD21</f>
        <v>1.5</v>
      </c>
      <c r="D19" s="2159">
        <f>'Оз 19;00'!BD9</f>
        <v>6</v>
      </c>
      <c r="E19" s="2780"/>
      <c r="F19" s="3514">
        <f>'Оз 19;00'!BD18</f>
        <v>0</v>
      </c>
      <c r="G19" s="2385">
        <f>'Оз 19;00'!BD13</f>
        <v>6</v>
      </c>
      <c r="H19" s="2348">
        <f>'Оз 19;00'!BD8</f>
        <v>400</v>
      </c>
      <c r="I19" s="3210">
        <f>'Оз 19;00'!BD10</f>
        <v>40</v>
      </c>
    </row>
    <row r="20" spans="1:9" ht="21.75" customHeight="1">
      <c r="A20" s="5484" t="s">
        <v>804</v>
      </c>
      <c r="B20" s="2126">
        <v>0.5</v>
      </c>
      <c r="C20" s="2124">
        <f>'Оз 13;00'!AJ21</f>
        <v>0.5</v>
      </c>
      <c r="D20" s="2158">
        <f>'Оз 13;00'!AJ9</f>
        <v>2</v>
      </c>
      <c r="E20" s="3482"/>
      <c r="F20" s="3510">
        <f>'Оз 13;00'!AJ18</f>
        <v>0</v>
      </c>
      <c r="G20" s="3491">
        <f>'Оз 13;00'!AJ13</f>
        <v>2.5</v>
      </c>
      <c r="H20" s="2341">
        <f>'Оз 13;00'!AJ8</f>
        <v>40</v>
      </c>
      <c r="I20" s="3201">
        <f>'Оз 13;00'!AJ10</f>
        <v>20</v>
      </c>
    </row>
    <row r="21" spans="1:9" ht="21.75" customHeight="1">
      <c r="A21" s="5484"/>
      <c r="B21" s="2127">
        <v>0.66666666666666663</v>
      </c>
      <c r="C21" s="2380"/>
      <c r="D21" s="2150"/>
      <c r="E21" s="3483"/>
      <c r="F21" s="3511"/>
      <c r="G21" s="3496"/>
      <c r="H21" s="2381"/>
      <c r="I21" s="3206"/>
    </row>
    <row r="22" spans="1:9" ht="21.75" customHeight="1" thickBot="1">
      <c r="A22" s="4415"/>
      <c r="B22" s="2123">
        <v>0.8125</v>
      </c>
      <c r="C22" s="2339">
        <f>'Оз 19;00'!AJ21</f>
        <v>1.5</v>
      </c>
      <c r="D22" s="2159">
        <f>'Оз 19;00'!AJ9</f>
        <v>2</v>
      </c>
      <c r="E22" s="3484"/>
      <c r="F22" s="3515">
        <f>'Оз 19;00'!AJ18</f>
        <v>0</v>
      </c>
      <c r="G22" s="3500">
        <f>'Оз 19;00'!AJ13</f>
        <v>5</v>
      </c>
      <c r="H22" s="2347">
        <f>'Оз 19;00'!AJ8</f>
        <v>120</v>
      </c>
      <c r="I22" s="3207">
        <f>'Оз 19;00'!AJ10</f>
        <v>20</v>
      </c>
    </row>
    <row r="23" spans="1:9" ht="21" customHeight="1">
      <c r="A23" s="5484" t="s">
        <v>949</v>
      </c>
      <c r="B23" s="2230">
        <v>0.5</v>
      </c>
      <c r="C23" s="2124">
        <f>'Оз Основная продукция'!Q122</f>
        <v>0</v>
      </c>
      <c r="D23" s="2158">
        <f>'Оз Основная продукция'!N117</f>
        <v>0</v>
      </c>
      <c r="E23" s="3482"/>
      <c r="F23" s="3510">
        <f>'Оз 13;00'!BN18</f>
        <v>0</v>
      </c>
      <c r="G23" s="3491">
        <f>'Оз Основная продукция'!Q114</f>
        <v>0</v>
      </c>
      <c r="H23" s="2341">
        <f>'Оз Основная продукция'!N116</f>
        <v>0</v>
      </c>
      <c r="I23" s="3201">
        <f>'Оз 13;00'!BN10</f>
        <v>0</v>
      </c>
    </row>
    <row r="24" spans="1:9" ht="21" customHeight="1">
      <c r="A24" s="5484"/>
      <c r="B24" s="2127">
        <v>0.66666666666666663</v>
      </c>
      <c r="C24" s="2380">
        <f>'Оз Основная продукция'!X121</f>
        <v>0</v>
      </c>
      <c r="D24" s="2150">
        <f>'Оз Основная продукция'!V116</f>
        <v>0</v>
      </c>
      <c r="E24" s="3483"/>
      <c r="F24" s="3511"/>
      <c r="G24" s="3496">
        <f>'Оз Основная продукция'!X114</f>
        <v>0</v>
      </c>
      <c r="H24" s="2381">
        <f>'Оз Основная продукция'!V115</f>
        <v>0</v>
      </c>
      <c r="I24" s="3206"/>
    </row>
    <row r="25" spans="1:9" ht="21" customHeight="1" thickBot="1">
      <c r="A25" s="4415"/>
      <c r="B25" s="2123">
        <v>0.8125</v>
      </c>
      <c r="C25" s="2339">
        <f>'Оз Основная продукция'!AG122</f>
        <v>0</v>
      </c>
      <c r="D25" s="2159">
        <f>'Оз Основная продукция'!AD117</f>
        <v>0</v>
      </c>
      <c r="E25" s="3484"/>
      <c r="F25" s="3515">
        <f>'Оз 19;00'!BN18</f>
        <v>0</v>
      </c>
      <c r="G25" s="3500">
        <f>'Оз Основная продукция'!AG114</f>
        <v>0</v>
      </c>
      <c r="H25" s="2347">
        <f>'Оз Основная продукция'!AD116</f>
        <v>0</v>
      </c>
      <c r="I25" s="3207">
        <f>'Оз 19;00'!BN10</f>
        <v>0</v>
      </c>
    </row>
    <row r="26" spans="1:9" ht="21" customHeight="1">
      <c r="A26" s="4414" t="s">
        <v>807</v>
      </c>
      <c r="B26" s="2230">
        <v>0.5</v>
      </c>
      <c r="C26" s="2738">
        <f>'Оз 13;00'!CR21</f>
        <v>0</v>
      </c>
      <c r="D26" s="2100">
        <f>'Оз 13;00'!CR9</f>
        <v>2</v>
      </c>
      <c r="E26" s="3485"/>
      <c r="F26" s="3508">
        <f>'Оз 13;00'!CR18</f>
        <v>0</v>
      </c>
      <c r="G26" s="3497">
        <f>'Оз 13;00'!CR13</f>
        <v>1.5</v>
      </c>
      <c r="H26" s="2343">
        <f>'Оз 13;00'!CR8</f>
        <v>40</v>
      </c>
      <c r="I26" s="3203">
        <f>'Оз 13;00'!CR10</f>
        <v>20</v>
      </c>
    </row>
    <row r="27" spans="1:9" ht="21" customHeight="1">
      <c r="A27" s="5484"/>
      <c r="B27" s="2127"/>
      <c r="C27" s="2103"/>
      <c r="D27" s="2102"/>
      <c r="E27" s="3478"/>
      <c r="F27" s="3509"/>
      <c r="G27" s="3494"/>
      <c r="H27" s="2346"/>
      <c r="I27" s="3204"/>
    </row>
    <row r="28" spans="1:9" ht="21" customHeight="1" thickBot="1">
      <c r="A28" s="4415"/>
      <c r="B28" s="2127">
        <v>0.8125</v>
      </c>
      <c r="C28" s="2380">
        <f>'Оз 19;00'!CR21</f>
        <v>1</v>
      </c>
      <c r="D28" s="2150">
        <f>'Оз 19;00'!CR9</f>
        <v>1</v>
      </c>
      <c r="E28" s="3483"/>
      <c r="F28" s="3511">
        <f>'Оз 19;00'!CR18</f>
        <v>0</v>
      </c>
      <c r="G28" s="3496">
        <f>'Оз 19;00'!CR13</f>
        <v>3</v>
      </c>
      <c r="H28" s="2381">
        <f>'Оз 19;00'!CR8</f>
        <v>40</v>
      </c>
      <c r="I28" s="3206">
        <f>'Оз 19;00'!CR10</f>
        <v>40</v>
      </c>
    </row>
    <row r="29" spans="1:9" ht="21" customHeight="1">
      <c r="A29" s="5492" t="s">
        <v>630</v>
      </c>
      <c r="B29" s="2126">
        <v>0.5</v>
      </c>
      <c r="C29" s="2128">
        <f>'Оз 13;00'!DL21</f>
        <v>1.5</v>
      </c>
      <c r="D29" s="2099">
        <f>'Оз 13;00'!DL9</f>
        <v>8</v>
      </c>
      <c r="E29" s="3967"/>
      <c r="F29" s="3508"/>
      <c r="G29" s="3964">
        <f>'Оз 13;00'!DL13</f>
        <v>5</v>
      </c>
      <c r="H29" s="3963">
        <f>'Оз 13;00'!DL8</f>
        <v>160</v>
      </c>
      <c r="I29" s="3962">
        <f>'Оз 13;00'!DL10</f>
        <v>20</v>
      </c>
    </row>
    <row r="30" spans="1:9" ht="21" customHeight="1">
      <c r="A30" s="5493"/>
      <c r="B30" s="2127"/>
      <c r="C30" s="3965"/>
      <c r="D30" s="2101"/>
      <c r="E30" s="3968"/>
      <c r="F30" s="3509"/>
      <c r="G30" s="2384"/>
      <c r="H30" s="2342"/>
      <c r="I30" s="3209"/>
    </row>
    <row r="31" spans="1:9" ht="21" customHeight="1" thickBot="1">
      <c r="A31" s="5494"/>
      <c r="B31" s="2123">
        <v>0.8125</v>
      </c>
      <c r="C31" s="3966">
        <f>'Оз 19;00'!DL21</f>
        <v>0.5</v>
      </c>
      <c r="D31" s="2160">
        <f>'Оз 19;00'!DL9</f>
        <v>1</v>
      </c>
      <c r="E31" s="3969"/>
      <c r="F31" s="3515"/>
      <c r="G31" s="2385">
        <f>'Оз 19;00'!DL13</f>
        <v>1</v>
      </c>
      <c r="H31" s="2348">
        <f>'Оз 19;00'!DL8</f>
        <v>140</v>
      </c>
      <c r="I31" s="3210">
        <f>'Оз 19;00'!DL10</f>
        <v>40</v>
      </c>
    </row>
    <row r="32" spans="1:9" ht="21" customHeight="1">
      <c r="A32" s="4414" t="s">
        <v>874</v>
      </c>
      <c r="B32" s="2230">
        <v>0.5</v>
      </c>
      <c r="C32" s="2124">
        <f>'Оз 13;00'!DB21</f>
        <v>0.5</v>
      </c>
      <c r="D32" s="2158">
        <f>'Оз 13;00'!DB9</f>
        <v>1</v>
      </c>
      <c r="E32" s="3475"/>
      <c r="F32" s="3506">
        <f>'Оз 13;00'!DB18</f>
        <v>0</v>
      </c>
      <c r="G32" s="3491">
        <f>'Оз 13;00'!DB13</f>
        <v>2</v>
      </c>
      <c r="H32" s="2341">
        <f>'Оз 13;00'!DB8</f>
        <v>100</v>
      </c>
      <c r="I32" s="3201">
        <f>'Оз 13;00'!DB10</f>
        <v>20</v>
      </c>
    </row>
    <row r="33" spans="1:9" ht="21" customHeight="1">
      <c r="A33" s="5484"/>
      <c r="B33" s="2127"/>
      <c r="C33" s="2124"/>
      <c r="D33" s="2158"/>
      <c r="E33" s="3475"/>
      <c r="F33" s="3506"/>
      <c r="G33" s="3491"/>
      <c r="H33" s="2341"/>
      <c r="I33" s="3201"/>
    </row>
    <row r="34" spans="1:9" ht="21" customHeight="1" thickBot="1">
      <c r="A34" s="4415"/>
      <c r="B34" s="2123">
        <v>0.8125</v>
      </c>
      <c r="C34" s="2373">
        <f>'Оз 19;00'!DB21</f>
        <v>1.5</v>
      </c>
      <c r="D34" s="2374">
        <f>'Оз 19;00'!DB9</f>
        <v>4</v>
      </c>
      <c r="E34" s="3476"/>
      <c r="F34" s="3507">
        <f>'Оз 19;00'!DB18</f>
        <v>0</v>
      </c>
      <c r="G34" s="3492">
        <f>'Оз 19;00'!DB13</f>
        <v>1</v>
      </c>
      <c r="H34" s="2375">
        <f>'Оз 19;00'!DB8</f>
        <v>80</v>
      </c>
      <c r="I34" s="3202">
        <f>'Оз 19;00'!DB10</f>
        <v>20</v>
      </c>
    </row>
    <row r="35" spans="1:9" ht="21.75" customHeight="1">
      <c r="A35" s="5484" t="str">
        <f>'Оз 5;30'!CI1</f>
        <v>Оазис  Изумруд</v>
      </c>
      <c r="B35" s="2230">
        <v>0.5</v>
      </c>
      <c r="C35" s="2124">
        <f>'Оз 13;00'!CH21</f>
        <v>0.5</v>
      </c>
      <c r="D35" s="2158">
        <f>'Оз 13;00'!CH9</f>
        <v>1</v>
      </c>
      <c r="E35" s="3482"/>
      <c r="F35" s="3510">
        <f>'Оз 13;00'!CH18</f>
        <v>0</v>
      </c>
      <c r="G35" s="3491">
        <f>'Оз 13;00'!CH13</f>
        <v>1.5</v>
      </c>
      <c r="H35" s="2341">
        <f>'Оз 13;00'!CH8</f>
        <v>40</v>
      </c>
      <c r="I35" s="3201">
        <f>'Оз 13;00'!CH10</f>
        <v>0</v>
      </c>
    </row>
    <row r="36" spans="1:9" ht="21.75" customHeight="1">
      <c r="A36" s="5484"/>
      <c r="B36" s="2127">
        <v>0.66666666666666663</v>
      </c>
      <c r="C36" s="2380"/>
      <c r="D36" s="2150"/>
      <c r="E36" s="3483"/>
      <c r="F36" s="3511"/>
      <c r="G36" s="3496"/>
      <c r="H36" s="2381"/>
      <c r="I36" s="3206"/>
    </row>
    <row r="37" spans="1:9" ht="21.75" customHeight="1" thickBot="1">
      <c r="A37" s="5484"/>
      <c r="B37" s="2127">
        <v>0.8125</v>
      </c>
      <c r="C37" s="2739">
        <f>'Оз 19;00'!CH21</f>
        <v>0.5</v>
      </c>
      <c r="D37" s="2740">
        <f>'Оз 19;00'!CH9</f>
        <v>1</v>
      </c>
      <c r="E37" s="3486"/>
      <c r="F37" s="3516">
        <f>'Оз 19;00'!CH18</f>
        <v>0</v>
      </c>
      <c r="G37" s="3501">
        <f>'Оз 19;00'!CH13</f>
        <v>0.5</v>
      </c>
      <c r="H37" s="2741">
        <f>'Оз 19;00'!CH8</f>
        <v>20</v>
      </c>
      <c r="I37" s="3211">
        <f>'Оз 19;00'!CH10</f>
        <v>0</v>
      </c>
    </row>
    <row r="38" spans="1:9" ht="23.25" customHeight="1" thickBot="1">
      <c r="A38" s="2743" t="s">
        <v>154</v>
      </c>
      <c r="B38" s="2742"/>
      <c r="C38" s="2744">
        <f>SUM(C2:C37)</f>
        <v>28.5</v>
      </c>
      <c r="D38" s="2745">
        <f>SUM(D2:D37)</f>
        <v>73</v>
      </c>
      <c r="E38" s="3487"/>
      <c r="F38" s="3470">
        <f>SUM(F2:F37)</f>
        <v>0</v>
      </c>
      <c r="G38" s="3502">
        <f>SUM(G2:G37)</f>
        <v>84</v>
      </c>
      <c r="H38" s="2746">
        <f>SUM(H2:H37)</f>
        <v>3100</v>
      </c>
      <c r="I38" s="3212">
        <f>SUM(I2:I37)</f>
        <v>520</v>
      </c>
    </row>
  </sheetData>
  <mergeCells count="13">
    <mergeCell ref="A35:A37"/>
    <mergeCell ref="A1:B1"/>
    <mergeCell ref="A2:A4"/>
    <mergeCell ref="A5:A7"/>
    <mergeCell ref="A23:A25"/>
    <mergeCell ref="A20:A22"/>
    <mergeCell ref="A8:A10"/>
    <mergeCell ref="A11:A13"/>
    <mergeCell ref="A17:A19"/>
    <mergeCell ref="A14:A16"/>
    <mergeCell ref="A26:A28"/>
    <mergeCell ref="A32:A34"/>
    <mergeCell ref="A29:A31"/>
  </mergeCells>
  <pageMargins left="0.70866141732283472" right="0.70866141732283472" top="0.74803149606299213" bottom="0.74803149606299213" header="0.31496062992125984" footer="0.31496062992125984"/>
  <pageSetup paperSize="9" scale="70"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Лист59">
    <tabColor rgb="FF0070C0"/>
  </sheetPr>
  <dimension ref="A1:I69"/>
  <sheetViews>
    <sheetView view="pageLayout" topLeftCell="A3" workbookViewId="0">
      <selection activeCell="C27" sqref="C27:D29"/>
    </sheetView>
  </sheetViews>
  <sheetFormatPr defaultColWidth="9.140625" defaultRowHeight="12.75"/>
  <cols>
    <col min="1" max="16384" width="9.140625" style="785"/>
  </cols>
  <sheetData>
    <row r="1" spans="1:9" ht="15.75">
      <c r="A1" s="1871">
        <f>'Основная продукция'!B2</f>
        <v>44606</v>
      </c>
      <c r="B1" s="1872"/>
      <c r="C1" s="1873"/>
      <c r="D1" s="1872"/>
      <c r="E1" s="1874" t="s">
        <v>552</v>
      </c>
      <c r="F1" s="1872"/>
      <c r="G1" s="1872"/>
      <c r="H1" s="1872"/>
      <c r="I1" s="1875"/>
    </row>
    <row r="2" spans="1:9">
      <c r="A2" s="1876"/>
      <c r="B2" s="1877"/>
      <c r="C2" s="1878"/>
      <c r="D2" s="1878"/>
      <c r="E2" s="1878"/>
      <c r="F2" s="1878"/>
      <c r="G2" s="1878"/>
      <c r="H2" s="1878"/>
      <c r="I2" s="1879"/>
    </row>
    <row r="3" spans="1:9">
      <c r="A3" s="5497" t="s">
        <v>553</v>
      </c>
      <c r="B3" s="5498"/>
      <c r="C3" s="5498"/>
      <c r="D3" s="5498"/>
      <c r="E3" s="1878"/>
      <c r="F3" s="1880" t="s">
        <v>554</v>
      </c>
      <c r="G3" s="1878"/>
      <c r="H3" s="1878"/>
      <c r="I3" s="1881"/>
    </row>
    <row r="4" spans="1:9">
      <c r="A4" s="1876"/>
      <c r="B4" s="1882" t="s">
        <v>0</v>
      </c>
      <c r="C4" s="5499">
        <f>D8+D12+D16+D20+D24+D28+D32+D36+D40+D44+D48+D52+D56+D60+D64</f>
        <v>612</v>
      </c>
      <c r="D4" s="5500"/>
      <c r="E4" s="1878"/>
      <c r="F4" s="5501" t="s">
        <v>0</v>
      </c>
      <c r="G4" s="5502"/>
      <c r="H4" s="1869">
        <v>110</v>
      </c>
      <c r="I4" s="1883">
        <f>IF(H4&gt;C4,C4,H4)</f>
        <v>110</v>
      </c>
    </row>
    <row r="5" spans="1:9">
      <c r="A5" s="1876"/>
      <c r="B5" s="1884" t="s">
        <v>29</v>
      </c>
      <c r="C5" s="5499">
        <f>D9+D13+D17+D21+D25+D29+D33+D37+D41+D45+D49+D53+D57+D61+D65</f>
        <v>360</v>
      </c>
      <c r="D5" s="5500"/>
      <c r="E5" s="1878"/>
      <c r="F5" s="5501" t="s">
        <v>29</v>
      </c>
      <c r="G5" s="5502"/>
      <c r="H5" s="1870">
        <v>200</v>
      </c>
      <c r="I5" s="1883">
        <f>IF(H5&gt;C5,C5,H5)</f>
        <v>200</v>
      </c>
    </row>
    <row r="6" spans="1:9">
      <c r="A6" s="1876"/>
      <c r="B6" s="1877"/>
      <c r="C6" s="1885" t="s">
        <v>555</v>
      </c>
      <c r="D6" s="1885"/>
      <c r="E6" s="1886"/>
      <c r="F6" s="1878"/>
      <c r="G6" s="1878"/>
      <c r="H6" s="1878"/>
      <c r="I6" s="1879"/>
    </row>
    <row r="7" spans="1:9">
      <c r="A7" s="1876"/>
      <c r="B7" s="1877"/>
      <c r="C7" s="5495" t="s">
        <v>556</v>
      </c>
      <c r="D7" s="5495"/>
      <c r="E7" s="1887" t="s">
        <v>557</v>
      </c>
      <c r="F7" s="5496" t="s">
        <v>558</v>
      </c>
      <c r="G7" s="5496"/>
      <c r="H7" s="1888"/>
      <c r="I7" s="1889"/>
    </row>
    <row r="8" spans="1:9" ht="12.75" customHeight="1">
      <c r="A8" s="1876"/>
      <c r="B8" s="1877"/>
      <c r="C8" s="1882" t="s">
        <v>0</v>
      </c>
      <c r="D8" s="1890">
        <f>'Основная продукция'!F7</f>
        <v>0</v>
      </c>
      <c r="E8" s="1891">
        <f>D8*100/C4</f>
        <v>0</v>
      </c>
      <c r="F8" s="1884" t="s">
        <v>3</v>
      </c>
      <c r="G8" s="1892">
        <f>E8*I4/100</f>
        <v>0</v>
      </c>
      <c r="H8" s="1878"/>
      <c r="I8" s="1879"/>
    </row>
    <row r="9" spans="1:9">
      <c r="A9" s="1876"/>
      <c r="B9" s="1877"/>
      <c r="C9" s="1884" t="s">
        <v>29</v>
      </c>
      <c r="D9" s="1890">
        <f>'Основная продукция'!F9</f>
        <v>0</v>
      </c>
      <c r="E9" s="1891">
        <f>D9*100/C5</f>
        <v>0</v>
      </c>
      <c r="F9" s="1884" t="s">
        <v>4</v>
      </c>
      <c r="G9" s="1893">
        <f>E9*I5/100</f>
        <v>0</v>
      </c>
      <c r="H9" s="1878"/>
      <c r="I9" s="1879"/>
    </row>
    <row r="10" spans="1:9">
      <c r="A10" s="1876"/>
      <c r="B10" s="1877"/>
      <c r="C10" s="1885" t="s">
        <v>559</v>
      </c>
      <c r="D10" s="1894"/>
      <c r="E10" s="1886"/>
      <c r="F10" s="1878"/>
      <c r="G10" s="1878"/>
      <c r="H10" s="1878"/>
      <c r="I10" s="1879"/>
    </row>
    <row r="11" spans="1:9">
      <c r="A11" s="1876"/>
      <c r="B11" s="1877"/>
      <c r="C11" s="5495" t="s">
        <v>556</v>
      </c>
      <c r="D11" s="5495"/>
      <c r="E11" s="1887" t="s">
        <v>557</v>
      </c>
      <c r="F11" s="5496" t="str">
        <f>F7</f>
        <v>Срочная в 05:30</v>
      </c>
      <c r="G11" s="5496"/>
      <c r="H11" s="1888"/>
      <c r="I11" s="1889"/>
    </row>
    <row r="12" spans="1:9" ht="12.75" customHeight="1">
      <c r="A12" s="1876"/>
      <c r="B12" s="1877"/>
      <c r="C12" s="1882" t="s">
        <v>0</v>
      </c>
      <c r="D12" s="1890">
        <f>'Основная продукция'!F35</f>
        <v>0</v>
      </c>
      <c r="E12" s="1891">
        <f>D12*100/C4</f>
        <v>0</v>
      </c>
      <c r="F12" s="1884" t="s">
        <v>3</v>
      </c>
      <c r="G12" s="1892">
        <f>E12*I4/100</f>
        <v>0</v>
      </c>
      <c r="H12" s="1878"/>
      <c r="I12" s="1879"/>
    </row>
    <row r="13" spans="1:9">
      <c r="A13" s="1876"/>
      <c r="B13" s="1877"/>
      <c r="C13" s="1884" t="s">
        <v>29</v>
      </c>
      <c r="D13" s="1890">
        <f>'Основная продукция'!F37</f>
        <v>0</v>
      </c>
      <c r="E13" s="1891">
        <f>D13*100/C5</f>
        <v>0</v>
      </c>
      <c r="F13" s="1884" t="s">
        <v>4</v>
      </c>
      <c r="G13" s="1893">
        <f>E13*I5/100</f>
        <v>0</v>
      </c>
      <c r="H13" s="1878"/>
      <c r="I13" s="1879"/>
    </row>
    <row r="14" spans="1:9">
      <c r="A14" s="1876"/>
      <c r="B14" s="1877"/>
      <c r="C14" s="1885" t="s">
        <v>231</v>
      </c>
      <c r="D14" s="1885"/>
      <c r="E14" s="1886"/>
      <c r="F14" s="1878"/>
      <c r="G14" s="1878"/>
      <c r="H14" s="1878"/>
      <c r="I14" s="1879"/>
    </row>
    <row r="15" spans="1:9">
      <c r="A15" s="1876"/>
      <c r="B15" s="1877"/>
      <c r="C15" s="5495" t="s">
        <v>556</v>
      </c>
      <c r="D15" s="5495"/>
      <c r="E15" s="1887" t="s">
        <v>557</v>
      </c>
      <c r="F15" s="5496" t="str">
        <f>F7</f>
        <v>Срочная в 05:30</v>
      </c>
      <c r="G15" s="5496"/>
      <c r="H15" s="1888"/>
      <c r="I15" s="1889"/>
    </row>
    <row r="16" spans="1:9" ht="12.75" customHeight="1">
      <c r="A16" s="1876"/>
      <c r="B16" s="1877"/>
      <c r="C16" s="1882" t="s">
        <v>0</v>
      </c>
      <c r="D16" s="1890">
        <f>'Основная продукция'!F91</f>
        <v>0</v>
      </c>
      <c r="E16" s="1891">
        <f>D16*100/C4</f>
        <v>0</v>
      </c>
      <c r="F16" s="1884" t="s">
        <v>3</v>
      </c>
      <c r="G16" s="1892">
        <f>E16*I4/100</f>
        <v>0</v>
      </c>
      <c r="H16" s="1878"/>
      <c r="I16" s="1879"/>
    </row>
    <row r="17" spans="1:9">
      <c r="A17" s="1876"/>
      <c r="B17" s="1877"/>
      <c r="C17" s="1884" t="s">
        <v>29</v>
      </c>
      <c r="D17" s="1890">
        <f>'Основная продукция'!F93</f>
        <v>0</v>
      </c>
      <c r="E17" s="1891">
        <f>D17*100/C5</f>
        <v>0</v>
      </c>
      <c r="F17" s="1884" t="s">
        <v>4</v>
      </c>
      <c r="G17" s="1893">
        <f>E17*I5/100</f>
        <v>0</v>
      </c>
      <c r="H17" s="1878"/>
      <c r="I17" s="1879"/>
    </row>
    <row r="18" spans="1:9">
      <c r="A18" s="1876"/>
      <c r="B18" s="1877"/>
      <c r="C18" s="1894" t="s">
        <v>560</v>
      </c>
      <c r="D18" s="1894"/>
      <c r="E18" s="1886"/>
      <c r="F18" s="1878"/>
      <c r="G18" s="1878"/>
      <c r="H18" s="1878"/>
      <c r="I18" s="1879"/>
    </row>
    <row r="19" spans="1:9">
      <c r="A19" s="1876"/>
      <c r="B19" s="1877"/>
      <c r="C19" s="5495" t="s">
        <v>556</v>
      </c>
      <c r="D19" s="5495"/>
      <c r="E19" s="1887" t="s">
        <v>557</v>
      </c>
      <c r="F19" s="5496" t="str">
        <f>F7</f>
        <v>Срочная в 05:30</v>
      </c>
      <c r="G19" s="5496"/>
      <c r="H19" s="1888"/>
      <c r="I19" s="1889"/>
    </row>
    <row r="20" spans="1:9" ht="12.75" customHeight="1">
      <c r="A20" s="1876"/>
      <c r="B20" s="1877"/>
      <c r="C20" s="1882" t="s">
        <v>0</v>
      </c>
      <c r="D20" s="1890">
        <f>'Основная продукция'!F119</f>
        <v>126</v>
      </c>
      <c r="E20" s="1891">
        <f>D20*100/C4</f>
        <v>20.588235294117649</v>
      </c>
      <c r="F20" s="1884" t="s">
        <v>3</v>
      </c>
      <c r="G20" s="1892">
        <f>E20*I4/100</f>
        <v>22.647058823529413</v>
      </c>
      <c r="H20" s="1878"/>
      <c r="I20" s="1879"/>
    </row>
    <row r="21" spans="1:9">
      <c r="A21" s="1876"/>
      <c r="B21" s="1877"/>
      <c r="C21" s="1884" t="s">
        <v>29</v>
      </c>
      <c r="D21" s="1890">
        <f>'Основная продукция'!F121</f>
        <v>90</v>
      </c>
      <c r="E21" s="1891">
        <f>D21*100/C5</f>
        <v>25</v>
      </c>
      <c r="F21" s="1884" t="s">
        <v>4</v>
      </c>
      <c r="G21" s="1893">
        <f>E21*I5/100</f>
        <v>50</v>
      </c>
      <c r="H21" s="1878"/>
      <c r="I21" s="1879"/>
    </row>
    <row r="22" spans="1:9">
      <c r="A22" s="1876"/>
      <c r="B22" s="1877"/>
      <c r="C22" s="1894" t="s">
        <v>561</v>
      </c>
      <c r="D22" s="1894"/>
      <c r="E22" s="1886"/>
      <c r="F22" s="1878"/>
      <c r="G22" s="1878"/>
      <c r="H22" s="1877"/>
      <c r="I22" s="1881"/>
    </row>
    <row r="23" spans="1:9">
      <c r="A23" s="1876"/>
      <c r="B23" s="1877"/>
      <c r="C23" s="5495">
        <v>450</v>
      </c>
      <c r="D23" s="5495"/>
      <c r="E23" s="1887" t="s">
        <v>557</v>
      </c>
      <c r="F23" s="5496" t="str">
        <f>F7</f>
        <v>Срочная в 05:30</v>
      </c>
      <c r="G23" s="5496"/>
      <c r="H23" s="1888"/>
      <c r="I23" s="1889"/>
    </row>
    <row r="24" spans="1:9" ht="12.75" customHeight="1">
      <c r="A24" s="1876"/>
      <c r="B24" s="1877"/>
      <c r="C24" s="1882" t="s">
        <v>0</v>
      </c>
      <c r="D24" s="1890">
        <f>'Основная продукция'!F147</f>
        <v>108</v>
      </c>
      <c r="E24" s="1891">
        <f>D24*100/C4</f>
        <v>17.647058823529413</v>
      </c>
      <c r="F24" s="1884" t="s">
        <v>3</v>
      </c>
      <c r="G24" s="1892">
        <f>E24*I4/100</f>
        <v>19.411764705882355</v>
      </c>
      <c r="H24" s="1878"/>
      <c r="I24" s="1879"/>
    </row>
    <row r="25" spans="1:9">
      <c r="A25" s="1876"/>
      <c r="B25" s="1877"/>
      <c r="C25" s="1884" t="s">
        <v>29</v>
      </c>
      <c r="D25" s="1890">
        <f>'Основная продукция'!F149</f>
        <v>90</v>
      </c>
      <c r="E25" s="1891">
        <f>D25*100/C5</f>
        <v>25</v>
      </c>
      <c r="F25" s="1884" t="s">
        <v>4</v>
      </c>
      <c r="G25" s="1893">
        <f>E25*I5/100</f>
        <v>50</v>
      </c>
      <c r="H25" s="1878"/>
      <c r="I25" s="1879"/>
    </row>
    <row r="26" spans="1:9">
      <c r="A26" s="1876"/>
      <c r="B26" s="1877"/>
      <c r="C26" s="1894" t="s">
        <v>235</v>
      </c>
      <c r="D26" s="1894"/>
      <c r="E26" s="1886"/>
      <c r="F26" s="1878"/>
      <c r="G26" s="1878"/>
      <c r="H26" s="1878"/>
      <c r="I26" s="1879"/>
    </row>
    <row r="27" spans="1:9">
      <c r="A27" s="1876"/>
      <c r="B27" s="1877"/>
      <c r="C27" s="5495" t="s">
        <v>556</v>
      </c>
      <c r="D27" s="5495"/>
      <c r="E27" s="1887" t="s">
        <v>557</v>
      </c>
      <c r="F27" s="5496" t="str">
        <f>F7</f>
        <v>Срочная в 05:30</v>
      </c>
      <c r="G27" s="5496"/>
      <c r="H27" s="1888"/>
      <c r="I27" s="1889"/>
    </row>
    <row r="28" spans="1:9" ht="12.75" customHeight="1">
      <c r="A28" s="1876"/>
      <c r="B28" s="1877"/>
      <c r="C28" s="1882" t="s">
        <v>0</v>
      </c>
      <c r="D28" s="1890">
        <f>'Основная продукция'!F207</f>
        <v>0</v>
      </c>
      <c r="E28" s="1891">
        <f>D28*100/C4</f>
        <v>0</v>
      </c>
      <c r="F28" s="1884" t="s">
        <v>3</v>
      </c>
      <c r="G28" s="1892">
        <f>E28*I4/100</f>
        <v>0</v>
      </c>
      <c r="H28" s="1878"/>
      <c r="I28" s="1879"/>
    </row>
    <row r="29" spans="1:9">
      <c r="A29" s="1876"/>
      <c r="B29" s="1877"/>
      <c r="C29" s="1884" t="s">
        <v>29</v>
      </c>
      <c r="D29" s="1890">
        <f>'Основная продукция'!F209</f>
        <v>0</v>
      </c>
      <c r="E29" s="1891">
        <f>D29*100/C5</f>
        <v>0</v>
      </c>
      <c r="F29" s="1884" t="s">
        <v>4</v>
      </c>
      <c r="G29" s="1893">
        <f>E29*I5/100</f>
        <v>0</v>
      </c>
      <c r="H29" s="1878"/>
      <c r="I29" s="1879"/>
    </row>
    <row r="30" spans="1:9">
      <c r="A30" s="1876"/>
      <c r="B30" s="1877"/>
      <c r="C30" s="1894" t="s">
        <v>236</v>
      </c>
      <c r="D30" s="1894"/>
      <c r="E30" s="1886"/>
      <c r="F30" s="1878"/>
      <c r="G30" s="1878"/>
      <c r="H30" s="1878"/>
      <c r="I30" s="1879"/>
    </row>
    <row r="31" spans="1:9">
      <c r="A31" s="1876"/>
      <c r="B31" s="1877"/>
      <c r="C31" s="5495" t="s">
        <v>556</v>
      </c>
      <c r="D31" s="5495"/>
      <c r="E31" s="1887" t="s">
        <v>557</v>
      </c>
      <c r="F31" s="5496" t="str">
        <f>F7</f>
        <v>Срочная в 05:30</v>
      </c>
      <c r="G31" s="5496"/>
      <c r="H31" s="1888"/>
      <c r="I31" s="1889"/>
    </row>
    <row r="32" spans="1:9" ht="12.75" customHeight="1">
      <c r="A32" s="1876"/>
      <c r="B32" s="1877"/>
      <c r="C32" s="1882" t="s">
        <v>0</v>
      </c>
      <c r="D32" s="1890">
        <f>'Основная продукция'!F231</f>
        <v>90</v>
      </c>
      <c r="E32" s="1891">
        <f>D32*100/C4</f>
        <v>14.705882352941176</v>
      </c>
      <c r="F32" s="1884" t="s">
        <v>3</v>
      </c>
      <c r="G32" s="1892">
        <f>E32*I4/100</f>
        <v>16.176470588235293</v>
      </c>
      <c r="H32" s="1878"/>
      <c r="I32" s="1879"/>
    </row>
    <row r="33" spans="1:9">
      <c r="A33" s="1876"/>
      <c r="B33" s="1877"/>
      <c r="C33" s="1884" t="s">
        <v>29</v>
      </c>
      <c r="D33" s="1890">
        <f>'Основная продукция'!F233</f>
        <v>36</v>
      </c>
      <c r="E33" s="1891">
        <f>D33*100/C5</f>
        <v>10</v>
      </c>
      <c r="F33" s="1884" t="s">
        <v>4</v>
      </c>
      <c r="G33" s="1893">
        <f>E33*I5/100</f>
        <v>20</v>
      </c>
      <c r="H33" s="1878"/>
      <c r="I33" s="1879"/>
    </row>
    <row r="34" spans="1:9">
      <c r="A34" s="1876"/>
      <c r="B34" s="1877"/>
      <c r="C34" s="1894" t="s">
        <v>237</v>
      </c>
      <c r="D34" s="1894"/>
      <c r="E34" s="1886"/>
      <c r="F34" s="1878"/>
      <c r="G34" s="1878"/>
      <c r="H34" s="1878"/>
      <c r="I34" s="1879"/>
    </row>
    <row r="35" spans="1:9">
      <c r="A35" s="1876"/>
      <c r="B35" s="1877"/>
      <c r="C35" s="5495" t="s">
        <v>556</v>
      </c>
      <c r="D35" s="5495"/>
      <c r="E35" s="1887" t="s">
        <v>557</v>
      </c>
      <c r="F35" s="5496" t="str">
        <f>F7</f>
        <v>Срочная в 05:30</v>
      </c>
      <c r="G35" s="5496"/>
      <c r="H35" s="1888"/>
      <c r="I35" s="1889"/>
    </row>
    <row r="36" spans="1:9" ht="12.75" customHeight="1">
      <c r="A36" s="1876"/>
      <c r="B36" s="1877"/>
      <c r="C36" s="1882" t="s">
        <v>0</v>
      </c>
      <c r="D36" s="1890">
        <f>'Основная продукция'!F261</f>
        <v>0</v>
      </c>
      <c r="E36" s="1891">
        <f>D36*100/C4</f>
        <v>0</v>
      </c>
      <c r="F36" s="1884" t="s">
        <v>3</v>
      </c>
      <c r="G36" s="1892">
        <f>E36*I4/100</f>
        <v>0</v>
      </c>
      <c r="H36" s="1878"/>
      <c r="I36" s="1879"/>
    </row>
    <row r="37" spans="1:9">
      <c r="A37" s="1876"/>
      <c r="B37" s="1877"/>
      <c r="C37" s="1884" t="s">
        <v>29</v>
      </c>
      <c r="D37" s="1890">
        <f>'Основная продукция'!F263</f>
        <v>0</v>
      </c>
      <c r="E37" s="1891">
        <f>D37*100/C5</f>
        <v>0</v>
      </c>
      <c r="F37" s="1884" t="s">
        <v>4</v>
      </c>
      <c r="G37" s="1893">
        <f>E37*I5/100</f>
        <v>0</v>
      </c>
      <c r="H37" s="1878"/>
      <c r="I37" s="1879"/>
    </row>
    <row r="38" spans="1:9">
      <c r="A38" s="1895"/>
      <c r="B38" s="1878"/>
      <c r="C38" s="1894" t="s">
        <v>238</v>
      </c>
      <c r="D38" s="1894"/>
      <c r="E38" s="1886"/>
      <c r="F38" s="1878"/>
      <c r="G38" s="1878"/>
      <c r="H38" s="1878"/>
      <c r="I38" s="1879"/>
    </row>
    <row r="39" spans="1:9">
      <c r="A39" s="1895"/>
      <c r="B39" s="1878"/>
      <c r="C39" s="5495" t="s">
        <v>556</v>
      </c>
      <c r="D39" s="5495"/>
      <c r="E39" s="1887" t="s">
        <v>557</v>
      </c>
      <c r="F39" s="5496" t="str">
        <f>F7</f>
        <v>Срочная в 05:30</v>
      </c>
      <c r="G39" s="5496"/>
      <c r="H39" s="1878"/>
      <c r="I39" s="1879"/>
    </row>
    <row r="40" spans="1:9" ht="12.75" customHeight="1">
      <c r="A40" s="1895"/>
      <c r="B40" s="1878"/>
      <c r="C40" s="1882" t="s">
        <v>0</v>
      </c>
      <c r="D40" s="1890">
        <f>'Основная продукция'!F287</f>
        <v>0</v>
      </c>
      <c r="E40" s="1891">
        <f>D40*100/C4</f>
        <v>0</v>
      </c>
      <c r="F40" s="1884" t="s">
        <v>3</v>
      </c>
      <c r="G40" s="1892">
        <f>E40*I4/100</f>
        <v>0</v>
      </c>
      <c r="H40" s="1878"/>
      <c r="I40" s="1879"/>
    </row>
    <row r="41" spans="1:9">
      <c r="A41" s="1895"/>
      <c r="B41" s="1878"/>
      <c r="C41" s="1884" t="s">
        <v>29</v>
      </c>
      <c r="D41" s="1890">
        <f>'Основная продукция'!F289</f>
        <v>0</v>
      </c>
      <c r="E41" s="1891">
        <f>D41*100/C5</f>
        <v>0</v>
      </c>
      <c r="F41" s="1884" t="s">
        <v>4</v>
      </c>
      <c r="G41" s="1893">
        <f>E41*I5/100</f>
        <v>0</v>
      </c>
      <c r="H41" s="1878"/>
      <c r="I41" s="1879"/>
    </row>
    <row r="42" spans="1:9">
      <c r="A42" s="1895"/>
      <c r="B42" s="1878"/>
      <c r="C42" s="1894" t="s">
        <v>239</v>
      </c>
      <c r="D42" s="1894"/>
      <c r="E42" s="1886"/>
      <c r="F42" s="1878"/>
      <c r="G42" s="1878"/>
      <c r="H42" s="1878"/>
      <c r="I42" s="1879"/>
    </row>
    <row r="43" spans="1:9">
      <c r="A43" s="1895"/>
      <c r="B43" s="1878"/>
      <c r="C43" s="5495" t="s">
        <v>556</v>
      </c>
      <c r="D43" s="5495"/>
      <c r="E43" s="1887" t="s">
        <v>557</v>
      </c>
      <c r="F43" s="5496" t="str">
        <f>F7</f>
        <v>Срочная в 05:30</v>
      </c>
      <c r="G43" s="5496"/>
      <c r="H43" s="1878"/>
      <c r="I43" s="1879"/>
    </row>
    <row r="44" spans="1:9" ht="12.75" customHeight="1">
      <c r="A44" s="1895"/>
      <c r="B44" s="1878"/>
      <c r="C44" s="1882" t="s">
        <v>0</v>
      </c>
      <c r="D44" s="1890">
        <f>'Основная продукция'!F315</f>
        <v>144</v>
      </c>
      <c r="E44" s="1891">
        <f>D44*100/C4</f>
        <v>23.529411764705884</v>
      </c>
      <c r="F44" s="1884" t="s">
        <v>3</v>
      </c>
      <c r="G44" s="1892">
        <f>E44*I4/100</f>
        <v>25.882352941176475</v>
      </c>
      <c r="H44" s="1878"/>
      <c r="I44" s="1879"/>
    </row>
    <row r="45" spans="1:9">
      <c r="A45" s="1895"/>
      <c r="B45" s="1877"/>
      <c r="C45" s="1884" t="s">
        <v>29</v>
      </c>
      <c r="D45" s="1890">
        <f>'Основная продукция'!F317</f>
        <v>72</v>
      </c>
      <c r="E45" s="1891">
        <f>D45*100/C5</f>
        <v>20</v>
      </c>
      <c r="F45" s="1884" t="s">
        <v>4</v>
      </c>
      <c r="G45" s="1892">
        <f>E45*I5/100</f>
        <v>40</v>
      </c>
      <c r="H45" s="1877"/>
      <c r="I45" s="1881"/>
    </row>
    <row r="46" spans="1:9">
      <c r="A46" s="1895"/>
      <c r="B46" s="1878"/>
      <c r="C46" s="1894" t="s">
        <v>562</v>
      </c>
      <c r="D46" s="1894"/>
      <c r="E46" s="1886"/>
      <c r="F46" s="1878"/>
      <c r="G46" s="1878"/>
      <c r="H46" s="1878"/>
      <c r="I46" s="1879"/>
    </row>
    <row r="47" spans="1:9">
      <c r="A47" s="1895"/>
      <c r="B47" s="1878"/>
      <c r="C47" s="5495" t="s">
        <v>556</v>
      </c>
      <c r="D47" s="5495"/>
      <c r="E47" s="1887" t="s">
        <v>557</v>
      </c>
      <c r="F47" s="5496" t="str">
        <f>F7</f>
        <v>Срочная в 05:30</v>
      </c>
      <c r="G47" s="5496"/>
      <c r="H47" s="1878"/>
      <c r="I47" s="1879"/>
    </row>
    <row r="48" spans="1:9" ht="12.75" customHeight="1">
      <c r="A48" s="1895"/>
      <c r="B48" s="1878"/>
      <c r="C48" s="1882" t="s">
        <v>0</v>
      </c>
      <c r="D48" s="1890">
        <f>'Основная продукция'!F343</f>
        <v>18</v>
      </c>
      <c r="E48" s="1891">
        <f>D48*100/C4</f>
        <v>2.9411764705882355</v>
      </c>
      <c r="F48" s="1884" t="s">
        <v>3</v>
      </c>
      <c r="G48" s="1892">
        <f>E48*I4/100</f>
        <v>3.2352941176470593</v>
      </c>
      <c r="H48" s="1878"/>
      <c r="I48" s="1879"/>
    </row>
    <row r="49" spans="1:9">
      <c r="A49" s="1895"/>
      <c r="B49" s="1878"/>
      <c r="C49" s="1884" t="s">
        <v>29</v>
      </c>
      <c r="D49" s="1890">
        <f>'Основная продукция'!F345</f>
        <v>18</v>
      </c>
      <c r="E49" s="1891">
        <f>D49*100/C5</f>
        <v>5</v>
      </c>
      <c r="F49" s="1884" t="s">
        <v>4</v>
      </c>
      <c r="G49" s="1892">
        <f>E49*I5/100</f>
        <v>10</v>
      </c>
      <c r="H49" s="1878"/>
      <c r="I49" s="1879"/>
    </row>
    <row r="50" spans="1:9">
      <c r="A50" s="1895"/>
      <c r="B50" s="1877"/>
      <c r="C50" s="1894" t="s">
        <v>391</v>
      </c>
      <c r="D50" s="1894"/>
      <c r="E50" s="1886"/>
      <c r="F50" s="1878"/>
      <c r="G50" s="1878"/>
      <c r="H50" s="1877"/>
      <c r="I50" s="1881"/>
    </row>
    <row r="51" spans="1:9">
      <c r="A51" s="1895"/>
      <c r="B51" s="1877"/>
      <c r="C51" s="5495" t="s">
        <v>556</v>
      </c>
      <c r="D51" s="5495"/>
      <c r="E51" s="1887" t="s">
        <v>557</v>
      </c>
      <c r="F51" s="5496" t="str">
        <f>F7</f>
        <v>Срочная в 05:30</v>
      </c>
      <c r="G51" s="5496"/>
      <c r="H51" s="1877"/>
      <c r="I51" s="1881"/>
    </row>
    <row r="52" spans="1:9" ht="12.75" customHeight="1">
      <c r="A52" s="1895"/>
      <c r="B52" s="1877"/>
      <c r="C52" s="1882" t="s">
        <v>0</v>
      </c>
      <c r="D52" s="1890">
        <f>'Основная продукция'!F375</f>
        <v>0</v>
      </c>
      <c r="E52" s="1891">
        <f>D52*100/C4</f>
        <v>0</v>
      </c>
      <c r="F52" s="1884" t="s">
        <v>3</v>
      </c>
      <c r="G52" s="1892">
        <f>E52*I4/100</f>
        <v>0</v>
      </c>
      <c r="H52" s="1877"/>
      <c r="I52" s="1881"/>
    </row>
    <row r="53" spans="1:9">
      <c r="A53" s="1895"/>
      <c r="B53" s="1877"/>
      <c r="C53" s="1884" t="s">
        <v>29</v>
      </c>
      <c r="D53" s="1890">
        <f>'Основная продукция'!F377</f>
        <v>0</v>
      </c>
      <c r="E53" s="1891">
        <f>D53*100/C5</f>
        <v>0</v>
      </c>
      <c r="F53" s="1884" t="s">
        <v>4</v>
      </c>
      <c r="G53" s="1892">
        <f>E53*I5/100</f>
        <v>0</v>
      </c>
      <c r="H53" s="1877"/>
      <c r="I53" s="1881"/>
    </row>
    <row r="54" spans="1:9">
      <c r="A54" s="1895"/>
      <c r="B54" s="1877"/>
      <c r="C54" s="1894" t="s">
        <v>240</v>
      </c>
      <c r="D54" s="1894"/>
      <c r="E54" s="1886"/>
      <c r="F54" s="1878"/>
      <c r="G54" s="1878"/>
      <c r="H54" s="1877"/>
      <c r="I54" s="1881"/>
    </row>
    <row r="55" spans="1:9">
      <c r="A55" s="1895"/>
      <c r="B55" s="1877"/>
      <c r="C55" s="5495" t="s">
        <v>556</v>
      </c>
      <c r="D55" s="5495"/>
      <c r="E55" s="1887" t="s">
        <v>557</v>
      </c>
      <c r="F55" s="5496" t="str">
        <f>F7</f>
        <v>Срочная в 05:30</v>
      </c>
      <c r="G55" s="5496"/>
      <c r="H55" s="1877"/>
      <c r="I55" s="1881"/>
    </row>
    <row r="56" spans="1:9" ht="12.75" customHeight="1">
      <c r="A56" s="1895"/>
      <c r="B56" s="1877"/>
      <c r="C56" s="1882" t="s">
        <v>0</v>
      </c>
      <c r="D56" s="1890">
        <f>'Основная продукция'!F399</f>
        <v>0</v>
      </c>
      <c r="E56" s="1891">
        <f>D56*100/C4</f>
        <v>0</v>
      </c>
      <c r="F56" s="1884" t="s">
        <v>3</v>
      </c>
      <c r="G56" s="1892">
        <f>E56*I4/100</f>
        <v>0</v>
      </c>
      <c r="H56" s="1877"/>
      <c r="I56" s="1881"/>
    </row>
    <row r="57" spans="1:9">
      <c r="A57" s="1895"/>
      <c r="B57" s="1877"/>
      <c r="C57" s="1884" t="s">
        <v>29</v>
      </c>
      <c r="D57" s="1890">
        <f>'Основная продукция'!F401</f>
        <v>0</v>
      </c>
      <c r="E57" s="1891">
        <f>D57*100/C5</f>
        <v>0</v>
      </c>
      <c r="F57" s="1884" t="s">
        <v>4</v>
      </c>
      <c r="G57" s="1892">
        <f>E57*I5/100</f>
        <v>0</v>
      </c>
      <c r="H57" s="1877"/>
      <c r="I57" s="1881"/>
    </row>
    <row r="58" spans="1:9">
      <c r="A58" s="1895"/>
      <c r="B58" s="1877"/>
      <c r="C58" s="1894" t="s">
        <v>241</v>
      </c>
      <c r="D58" s="1894"/>
      <c r="E58" s="1886"/>
      <c r="F58" s="1878"/>
      <c r="G58" s="1878"/>
      <c r="H58" s="1877"/>
      <c r="I58" s="1881"/>
    </row>
    <row r="59" spans="1:9">
      <c r="A59" s="1895"/>
      <c r="B59" s="1877"/>
      <c r="C59" s="5495" t="s">
        <v>556</v>
      </c>
      <c r="D59" s="5495"/>
      <c r="E59" s="1887" t="s">
        <v>557</v>
      </c>
      <c r="F59" s="5496" t="str">
        <f>F7</f>
        <v>Срочная в 05:30</v>
      </c>
      <c r="G59" s="5496"/>
      <c r="H59" s="1877"/>
      <c r="I59" s="1881"/>
    </row>
    <row r="60" spans="1:9" ht="12.75" customHeight="1">
      <c r="A60" s="1876"/>
      <c r="B60" s="1877"/>
      <c r="C60" s="1882" t="s">
        <v>0</v>
      </c>
      <c r="D60" s="1890">
        <f>'Основная продукция'!F427</f>
        <v>0</v>
      </c>
      <c r="E60" s="1891">
        <f>D60*100/C4</f>
        <v>0</v>
      </c>
      <c r="F60" s="1884" t="s">
        <v>3</v>
      </c>
      <c r="G60" s="1892">
        <f>E60*I4/100</f>
        <v>0</v>
      </c>
      <c r="H60" s="1877"/>
      <c r="I60" s="1881"/>
    </row>
    <row r="61" spans="1:9">
      <c r="A61" s="1876"/>
      <c r="B61" s="1877"/>
      <c r="C61" s="1884" t="s">
        <v>29</v>
      </c>
      <c r="D61" s="1890">
        <f>'Основная продукция'!F429</f>
        <v>0</v>
      </c>
      <c r="E61" s="1891">
        <f>D61*100/C5</f>
        <v>0</v>
      </c>
      <c r="F61" s="1884" t="s">
        <v>4</v>
      </c>
      <c r="G61" s="1892">
        <f>E61*I5/100</f>
        <v>0</v>
      </c>
      <c r="H61" s="1877"/>
      <c r="I61" s="1881"/>
    </row>
    <row r="62" spans="1:9">
      <c r="A62" s="1876"/>
      <c r="B62" s="1877"/>
      <c r="C62" s="1894" t="s">
        <v>546</v>
      </c>
      <c r="D62" s="1894"/>
      <c r="E62" s="1886"/>
      <c r="F62" s="1878"/>
      <c r="G62" s="1878"/>
      <c r="H62" s="1877"/>
      <c r="I62" s="1881"/>
    </row>
    <row r="63" spans="1:9">
      <c r="A63" s="1876"/>
      <c r="B63" s="1877"/>
      <c r="C63" s="5495" t="s">
        <v>556</v>
      </c>
      <c r="D63" s="5495"/>
      <c r="E63" s="1887" t="s">
        <v>557</v>
      </c>
      <c r="F63" s="5496" t="str">
        <f>F7</f>
        <v>Срочная в 05:30</v>
      </c>
      <c r="G63" s="5496"/>
      <c r="H63" s="1877"/>
      <c r="I63" s="1881"/>
    </row>
    <row r="64" spans="1:9" ht="12.75" customHeight="1">
      <c r="A64" s="1876"/>
      <c r="B64" s="1877"/>
      <c r="C64" s="1882" t="s">
        <v>0</v>
      </c>
      <c r="D64" s="1890">
        <f>'Основная продукция'!F455</f>
        <v>126</v>
      </c>
      <c r="E64" s="1891">
        <f>D64*100/C4</f>
        <v>20.588235294117649</v>
      </c>
      <c r="F64" s="1884" t="s">
        <v>3</v>
      </c>
      <c r="G64" s="1892">
        <f>E64*I4/100</f>
        <v>22.647058823529413</v>
      </c>
      <c r="H64" s="1877"/>
      <c r="I64" s="1881"/>
    </row>
    <row r="65" spans="1:9">
      <c r="A65" s="1876"/>
      <c r="B65" s="1877"/>
      <c r="C65" s="1884" t="s">
        <v>29</v>
      </c>
      <c r="D65" s="1890">
        <f>'Основная продукция'!F457</f>
        <v>54</v>
      </c>
      <c r="E65" s="1891">
        <f>D65*100/C5</f>
        <v>15</v>
      </c>
      <c r="F65" s="1884" t="s">
        <v>4</v>
      </c>
      <c r="G65" s="1892">
        <f>E65*I5/100</f>
        <v>30</v>
      </c>
      <c r="H65" s="1877"/>
      <c r="I65" s="1881"/>
    </row>
    <row r="66" spans="1:9" ht="13.5" thickBot="1">
      <c r="A66" s="1896"/>
      <c r="B66" s="796"/>
      <c r="C66" s="796"/>
      <c r="D66" s="796"/>
      <c r="E66" s="796"/>
      <c r="F66" s="796"/>
      <c r="G66" s="796"/>
      <c r="H66" s="796"/>
      <c r="I66" s="917"/>
    </row>
    <row r="68" spans="1:9">
      <c r="G68" s="1897">
        <f>G8+G12+G16+G20+G24+G28+G32+G36+G40+G44+G48+G52+G56+G60+G64</f>
        <v>110</v>
      </c>
    </row>
    <row r="69" spans="1:9">
      <c r="G69" s="1897">
        <f>G9+G13+G17+G21+G25+G29+G33+G37+G41+G45+G49+G53+G57+G61+G65</f>
        <v>200</v>
      </c>
    </row>
  </sheetData>
  <sheetProtection password="CF7A" sheet="1" objects="1" scenarios="1"/>
  <mergeCells count="35">
    <mergeCell ref="A3:D3"/>
    <mergeCell ref="C4:D4"/>
    <mergeCell ref="F4:G4"/>
    <mergeCell ref="F5:G5"/>
    <mergeCell ref="C7:D7"/>
    <mergeCell ref="F7:G7"/>
    <mergeCell ref="C5:D5"/>
    <mergeCell ref="C15:D15"/>
    <mergeCell ref="F15:G15"/>
    <mergeCell ref="C19:D19"/>
    <mergeCell ref="F19:G19"/>
    <mergeCell ref="C11:D11"/>
    <mergeCell ref="F11:G11"/>
    <mergeCell ref="F39:G39"/>
    <mergeCell ref="C31:D31"/>
    <mergeCell ref="F31:G31"/>
    <mergeCell ref="C23:D23"/>
    <mergeCell ref="F23:G23"/>
    <mergeCell ref="C27:D27"/>
    <mergeCell ref="F27:G27"/>
    <mergeCell ref="C35:D35"/>
    <mergeCell ref="F35:G35"/>
    <mergeCell ref="C39:D39"/>
    <mergeCell ref="C59:D59"/>
    <mergeCell ref="F59:G59"/>
    <mergeCell ref="C63:D63"/>
    <mergeCell ref="F63:G63"/>
    <mergeCell ref="C55:D55"/>
    <mergeCell ref="F55:G55"/>
    <mergeCell ref="C47:D47"/>
    <mergeCell ref="F47:G47"/>
    <mergeCell ref="C51:D51"/>
    <mergeCell ref="F51:G51"/>
    <mergeCell ref="C43:D43"/>
    <mergeCell ref="F43:G43"/>
  </mergeCells>
  <pageMargins left="0.70866141732283472" right="0.70866141732283472" top="0" bottom="0.74803149606299213" header="0.31496062992125984" footer="0.31496062992125984"/>
  <pageSetup paperSize="9" scale="89"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Лист60">
    <tabColor rgb="FF0070C0"/>
  </sheetPr>
  <dimension ref="A1:I69"/>
  <sheetViews>
    <sheetView view="pageLayout" workbookViewId="0">
      <selection activeCell="H9" sqref="H9"/>
    </sheetView>
  </sheetViews>
  <sheetFormatPr defaultColWidth="9.140625" defaultRowHeight="12.75"/>
  <cols>
    <col min="1" max="16384" width="9.140625" style="785"/>
  </cols>
  <sheetData>
    <row r="1" spans="1:9" ht="15.75">
      <c r="A1" s="1871">
        <f>'Основная продукция'!B2</f>
        <v>44606</v>
      </c>
      <c r="B1" s="1872"/>
      <c r="C1" s="1873"/>
      <c r="D1" s="1872"/>
      <c r="E1" s="1874" t="s">
        <v>552</v>
      </c>
      <c r="F1" s="1872"/>
      <c r="G1" s="1872"/>
      <c r="H1" s="1872"/>
      <c r="I1" s="1875"/>
    </row>
    <row r="2" spans="1:9">
      <c r="A2" s="1876"/>
      <c r="B2" s="1877"/>
      <c r="C2" s="1878"/>
      <c r="D2" s="1878"/>
      <c r="E2" s="1878"/>
      <c r="F2" s="1878"/>
      <c r="G2" s="1878"/>
      <c r="H2" s="1878"/>
      <c r="I2" s="1879"/>
    </row>
    <row r="3" spans="1:9">
      <c r="A3" s="5497" t="s">
        <v>553</v>
      </c>
      <c r="B3" s="5498"/>
      <c r="C3" s="5498"/>
      <c r="D3" s="5498"/>
      <c r="E3" s="1878"/>
      <c r="F3" s="1880" t="s">
        <v>576</v>
      </c>
      <c r="G3" s="1878"/>
      <c r="H3" s="1878"/>
      <c r="I3" s="1881"/>
    </row>
    <row r="4" spans="1:9">
      <c r="A4" s="1876"/>
      <c r="B4" s="1882" t="s">
        <v>0</v>
      </c>
      <c r="C4" s="5499">
        <f>D8+D12+D16+D20+D24+D28+D32+D36+D40+D44+D48+D52+D56+D60+D64</f>
        <v>0</v>
      </c>
      <c r="D4" s="5500"/>
      <c r="E4" s="1878"/>
      <c r="F4" s="5501" t="s">
        <v>0</v>
      </c>
      <c r="G4" s="5502"/>
      <c r="H4" s="1869">
        <v>126</v>
      </c>
      <c r="I4" s="1883">
        <f>IF(H4&gt;C4,C4,H4)</f>
        <v>0</v>
      </c>
    </row>
    <row r="5" spans="1:9">
      <c r="A5" s="1876"/>
      <c r="B5" s="1884" t="s">
        <v>29</v>
      </c>
      <c r="C5" s="5499">
        <f>D9+D13+D17+D21+D25+D29+D33+D37+D41+D45+D49+D53+D57+D61+D65</f>
        <v>0</v>
      </c>
      <c r="D5" s="5500"/>
      <c r="E5" s="1878"/>
      <c r="F5" s="5501" t="s">
        <v>29</v>
      </c>
      <c r="G5" s="5502"/>
      <c r="H5" s="1870">
        <v>216</v>
      </c>
      <c r="I5" s="1883">
        <f>IF(H5&gt;C5,C5,H5)</f>
        <v>0</v>
      </c>
    </row>
    <row r="6" spans="1:9">
      <c r="A6" s="1876"/>
      <c r="B6" s="1877"/>
      <c r="C6" s="1885" t="s">
        <v>555</v>
      </c>
      <c r="D6" s="1885"/>
      <c r="E6" s="1886"/>
      <c r="F6" s="1878"/>
      <c r="G6" s="1878"/>
      <c r="H6" s="1878"/>
      <c r="I6" s="1879"/>
    </row>
    <row r="7" spans="1:9">
      <c r="A7" s="1876"/>
      <c r="B7" s="1877"/>
      <c r="C7" s="5495" t="s">
        <v>556</v>
      </c>
      <c r="D7" s="5495"/>
      <c r="E7" s="1954" t="s">
        <v>557</v>
      </c>
      <c r="F7" s="5496" t="s">
        <v>579</v>
      </c>
      <c r="G7" s="5496"/>
      <c r="H7" s="1888"/>
      <c r="I7" s="1889"/>
    </row>
    <row r="8" spans="1:9" ht="12.75" customHeight="1">
      <c r="A8" s="1876"/>
      <c r="B8" s="1877"/>
      <c r="C8" s="1882" t="s">
        <v>0</v>
      </c>
      <c r="D8" s="1890">
        <f>'Основная продукция'!P11</f>
        <v>0</v>
      </c>
      <c r="E8" s="1891" t="e">
        <f>D8*100/C4</f>
        <v>#DIV/0!</v>
      </c>
      <c r="F8" s="1884" t="s">
        <v>3</v>
      </c>
      <c r="G8" s="1892" t="e">
        <f>E8*I4/100</f>
        <v>#DIV/0!</v>
      </c>
      <c r="H8" s="1878"/>
      <c r="I8" s="1879"/>
    </row>
    <row r="9" spans="1:9">
      <c r="A9" s="1876"/>
      <c r="B9" s="1877"/>
      <c r="C9" s="1884" t="s">
        <v>29</v>
      </c>
      <c r="D9" s="1890">
        <f>'Основная продукция'!P13</f>
        <v>0</v>
      </c>
      <c r="E9" s="1891" t="e">
        <f>D9*100/C5</f>
        <v>#DIV/0!</v>
      </c>
      <c r="F9" s="1884" t="s">
        <v>4</v>
      </c>
      <c r="G9" s="1893" t="e">
        <f>E9*I5/100</f>
        <v>#DIV/0!</v>
      </c>
      <c r="H9" s="1878"/>
      <c r="I9" s="1879"/>
    </row>
    <row r="10" spans="1:9">
      <c r="A10" s="1876"/>
      <c r="B10" s="1877"/>
      <c r="C10" s="1885" t="s">
        <v>559</v>
      </c>
      <c r="D10" s="1894"/>
      <c r="E10" s="1886"/>
      <c r="F10" s="1878"/>
      <c r="G10" s="1878"/>
      <c r="H10" s="1878"/>
      <c r="I10" s="1879"/>
    </row>
    <row r="11" spans="1:9">
      <c r="A11" s="1876"/>
      <c r="B11" s="1877"/>
      <c r="C11" s="5495" t="s">
        <v>556</v>
      </c>
      <c r="D11" s="5495"/>
      <c r="E11" s="1954" t="s">
        <v>557</v>
      </c>
      <c r="F11" s="5496" t="str">
        <f>F7</f>
        <v>Срочная в 11:30</v>
      </c>
      <c r="G11" s="5496"/>
      <c r="H11" s="1888"/>
      <c r="I11" s="1889"/>
    </row>
    <row r="12" spans="1:9" ht="12.75" customHeight="1">
      <c r="A12" s="1876"/>
      <c r="B12" s="1877"/>
      <c r="C12" s="1882" t="s">
        <v>0</v>
      </c>
      <c r="D12" s="1890">
        <f>'Основная продукция'!P39</f>
        <v>0</v>
      </c>
      <c r="E12" s="1891" t="e">
        <f>D12*100/C4</f>
        <v>#DIV/0!</v>
      </c>
      <c r="F12" s="1884" t="s">
        <v>3</v>
      </c>
      <c r="G12" s="1892" t="e">
        <f>E12*I4/100</f>
        <v>#DIV/0!</v>
      </c>
      <c r="H12" s="1878"/>
      <c r="I12" s="1879"/>
    </row>
    <row r="13" spans="1:9">
      <c r="A13" s="1876"/>
      <c r="B13" s="1877"/>
      <c r="C13" s="1884" t="s">
        <v>29</v>
      </c>
      <c r="D13" s="1890">
        <f>'Основная продукция'!P41</f>
        <v>0</v>
      </c>
      <c r="E13" s="1891" t="e">
        <f>D13*100/C5</f>
        <v>#DIV/0!</v>
      </c>
      <c r="F13" s="1884" t="s">
        <v>4</v>
      </c>
      <c r="G13" s="1893" t="e">
        <f>E13*I5/100</f>
        <v>#DIV/0!</v>
      </c>
      <c r="H13" s="1878"/>
      <c r="I13" s="1879"/>
    </row>
    <row r="14" spans="1:9">
      <c r="A14" s="1876"/>
      <c r="B14" s="1877"/>
      <c r="C14" s="1885" t="s">
        <v>231</v>
      </c>
      <c r="D14" s="1885"/>
      <c r="E14" s="1886"/>
      <c r="F14" s="1878"/>
      <c r="G14" s="1878"/>
      <c r="H14" s="1878"/>
      <c r="I14" s="1879"/>
    </row>
    <row r="15" spans="1:9">
      <c r="A15" s="1876"/>
      <c r="B15" s="1877"/>
      <c r="C15" s="5495" t="s">
        <v>556</v>
      </c>
      <c r="D15" s="5495"/>
      <c r="E15" s="1954" t="s">
        <v>557</v>
      </c>
      <c r="F15" s="5496" t="str">
        <f>F7</f>
        <v>Срочная в 11:30</v>
      </c>
      <c r="G15" s="5496"/>
      <c r="H15" s="1888"/>
      <c r="I15" s="1889"/>
    </row>
    <row r="16" spans="1:9" ht="12.75" customHeight="1">
      <c r="A16" s="1876"/>
      <c r="B16" s="1877"/>
      <c r="C16" s="1882" t="s">
        <v>0</v>
      </c>
      <c r="D16" s="1890">
        <f>'Основная продукция'!P95</f>
        <v>0</v>
      </c>
      <c r="E16" s="1891" t="e">
        <f>D16*100/C4</f>
        <v>#DIV/0!</v>
      </c>
      <c r="F16" s="1884" t="s">
        <v>3</v>
      </c>
      <c r="G16" s="1892" t="e">
        <f>E16*I4/100</f>
        <v>#DIV/0!</v>
      </c>
      <c r="H16" s="1878"/>
      <c r="I16" s="1879"/>
    </row>
    <row r="17" spans="1:9">
      <c r="A17" s="1876"/>
      <c r="B17" s="1877"/>
      <c r="C17" s="1884" t="s">
        <v>29</v>
      </c>
      <c r="D17" s="1890">
        <f>'Основная продукция'!P97</f>
        <v>0</v>
      </c>
      <c r="E17" s="1891" t="e">
        <f>D17*100/C5</f>
        <v>#DIV/0!</v>
      </c>
      <c r="F17" s="1884" t="s">
        <v>4</v>
      </c>
      <c r="G17" s="1893" t="e">
        <f>E17*I5/100</f>
        <v>#DIV/0!</v>
      </c>
      <c r="H17" s="1878"/>
      <c r="I17" s="1879"/>
    </row>
    <row r="18" spans="1:9">
      <c r="A18" s="1876"/>
      <c r="B18" s="1877"/>
      <c r="C18" s="1894" t="s">
        <v>560</v>
      </c>
      <c r="D18" s="1894"/>
      <c r="E18" s="1886"/>
      <c r="F18" s="1878"/>
      <c r="G18" s="1878"/>
      <c r="H18" s="1878"/>
      <c r="I18" s="1879"/>
    </row>
    <row r="19" spans="1:9">
      <c r="A19" s="1876"/>
      <c r="B19" s="1877"/>
      <c r="C19" s="5495" t="s">
        <v>556</v>
      </c>
      <c r="D19" s="5495"/>
      <c r="E19" s="1954" t="s">
        <v>557</v>
      </c>
      <c r="F19" s="5496" t="str">
        <f>F7</f>
        <v>Срочная в 11:30</v>
      </c>
      <c r="G19" s="5496"/>
      <c r="H19" s="1888"/>
      <c r="I19" s="1889"/>
    </row>
    <row r="20" spans="1:9" ht="12.75" customHeight="1">
      <c r="A20" s="1876"/>
      <c r="B20" s="1877"/>
      <c r="C20" s="1882" t="s">
        <v>0</v>
      </c>
      <c r="D20" s="1890">
        <f>'Основная продукция'!P123</f>
        <v>0</v>
      </c>
      <c r="E20" s="1891" t="e">
        <f>D20*100/C4</f>
        <v>#DIV/0!</v>
      </c>
      <c r="F20" s="1884" t="s">
        <v>3</v>
      </c>
      <c r="G20" s="1892" t="e">
        <f>E20*I4/100</f>
        <v>#DIV/0!</v>
      </c>
      <c r="H20" s="1878"/>
      <c r="I20" s="1879"/>
    </row>
    <row r="21" spans="1:9">
      <c r="A21" s="1876"/>
      <c r="B21" s="1877"/>
      <c r="C21" s="1884" t="s">
        <v>29</v>
      </c>
      <c r="D21" s="1890">
        <f>'Основная продукция'!P125</f>
        <v>0</v>
      </c>
      <c r="E21" s="1891" t="e">
        <f>D21*100/C5</f>
        <v>#DIV/0!</v>
      </c>
      <c r="F21" s="1884" t="s">
        <v>4</v>
      </c>
      <c r="G21" s="1893" t="e">
        <f>E21*I5/100</f>
        <v>#DIV/0!</v>
      </c>
      <c r="H21" s="1878"/>
      <c r="I21" s="1879"/>
    </row>
    <row r="22" spans="1:9">
      <c r="A22" s="1876"/>
      <c r="B22" s="1877"/>
      <c r="C22" s="1894" t="s">
        <v>561</v>
      </c>
      <c r="D22" s="1894"/>
      <c r="E22" s="1886"/>
      <c r="F22" s="1878"/>
      <c r="G22" s="1878"/>
      <c r="H22" s="1877"/>
      <c r="I22" s="1881"/>
    </row>
    <row r="23" spans="1:9">
      <c r="A23" s="1876"/>
      <c r="B23" s="1877"/>
      <c r="C23" s="5495" t="s">
        <v>556</v>
      </c>
      <c r="D23" s="5495"/>
      <c r="E23" s="1954" t="s">
        <v>557</v>
      </c>
      <c r="F23" s="5496" t="str">
        <f>F7</f>
        <v>Срочная в 11:30</v>
      </c>
      <c r="G23" s="5496"/>
      <c r="H23" s="1888"/>
      <c r="I23" s="1889"/>
    </row>
    <row r="24" spans="1:9" ht="12.75" customHeight="1">
      <c r="A24" s="1876"/>
      <c r="B24" s="1877"/>
      <c r="C24" s="1882" t="s">
        <v>0</v>
      </c>
      <c r="D24" s="1890">
        <f>'Основная продукция'!P151</f>
        <v>0</v>
      </c>
      <c r="E24" s="1891" t="e">
        <f>D24*100/C4</f>
        <v>#DIV/0!</v>
      </c>
      <c r="F24" s="1884" t="s">
        <v>3</v>
      </c>
      <c r="G24" s="1892" t="e">
        <f>E24*I4/100</f>
        <v>#DIV/0!</v>
      </c>
      <c r="H24" s="1878"/>
      <c r="I24" s="1879"/>
    </row>
    <row r="25" spans="1:9">
      <c r="A25" s="1876"/>
      <c r="B25" s="1877"/>
      <c r="C25" s="1884" t="s">
        <v>29</v>
      </c>
      <c r="D25" s="1890">
        <f>'Основная продукция'!P153</f>
        <v>0</v>
      </c>
      <c r="E25" s="1891" t="e">
        <f>D25*100/C5</f>
        <v>#DIV/0!</v>
      </c>
      <c r="F25" s="1884" t="s">
        <v>4</v>
      </c>
      <c r="G25" s="1893" t="e">
        <f>E25*I5/100</f>
        <v>#DIV/0!</v>
      </c>
      <c r="H25" s="1878"/>
      <c r="I25" s="1879"/>
    </row>
    <row r="26" spans="1:9">
      <c r="A26" s="1876"/>
      <c r="B26" s="1877"/>
      <c r="C26" s="1894" t="s">
        <v>235</v>
      </c>
      <c r="D26" s="1894"/>
      <c r="E26" s="1886"/>
      <c r="F26" s="1878"/>
      <c r="G26" s="1878"/>
      <c r="H26" s="1878"/>
      <c r="I26" s="1879"/>
    </row>
    <row r="27" spans="1:9">
      <c r="A27" s="1876"/>
      <c r="B27" s="1877"/>
      <c r="C27" s="5495" t="s">
        <v>556</v>
      </c>
      <c r="D27" s="5495"/>
      <c r="E27" s="1954" t="s">
        <v>557</v>
      </c>
      <c r="F27" s="5496" t="str">
        <f>F7</f>
        <v>Срочная в 11:30</v>
      </c>
      <c r="G27" s="5496"/>
      <c r="H27" s="1888"/>
      <c r="I27" s="1889"/>
    </row>
    <row r="28" spans="1:9" ht="12.75" customHeight="1">
      <c r="A28" s="1876"/>
      <c r="B28" s="1877"/>
      <c r="C28" s="1882" t="s">
        <v>0</v>
      </c>
      <c r="D28" s="1890">
        <f>'Основная продукция'!P206</f>
        <v>0</v>
      </c>
      <c r="E28" s="1891" t="e">
        <f>D28*100/C4</f>
        <v>#DIV/0!</v>
      </c>
      <c r="F28" s="1884" t="s">
        <v>3</v>
      </c>
      <c r="G28" s="1892" t="e">
        <f>E28*I4/100</f>
        <v>#DIV/0!</v>
      </c>
      <c r="H28" s="1878"/>
      <c r="I28" s="1879"/>
    </row>
    <row r="29" spans="1:9">
      <c r="A29" s="1876"/>
      <c r="B29" s="1877"/>
      <c r="C29" s="1884" t="s">
        <v>29</v>
      </c>
      <c r="D29" s="1890">
        <f>'Основная продукция'!P208</f>
        <v>0</v>
      </c>
      <c r="E29" s="1891" t="e">
        <f>D29*100/C5</f>
        <v>#DIV/0!</v>
      </c>
      <c r="F29" s="1884" t="s">
        <v>4</v>
      </c>
      <c r="G29" s="1893" t="e">
        <f>E29*I5/100</f>
        <v>#DIV/0!</v>
      </c>
      <c r="H29" s="1878"/>
      <c r="I29" s="1879"/>
    </row>
    <row r="30" spans="1:9">
      <c r="A30" s="1876"/>
      <c r="B30" s="1877"/>
      <c r="C30" s="1894" t="s">
        <v>236</v>
      </c>
      <c r="D30" s="1894"/>
      <c r="E30" s="1886"/>
      <c r="F30" s="1878"/>
      <c r="G30" s="1878"/>
      <c r="H30" s="1878"/>
      <c r="I30" s="1879"/>
    </row>
    <row r="31" spans="1:9">
      <c r="A31" s="1876"/>
      <c r="B31" s="1877"/>
      <c r="C31" s="5495" t="s">
        <v>556</v>
      </c>
      <c r="D31" s="5495"/>
      <c r="E31" s="1954" t="s">
        <v>557</v>
      </c>
      <c r="F31" s="5496" t="str">
        <f>F7</f>
        <v>Срочная в 11:30</v>
      </c>
      <c r="G31" s="5496"/>
      <c r="H31" s="1888"/>
      <c r="I31" s="1889"/>
    </row>
    <row r="32" spans="1:9" ht="12.75" customHeight="1">
      <c r="A32" s="1876"/>
      <c r="B32" s="1877"/>
      <c r="C32" s="1882" t="s">
        <v>0</v>
      </c>
      <c r="D32" s="1890">
        <f>'Основная продукция'!P235</f>
        <v>0</v>
      </c>
      <c r="E32" s="1891" t="e">
        <f>D32*100/C4</f>
        <v>#DIV/0!</v>
      </c>
      <c r="F32" s="1884" t="s">
        <v>3</v>
      </c>
      <c r="G32" s="1892" t="e">
        <f>E32*I4/100</f>
        <v>#DIV/0!</v>
      </c>
      <c r="H32" s="1878"/>
      <c r="I32" s="1879"/>
    </row>
    <row r="33" spans="1:9">
      <c r="A33" s="1876"/>
      <c r="B33" s="1877"/>
      <c r="C33" s="1884" t="s">
        <v>29</v>
      </c>
      <c r="D33" s="1890">
        <f>'Основная продукция'!P237</f>
        <v>0</v>
      </c>
      <c r="E33" s="1891" t="e">
        <f>D33*100/C5</f>
        <v>#DIV/0!</v>
      </c>
      <c r="F33" s="1884" t="s">
        <v>4</v>
      </c>
      <c r="G33" s="1893" t="e">
        <f>E33*I5/100</f>
        <v>#DIV/0!</v>
      </c>
      <c r="H33" s="1878"/>
      <c r="I33" s="1879"/>
    </row>
    <row r="34" spans="1:9">
      <c r="A34" s="1876"/>
      <c r="B34" s="1877"/>
      <c r="C34" s="1894" t="s">
        <v>237</v>
      </c>
      <c r="D34" s="1894"/>
      <c r="E34" s="1886"/>
      <c r="F34" s="1878"/>
      <c r="G34" s="1878"/>
      <c r="H34" s="1878"/>
      <c r="I34" s="1879"/>
    </row>
    <row r="35" spans="1:9">
      <c r="A35" s="1876"/>
      <c r="B35" s="1877"/>
      <c r="C35" s="5495" t="s">
        <v>556</v>
      </c>
      <c r="D35" s="5495"/>
      <c r="E35" s="1954" t="s">
        <v>557</v>
      </c>
      <c r="F35" s="5496" t="str">
        <f>F7</f>
        <v>Срочная в 11:30</v>
      </c>
      <c r="G35" s="5496"/>
      <c r="H35" s="1888"/>
      <c r="I35" s="1889"/>
    </row>
    <row r="36" spans="1:9" ht="12.75" customHeight="1">
      <c r="A36" s="1876"/>
      <c r="B36" s="1877"/>
      <c r="C36" s="1882" t="s">
        <v>0</v>
      </c>
      <c r="D36" s="1890">
        <f>'Основная продукция'!P263</f>
        <v>0</v>
      </c>
      <c r="E36" s="1891" t="e">
        <f>D36*100/C4</f>
        <v>#DIV/0!</v>
      </c>
      <c r="F36" s="1884" t="s">
        <v>3</v>
      </c>
      <c r="G36" s="1892" t="e">
        <f>E36*I4/100</f>
        <v>#DIV/0!</v>
      </c>
      <c r="H36" s="1878"/>
      <c r="I36" s="1879"/>
    </row>
    <row r="37" spans="1:9">
      <c r="A37" s="1876"/>
      <c r="B37" s="1877"/>
      <c r="C37" s="1884" t="s">
        <v>29</v>
      </c>
      <c r="D37" s="1890">
        <f>'Основная продукция'!P265</f>
        <v>0</v>
      </c>
      <c r="E37" s="1891" t="e">
        <f>D37*100/C5</f>
        <v>#DIV/0!</v>
      </c>
      <c r="F37" s="1884" t="s">
        <v>4</v>
      </c>
      <c r="G37" s="1893" t="e">
        <f>E37*I5/100</f>
        <v>#DIV/0!</v>
      </c>
      <c r="H37" s="1878"/>
      <c r="I37" s="1879"/>
    </row>
    <row r="38" spans="1:9">
      <c r="A38" s="1895"/>
      <c r="B38" s="1878"/>
      <c r="C38" s="1894" t="s">
        <v>238</v>
      </c>
      <c r="D38" s="1894"/>
      <c r="E38" s="1886"/>
      <c r="F38" s="1878"/>
      <c r="G38" s="1878"/>
      <c r="H38" s="1878"/>
      <c r="I38" s="1879"/>
    </row>
    <row r="39" spans="1:9">
      <c r="A39" s="1895"/>
      <c r="B39" s="1878"/>
      <c r="C39" s="5495" t="s">
        <v>556</v>
      </c>
      <c r="D39" s="5495"/>
      <c r="E39" s="1954" t="s">
        <v>557</v>
      </c>
      <c r="F39" s="5496" t="str">
        <f>F7</f>
        <v>Срочная в 11:30</v>
      </c>
      <c r="G39" s="5496"/>
      <c r="H39" s="1878"/>
      <c r="I39" s="1879"/>
    </row>
    <row r="40" spans="1:9" ht="12.75" customHeight="1">
      <c r="A40" s="1895"/>
      <c r="B40" s="1878"/>
      <c r="C40" s="1882" t="s">
        <v>0</v>
      </c>
      <c r="D40" s="1890">
        <f>'Основная продукция'!P291</f>
        <v>0</v>
      </c>
      <c r="E40" s="1891" t="e">
        <f>D40*100/C4</f>
        <v>#DIV/0!</v>
      </c>
      <c r="F40" s="1884" t="s">
        <v>3</v>
      </c>
      <c r="G40" s="1892" t="e">
        <f>E40*I4/100</f>
        <v>#DIV/0!</v>
      </c>
      <c r="H40" s="1878"/>
      <c r="I40" s="1879"/>
    </row>
    <row r="41" spans="1:9">
      <c r="A41" s="1895"/>
      <c r="B41" s="1878"/>
      <c r="C41" s="1884" t="s">
        <v>29</v>
      </c>
      <c r="D41" s="1890">
        <f>'Основная продукция'!P293</f>
        <v>0</v>
      </c>
      <c r="E41" s="1891" t="e">
        <f>D41*100/C5</f>
        <v>#DIV/0!</v>
      </c>
      <c r="F41" s="1884" t="s">
        <v>4</v>
      </c>
      <c r="G41" s="1893" t="e">
        <f>E41*I5/100</f>
        <v>#DIV/0!</v>
      </c>
      <c r="H41" s="1878"/>
      <c r="I41" s="1879"/>
    </row>
    <row r="42" spans="1:9">
      <c r="A42" s="1895"/>
      <c r="B42" s="1878"/>
      <c r="C42" s="1894" t="s">
        <v>239</v>
      </c>
      <c r="D42" s="1894"/>
      <c r="E42" s="1886"/>
      <c r="F42" s="1878"/>
      <c r="G42" s="1878"/>
      <c r="H42" s="1878"/>
      <c r="I42" s="1879"/>
    </row>
    <row r="43" spans="1:9">
      <c r="A43" s="1895"/>
      <c r="B43" s="1878"/>
      <c r="C43" s="5495" t="s">
        <v>556</v>
      </c>
      <c r="D43" s="5495"/>
      <c r="E43" s="1954" t="s">
        <v>557</v>
      </c>
      <c r="F43" s="5496" t="str">
        <f>F7</f>
        <v>Срочная в 11:30</v>
      </c>
      <c r="G43" s="5496"/>
      <c r="H43" s="1878"/>
      <c r="I43" s="1879"/>
    </row>
    <row r="44" spans="1:9" ht="12.75" customHeight="1">
      <c r="A44" s="1895"/>
      <c r="B44" s="1878"/>
      <c r="C44" s="1882" t="s">
        <v>0</v>
      </c>
      <c r="D44" s="1890">
        <f>'Основная продукция'!P319</f>
        <v>0</v>
      </c>
      <c r="E44" s="1891" t="e">
        <f>D44*100/C4</f>
        <v>#DIV/0!</v>
      </c>
      <c r="F44" s="1884" t="s">
        <v>3</v>
      </c>
      <c r="G44" s="1892" t="e">
        <f>E44*I4/100</f>
        <v>#DIV/0!</v>
      </c>
      <c r="H44" s="1878"/>
      <c r="I44" s="1879"/>
    </row>
    <row r="45" spans="1:9">
      <c r="A45" s="1895"/>
      <c r="B45" s="1877"/>
      <c r="C45" s="1884" t="s">
        <v>29</v>
      </c>
      <c r="D45" s="1890">
        <f>'Основная продукция'!P321</f>
        <v>0</v>
      </c>
      <c r="E45" s="1891" t="e">
        <f>D45*100/C5</f>
        <v>#DIV/0!</v>
      </c>
      <c r="F45" s="1884" t="s">
        <v>4</v>
      </c>
      <c r="G45" s="1892" t="e">
        <f>E45*I5/100</f>
        <v>#DIV/0!</v>
      </c>
      <c r="H45" s="1877"/>
      <c r="I45" s="1881"/>
    </row>
    <row r="46" spans="1:9">
      <c r="A46" s="1895"/>
      <c r="B46" s="1878"/>
      <c r="C46" s="1894" t="s">
        <v>562</v>
      </c>
      <c r="D46" s="1894"/>
      <c r="E46" s="1886"/>
      <c r="F46" s="1878"/>
      <c r="G46" s="1878"/>
      <c r="H46" s="1878"/>
      <c r="I46" s="1879"/>
    </row>
    <row r="47" spans="1:9">
      <c r="A47" s="1895"/>
      <c r="B47" s="1878"/>
      <c r="C47" s="5495" t="s">
        <v>556</v>
      </c>
      <c r="D47" s="5495"/>
      <c r="E47" s="1954" t="s">
        <v>557</v>
      </c>
      <c r="F47" s="5496" t="str">
        <f>F7</f>
        <v>Срочная в 11:30</v>
      </c>
      <c r="G47" s="5496"/>
      <c r="H47" s="1878"/>
      <c r="I47" s="1879"/>
    </row>
    <row r="48" spans="1:9" ht="12.75" customHeight="1">
      <c r="A48" s="1895"/>
      <c r="B48" s="1878"/>
      <c r="C48" s="1882" t="s">
        <v>0</v>
      </c>
      <c r="D48" s="1890">
        <f>'Основная продукция'!P347</f>
        <v>0</v>
      </c>
      <c r="E48" s="1891" t="e">
        <f>D48*100/C4</f>
        <v>#DIV/0!</v>
      </c>
      <c r="F48" s="1884" t="s">
        <v>3</v>
      </c>
      <c r="G48" s="1892" t="e">
        <f>E48*I4/100</f>
        <v>#DIV/0!</v>
      </c>
      <c r="H48" s="1878"/>
      <c r="I48" s="1879"/>
    </row>
    <row r="49" spans="1:9">
      <c r="A49" s="1895"/>
      <c r="B49" s="1878"/>
      <c r="C49" s="1884" t="s">
        <v>29</v>
      </c>
      <c r="D49" s="1890">
        <f>'Основная продукция'!P349</f>
        <v>0</v>
      </c>
      <c r="E49" s="1891" t="e">
        <f>D49*100/C5</f>
        <v>#DIV/0!</v>
      </c>
      <c r="F49" s="1884" t="s">
        <v>4</v>
      </c>
      <c r="G49" s="1892" t="e">
        <f>E49*I5/100</f>
        <v>#DIV/0!</v>
      </c>
      <c r="H49" s="1878"/>
      <c r="I49" s="1879"/>
    </row>
    <row r="50" spans="1:9">
      <c r="A50" s="1895"/>
      <c r="B50" s="1877"/>
      <c r="C50" s="1894" t="s">
        <v>391</v>
      </c>
      <c r="D50" s="1894"/>
      <c r="E50" s="1886"/>
      <c r="F50" s="1878"/>
      <c r="G50" s="1878"/>
      <c r="H50" s="1877"/>
      <c r="I50" s="1881"/>
    </row>
    <row r="51" spans="1:9">
      <c r="A51" s="1895"/>
      <c r="B51" s="1877"/>
      <c r="C51" s="5495" t="s">
        <v>556</v>
      </c>
      <c r="D51" s="5495"/>
      <c r="E51" s="1954" t="s">
        <v>557</v>
      </c>
      <c r="F51" s="5496" t="str">
        <f>F7</f>
        <v>Срочная в 11:30</v>
      </c>
      <c r="G51" s="5496"/>
      <c r="H51" s="1877"/>
      <c r="I51" s="1881"/>
    </row>
    <row r="52" spans="1:9" ht="12.75" customHeight="1">
      <c r="A52" s="1895"/>
      <c r="B52" s="1877"/>
      <c r="C52" s="1882" t="s">
        <v>0</v>
      </c>
      <c r="D52" s="1890">
        <f>'Основная продукция'!P375</f>
        <v>0</v>
      </c>
      <c r="E52" s="1891" t="e">
        <f>D52*100/C4</f>
        <v>#DIV/0!</v>
      </c>
      <c r="F52" s="1884" t="s">
        <v>3</v>
      </c>
      <c r="G52" s="1892" t="e">
        <f>E52*I4/100</f>
        <v>#DIV/0!</v>
      </c>
      <c r="H52" s="1877"/>
      <c r="I52" s="1881"/>
    </row>
    <row r="53" spans="1:9">
      <c r="A53" s="1895"/>
      <c r="B53" s="1877"/>
      <c r="C53" s="1884" t="s">
        <v>29</v>
      </c>
      <c r="D53" s="1890">
        <f>'Основная продукция'!P377</f>
        <v>0</v>
      </c>
      <c r="E53" s="1891" t="e">
        <f>D53*100/C5</f>
        <v>#DIV/0!</v>
      </c>
      <c r="F53" s="1884" t="s">
        <v>4</v>
      </c>
      <c r="G53" s="1892" t="e">
        <f>E53*I5/100</f>
        <v>#DIV/0!</v>
      </c>
      <c r="H53" s="1877"/>
      <c r="I53" s="1881"/>
    </row>
    <row r="54" spans="1:9">
      <c r="A54" s="1895"/>
      <c r="B54" s="1877"/>
      <c r="C54" s="1894" t="s">
        <v>240</v>
      </c>
      <c r="D54" s="1894"/>
      <c r="E54" s="1886"/>
      <c r="F54" s="1878"/>
      <c r="G54" s="1878"/>
      <c r="H54" s="1877"/>
      <c r="I54" s="1881"/>
    </row>
    <row r="55" spans="1:9">
      <c r="A55" s="1895"/>
      <c r="B55" s="1877"/>
      <c r="C55" s="5495" t="s">
        <v>556</v>
      </c>
      <c r="D55" s="5495"/>
      <c r="E55" s="1954" t="s">
        <v>557</v>
      </c>
      <c r="F55" s="5496" t="str">
        <f>F7</f>
        <v>Срочная в 11:30</v>
      </c>
      <c r="G55" s="5496"/>
      <c r="H55" s="1877"/>
      <c r="I55" s="1881"/>
    </row>
    <row r="56" spans="1:9" ht="12.75" customHeight="1">
      <c r="A56" s="1895"/>
      <c r="B56" s="1877"/>
      <c r="C56" s="1882" t="s">
        <v>0</v>
      </c>
      <c r="D56" s="1890">
        <f>'Основная продукция'!P403</f>
        <v>0</v>
      </c>
      <c r="E56" s="1891" t="e">
        <f>D56*100/C4</f>
        <v>#DIV/0!</v>
      </c>
      <c r="F56" s="1884" t="s">
        <v>3</v>
      </c>
      <c r="G56" s="1892" t="e">
        <f>E56*I4/100</f>
        <v>#DIV/0!</v>
      </c>
      <c r="H56" s="1877"/>
      <c r="I56" s="1881"/>
    </row>
    <row r="57" spans="1:9">
      <c r="A57" s="1895"/>
      <c r="B57" s="1877"/>
      <c r="C57" s="1884" t="s">
        <v>29</v>
      </c>
      <c r="D57" s="1890">
        <f>'Основная продукция'!P405</f>
        <v>0</v>
      </c>
      <c r="E57" s="1891" t="e">
        <f>D57*100/C5</f>
        <v>#DIV/0!</v>
      </c>
      <c r="F57" s="1884" t="s">
        <v>4</v>
      </c>
      <c r="G57" s="1892" t="e">
        <f>E57*I5/100</f>
        <v>#DIV/0!</v>
      </c>
      <c r="H57" s="1877"/>
      <c r="I57" s="1881"/>
    </row>
    <row r="58" spans="1:9">
      <c r="A58" s="1895"/>
      <c r="B58" s="1877"/>
      <c r="C58" s="1894" t="s">
        <v>241</v>
      </c>
      <c r="D58" s="1894"/>
      <c r="E58" s="1886"/>
      <c r="F58" s="1878"/>
      <c r="G58" s="1878"/>
      <c r="H58" s="1877"/>
      <c r="I58" s="1881"/>
    </row>
    <row r="59" spans="1:9">
      <c r="A59" s="1895"/>
      <c r="B59" s="1877"/>
      <c r="C59" s="5495" t="s">
        <v>556</v>
      </c>
      <c r="D59" s="5495"/>
      <c r="E59" s="1954" t="s">
        <v>557</v>
      </c>
      <c r="F59" s="5496" t="str">
        <f>F7</f>
        <v>Срочная в 11:30</v>
      </c>
      <c r="G59" s="5496"/>
      <c r="H59" s="1877"/>
      <c r="I59" s="1881"/>
    </row>
    <row r="60" spans="1:9" ht="12.75" customHeight="1">
      <c r="A60" s="1876"/>
      <c r="B60" s="1877"/>
      <c r="C60" s="1882" t="s">
        <v>0</v>
      </c>
      <c r="D60" s="1890">
        <f>'Основная продукция'!P431</f>
        <v>0</v>
      </c>
      <c r="E60" s="1891" t="e">
        <f>D60*100/C4</f>
        <v>#DIV/0!</v>
      </c>
      <c r="F60" s="1884" t="s">
        <v>3</v>
      </c>
      <c r="G60" s="1892" t="e">
        <f>E60*I4/100</f>
        <v>#DIV/0!</v>
      </c>
      <c r="H60" s="1877"/>
      <c r="I60" s="1881"/>
    </row>
    <row r="61" spans="1:9">
      <c r="A61" s="1876"/>
      <c r="B61" s="1877"/>
      <c r="C61" s="1884" t="s">
        <v>29</v>
      </c>
      <c r="D61" s="1890">
        <f>'Основная продукция'!P433</f>
        <v>0</v>
      </c>
      <c r="E61" s="1891" t="e">
        <f>D61*100/C5</f>
        <v>#DIV/0!</v>
      </c>
      <c r="F61" s="1884" t="s">
        <v>4</v>
      </c>
      <c r="G61" s="1892" t="e">
        <f>E61*I5/100</f>
        <v>#DIV/0!</v>
      </c>
      <c r="H61" s="1877"/>
      <c r="I61" s="1881"/>
    </row>
    <row r="62" spans="1:9">
      <c r="A62" s="1876"/>
      <c r="B62" s="1877"/>
      <c r="C62" s="1894" t="s">
        <v>546</v>
      </c>
      <c r="D62" s="1894"/>
      <c r="E62" s="1886"/>
      <c r="F62" s="1878"/>
      <c r="G62" s="1878"/>
      <c r="H62" s="1877"/>
      <c r="I62" s="1881"/>
    </row>
    <row r="63" spans="1:9">
      <c r="A63" s="1876"/>
      <c r="B63" s="1877"/>
      <c r="C63" s="5495" t="s">
        <v>556</v>
      </c>
      <c r="D63" s="5495"/>
      <c r="E63" s="1954" t="s">
        <v>557</v>
      </c>
      <c r="F63" s="5496" t="str">
        <f>F7</f>
        <v>Срочная в 11:30</v>
      </c>
      <c r="G63" s="5496"/>
      <c r="H63" s="1877"/>
      <c r="I63" s="1881"/>
    </row>
    <row r="64" spans="1:9" ht="12.75" customHeight="1">
      <c r="A64" s="1876"/>
      <c r="B64" s="1877"/>
      <c r="C64" s="1882" t="s">
        <v>0</v>
      </c>
      <c r="D64" s="1890">
        <f>'Основная продукция'!P459</f>
        <v>0</v>
      </c>
      <c r="E64" s="1891" t="e">
        <f>D64*100/C4</f>
        <v>#DIV/0!</v>
      </c>
      <c r="F64" s="1884" t="s">
        <v>3</v>
      </c>
      <c r="G64" s="1892" t="e">
        <f>E64*I4/100</f>
        <v>#DIV/0!</v>
      </c>
      <c r="H64" s="1877"/>
      <c r="I64" s="1881"/>
    </row>
    <row r="65" spans="1:9">
      <c r="A65" s="1876"/>
      <c r="B65" s="1877"/>
      <c r="C65" s="1884" t="s">
        <v>29</v>
      </c>
      <c r="D65" s="1890">
        <f>'Основная продукция'!P461</f>
        <v>0</v>
      </c>
      <c r="E65" s="1891" t="e">
        <f>D65*100/C5</f>
        <v>#DIV/0!</v>
      </c>
      <c r="F65" s="1884" t="s">
        <v>4</v>
      </c>
      <c r="G65" s="1892" t="e">
        <f>E65*I5/100</f>
        <v>#DIV/0!</v>
      </c>
      <c r="H65" s="1877"/>
      <c r="I65" s="1881"/>
    </row>
    <row r="66" spans="1:9" ht="13.5" thickBot="1">
      <c r="A66" s="1896"/>
      <c r="B66" s="796"/>
      <c r="C66" s="796"/>
      <c r="D66" s="796"/>
      <c r="E66" s="796"/>
      <c r="F66" s="796"/>
      <c r="G66" s="796"/>
      <c r="H66" s="796"/>
      <c r="I66" s="917"/>
    </row>
    <row r="68" spans="1:9">
      <c r="G68" s="1897" t="e">
        <f>G8+G12+G16+G20+G24+G28+G32+G36+G40+G44+G48+G52+G56+G60+G64</f>
        <v>#DIV/0!</v>
      </c>
    </row>
    <row r="69" spans="1:9">
      <c r="G69" s="1897" t="e">
        <f>G9+G13+G17+G21+G25+G29+G33+G37+G41+G45+G49+G53+G57+G61+G65</f>
        <v>#DIV/0!</v>
      </c>
    </row>
  </sheetData>
  <sheetProtection password="CF7A" sheet="1" objects="1" scenarios="1"/>
  <mergeCells count="35">
    <mergeCell ref="C59:D59"/>
    <mergeCell ref="F59:G59"/>
    <mergeCell ref="C63:D63"/>
    <mergeCell ref="F63:G63"/>
    <mergeCell ref="C47:D47"/>
    <mergeCell ref="F47:G47"/>
    <mergeCell ref="C51:D51"/>
    <mergeCell ref="F51:G51"/>
    <mergeCell ref="C55:D55"/>
    <mergeCell ref="F55:G55"/>
    <mergeCell ref="C35:D35"/>
    <mergeCell ref="F35:G35"/>
    <mergeCell ref="C39:D39"/>
    <mergeCell ref="F39:G39"/>
    <mergeCell ref="C43:D43"/>
    <mergeCell ref="F43:G43"/>
    <mergeCell ref="C23:D23"/>
    <mergeCell ref="F23:G23"/>
    <mergeCell ref="C27:D27"/>
    <mergeCell ref="F27:G27"/>
    <mergeCell ref="C31:D31"/>
    <mergeCell ref="F31:G31"/>
    <mergeCell ref="C11:D11"/>
    <mergeCell ref="F11:G11"/>
    <mergeCell ref="C15:D15"/>
    <mergeCell ref="F15:G15"/>
    <mergeCell ref="C19:D19"/>
    <mergeCell ref="F19:G19"/>
    <mergeCell ref="C7:D7"/>
    <mergeCell ref="F7:G7"/>
    <mergeCell ref="A3:D3"/>
    <mergeCell ref="C4:D4"/>
    <mergeCell ref="F4:G4"/>
    <mergeCell ref="C5:D5"/>
    <mergeCell ref="F5:G5"/>
  </mergeCells>
  <pageMargins left="0.70866141732283472" right="0.70866141732283472" top="0" bottom="0.74803149606299213" header="0.31496062992125984" footer="0.31496062992125984"/>
  <pageSetup paperSize="9" scale="89"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Лист61">
    <tabColor rgb="FF0070C0"/>
  </sheetPr>
  <dimension ref="A1:I69"/>
  <sheetViews>
    <sheetView view="pageLayout" workbookViewId="0">
      <selection activeCell="I13" sqref="I13"/>
    </sheetView>
  </sheetViews>
  <sheetFormatPr defaultRowHeight="12.75"/>
  <sheetData>
    <row r="1" spans="1:9" ht="15.75">
      <c r="A1" s="1898">
        <f>'Основная продукция'!B2</f>
        <v>44606</v>
      </c>
      <c r="B1" s="1806"/>
      <c r="C1" s="35"/>
      <c r="D1" s="1806"/>
      <c r="E1" s="1807" t="s">
        <v>552</v>
      </c>
      <c r="F1" s="1806"/>
      <c r="G1" s="1806"/>
      <c r="H1" s="1806"/>
      <c r="I1" s="1808"/>
    </row>
    <row r="2" spans="1:9">
      <c r="A2" s="2"/>
      <c r="B2" s="3"/>
      <c r="C2" s="1809"/>
      <c r="D2" s="1809"/>
      <c r="E2" s="1809"/>
      <c r="F2" s="1809"/>
      <c r="G2" s="1809"/>
      <c r="H2" s="1809"/>
      <c r="I2" s="1810"/>
    </row>
    <row r="3" spans="1:9">
      <c r="A3" s="5505" t="s">
        <v>569</v>
      </c>
      <c r="B3" s="4266"/>
      <c r="C3" s="4266"/>
      <c r="D3" s="4266"/>
      <c r="E3" s="1809"/>
      <c r="F3" s="1661" t="s">
        <v>577</v>
      </c>
      <c r="G3" s="1809"/>
      <c r="H3" s="1809"/>
      <c r="I3" s="1"/>
    </row>
    <row r="4" spans="1:9">
      <c r="A4" s="2"/>
      <c r="B4" s="1811" t="s">
        <v>0</v>
      </c>
      <c r="C4" s="5506">
        <f>D8+D12+D16+D20+D24+D28+D32+D36+D40+D44+D48+D52+D56+D60+D64</f>
        <v>0</v>
      </c>
      <c r="D4" s="5507"/>
      <c r="E4" s="1809"/>
      <c r="F4" s="5508" t="s">
        <v>0</v>
      </c>
      <c r="G4" s="5509"/>
      <c r="H4" s="1869"/>
      <c r="I4" s="1812">
        <f>IF(H4&gt;C4,C4,H4)</f>
        <v>0</v>
      </c>
    </row>
    <row r="5" spans="1:9">
      <c r="A5" s="2"/>
      <c r="B5" s="1817" t="s">
        <v>29</v>
      </c>
      <c r="C5" s="5506">
        <f>D9+D13+D17+D21+D25+D29+D33+D37+D41+D45+D49+D53+D57+D61+D65</f>
        <v>0</v>
      </c>
      <c r="D5" s="5507"/>
      <c r="E5" s="1809"/>
      <c r="F5" s="5508" t="s">
        <v>29</v>
      </c>
      <c r="G5" s="5509"/>
      <c r="H5" s="1870"/>
      <c r="I5" s="1812">
        <f>IF(H5&gt;C5,C5,H5)</f>
        <v>0</v>
      </c>
    </row>
    <row r="6" spans="1:9">
      <c r="A6" s="2"/>
      <c r="B6" s="3"/>
      <c r="C6" s="1813" t="s">
        <v>555</v>
      </c>
      <c r="D6" s="1813"/>
      <c r="E6" s="1814"/>
      <c r="F6" s="1809"/>
      <c r="G6" s="1809"/>
      <c r="H6" s="1809"/>
      <c r="I6" s="1810"/>
    </row>
    <row r="7" spans="1:9">
      <c r="A7" s="2"/>
      <c r="B7" s="3"/>
      <c r="C7" s="5503" t="s">
        <v>556</v>
      </c>
      <c r="D7" s="5503"/>
      <c r="E7" s="1868" t="s">
        <v>557</v>
      </c>
      <c r="F7" s="5504" t="s">
        <v>578</v>
      </c>
      <c r="G7" s="5504"/>
      <c r="H7" s="1815"/>
      <c r="I7" s="1816"/>
    </row>
    <row r="8" spans="1:9" ht="12.75" customHeight="1">
      <c r="A8" s="2"/>
      <c r="B8" s="3"/>
      <c r="C8" s="1811" t="s">
        <v>0</v>
      </c>
      <c r="D8" s="1823">
        <f>'Основная продукция'!Y11</f>
        <v>0</v>
      </c>
      <c r="E8" s="1824" t="e">
        <f>D8*100/C4</f>
        <v>#DIV/0!</v>
      </c>
      <c r="F8" s="1817" t="s">
        <v>3</v>
      </c>
      <c r="G8" s="1818" t="e">
        <f>E8*I4/100</f>
        <v>#DIV/0!</v>
      </c>
      <c r="H8" s="1809"/>
      <c r="I8" s="1810"/>
    </row>
    <row r="9" spans="1:9">
      <c r="A9" s="2"/>
      <c r="B9" s="3"/>
      <c r="C9" s="1817" t="s">
        <v>29</v>
      </c>
      <c r="D9" s="1823">
        <f>'Основная продукция'!Y13</f>
        <v>0</v>
      </c>
      <c r="E9" s="1824" t="e">
        <f>D9*100/C5</f>
        <v>#DIV/0!</v>
      </c>
      <c r="F9" s="1817" t="s">
        <v>4</v>
      </c>
      <c r="G9" s="1819" t="e">
        <f>E9*I5/100</f>
        <v>#DIV/0!</v>
      </c>
      <c r="H9" s="1809"/>
      <c r="I9" s="1810"/>
    </row>
    <row r="10" spans="1:9">
      <c r="A10" s="2"/>
      <c r="B10" s="3"/>
      <c r="C10" s="1813" t="s">
        <v>559</v>
      </c>
      <c r="D10" s="1820"/>
      <c r="E10" s="1814"/>
      <c r="F10" s="1809"/>
      <c r="G10" s="1809"/>
      <c r="H10" s="1809"/>
      <c r="I10" s="1810"/>
    </row>
    <row r="11" spans="1:9">
      <c r="A11" s="2"/>
      <c r="B11" s="3"/>
      <c r="C11" s="5503" t="s">
        <v>556</v>
      </c>
      <c r="D11" s="5503"/>
      <c r="E11" s="1868" t="s">
        <v>557</v>
      </c>
      <c r="F11" s="5504" t="str">
        <f>F7</f>
        <v>Срочная в 16:00</v>
      </c>
      <c r="G11" s="5504"/>
      <c r="H11" s="1815"/>
      <c r="I11" s="1816"/>
    </row>
    <row r="12" spans="1:9" ht="12.75" customHeight="1">
      <c r="A12" s="2"/>
      <c r="B12" s="3"/>
      <c r="C12" s="1811" t="s">
        <v>0</v>
      </c>
      <c r="D12" s="1823">
        <f>'Основная продукция'!Y39</f>
        <v>0</v>
      </c>
      <c r="E12" s="1824" t="e">
        <f>D12*100/C4</f>
        <v>#DIV/0!</v>
      </c>
      <c r="F12" s="1817" t="s">
        <v>3</v>
      </c>
      <c r="G12" s="1818" t="e">
        <f>E12*I4/100</f>
        <v>#DIV/0!</v>
      </c>
      <c r="H12" s="1809"/>
      <c r="I12" s="1810"/>
    </row>
    <row r="13" spans="1:9">
      <c r="A13" s="2"/>
      <c r="B13" s="3"/>
      <c r="C13" s="1817" t="s">
        <v>29</v>
      </c>
      <c r="D13" s="1823">
        <f>'Основная продукция'!Y41</f>
        <v>0</v>
      </c>
      <c r="E13" s="1824" t="e">
        <f>D13*100/C5</f>
        <v>#DIV/0!</v>
      </c>
      <c r="F13" s="1817" t="s">
        <v>4</v>
      </c>
      <c r="G13" s="1819" t="e">
        <f>E13*I5/100</f>
        <v>#DIV/0!</v>
      </c>
      <c r="H13" s="1809"/>
      <c r="I13" s="1810"/>
    </row>
    <row r="14" spans="1:9">
      <c r="A14" s="2"/>
      <c r="B14" s="3"/>
      <c r="C14" s="1813" t="s">
        <v>231</v>
      </c>
      <c r="D14" s="1813"/>
      <c r="E14" s="1814"/>
      <c r="F14" s="1809"/>
      <c r="G14" s="1809"/>
      <c r="H14" s="1809"/>
      <c r="I14" s="1810"/>
    </row>
    <row r="15" spans="1:9">
      <c r="A15" s="2"/>
      <c r="B15" s="3"/>
      <c r="C15" s="5503" t="s">
        <v>556</v>
      </c>
      <c r="D15" s="5503"/>
      <c r="E15" s="1868" t="s">
        <v>557</v>
      </c>
      <c r="F15" s="5504" t="str">
        <f>F7</f>
        <v>Срочная в 16:00</v>
      </c>
      <c r="G15" s="5504"/>
      <c r="H15" s="1815"/>
      <c r="I15" s="1816"/>
    </row>
    <row r="16" spans="1:9" ht="12.75" customHeight="1">
      <c r="A16" s="2"/>
      <c r="B16" s="3"/>
      <c r="C16" s="1811" t="s">
        <v>0</v>
      </c>
      <c r="D16" s="1823">
        <f>'Основная продукция'!Y95</f>
        <v>0</v>
      </c>
      <c r="E16" s="1824" t="e">
        <f>D16*100/C4</f>
        <v>#DIV/0!</v>
      </c>
      <c r="F16" s="1817" t="s">
        <v>3</v>
      </c>
      <c r="G16" s="1818" t="e">
        <f>E16*I4/100</f>
        <v>#DIV/0!</v>
      </c>
      <c r="H16" s="1809"/>
      <c r="I16" s="1810"/>
    </row>
    <row r="17" spans="1:9">
      <c r="A17" s="2"/>
      <c r="B17" s="3"/>
      <c r="C17" s="1817" t="s">
        <v>29</v>
      </c>
      <c r="D17" s="1823">
        <f>'Основная продукция'!Y97</f>
        <v>0</v>
      </c>
      <c r="E17" s="1824" t="e">
        <f>D17*100/C5</f>
        <v>#DIV/0!</v>
      </c>
      <c r="F17" s="1817" t="s">
        <v>4</v>
      </c>
      <c r="G17" s="1819" t="e">
        <f>E17*I5/100</f>
        <v>#DIV/0!</v>
      </c>
      <c r="H17" s="1809"/>
      <c r="I17" s="1810"/>
    </row>
    <row r="18" spans="1:9">
      <c r="A18" s="2"/>
      <c r="B18" s="3"/>
      <c r="C18" s="1820" t="s">
        <v>560</v>
      </c>
      <c r="D18" s="1820"/>
      <c r="E18" s="1814"/>
      <c r="F18" s="1809"/>
      <c r="G18" s="1809"/>
      <c r="H18" s="1809"/>
      <c r="I18" s="1810"/>
    </row>
    <row r="19" spans="1:9">
      <c r="A19" s="2"/>
      <c r="B19" s="3"/>
      <c r="C19" s="5503" t="s">
        <v>556</v>
      </c>
      <c r="D19" s="5503"/>
      <c r="E19" s="1868" t="s">
        <v>557</v>
      </c>
      <c r="F19" s="5504" t="str">
        <f>F7</f>
        <v>Срочная в 16:00</v>
      </c>
      <c r="G19" s="5504"/>
      <c r="H19" s="1815"/>
      <c r="I19" s="1816"/>
    </row>
    <row r="20" spans="1:9" ht="12.75" customHeight="1">
      <c r="A20" s="2"/>
      <c r="B20" s="3"/>
      <c r="C20" s="1811" t="s">
        <v>0</v>
      </c>
      <c r="D20" s="1823">
        <f>'Основная продукция'!Y123</f>
        <v>0</v>
      </c>
      <c r="E20" s="1824" t="e">
        <f>D20*100/C4</f>
        <v>#DIV/0!</v>
      </c>
      <c r="F20" s="1817" t="s">
        <v>3</v>
      </c>
      <c r="G20" s="1818" t="e">
        <f>E20*I4/100</f>
        <v>#DIV/0!</v>
      </c>
      <c r="H20" s="1809"/>
      <c r="I20" s="1810"/>
    </row>
    <row r="21" spans="1:9">
      <c r="A21" s="2"/>
      <c r="B21" s="3"/>
      <c r="C21" s="1817" t="s">
        <v>29</v>
      </c>
      <c r="D21" s="1823">
        <f>'Основная продукция'!Y125</f>
        <v>0</v>
      </c>
      <c r="E21" s="1824" t="e">
        <f>D21*100/C5</f>
        <v>#DIV/0!</v>
      </c>
      <c r="F21" s="1817" t="s">
        <v>4</v>
      </c>
      <c r="G21" s="1819" t="e">
        <f>E21*I5/100</f>
        <v>#DIV/0!</v>
      </c>
      <c r="H21" s="1809"/>
      <c r="I21" s="1810"/>
    </row>
    <row r="22" spans="1:9">
      <c r="A22" s="2"/>
      <c r="B22" s="3"/>
      <c r="C22" s="1820" t="s">
        <v>561</v>
      </c>
      <c r="D22" s="1820"/>
      <c r="E22" s="1814"/>
      <c r="F22" s="1809"/>
      <c r="G22" s="1809"/>
      <c r="H22" s="3"/>
      <c r="I22" s="1"/>
    </row>
    <row r="23" spans="1:9">
      <c r="A23" s="2"/>
      <c r="B23" s="3"/>
      <c r="C23" s="5503" t="s">
        <v>556</v>
      </c>
      <c r="D23" s="5503"/>
      <c r="E23" s="1868" t="s">
        <v>557</v>
      </c>
      <c r="F23" s="5504" t="str">
        <f>F7</f>
        <v>Срочная в 16:00</v>
      </c>
      <c r="G23" s="5504"/>
      <c r="H23" s="1815"/>
      <c r="I23" s="1816"/>
    </row>
    <row r="24" spans="1:9" ht="12.75" customHeight="1">
      <c r="A24" s="2"/>
      <c r="B24" s="3"/>
      <c r="C24" s="1811" t="s">
        <v>0</v>
      </c>
      <c r="D24" s="1823">
        <f>'Основная продукция'!Y151</f>
        <v>0</v>
      </c>
      <c r="E24" s="1824" t="e">
        <f>D24*100/C4</f>
        <v>#DIV/0!</v>
      </c>
      <c r="F24" s="1817" t="s">
        <v>3</v>
      </c>
      <c r="G24" s="1818" t="e">
        <f>E24*I4/100</f>
        <v>#DIV/0!</v>
      </c>
      <c r="H24" s="1809"/>
      <c r="I24" s="1810"/>
    </row>
    <row r="25" spans="1:9">
      <c r="A25" s="2"/>
      <c r="B25" s="3"/>
      <c r="C25" s="1817" t="s">
        <v>29</v>
      </c>
      <c r="D25" s="1823">
        <f>'Основная продукция'!Y153</f>
        <v>0</v>
      </c>
      <c r="E25" s="1824" t="e">
        <f>D25*100/C5</f>
        <v>#DIV/0!</v>
      </c>
      <c r="F25" s="1817" t="s">
        <v>4</v>
      </c>
      <c r="G25" s="1819" t="e">
        <f>E25*I5/100</f>
        <v>#DIV/0!</v>
      </c>
      <c r="H25" s="1809"/>
      <c r="I25" s="1810"/>
    </row>
    <row r="26" spans="1:9">
      <c r="A26" s="2"/>
      <c r="B26" s="3"/>
      <c r="C26" s="1820" t="s">
        <v>235</v>
      </c>
      <c r="D26" s="1820"/>
      <c r="E26" s="1814"/>
      <c r="F26" s="1809"/>
      <c r="G26" s="1809"/>
      <c r="H26" s="1809"/>
      <c r="I26" s="1810"/>
    </row>
    <row r="27" spans="1:9">
      <c r="A27" s="2"/>
      <c r="B27" s="3"/>
      <c r="C27" s="5503" t="s">
        <v>556</v>
      </c>
      <c r="D27" s="5503"/>
      <c r="E27" s="1868" t="s">
        <v>557</v>
      </c>
      <c r="F27" s="5504" t="str">
        <f>F7</f>
        <v>Срочная в 16:00</v>
      </c>
      <c r="G27" s="5504"/>
      <c r="H27" s="1815"/>
      <c r="I27" s="1816"/>
    </row>
    <row r="28" spans="1:9" ht="12.75" customHeight="1">
      <c r="A28" s="2"/>
      <c r="B28" s="3"/>
      <c r="C28" s="1811" t="s">
        <v>0</v>
      </c>
      <c r="D28" s="1823">
        <f>'Основная продукция'!Y206</f>
        <v>0</v>
      </c>
      <c r="E28" s="1824" t="e">
        <f>D28*100/C4</f>
        <v>#DIV/0!</v>
      </c>
      <c r="F28" s="1817" t="s">
        <v>3</v>
      </c>
      <c r="G28" s="1818" t="e">
        <f>E28*I4/100</f>
        <v>#DIV/0!</v>
      </c>
      <c r="H28" s="1809"/>
      <c r="I28" s="1810"/>
    </row>
    <row r="29" spans="1:9">
      <c r="A29" s="2"/>
      <c r="B29" s="3"/>
      <c r="C29" s="1817" t="s">
        <v>29</v>
      </c>
      <c r="D29" s="1823">
        <f>'Основная продукция'!Y208</f>
        <v>0</v>
      </c>
      <c r="E29" s="1824" t="e">
        <f>D29*100/C5</f>
        <v>#DIV/0!</v>
      </c>
      <c r="F29" s="1817" t="s">
        <v>4</v>
      </c>
      <c r="G29" s="1819" t="e">
        <f>E29*I5/100</f>
        <v>#DIV/0!</v>
      </c>
      <c r="H29" s="1809"/>
      <c r="I29" s="1810"/>
    </row>
    <row r="30" spans="1:9">
      <c r="A30" s="2"/>
      <c r="B30" s="3"/>
      <c r="C30" s="1820" t="s">
        <v>236</v>
      </c>
      <c r="D30" s="1820"/>
      <c r="E30" s="1814"/>
      <c r="F30" s="1809"/>
      <c r="G30" s="1809"/>
      <c r="H30" s="1809"/>
      <c r="I30" s="1810"/>
    </row>
    <row r="31" spans="1:9">
      <c r="A31" s="2"/>
      <c r="B31" s="3"/>
      <c r="C31" s="5503" t="s">
        <v>556</v>
      </c>
      <c r="D31" s="5503"/>
      <c r="E31" s="1868" t="s">
        <v>557</v>
      </c>
      <c r="F31" s="5504" t="str">
        <f>F7</f>
        <v>Срочная в 16:00</v>
      </c>
      <c r="G31" s="5504"/>
      <c r="H31" s="1815"/>
      <c r="I31" s="1816"/>
    </row>
    <row r="32" spans="1:9" ht="12.75" customHeight="1">
      <c r="A32" s="2"/>
      <c r="B32" s="3"/>
      <c r="C32" s="1811" t="s">
        <v>0</v>
      </c>
      <c r="D32" s="1823">
        <f>'Основная продукция'!Y235</f>
        <v>0</v>
      </c>
      <c r="E32" s="1824" t="e">
        <f>D32*100/C4</f>
        <v>#DIV/0!</v>
      </c>
      <c r="F32" s="1817" t="s">
        <v>3</v>
      </c>
      <c r="G32" s="1818" t="e">
        <f>E32*I4/100</f>
        <v>#DIV/0!</v>
      </c>
      <c r="H32" s="1809"/>
      <c r="I32" s="1810"/>
    </row>
    <row r="33" spans="1:9">
      <c r="A33" s="2"/>
      <c r="B33" s="3"/>
      <c r="C33" s="1817" t="s">
        <v>29</v>
      </c>
      <c r="D33" s="1823">
        <f>'Основная продукция'!Y237</f>
        <v>0</v>
      </c>
      <c r="E33" s="1824" t="e">
        <f>D33*100/C5</f>
        <v>#DIV/0!</v>
      </c>
      <c r="F33" s="1817" t="s">
        <v>4</v>
      </c>
      <c r="G33" s="1819" t="e">
        <f>E33*I5/100</f>
        <v>#DIV/0!</v>
      </c>
      <c r="H33" s="1809"/>
      <c r="I33" s="1810"/>
    </row>
    <row r="34" spans="1:9">
      <c r="A34" s="2"/>
      <c r="B34" s="3"/>
      <c r="C34" s="1820" t="s">
        <v>237</v>
      </c>
      <c r="D34" s="1820"/>
      <c r="E34" s="1814"/>
      <c r="F34" s="1809"/>
      <c r="G34" s="1809"/>
      <c r="H34" s="1809"/>
      <c r="I34" s="1810"/>
    </row>
    <row r="35" spans="1:9">
      <c r="A35" s="2"/>
      <c r="B35" s="3"/>
      <c r="C35" s="5503" t="s">
        <v>556</v>
      </c>
      <c r="D35" s="5503"/>
      <c r="E35" s="1868" t="s">
        <v>557</v>
      </c>
      <c r="F35" s="5504" t="str">
        <f>F7</f>
        <v>Срочная в 16:00</v>
      </c>
      <c r="G35" s="5504"/>
      <c r="H35" s="1815"/>
      <c r="I35" s="1816"/>
    </row>
    <row r="36" spans="1:9" ht="12.75" customHeight="1">
      <c r="A36" s="2"/>
      <c r="B36" s="3"/>
      <c r="C36" s="1811" t="s">
        <v>0</v>
      </c>
      <c r="D36" s="1823">
        <f>'Основная продукция'!Y263</f>
        <v>0</v>
      </c>
      <c r="E36" s="1824" t="e">
        <f>D36*100/C4</f>
        <v>#DIV/0!</v>
      </c>
      <c r="F36" s="1817" t="s">
        <v>3</v>
      </c>
      <c r="G36" s="1818" t="e">
        <f>E36*I4/100</f>
        <v>#DIV/0!</v>
      </c>
      <c r="H36" s="1809"/>
      <c r="I36" s="1810"/>
    </row>
    <row r="37" spans="1:9">
      <c r="A37" s="2"/>
      <c r="B37" s="3"/>
      <c r="C37" s="1817" t="s">
        <v>29</v>
      </c>
      <c r="D37" s="1823">
        <f>'Основная продукция'!Y265</f>
        <v>0</v>
      </c>
      <c r="E37" s="1824" t="e">
        <f>D37*100/C5</f>
        <v>#DIV/0!</v>
      </c>
      <c r="F37" s="1817" t="s">
        <v>4</v>
      </c>
      <c r="G37" s="1819" t="e">
        <f>E37*I5/100</f>
        <v>#DIV/0!</v>
      </c>
      <c r="H37" s="1809"/>
      <c r="I37" s="1810"/>
    </row>
    <row r="38" spans="1:9">
      <c r="A38" s="1821"/>
      <c r="B38" s="1809"/>
      <c r="C38" s="1820" t="s">
        <v>238</v>
      </c>
      <c r="D38" s="1820"/>
      <c r="E38" s="1814"/>
      <c r="F38" s="1809"/>
      <c r="G38" s="1809"/>
      <c r="H38" s="1809"/>
      <c r="I38" s="1810"/>
    </row>
    <row r="39" spans="1:9">
      <c r="A39" s="1821"/>
      <c r="B39" s="1809"/>
      <c r="C39" s="5503" t="s">
        <v>556</v>
      </c>
      <c r="D39" s="5503"/>
      <c r="E39" s="1868" t="s">
        <v>557</v>
      </c>
      <c r="F39" s="5504" t="str">
        <f>F7</f>
        <v>Срочная в 16:00</v>
      </c>
      <c r="G39" s="5504"/>
      <c r="H39" s="1809"/>
      <c r="I39" s="1810"/>
    </row>
    <row r="40" spans="1:9" ht="12.75" customHeight="1">
      <c r="A40" s="1821"/>
      <c r="B40" s="1809"/>
      <c r="C40" s="1811" t="s">
        <v>0</v>
      </c>
      <c r="D40" s="1823">
        <f>'Основная продукция'!Y291</f>
        <v>0</v>
      </c>
      <c r="E40" s="1824" t="e">
        <f>D40*100/C4</f>
        <v>#DIV/0!</v>
      </c>
      <c r="F40" s="1817" t="s">
        <v>3</v>
      </c>
      <c r="G40" s="1818" t="e">
        <f>E40*I4/100</f>
        <v>#DIV/0!</v>
      </c>
      <c r="H40" s="1809"/>
      <c r="I40" s="1810"/>
    </row>
    <row r="41" spans="1:9">
      <c r="A41" s="1821"/>
      <c r="B41" s="1809"/>
      <c r="C41" s="1817" t="s">
        <v>29</v>
      </c>
      <c r="D41" s="1823">
        <f>'Основная продукция'!Y293</f>
        <v>0</v>
      </c>
      <c r="E41" s="1824" t="e">
        <f>D41*100/C5</f>
        <v>#DIV/0!</v>
      </c>
      <c r="F41" s="1817" t="s">
        <v>4</v>
      </c>
      <c r="G41" s="1819" t="e">
        <f>E41*I5/100</f>
        <v>#DIV/0!</v>
      </c>
      <c r="H41" s="1809"/>
      <c r="I41" s="1810"/>
    </row>
    <row r="42" spans="1:9">
      <c r="A42" s="1821"/>
      <c r="B42" s="1809"/>
      <c r="C42" s="1820" t="s">
        <v>239</v>
      </c>
      <c r="D42" s="1820"/>
      <c r="E42" s="1814"/>
      <c r="F42" s="1809"/>
      <c r="G42" s="1809"/>
      <c r="H42" s="1809"/>
      <c r="I42" s="1810"/>
    </row>
    <row r="43" spans="1:9">
      <c r="A43" s="1821"/>
      <c r="B43" s="1809"/>
      <c r="C43" s="5503" t="s">
        <v>556</v>
      </c>
      <c r="D43" s="5503"/>
      <c r="E43" s="1868" t="s">
        <v>557</v>
      </c>
      <c r="F43" s="5504" t="str">
        <f>F7</f>
        <v>Срочная в 16:00</v>
      </c>
      <c r="G43" s="5504"/>
      <c r="H43" s="1809"/>
      <c r="I43" s="1810"/>
    </row>
    <row r="44" spans="1:9" ht="12.75" customHeight="1">
      <c r="A44" s="1821"/>
      <c r="B44" s="1809"/>
      <c r="C44" s="1811" t="s">
        <v>0</v>
      </c>
      <c r="D44" s="1823">
        <f>'Основная продукция'!Y319</f>
        <v>0</v>
      </c>
      <c r="E44" s="1824" t="e">
        <f>D44*100/C4</f>
        <v>#DIV/0!</v>
      </c>
      <c r="F44" s="1817" t="s">
        <v>3</v>
      </c>
      <c r="G44" s="1818" t="e">
        <f>E44*I4/100</f>
        <v>#DIV/0!</v>
      </c>
      <c r="H44" s="1809"/>
      <c r="I44" s="1810"/>
    </row>
    <row r="45" spans="1:9">
      <c r="A45" s="1821"/>
      <c r="B45" s="3"/>
      <c r="C45" s="1817" t="s">
        <v>29</v>
      </c>
      <c r="D45" s="1823">
        <f>'Основная продукция'!Y321</f>
        <v>0</v>
      </c>
      <c r="E45" s="1824" t="e">
        <f>D45*100/C5</f>
        <v>#DIV/0!</v>
      </c>
      <c r="F45" s="1817" t="s">
        <v>4</v>
      </c>
      <c r="G45" s="1818" t="e">
        <f>E45*I5/100</f>
        <v>#DIV/0!</v>
      </c>
      <c r="H45" s="3"/>
      <c r="I45" s="1"/>
    </row>
    <row r="46" spans="1:9">
      <c r="A46" s="1821"/>
      <c r="B46" s="1809"/>
      <c r="C46" s="1820" t="s">
        <v>562</v>
      </c>
      <c r="D46" s="1820"/>
      <c r="E46" s="1814"/>
      <c r="F46" s="1809"/>
      <c r="G46" s="1809"/>
      <c r="H46" s="1809"/>
      <c r="I46" s="1810"/>
    </row>
    <row r="47" spans="1:9">
      <c r="A47" s="1821"/>
      <c r="B47" s="1809"/>
      <c r="C47" s="5503" t="s">
        <v>556</v>
      </c>
      <c r="D47" s="5503"/>
      <c r="E47" s="1868" t="s">
        <v>557</v>
      </c>
      <c r="F47" s="5504" t="str">
        <f>F7</f>
        <v>Срочная в 16:00</v>
      </c>
      <c r="G47" s="5504"/>
      <c r="H47" s="1809"/>
      <c r="I47" s="1810"/>
    </row>
    <row r="48" spans="1:9" ht="12.75" customHeight="1">
      <c r="A48" s="1821"/>
      <c r="B48" s="1809"/>
      <c r="C48" s="1811" t="s">
        <v>0</v>
      </c>
      <c r="D48" s="1823">
        <f>'Основная продукция'!Y347</f>
        <v>0</v>
      </c>
      <c r="E48" s="1824" t="e">
        <f>D48*100/C4</f>
        <v>#DIV/0!</v>
      </c>
      <c r="F48" s="1817" t="s">
        <v>3</v>
      </c>
      <c r="G48" s="1818" t="e">
        <f>E48*I4/100</f>
        <v>#DIV/0!</v>
      </c>
      <c r="H48" s="1809"/>
      <c r="I48" s="1810"/>
    </row>
    <row r="49" spans="1:9">
      <c r="A49" s="1821"/>
      <c r="B49" s="1809"/>
      <c r="C49" s="1817" t="s">
        <v>29</v>
      </c>
      <c r="D49" s="1823">
        <f>'Основная продукция'!Y349</f>
        <v>0</v>
      </c>
      <c r="E49" s="1824" t="e">
        <f>D49*100/C5</f>
        <v>#DIV/0!</v>
      </c>
      <c r="F49" s="1817" t="s">
        <v>4</v>
      </c>
      <c r="G49" s="1818" t="e">
        <f>E49*I5/100</f>
        <v>#DIV/0!</v>
      </c>
      <c r="H49" s="1809"/>
      <c r="I49" s="1810"/>
    </row>
    <row r="50" spans="1:9">
      <c r="A50" s="1821"/>
      <c r="B50" s="3"/>
      <c r="C50" s="1820" t="s">
        <v>391</v>
      </c>
      <c r="D50" s="1820"/>
      <c r="E50" s="1814"/>
      <c r="F50" s="1809"/>
      <c r="G50" s="1809"/>
      <c r="H50" s="3"/>
      <c r="I50" s="1"/>
    </row>
    <row r="51" spans="1:9">
      <c r="A51" s="1821"/>
      <c r="B51" s="3"/>
      <c r="C51" s="5503" t="s">
        <v>556</v>
      </c>
      <c r="D51" s="5503"/>
      <c r="E51" s="1868" t="s">
        <v>557</v>
      </c>
      <c r="F51" s="5504" t="str">
        <f>F7</f>
        <v>Срочная в 16:00</v>
      </c>
      <c r="G51" s="5504"/>
      <c r="H51" s="3"/>
      <c r="I51" s="1"/>
    </row>
    <row r="52" spans="1:9" ht="12.75" customHeight="1">
      <c r="A52" s="1821"/>
      <c r="B52" s="3"/>
      <c r="C52" s="1811" t="s">
        <v>0</v>
      </c>
      <c r="D52" s="1823">
        <f>'Основная продукция'!Y375</f>
        <v>0</v>
      </c>
      <c r="E52" s="1824" t="e">
        <f>D52*100/C4</f>
        <v>#DIV/0!</v>
      </c>
      <c r="F52" s="1817" t="s">
        <v>3</v>
      </c>
      <c r="G52" s="1818" t="e">
        <f>E52*I4/100</f>
        <v>#DIV/0!</v>
      </c>
      <c r="H52" s="3"/>
      <c r="I52" s="1"/>
    </row>
    <row r="53" spans="1:9">
      <c r="A53" s="1821"/>
      <c r="B53" s="3"/>
      <c r="C53" s="1817" t="s">
        <v>29</v>
      </c>
      <c r="D53" s="1823">
        <f>'Основная продукция'!Y377</f>
        <v>0</v>
      </c>
      <c r="E53" s="1824" t="e">
        <f>D53*100/C5</f>
        <v>#DIV/0!</v>
      </c>
      <c r="F53" s="1817" t="s">
        <v>4</v>
      </c>
      <c r="G53" s="1818" t="e">
        <f>E53*I5/100</f>
        <v>#DIV/0!</v>
      </c>
      <c r="H53" s="3"/>
      <c r="I53" s="1"/>
    </row>
    <row r="54" spans="1:9">
      <c r="A54" s="1821"/>
      <c r="B54" s="3"/>
      <c r="C54" s="1820" t="s">
        <v>240</v>
      </c>
      <c r="D54" s="1820"/>
      <c r="E54" s="1814"/>
      <c r="F54" s="1809"/>
      <c r="G54" s="1809"/>
      <c r="H54" s="3"/>
      <c r="I54" s="1"/>
    </row>
    <row r="55" spans="1:9">
      <c r="A55" s="1821"/>
      <c r="B55" s="3"/>
      <c r="C55" s="5503" t="s">
        <v>556</v>
      </c>
      <c r="D55" s="5503"/>
      <c r="E55" s="1868" t="s">
        <v>557</v>
      </c>
      <c r="F55" s="5504" t="str">
        <f>F7</f>
        <v>Срочная в 16:00</v>
      </c>
      <c r="G55" s="5504"/>
      <c r="H55" s="3"/>
      <c r="I55" s="1"/>
    </row>
    <row r="56" spans="1:9" ht="12.75" customHeight="1">
      <c r="A56" s="1821"/>
      <c r="B56" s="3"/>
      <c r="C56" s="1811" t="s">
        <v>0</v>
      </c>
      <c r="D56" s="1823">
        <f>'Основная продукция'!Y403</f>
        <v>0</v>
      </c>
      <c r="E56" s="1824" t="e">
        <f>D56*100/C4</f>
        <v>#DIV/0!</v>
      </c>
      <c r="F56" s="1817" t="s">
        <v>3</v>
      </c>
      <c r="G56" s="1818" t="e">
        <f>E56*I4/100</f>
        <v>#DIV/0!</v>
      </c>
      <c r="H56" s="3"/>
      <c r="I56" s="1"/>
    </row>
    <row r="57" spans="1:9">
      <c r="A57" s="1821"/>
      <c r="B57" s="3"/>
      <c r="C57" s="1817" t="s">
        <v>29</v>
      </c>
      <c r="D57" s="1823">
        <f>'Основная продукция'!Y405</f>
        <v>0</v>
      </c>
      <c r="E57" s="1824" t="e">
        <f>D57*100/C5</f>
        <v>#DIV/0!</v>
      </c>
      <c r="F57" s="1817" t="s">
        <v>4</v>
      </c>
      <c r="G57" s="1818" t="e">
        <f>E57*I5/100</f>
        <v>#DIV/0!</v>
      </c>
      <c r="H57" s="3"/>
      <c r="I57" s="1"/>
    </row>
    <row r="58" spans="1:9">
      <c r="A58" s="1821"/>
      <c r="B58" s="3"/>
      <c r="C58" s="1820" t="s">
        <v>241</v>
      </c>
      <c r="D58" s="1820"/>
      <c r="E58" s="1814"/>
      <c r="F58" s="1809"/>
      <c r="G58" s="1809"/>
      <c r="H58" s="3"/>
      <c r="I58" s="1"/>
    </row>
    <row r="59" spans="1:9">
      <c r="A59" s="1821"/>
      <c r="B59" s="3"/>
      <c r="C59" s="5503" t="s">
        <v>556</v>
      </c>
      <c r="D59" s="5503"/>
      <c r="E59" s="1868" t="s">
        <v>557</v>
      </c>
      <c r="F59" s="5504" t="str">
        <f>F7</f>
        <v>Срочная в 16:00</v>
      </c>
      <c r="G59" s="5504"/>
      <c r="H59" s="3"/>
      <c r="I59" s="1"/>
    </row>
    <row r="60" spans="1:9" ht="12.75" customHeight="1">
      <c r="A60" s="2"/>
      <c r="B60" s="3"/>
      <c r="C60" s="1811" t="s">
        <v>0</v>
      </c>
      <c r="D60" s="1823">
        <f>'Основная продукция'!Y431</f>
        <v>0</v>
      </c>
      <c r="E60" s="1824" t="e">
        <f>D60*100/C4</f>
        <v>#DIV/0!</v>
      </c>
      <c r="F60" s="1817" t="s">
        <v>3</v>
      </c>
      <c r="G60" s="1818" t="e">
        <f>E60*I4/100</f>
        <v>#DIV/0!</v>
      </c>
      <c r="H60" s="3"/>
      <c r="I60" s="1"/>
    </row>
    <row r="61" spans="1:9">
      <c r="A61" s="2"/>
      <c r="B61" s="3"/>
      <c r="C61" s="1817" t="s">
        <v>29</v>
      </c>
      <c r="D61" s="1823">
        <f>'Основная продукция'!Y433</f>
        <v>0</v>
      </c>
      <c r="E61" s="1824" t="e">
        <f>D61*100/C5</f>
        <v>#DIV/0!</v>
      </c>
      <c r="F61" s="1817" t="s">
        <v>4</v>
      </c>
      <c r="G61" s="1818" t="e">
        <f>E61*I5/100</f>
        <v>#DIV/0!</v>
      </c>
      <c r="H61" s="3"/>
      <c r="I61" s="1"/>
    </row>
    <row r="62" spans="1:9">
      <c r="A62" s="2"/>
      <c r="B62" s="3"/>
      <c r="C62" s="1820" t="s">
        <v>546</v>
      </c>
      <c r="D62" s="1820"/>
      <c r="E62" s="1814"/>
      <c r="F62" s="1809"/>
      <c r="G62" s="1809"/>
      <c r="H62" s="3"/>
      <c r="I62" s="1"/>
    </row>
    <row r="63" spans="1:9">
      <c r="A63" s="2"/>
      <c r="B63" s="3"/>
      <c r="C63" s="5503" t="s">
        <v>556</v>
      </c>
      <c r="D63" s="5503"/>
      <c r="E63" s="1868" t="s">
        <v>557</v>
      </c>
      <c r="F63" s="5504" t="str">
        <f>F7</f>
        <v>Срочная в 16:00</v>
      </c>
      <c r="G63" s="5504"/>
      <c r="H63" s="3"/>
      <c r="I63" s="1"/>
    </row>
    <row r="64" spans="1:9" ht="12.75" customHeight="1">
      <c r="A64" s="2"/>
      <c r="B64" s="3"/>
      <c r="C64" s="1811" t="s">
        <v>0</v>
      </c>
      <c r="D64" s="1823">
        <f>'Основная продукция'!Y459</f>
        <v>0</v>
      </c>
      <c r="E64" s="1824" t="e">
        <f>D64*100/C4</f>
        <v>#DIV/0!</v>
      </c>
      <c r="F64" s="1817" t="s">
        <v>3</v>
      </c>
      <c r="G64" s="1818" t="e">
        <f>E64*I4/100</f>
        <v>#DIV/0!</v>
      </c>
      <c r="H64" s="3"/>
      <c r="I64" s="1"/>
    </row>
    <row r="65" spans="1:9">
      <c r="A65" s="2"/>
      <c r="B65" s="3"/>
      <c r="C65" s="1817" t="s">
        <v>29</v>
      </c>
      <c r="D65" s="1823">
        <f>'Основная продукция'!Y461</f>
        <v>0</v>
      </c>
      <c r="E65" s="1824" t="e">
        <f>D65*100/C5</f>
        <v>#DIV/0!</v>
      </c>
      <c r="F65" s="1817" t="s">
        <v>4</v>
      </c>
      <c r="G65" s="1818" t="e">
        <f>E65*I5/100</f>
        <v>#DIV/0!</v>
      </c>
      <c r="H65" s="3"/>
      <c r="I65" s="1"/>
    </row>
    <row r="66" spans="1:9" ht="13.5" thickBot="1">
      <c r="A66" s="1822"/>
      <c r="B66" s="1866"/>
      <c r="C66" s="1866"/>
      <c r="D66" s="1866"/>
      <c r="E66" s="1866"/>
      <c r="F66" s="1866"/>
      <c r="G66" s="1866"/>
      <c r="H66" s="1866"/>
      <c r="I66" s="1867"/>
    </row>
    <row r="68" spans="1:9">
      <c r="G68" s="1825" t="e">
        <f>G8+G12+G16+G20+G24+G28+G32+G36+G40+G44+G48+G52+G56+G60+G64</f>
        <v>#DIV/0!</v>
      </c>
    </row>
    <row r="69" spans="1:9">
      <c r="G69" s="1825" t="e">
        <f>G9+G13+G17+G21+G25+G29+G33+G37+G41+G45+G49+G53+G57+G61+G65</f>
        <v>#DIV/0!</v>
      </c>
    </row>
  </sheetData>
  <sheetProtection password="CF7A" sheet="1" objects="1" scenarios="1"/>
  <mergeCells count="35">
    <mergeCell ref="C7:D7"/>
    <mergeCell ref="F7:G7"/>
    <mergeCell ref="A3:D3"/>
    <mergeCell ref="C4:D4"/>
    <mergeCell ref="F4:G4"/>
    <mergeCell ref="C5:D5"/>
    <mergeCell ref="F5:G5"/>
    <mergeCell ref="C11:D11"/>
    <mergeCell ref="F11:G11"/>
    <mergeCell ref="C15:D15"/>
    <mergeCell ref="F15:G15"/>
    <mergeCell ref="C19:D19"/>
    <mergeCell ref="F19:G19"/>
    <mergeCell ref="C23:D23"/>
    <mergeCell ref="F23:G23"/>
    <mergeCell ref="C27:D27"/>
    <mergeCell ref="F27:G27"/>
    <mergeCell ref="C31:D31"/>
    <mergeCell ref="F31:G31"/>
    <mergeCell ref="C35:D35"/>
    <mergeCell ref="F35:G35"/>
    <mergeCell ref="C39:D39"/>
    <mergeCell ref="F39:G39"/>
    <mergeCell ref="C43:D43"/>
    <mergeCell ref="F43:G43"/>
    <mergeCell ref="C59:D59"/>
    <mergeCell ref="F59:G59"/>
    <mergeCell ref="C63:D63"/>
    <mergeCell ref="F63:G63"/>
    <mergeCell ref="C47:D47"/>
    <mergeCell ref="F47:G47"/>
    <mergeCell ref="C51:D51"/>
    <mergeCell ref="F51:G51"/>
    <mergeCell ref="C55:D55"/>
    <mergeCell ref="F55:G55"/>
  </mergeCells>
  <pageMargins left="0.70866141732283472" right="0.70866141732283472" top="0" bottom="0.74803149606299213" header="0.31496062992125984" footer="0.31496062992125984"/>
  <pageSetup paperSize="9" scale="89"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Лист62">
    <tabColor rgb="FF0070C0"/>
  </sheetPr>
  <dimension ref="A1:I69"/>
  <sheetViews>
    <sheetView view="pageLayout" workbookViewId="0">
      <selection activeCell="I12" sqref="I12"/>
    </sheetView>
  </sheetViews>
  <sheetFormatPr defaultRowHeight="12.75"/>
  <sheetData>
    <row r="1" spans="1:9" ht="15.75">
      <c r="A1" s="1898">
        <f>'Основная продукция'!B2</f>
        <v>44606</v>
      </c>
      <c r="B1" s="1806"/>
      <c r="C1" s="35"/>
      <c r="D1" s="1806"/>
      <c r="E1" s="1807" t="s">
        <v>552</v>
      </c>
      <c r="F1" s="1806"/>
      <c r="G1" s="1806"/>
      <c r="H1" s="1806"/>
      <c r="I1" s="1808"/>
    </row>
    <row r="2" spans="1:9">
      <c r="A2" s="2"/>
      <c r="B2" s="3"/>
      <c r="C2" s="1809"/>
      <c r="D2" s="1809"/>
      <c r="E2" s="1809"/>
      <c r="F2" s="1809"/>
      <c r="G2" s="1809"/>
      <c r="H2" s="1809"/>
      <c r="I2" s="1810"/>
    </row>
    <row r="3" spans="1:9">
      <c r="A3" s="5505" t="s">
        <v>570</v>
      </c>
      <c r="B3" s="4266"/>
      <c r="C3" s="4266"/>
      <c r="D3" s="4266"/>
      <c r="E3" s="1809"/>
      <c r="F3" s="1661" t="s">
        <v>567</v>
      </c>
      <c r="G3" s="1809"/>
      <c r="H3" s="1809"/>
      <c r="I3" s="1"/>
    </row>
    <row r="4" spans="1:9">
      <c r="A4" s="2"/>
      <c r="B4" s="1811" t="s">
        <v>0</v>
      </c>
      <c r="C4" s="5506">
        <f>D8+D12+D16+D20+D24+D28+D32+D36+D40+D44+D48+D52+D56+D60+D64</f>
        <v>432</v>
      </c>
      <c r="D4" s="5507"/>
      <c r="E4" s="1809"/>
      <c r="F4" s="5508" t="s">
        <v>0</v>
      </c>
      <c r="G4" s="5509"/>
      <c r="H4" s="1869">
        <v>0</v>
      </c>
      <c r="I4" s="1812">
        <f>IF(H4&gt;C4,C4,H4)</f>
        <v>0</v>
      </c>
    </row>
    <row r="5" spans="1:9">
      <c r="A5" s="2"/>
      <c r="B5" s="1817" t="s">
        <v>29</v>
      </c>
      <c r="C5" s="5506">
        <f>D9+D13+D17+D21+D25+D29+D33+D37+D41+D45+D49+D53+D57+D61+D65</f>
        <v>270</v>
      </c>
      <c r="D5" s="5507"/>
      <c r="E5" s="1809"/>
      <c r="F5" s="5508" t="s">
        <v>29</v>
      </c>
      <c r="G5" s="5509"/>
      <c r="H5" s="1870">
        <v>0</v>
      </c>
      <c r="I5" s="1812">
        <f>IF(H5&gt;C5,C5,H5)</f>
        <v>0</v>
      </c>
    </row>
    <row r="6" spans="1:9">
      <c r="A6" s="2"/>
      <c r="B6" s="3"/>
      <c r="C6" s="1813" t="s">
        <v>555</v>
      </c>
      <c r="D6" s="1813"/>
      <c r="E6" s="1814"/>
      <c r="F6" s="1809"/>
      <c r="G6" s="1809"/>
      <c r="H6" s="1809"/>
      <c r="I6" s="1810"/>
    </row>
    <row r="7" spans="1:9">
      <c r="A7" s="2"/>
      <c r="B7" s="3"/>
      <c r="C7" s="5503" t="s">
        <v>556</v>
      </c>
      <c r="D7" s="5503"/>
      <c r="E7" s="1868" t="s">
        <v>557</v>
      </c>
      <c r="F7" s="5504" t="s">
        <v>568</v>
      </c>
      <c r="G7" s="5504"/>
      <c r="H7" s="1815"/>
      <c r="I7" s="1816"/>
    </row>
    <row r="8" spans="1:9" ht="12.75" customHeight="1">
      <c r="A8" s="2"/>
      <c r="B8" s="3"/>
      <c r="C8" s="1811" t="s">
        <v>0</v>
      </c>
      <c r="D8" s="1823">
        <f>'Основная продукция'!AG7</f>
        <v>0</v>
      </c>
      <c r="E8" s="1824">
        <f>D8*100/C4</f>
        <v>0</v>
      </c>
      <c r="F8" s="1817" t="s">
        <v>3</v>
      </c>
      <c r="G8" s="1818">
        <f>E8*I4/100</f>
        <v>0</v>
      </c>
      <c r="H8" s="1809"/>
      <c r="I8" s="1810"/>
    </row>
    <row r="9" spans="1:9">
      <c r="A9" s="2"/>
      <c r="B9" s="3"/>
      <c r="C9" s="1817" t="s">
        <v>29</v>
      </c>
      <c r="D9" s="1823">
        <f>'Основная продукция'!AG9</f>
        <v>0</v>
      </c>
      <c r="E9" s="1824">
        <f>D9*100/C5</f>
        <v>0</v>
      </c>
      <c r="F9" s="1817" t="s">
        <v>4</v>
      </c>
      <c r="G9" s="1819">
        <f>E9*I5/100</f>
        <v>0</v>
      </c>
      <c r="H9" s="1809"/>
      <c r="I9" s="1810"/>
    </row>
    <row r="10" spans="1:9">
      <c r="A10" s="2"/>
      <c r="B10" s="3"/>
      <c r="C10" s="1813" t="s">
        <v>559</v>
      </c>
      <c r="D10" s="1820"/>
      <c r="E10" s="1814"/>
      <c r="F10" s="1809"/>
      <c r="G10" s="1809"/>
      <c r="H10" s="1809"/>
      <c r="I10" s="1810"/>
    </row>
    <row r="11" spans="1:9">
      <c r="A11" s="2"/>
      <c r="B11" s="3"/>
      <c r="C11" s="5503" t="s">
        <v>556</v>
      </c>
      <c r="D11" s="5503"/>
      <c r="E11" s="1868" t="s">
        <v>557</v>
      </c>
      <c r="F11" s="5504" t="str">
        <f>F7</f>
        <v>Срочная в 19:30</v>
      </c>
      <c r="G11" s="5504"/>
      <c r="H11" s="1815"/>
      <c r="I11" s="1816"/>
    </row>
    <row r="12" spans="1:9" ht="12.75" customHeight="1">
      <c r="A12" s="2"/>
      <c r="B12" s="3"/>
      <c r="C12" s="1811" t="s">
        <v>0</v>
      </c>
      <c r="D12" s="1823">
        <f>'Основная продукция'!AG35</f>
        <v>0</v>
      </c>
      <c r="E12" s="1824">
        <f>D12*100/C4</f>
        <v>0</v>
      </c>
      <c r="F12" s="1817" t="s">
        <v>3</v>
      </c>
      <c r="G12" s="1818">
        <f>E12*I4/100</f>
        <v>0</v>
      </c>
      <c r="H12" s="1809"/>
      <c r="I12" s="1810"/>
    </row>
    <row r="13" spans="1:9">
      <c r="A13" s="2"/>
      <c r="B13" s="3"/>
      <c r="C13" s="1817" t="s">
        <v>29</v>
      </c>
      <c r="D13" s="1823">
        <f>'Основная продукция'!AG37</f>
        <v>0</v>
      </c>
      <c r="E13" s="1824">
        <f>D13*100/C5</f>
        <v>0</v>
      </c>
      <c r="F13" s="1817" t="s">
        <v>4</v>
      </c>
      <c r="G13" s="1819">
        <f>E13*I5/100</f>
        <v>0</v>
      </c>
      <c r="H13" s="1809"/>
      <c r="I13" s="1810"/>
    </row>
    <row r="14" spans="1:9">
      <c r="A14" s="2"/>
      <c r="B14" s="3"/>
      <c r="C14" s="1813" t="s">
        <v>231</v>
      </c>
      <c r="D14" s="1813"/>
      <c r="E14" s="1814"/>
      <c r="F14" s="1809"/>
      <c r="G14" s="1809"/>
      <c r="H14" s="1809"/>
      <c r="I14" s="1810"/>
    </row>
    <row r="15" spans="1:9">
      <c r="A15" s="2"/>
      <c r="B15" s="3"/>
      <c r="C15" s="5503" t="s">
        <v>556</v>
      </c>
      <c r="D15" s="5503"/>
      <c r="E15" s="1868" t="s">
        <v>557</v>
      </c>
      <c r="F15" s="5504" t="str">
        <f>F7</f>
        <v>Срочная в 19:30</v>
      </c>
      <c r="G15" s="5504"/>
      <c r="H15" s="1815"/>
      <c r="I15" s="1816"/>
    </row>
    <row r="16" spans="1:9" ht="12.75" customHeight="1">
      <c r="A16" s="2"/>
      <c r="B16" s="3"/>
      <c r="C16" s="1811" t="s">
        <v>0</v>
      </c>
      <c r="D16" s="1823">
        <f>'Основная продукция'!AG91</f>
        <v>36</v>
      </c>
      <c r="E16" s="1824">
        <f>D16*100/C4</f>
        <v>8.3333333333333339</v>
      </c>
      <c r="F16" s="1817" t="s">
        <v>3</v>
      </c>
      <c r="G16" s="1818">
        <f>E16*I4/100</f>
        <v>0</v>
      </c>
      <c r="H16" s="1809"/>
      <c r="I16" s="1810"/>
    </row>
    <row r="17" spans="1:9">
      <c r="A17" s="2"/>
      <c r="B17" s="3"/>
      <c r="C17" s="1817" t="s">
        <v>29</v>
      </c>
      <c r="D17" s="1823">
        <f>'Основная продукция'!AG93</f>
        <v>0</v>
      </c>
      <c r="E17" s="1824">
        <f>D17*100/C5</f>
        <v>0</v>
      </c>
      <c r="F17" s="1817" t="s">
        <v>4</v>
      </c>
      <c r="G17" s="1819">
        <f>E17*I5/100</f>
        <v>0</v>
      </c>
      <c r="H17" s="1809"/>
      <c r="I17" s="1810"/>
    </row>
    <row r="18" spans="1:9">
      <c r="A18" s="2"/>
      <c r="B18" s="3"/>
      <c r="C18" s="1820" t="s">
        <v>560</v>
      </c>
      <c r="D18" s="1820"/>
      <c r="E18" s="1814"/>
      <c r="F18" s="1809"/>
      <c r="G18" s="1809"/>
      <c r="H18" s="1809"/>
      <c r="I18" s="1810"/>
    </row>
    <row r="19" spans="1:9">
      <c r="A19" s="2"/>
      <c r="B19" s="3"/>
      <c r="C19" s="5503" t="s">
        <v>556</v>
      </c>
      <c r="D19" s="5503"/>
      <c r="E19" s="1868" t="s">
        <v>557</v>
      </c>
      <c r="F19" s="5504" t="str">
        <f>F7</f>
        <v>Срочная в 19:30</v>
      </c>
      <c r="G19" s="5504"/>
      <c r="H19" s="1815"/>
      <c r="I19" s="1816"/>
    </row>
    <row r="20" spans="1:9" ht="12.75" customHeight="1">
      <c r="A20" s="2"/>
      <c r="B20" s="3"/>
      <c r="C20" s="1811" t="s">
        <v>0</v>
      </c>
      <c r="D20" s="1823">
        <f>'Основная продукция'!AG119</f>
        <v>72</v>
      </c>
      <c r="E20" s="1824">
        <f>D20*100/C4</f>
        <v>16.666666666666668</v>
      </c>
      <c r="F20" s="1817" t="s">
        <v>3</v>
      </c>
      <c r="G20" s="1818">
        <f>E20*I4/100</f>
        <v>0</v>
      </c>
      <c r="H20" s="1809"/>
      <c r="I20" s="1810"/>
    </row>
    <row r="21" spans="1:9">
      <c r="A21" s="2"/>
      <c r="B21" s="3"/>
      <c r="C21" s="1817" t="s">
        <v>29</v>
      </c>
      <c r="D21" s="1823">
        <f>'Основная продукция'!AG121</f>
        <v>36</v>
      </c>
      <c r="E21" s="1824">
        <f>D21*100/C5</f>
        <v>13.333333333333334</v>
      </c>
      <c r="F21" s="1817" t="s">
        <v>4</v>
      </c>
      <c r="G21" s="1819">
        <f>E21*I5/100</f>
        <v>0</v>
      </c>
      <c r="H21" s="1809"/>
      <c r="I21" s="1810"/>
    </row>
    <row r="22" spans="1:9">
      <c r="A22" s="2"/>
      <c r="B22" s="3"/>
      <c r="C22" s="1820" t="s">
        <v>561</v>
      </c>
      <c r="D22" s="1820"/>
      <c r="E22" s="1814"/>
      <c r="F22" s="1809"/>
      <c r="G22" s="1809"/>
      <c r="H22" s="3"/>
      <c r="I22" s="1"/>
    </row>
    <row r="23" spans="1:9">
      <c r="A23" s="2"/>
      <c r="B23" s="3"/>
      <c r="C23" s="5503" t="s">
        <v>556</v>
      </c>
      <c r="D23" s="5503"/>
      <c r="E23" s="1868" t="s">
        <v>557</v>
      </c>
      <c r="F23" s="5504" t="str">
        <f>F7</f>
        <v>Срочная в 19:30</v>
      </c>
      <c r="G23" s="5504"/>
      <c r="H23" s="1815"/>
      <c r="I23" s="1816"/>
    </row>
    <row r="24" spans="1:9" ht="12.75" customHeight="1">
      <c r="A24" s="2"/>
      <c r="B24" s="3"/>
      <c r="C24" s="1811" t="s">
        <v>0</v>
      </c>
      <c r="D24" s="1823">
        <f>'Основная продукция'!AG147</f>
        <v>108</v>
      </c>
      <c r="E24" s="1824">
        <f>D24*100/C4</f>
        <v>25</v>
      </c>
      <c r="F24" s="1817" t="s">
        <v>3</v>
      </c>
      <c r="G24" s="1818">
        <f>E24*I4/100</f>
        <v>0</v>
      </c>
      <c r="H24" s="1809"/>
      <c r="I24" s="1810"/>
    </row>
    <row r="25" spans="1:9">
      <c r="A25" s="2"/>
      <c r="B25" s="3"/>
      <c r="C25" s="1817" t="s">
        <v>29</v>
      </c>
      <c r="D25" s="1823">
        <f>'Основная продукция'!AG149</f>
        <v>54</v>
      </c>
      <c r="E25" s="1824">
        <f>D25*100/C5</f>
        <v>20</v>
      </c>
      <c r="F25" s="1817" t="s">
        <v>4</v>
      </c>
      <c r="G25" s="1819">
        <f>E25*I5/100</f>
        <v>0</v>
      </c>
      <c r="H25" s="1809"/>
      <c r="I25" s="1810"/>
    </row>
    <row r="26" spans="1:9">
      <c r="A26" s="2"/>
      <c r="B26" s="3"/>
      <c r="C26" s="1820" t="s">
        <v>235</v>
      </c>
      <c r="D26" s="1820"/>
      <c r="E26" s="1814"/>
      <c r="F26" s="1809"/>
      <c r="G26" s="1809"/>
      <c r="H26" s="1809"/>
      <c r="I26" s="1810"/>
    </row>
    <row r="27" spans="1:9">
      <c r="A27" s="2"/>
      <c r="B27" s="3"/>
      <c r="C27" s="5503" t="s">
        <v>556</v>
      </c>
      <c r="D27" s="5503"/>
      <c r="E27" s="1868" t="s">
        <v>557</v>
      </c>
      <c r="F27" s="5504" t="str">
        <f>F7</f>
        <v>Срочная в 19:30</v>
      </c>
      <c r="G27" s="5504"/>
      <c r="H27" s="1815"/>
      <c r="I27" s="1816"/>
    </row>
    <row r="28" spans="1:9" ht="12.75" customHeight="1">
      <c r="A28" s="2"/>
      <c r="B28" s="3"/>
      <c r="C28" s="1811" t="s">
        <v>0</v>
      </c>
      <c r="D28" s="1823">
        <f>'Основная продукция'!AG207</f>
        <v>0</v>
      </c>
      <c r="E28" s="1824">
        <f>D28*100/C4</f>
        <v>0</v>
      </c>
      <c r="F28" s="1817" t="s">
        <v>3</v>
      </c>
      <c r="G28" s="1818">
        <f>E28*I4/100</f>
        <v>0</v>
      </c>
      <c r="H28" s="1809"/>
      <c r="I28" s="1810"/>
    </row>
    <row r="29" spans="1:9">
      <c r="A29" s="2"/>
      <c r="B29" s="3"/>
      <c r="C29" s="1817" t="s">
        <v>29</v>
      </c>
      <c r="D29" s="1823">
        <f>'Основная продукция'!AG209</f>
        <v>0</v>
      </c>
      <c r="E29" s="1824">
        <f>D29*100/C5</f>
        <v>0</v>
      </c>
      <c r="F29" s="1817" t="s">
        <v>4</v>
      </c>
      <c r="G29" s="1819">
        <f>E29*I5/100</f>
        <v>0</v>
      </c>
      <c r="H29" s="1809"/>
      <c r="I29" s="1810"/>
    </row>
    <row r="30" spans="1:9">
      <c r="A30" s="2"/>
      <c r="B30" s="3"/>
      <c r="C30" s="1820" t="s">
        <v>236</v>
      </c>
      <c r="D30" s="1820"/>
      <c r="E30" s="1814"/>
      <c r="F30" s="1809"/>
      <c r="G30" s="1809"/>
      <c r="H30" s="1809"/>
      <c r="I30" s="1810"/>
    </row>
    <row r="31" spans="1:9">
      <c r="A31" s="2"/>
      <c r="B31" s="3"/>
      <c r="C31" s="5503" t="s">
        <v>556</v>
      </c>
      <c r="D31" s="5503"/>
      <c r="E31" s="1868" t="s">
        <v>557</v>
      </c>
      <c r="F31" s="5504" t="str">
        <f>F7</f>
        <v>Срочная в 19:30</v>
      </c>
      <c r="G31" s="5504"/>
      <c r="H31" s="1815"/>
      <c r="I31" s="1816"/>
    </row>
    <row r="32" spans="1:9" ht="12.75" customHeight="1">
      <c r="A32" s="2"/>
      <c r="B32" s="3"/>
      <c r="C32" s="1811" t="s">
        <v>0</v>
      </c>
      <c r="D32" s="1823">
        <f>'Основная продукция'!AG231</f>
        <v>72</v>
      </c>
      <c r="E32" s="1824">
        <f>D32*100/C4</f>
        <v>16.666666666666668</v>
      </c>
      <c r="F32" s="1817" t="s">
        <v>3</v>
      </c>
      <c r="G32" s="1818">
        <f>E32*I4/100</f>
        <v>0</v>
      </c>
      <c r="H32" s="1809"/>
      <c r="I32" s="1810"/>
    </row>
    <row r="33" spans="1:9">
      <c r="A33" s="2"/>
      <c r="B33" s="3"/>
      <c r="C33" s="1817" t="s">
        <v>29</v>
      </c>
      <c r="D33" s="1823">
        <f>'Основная продукция'!AG233</f>
        <v>54</v>
      </c>
      <c r="E33" s="1824">
        <f>D33*100/C5</f>
        <v>20</v>
      </c>
      <c r="F33" s="1817" t="s">
        <v>4</v>
      </c>
      <c r="G33" s="1819">
        <f>E33*I5/100</f>
        <v>0</v>
      </c>
      <c r="H33" s="1809"/>
      <c r="I33" s="1810"/>
    </row>
    <row r="34" spans="1:9">
      <c r="A34" s="2"/>
      <c r="B34" s="3"/>
      <c r="C34" s="1820" t="s">
        <v>237</v>
      </c>
      <c r="D34" s="1820"/>
      <c r="E34" s="1814"/>
      <c r="F34" s="1809"/>
      <c r="G34" s="1809"/>
      <c r="H34" s="1809"/>
      <c r="I34" s="1810"/>
    </row>
    <row r="35" spans="1:9">
      <c r="A35" s="2"/>
      <c r="B35" s="3"/>
      <c r="C35" s="5503" t="s">
        <v>556</v>
      </c>
      <c r="D35" s="5503"/>
      <c r="E35" s="1868" t="s">
        <v>557</v>
      </c>
      <c r="F35" s="5504" t="str">
        <f>F7</f>
        <v>Срочная в 19:30</v>
      </c>
      <c r="G35" s="5504"/>
      <c r="H35" s="1815"/>
      <c r="I35" s="1816"/>
    </row>
    <row r="36" spans="1:9" ht="12.75" customHeight="1">
      <c r="A36" s="2"/>
      <c r="B36" s="3"/>
      <c r="C36" s="1811" t="s">
        <v>0</v>
      </c>
      <c r="D36" s="1823">
        <f>'Основная продукция'!AG261</f>
        <v>0</v>
      </c>
      <c r="E36" s="1824">
        <f>D36*100/C4</f>
        <v>0</v>
      </c>
      <c r="F36" s="1817" t="s">
        <v>3</v>
      </c>
      <c r="G36" s="1818">
        <f>E36*I4/100</f>
        <v>0</v>
      </c>
      <c r="H36" s="1809"/>
      <c r="I36" s="1810"/>
    </row>
    <row r="37" spans="1:9">
      <c r="A37" s="2"/>
      <c r="B37" s="3"/>
      <c r="C37" s="1817" t="s">
        <v>29</v>
      </c>
      <c r="D37" s="1823">
        <f>'Основная продукция'!AG263</f>
        <v>0</v>
      </c>
      <c r="E37" s="1824">
        <f>D37*100/C5</f>
        <v>0</v>
      </c>
      <c r="F37" s="1817" t="s">
        <v>4</v>
      </c>
      <c r="G37" s="1819">
        <f>E37*I5/100</f>
        <v>0</v>
      </c>
      <c r="H37" s="1809"/>
      <c r="I37" s="1810"/>
    </row>
    <row r="38" spans="1:9">
      <c r="A38" s="1821"/>
      <c r="B38" s="1809"/>
      <c r="C38" s="1820" t="s">
        <v>238</v>
      </c>
      <c r="D38" s="1820"/>
      <c r="E38" s="1814"/>
      <c r="F38" s="1809"/>
      <c r="G38" s="1809"/>
      <c r="H38" s="1809"/>
      <c r="I38" s="1810"/>
    </row>
    <row r="39" spans="1:9">
      <c r="A39" s="1821"/>
      <c r="B39" s="1809"/>
      <c r="C39" s="5503" t="s">
        <v>556</v>
      </c>
      <c r="D39" s="5503"/>
      <c r="E39" s="1868" t="s">
        <v>557</v>
      </c>
      <c r="F39" s="5504" t="str">
        <f>F7</f>
        <v>Срочная в 19:30</v>
      </c>
      <c r="G39" s="5504"/>
      <c r="H39" s="1809"/>
      <c r="I39" s="1810"/>
    </row>
    <row r="40" spans="1:9" ht="12.75" customHeight="1">
      <c r="A40" s="1821"/>
      <c r="B40" s="1809"/>
      <c r="C40" s="1811" t="s">
        <v>0</v>
      </c>
      <c r="D40" s="1823">
        <f>'Основная продукция'!AG287</f>
        <v>0</v>
      </c>
      <c r="E40" s="1824">
        <f>D40*100/C4</f>
        <v>0</v>
      </c>
      <c r="F40" s="1817" t="s">
        <v>3</v>
      </c>
      <c r="G40" s="1818">
        <f>E40*I4/100</f>
        <v>0</v>
      </c>
      <c r="H40" s="1809"/>
      <c r="I40" s="1810"/>
    </row>
    <row r="41" spans="1:9">
      <c r="A41" s="1821"/>
      <c r="B41" s="1809"/>
      <c r="C41" s="1817" t="s">
        <v>29</v>
      </c>
      <c r="D41" s="1823">
        <f>'Основная продукция'!AG289</f>
        <v>0</v>
      </c>
      <c r="E41" s="1824">
        <f>D41*100/C5</f>
        <v>0</v>
      </c>
      <c r="F41" s="1817" t="s">
        <v>4</v>
      </c>
      <c r="G41" s="1819">
        <f>E41*I5/100</f>
        <v>0</v>
      </c>
      <c r="H41" s="1809"/>
      <c r="I41" s="1810"/>
    </row>
    <row r="42" spans="1:9">
      <c r="A42" s="1821"/>
      <c r="B42" s="1809"/>
      <c r="C42" s="1820" t="s">
        <v>239</v>
      </c>
      <c r="D42" s="1820"/>
      <c r="E42" s="1814"/>
      <c r="F42" s="1809"/>
      <c r="G42" s="1809"/>
      <c r="H42" s="1809"/>
      <c r="I42" s="1810"/>
    </row>
    <row r="43" spans="1:9">
      <c r="A43" s="1821"/>
      <c r="B43" s="1809"/>
      <c r="C43" s="5503" t="s">
        <v>556</v>
      </c>
      <c r="D43" s="5503"/>
      <c r="E43" s="1868" t="s">
        <v>557</v>
      </c>
      <c r="F43" s="5504" t="str">
        <f>F7</f>
        <v>Срочная в 19:30</v>
      </c>
      <c r="G43" s="5504"/>
      <c r="H43" s="1809"/>
      <c r="I43" s="1810"/>
    </row>
    <row r="44" spans="1:9" ht="12.75" customHeight="1">
      <c r="A44" s="1821"/>
      <c r="B44" s="1809"/>
      <c r="C44" s="1811" t="s">
        <v>0</v>
      </c>
      <c r="D44" s="1823">
        <f>'Основная продукция'!AG315</f>
        <v>90</v>
      </c>
      <c r="E44" s="1824">
        <f>D44*100/C4</f>
        <v>20.833333333333332</v>
      </c>
      <c r="F44" s="1817" t="s">
        <v>3</v>
      </c>
      <c r="G44" s="1818">
        <f>E44*I4/100</f>
        <v>0</v>
      </c>
      <c r="H44" s="1809"/>
      <c r="I44" s="1810"/>
    </row>
    <row r="45" spans="1:9">
      <c r="A45" s="1821"/>
      <c r="B45" s="3"/>
      <c r="C45" s="1817" t="s">
        <v>29</v>
      </c>
      <c r="D45" s="1823">
        <f>'Основная продукция'!AG317</f>
        <v>36</v>
      </c>
      <c r="E45" s="1824">
        <f>D45*100/C5</f>
        <v>13.333333333333334</v>
      </c>
      <c r="F45" s="1817" t="s">
        <v>4</v>
      </c>
      <c r="G45" s="1818">
        <f>E45*I5/100</f>
        <v>0</v>
      </c>
      <c r="H45" s="3"/>
      <c r="I45" s="1"/>
    </row>
    <row r="46" spans="1:9">
      <c r="A46" s="1821"/>
      <c r="B46" s="1809"/>
      <c r="C46" s="1820" t="s">
        <v>562</v>
      </c>
      <c r="D46" s="1820"/>
      <c r="E46" s="1814"/>
      <c r="F46" s="1809"/>
      <c r="G46" s="1809"/>
      <c r="H46" s="1809"/>
      <c r="I46" s="1810"/>
    </row>
    <row r="47" spans="1:9">
      <c r="A47" s="1821"/>
      <c r="B47" s="1809"/>
      <c r="C47" s="5503" t="s">
        <v>556</v>
      </c>
      <c r="D47" s="5503"/>
      <c r="E47" s="1868" t="s">
        <v>557</v>
      </c>
      <c r="F47" s="5504" t="str">
        <f>F7</f>
        <v>Срочная в 19:30</v>
      </c>
      <c r="G47" s="5504"/>
      <c r="H47" s="1809"/>
      <c r="I47" s="1810"/>
    </row>
    <row r="48" spans="1:9" ht="12.75" customHeight="1">
      <c r="A48" s="1821"/>
      <c r="B48" s="1809"/>
      <c r="C48" s="1811" t="s">
        <v>0</v>
      </c>
      <c r="D48" s="1823">
        <f>'Основная продукция'!AG343</f>
        <v>18</v>
      </c>
      <c r="E48" s="1824">
        <f>D48*100/C4</f>
        <v>4.166666666666667</v>
      </c>
      <c r="F48" s="1817" t="s">
        <v>3</v>
      </c>
      <c r="G48" s="1818">
        <f>E48*I4/100</f>
        <v>0</v>
      </c>
      <c r="H48" s="1809"/>
      <c r="I48" s="1810"/>
    </row>
    <row r="49" spans="1:9">
      <c r="A49" s="1821"/>
      <c r="B49" s="1809"/>
      <c r="C49" s="1817" t="s">
        <v>29</v>
      </c>
      <c r="D49" s="1823">
        <f>'Основная продукция'!AG345</f>
        <v>0</v>
      </c>
      <c r="E49" s="1824">
        <f>D49*100/C5</f>
        <v>0</v>
      </c>
      <c r="F49" s="1817" t="s">
        <v>4</v>
      </c>
      <c r="G49" s="1818">
        <f>E49*I5/100</f>
        <v>0</v>
      </c>
      <c r="H49" s="1809"/>
      <c r="I49" s="1810"/>
    </row>
    <row r="50" spans="1:9">
      <c r="A50" s="1821"/>
      <c r="B50" s="3"/>
      <c r="C50" s="1820" t="s">
        <v>391</v>
      </c>
      <c r="D50" s="1820"/>
      <c r="E50" s="1814"/>
      <c r="F50" s="1809"/>
      <c r="G50" s="1809"/>
      <c r="H50" s="3"/>
      <c r="I50" s="1"/>
    </row>
    <row r="51" spans="1:9">
      <c r="A51" s="1821"/>
      <c r="B51" s="3"/>
      <c r="C51" s="5503" t="s">
        <v>556</v>
      </c>
      <c r="D51" s="5503"/>
      <c r="E51" s="1868" t="s">
        <v>557</v>
      </c>
      <c r="F51" s="5504" t="str">
        <f>F7</f>
        <v>Срочная в 19:30</v>
      </c>
      <c r="G51" s="5504"/>
      <c r="H51" s="3"/>
      <c r="I51" s="1"/>
    </row>
    <row r="52" spans="1:9" ht="12.75" customHeight="1">
      <c r="A52" s="1821"/>
      <c r="B52" s="3"/>
      <c r="C52" s="1811" t="s">
        <v>0</v>
      </c>
      <c r="D52" s="1823">
        <f>'Основная продукция'!AG375</f>
        <v>0</v>
      </c>
      <c r="E52" s="1824">
        <f>D52*100/C4</f>
        <v>0</v>
      </c>
      <c r="F52" s="1817" t="s">
        <v>3</v>
      </c>
      <c r="G52" s="1818">
        <f>E52*I4/100</f>
        <v>0</v>
      </c>
      <c r="H52" s="3"/>
      <c r="I52" s="1"/>
    </row>
    <row r="53" spans="1:9">
      <c r="A53" s="1821"/>
      <c r="B53" s="3"/>
      <c r="C53" s="1817" t="s">
        <v>29</v>
      </c>
      <c r="D53" s="1823">
        <f>'Основная продукция'!AG377</f>
        <v>0</v>
      </c>
      <c r="E53" s="1824">
        <f>D53*100/C5</f>
        <v>0</v>
      </c>
      <c r="F53" s="1817" t="s">
        <v>4</v>
      </c>
      <c r="G53" s="1818">
        <f>E53*I5/100</f>
        <v>0</v>
      </c>
      <c r="H53" s="3"/>
      <c r="I53" s="1"/>
    </row>
    <row r="54" spans="1:9">
      <c r="A54" s="1821"/>
      <c r="B54" s="3"/>
      <c r="C54" s="1820" t="s">
        <v>240</v>
      </c>
      <c r="D54" s="1820"/>
      <c r="E54" s="1814"/>
      <c r="F54" s="1809"/>
      <c r="G54" s="1809"/>
      <c r="H54" s="3"/>
      <c r="I54" s="1"/>
    </row>
    <row r="55" spans="1:9">
      <c r="A55" s="1821"/>
      <c r="B55" s="3"/>
      <c r="C55" s="5503" t="s">
        <v>556</v>
      </c>
      <c r="D55" s="5503"/>
      <c r="E55" s="1868" t="s">
        <v>557</v>
      </c>
      <c r="F55" s="5504" t="str">
        <f>F7</f>
        <v>Срочная в 19:30</v>
      </c>
      <c r="G55" s="5504"/>
      <c r="H55" s="3"/>
      <c r="I55" s="1"/>
    </row>
    <row r="56" spans="1:9" ht="12.75" customHeight="1">
      <c r="A56" s="1821"/>
      <c r="B56" s="3"/>
      <c r="C56" s="1811" t="s">
        <v>0</v>
      </c>
      <c r="D56" s="1823">
        <f>'Основная продукция'!AG399</f>
        <v>0</v>
      </c>
      <c r="E56" s="1824">
        <f>D56*100/C4</f>
        <v>0</v>
      </c>
      <c r="F56" s="1817" t="s">
        <v>3</v>
      </c>
      <c r="G56" s="1818">
        <f>E56*I4/100</f>
        <v>0</v>
      </c>
      <c r="H56" s="3"/>
      <c r="I56" s="1"/>
    </row>
    <row r="57" spans="1:9">
      <c r="A57" s="1821"/>
      <c r="B57" s="3"/>
      <c r="C57" s="1817" t="s">
        <v>29</v>
      </c>
      <c r="D57" s="1823">
        <f>'Основная продукция'!AG401</f>
        <v>0</v>
      </c>
      <c r="E57" s="1824">
        <f>D57*100/C5</f>
        <v>0</v>
      </c>
      <c r="F57" s="1817" t="s">
        <v>4</v>
      </c>
      <c r="G57" s="1818">
        <f>E57*I5/100</f>
        <v>0</v>
      </c>
      <c r="H57" s="3"/>
      <c r="I57" s="1"/>
    </row>
    <row r="58" spans="1:9">
      <c r="A58" s="1821"/>
      <c r="B58" s="3"/>
      <c r="C58" s="1820" t="s">
        <v>241</v>
      </c>
      <c r="D58" s="1820"/>
      <c r="E58" s="1814"/>
      <c r="F58" s="1809"/>
      <c r="G58" s="1809"/>
      <c r="H58" s="3"/>
      <c r="I58" s="1"/>
    </row>
    <row r="59" spans="1:9">
      <c r="A59" s="1821"/>
      <c r="B59" s="3"/>
      <c r="C59" s="5503" t="s">
        <v>556</v>
      </c>
      <c r="D59" s="5503"/>
      <c r="E59" s="1868" t="s">
        <v>557</v>
      </c>
      <c r="F59" s="5504" t="str">
        <f>F7</f>
        <v>Срочная в 19:30</v>
      </c>
      <c r="G59" s="5504"/>
      <c r="H59" s="3"/>
      <c r="I59" s="1"/>
    </row>
    <row r="60" spans="1:9" ht="12.75" customHeight="1">
      <c r="A60" s="2"/>
      <c r="B60" s="3"/>
      <c r="C60" s="1811" t="s">
        <v>0</v>
      </c>
      <c r="D60" s="1823">
        <f>'Основная продукция'!AG427</f>
        <v>0</v>
      </c>
      <c r="E60" s="1824">
        <f>D60*100/C4</f>
        <v>0</v>
      </c>
      <c r="F60" s="1817" t="s">
        <v>3</v>
      </c>
      <c r="G60" s="1818">
        <f>E60*I4/100</f>
        <v>0</v>
      </c>
      <c r="H60" s="3"/>
      <c r="I60" s="1"/>
    </row>
    <row r="61" spans="1:9">
      <c r="A61" s="2"/>
      <c r="B61" s="3"/>
      <c r="C61" s="1817" t="s">
        <v>29</v>
      </c>
      <c r="D61" s="1823">
        <f>'Основная продукция'!AG429</f>
        <v>0</v>
      </c>
      <c r="E61" s="1824">
        <f>D61*100/C5</f>
        <v>0</v>
      </c>
      <c r="F61" s="1817" t="s">
        <v>4</v>
      </c>
      <c r="G61" s="1818">
        <f>E61*I5/100</f>
        <v>0</v>
      </c>
      <c r="H61" s="3"/>
      <c r="I61" s="1"/>
    </row>
    <row r="62" spans="1:9">
      <c r="A62" s="2"/>
      <c r="B62" s="3"/>
      <c r="C62" s="1820" t="s">
        <v>546</v>
      </c>
      <c r="D62" s="1820"/>
      <c r="E62" s="1814"/>
      <c r="F62" s="1809"/>
      <c r="G62" s="1809"/>
      <c r="H62" s="3"/>
      <c r="I62" s="1"/>
    </row>
    <row r="63" spans="1:9">
      <c r="A63" s="2"/>
      <c r="B63" s="3"/>
      <c r="C63" s="5503" t="s">
        <v>556</v>
      </c>
      <c r="D63" s="5503"/>
      <c r="E63" s="1868" t="s">
        <v>557</v>
      </c>
      <c r="F63" s="5504" t="str">
        <f>F7</f>
        <v>Срочная в 19:30</v>
      </c>
      <c r="G63" s="5504"/>
      <c r="H63" s="3"/>
      <c r="I63" s="1"/>
    </row>
    <row r="64" spans="1:9" ht="12.75" customHeight="1">
      <c r="A64" s="2"/>
      <c r="B64" s="3"/>
      <c r="C64" s="1811" t="s">
        <v>0</v>
      </c>
      <c r="D64" s="1823">
        <f>'Основная продукция'!AG455</f>
        <v>36</v>
      </c>
      <c r="E64" s="1824">
        <f>D64*100/C4</f>
        <v>8.3333333333333339</v>
      </c>
      <c r="F64" s="1817" t="s">
        <v>3</v>
      </c>
      <c r="G64" s="1818">
        <f>E64*I4/100</f>
        <v>0</v>
      </c>
      <c r="H64" s="3"/>
      <c r="I64" s="1"/>
    </row>
    <row r="65" spans="1:9">
      <c r="A65" s="2"/>
      <c r="B65" s="3"/>
      <c r="C65" s="1817" t="s">
        <v>29</v>
      </c>
      <c r="D65" s="1823">
        <f>'Основная продукция'!AG457</f>
        <v>90</v>
      </c>
      <c r="E65" s="1824">
        <f>D65*100/C5</f>
        <v>33.333333333333336</v>
      </c>
      <c r="F65" s="1817" t="s">
        <v>4</v>
      </c>
      <c r="G65" s="1818">
        <f>E65*I5/100</f>
        <v>0</v>
      </c>
      <c r="H65" s="3"/>
      <c r="I65" s="1"/>
    </row>
    <row r="66" spans="1:9" ht="13.5" thickBot="1">
      <c r="A66" s="1822"/>
      <c r="B66" s="1866"/>
      <c r="C66" s="1866"/>
      <c r="D66" s="1866"/>
      <c r="E66" s="1866"/>
      <c r="F66" s="1866"/>
      <c r="G66" s="1866"/>
      <c r="H66" s="1866"/>
      <c r="I66" s="1867"/>
    </row>
    <row r="68" spans="1:9">
      <c r="G68" s="1825">
        <f>G8+G12+G16+G20+G24+G28+G32+G36+G40+G44+G48+G52+G56+G60+G64</f>
        <v>0</v>
      </c>
    </row>
    <row r="69" spans="1:9">
      <c r="G69" s="1825">
        <f>G9+G13+G17+G21+G25+G29+G33+G37+G41+G45+G49+G53+G57+G61+G65</f>
        <v>0</v>
      </c>
    </row>
  </sheetData>
  <sheetProtection password="CF7A" sheet="1" objects="1" scenarios="1"/>
  <mergeCells count="35">
    <mergeCell ref="C7:D7"/>
    <mergeCell ref="F7:G7"/>
    <mergeCell ref="A3:D3"/>
    <mergeCell ref="C4:D4"/>
    <mergeCell ref="F4:G4"/>
    <mergeCell ref="C5:D5"/>
    <mergeCell ref="F5:G5"/>
    <mergeCell ref="C11:D11"/>
    <mergeCell ref="F11:G11"/>
    <mergeCell ref="C15:D15"/>
    <mergeCell ref="F15:G15"/>
    <mergeCell ref="C19:D19"/>
    <mergeCell ref="F19:G19"/>
    <mergeCell ref="C23:D23"/>
    <mergeCell ref="F23:G23"/>
    <mergeCell ref="C27:D27"/>
    <mergeCell ref="F27:G27"/>
    <mergeCell ref="C31:D31"/>
    <mergeCell ref="F31:G31"/>
    <mergeCell ref="C35:D35"/>
    <mergeCell ref="F35:G35"/>
    <mergeCell ref="C39:D39"/>
    <mergeCell ref="F39:G39"/>
    <mergeCell ref="C43:D43"/>
    <mergeCell ref="F43:G43"/>
    <mergeCell ref="C59:D59"/>
    <mergeCell ref="F59:G59"/>
    <mergeCell ref="C63:D63"/>
    <mergeCell ref="F63:G63"/>
    <mergeCell ref="C47:D47"/>
    <mergeCell ref="F47:G47"/>
    <mergeCell ref="C51:D51"/>
    <mergeCell ref="F51:G51"/>
    <mergeCell ref="C55:D55"/>
    <mergeCell ref="F55:G55"/>
  </mergeCells>
  <pageMargins left="0.70866141732283472" right="0.70866141732283472" top="0" bottom="0.74803149606299213" header="0.31496062992125984" footer="0.31496062992125984"/>
  <pageSetup paperSize="9" scale="89"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V29"/>
  <sheetViews>
    <sheetView view="pageBreakPreview" topLeftCell="B1" zoomScale="80" zoomScaleNormal="89" zoomScaleSheetLayoutView="80" zoomScalePageLayoutView="82" workbookViewId="0">
      <selection activeCell="Y5" sqref="Y5"/>
    </sheetView>
  </sheetViews>
  <sheetFormatPr defaultRowHeight="12.75"/>
  <cols>
    <col min="1" max="1" width="9.7109375" hidden="1" customWidth="1"/>
    <col min="2" max="2" width="15.5703125" bestFit="1" customWidth="1"/>
    <col min="3" max="3" width="11.28515625" customWidth="1"/>
    <col min="4" max="4" width="11.28515625" hidden="1" customWidth="1"/>
    <col min="5" max="11" width="11.28515625" customWidth="1"/>
    <col min="12" max="13" width="11.28515625" hidden="1" customWidth="1"/>
    <col min="14" max="15" width="11.28515625" customWidth="1"/>
    <col min="16" max="16" width="11.28515625" hidden="1" customWidth="1"/>
    <col min="17" max="17" width="11.28515625" customWidth="1"/>
    <col min="18" max="18" width="11.28515625" hidden="1" customWidth="1"/>
    <col min="19" max="19" width="11.28515625" customWidth="1"/>
    <col min="20" max="21" width="11.28515625" hidden="1" customWidth="1"/>
    <col min="22" max="22" width="11.28515625" customWidth="1"/>
    <col min="23" max="23" width="9.7109375" customWidth="1"/>
    <col min="24" max="32" width="8.42578125" customWidth="1"/>
    <col min="33" max="43" width="7" customWidth="1"/>
  </cols>
  <sheetData>
    <row r="1" spans="2:22" ht="13.5" thickBot="1">
      <c r="B1" s="3995">
        <f>'Основная продукция'!B2</f>
        <v>44606</v>
      </c>
      <c r="C1" s="3996"/>
      <c r="D1" s="3996"/>
      <c r="E1" s="3996"/>
      <c r="F1" s="3996" t="s">
        <v>680</v>
      </c>
      <c r="G1" s="3996"/>
      <c r="H1" s="3996"/>
      <c r="I1" s="3996"/>
      <c r="J1" s="3996"/>
      <c r="K1" s="3996"/>
      <c r="L1" s="3996"/>
      <c r="M1" s="3996"/>
      <c r="N1" s="3996"/>
      <c r="O1" s="3996"/>
      <c r="P1" s="3666"/>
      <c r="Q1" s="3997">
        <f>'Основная продукция'!AG2</f>
        <v>0.79166666666666663</v>
      </c>
      <c r="R1" s="3996"/>
      <c r="S1" s="3996"/>
      <c r="T1" s="3996"/>
      <c r="U1" s="3996"/>
    </row>
    <row r="2" spans="2:22" ht="27" customHeight="1" thickBot="1">
      <c r="B2" s="3729" t="s">
        <v>65</v>
      </c>
      <c r="C2" s="3723" t="s">
        <v>668</v>
      </c>
      <c r="D2" s="3724" t="s">
        <v>674</v>
      </c>
      <c r="E2" s="3733" t="s">
        <v>929</v>
      </c>
      <c r="F2" s="3725" t="s">
        <v>82</v>
      </c>
      <c r="G2" s="3733" t="s">
        <v>226</v>
      </c>
      <c r="H2" s="3725" t="s">
        <v>669</v>
      </c>
      <c r="I2" s="3733" t="s">
        <v>872</v>
      </c>
      <c r="J2" s="3725" t="s">
        <v>898</v>
      </c>
      <c r="K2" s="3733" t="s">
        <v>123</v>
      </c>
      <c r="L2" s="3725" t="s">
        <v>88</v>
      </c>
      <c r="M2" s="3725" t="s">
        <v>89</v>
      </c>
      <c r="N2" s="3725" t="s">
        <v>90</v>
      </c>
      <c r="O2" s="3733" t="s">
        <v>671</v>
      </c>
      <c r="P2" s="3725"/>
      <c r="Q2" s="3725" t="s">
        <v>92</v>
      </c>
      <c r="R2" s="3725" t="s">
        <v>93</v>
      </c>
      <c r="S2" s="3733" t="s">
        <v>542</v>
      </c>
      <c r="T2" s="3722"/>
      <c r="U2" s="3739" t="s">
        <v>610</v>
      </c>
      <c r="V2" s="3909" t="s">
        <v>154</v>
      </c>
    </row>
    <row r="3" spans="2:22" ht="25.5" customHeight="1">
      <c r="B3" s="3726" t="s">
        <v>2</v>
      </c>
      <c r="C3" s="3715">
        <f>'Основная продукция'!AG5</f>
        <v>0</v>
      </c>
      <c r="D3" s="3280">
        <f>'Основная продукция'!AG33</f>
        <v>0</v>
      </c>
      <c r="E3" s="3734">
        <f>'Основная продукция'!AG61</f>
        <v>75</v>
      </c>
      <c r="F3" s="3280">
        <f>'Основная продукция'!AG89</f>
        <v>25</v>
      </c>
      <c r="G3" s="3734">
        <f>'Основная продукция'!AG117</f>
        <v>150</v>
      </c>
      <c r="H3" s="3280">
        <f>'Основная продукция'!AG145</f>
        <v>75</v>
      </c>
      <c r="I3" s="3734">
        <f>'Основная продукция'!AG173</f>
        <v>0</v>
      </c>
      <c r="J3" s="3280">
        <f>'Основная продукция'!AG201</f>
        <v>0</v>
      </c>
      <c r="K3" s="3734">
        <f>'Основная продукция'!AG229</f>
        <v>100</v>
      </c>
      <c r="L3" s="3280">
        <f>'Основная продукция'!AG257</f>
        <v>0</v>
      </c>
      <c r="M3" s="3280">
        <f>'Основная продукция'!AG285</f>
        <v>0</v>
      </c>
      <c r="N3" s="3280">
        <f>'Основная продукция'!AG313</f>
        <v>150</v>
      </c>
      <c r="O3" s="3734">
        <f>'Основная продукция'!AG341</f>
        <v>25</v>
      </c>
      <c r="P3" s="3280">
        <f>'Основная продукция'!AG369</f>
        <v>0</v>
      </c>
      <c r="Q3" s="3280">
        <f>'Основная продукция'!AG397</f>
        <v>0</v>
      </c>
      <c r="R3" s="3280">
        <f>'Основная продукция'!AG425</f>
        <v>0</v>
      </c>
      <c r="S3" s="3734">
        <f>'Основная продукция'!AG453</f>
        <v>50</v>
      </c>
      <c r="T3" s="3280">
        <f>'Основная продукция'!AG481</f>
        <v>0</v>
      </c>
      <c r="U3" s="3717">
        <f>'Основная продукция'!AG509</f>
        <v>0</v>
      </c>
      <c r="V3" s="3910">
        <f>SUM(C3:U3)</f>
        <v>650</v>
      </c>
    </row>
    <row r="4" spans="2:22" ht="25.5" customHeight="1" thickBot="1">
      <c r="B4" s="3727" t="s">
        <v>765</v>
      </c>
      <c r="C4" s="3712">
        <f>'Основная продукция'!AG6</f>
        <v>0</v>
      </c>
      <c r="D4" s="3713">
        <f>'Основная продукция'!AG34</f>
        <v>0</v>
      </c>
      <c r="E4" s="3735">
        <f>'Основная продукция'!AG62</f>
        <v>20</v>
      </c>
      <c r="F4" s="3713">
        <f>'Основная продукция'!AG90</f>
        <v>0</v>
      </c>
      <c r="G4" s="3735">
        <f>'Основная продукция'!AG118</f>
        <v>40</v>
      </c>
      <c r="H4" s="3713">
        <f>'Основная продукция'!AG146</f>
        <v>15</v>
      </c>
      <c r="I4" s="3735">
        <f>'Основная продукция'!AG174</f>
        <v>0</v>
      </c>
      <c r="J4" s="3713">
        <f>'Основная продукция'!AG202</f>
        <v>0</v>
      </c>
      <c r="K4" s="3735">
        <f>'Основная продукция'!AG230</f>
        <v>35</v>
      </c>
      <c r="L4" s="3713">
        <f>'Основная продукция'!AG258</f>
        <v>0</v>
      </c>
      <c r="M4" s="3713">
        <f>'Основная продукция'!AG286</f>
        <v>0</v>
      </c>
      <c r="N4" s="3713">
        <f>'Основная продукция'!AG314</f>
        <v>20</v>
      </c>
      <c r="O4" s="3735">
        <f>'Основная продукция'!AG342</f>
        <v>0</v>
      </c>
      <c r="P4" s="3713">
        <f>'Основная продукция'!AG370</f>
        <v>0</v>
      </c>
      <c r="Q4" s="3713">
        <f>'Основная продукция'!AG398</f>
        <v>0</v>
      </c>
      <c r="R4" s="3713">
        <f>'Основная продукция'!AG426</f>
        <v>0</v>
      </c>
      <c r="S4" s="3735">
        <f>'Основная продукция'!AG454</f>
        <v>20</v>
      </c>
      <c r="T4" s="3713">
        <f>'Основная продукция'!AG482</f>
        <v>0</v>
      </c>
      <c r="U4" s="3718">
        <f>'Основная продукция'!AG510</f>
        <v>0</v>
      </c>
      <c r="V4" s="3911">
        <f t="shared" ref="V4:V18" si="0">SUM(C4:U4)</f>
        <v>150</v>
      </c>
    </row>
    <row r="5" spans="2:22" ht="25.5" customHeight="1">
      <c r="B5" s="3726" t="s">
        <v>3</v>
      </c>
      <c r="C5" s="3715">
        <f>'Основная продукция'!AG7</f>
        <v>0</v>
      </c>
      <c r="D5" s="3280">
        <f>'Основная продукция'!AG35</f>
        <v>0</v>
      </c>
      <c r="E5" s="3734">
        <f>'Основная продукция'!AG63</f>
        <v>36</v>
      </c>
      <c r="F5" s="3280">
        <f>'Основная продукция'!AG91</f>
        <v>36</v>
      </c>
      <c r="G5" s="3734">
        <f>'Основная продукция'!AG119</f>
        <v>72</v>
      </c>
      <c r="H5" s="3280">
        <f>'Основная продукция'!AG147</f>
        <v>108</v>
      </c>
      <c r="I5" s="3734">
        <f>'Основная продукция'!AG175</f>
        <v>0</v>
      </c>
      <c r="J5" s="3280">
        <f>'Основная продукция'!AG203</f>
        <v>0</v>
      </c>
      <c r="K5" s="3734">
        <f>'Основная продукция'!AG231</f>
        <v>72</v>
      </c>
      <c r="L5" s="3280">
        <f>'Основная продукция'!AG259</f>
        <v>0</v>
      </c>
      <c r="M5" s="3280">
        <f>'Основная продукция'!AG287</f>
        <v>0</v>
      </c>
      <c r="N5" s="3280">
        <f>'Основная продукция'!AG315</f>
        <v>90</v>
      </c>
      <c r="O5" s="3734">
        <f>'Основная продукция'!AG343</f>
        <v>18</v>
      </c>
      <c r="P5" s="3280">
        <f>'Основная продукция'!AG371</f>
        <v>0</v>
      </c>
      <c r="Q5" s="3280">
        <f>'Основная продукция'!AG399</f>
        <v>0</v>
      </c>
      <c r="R5" s="3280">
        <f>'Основная продукция'!AG427</f>
        <v>0</v>
      </c>
      <c r="S5" s="3734">
        <f>'Основная продукция'!AG455</f>
        <v>36</v>
      </c>
      <c r="T5" s="3280">
        <f>'Основная продукция'!AG483</f>
        <v>0</v>
      </c>
      <c r="U5" s="3717">
        <f>'Основная продукция'!AG511</f>
        <v>0</v>
      </c>
      <c r="V5" s="3910">
        <f t="shared" si="0"/>
        <v>468</v>
      </c>
    </row>
    <row r="6" spans="2:22" ht="25.5" customHeight="1">
      <c r="B6" s="3728" t="s">
        <v>727</v>
      </c>
      <c r="C6" s="3711">
        <f>'Основная продукция'!AG8</f>
        <v>0</v>
      </c>
      <c r="D6" s="3227">
        <f>'Основная продукция'!AG36</f>
        <v>0</v>
      </c>
      <c r="E6" s="3736">
        <f>'Основная продукция'!AG64</f>
        <v>13</v>
      </c>
      <c r="F6" s="3227">
        <f>'Основная продукция'!AG92</f>
        <v>0</v>
      </c>
      <c r="G6" s="3736">
        <f>'Основная продукция'!AG120</f>
        <v>32</v>
      </c>
      <c r="H6" s="3227">
        <f>'Основная продукция'!AG148</f>
        <v>5</v>
      </c>
      <c r="I6" s="3736">
        <f>'Основная продукция'!AG176</f>
        <v>0</v>
      </c>
      <c r="J6" s="3227">
        <f>'Основная продукция'!AG204</f>
        <v>0</v>
      </c>
      <c r="K6" s="3736">
        <f>'Основная продукция'!AG232</f>
        <v>18</v>
      </c>
      <c r="L6" s="3227">
        <f>'Основная продукция'!AG260</f>
        <v>0</v>
      </c>
      <c r="M6" s="3227">
        <f>'Основная продукция'!AG288</f>
        <v>0</v>
      </c>
      <c r="N6" s="3227">
        <f>'Основная продукция'!AG316</f>
        <v>15</v>
      </c>
      <c r="O6" s="3736">
        <f>'Основная продукция'!AG344</f>
        <v>0</v>
      </c>
      <c r="P6" s="3227">
        <f>'Основная продукция'!AG372</f>
        <v>0</v>
      </c>
      <c r="Q6" s="3227">
        <f>'Основная продукция'!AG400</f>
        <v>0</v>
      </c>
      <c r="R6" s="3227">
        <f>'Основная продукция'!AG428</f>
        <v>0</v>
      </c>
      <c r="S6" s="3736">
        <f>'Основная продукция'!AG456</f>
        <v>18</v>
      </c>
      <c r="T6" s="3227">
        <f>'Основная продукция'!AG484</f>
        <v>0</v>
      </c>
      <c r="U6" s="3719">
        <f>'Основная продукция'!AG512</f>
        <v>0</v>
      </c>
      <c r="V6" s="3912">
        <f t="shared" si="0"/>
        <v>101</v>
      </c>
    </row>
    <row r="7" spans="2:22" ht="25.5" customHeight="1">
      <c r="B7" s="3728" t="s">
        <v>4</v>
      </c>
      <c r="C7" s="3711">
        <f>'Основная продукция'!AG9</f>
        <v>0</v>
      </c>
      <c r="D7" s="3227">
        <f>'Основная продукция'!AG37</f>
        <v>0</v>
      </c>
      <c r="E7" s="3736">
        <f>'Основная продукция'!AG65</f>
        <v>18</v>
      </c>
      <c r="F7" s="3227">
        <f>'Основная продукция'!AG93</f>
        <v>0</v>
      </c>
      <c r="G7" s="3736">
        <f>'Основная продукция'!AG121</f>
        <v>36</v>
      </c>
      <c r="H7" s="3227">
        <f>'Основная продукция'!AG149</f>
        <v>54</v>
      </c>
      <c r="I7" s="3736">
        <f>'Основная продукция'!AG177</f>
        <v>0</v>
      </c>
      <c r="J7" s="3227">
        <f>'Основная продукция'!AG205</f>
        <v>0</v>
      </c>
      <c r="K7" s="3736">
        <f>'Основная продукция'!AG233</f>
        <v>54</v>
      </c>
      <c r="L7" s="3227">
        <f>'Основная продукция'!AG261</f>
        <v>0</v>
      </c>
      <c r="M7" s="3227">
        <f>'Основная продукция'!AG289</f>
        <v>0</v>
      </c>
      <c r="N7" s="3227">
        <f>'Основная продукция'!AG317</f>
        <v>36</v>
      </c>
      <c r="O7" s="3736">
        <f>'Основная продукция'!AG345</f>
        <v>0</v>
      </c>
      <c r="P7" s="3227">
        <f>'Основная продукция'!AG373</f>
        <v>0</v>
      </c>
      <c r="Q7" s="3227">
        <f>'Основная продукция'!AG401</f>
        <v>0</v>
      </c>
      <c r="R7" s="3227">
        <f>'Основная продукция'!AG429</f>
        <v>0</v>
      </c>
      <c r="S7" s="3736">
        <f>'Основная продукция'!AG457</f>
        <v>90</v>
      </c>
      <c r="T7" s="3227">
        <f>'Основная продукция'!AG485</f>
        <v>0</v>
      </c>
      <c r="U7" s="3719">
        <f>'Основная продукция'!AG513</f>
        <v>0</v>
      </c>
      <c r="V7" s="3912">
        <f t="shared" si="0"/>
        <v>288</v>
      </c>
    </row>
    <row r="8" spans="2:22" ht="25.5" customHeight="1">
      <c r="B8" s="3728" t="s">
        <v>441</v>
      </c>
      <c r="C8" s="3711">
        <f>'Основная продукция'!AG10</f>
        <v>0</v>
      </c>
      <c r="D8" s="3227">
        <f>'Основная продукция'!AG38</f>
        <v>0</v>
      </c>
      <c r="E8" s="3736">
        <f>'Основная продукция'!AG66</f>
        <v>6</v>
      </c>
      <c r="F8" s="3227">
        <f>'Основная продукция'!AG94</f>
        <v>2</v>
      </c>
      <c r="G8" s="3736">
        <f>'Основная продукция'!AG122</f>
        <v>8</v>
      </c>
      <c r="H8" s="3227">
        <f>'Основная продукция'!AG150</f>
        <v>9</v>
      </c>
      <c r="I8" s="3736">
        <f>'Основная продукция'!AG178</f>
        <v>0</v>
      </c>
      <c r="J8" s="3227">
        <f>'Основная продукция'!AG206</f>
        <v>0</v>
      </c>
      <c r="K8" s="3736">
        <f>'Основная продукция'!AG234</f>
        <v>4</v>
      </c>
      <c r="L8" s="3227">
        <f>'Основная продукция'!AG262</f>
        <v>0</v>
      </c>
      <c r="M8" s="3227">
        <f>'Основная продукция'!AG290</f>
        <v>0</v>
      </c>
      <c r="N8" s="3227">
        <f>'Основная продукция'!AG318</f>
        <v>10</v>
      </c>
      <c r="O8" s="3736">
        <f>'Основная продукция'!AG346</f>
        <v>1</v>
      </c>
      <c r="P8" s="3227">
        <f>'Основная продукция'!AG374</f>
        <v>0</v>
      </c>
      <c r="Q8" s="3227">
        <f>'Основная продукция'!AG402</f>
        <v>0</v>
      </c>
      <c r="R8" s="3227">
        <f>'Основная продукция'!AG430</f>
        <v>0</v>
      </c>
      <c r="S8" s="3736">
        <f>'Основная продукция'!AG458</f>
        <v>2</v>
      </c>
      <c r="T8" s="3227">
        <f>'Основная продукция'!AG486</f>
        <v>0</v>
      </c>
      <c r="U8" s="3719">
        <f>'Основная продукция'!AG514</f>
        <v>0</v>
      </c>
      <c r="V8" s="3912">
        <f t="shared" si="0"/>
        <v>42</v>
      </c>
    </row>
    <row r="9" spans="2:22" ht="25.5" customHeight="1" thickBot="1">
      <c r="B9" s="3727" t="s">
        <v>719</v>
      </c>
      <c r="C9" s="3712">
        <f>'Основная продукция'!AG11</f>
        <v>0</v>
      </c>
      <c r="D9" s="3713">
        <f>'Основная продукция'!AG39</f>
        <v>0</v>
      </c>
      <c r="E9" s="3735">
        <f>'Основная продукция'!AG67</f>
        <v>13</v>
      </c>
      <c r="F9" s="3713">
        <f>'Основная продукция'!AG95</f>
        <v>0</v>
      </c>
      <c r="G9" s="3735">
        <f>'Основная продукция'!AG123</f>
        <v>4</v>
      </c>
      <c r="H9" s="3713">
        <f>'Основная продукция'!AG151</f>
        <v>3</v>
      </c>
      <c r="I9" s="3735">
        <f>'Основная продукция'!AG179</f>
        <v>0</v>
      </c>
      <c r="J9" s="3713">
        <f>'Основная продукция'!AG207</f>
        <v>0</v>
      </c>
      <c r="K9" s="3735">
        <f>'Основная продукция'!AG235</f>
        <v>0</v>
      </c>
      <c r="L9" s="3713">
        <f>'Основная продукция'!AG263</f>
        <v>0</v>
      </c>
      <c r="M9" s="3713">
        <f>'Основная продукция'!AG291</f>
        <v>0</v>
      </c>
      <c r="N9" s="3713">
        <f>'Основная продукция'!AG319</f>
        <v>0</v>
      </c>
      <c r="O9" s="3735">
        <f>'Основная продукция'!AG347</f>
        <v>3</v>
      </c>
      <c r="P9" s="3713">
        <f>'Основная продукция'!AG375</f>
        <v>0</v>
      </c>
      <c r="Q9" s="3713">
        <f>'Основная продукция'!AG403</f>
        <v>0</v>
      </c>
      <c r="R9" s="3713">
        <f>'Основная продукция'!AG431</f>
        <v>0</v>
      </c>
      <c r="S9" s="3735">
        <f>'Основная продукция'!AG459</f>
        <v>4</v>
      </c>
      <c r="T9" s="3713">
        <f>'Основная продукция'!AG487</f>
        <v>0</v>
      </c>
      <c r="U9" s="3718">
        <f>'Основная продукция'!AG515</f>
        <v>0</v>
      </c>
      <c r="V9" s="3911">
        <f t="shared" si="0"/>
        <v>27</v>
      </c>
    </row>
    <row r="10" spans="2:22" ht="25.5" customHeight="1">
      <c r="B10" s="3726" t="s">
        <v>30</v>
      </c>
      <c r="C10" s="3715">
        <f>'Основная продукция'!AG12</f>
        <v>0</v>
      </c>
      <c r="D10" s="3280">
        <f>'Основная продукция'!AG40</f>
        <v>0</v>
      </c>
      <c r="E10" s="3734">
        <f>'Основная продукция'!AG68</f>
        <v>30</v>
      </c>
      <c r="F10" s="3280">
        <f>'Основная продукция'!AG96</f>
        <v>50</v>
      </c>
      <c r="G10" s="3734">
        <f>'Основная продукция'!AG124</f>
        <v>100</v>
      </c>
      <c r="H10" s="3280">
        <f>'Основная продукция'!AG152</f>
        <v>50</v>
      </c>
      <c r="I10" s="3734">
        <f>'Основная продукция'!AG180</f>
        <v>0</v>
      </c>
      <c r="J10" s="3280">
        <f>'Основная продукция'!AG208</f>
        <v>0</v>
      </c>
      <c r="K10" s="3734">
        <f>'Основная продукция'!AG236</f>
        <v>100</v>
      </c>
      <c r="L10" s="3280">
        <f>'Основная продукция'!AG264</f>
        <v>0</v>
      </c>
      <c r="M10" s="3280">
        <f>'Основная продукция'!AG292</f>
        <v>0</v>
      </c>
      <c r="N10" s="3280">
        <f>'Основная продукция'!AG320</f>
        <v>80</v>
      </c>
      <c r="O10" s="3734">
        <f>'Основная продукция'!AG348</f>
        <v>0</v>
      </c>
      <c r="P10" s="3280">
        <f>'Основная продукция'!AG376</f>
        <v>0</v>
      </c>
      <c r="Q10" s="3280">
        <f>'Основная продукция'!AG404</f>
        <v>0</v>
      </c>
      <c r="R10" s="3280">
        <f>'Основная продукция'!AG432</f>
        <v>0</v>
      </c>
      <c r="S10" s="3734">
        <f>'Основная продукция'!AG460</f>
        <v>50</v>
      </c>
      <c r="T10" s="3280">
        <f>'Основная продукция'!AG488</f>
        <v>0</v>
      </c>
      <c r="U10" s="3717">
        <f>'Основная продукция'!AG516</f>
        <v>0</v>
      </c>
      <c r="V10" s="3910">
        <f t="shared" si="0"/>
        <v>460</v>
      </c>
    </row>
    <row r="11" spans="2:22" ht="25.5" customHeight="1" thickBot="1">
      <c r="B11" s="3727" t="s">
        <v>656</v>
      </c>
      <c r="C11" s="3712">
        <f>'Основная продукция'!AG13</f>
        <v>0</v>
      </c>
      <c r="D11" s="3713">
        <f>'Основная продукция'!AG41</f>
        <v>0</v>
      </c>
      <c r="E11" s="3735">
        <f>'Основная продукция'!AG69</f>
        <v>9</v>
      </c>
      <c r="F11" s="3713">
        <f>'Основная продукция'!AG97</f>
        <v>8</v>
      </c>
      <c r="G11" s="3735">
        <f>'Основная продукция'!AG125</f>
        <v>8</v>
      </c>
      <c r="H11" s="3713">
        <f>'Основная продукция'!AG153</f>
        <v>10</v>
      </c>
      <c r="I11" s="3735">
        <f>'Основная продукция'!AG181</f>
        <v>0</v>
      </c>
      <c r="J11" s="3713">
        <f>'Основная продукция'!AG209</f>
        <v>0</v>
      </c>
      <c r="K11" s="3735">
        <f>'Основная продукция'!AG237</f>
        <v>8</v>
      </c>
      <c r="L11" s="3713">
        <f>'Основная продукция'!AG265</f>
        <v>0</v>
      </c>
      <c r="M11" s="3713">
        <f>'Основная продукция'!AG293</f>
        <v>0</v>
      </c>
      <c r="N11" s="3713">
        <f>'Основная продукция'!AG321</f>
        <v>23</v>
      </c>
      <c r="O11" s="3735">
        <f>'Основная продукция'!AG349</f>
        <v>7</v>
      </c>
      <c r="P11" s="3713">
        <f>'Основная продукция'!AG377</f>
        <v>0</v>
      </c>
      <c r="Q11" s="3713">
        <f>'Основная продукция'!AG405</f>
        <v>0</v>
      </c>
      <c r="R11" s="3713">
        <f>'Основная продукция'!AG433</f>
        <v>0</v>
      </c>
      <c r="S11" s="3735">
        <f>'Основная продукция'!AG461</f>
        <v>8</v>
      </c>
      <c r="T11" s="3713">
        <f>'Основная продукция'!AG489</f>
        <v>0</v>
      </c>
      <c r="U11" s="3718">
        <f>'Основная продукция'!AG517</f>
        <v>0</v>
      </c>
      <c r="V11" s="3911">
        <f t="shared" si="0"/>
        <v>81</v>
      </c>
    </row>
    <row r="12" spans="2:22" ht="25.5" customHeight="1" thickBot="1">
      <c r="B12" s="3729" t="s">
        <v>768</v>
      </c>
      <c r="C12" s="3716">
        <f>'Основная продукция'!AG14</f>
        <v>0</v>
      </c>
      <c r="D12" s="3459">
        <f>'Основная продукция'!AG42</f>
        <v>0</v>
      </c>
      <c r="E12" s="3737">
        <f>'Основная продукция'!AG70</f>
        <v>0</v>
      </c>
      <c r="F12" s="3459">
        <f>'Основная продукция'!AG98</f>
        <v>0</v>
      </c>
      <c r="G12" s="3737">
        <f>'Основная продукция'!AG126</f>
        <v>0</v>
      </c>
      <c r="H12" s="3459">
        <f>'Основная продукция'!AG154</f>
        <v>3</v>
      </c>
      <c r="I12" s="3737">
        <f>'Основная продукция'!AG182</f>
        <v>0</v>
      </c>
      <c r="J12" s="3459">
        <f>'Основная продукция'!AG210</f>
        <v>0</v>
      </c>
      <c r="K12" s="3737">
        <f>'Основная продукция'!AG238</f>
        <v>2</v>
      </c>
      <c r="L12" s="3459">
        <f>'Основная продукция'!AG266</f>
        <v>0</v>
      </c>
      <c r="M12" s="3459">
        <f>'Основная продукция'!AG294</f>
        <v>0</v>
      </c>
      <c r="N12" s="3459">
        <f>'Основная продукция'!AG322</f>
        <v>2</v>
      </c>
      <c r="O12" s="3737">
        <f>'Основная продукция'!AG350</f>
        <v>0</v>
      </c>
      <c r="P12" s="3459">
        <f>'Основная продукция'!AG378</f>
        <v>0</v>
      </c>
      <c r="Q12" s="3459">
        <f>'Основная продукция'!AG406</f>
        <v>0</v>
      </c>
      <c r="R12" s="3459">
        <f>'Основная продукция'!AG434</f>
        <v>0</v>
      </c>
      <c r="S12" s="3737">
        <f>'Основная продукция'!AG462</f>
        <v>6</v>
      </c>
      <c r="T12" s="3459">
        <f>'Основная продукция'!AG490</f>
        <v>0</v>
      </c>
      <c r="U12" s="3720">
        <f>'Основная продукция'!AG518</f>
        <v>0</v>
      </c>
      <c r="V12" s="3913">
        <f t="shared" si="0"/>
        <v>13</v>
      </c>
    </row>
    <row r="13" spans="2:22" ht="25.5" customHeight="1">
      <c r="B13" s="3726" t="s">
        <v>878</v>
      </c>
      <c r="C13" s="3715">
        <f>'Основная продукция'!AG15</f>
        <v>0</v>
      </c>
      <c r="D13" s="3280">
        <f>'Основная продукция'!AG43</f>
        <v>0</v>
      </c>
      <c r="E13" s="3734">
        <f>'Основная продукция'!AG71</f>
        <v>12</v>
      </c>
      <c r="F13" s="3280">
        <f>'Основная продукция'!AG99</f>
        <v>4</v>
      </c>
      <c r="G13" s="3734">
        <f>'Основная продукция'!AG127</f>
        <v>24</v>
      </c>
      <c r="H13" s="3280">
        <f>'Основная продукция'!AG155</f>
        <v>0</v>
      </c>
      <c r="I13" s="3734">
        <f>'Основная продукция'!AG183</f>
        <v>0</v>
      </c>
      <c r="J13" s="3280">
        <f>'Основная продукция'!AG211</f>
        <v>0</v>
      </c>
      <c r="K13" s="3734">
        <f>'Основная продукция'!AG239</f>
        <v>0</v>
      </c>
      <c r="L13" s="3280">
        <f>'Основная продукция'!AG267</f>
        <v>0</v>
      </c>
      <c r="M13" s="3280">
        <f>'Основная продукция'!AG295</f>
        <v>0</v>
      </c>
      <c r="N13" s="3280">
        <f>'Основная продукция'!AG323</f>
        <v>20</v>
      </c>
      <c r="O13" s="3734">
        <f>'Основная продукция'!AG351</f>
        <v>4</v>
      </c>
      <c r="P13" s="3280">
        <f>'Основная продукция'!AG379</f>
        <v>0</v>
      </c>
      <c r="Q13" s="3280">
        <f>'Основная продукция'!AG407</f>
        <v>0</v>
      </c>
      <c r="R13" s="3280">
        <f>'Основная продукция'!AG435</f>
        <v>0</v>
      </c>
      <c r="S13" s="3734">
        <f>'Основная продукция'!AG463</f>
        <v>4</v>
      </c>
      <c r="T13" s="3280">
        <f>'Основная продукция'!AG491</f>
        <v>0</v>
      </c>
      <c r="U13" s="3717">
        <f>'Основная продукция'!AG519</f>
        <v>0</v>
      </c>
      <c r="V13" s="3910">
        <f t="shared" si="0"/>
        <v>68</v>
      </c>
    </row>
    <row r="14" spans="2:22" ht="25.5" customHeight="1">
      <c r="B14" s="3728" t="s">
        <v>658</v>
      </c>
      <c r="C14" s="3711">
        <f>'Основная продукция'!AG16</f>
        <v>0</v>
      </c>
      <c r="D14" s="3227">
        <f>'Основная продукция'!AG44</f>
        <v>0</v>
      </c>
      <c r="E14" s="3736">
        <f>'Основная продукция'!AG72</f>
        <v>32</v>
      </c>
      <c r="F14" s="3227">
        <f>'Основная продукция'!AG100</f>
        <v>6</v>
      </c>
      <c r="G14" s="3736">
        <f>'Основная продукция'!AG128</f>
        <v>24</v>
      </c>
      <c r="H14" s="3227">
        <f>'Основная продукция'!AG156</f>
        <v>0</v>
      </c>
      <c r="I14" s="3736">
        <f>'Основная продукция'!AG184</f>
        <v>0</v>
      </c>
      <c r="J14" s="3227">
        <f>'Основная продукция'!AG212</f>
        <v>0</v>
      </c>
      <c r="K14" s="3736">
        <f>'Основная продукция'!AG240</f>
        <v>0</v>
      </c>
      <c r="L14" s="3227">
        <f>'Основная продукция'!AG268</f>
        <v>0</v>
      </c>
      <c r="M14" s="3227">
        <f>'Основная продукция'!AG296</f>
        <v>0</v>
      </c>
      <c r="N14" s="3227">
        <f>'Основная продукция'!AG324</f>
        <v>0</v>
      </c>
      <c r="O14" s="3736">
        <f>'Основная продукция'!AG352</f>
        <v>0</v>
      </c>
      <c r="P14" s="3227">
        <f>'Основная продукция'!AG380</f>
        <v>0</v>
      </c>
      <c r="Q14" s="3227">
        <f>'Основная продукция'!AG408</f>
        <v>0</v>
      </c>
      <c r="R14" s="3227">
        <f>'Основная продукция'!AG436</f>
        <v>0</v>
      </c>
      <c r="S14" s="3736">
        <f>'Основная продукция'!AG464</f>
        <v>0</v>
      </c>
      <c r="T14" s="3227">
        <f>'Основная продукция'!AG492</f>
        <v>0</v>
      </c>
      <c r="U14" s="3719">
        <f>'Основная продукция'!AG520</f>
        <v>0</v>
      </c>
      <c r="V14" s="3912">
        <f t="shared" si="0"/>
        <v>62</v>
      </c>
    </row>
    <row r="15" spans="2:22" ht="25.5" customHeight="1" thickBot="1">
      <c r="B15" s="3727" t="s">
        <v>659</v>
      </c>
      <c r="C15" s="3712">
        <f>'Основная продукция'!AG17</f>
        <v>0</v>
      </c>
      <c r="D15" s="3713">
        <f>'Основная продукция'!AG45</f>
        <v>0</v>
      </c>
      <c r="E15" s="3735">
        <f>'Основная продукция'!AG73</f>
        <v>8</v>
      </c>
      <c r="F15" s="3713">
        <f>'Основная продукция'!AG101</f>
        <v>4</v>
      </c>
      <c r="G15" s="3735">
        <f>'Основная продукция'!AG129</f>
        <v>16</v>
      </c>
      <c r="H15" s="3713">
        <f>'Основная продукция'!AG157</f>
        <v>8</v>
      </c>
      <c r="I15" s="3735">
        <f>'Основная продукция'!AG185</f>
        <v>0</v>
      </c>
      <c r="J15" s="3713">
        <f>'Основная продукция'!AG213</f>
        <v>0</v>
      </c>
      <c r="K15" s="3735">
        <f>'Основная продукция'!AG241</f>
        <v>12</v>
      </c>
      <c r="L15" s="3713">
        <f>'Основная продукция'!AG269</f>
        <v>0</v>
      </c>
      <c r="M15" s="3713">
        <f>'Основная продукция'!AG297</f>
        <v>0</v>
      </c>
      <c r="N15" s="3713">
        <f>'Основная продукция'!AG325</f>
        <v>12</v>
      </c>
      <c r="O15" s="3735">
        <f>'Основная продукция'!AG353</f>
        <v>4</v>
      </c>
      <c r="P15" s="3713">
        <f>'Основная продукция'!AG381</f>
        <v>0</v>
      </c>
      <c r="Q15" s="3713">
        <f>'Основная продукция'!AG409</f>
        <v>0</v>
      </c>
      <c r="R15" s="3713">
        <f>'Основная продукция'!AG437</f>
        <v>0</v>
      </c>
      <c r="S15" s="3735">
        <f>'Основная продукция'!AG465</f>
        <v>16</v>
      </c>
      <c r="T15" s="3713">
        <f>'Основная продукция'!AG493</f>
        <v>0</v>
      </c>
      <c r="U15" s="3718">
        <f>'Основная продукция'!AG521</f>
        <v>0</v>
      </c>
      <c r="V15" s="3911">
        <f t="shared" si="0"/>
        <v>80</v>
      </c>
    </row>
    <row r="16" spans="2:22" ht="25.5" customHeight="1" thickBot="1">
      <c r="B16" s="3729" t="s">
        <v>455</v>
      </c>
      <c r="C16" s="3716">
        <f>'Основная продукция'!AG18</f>
        <v>0</v>
      </c>
      <c r="D16" s="3459">
        <f>'Основная продукция'!AG46</f>
        <v>0</v>
      </c>
      <c r="E16" s="3737">
        <f>'Основная продукция'!AG74</f>
        <v>20</v>
      </c>
      <c r="F16" s="3459">
        <f>'Основная продукция'!AG102</f>
        <v>20</v>
      </c>
      <c r="G16" s="3737">
        <f>'Основная продукция'!AG130</f>
        <v>20</v>
      </c>
      <c r="H16" s="3459">
        <f>'Основная продукция'!AG158</f>
        <v>0</v>
      </c>
      <c r="I16" s="3737">
        <f>'Основная продукция'!AG186</f>
        <v>0</v>
      </c>
      <c r="J16" s="3459">
        <f>'Основная продукция'!AG214</f>
        <v>0</v>
      </c>
      <c r="K16" s="3737">
        <f>'Основная продукция'!AG242</f>
        <v>20</v>
      </c>
      <c r="L16" s="3459">
        <f>'Основная продукция'!AG270</f>
        <v>0</v>
      </c>
      <c r="M16" s="3459">
        <f>'Основная продукция'!AG298</f>
        <v>0</v>
      </c>
      <c r="N16" s="3459">
        <f>'Основная продукция'!AG326</f>
        <v>20</v>
      </c>
      <c r="O16" s="3737">
        <f>'Основная продукция'!AG354</f>
        <v>20</v>
      </c>
      <c r="P16" s="3459">
        <f>'Основная продукция'!AG382</f>
        <v>0</v>
      </c>
      <c r="Q16" s="3459">
        <f>'Основная продукция'!AG410</f>
        <v>0</v>
      </c>
      <c r="R16" s="3459">
        <f>'Основная продукция'!AG438</f>
        <v>0</v>
      </c>
      <c r="S16" s="3737">
        <f>'Основная продукция'!AG466</f>
        <v>0</v>
      </c>
      <c r="T16" s="3459">
        <f>'Основная продукция'!AG494</f>
        <v>0</v>
      </c>
      <c r="U16" s="3720">
        <f>'Основная продукция'!AG522</f>
        <v>0</v>
      </c>
      <c r="V16" s="3913">
        <f t="shared" si="0"/>
        <v>120</v>
      </c>
    </row>
    <row r="17" spans="2:22" ht="25.5" customHeight="1">
      <c r="B17" s="3726" t="s">
        <v>667</v>
      </c>
      <c r="C17" s="3715">
        <f>'Основная продукция'!AG19</f>
        <v>0</v>
      </c>
      <c r="D17" s="3280">
        <f>'Основная продукция'!AG47</f>
        <v>0</v>
      </c>
      <c r="E17" s="3734">
        <f>'Основная продукция'!AG75</f>
        <v>2</v>
      </c>
      <c r="F17" s="3280">
        <f>'Основная продукция'!AG103</f>
        <v>0</v>
      </c>
      <c r="G17" s="3734">
        <f>'Основная продукция'!AG131</f>
        <v>4</v>
      </c>
      <c r="H17" s="3280">
        <f>'Основная продукция'!AG159</f>
        <v>1</v>
      </c>
      <c r="I17" s="3734">
        <f>'Основная продукция'!AG187</f>
        <v>0</v>
      </c>
      <c r="J17" s="3280">
        <f>'Основная продукция'!AG215</f>
        <v>0</v>
      </c>
      <c r="K17" s="3734">
        <f>'Основная продукция'!AG243</f>
        <v>0</v>
      </c>
      <c r="L17" s="3280">
        <f>'Основная продукция'!AG271</f>
        <v>0</v>
      </c>
      <c r="M17" s="3280">
        <f>'Основная продукция'!AG299</f>
        <v>0</v>
      </c>
      <c r="N17" s="3280">
        <f>'Основная продукция'!AG327</f>
        <v>3</v>
      </c>
      <c r="O17" s="3734">
        <f>'Основная продукция'!AG355</f>
        <v>1</v>
      </c>
      <c r="P17" s="3280">
        <f>'Основная продукция'!AG383</f>
        <v>0</v>
      </c>
      <c r="Q17" s="3280">
        <f>'Основная продукция'!AG411</f>
        <v>0</v>
      </c>
      <c r="R17" s="3280">
        <f>'Основная продукция'!AG439</f>
        <v>0</v>
      </c>
      <c r="S17" s="3734">
        <f>'Основная продукция'!AG467</f>
        <v>0</v>
      </c>
      <c r="T17" s="3280">
        <f>'Основная продукция'!AG495</f>
        <v>0</v>
      </c>
      <c r="U17" s="3717">
        <f>'Основная продукция'!AG523</f>
        <v>0</v>
      </c>
      <c r="V17" s="3910">
        <f t="shared" si="0"/>
        <v>11</v>
      </c>
    </row>
    <row r="18" spans="2:22" ht="25.5" customHeight="1" thickBot="1">
      <c r="B18" s="3727" t="s">
        <v>307</v>
      </c>
      <c r="C18" s="3712">
        <f>'Основная продукция'!AG20</f>
        <v>0</v>
      </c>
      <c r="D18" s="3713">
        <f>'Основная продукция'!AG48</f>
        <v>0</v>
      </c>
      <c r="E18" s="3735">
        <f>'Основная продукция'!AG76</f>
        <v>0</v>
      </c>
      <c r="F18" s="3713">
        <f>'Основная продукция'!AG104</f>
        <v>0</v>
      </c>
      <c r="G18" s="3735">
        <f>'Основная продукция'!AG132</f>
        <v>1</v>
      </c>
      <c r="H18" s="3713">
        <f>'Основная продукция'!AG160</f>
        <v>0</v>
      </c>
      <c r="I18" s="3735">
        <f>'Основная продукция'!AG188</f>
        <v>0</v>
      </c>
      <c r="J18" s="3713">
        <f>'Основная продукция'!AG216</f>
        <v>0</v>
      </c>
      <c r="K18" s="3735">
        <f>'Основная продукция'!AG244</f>
        <v>0</v>
      </c>
      <c r="L18" s="3713">
        <f>'Основная продукция'!AG272</f>
        <v>0</v>
      </c>
      <c r="M18" s="3713">
        <f>'Основная продукция'!AG300</f>
        <v>0</v>
      </c>
      <c r="N18" s="3713">
        <f>'Основная продукция'!AG328</f>
        <v>0</v>
      </c>
      <c r="O18" s="3735">
        <f>'Основная продукция'!AG356</f>
        <v>1</v>
      </c>
      <c r="P18" s="3713">
        <f>'Основная продукция'!AG384</f>
        <v>0</v>
      </c>
      <c r="Q18" s="3713">
        <f>'Основная продукция'!AG412</f>
        <v>0</v>
      </c>
      <c r="R18" s="3713">
        <f>'Основная продукция'!AG440</f>
        <v>0</v>
      </c>
      <c r="S18" s="3735">
        <f>'Основная продукция'!AG468</f>
        <v>0</v>
      </c>
      <c r="T18" s="3713">
        <f>'Основная продукция'!AG496</f>
        <v>0</v>
      </c>
      <c r="U18" s="3718">
        <f>'Основная продукция'!AG524</f>
        <v>0</v>
      </c>
      <c r="V18" s="3911">
        <f t="shared" si="0"/>
        <v>2</v>
      </c>
    </row>
    <row r="19" spans="2:22" ht="25.5" customHeight="1">
      <c r="B19" s="3726" t="s">
        <v>665</v>
      </c>
      <c r="C19" s="3715">
        <f>'Основная продукция'!AG21</f>
        <v>0</v>
      </c>
      <c r="D19" s="3280">
        <f>'Основная продукция'!AG49</f>
        <v>0</v>
      </c>
      <c r="E19" s="3734">
        <f>'Основная продукция'!AG77</f>
        <v>12</v>
      </c>
      <c r="F19" s="3280">
        <f>'Основная продукция'!AG105</f>
        <v>4</v>
      </c>
      <c r="G19" s="3734">
        <f>'Основная продукция'!AG133</f>
        <v>72</v>
      </c>
      <c r="H19" s="3280">
        <f>'Основная продукция'!AG161</f>
        <v>12</v>
      </c>
      <c r="I19" s="3734">
        <f>'Основная продукция'!AG189</f>
        <v>0</v>
      </c>
      <c r="J19" s="3280">
        <f>'Основная продукция'!AG217</f>
        <v>0</v>
      </c>
      <c r="K19" s="3734">
        <f>'Основная продукция'!AG245</f>
        <v>28</v>
      </c>
      <c r="L19" s="3280">
        <f>'Основная продукция'!AG273</f>
        <v>0</v>
      </c>
      <c r="M19" s="3280">
        <f>'Основная продукция'!AG301</f>
        <v>0</v>
      </c>
      <c r="N19" s="3280">
        <f>'Основная продукция'!AG329</f>
        <v>20</v>
      </c>
      <c r="O19" s="3734">
        <f>'Основная продукция'!AG357</f>
        <v>4</v>
      </c>
      <c r="P19" s="3280">
        <f>'Основная продукция'!AG385</f>
        <v>0</v>
      </c>
      <c r="Q19" s="3280">
        <f>'Основная продукция'!AG413</f>
        <v>0</v>
      </c>
      <c r="R19" s="3280">
        <f>'Основная продукция'!AG441</f>
        <v>0</v>
      </c>
      <c r="S19" s="3734">
        <f>'Основная продукция'!AG469</f>
        <v>24</v>
      </c>
      <c r="T19" s="3280">
        <f>'Основная продукция'!AG497</f>
        <v>0</v>
      </c>
      <c r="U19" s="3717">
        <f>'Основная продукция'!AG525</f>
        <v>0</v>
      </c>
      <c r="V19" s="3910">
        <f t="shared" ref="V19:V26" si="1">SUM(C19:U19)</f>
        <v>176</v>
      </c>
    </row>
    <row r="20" spans="2:22" ht="25.5" customHeight="1" thickBot="1">
      <c r="B20" s="3727" t="s">
        <v>666</v>
      </c>
      <c r="C20" s="3712">
        <f>'Основная продукция'!AG22</f>
        <v>0</v>
      </c>
      <c r="D20" s="3713">
        <f>'Основная продукция'!AG50</f>
        <v>0</v>
      </c>
      <c r="E20" s="3735">
        <f>'Основная продукция'!AG78</f>
        <v>32</v>
      </c>
      <c r="F20" s="3713">
        <f>'Основная продукция'!AG106</f>
        <v>20</v>
      </c>
      <c r="G20" s="3735">
        <f>'Основная продукция'!AG134</f>
        <v>48</v>
      </c>
      <c r="H20" s="3713">
        <f>'Основная продукция'!AG162</f>
        <v>52</v>
      </c>
      <c r="I20" s="3735">
        <f>'Основная продукция'!AG190</f>
        <v>0</v>
      </c>
      <c r="J20" s="3713">
        <f>'Основная продукция'!AG218</f>
        <v>0</v>
      </c>
      <c r="K20" s="3735">
        <f>'Основная продукция'!AG246</f>
        <v>20</v>
      </c>
      <c r="L20" s="3713">
        <f>'Основная продукция'!AG274</f>
        <v>0</v>
      </c>
      <c r="M20" s="3713">
        <f>'Основная продукция'!AG302</f>
        <v>0</v>
      </c>
      <c r="N20" s="3713">
        <f>'Основная продукция'!AG330</f>
        <v>57</v>
      </c>
      <c r="O20" s="3735">
        <f>'Основная продукция'!AG358</f>
        <v>16</v>
      </c>
      <c r="P20" s="3713">
        <f>'Основная продукция'!AG386</f>
        <v>0</v>
      </c>
      <c r="Q20" s="3713">
        <f>'Основная продукция'!AG414</f>
        <v>0</v>
      </c>
      <c r="R20" s="3713">
        <f>'Основная продукция'!AG442</f>
        <v>0</v>
      </c>
      <c r="S20" s="3735">
        <f>'Основная продукция'!AG470</f>
        <v>24</v>
      </c>
      <c r="T20" s="3713">
        <f>'Основная продукция'!AG498</f>
        <v>0</v>
      </c>
      <c r="U20" s="3718">
        <f>'Основная продукция'!AG526</f>
        <v>0</v>
      </c>
      <c r="V20" s="3911">
        <f t="shared" si="1"/>
        <v>269</v>
      </c>
    </row>
    <row r="21" spans="2:22" ht="25.5" customHeight="1">
      <c r="B21" s="3726" t="s">
        <v>815</v>
      </c>
      <c r="C21" s="3715">
        <f>'Основная продукция'!AG23</f>
        <v>0</v>
      </c>
      <c r="D21" s="3280">
        <f>'Основная продукция'!AG51</f>
        <v>0</v>
      </c>
      <c r="E21" s="3734">
        <f>'Основная продукция'!AG79</f>
        <v>17</v>
      </c>
      <c r="F21" s="3280">
        <f>'Основная продукция'!AG107</f>
        <v>5</v>
      </c>
      <c r="G21" s="3734">
        <f>'Основная продукция'!AG135</f>
        <v>5</v>
      </c>
      <c r="H21" s="3280">
        <f>'Основная продукция'!AG163</f>
        <v>0</v>
      </c>
      <c r="I21" s="3734">
        <f>'Основная продукция'!AG191</f>
        <v>0</v>
      </c>
      <c r="J21" s="3280">
        <f>'Основная продукция'!AG219</f>
        <v>0</v>
      </c>
      <c r="K21" s="3734">
        <f>'Основная продукция'!AG247</f>
        <v>5</v>
      </c>
      <c r="L21" s="3280">
        <f>'Основная продукция'!AG275</f>
        <v>0</v>
      </c>
      <c r="M21" s="3280">
        <f>'Основная продукция'!AG303</f>
        <v>0</v>
      </c>
      <c r="N21" s="3280">
        <f>'Основная продукция'!AG331</f>
        <v>10</v>
      </c>
      <c r="O21" s="3734">
        <f>'Основная продукция'!AG359</f>
        <v>5</v>
      </c>
      <c r="P21" s="3280">
        <f>'Основная продукция'!AG387</f>
        <v>0</v>
      </c>
      <c r="Q21" s="3280">
        <f>'Основная продукция'!AG415</f>
        <v>0</v>
      </c>
      <c r="R21" s="3280">
        <f>'Основная продукция'!AG443</f>
        <v>0</v>
      </c>
      <c r="S21" s="3734">
        <f>'Основная продукция'!AG471</f>
        <v>5</v>
      </c>
      <c r="T21" s="3280">
        <f>'Основная продукция'!AG499</f>
        <v>0</v>
      </c>
      <c r="U21" s="3717">
        <f>'Основная продукция'!AG527</f>
        <v>0</v>
      </c>
      <c r="V21" s="3910">
        <f t="shared" si="1"/>
        <v>52</v>
      </c>
    </row>
    <row r="22" spans="2:22" ht="25.5" customHeight="1" thickBot="1">
      <c r="B22" s="3727" t="s">
        <v>523</v>
      </c>
      <c r="C22" s="3712">
        <f>'Основная продукция'!AG24</f>
        <v>0</v>
      </c>
      <c r="D22" s="3713">
        <f>'Основная продукция'!AG52</f>
        <v>0</v>
      </c>
      <c r="E22" s="3735">
        <f>'Основная продукция'!AG80</f>
        <v>15</v>
      </c>
      <c r="F22" s="3713">
        <f>'Основная продукция'!AG108</f>
        <v>5</v>
      </c>
      <c r="G22" s="3735">
        <f>'Основная продукция'!AG136</f>
        <v>5</v>
      </c>
      <c r="H22" s="3713">
        <f>'Основная продукция'!AG164</f>
        <v>0</v>
      </c>
      <c r="I22" s="3735">
        <f>'Основная продукция'!AG192</f>
        <v>0</v>
      </c>
      <c r="J22" s="3713">
        <f>'Основная продукция'!AG220</f>
        <v>0</v>
      </c>
      <c r="K22" s="3735">
        <f>'Основная продукция'!AG248</f>
        <v>5</v>
      </c>
      <c r="L22" s="3713">
        <f>'Основная продукция'!AG276</f>
        <v>0</v>
      </c>
      <c r="M22" s="3713">
        <f>'Основная продукция'!AG304</f>
        <v>0</v>
      </c>
      <c r="N22" s="3713">
        <f>'Основная продукция'!AG332</f>
        <v>15</v>
      </c>
      <c r="O22" s="3735">
        <f>'Основная продукция'!AG360</f>
        <v>5</v>
      </c>
      <c r="P22" s="3713">
        <f>'Основная продукция'!AG388</f>
        <v>0</v>
      </c>
      <c r="Q22" s="3713">
        <f>'Основная продукция'!AG416</f>
        <v>0</v>
      </c>
      <c r="R22" s="3713">
        <f>'Основная продукция'!AG444</f>
        <v>0</v>
      </c>
      <c r="S22" s="3735">
        <f>'Основная продукция'!AG472</f>
        <v>5</v>
      </c>
      <c r="T22" s="3713">
        <f>'Основная продукция'!AG500</f>
        <v>0</v>
      </c>
      <c r="U22" s="3718">
        <f>'Основная продукция'!AG528</f>
        <v>0</v>
      </c>
      <c r="V22" s="3911">
        <f t="shared" si="1"/>
        <v>55</v>
      </c>
    </row>
    <row r="23" spans="2:22" ht="25.5" customHeight="1">
      <c r="B23" s="3730" t="s">
        <v>917</v>
      </c>
      <c r="C23" s="3714">
        <f>'Основная продукция'!AG25</f>
        <v>0</v>
      </c>
      <c r="D23" s="3281">
        <f>'Основная продукция'!AG53</f>
        <v>0</v>
      </c>
      <c r="E23" s="3738">
        <f>'Основная продукция'!AG81</f>
        <v>6</v>
      </c>
      <c r="F23" s="3281">
        <f>'Основная продукция'!AG109</f>
        <v>10</v>
      </c>
      <c r="G23" s="3738">
        <f>'Основная продукция'!AG137</f>
        <v>10</v>
      </c>
      <c r="H23" s="3281">
        <f>'Основная продукция'!AG165</f>
        <v>6</v>
      </c>
      <c r="I23" s="3738">
        <f>'Основная продукция'!AG193</f>
        <v>0</v>
      </c>
      <c r="J23" s="3281">
        <f>'Основная продукция'!AG221</f>
        <v>0</v>
      </c>
      <c r="K23" s="3738">
        <f>'Основная продукция'!AG249</f>
        <v>5</v>
      </c>
      <c r="L23" s="3281">
        <f>'Основная продукция'!AG277</f>
        <v>0</v>
      </c>
      <c r="M23" s="3281">
        <f>'Основная продукция'!AG305</f>
        <v>0</v>
      </c>
      <c r="N23" s="3281">
        <f>'Основная продукция'!AG333</f>
        <v>3</v>
      </c>
      <c r="O23" s="3738">
        <f>'Основная продукция'!AG361</f>
        <v>2</v>
      </c>
      <c r="P23" s="3281">
        <f>'Основная продукция'!AG389</f>
        <v>0</v>
      </c>
      <c r="Q23" s="3281">
        <f>'Основная продукция'!AG417</f>
        <v>0</v>
      </c>
      <c r="R23" s="3281">
        <f>'Основная продукция'!AG445</f>
        <v>0</v>
      </c>
      <c r="S23" s="3738">
        <f>'Основная продукция'!AG473</f>
        <v>15</v>
      </c>
      <c r="T23" s="3281">
        <f>'Основная продукция'!AG501</f>
        <v>0</v>
      </c>
      <c r="U23" s="3721">
        <f>'Основная продукция'!AG529</f>
        <v>0</v>
      </c>
      <c r="V23" s="3914">
        <f t="shared" si="1"/>
        <v>57</v>
      </c>
    </row>
    <row r="24" spans="2:22" ht="25.5" customHeight="1">
      <c r="B24" s="3731" t="s">
        <v>918</v>
      </c>
      <c r="C24" s="3711">
        <f>'Основная продукция'!AG26</f>
        <v>0</v>
      </c>
      <c r="D24" s="3227">
        <f>'Основная продукция'!AG54</f>
        <v>0</v>
      </c>
      <c r="E24" s="3736">
        <f>'Основная продукция'!AG82</f>
        <v>3</v>
      </c>
      <c r="F24" s="3227">
        <f>'Основная продукция'!AG110</f>
        <v>5</v>
      </c>
      <c r="G24" s="3736">
        <f>'Основная продукция'!AG138</f>
        <v>10</v>
      </c>
      <c r="H24" s="3227">
        <f>'Основная продукция'!AG166</f>
        <v>0</v>
      </c>
      <c r="I24" s="3736">
        <f>'Основная продукция'!AG194</f>
        <v>0</v>
      </c>
      <c r="J24" s="3227">
        <f>'Основная продукция'!AG222</f>
        <v>0</v>
      </c>
      <c r="K24" s="3736">
        <f>'Основная продукция'!AG250</f>
        <v>0</v>
      </c>
      <c r="L24" s="3227">
        <f>'Основная продукция'!AG278</f>
        <v>0</v>
      </c>
      <c r="M24" s="3227">
        <f>'Основная продукция'!AG306</f>
        <v>0</v>
      </c>
      <c r="N24" s="3227">
        <f>'Основная продукция'!AG334</f>
        <v>4</v>
      </c>
      <c r="O24" s="3736">
        <f>'Основная продукция'!AG362</f>
        <v>0</v>
      </c>
      <c r="P24" s="3227">
        <f>'Основная продукция'!AG390</f>
        <v>0</v>
      </c>
      <c r="Q24" s="3227">
        <f>'Основная продукция'!AG418</f>
        <v>0</v>
      </c>
      <c r="R24" s="3227">
        <f>'Основная продукция'!AG446</f>
        <v>0</v>
      </c>
      <c r="S24" s="3736">
        <f>'Основная продукция'!AG474</f>
        <v>5</v>
      </c>
      <c r="T24" s="3227">
        <f>'Основная продукция'!AG502</f>
        <v>0</v>
      </c>
      <c r="U24" s="3719">
        <f>'Основная продукция'!AG530</f>
        <v>0</v>
      </c>
      <c r="V24" s="3912">
        <f t="shared" si="1"/>
        <v>27</v>
      </c>
    </row>
    <row r="25" spans="2:22" ht="25.5" customHeight="1">
      <c r="B25" s="3731" t="s">
        <v>919</v>
      </c>
      <c r="C25" s="3711">
        <f>'Основная продукция'!AG27</f>
        <v>0</v>
      </c>
      <c r="D25" s="3227">
        <f>'Основная продукция'!AG55</f>
        <v>0</v>
      </c>
      <c r="E25" s="3736">
        <f>'Основная продукция'!AG83</f>
        <v>14</v>
      </c>
      <c r="F25" s="3227">
        <f>'Основная продукция'!AG111</f>
        <v>20</v>
      </c>
      <c r="G25" s="3736">
        <f>'Основная продукция'!AG139</f>
        <v>20</v>
      </c>
      <c r="H25" s="3227">
        <f>'Основная продукция'!AG167</f>
        <v>0</v>
      </c>
      <c r="I25" s="3736">
        <f>'Основная продукция'!AG195</f>
        <v>0</v>
      </c>
      <c r="J25" s="3227">
        <f>'Основная продукция'!AG223</f>
        <v>0</v>
      </c>
      <c r="K25" s="3736">
        <f>'Основная продукция'!AG251</f>
        <v>10</v>
      </c>
      <c r="L25" s="3227">
        <f>'Основная продукция'!AG279</f>
        <v>0</v>
      </c>
      <c r="M25" s="3227">
        <f>'Основная продукция'!AG307</f>
        <v>0</v>
      </c>
      <c r="N25" s="3227">
        <f>'Основная продукция'!AG335</f>
        <v>0</v>
      </c>
      <c r="O25" s="3736">
        <f>'Основная продукция'!AG363</f>
        <v>15</v>
      </c>
      <c r="P25" s="3227">
        <f>'Основная продукция'!AG391</f>
        <v>0</v>
      </c>
      <c r="Q25" s="3227">
        <f>'Основная продукция'!AG419</f>
        <v>0</v>
      </c>
      <c r="R25" s="3227">
        <f>'Основная продукция'!AG447</f>
        <v>0</v>
      </c>
      <c r="S25" s="3736">
        <f>'Основная продукция'!AG475</f>
        <v>30</v>
      </c>
      <c r="T25" s="3227">
        <f>'Основная продукция'!AG503</f>
        <v>0</v>
      </c>
      <c r="U25" s="3719">
        <f>'Основная продукция'!AG531</f>
        <v>0</v>
      </c>
      <c r="V25" s="3912">
        <f t="shared" si="1"/>
        <v>109</v>
      </c>
    </row>
    <row r="26" spans="2:22" ht="25.5" customHeight="1" thickBot="1">
      <c r="B26" s="3732" t="s">
        <v>920</v>
      </c>
      <c r="C26" s="3712">
        <f>'Основная продукция'!AG28</f>
        <v>0</v>
      </c>
      <c r="D26" s="3713">
        <f>'Основная продукция'!AG56</f>
        <v>0</v>
      </c>
      <c r="E26" s="3735">
        <f>'Основная продукция'!AG84</f>
        <v>12</v>
      </c>
      <c r="F26" s="3713">
        <f>'Основная продукция'!AG112</f>
        <v>15</v>
      </c>
      <c r="G26" s="3735">
        <f>'Основная продукция'!AG140</f>
        <v>30</v>
      </c>
      <c r="H26" s="3713">
        <f>'Основная продукция'!AG168</f>
        <v>42</v>
      </c>
      <c r="I26" s="3735">
        <f>'Основная продукция'!AG196</f>
        <v>0</v>
      </c>
      <c r="J26" s="3713">
        <f>'Основная продукция'!AG224</f>
        <v>0</v>
      </c>
      <c r="K26" s="3735">
        <f>'Основная продукция'!AG252</f>
        <v>0</v>
      </c>
      <c r="L26" s="3713">
        <f>'Основная продукция'!AG280</f>
        <v>0</v>
      </c>
      <c r="M26" s="3713">
        <f>'Основная продукция'!AG308</f>
        <v>0</v>
      </c>
      <c r="N26" s="3713">
        <f>'Основная продукция'!AG336</f>
        <v>11</v>
      </c>
      <c r="O26" s="3735">
        <f>'Основная продукция'!AG364</f>
        <v>29</v>
      </c>
      <c r="P26" s="3713">
        <f>'Основная продукция'!AG392</f>
        <v>0</v>
      </c>
      <c r="Q26" s="3713">
        <f>'Основная продукция'!AG420</f>
        <v>0</v>
      </c>
      <c r="R26" s="3713">
        <f>'Основная продукция'!AG448</f>
        <v>0</v>
      </c>
      <c r="S26" s="3735">
        <f>'Основная продукция'!AG476</f>
        <v>15</v>
      </c>
      <c r="T26" s="3713">
        <f>'Основная продукция'!AG504</f>
        <v>0</v>
      </c>
      <c r="U26" s="3718">
        <f>'Основная продукция'!AG532</f>
        <v>0</v>
      </c>
      <c r="V26" s="3911">
        <f t="shared" si="1"/>
        <v>154</v>
      </c>
    </row>
    <row r="27" spans="2:22" ht="23.25" customHeight="1"/>
    <row r="28" spans="2:22" ht="22.5" customHeight="1"/>
    <row r="29" spans="2:22" ht="23.25" customHeight="1"/>
  </sheetData>
  <mergeCells count="4">
    <mergeCell ref="B1:E1"/>
    <mergeCell ref="F1:O1"/>
    <mergeCell ref="Q1:S1"/>
    <mergeCell ref="T1:U1"/>
  </mergeCells>
  <pageMargins left="1.1811023622047245" right="0" top="0" bottom="0" header="0" footer="0"/>
  <pageSetup paperSize="9" scale="80" orientation="landscape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B1:AF26"/>
  <sheetViews>
    <sheetView view="pageLayout" workbookViewId="0">
      <selection activeCell="AH14" sqref="AH14"/>
    </sheetView>
  </sheetViews>
  <sheetFormatPr defaultRowHeight="12.75"/>
  <cols>
    <col min="2" max="2" width="9.7109375" customWidth="1"/>
    <col min="3" max="8" width="8.42578125" customWidth="1"/>
    <col min="9" max="10" width="8.42578125" hidden="1" customWidth="1"/>
    <col min="11" max="19" width="8.42578125" customWidth="1"/>
    <col min="20" max="22" width="6.85546875" hidden="1" customWidth="1"/>
    <col min="24" max="24" width="9.7109375" customWidth="1"/>
    <col min="25" max="32" width="8.42578125" customWidth="1"/>
    <col min="33" max="43" width="7" customWidth="1"/>
  </cols>
  <sheetData>
    <row r="1" spans="2:32" ht="13.5" thickBot="1">
      <c r="B1" s="3995">
        <f>'Основная продукция'!B2</f>
        <v>44606</v>
      </c>
      <c r="C1" s="3996"/>
      <c r="D1" s="3996"/>
      <c r="E1" s="3996"/>
      <c r="F1" s="3994" t="s">
        <v>680</v>
      </c>
      <c r="G1" s="3994"/>
      <c r="H1" s="3994"/>
      <c r="I1" s="3994"/>
      <c r="J1" s="3994"/>
      <c r="K1" s="3994"/>
      <c r="L1" s="3994"/>
      <c r="M1" s="3994"/>
      <c r="N1" s="3994"/>
      <c r="O1" s="3994"/>
      <c r="P1" s="3994"/>
      <c r="Q1" s="3997" t="str">
        <f>'Основная продукция'!AP2</f>
        <v>Ночь</v>
      </c>
      <c r="R1" s="3996"/>
      <c r="S1" s="3996"/>
      <c r="T1" s="5510"/>
      <c r="U1" s="4870"/>
      <c r="V1" s="4870"/>
      <c r="X1" s="3998">
        <f>B1</f>
        <v>44606</v>
      </c>
      <c r="Y1" s="3998"/>
      <c r="Z1" s="3994" t="s">
        <v>461</v>
      </c>
      <c r="AA1" s="3994"/>
      <c r="AB1" s="3994"/>
      <c r="AC1" s="3994"/>
      <c r="AD1" s="3994"/>
      <c r="AE1" s="3993" t="str">
        <f>Q1</f>
        <v>Ночь</v>
      </c>
      <c r="AF1" s="3994"/>
    </row>
    <row r="2" spans="2:32" ht="27" customHeight="1" thickBot="1">
      <c r="B2" s="2412"/>
      <c r="C2" s="2418" t="s">
        <v>668</v>
      </c>
      <c r="D2" s="2419" t="s">
        <v>674</v>
      </c>
      <c r="E2" s="2418" t="s">
        <v>673</v>
      </c>
      <c r="F2" s="2419" t="s">
        <v>82</v>
      </c>
      <c r="G2" s="2418" t="s">
        <v>226</v>
      </c>
      <c r="H2" s="2419" t="s">
        <v>669</v>
      </c>
      <c r="I2" s="2418" t="s">
        <v>85</v>
      </c>
      <c r="J2" s="2418" t="s">
        <v>86</v>
      </c>
      <c r="K2" s="2418" t="s">
        <v>390</v>
      </c>
      <c r="L2" s="2419" t="s">
        <v>670</v>
      </c>
      <c r="M2" s="2418" t="s">
        <v>89</v>
      </c>
      <c r="N2" s="2419" t="s">
        <v>675</v>
      </c>
      <c r="O2" s="2418" t="s">
        <v>671</v>
      </c>
      <c r="P2" s="2419" t="s">
        <v>672</v>
      </c>
      <c r="Q2" s="2418" t="s">
        <v>92</v>
      </c>
      <c r="R2" s="2419" t="s">
        <v>676</v>
      </c>
      <c r="S2" s="2420" t="s">
        <v>542</v>
      </c>
      <c r="T2" s="2406" t="s">
        <v>677</v>
      </c>
      <c r="U2" s="2389" t="s">
        <v>678</v>
      </c>
      <c r="V2" s="2389" t="s">
        <v>679</v>
      </c>
      <c r="X2" s="2412"/>
      <c r="Y2" s="2413" t="s">
        <v>681</v>
      </c>
      <c r="Z2" s="2414" t="s">
        <v>682</v>
      </c>
      <c r="AA2" s="2413" t="s">
        <v>683</v>
      </c>
      <c r="AB2" s="2414" t="s">
        <v>514</v>
      </c>
      <c r="AC2" s="2413" t="s">
        <v>598</v>
      </c>
      <c r="AD2" s="2414" t="s">
        <v>597</v>
      </c>
      <c r="AE2" s="2413" t="s">
        <v>684</v>
      </c>
      <c r="AF2" s="2421" t="s">
        <v>685</v>
      </c>
    </row>
    <row r="3" spans="2:32" ht="22.5" customHeight="1">
      <c r="B3" s="2402" t="s">
        <v>2</v>
      </c>
      <c r="C3" s="2391">
        <f>'Основная продукция'!AP5</f>
        <v>0</v>
      </c>
      <c r="D3" s="2392"/>
      <c r="E3" s="2391"/>
      <c r="F3" s="2392"/>
      <c r="G3" s="2391">
        <f>'Основная продукция'!AP117</f>
        <v>0</v>
      </c>
      <c r="H3" s="2392">
        <f>'Основная продукция'!AP145</f>
        <v>0</v>
      </c>
      <c r="I3" s="2392">
        <f>'Основная продукция'!AG173</f>
        <v>0</v>
      </c>
      <c r="J3" s="2392">
        <f>'Основная продукция'!AG201</f>
        <v>0</v>
      </c>
      <c r="K3" s="2391">
        <f>'Основная продукция'!AP229</f>
        <v>0</v>
      </c>
      <c r="L3" s="2392"/>
      <c r="M3" s="2391"/>
      <c r="N3" s="2392">
        <f>'Основная продукция'!AP313</f>
        <v>0</v>
      </c>
      <c r="O3" s="2391"/>
      <c r="P3" s="2392"/>
      <c r="Q3" s="2391"/>
      <c r="R3" s="2392"/>
      <c r="S3" s="2393"/>
      <c r="T3" s="2387" t="e">
        <f>'Основная продукция'!#REF!</f>
        <v>#REF!</v>
      </c>
      <c r="U3" s="2386" t="e">
        <f>'Основная продукция'!#REF!</f>
        <v>#REF!</v>
      </c>
      <c r="V3" s="2390" t="e">
        <f>'Основная продукция'!#REF!</f>
        <v>#REF!</v>
      </c>
      <c r="X3" s="2402" t="s">
        <v>455</v>
      </c>
      <c r="Y3" s="2391">
        <f>'Оз Основная продукция'!AK6</f>
        <v>0</v>
      </c>
      <c r="Z3" s="2392">
        <f>'Оз Основная продукция'!AK24</f>
        <v>0</v>
      </c>
      <c r="AA3" s="2391"/>
      <c r="AB3" s="2392"/>
      <c r="AC3" s="2391"/>
      <c r="AD3" s="2392">
        <f>'Оз Основная продукция'!AK96</f>
        <v>0</v>
      </c>
      <c r="AE3" s="2391">
        <f>'Оз Основная продукция'!AK114</f>
        <v>0</v>
      </c>
      <c r="AF3" s="2408">
        <f>'Оз Основная продукция'!AK132</f>
        <v>0</v>
      </c>
    </row>
    <row r="4" spans="2:32" ht="22.5" customHeight="1">
      <c r="B4" s="2403" t="s">
        <v>12</v>
      </c>
      <c r="C4" s="2394">
        <f>'Основная продукция'!AP6</f>
        <v>0</v>
      </c>
      <c r="D4" s="2388"/>
      <c r="E4" s="2394"/>
      <c r="F4" s="2388"/>
      <c r="G4" s="2394">
        <f>'Основная продукция'!AP118</f>
        <v>0</v>
      </c>
      <c r="H4" s="2388">
        <f>'Основная продукция'!AP146</f>
        <v>0</v>
      </c>
      <c r="I4" s="2388" t="e">
        <f>'Основная продукция'!#REF!</f>
        <v>#REF!</v>
      </c>
      <c r="J4" s="2388">
        <f>'Основная продукция'!AG202</f>
        <v>0</v>
      </c>
      <c r="K4" s="2394">
        <f>'Основная продукция'!AP230</f>
        <v>0</v>
      </c>
      <c r="L4" s="2388"/>
      <c r="M4" s="2394"/>
      <c r="N4" s="2388">
        <f>'Основная продукция'!AP314</f>
        <v>0</v>
      </c>
      <c r="O4" s="2394"/>
      <c r="P4" s="2388"/>
      <c r="Q4" s="2394"/>
      <c r="R4" s="2388"/>
      <c r="S4" s="2395"/>
      <c r="T4" s="2387" t="e">
        <f>'Основная продукция'!#REF!</f>
        <v>#REF!</v>
      </c>
      <c r="U4" s="2386" t="e">
        <f>'Основная продукция'!#REF!</f>
        <v>#REF!</v>
      </c>
      <c r="V4" s="2390" t="e">
        <f>'Основная продукция'!#REF!</f>
        <v>#REF!</v>
      </c>
      <c r="X4" s="2403" t="s">
        <v>24</v>
      </c>
      <c r="Y4" s="2394">
        <f>'Оз Основная продукция'!AK7</f>
        <v>0</v>
      </c>
      <c r="Z4" s="2388">
        <f>'Оз Основная продукция'!AK25</f>
        <v>0</v>
      </c>
      <c r="AA4" s="2394"/>
      <c r="AB4" s="2388"/>
      <c r="AC4" s="2394"/>
      <c r="AD4" s="2388">
        <f>'Оз Основная продукция'!AK97</f>
        <v>0</v>
      </c>
      <c r="AE4" s="2394">
        <f>'Оз Основная продукция'!AK115</f>
        <v>0</v>
      </c>
      <c r="AF4" s="1629">
        <f>'Оз Основная продукция'!AK133</f>
        <v>0</v>
      </c>
    </row>
    <row r="5" spans="2:32" ht="22.5" customHeight="1">
      <c r="B5" s="2403" t="s">
        <v>652</v>
      </c>
      <c r="C5" s="2394">
        <f>'Основная продукция'!AP7</f>
        <v>0</v>
      </c>
      <c r="D5" s="2388"/>
      <c r="E5" s="2394"/>
      <c r="F5" s="2388"/>
      <c r="G5" s="2394">
        <f>'Основная продукция'!AP119</f>
        <v>0</v>
      </c>
      <c r="H5" s="2388">
        <f>'Основная продукция'!AP147</f>
        <v>0</v>
      </c>
      <c r="I5" s="2388">
        <f>'Основная продукция'!AG174</f>
        <v>0</v>
      </c>
      <c r="J5" s="2388">
        <f>'Основная продукция'!AG203</f>
        <v>0</v>
      </c>
      <c r="K5" s="2394">
        <f>'Основная продукция'!AP231</f>
        <v>0</v>
      </c>
      <c r="L5" s="2388"/>
      <c r="M5" s="2394"/>
      <c r="N5" s="2388">
        <f>'Основная продукция'!AP315</f>
        <v>0</v>
      </c>
      <c r="O5" s="2394"/>
      <c r="P5" s="2388"/>
      <c r="Q5" s="2394"/>
      <c r="R5" s="2388"/>
      <c r="S5" s="2395"/>
      <c r="T5" s="2387" t="e">
        <f>'Основная продукция'!#REF!</f>
        <v>#REF!</v>
      </c>
      <c r="U5" s="2386" t="e">
        <f>'Основная продукция'!#REF!</f>
        <v>#REF!</v>
      </c>
      <c r="V5" s="2390" t="e">
        <f>'Основная продукция'!#REF!</f>
        <v>#REF!</v>
      </c>
      <c r="X5" s="2403" t="s">
        <v>686</v>
      </c>
      <c r="Y5" s="2394">
        <f>'Оз Основная продукция'!AK8</f>
        <v>0</v>
      </c>
      <c r="Z5" s="2388">
        <f>'Оз Основная продукция'!AK26</f>
        <v>0</v>
      </c>
      <c r="AA5" s="2394"/>
      <c r="AB5" s="2388"/>
      <c r="AC5" s="2394"/>
      <c r="AD5" s="2388">
        <f>'Оз Основная продукция'!AK98</f>
        <v>0</v>
      </c>
      <c r="AE5" s="2394">
        <f>'Оз Основная продукция'!AK116</f>
        <v>0</v>
      </c>
      <c r="AF5" s="1629">
        <f>'Оз Основная продукция'!AK134</f>
        <v>0</v>
      </c>
    </row>
    <row r="6" spans="2:32" ht="22.5" customHeight="1" thickBot="1">
      <c r="B6" s="2403" t="s">
        <v>653</v>
      </c>
      <c r="C6" s="2394">
        <f>'Основная продукция'!AP8</f>
        <v>0</v>
      </c>
      <c r="D6" s="2388"/>
      <c r="E6" s="2394"/>
      <c r="F6" s="2388"/>
      <c r="G6" s="2394">
        <f>'Основная продукция'!AP120</f>
        <v>0</v>
      </c>
      <c r="H6" s="2388">
        <f>'Основная продукция'!AP148</f>
        <v>0</v>
      </c>
      <c r="I6" s="2388">
        <f>'Основная продукция'!AG175</f>
        <v>0</v>
      </c>
      <c r="J6" s="2388">
        <f>'Основная продукция'!AG204</f>
        <v>0</v>
      </c>
      <c r="K6" s="2394">
        <f>'Основная продукция'!AP232</f>
        <v>0</v>
      </c>
      <c r="L6" s="2388"/>
      <c r="M6" s="2394"/>
      <c r="N6" s="2388">
        <f>'Основная продукция'!AP316</f>
        <v>0</v>
      </c>
      <c r="O6" s="2394"/>
      <c r="P6" s="2388"/>
      <c r="Q6" s="2394"/>
      <c r="R6" s="2388"/>
      <c r="S6" s="2395"/>
      <c r="T6" s="2387" t="e">
        <f>'Основная продукция'!#REF!</f>
        <v>#REF!</v>
      </c>
      <c r="U6" s="2386" t="e">
        <f>'Основная продукция'!#REF!</f>
        <v>#REF!</v>
      </c>
      <c r="V6" s="2390" t="e">
        <f>'Основная продукция'!#REF!</f>
        <v>#REF!</v>
      </c>
      <c r="X6" s="2404" t="s">
        <v>457</v>
      </c>
      <c r="Y6" s="2396">
        <f>'Оз Основная продукция'!AK9</f>
        <v>0</v>
      </c>
      <c r="Z6" s="2397">
        <f>'Оз Основная продукция'!AK27</f>
        <v>0</v>
      </c>
      <c r="AA6" s="2411"/>
      <c r="AB6" s="2410"/>
      <c r="AC6" s="2411"/>
      <c r="AD6" s="2397">
        <f>'Оз Основная продукция'!AK99</f>
        <v>0</v>
      </c>
      <c r="AE6" s="2396">
        <f>'Оз Основная продукция'!AK117</f>
        <v>0</v>
      </c>
      <c r="AF6" s="2415">
        <f>'Оз Основная продукция'!AK135</f>
        <v>0</v>
      </c>
    </row>
    <row r="7" spans="2:32" ht="22.5" customHeight="1" thickBot="1">
      <c r="B7" s="2404" t="s">
        <v>654</v>
      </c>
      <c r="C7" s="2396">
        <f>'Основная продукция'!AP9</f>
        <v>0</v>
      </c>
      <c r="D7" s="2397"/>
      <c r="E7" s="2396"/>
      <c r="F7" s="2397"/>
      <c r="G7" s="2396">
        <f>'Основная продукция'!AP121</f>
        <v>0</v>
      </c>
      <c r="H7" s="2397">
        <f>'Основная продукция'!AP149</f>
        <v>0</v>
      </c>
      <c r="I7" s="2397" t="e">
        <f>'Основная продукция'!#REF!</f>
        <v>#REF!</v>
      </c>
      <c r="J7" s="2397">
        <f>'Основная продукция'!AG205</f>
        <v>0</v>
      </c>
      <c r="K7" s="2396">
        <f>'Основная продукция'!AP233</f>
        <v>0</v>
      </c>
      <c r="L7" s="2397"/>
      <c r="M7" s="2396"/>
      <c r="N7" s="2397">
        <f>'Основная продукция'!AP317</f>
        <v>0</v>
      </c>
      <c r="O7" s="2396"/>
      <c r="P7" s="2397"/>
      <c r="Q7" s="2396"/>
      <c r="R7" s="2397"/>
      <c r="S7" s="2398"/>
      <c r="T7" s="2387" t="e">
        <f>'Основная продукция'!#REF!</f>
        <v>#REF!</v>
      </c>
      <c r="U7" s="2386" t="e">
        <f>'Основная продукция'!#REF!</f>
        <v>#REF!</v>
      </c>
      <c r="V7" s="2390" t="e">
        <f>'Основная продукция'!#REF!</f>
        <v>#REF!</v>
      </c>
      <c r="X7" s="2402" t="s">
        <v>476</v>
      </c>
      <c r="Y7" s="2391">
        <f>'Оз Основная продукция'!AM10</f>
        <v>0</v>
      </c>
      <c r="Z7" s="2392">
        <f>'Оз Основная продукция'!AM28</f>
        <v>0</v>
      </c>
      <c r="AA7" s="2391"/>
      <c r="AB7" s="2392"/>
      <c r="AC7" s="2391"/>
      <c r="AD7" s="2392">
        <f>'Оз Основная продукция'!AM100</f>
        <v>0</v>
      </c>
      <c r="AE7" s="2391">
        <f>'Оз Основная продукция'!AM118</f>
        <v>0</v>
      </c>
      <c r="AF7" s="2408">
        <f>'Оз Основная продукция'!AM136</f>
        <v>0</v>
      </c>
    </row>
    <row r="8" spans="2:32" ht="22.5" customHeight="1" thickBot="1">
      <c r="B8" s="2402" t="s">
        <v>3</v>
      </c>
      <c r="C8" s="2391">
        <f>'Основная продукция'!AP11</f>
        <v>0</v>
      </c>
      <c r="D8" s="2392"/>
      <c r="E8" s="2391"/>
      <c r="F8" s="2392"/>
      <c r="G8" s="2391">
        <f>'Основная продукция'!AP123</f>
        <v>0</v>
      </c>
      <c r="H8" s="2392">
        <f>'Основная продукция'!AP151</f>
        <v>0</v>
      </c>
      <c r="I8" s="2392">
        <f>'Основная продукция'!AG177</f>
        <v>0</v>
      </c>
      <c r="J8" s="2392">
        <f>'Основная продукция'!AG207</f>
        <v>0</v>
      </c>
      <c r="K8" s="2391">
        <f>'Основная продукция'!AP235</f>
        <v>0</v>
      </c>
      <c r="L8" s="2392"/>
      <c r="M8" s="2391"/>
      <c r="N8" s="2392">
        <f>'Основная продукция'!AP319</f>
        <v>0</v>
      </c>
      <c r="O8" s="2391"/>
      <c r="P8" s="2392"/>
      <c r="Q8" s="2391"/>
      <c r="R8" s="2392"/>
      <c r="S8" s="2393"/>
      <c r="T8" s="2387" t="e">
        <f>'Основная продукция'!#REF!</f>
        <v>#REF!</v>
      </c>
      <c r="U8" s="2386" t="e">
        <f>'Основная продукция'!#REF!</f>
        <v>#REF!</v>
      </c>
      <c r="V8" s="2390" t="e">
        <f>'Основная продукция'!#REF!</f>
        <v>#REF!</v>
      </c>
      <c r="X8" s="2409" t="s">
        <v>500</v>
      </c>
      <c r="Y8" s="2396">
        <f>'Оз Основная продукция'!AM11</f>
        <v>0</v>
      </c>
      <c r="Z8" s="2397">
        <f>'Оз Основная продукция'!AM29</f>
        <v>0</v>
      </c>
      <c r="AA8" s="2411"/>
      <c r="AB8" s="2410"/>
      <c r="AC8" s="2411"/>
      <c r="AD8" s="2397">
        <f>'Оз Основная продукция'!AM101</f>
        <v>0</v>
      </c>
      <c r="AE8" s="2396">
        <f>'Оз Основная продукция'!AM119</f>
        <v>0</v>
      </c>
      <c r="AF8" s="2415">
        <f>'Оз Основная продукция'!AM137</f>
        <v>0</v>
      </c>
    </row>
    <row r="9" spans="2:32" ht="22.5" customHeight="1">
      <c r="B9" s="2403" t="s">
        <v>655</v>
      </c>
      <c r="C9" s="2394">
        <f>'Основная продукция'!AP12</f>
        <v>0</v>
      </c>
      <c r="D9" s="2388"/>
      <c r="E9" s="2394"/>
      <c r="F9" s="2388"/>
      <c r="G9" s="2394">
        <f>'Основная продукция'!AP124</f>
        <v>0</v>
      </c>
      <c r="H9" s="2388">
        <f>'Основная продукция'!AP152</f>
        <v>0</v>
      </c>
      <c r="I9" s="2388">
        <f>'Основная продукция'!AG178</f>
        <v>0</v>
      </c>
      <c r="J9" s="2388">
        <f>'Основная продукция'!AG208</f>
        <v>0</v>
      </c>
      <c r="K9" s="2394">
        <f>'Основная продукция'!AP236</f>
        <v>0</v>
      </c>
      <c r="L9" s="2388"/>
      <c r="M9" s="2394"/>
      <c r="N9" s="2388">
        <f>'Основная продукция'!AP320</f>
        <v>0</v>
      </c>
      <c r="O9" s="2394"/>
      <c r="P9" s="2388"/>
      <c r="Q9" s="2394"/>
      <c r="R9" s="2388"/>
      <c r="S9" s="2395"/>
      <c r="T9" s="2387" t="e">
        <f>'Основная продукция'!#REF!</f>
        <v>#REF!</v>
      </c>
      <c r="U9" s="2386" t="e">
        <f>'Основная продукция'!#REF!</f>
        <v>#REF!</v>
      </c>
      <c r="V9" s="2390" t="e">
        <f>'Основная продукция'!#REF!</f>
        <v>#REF!</v>
      </c>
    </row>
    <row r="10" spans="2:32" ht="22.5" customHeight="1" thickBot="1">
      <c r="B10" s="2404" t="s">
        <v>4</v>
      </c>
      <c r="C10" s="2396">
        <f>'Основная продукция'!AP13</f>
        <v>0</v>
      </c>
      <c r="D10" s="2397"/>
      <c r="E10" s="2396"/>
      <c r="F10" s="2397"/>
      <c r="G10" s="2396">
        <f>'Основная продукция'!AP125</f>
        <v>0</v>
      </c>
      <c r="H10" s="2397">
        <f>'Основная продукция'!AP153</f>
        <v>0</v>
      </c>
      <c r="I10" s="2397">
        <f>'Основная продукция'!AG179</f>
        <v>0</v>
      </c>
      <c r="J10" s="2397">
        <f>'Основная продукция'!AG209</f>
        <v>0</v>
      </c>
      <c r="K10" s="2396">
        <f>'Основная продукция'!AP237</f>
        <v>0</v>
      </c>
      <c r="L10" s="2397"/>
      <c r="M10" s="2396"/>
      <c r="N10" s="2397">
        <f>'Основная продукция'!AP321</f>
        <v>0</v>
      </c>
      <c r="O10" s="2396"/>
      <c r="P10" s="2397"/>
      <c r="Q10" s="2396"/>
      <c r="R10" s="2397"/>
      <c r="S10" s="2398"/>
      <c r="T10" s="2387" t="e">
        <f>'Основная продукция'!#REF!</f>
        <v>#REF!</v>
      </c>
      <c r="U10" s="2386" t="e">
        <f>'Основная продукция'!#REF!</f>
        <v>#REF!</v>
      </c>
      <c r="V10" s="2390" t="e">
        <f>'Основная продукция'!#REF!</f>
        <v>#REF!</v>
      </c>
    </row>
    <row r="11" spans="2:32" ht="22.5" customHeight="1">
      <c r="B11" s="2402" t="s">
        <v>30</v>
      </c>
      <c r="C11" s="2391">
        <f>'Основная продукция'!AP15</f>
        <v>0</v>
      </c>
      <c r="D11" s="2392"/>
      <c r="E11" s="2391"/>
      <c r="F11" s="2392"/>
      <c r="G11" s="2391">
        <f>'Основная продукция'!AP127</f>
        <v>0</v>
      </c>
      <c r="H11" s="2392">
        <f>'Основная продукция'!AP155</f>
        <v>0</v>
      </c>
      <c r="I11" s="2392">
        <f>'Основная продукция'!AG182</f>
        <v>0</v>
      </c>
      <c r="J11" s="2392">
        <f>'Основная продукция'!AG211</f>
        <v>0</v>
      </c>
      <c r="K11" s="2391">
        <f>'Основная продукция'!AP239</f>
        <v>0</v>
      </c>
      <c r="L11" s="2392"/>
      <c r="M11" s="2391"/>
      <c r="N11" s="2392">
        <f>'Основная продукция'!AP323</f>
        <v>0</v>
      </c>
      <c r="O11" s="2391"/>
      <c r="P11" s="2392"/>
      <c r="Q11" s="2391"/>
      <c r="R11" s="2392"/>
      <c r="S11" s="2393"/>
      <c r="T11" s="2387" t="e">
        <f>'Основная продукция'!#REF!</f>
        <v>#REF!</v>
      </c>
      <c r="U11" s="2386" t="e">
        <f>'Основная продукция'!#REF!</f>
        <v>#REF!</v>
      </c>
      <c r="V11" s="2390" t="e">
        <f>'Основная продукция'!#REF!</f>
        <v>#REF!</v>
      </c>
    </row>
    <row r="12" spans="2:32" ht="22.5" customHeight="1" thickBot="1">
      <c r="B12" s="2404" t="s">
        <v>656</v>
      </c>
      <c r="C12" s="2396">
        <f>'Основная продукция'!AP16</f>
        <v>0</v>
      </c>
      <c r="D12" s="2397"/>
      <c r="E12" s="2396"/>
      <c r="F12" s="2397"/>
      <c r="G12" s="2396">
        <f>'Основная продукция'!AP128</f>
        <v>0</v>
      </c>
      <c r="H12" s="2397">
        <f>'Основная продукция'!AP156</f>
        <v>0</v>
      </c>
      <c r="I12" s="2397">
        <f>'Основная продукция'!AG183</f>
        <v>0</v>
      </c>
      <c r="J12" s="2397">
        <f>'Основная продукция'!AG212</f>
        <v>0</v>
      </c>
      <c r="K12" s="2396">
        <f>'Основная продукция'!AP240</f>
        <v>0</v>
      </c>
      <c r="L12" s="2397"/>
      <c r="M12" s="2396"/>
      <c r="N12" s="2397">
        <f>'Основная продукция'!AP324</f>
        <v>0</v>
      </c>
      <c r="O12" s="2396"/>
      <c r="P12" s="2397"/>
      <c r="Q12" s="2396"/>
      <c r="R12" s="2397"/>
      <c r="S12" s="2398"/>
      <c r="T12" s="2387" t="e">
        <f>'Основная продукция'!#REF!</f>
        <v>#REF!</v>
      </c>
      <c r="U12" s="2386" t="e">
        <f>'Основная продукция'!#REF!</f>
        <v>#REF!</v>
      </c>
      <c r="V12" s="2390" t="e">
        <f>'Основная продукция'!#REF!</f>
        <v>#REF!</v>
      </c>
    </row>
    <row r="13" spans="2:32" ht="22.5" customHeight="1">
      <c r="B13" s="2402" t="s">
        <v>657</v>
      </c>
      <c r="C13" s="2391">
        <f>'Основная продукция'!AP17</f>
        <v>0</v>
      </c>
      <c r="D13" s="2392"/>
      <c r="E13" s="2391"/>
      <c r="F13" s="2392"/>
      <c r="G13" s="2391">
        <f>'Основная продукция'!AP129</f>
        <v>0</v>
      </c>
      <c r="H13" s="2392">
        <f>'Основная продукция'!AP157</f>
        <v>0</v>
      </c>
      <c r="I13" s="2392">
        <f>'Основная продукция'!AG185</f>
        <v>0</v>
      </c>
      <c r="J13" s="2392">
        <f>'Основная продукция'!AG213</f>
        <v>0</v>
      </c>
      <c r="K13" s="2391">
        <f>'Основная продукция'!AP241</f>
        <v>0</v>
      </c>
      <c r="L13" s="2392"/>
      <c r="M13" s="2391"/>
      <c r="N13" s="2392">
        <f>'Основная продукция'!AP325</f>
        <v>0</v>
      </c>
      <c r="O13" s="2391"/>
      <c r="P13" s="2392"/>
      <c r="Q13" s="2391"/>
      <c r="R13" s="2392"/>
      <c r="S13" s="2393"/>
      <c r="T13" s="2387" t="e">
        <f>'Основная продукция'!#REF!</f>
        <v>#REF!</v>
      </c>
      <c r="U13" s="2386" t="e">
        <f>'Основная продукция'!#REF!</f>
        <v>#REF!</v>
      </c>
      <c r="V13" s="2390" t="e">
        <f>'Основная продукция'!#REF!</f>
        <v>#REF!</v>
      </c>
    </row>
    <row r="14" spans="2:32" ht="22.5" customHeight="1">
      <c r="B14" s="2403" t="s">
        <v>658</v>
      </c>
      <c r="C14" s="2394">
        <f>'Основная продукция'!AP18</f>
        <v>0</v>
      </c>
      <c r="D14" s="2388"/>
      <c r="E14" s="2394"/>
      <c r="F14" s="2388"/>
      <c r="G14" s="2394">
        <f>'Основная продукция'!AP130</f>
        <v>0</v>
      </c>
      <c r="H14" s="2388">
        <f>'Основная продукция'!AP158</f>
        <v>0</v>
      </c>
      <c r="I14" s="2388" t="e">
        <f>'Основная продукция'!#REF!</f>
        <v>#REF!</v>
      </c>
      <c r="J14" s="2388" t="e">
        <f>'Основная продукция'!#REF!</f>
        <v>#REF!</v>
      </c>
      <c r="K14" s="2394">
        <f>'Основная продукция'!AP242</f>
        <v>0</v>
      </c>
      <c r="L14" s="2388"/>
      <c r="M14" s="2394"/>
      <c r="N14" s="2388">
        <f>'Основная продукция'!AP326</f>
        <v>0</v>
      </c>
      <c r="O14" s="2394"/>
      <c r="P14" s="2388"/>
      <c r="Q14" s="2394"/>
      <c r="R14" s="2388"/>
      <c r="S14" s="2395"/>
      <c r="T14" s="2387" t="e">
        <f>'Основная продукция'!#REF!</f>
        <v>#REF!</v>
      </c>
      <c r="U14" s="2386" t="e">
        <f>'Основная продукция'!#REF!</f>
        <v>#REF!</v>
      </c>
      <c r="V14" s="2390" t="e">
        <f>'Основная продукция'!#REF!</f>
        <v>#REF!</v>
      </c>
    </row>
    <row r="15" spans="2:32" ht="22.5" customHeight="1" thickBot="1">
      <c r="B15" s="2404" t="s">
        <v>659</v>
      </c>
      <c r="C15" s="2396">
        <f>'Основная продукция'!AP19</f>
        <v>0</v>
      </c>
      <c r="D15" s="2397"/>
      <c r="E15" s="2396"/>
      <c r="F15" s="2397"/>
      <c r="G15" s="2396">
        <f>'Основная продукция'!AP131</f>
        <v>0</v>
      </c>
      <c r="H15" s="2397">
        <f>'Основная продукция'!AP159</f>
        <v>0</v>
      </c>
      <c r="I15" s="2397">
        <f>'Основная продукция'!AG186</f>
        <v>0</v>
      </c>
      <c r="J15" s="2397">
        <f>'Основная продукция'!AG214</f>
        <v>0</v>
      </c>
      <c r="K15" s="2396">
        <f>'Основная продукция'!AP243</f>
        <v>0</v>
      </c>
      <c r="L15" s="2397"/>
      <c r="M15" s="2396"/>
      <c r="N15" s="2397">
        <f>'Основная продукция'!AP327</f>
        <v>0</v>
      </c>
      <c r="O15" s="2396"/>
      <c r="P15" s="2397"/>
      <c r="Q15" s="2396"/>
      <c r="R15" s="2397"/>
      <c r="S15" s="2398"/>
      <c r="T15" s="2387" t="e">
        <f>'Основная продукция'!#REF!</f>
        <v>#REF!</v>
      </c>
      <c r="U15" s="2386" t="e">
        <f>'Основная продукция'!#REF!</f>
        <v>#REF!</v>
      </c>
      <c r="V15" s="2390" t="e">
        <f>'Основная продукция'!#REF!</f>
        <v>#REF!</v>
      </c>
    </row>
    <row r="16" spans="2:32" ht="22.5" customHeight="1" thickBot="1">
      <c r="B16" s="2405" t="s">
        <v>660</v>
      </c>
      <c r="C16" s="2399">
        <f>'Основная продукция'!AP20</f>
        <v>0</v>
      </c>
      <c r="D16" s="2400"/>
      <c r="E16" s="2399"/>
      <c r="F16" s="2400"/>
      <c r="G16" s="2399">
        <f>'Основная продукция'!AP132</f>
        <v>0</v>
      </c>
      <c r="H16" s="2400">
        <f>'Основная продукция'!AP160</f>
        <v>0</v>
      </c>
      <c r="I16" s="2400">
        <f>'Основная продукция'!AG187</f>
        <v>0</v>
      </c>
      <c r="J16" s="2400">
        <f>'Основная продукция'!AG215</f>
        <v>0</v>
      </c>
      <c r="K16" s="2399">
        <f>'Основная продукция'!AP244</f>
        <v>0</v>
      </c>
      <c r="L16" s="2400"/>
      <c r="M16" s="2399"/>
      <c r="N16" s="2400">
        <f>'Основная продукция'!AP328</f>
        <v>0</v>
      </c>
      <c r="O16" s="2399"/>
      <c r="P16" s="2400"/>
      <c r="Q16" s="2399"/>
      <c r="R16" s="2400"/>
      <c r="S16" s="2401"/>
      <c r="T16" s="2387" t="e">
        <f>'Основная продукция'!#REF!</f>
        <v>#REF!</v>
      </c>
      <c r="U16" s="2386" t="e">
        <f>'Основная продукция'!#REF!</f>
        <v>#REF!</v>
      </c>
      <c r="V16" s="2390" t="e">
        <f>'Основная продукция'!#REF!</f>
        <v>#REF!</v>
      </c>
    </row>
    <row r="17" spans="2:22" ht="22.5" customHeight="1">
      <c r="B17" s="2402" t="s">
        <v>226</v>
      </c>
      <c r="C17" s="2391" t="e">
        <f>'Основная продукция'!#REF!</f>
        <v>#REF!</v>
      </c>
      <c r="D17" s="2392"/>
      <c r="E17" s="2391"/>
      <c r="F17" s="2392"/>
      <c r="G17" s="2391" t="e">
        <f>'Основная продукция'!#REF!</f>
        <v>#REF!</v>
      </c>
      <c r="H17" s="2392" t="e">
        <f>'Основная продукция'!#REF!</f>
        <v>#REF!</v>
      </c>
      <c r="I17" s="2392" t="e">
        <f>'Основная продукция'!#REF!</f>
        <v>#REF!</v>
      </c>
      <c r="J17" s="2392" t="e">
        <f>'Основная продукция'!#REF!</f>
        <v>#REF!</v>
      </c>
      <c r="K17" s="2391" t="e">
        <f>'Основная продукция'!#REF!</f>
        <v>#REF!</v>
      </c>
      <c r="L17" s="2392"/>
      <c r="M17" s="2391"/>
      <c r="N17" s="2392" t="e">
        <f>'Основная продукция'!#REF!</f>
        <v>#REF!</v>
      </c>
      <c r="O17" s="2391"/>
      <c r="P17" s="2392"/>
      <c r="Q17" s="2391"/>
      <c r="R17" s="2392"/>
      <c r="S17" s="2393"/>
      <c r="T17" s="2387" t="e">
        <f>'Основная продукция'!#REF!</f>
        <v>#REF!</v>
      </c>
      <c r="U17" s="2386" t="e">
        <f>'Основная продукция'!#REF!</f>
        <v>#REF!</v>
      </c>
      <c r="V17" s="2390" t="e">
        <f>'Основная продукция'!#REF!</f>
        <v>#REF!</v>
      </c>
    </row>
    <row r="18" spans="2:22" ht="22.5" customHeight="1" thickBot="1">
      <c r="B18" s="2404" t="s">
        <v>661</v>
      </c>
      <c r="C18" s="2396" t="e">
        <f>'Основная продукция'!#REF!</f>
        <v>#REF!</v>
      </c>
      <c r="D18" s="2397"/>
      <c r="E18" s="2396"/>
      <c r="F18" s="2397"/>
      <c r="G18" s="2396" t="e">
        <f>'Основная продукция'!#REF!</f>
        <v>#REF!</v>
      </c>
      <c r="H18" s="2397" t="e">
        <f>'Основная продукция'!#REF!</f>
        <v>#REF!</v>
      </c>
      <c r="I18" s="2397" t="e">
        <f>'Основная продукция'!#REF!</f>
        <v>#REF!</v>
      </c>
      <c r="J18" s="2397" t="e">
        <f>'Основная продукция'!#REF!</f>
        <v>#REF!</v>
      </c>
      <c r="K18" s="2396" t="e">
        <f>'Основная продукция'!#REF!</f>
        <v>#REF!</v>
      </c>
      <c r="L18" s="2397"/>
      <c r="M18" s="2396"/>
      <c r="N18" s="2397" t="e">
        <f>'Основная продукция'!#REF!</f>
        <v>#REF!</v>
      </c>
      <c r="O18" s="2396"/>
      <c r="P18" s="2397"/>
      <c r="Q18" s="2396"/>
      <c r="R18" s="2397"/>
      <c r="S18" s="2398"/>
      <c r="T18" s="2387" t="e">
        <f>'Основная продукция'!#REF!</f>
        <v>#REF!</v>
      </c>
      <c r="U18" s="2386" t="e">
        <f>'Основная продукция'!#REF!</f>
        <v>#REF!</v>
      </c>
      <c r="V18" s="2390" t="e">
        <f>'Основная продукция'!#REF!</f>
        <v>#REF!</v>
      </c>
    </row>
    <row r="19" spans="2:22" ht="22.5" customHeight="1">
      <c r="B19" s="2402" t="s">
        <v>667</v>
      </c>
      <c r="C19" s="2391">
        <f>'Основная продукция'!AP22</f>
        <v>0</v>
      </c>
      <c r="D19" s="2392"/>
      <c r="E19" s="2391"/>
      <c r="F19" s="2392"/>
      <c r="G19" s="2391">
        <f>'Основная продукция'!AP134</f>
        <v>0</v>
      </c>
      <c r="H19" s="2392">
        <f>'Основная продукция'!AP162</f>
        <v>0</v>
      </c>
      <c r="I19" s="2392" t="e">
        <f>'Основная продукция'!#REF!</f>
        <v>#REF!</v>
      </c>
      <c r="J19" s="2392" t="e">
        <f>'Основная продукция'!#REF!</f>
        <v>#REF!</v>
      </c>
      <c r="K19" s="2391">
        <f>'Основная продукция'!AP246</f>
        <v>0</v>
      </c>
      <c r="L19" s="2392"/>
      <c r="M19" s="2391"/>
      <c r="N19" s="2392">
        <f>'Основная продукция'!AP330</f>
        <v>0</v>
      </c>
      <c r="O19" s="2391"/>
      <c r="P19" s="2392"/>
      <c r="Q19" s="2391"/>
      <c r="R19" s="2392"/>
      <c r="S19" s="2393"/>
      <c r="T19" s="2387" t="e">
        <f>'Основная продукция'!#REF!</f>
        <v>#REF!</v>
      </c>
      <c r="U19" s="2386" t="e">
        <f>'Основная продукция'!#REF!</f>
        <v>#REF!</v>
      </c>
      <c r="V19" s="2390" t="e">
        <f>'Основная продукция'!#REF!</f>
        <v>#REF!</v>
      </c>
    </row>
    <row r="20" spans="2:22" ht="22.5" customHeight="1" thickBot="1">
      <c r="B20" s="2404" t="s">
        <v>307</v>
      </c>
      <c r="C20" s="2396">
        <f>'Основная продукция'!AP23</f>
        <v>0</v>
      </c>
      <c r="D20" s="2397"/>
      <c r="E20" s="2396"/>
      <c r="F20" s="2397"/>
      <c r="G20" s="2396">
        <f>'Основная продукция'!AP135</f>
        <v>0</v>
      </c>
      <c r="H20" s="2397">
        <f>'Основная продукция'!AP163</f>
        <v>0</v>
      </c>
      <c r="I20" s="2397" t="e">
        <f>'Основная продукция'!#REF!</f>
        <v>#REF!</v>
      </c>
      <c r="J20" s="2397" t="e">
        <f>'Основная продукция'!#REF!</f>
        <v>#REF!</v>
      </c>
      <c r="K20" s="2396">
        <f>'Основная продукция'!AP247</f>
        <v>0</v>
      </c>
      <c r="L20" s="2397"/>
      <c r="M20" s="2396"/>
      <c r="N20" s="2397">
        <f>'Основная продукция'!AP331</f>
        <v>0</v>
      </c>
      <c r="O20" s="2396"/>
      <c r="P20" s="2397"/>
      <c r="Q20" s="2396"/>
      <c r="R20" s="2397"/>
      <c r="S20" s="2398"/>
      <c r="T20" s="2387" t="e">
        <f>'Основная продукция'!#REF!</f>
        <v>#REF!</v>
      </c>
      <c r="U20" s="2386" t="e">
        <f>'Основная продукция'!#REF!</f>
        <v>#REF!</v>
      </c>
      <c r="V20" s="2390" t="e">
        <f>'Основная продукция'!#REF!</f>
        <v>#REF!</v>
      </c>
    </row>
    <row r="21" spans="2:22" ht="22.5" customHeight="1">
      <c r="B21" s="2402" t="s">
        <v>662</v>
      </c>
      <c r="C21" s="2391">
        <f>'Основная продукция'!AP24</f>
        <v>0</v>
      </c>
      <c r="D21" s="2392"/>
      <c r="E21" s="2391"/>
      <c r="F21" s="2392"/>
      <c r="G21" s="2391">
        <f>'Основная продукция'!AP136</f>
        <v>0</v>
      </c>
      <c r="H21" s="2392">
        <f>'Основная продукция'!AP164</f>
        <v>0</v>
      </c>
      <c r="I21" s="2392" t="e">
        <f>'Основная продукция'!#REF!</f>
        <v>#REF!</v>
      </c>
      <c r="J21" s="2392" t="e">
        <f>'Основная продукция'!#REF!</f>
        <v>#REF!</v>
      </c>
      <c r="K21" s="2391">
        <f>'Основная продукция'!AP248</f>
        <v>0</v>
      </c>
      <c r="L21" s="2392"/>
      <c r="M21" s="2391"/>
      <c r="N21" s="2392">
        <f>'Основная продукция'!AP332</f>
        <v>0</v>
      </c>
      <c r="O21" s="2391"/>
      <c r="P21" s="2392"/>
      <c r="Q21" s="2391"/>
      <c r="R21" s="2392"/>
      <c r="S21" s="2393"/>
      <c r="T21" s="2387" t="e">
        <f>'Основная продукция'!#REF!</f>
        <v>#REF!</v>
      </c>
      <c r="U21" s="2386" t="e">
        <f>'Основная продукция'!#REF!</f>
        <v>#REF!</v>
      </c>
      <c r="V21" s="2390" t="e">
        <f>'Основная продукция'!#REF!</f>
        <v>#REF!</v>
      </c>
    </row>
    <row r="22" spans="2:22" ht="22.5" customHeight="1">
      <c r="B22" s="2403" t="s">
        <v>663</v>
      </c>
      <c r="C22" s="2394">
        <f>'Основная продукция'!AP25</f>
        <v>0</v>
      </c>
      <c r="D22" s="2388"/>
      <c r="E22" s="2394"/>
      <c r="F22" s="2388"/>
      <c r="G22" s="2394">
        <f>'Основная продукция'!AP137</f>
        <v>0</v>
      </c>
      <c r="H22" s="2388">
        <f>'Основная продукция'!AP165</f>
        <v>0</v>
      </c>
      <c r="I22" s="2388">
        <f>'Основная продукция'!AG189</f>
        <v>0</v>
      </c>
      <c r="J22" s="2388">
        <f>'Основная продукция'!AG217</f>
        <v>0</v>
      </c>
      <c r="K22" s="2394">
        <f>'Основная продукция'!AP249</f>
        <v>0</v>
      </c>
      <c r="L22" s="2388"/>
      <c r="M22" s="2394"/>
      <c r="N22" s="2388">
        <f>'Основная продукция'!AP333</f>
        <v>0</v>
      </c>
      <c r="O22" s="2394"/>
      <c r="P22" s="2388"/>
      <c r="Q22" s="2394"/>
      <c r="R22" s="2388"/>
      <c r="S22" s="2395"/>
      <c r="T22" s="2387" t="e">
        <f>'Основная продукция'!#REF!</f>
        <v>#REF!</v>
      </c>
      <c r="U22" s="2386" t="e">
        <f>'Основная продукция'!#REF!</f>
        <v>#REF!</v>
      </c>
      <c r="V22" s="2390" t="e">
        <f>'Основная продукция'!#REF!</f>
        <v>#REF!</v>
      </c>
    </row>
    <row r="23" spans="2:22" ht="22.5" customHeight="1">
      <c r="B23" s="2403" t="s">
        <v>664</v>
      </c>
      <c r="C23" s="2394">
        <f>'Основная продукция'!AP26</f>
        <v>0</v>
      </c>
      <c r="D23" s="2388"/>
      <c r="E23" s="2394"/>
      <c r="F23" s="2388"/>
      <c r="G23" s="2394">
        <f>'Основная продукция'!AP138</f>
        <v>0</v>
      </c>
      <c r="H23" s="2388">
        <f>'Основная продукция'!AP166</f>
        <v>0</v>
      </c>
      <c r="I23" s="2388">
        <f>'Основная продукция'!AG190</f>
        <v>0</v>
      </c>
      <c r="J23" s="2388">
        <f>'Основная продукция'!AG218</f>
        <v>0</v>
      </c>
      <c r="K23" s="2394">
        <f>'Основная продукция'!AP250</f>
        <v>0</v>
      </c>
      <c r="L23" s="2388"/>
      <c r="M23" s="2394"/>
      <c r="N23" s="2388">
        <f>'Основная продукция'!AP334</f>
        <v>0</v>
      </c>
      <c r="O23" s="2394"/>
      <c r="P23" s="2388"/>
      <c r="Q23" s="2394"/>
      <c r="R23" s="2388"/>
      <c r="S23" s="2395"/>
      <c r="T23" s="2387" t="e">
        <f>'Основная продукция'!#REF!</f>
        <v>#REF!</v>
      </c>
      <c r="U23" s="2386" t="e">
        <f>'Основная продукция'!#REF!</f>
        <v>#REF!</v>
      </c>
      <c r="V23" s="2390" t="e">
        <f>'Основная продукция'!#REF!</f>
        <v>#REF!</v>
      </c>
    </row>
    <row r="24" spans="2:22" ht="22.5" customHeight="1" thickBot="1">
      <c r="B24" s="2404" t="s">
        <v>14</v>
      </c>
      <c r="C24" s="2396" t="e">
        <f>'Основная продукция'!#REF!</f>
        <v>#REF!</v>
      </c>
      <c r="D24" s="2397"/>
      <c r="E24" s="2396"/>
      <c r="F24" s="2397"/>
      <c r="G24" s="2396" t="e">
        <f>'Основная продукция'!#REF!</f>
        <v>#REF!</v>
      </c>
      <c r="H24" s="2397" t="e">
        <f>'Основная продукция'!#REF!</f>
        <v>#REF!</v>
      </c>
      <c r="I24" s="2397" t="e">
        <f>'Основная продукция'!#REF!</f>
        <v>#REF!</v>
      </c>
      <c r="J24" s="2397" t="e">
        <f>'Основная продукция'!#REF!</f>
        <v>#REF!</v>
      </c>
      <c r="K24" s="2396" t="e">
        <f>'Основная продукция'!#REF!</f>
        <v>#REF!</v>
      </c>
      <c r="L24" s="2397"/>
      <c r="M24" s="2396"/>
      <c r="N24" s="2397" t="e">
        <f>'Основная продукция'!#REF!</f>
        <v>#REF!</v>
      </c>
      <c r="O24" s="2396"/>
      <c r="P24" s="2397"/>
      <c r="Q24" s="2396"/>
      <c r="R24" s="2397"/>
      <c r="S24" s="2398"/>
      <c r="T24" s="2387" t="e">
        <f>'Основная продукция'!#REF!</f>
        <v>#REF!</v>
      </c>
      <c r="U24" s="2386" t="e">
        <f>'Основная продукция'!#REF!</f>
        <v>#REF!</v>
      </c>
      <c r="V24" s="2390" t="e">
        <f>'Основная продукция'!#REF!</f>
        <v>#REF!</v>
      </c>
    </row>
    <row r="25" spans="2:22" ht="22.5" customHeight="1">
      <c r="B25" s="2402" t="s">
        <v>665</v>
      </c>
      <c r="C25" s="2391">
        <f>'Основная продукция'!AP27</f>
        <v>0</v>
      </c>
      <c r="D25" s="2392"/>
      <c r="E25" s="2391"/>
      <c r="F25" s="2392"/>
      <c r="G25" s="2391">
        <f>'Основная продукция'!AP139</f>
        <v>0</v>
      </c>
      <c r="H25" s="2392">
        <f>'Основная продукция'!AP167</f>
        <v>0</v>
      </c>
      <c r="I25" s="2392">
        <f>'Основная продукция'!AG191</f>
        <v>0</v>
      </c>
      <c r="J25" s="2392">
        <f>'Основная продукция'!AG219</f>
        <v>0</v>
      </c>
      <c r="K25" s="2391">
        <f>'Основная продукция'!AP251</f>
        <v>0</v>
      </c>
      <c r="L25" s="2392"/>
      <c r="M25" s="2391"/>
      <c r="N25" s="2392">
        <f>'Основная продукция'!AP335</f>
        <v>0</v>
      </c>
      <c r="O25" s="2391"/>
      <c r="P25" s="2392"/>
      <c r="Q25" s="2391"/>
      <c r="R25" s="2392"/>
      <c r="S25" s="2393"/>
      <c r="T25" s="2387" t="e">
        <f>'Основная продукция'!#REF!</f>
        <v>#REF!</v>
      </c>
      <c r="U25" s="2386" t="e">
        <f>'Основная продукция'!#REF!</f>
        <v>#REF!</v>
      </c>
      <c r="V25" s="2390" t="e">
        <f>'Основная продукция'!#REF!</f>
        <v>#REF!</v>
      </c>
    </row>
    <row r="26" spans="2:22" ht="22.5" customHeight="1" thickBot="1">
      <c r="B26" s="2404" t="s">
        <v>666</v>
      </c>
      <c r="C26" s="2396">
        <f>'Основная продукция'!AP28</f>
        <v>0</v>
      </c>
      <c r="D26" s="2397"/>
      <c r="E26" s="2396"/>
      <c r="F26" s="2397"/>
      <c r="G26" s="2396">
        <f>'Основная продукция'!AP140</f>
        <v>0</v>
      </c>
      <c r="H26" s="2397">
        <f>'Основная продукция'!AP168</f>
        <v>0</v>
      </c>
      <c r="I26" s="2397">
        <f>'Основная продукция'!AG192</f>
        <v>0</v>
      </c>
      <c r="J26" s="2397">
        <f>'Основная продукция'!AG220</f>
        <v>0</v>
      </c>
      <c r="K26" s="2396">
        <f>'Основная продукция'!AP252</f>
        <v>0</v>
      </c>
      <c r="L26" s="2397"/>
      <c r="M26" s="2396"/>
      <c r="N26" s="2397">
        <f>'Основная продукция'!AP336</f>
        <v>0</v>
      </c>
      <c r="O26" s="2396"/>
      <c r="P26" s="2397"/>
      <c r="Q26" s="2396"/>
      <c r="R26" s="2397"/>
      <c r="S26" s="2398"/>
      <c r="T26" s="2387" t="e">
        <f>'Основная продукция'!#REF!</f>
        <v>#REF!</v>
      </c>
      <c r="U26" s="2386" t="e">
        <f>'Основная продукция'!#REF!</f>
        <v>#REF!</v>
      </c>
      <c r="V26" s="2390" t="e">
        <f>'Основная продукция'!#REF!</f>
        <v>#REF!</v>
      </c>
    </row>
  </sheetData>
  <sheetProtection password="CF7A" sheet="1" objects="1" scenarios="1"/>
  <mergeCells count="7">
    <mergeCell ref="AE1:AF1"/>
    <mergeCell ref="B1:E1"/>
    <mergeCell ref="F1:P1"/>
    <mergeCell ref="Q1:S1"/>
    <mergeCell ref="T1:V1"/>
    <mergeCell ref="X1:Y1"/>
    <mergeCell ref="Z1:AD1"/>
  </mergeCells>
  <pageMargins left="0" right="0" top="0" bottom="0" header="0" footer="0"/>
  <pageSetup paperSize="9" orientation="landscape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V29"/>
  <sheetViews>
    <sheetView view="pageBreakPreview" topLeftCell="B1" zoomScale="80" zoomScaleNormal="86" zoomScaleSheetLayoutView="80" zoomScalePageLayoutView="82" workbookViewId="0">
      <selection activeCell="X11" sqref="X11"/>
    </sheetView>
  </sheetViews>
  <sheetFormatPr defaultRowHeight="12.75"/>
  <cols>
    <col min="1" max="1" width="9.85546875" hidden="1" customWidth="1"/>
    <col min="2" max="2" width="15.28515625" bestFit="1" customWidth="1"/>
    <col min="3" max="3" width="13.140625" customWidth="1"/>
    <col min="4" max="4" width="13.140625" hidden="1" customWidth="1"/>
    <col min="5" max="11" width="13.140625" customWidth="1"/>
    <col min="12" max="13" width="13.140625" hidden="1" customWidth="1"/>
    <col min="14" max="15" width="13.140625" customWidth="1"/>
    <col min="16" max="16" width="13.140625" hidden="1" customWidth="1"/>
    <col min="17" max="17" width="13.140625" customWidth="1"/>
    <col min="18" max="18" width="13.140625" hidden="1" customWidth="1"/>
    <col min="19" max="19" width="13.140625" customWidth="1"/>
    <col min="20" max="21" width="13.140625" hidden="1" customWidth="1"/>
    <col min="22" max="22" width="13.140625" customWidth="1"/>
    <col min="24" max="24" width="9.7109375" customWidth="1"/>
    <col min="25" max="32" width="8.42578125" customWidth="1"/>
    <col min="33" max="43" width="7" customWidth="1"/>
  </cols>
  <sheetData>
    <row r="1" spans="2:22" ht="13.5" thickBot="1">
      <c r="B1" s="3995">
        <f>'Основная продукция'!B2</f>
        <v>44606</v>
      </c>
      <c r="C1" s="3996"/>
      <c r="D1" s="3996"/>
      <c r="E1" s="3996"/>
      <c r="F1" s="3996" t="s">
        <v>680</v>
      </c>
      <c r="G1" s="3996"/>
      <c r="H1" s="3996"/>
      <c r="I1" s="3996"/>
      <c r="J1" s="3996"/>
      <c r="K1" s="3996"/>
      <c r="L1" s="3996"/>
      <c r="M1" s="3996"/>
      <c r="N1" s="3996"/>
      <c r="O1" s="3996"/>
      <c r="P1" s="3666"/>
      <c r="Q1" s="3997">
        <f>'Основная продукция'!F2</f>
        <v>0.41666666666666669</v>
      </c>
      <c r="R1" s="3996"/>
      <c r="S1" s="3996"/>
      <c r="T1" s="3666"/>
      <c r="U1" s="3666"/>
      <c r="V1" s="2566"/>
    </row>
    <row r="2" spans="2:22" ht="27" customHeight="1" thickBot="1">
      <c r="B2" s="3729" t="s">
        <v>65</v>
      </c>
      <c r="C2" s="3743" t="s">
        <v>668</v>
      </c>
      <c r="D2" s="3741" t="s">
        <v>522</v>
      </c>
      <c r="E2" s="3742" t="s">
        <v>929</v>
      </c>
      <c r="F2" s="3740" t="s">
        <v>82</v>
      </c>
      <c r="G2" s="3742" t="s">
        <v>226</v>
      </c>
      <c r="H2" s="3740" t="s">
        <v>669</v>
      </c>
      <c r="I2" s="3742" t="s">
        <v>872</v>
      </c>
      <c r="J2" s="3740" t="s">
        <v>898</v>
      </c>
      <c r="K2" s="3742" t="s">
        <v>123</v>
      </c>
      <c r="L2" s="3740" t="s">
        <v>88</v>
      </c>
      <c r="M2" s="3740" t="s">
        <v>89</v>
      </c>
      <c r="N2" s="3740" t="s">
        <v>90</v>
      </c>
      <c r="O2" s="3742" t="s">
        <v>671</v>
      </c>
      <c r="P2" s="3740"/>
      <c r="Q2" s="3740" t="s">
        <v>92</v>
      </c>
      <c r="R2" s="3740" t="s">
        <v>93</v>
      </c>
      <c r="S2" s="3742" t="s">
        <v>542</v>
      </c>
      <c r="T2" s="3740"/>
      <c r="U2" s="3915" t="s">
        <v>610</v>
      </c>
      <c r="V2" s="3916" t="s">
        <v>154</v>
      </c>
    </row>
    <row r="3" spans="2:22" ht="25.5" customHeight="1">
      <c r="B3" s="3726" t="s">
        <v>2</v>
      </c>
      <c r="C3" s="3715">
        <f>'Основная продукция'!F5</f>
        <v>0</v>
      </c>
      <c r="D3" s="3280">
        <f>'Основная продукция'!F33</f>
        <v>0</v>
      </c>
      <c r="E3" s="3734">
        <f>'Основная продукция'!F61</f>
        <v>75</v>
      </c>
      <c r="F3" s="3280">
        <f>'Основная продукция'!F89</f>
        <v>25</v>
      </c>
      <c r="G3" s="3734">
        <f>'Основная продукция'!F117</f>
        <v>150</v>
      </c>
      <c r="H3" s="3280">
        <f>'Основная продукция'!F145</f>
        <v>175</v>
      </c>
      <c r="I3" s="3734">
        <f>'Основная продукция'!F173</f>
        <v>0</v>
      </c>
      <c r="J3" s="3280">
        <f>'Основная продукция'!F201</f>
        <v>0</v>
      </c>
      <c r="K3" s="3734">
        <f>'Основная продукция'!F229</f>
        <v>125</v>
      </c>
      <c r="L3" s="3280">
        <f>'Основная продукция'!F257</f>
        <v>0</v>
      </c>
      <c r="M3" s="3280">
        <f>'Основная продукция'!F285</f>
        <v>0</v>
      </c>
      <c r="N3" s="3280">
        <f>'Основная продукция'!F313</f>
        <v>150</v>
      </c>
      <c r="O3" s="3734">
        <f>'Основная продукция'!F341</f>
        <v>50</v>
      </c>
      <c r="P3" s="3280">
        <f>'Основная продукция'!F369</f>
        <v>0</v>
      </c>
      <c r="Q3" s="3280">
        <f>'Основная продукция'!F397</f>
        <v>0</v>
      </c>
      <c r="R3" s="3280">
        <f>'Основная продукция'!F425</f>
        <v>0</v>
      </c>
      <c r="S3" s="3734">
        <f>'Основная продукция'!F453</f>
        <v>175</v>
      </c>
      <c r="T3" s="3280">
        <f>'Основная продукция'!F481</f>
        <v>0</v>
      </c>
      <c r="U3" s="3717">
        <f>'Основная продукция'!F509</f>
        <v>0</v>
      </c>
      <c r="V3" s="3910">
        <f>SUM(C3:U3)</f>
        <v>925</v>
      </c>
    </row>
    <row r="4" spans="2:22" ht="25.5" customHeight="1" thickBot="1">
      <c r="B4" s="3727" t="s">
        <v>765</v>
      </c>
      <c r="C4" s="3712">
        <f>'Основная продукция'!F6</f>
        <v>0</v>
      </c>
      <c r="D4" s="3713">
        <f>'Основная продукция'!F34</f>
        <v>0</v>
      </c>
      <c r="E4" s="3735">
        <f>'Основная продукция'!F62</f>
        <v>20</v>
      </c>
      <c r="F4" s="3713">
        <f>'Основная продукция'!F90</f>
        <v>10</v>
      </c>
      <c r="G4" s="3735">
        <f>'Основная продукция'!F118</f>
        <v>25</v>
      </c>
      <c r="H4" s="3713">
        <f>'Основная продукция'!F146</f>
        <v>45</v>
      </c>
      <c r="I4" s="3735">
        <f>'Основная продукция'!F174</f>
        <v>0</v>
      </c>
      <c r="J4" s="3713">
        <f>'Основная продукция'!F202</f>
        <v>0</v>
      </c>
      <c r="K4" s="3735">
        <f>'Основная продукция'!F230</f>
        <v>5</v>
      </c>
      <c r="L4" s="3713">
        <f>'Основная продукция'!F258</f>
        <v>0</v>
      </c>
      <c r="M4" s="3713">
        <f>'Основная продукция'!F286</f>
        <v>0</v>
      </c>
      <c r="N4" s="3713">
        <f>'Основная продукция'!F314</f>
        <v>20</v>
      </c>
      <c r="O4" s="3735">
        <f>'Основная продукция'!F342</f>
        <v>10</v>
      </c>
      <c r="P4" s="3713">
        <f>'Основная продукция'!F370</f>
        <v>0</v>
      </c>
      <c r="Q4" s="3713">
        <f>'Основная продукция'!F398</f>
        <v>0</v>
      </c>
      <c r="R4" s="3713">
        <f>'Основная продукция'!F426</f>
        <v>0</v>
      </c>
      <c r="S4" s="3735">
        <f>'Основная продукция'!F454</f>
        <v>20</v>
      </c>
      <c r="T4" s="3713">
        <f>'Основная продукция'!F482</f>
        <v>0</v>
      </c>
      <c r="U4" s="3718">
        <f>'Основная продукция'!F510</f>
        <v>0</v>
      </c>
      <c r="V4" s="3911">
        <f t="shared" ref="V4:V18" si="0">SUM(C4:U4)</f>
        <v>155</v>
      </c>
    </row>
    <row r="5" spans="2:22" ht="25.5" customHeight="1">
      <c r="B5" s="3726" t="s">
        <v>3</v>
      </c>
      <c r="C5" s="3715">
        <f>'Основная продукция'!F7</f>
        <v>0</v>
      </c>
      <c r="D5" s="3280">
        <f>'Основная продукция'!F35</f>
        <v>0</v>
      </c>
      <c r="E5" s="3734">
        <f>'Основная продукция'!F63</f>
        <v>54</v>
      </c>
      <c r="F5" s="3280">
        <f>'Основная продукция'!F91</f>
        <v>0</v>
      </c>
      <c r="G5" s="3734">
        <f>'Основная продукция'!F119</f>
        <v>126</v>
      </c>
      <c r="H5" s="3280">
        <f>'Основная продукция'!F147</f>
        <v>108</v>
      </c>
      <c r="I5" s="3734">
        <f>'Основная продукция'!F175</f>
        <v>0</v>
      </c>
      <c r="J5" s="3280">
        <f>'Основная продукция'!F203</f>
        <v>0</v>
      </c>
      <c r="K5" s="3734">
        <f>'Основная продукция'!F231</f>
        <v>90</v>
      </c>
      <c r="L5" s="3280">
        <f>'Основная продукция'!F259</f>
        <v>0</v>
      </c>
      <c r="M5" s="3280">
        <f>'Основная продукция'!F287</f>
        <v>0</v>
      </c>
      <c r="N5" s="3280">
        <f>'Основная продукция'!F315</f>
        <v>144</v>
      </c>
      <c r="O5" s="3734">
        <f>'Основная продукция'!F343</f>
        <v>18</v>
      </c>
      <c r="P5" s="3280">
        <f>'Основная продукция'!F371</f>
        <v>0</v>
      </c>
      <c r="Q5" s="3280">
        <f>'Основная продукция'!F399</f>
        <v>0</v>
      </c>
      <c r="R5" s="3280">
        <f>'Основная продукция'!F427</f>
        <v>0</v>
      </c>
      <c r="S5" s="3734">
        <f>'Основная продукция'!F455</f>
        <v>126</v>
      </c>
      <c r="T5" s="3280">
        <f>'Основная продукция'!F483</f>
        <v>0</v>
      </c>
      <c r="U5" s="3717">
        <f>'Основная продукция'!F511</f>
        <v>0</v>
      </c>
      <c r="V5" s="3910">
        <f t="shared" si="0"/>
        <v>666</v>
      </c>
    </row>
    <row r="6" spans="2:22" ht="25.5" customHeight="1">
      <c r="B6" s="3728" t="s">
        <v>727</v>
      </c>
      <c r="C6" s="3711">
        <f>'Основная продукция'!F8</f>
        <v>0</v>
      </c>
      <c r="D6" s="3227">
        <f>'Основная продукция'!F36</f>
        <v>0</v>
      </c>
      <c r="E6" s="3736">
        <f>'Основная продукция'!F64</f>
        <v>16</v>
      </c>
      <c r="F6" s="3227">
        <f>'Основная продукция'!F92</f>
        <v>0</v>
      </c>
      <c r="G6" s="3736">
        <f>'Основная продукция'!F120</f>
        <v>12</v>
      </c>
      <c r="H6" s="3227">
        <f>'Основная продукция'!F148</f>
        <v>26</v>
      </c>
      <c r="I6" s="3736">
        <f>'Основная продукция'!F176</f>
        <v>0</v>
      </c>
      <c r="J6" s="3227">
        <f>'Основная продукция'!F204</f>
        <v>0</v>
      </c>
      <c r="K6" s="3736">
        <f>'Основная продукция'!F232</f>
        <v>12</v>
      </c>
      <c r="L6" s="3227">
        <f>'Основная продукция'!F260</f>
        <v>0</v>
      </c>
      <c r="M6" s="3227">
        <f>'Основная продукция'!F288</f>
        <v>0</v>
      </c>
      <c r="N6" s="3227">
        <f>'Основная продукция'!F316</f>
        <v>33</v>
      </c>
      <c r="O6" s="3736">
        <f>'Основная продукция'!F344</f>
        <v>7</v>
      </c>
      <c r="P6" s="3227">
        <f>'Основная продукция'!F372</f>
        <v>0</v>
      </c>
      <c r="Q6" s="3227">
        <f>'Основная продукция'!F400</f>
        <v>0</v>
      </c>
      <c r="R6" s="3227">
        <f>'Основная продукция'!F428</f>
        <v>0</v>
      </c>
      <c r="S6" s="3736">
        <f>'Основная продукция'!F456</f>
        <v>10</v>
      </c>
      <c r="T6" s="3227">
        <f>'Основная продукция'!F484</f>
        <v>0</v>
      </c>
      <c r="U6" s="3719">
        <f>'Основная продукция'!F512</f>
        <v>0</v>
      </c>
      <c r="V6" s="3912">
        <f t="shared" si="0"/>
        <v>116</v>
      </c>
    </row>
    <row r="7" spans="2:22" ht="25.5" customHeight="1">
      <c r="B7" s="3728" t="s">
        <v>4</v>
      </c>
      <c r="C7" s="3711">
        <f>'Основная продукция'!F9</f>
        <v>0</v>
      </c>
      <c r="D7" s="3227">
        <f>'Основная продукция'!F37</f>
        <v>0</v>
      </c>
      <c r="E7" s="3736">
        <f>'Основная продукция'!F65</f>
        <v>36</v>
      </c>
      <c r="F7" s="3227">
        <f>'Основная продукция'!F93</f>
        <v>0</v>
      </c>
      <c r="G7" s="3736">
        <f>'Основная продукция'!F121</f>
        <v>90</v>
      </c>
      <c r="H7" s="3227">
        <f>'Основная продукция'!F149</f>
        <v>90</v>
      </c>
      <c r="I7" s="3736">
        <f>'Основная продукция'!F177</f>
        <v>0</v>
      </c>
      <c r="J7" s="3227">
        <f>'Основная продукция'!F205</f>
        <v>0</v>
      </c>
      <c r="K7" s="3736">
        <f>'Основная продукция'!F233</f>
        <v>36</v>
      </c>
      <c r="L7" s="3227">
        <f>'Основная продукция'!F261</f>
        <v>0</v>
      </c>
      <c r="M7" s="3227">
        <f>'Основная продукция'!F289</f>
        <v>0</v>
      </c>
      <c r="N7" s="3227">
        <f>'Основная продукция'!F317</f>
        <v>72</v>
      </c>
      <c r="O7" s="3736">
        <f>'Основная продукция'!F345</f>
        <v>18</v>
      </c>
      <c r="P7" s="3227">
        <f>'Основная продукция'!F373</f>
        <v>0</v>
      </c>
      <c r="Q7" s="3227">
        <f>'Основная продукция'!F401</f>
        <v>0</v>
      </c>
      <c r="R7" s="3227">
        <f>'Основная продукция'!F429</f>
        <v>0</v>
      </c>
      <c r="S7" s="3736">
        <f>'Основная продукция'!F457</f>
        <v>54</v>
      </c>
      <c r="T7" s="3227">
        <f>'Основная продукция'!F485</f>
        <v>0</v>
      </c>
      <c r="U7" s="3719">
        <f>'Основная продукция'!F513</f>
        <v>0</v>
      </c>
      <c r="V7" s="3912">
        <f t="shared" si="0"/>
        <v>396</v>
      </c>
    </row>
    <row r="8" spans="2:22" ht="25.5" customHeight="1">
      <c r="B8" s="3728" t="s">
        <v>441</v>
      </c>
      <c r="C8" s="3711">
        <f>'Основная продукция'!F10</f>
        <v>0</v>
      </c>
      <c r="D8" s="3227">
        <f>'Основная продукция'!F38</f>
        <v>0</v>
      </c>
      <c r="E8" s="3736">
        <f>'Основная продукция'!F66</f>
        <v>5</v>
      </c>
      <c r="F8" s="3227">
        <f>'Основная продукция'!F94</f>
        <v>4</v>
      </c>
      <c r="G8" s="3736">
        <f>'Основная продукция'!F122</f>
        <v>13</v>
      </c>
      <c r="H8" s="3227">
        <f>'Основная продукция'!F150</f>
        <v>16</v>
      </c>
      <c r="I8" s="3736">
        <f>'Основная продукция'!F178</f>
        <v>0</v>
      </c>
      <c r="J8" s="3227">
        <f>'Основная продукция'!F206</f>
        <v>0</v>
      </c>
      <c r="K8" s="3736">
        <f>'Основная продукция'!F234</f>
        <v>0</v>
      </c>
      <c r="L8" s="3227">
        <f>'Основная продукция'!F262</f>
        <v>0</v>
      </c>
      <c r="M8" s="3227">
        <f>'Основная продукция'!F290</f>
        <v>0</v>
      </c>
      <c r="N8" s="3227">
        <f>'Основная продукция'!F318</f>
        <v>6</v>
      </c>
      <c r="O8" s="3736">
        <f>'Основная продукция'!F346</f>
        <v>3</v>
      </c>
      <c r="P8" s="3227">
        <f>'Основная продукция'!F374</f>
        <v>0</v>
      </c>
      <c r="Q8" s="3227">
        <f>'Основная продукция'!F402</f>
        <v>0</v>
      </c>
      <c r="R8" s="3227">
        <f>'Основная продукция'!F430</f>
        <v>0</v>
      </c>
      <c r="S8" s="3736">
        <f>'Основная продукция'!F458</f>
        <v>8</v>
      </c>
      <c r="T8" s="3227">
        <f>'Основная продукция'!F486</f>
        <v>0</v>
      </c>
      <c r="U8" s="3719">
        <f>'Основная продукция'!F514</f>
        <v>0</v>
      </c>
      <c r="V8" s="3912">
        <f t="shared" si="0"/>
        <v>55</v>
      </c>
    </row>
    <row r="9" spans="2:22" ht="25.5" customHeight="1" thickBot="1">
      <c r="B9" s="3727" t="s">
        <v>719</v>
      </c>
      <c r="C9" s="3712">
        <f>'Основная продукция'!F11</f>
        <v>0</v>
      </c>
      <c r="D9" s="3713">
        <f>'Основная продукция'!F39</f>
        <v>0</v>
      </c>
      <c r="E9" s="3735">
        <f>'Основная продукция'!F67</f>
        <v>0</v>
      </c>
      <c r="F9" s="3713">
        <f>'Основная продукция'!F95</f>
        <v>0</v>
      </c>
      <c r="G9" s="3735">
        <f>'Основная продукция'!F123</f>
        <v>6</v>
      </c>
      <c r="H9" s="3713">
        <f>'Основная продукция'!F151</f>
        <v>10</v>
      </c>
      <c r="I9" s="3735">
        <f>'Основная продукция'!F179</f>
        <v>0</v>
      </c>
      <c r="J9" s="3713">
        <f>'Основная продукция'!F207</f>
        <v>0</v>
      </c>
      <c r="K9" s="3735">
        <f>'Основная продукция'!F235</f>
        <v>8</v>
      </c>
      <c r="L9" s="3713">
        <f>'Основная продукция'!F263</f>
        <v>0</v>
      </c>
      <c r="M9" s="3713">
        <f>'Основная продукция'!F291</f>
        <v>0</v>
      </c>
      <c r="N9" s="3713">
        <f>'Основная продукция'!F319</f>
        <v>15</v>
      </c>
      <c r="O9" s="3735">
        <f>'Основная продукция'!F347</f>
        <v>2</v>
      </c>
      <c r="P9" s="3713">
        <f>'Основная продукция'!F375</f>
        <v>0</v>
      </c>
      <c r="Q9" s="3713">
        <f>'Основная продукция'!F403</f>
        <v>0</v>
      </c>
      <c r="R9" s="3713">
        <f>'Основная продукция'!F431</f>
        <v>0</v>
      </c>
      <c r="S9" s="3735">
        <f>'Основная продукция'!F459</f>
        <v>15</v>
      </c>
      <c r="T9" s="3713">
        <f>'Основная продукция'!F487</f>
        <v>0</v>
      </c>
      <c r="U9" s="3718">
        <f>'Основная продукция'!F515</f>
        <v>0</v>
      </c>
      <c r="V9" s="3911">
        <f t="shared" si="0"/>
        <v>56</v>
      </c>
    </row>
    <row r="10" spans="2:22" ht="25.5" customHeight="1">
      <c r="B10" s="3726" t="s">
        <v>30</v>
      </c>
      <c r="C10" s="3715">
        <f>'Основная продукция'!F12</f>
        <v>0</v>
      </c>
      <c r="D10" s="3280">
        <f>'Основная продукция'!F40</f>
        <v>0</v>
      </c>
      <c r="E10" s="3734">
        <f>'Основная продукция'!F68</f>
        <v>70</v>
      </c>
      <c r="F10" s="3280">
        <f>'Основная продукция'!F96</f>
        <v>0</v>
      </c>
      <c r="G10" s="3734">
        <f>'Основная продукция'!F124</f>
        <v>150</v>
      </c>
      <c r="H10" s="3280">
        <f>'Основная продукция'!F152</f>
        <v>150</v>
      </c>
      <c r="I10" s="3734">
        <f>'Основная продукция'!F180</f>
        <v>0</v>
      </c>
      <c r="J10" s="3280">
        <f>'Основная продукция'!F208</f>
        <v>0</v>
      </c>
      <c r="K10" s="3734">
        <f>'Основная продукция'!F236</f>
        <v>50</v>
      </c>
      <c r="L10" s="3280">
        <f>'Основная продукция'!F264</f>
        <v>0</v>
      </c>
      <c r="M10" s="3280">
        <f>'Основная продукция'!F292</f>
        <v>0</v>
      </c>
      <c r="N10" s="3280">
        <f>'Основная продукция'!F320</f>
        <v>100</v>
      </c>
      <c r="O10" s="3734">
        <f>'Основная продукция'!F348</f>
        <v>30</v>
      </c>
      <c r="P10" s="3280">
        <f>'Основная продукция'!F376</f>
        <v>0</v>
      </c>
      <c r="Q10" s="3280">
        <f>'Основная продукция'!F404</f>
        <v>0</v>
      </c>
      <c r="R10" s="3280">
        <f>'Основная продукция'!F432</f>
        <v>0</v>
      </c>
      <c r="S10" s="3734">
        <f>'Основная продукция'!F460</f>
        <v>100</v>
      </c>
      <c r="T10" s="3280">
        <f>'Основная продукция'!F488</f>
        <v>0</v>
      </c>
      <c r="U10" s="3717">
        <f>'Основная продукция'!F516</f>
        <v>0</v>
      </c>
      <c r="V10" s="3910">
        <f t="shared" si="0"/>
        <v>650</v>
      </c>
    </row>
    <row r="11" spans="2:22" ht="25.5" customHeight="1" thickBot="1">
      <c r="B11" s="3727" t="s">
        <v>656</v>
      </c>
      <c r="C11" s="3712">
        <f>'Основная продукция'!F13</f>
        <v>0</v>
      </c>
      <c r="D11" s="3713">
        <f>'Основная продукция'!F41</f>
        <v>0</v>
      </c>
      <c r="E11" s="3735">
        <f>'Основная продукция'!F69</f>
        <v>14</v>
      </c>
      <c r="F11" s="3713">
        <f>'Основная продукция'!F97</f>
        <v>0</v>
      </c>
      <c r="G11" s="3735">
        <f>'Основная продукция'!F125</f>
        <v>16</v>
      </c>
      <c r="H11" s="3713">
        <f>'Основная продукция'!F153</f>
        <v>16</v>
      </c>
      <c r="I11" s="3735">
        <f>'Основная продукция'!F181</f>
        <v>0</v>
      </c>
      <c r="J11" s="3713">
        <f>'Основная продукция'!F209</f>
        <v>0</v>
      </c>
      <c r="K11" s="3735">
        <f>'Основная продукция'!F237</f>
        <v>8</v>
      </c>
      <c r="L11" s="3713">
        <f>'Основная продукция'!F265</f>
        <v>0</v>
      </c>
      <c r="M11" s="3713">
        <f>'Основная продукция'!F293</f>
        <v>0</v>
      </c>
      <c r="N11" s="3713">
        <f>'Основная продукция'!F321</f>
        <v>2</v>
      </c>
      <c r="O11" s="3735">
        <f>'Основная продукция'!F349</f>
        <v>3</v>
      </c>
      <c r="P11" s="3713">
        <f>'Основная продукция'!F377</f>
        <v>0</v>
      </c>
      <c r="Q11" s="3713">
        <f>'Основная продукция'!F405</f>
        <v>0</v>
      </c>
      <c r="R11" s="3713">
        <f>'Основная продукция'!F433</f>
        <v>0</v>
      </c>
      <c r="S11" s="3735">
        <f>'Основная продукция'!F461</f>
        <v>16</v>
      </c>
      <c r="T11" s="3713">
        <f>'Основная продукция'!F489</f>
        <v>0</v>
      </c>
      <c r="U11" s="3718">
        <f>'Основная продукция'!F517</f>
        <v>0</v>
      </c>
      <c r="V11" s="3911">
        <f t="shared" si="0"/>
        <v>75</v>
      </c>
    </row>
    <row r="12" spans="2:22" ht="25.5" customHeight="1" thickBot="1">
      <c r="B12" s="3729" t="s">
        <v>768</v>
      </c>
      <c r="C12" s="3716">
        <f>'Основная продукция'!F14</f>
        <v>0</v>
      </c>
      <c r="D12" s="3459">
        <f>'Основная продукция'!F42</f>
        <v>0</v>
      </c>
      <c r="E12" s="3737">
        <f>'Основная продукция'!F70</f>
        <v>2</v>
      </c>
      <c r="F12" s="3459">
        <f>'Основная продукция'!F98</f>
        <v>0</v>
      </c>
      <c r="G12" s="3737">
        <f>'Основная продукция'!F126</f>
        <v>2</v>
      </c>
      <c r="H12" s="3459">
        <f>'Основная продукция'!F154</f>
        <v>0</v>
      </c>
      <c r="I12" s="3737">
        <f>'Основная продукция'!F182</f>
        <v>0</v>
      </c>
      <c r="J12" s="3459">
        <f>'Основная продукция'!F210</f>
        <v>0</v>
      </c>
      <c r="K12" s="3737">
        <f>'Основная продукция'!F238</f>
        <v>0</v>
      </c>
      <c r="L12" s="3459">
        <f>'Основная продукция'!F266</f>
        <v>0</v>
      </c>
      <c r="M12" s="3459">
        <f>'Основная продукция'!F294</f>
        <v>0</v>
      </c>
      <c r="N12" s="3459">
        <f>'Основная продукция'!F322</f>
        <v>3</v>
      </c>
      <c r="O12" s="3737">
        <f>'Основная продукция'!F350</f>
        <v>0</v>
      </c>
      <c r="P12" s="3459">
        <f>'Основная продукция'!F378</f>
        <v>0</v>
      </c>
      <c r="Q12" s="3459">
        <f>'Основная продукция'!F406</f>
        <v>0</v>
      </c>
      <c r="R12" s="3459">
        <f>'Основная продукция'!F434</f>
        <v>0</v>
      </c>
      <c r="S12" s="3737">
        <f>'Основная продукция'!F462</f>
        <v>0</v>
      </c>
      <c r="T12" s="3459">
        <f>'Основная продукция'!F490</f>
        <v>0</v>
      </c>
      <c r="U12" s="3720">
        <f>'Основная продукция'!F518</f>
        <v>0</v>
      </c>
      <c r="V12" s="3913">
        <f t="shared" si="0"/>
        <v>7</v>
      </c>
    </row>
    <row r="13" spans="2:22" ht="25.5" customHeight="1">
      <c r="B13" s="3726" t="s">
        <v>878</v>
      </c>
      <c r="C13" s="3715">
        <f>'Основная продукция'!F15</f>
        <v>0</v>
      </c>
      <c r="D13" s="3280">
        <f>'Основная продукция'!F43</f>
        <v>0</v>
      </c>
      <c r="E13" s="3734">
        <f>'Основная продукция'!F71</f>
        <v>32</v>
      </c>
      <c r="F13" s="3280">
        <f>'Основная продукция'!F99</f>
        <v>4</v>
      </c>
      <c r="G13" s="3734">
        <f>'Основная продукция'!F127</f>
        <v>16</v>
      </c>
      <c r="H13" s="3280">
        <f>'Основная продукция'!F155</f>
        <v>8</v>
      </c>
      <c r="I13" s="3734">
        <f>'Основная продукция'!F183</f>
        <v>0</v>
      </c>
      <c r="J13" s="3280">
        <f>'Основная продукция'!F211</f>
        <v>0</v>
      </c>
      <c r="K13" s="3734">
        <f>'Основная продукция'!F239</f>
        <v>0</v>
      </c>
      <c r="L13" s="3280">
        <f>'Основная продукция'!F267</f>
        <v>0</v>
      </c>
      <c r="M13" s="3280">
        <f>'Основная продукция'!F295</f>
        <v>0</v>
      </c>
      <c r="N13" s="3280">
        <f>'Основная продукция'!F323</f>
        <v>52</v>
      </c>
      <c r="O13" s="3734">
        <f>'Основная продукция'!F351</f>
        <v>0</v>
      </c>
      <c r="P13" s="3280">
        <f>'Основная продукция'!F379</f>
        <v>0</v>
      </c>
      <c r="Q13" s="3280">
        <f>'Основная продукция'!F407</f>
        <v>0</v>
      </c>
      <c r="R13" s="3280">
        <f>'Основная продукция'!F435</f>
        <v>0</v>
      </c>
      <c r="S13" s="3734">
        <f>'Основная продукция'!F463</f>
        <v>16</v>
      </c>
      <c r="T13" s="3280">
        <f>'Основная продукция'!F491</f>
        <v>0</v>
      </c>
      <c r="U13" s="3717">
        <f>'Основная продукция'!F519</f>
        <v>0</v>
      </c>
      <c r="V13" s="3910">
        <f t="shared" si="0"/>
        <v>128</v>
      </c>
    </row>
    <row r="14" spans="2:22" ht="25.5" customHeight="1">
      <c r="B14" s="3728" t="s">
        <v>658</v>
      </c>
      <c r="C14" s="3711">
        <f>'Основная продукция'!F16</f>
        <v>0</v>
      </c>
      <c r="D14" s="3227">
        <f>'Основная продукция'!F44</f>
        <v>0</v>
      </c>
      <c r="E14" s="3736">
        <f>'Основная продукция'!F72</f>
        <v>12</v>
      </c>
      <c r="F14" s="3227">
        <f>'Основная продукция'!F100</f>
        <v>0</v>
      </c>
      <c r="G14" s="3736">
        <f>'Основная продукция'!F128</f>
        <v>44</v>
      </c>
      <c r="H14" s="3227">
        <f>'Основная продукция'!F156</f>
        <v>28</v>
      </c>
      <c r="I14" s="3736">
        <f>'Основная продукция'!F184</f>
        <v>0</v>
      </c>
      <c r="J14" s="3227">
        <f>'Основная продукция'!F212</f>
        <v>0</v>
      </c>
      <c r="K14" s="3736">
        <f>'Основная продукция'!F240</f>
        <v>0</v>
      </c>
      <c r="L14" s="3227">
        <f>'Основная продукция'!F268</f>
        <v>0</v>
      </c>
      <c r="M14" s="3227">
        <f>'Основная продукция'!F296</f>
        <v>0</v>
      </c>
      <c r="N14" s="3227">
        <f>'Основная продукция'!F324</f>
        <v>0</v>
      </c>
      <c r="O14" s="3736">
        <f>'Основная продукция'!F352</f>
        <v>0</v>
      </c>
      <c r="P14" s="3227">
        <f>'Основная продукция'!F380</f>
        <v>0</v>
      </c>
      <c r="Q14" s="3227">
        <f>'Основная продукция'!F408</f>
        <v>0</v>
      </c>
      <c r="R14" s="3227">
        <f>'Основная продукция'!F436</f>
        <v>0</v>
      </c>
      <c r="S14" s="3736">
        <f>'Основная продукция'!F464</f>
        <v>0</v>
      </c>
      <c r="T14" s="3227">
        <f>'Основная продукция'!F492</f>
        <v>0</v>
      </c>
      <c r="U14" s="3719">
        <f>'Основная продукция'!F520</f>
        <v>0</v>
      </c>
      <c r="V14" s="3912">
        <f t="shared" si="0"/>
        <v>84</v>
      </c>
    </row>
    <row r="15" spans="2:22" ht="25.5" customHeight="1" thickBot="1">
      <c r="B15" s="3727" t="s">
        <v>659</v>
      </c>
      <c r="C15" s="3712">
        <f>'Основная продукция'!F17</f>
        <v>0</v>
      </c>
      <c r="D15" s="3713">
        <f>'Основная продукция'!F45</f>
        <v>0</v>
      </c>
      <c r="E15" s="3735">
        <f>'Основная продукция'!F73</f>
        <v>22</v>
      </c>
      <c r="F15" s="3713">
        <f>'Основная продукция'!F101</f>
        <v>12</v>
      </c>
      <c r="G15" s="3735">
        <f>'Основная продукция'!F129</f>
        <v>8</v>
      </c>
      <c r="H15" s="3713">
        <f>'Основная продукция'!F157</f>
        <v>72</v>
      </c>
      <c r="I15" s="3735">
        <f>'Основная продукция'!F185</f>
        <v>0</v>
      </c>
      <c r="J15" s="3713">
        <f>'Основная продукция'!F213</f>
        <v>0</v>
      </c>
      <c r="K15" s="3735">
        <f>'Основная продукция'!F241</f>
        <v>12</v>
      </c>
      <c r="L15" s="3713">
        <f>'Основная продукция'!F269</f>
        <v>0</v>
      </c>
      <c r="M15" s="3713">
        <f>'Основная продукция'!F297</f>
        <v>0</v>
      </c>
      <c r="N15" s="3713">
        <f>'Основная продукция'!F325</f>
        <v>48</v>
      </c>
      <c r="O15" s="3735">
        <f>'Основная продукция'!F353</f>
        <v>0</v>
      </c>
      <c r="P15" s="3713">
        <f>'Основная продукция'!F381</f>
        <v>0</v>
      </c>
      <c r="Q15" s="3713">
        <f>'Основная продукция'!F409</f>
        <v>0</v>
      </c>
      <c r="R15" s="3713">
        <f>'Основная продукция'!F437</f>
        <v>0</v>
      </c>
      <c r="S15" s="3735">
        <f>'Основная продукция'!F465</f>
        <v>4</v>
      </c>
      <c r="T15" s="3713">
        <f>'Основная продукция'!F493</f>
        <v>0</v>
      </c>
      <c r="U15" s="3718">
        <f>'Основная продукция'!F521</f>
        <v>0</v>
      </c>
      <c r="V15" s="3911">
        <f t="shared" si="0"/>
        <v>178</v>
      </c>
    </row>
    <row r="16" spans="2:22" ht="25.5" customHeight="1" thickBot="1">
      <c r="B16" s="3729" t="s">
        <v>455</v>
      </c>
      <c r="C16" s="3716">
        <f>'Основная продукция'!F18</f>
        <v>0</v>
      </c>
      <c r="D16" s="3459">
        <f>'Основная продукция'!F46</f>
        <v>0</v>
      </c>
      <c r="E16" s="3737">
        <f>'Основная продукция'!F74</f>
        <v>20</v>
      </c>
      <c r="F16" s="3459">
        <f>'Основная продукция'!F102</f>
        <v>0</v>
      </c>
      <c r="G16" s="3737">
        <f>'Основная продукция'!F130</f>
        <v>60</v>
      </c>
      <c r="H16" s="3459">
        <f>'Основная продукция'!F158</f>
        <v>20</v>
      </c>
      <c r="I16" s="3737">
        <f>'Основная продукция'!F186</f>
        <v>0</v>
      </c>
      <c r="J16" s="3459">
        <f>'Основная продукция'!F214</f>
        <v>0</v>
      </c>
      <c r="K16" s="3737">
        <f>'Основная продукция'!F242</f>
        <v>0</v>
      </c>
      <c r="L16" s="3459">
        <f>'Основная продукция'!F270</f>
        <v>0</v>
      </c>
      <c r="M16" s="3459">
        <f>'Основная продукция'!F298</f>
        <v>0</v>
      </c>
      <c r="N16" s="3459">
        <f>'Основная продукция'!F326</f>
        <v>40</v>
      </c>
      <c r="O16" s="3737">
        <f>'Основная продукция'!F354</f>
        <v>0</v>
      </c>
      <c r="P16" s="3459">
        <f>'Основная продукция'!F382</f>
        <v>0</v>
      </c>
      <c r="Q16" s="3459">
        <f>'Основная продукция'!F410</f>
        <v>0</v>
      </c>
      <c r="R16" s="3459">
        <f>'Основная продукция'!F438</f>
        <v>0</v>
      </c>
      <c r="S16" s="3737">
        <f>'Основная продукция'!F466</f>
        <v>60</v>
      </c>
      <c r="T16" s="3459">
        <f>'Основная продукция'!F494</f>
        <v>0</v>
      </c>
      <c r="U16" s="3720">
        <f>'Основная продукция'!F522</f>
        <v>0</v>
      </c>
      <c r="V16" s="3913">
        <f t="shared" si="0"/>
        <v>200</v>
      </c>
    </row>
    <row r="17" spans="2:22" ht="25.5" customHeight="1">
      <c r="B17" s="3726" t="s">
        <v>667</v>
      </c>
      <c r="C17" s="3715">
        <f>'Основная продукция'!F19</f>
        <v>0</v>
      </c>
      <c r="D17" s="3280">
        <f>'Основная продукция'!F47</f>
        <v>0</v>
      </c>
      <c r="E17" s="3734">
        <f>'Основная продукция'!F75</f>
        <v>5</v>
      </c>
      <c r="F17" s="3280">
        <f>'Основная продукция'!F103</f>
        <v>1</v>
      </c>
      <c r="G17" s="3734">
        <f>'Основная продукция'!F131</f>
        <v>2</v>
      </c>
      <c r="H17" s="3280">
        <f>'Основная продукция'!F159</f>
        <v>0</v>
      </c>
      <c r="I17" s="3734">
        <f>'Основная продукция'!F187</f>
        <v>0</v>
      </c>
      <c r="J17" s="3280">
        <f>'Основная продукция'!F215</f>
        <v>0</v>
      </c>
      <c r="K17" s="3734">
        <f>'Основная продукция'!F243</f>
        <v>1</v>
      </c>
      <c r="L17" s="3280">
        <f>'Основная продукция'!F271</f>
        <v>0</v>
      </c>
      <c r="M17" s="3280">
        <f>'Основная продукция'!F299</f>
        <v>0</v>
      </c>
      <c r="N17" s="3280">
        <f>'Основная продукция'!F327</f>
        <v>5</v>
      </c>
      <c r="O17" s="3734">
        <f>'Основная продукция'!F355</f>
        <v>0</v>
      </c>
      <c r="P17" s="3280">
        <f>'Основная продукция'!F383</f>
        <v>0</v>
      </c>
      <c r="Q17" s="3280">
        <f>'Основная продукция'!F411</f>
        <v>0</v>
      </c>
      <c r="R17" s="3280">
        <f>'Основная продукция'!F439</f>
        <v>0</v>
      </c>
      <c r="S17" s="3734">
        <f>'Основная продукция'!F467</f>
        <v>2</v>
      </c>
      <c r="T17" s="3280">
        <f>'Основная продукция'!F495</f>
        <v>0</v>
      </c>
      <c r="U17" s="3717">
        <f>'Основная продукция'!F523</f>
        <v>0</v>
      </c>
      <c r="V17" s="3910">
        <f t="shared" si="0"/>
        <v>16</v>
      </c>
    </row>
    <row r="18" spans="2:22" ht="25.5" customHeight="1" thickBot="1">
      <c r="B18" s="3727" t="s">
        <v>307</v>
      </c>
      <c r="C18" s="3712">
        <f>'Основная продукция'!F20</f>
        <v>0</v>
      </c>
      <c r="D18" s="3713">
        <f>'Основная продукция'!F48</f>
        <v>0</v>
      </c>
      <c r="E18" s="3735">
        <f>'Основная продукция'!F76</f>
        <v>0</v>
      </c>
      <c r="F18" s="3713">
        <f>'Основная продукция'!F104</f>
        <v>1</v>
      </c>
      <c r="G18" s="3735">
        <f>'Основная продукция'!F132</f>
        <v>1</v>
      </c>
      <c r="H18" s="3713">
        <f>'Основная продукция'!F160</f>
        <v>1</v>
      </c>
      <c r="I18" s="3735">
        <f>'Основная продукция'!F188</f>
        <v>0</v>
      </c>
      <c r="J18" s="3713">
        <f>'Основная продукция'!F216</f>
        <v>0</v>
      </c>
      <c r="K18" s="3735">
        <f>'Основная продукция'!F244</f>
        <v>2</v>
      </c>
      <c r="L18" s="3713">
        <f>'Основная продукция'!F272</f>
        <v>0</v>
      </c>
      <c r="M18" s="3713">
        <f>'Основная продукция'!F300</f>
        <v>0</v>
      </c>
      <c r="N18" s="3713">
        <f>'Основная продукция'!F328</f>
        <v>4</v>
      </c>
      <c r="O18" s="3735">
        <f>'Основная продукция'!F356</f>
        <v>0</v>
      </c>
      <c r="P18" s="3713">
        <f>'Основная продукция'!F384</f>
        <v>0</v>
      </c>
      <c r="Q18" s="3713">
        <f>'Основная продукция'!F412</f>
        <v>0</v>
      </c>
      <c r="R18" s="3713">
        <f>'Основная продукция'!F440</f>
        <v>0</v>
      </c>
      <c r="S18" s="3735">
        <f>'Основная продукция'!F468</f>
        <v>3</v>
      </c>
      <c r="T18" s="3713">
        <f>'Основная продукция'!F496</f>
        <v>0</v>
      </c>
      <c r="U18" s="3718">
        <f>'Основная продукция'!F524</f>
        <v>0</v>
      </c>
      <c r="V18" s="3911">
        <f t="shared" si="0"/>
        <v>12</v>
      </c>
    </row>
    <row r="19" spans="2:22" ht="25.5" customHeight="1">
      <c r="B19" s="3726" t="s">
        <v>665</v>
      </c>
      <c r="C19" s="3715">
        <f>'Основная продукция'!F21</f>
        <v>0</v>
      </c>
      <c r="D19" s="3280">
        <f>'Основная продукция'!F49</f>
        <v>0</v>
      </c>
      <c r="E19" s="3734">
        <f>'Основная продукция'!F77</f>
        <v>44</v>
      </c>
      <c r="F19" s="3280">
        <f>'Основная продукция'!F105</f>
        <v>0</v>
      </c>
      <c r="G19" s="3734">
        <f>'Основная продукция'!F133</f>
        <v>11</v>
      </c>
      <c r="H19" s="3280">
        <f>'Основная продукция'!F161</f>
        <v>52</v>
      </c>
      <c r="I19" s="3734">
        <f>'Основная продукция'!F189</f>
        <v>0</v>
      </c>
      <c r="J19" s="3280">
        <f>'Основная продукция'!F217</f>
        <v>0</v>
      </c>
      <c r="K19" s="3734">
        <f>'Основная продукция'!F245</f>
        <v>20</v>
      </c>
      <c r="L19" s="3280">
        <f>'Основная продукция'!F273</f>
        <v>0</v>
      </c>
      <c r="M19" s="3280">
        <f>'Основная продукция'!F301</f>
        <v>0</v>
      </c>
      <c r="N19" s="3280">
        <f>'Основная продукция'!F329</f>
        <v>16</v>
      </c>
      <c r="O19" s="3734">
        <f>'Основная продукция'!F357</f>
        <v>0</v>
      </c>
      <c r="P19" s="3280">
        <f>'Основная продукция'!F385</f>
        <v>0</v>
      </c>
      <c r="Q19" s="3280">
        <f>'Основная продукция'!F413</f>
        <v>0</v>
      </c>
      <c r="R19" s="3280">
        <f>'Основная продукция'!F441</f>
        <v>0</v>
      </c>
      <c r="S19" s="3734">
        <f>'Основная продукция'!F469</f>
        <v>36</v>
      </c>
      <c r="T19" s="3280">
        <f>'Основная продукция'!F497</f>
        <v>0</v>
      </c>
      <c r="U19" s="3717">
        <f>'Основная продукция'!F525</f>
        <v>0</v>
      </c>
      <c r="V19" s="3910">
        <f t="shared" ref="V19:V26" si="1">SUM(C19:U19)</f>
        <v>179</v>
      </c>
    </row>
    <row r="20" spans="2:22" ht="25.5" customHeight="1" thickBot="1">
      <c r="B20" s="3727" t="s">
        <v>666</v>
      </c>
      <c r="C20" s="3712">
        <f>'Основная продукция'!F22</f>
        <v>0</v>
      </c>
      <c r="D20" s="3713">
        <f>'Основная продукция'!F50</f>
        <v>0</v>
      </c>
      <c r="E20" s="3735">
        <f>'Основная продукция'!F78</f>
        <v>8</v>
      </c>
      <c r="F20" s="3713">
        <f>'Основная продукция'!F106</f>
        <v>24</v>
      </c>
      <c r="G20" s="3735">
        <f>'Основная продукция'!F134</f>
        <v>36</v>
      </c>
      <c r="H20" s="3713">
        <f>'Основная продукция'!F162</f>
        <v>68</v>
      </c>
      <c r="I20" s="3735">
        <f>'Основная продукция'!F190</f>
        <v>0</v>
      </c>
      <c r="J20" s="3713">
        <f>'Основная продукция'!F218</f>
        <v>0</v>
      </c>
      <c r="K20" s="3735">
        <f>'Основная продукция'!F246</f>
        <v>48</v>
      </c>
      <c r="L20" s="3713">
        <f>'Основная продукция'!F274</f>
        <v>0</v>
      </c>
      <c r="M20" s="3713">
        <f>'Основная продукция'!F302</f>
        <v>0</v>
      </c>
      <c r="N20" s="3713">
        <f>'Основная продукция'!F330</f>
        <v>28</v>
      </c>
      <c r="O20" s="3735">
        <f>'Основная продукция'!F358</f>
        <v>4</v>
      </c>
      <c r="P20" s="3713">
        <f>'Основная продукция'!F386</f>
        <v>0</v>
      </c>
      <c r="Q20" s="3713">
        <f>'Основная продукция'!F414</f>
        <v>0</v>
      </c>
      <c r="R20" s="3713">
        <f>'Основная продукция'!F442</f>
        <v>0</v>
      </c>
      <c r="S20" s="3735">
        <f>'Основная продукция'!F470</f>
        <v>12</v>
      </c>
      <c r="T20" s="3713">
        <f>'Основная продукция'!F498</f>
        <v>0</v>
      </c>
      <c r="U20" s="3718">
        <f>'Основная продукция'!F526</f>
        <v>0</v>
      </c>
      <c r="V20" s="3911">
        <f t="shared" si="1"/>
        <v>228</v>
      </c>
    </row>
    <row r="21" spans="2:22" ht="25.5" customHeight="1">
      <c r="B21" s="3726" t="s">
        <v>815</v>
      </c>
      <c r="C21" s="3715">
        <f>'Основная продукция'!F23</f>
        <v>0</v>
      </c>
      <c r="D21" s="3280">
        <f>'Основная продукция'!F51</f>
        <v>0</v>
      </c>
      <c r="E21" s="3734">
        <f>'Основная продукция'!F79</f>
        <v>5</v>
      </c>
      <c r="F21" s="3280">
        <f>'Основная продукция'!F107</f>
        <v>0</v>
      </c>
      <c r="G21" s="3734">
        <f>'Основная продукция'!F135</f>
        <v>20</v>
      </c>
      <c r="H21" s="3280">
        <f>'Основная продукция'!F163</f>
        <v>15</v>
      </c>
      <c r="I21" s="3734">
        <f>'Основная продукция'!F191</f>
        <v>0</v>
      </c>
      <c r="J21" s="3280">
        <f>'Основная продукция'!F219</f>
        <v>0</v>
      </c>
      <c r="K21" s="3734">
        <f>'Основная продукция'!F247</f>
        <v>9</v>
      </c>
      <c r="L21" s="3280">
        <f>'Основная продукция'!F275</f>
        <v>0</v>
      </c>
      <c r="M21" s="3280">
        <f>'Основная продукция'!F303</f>
        <v>0</v>
      </c>
      <c r="N21" s="3280">
        <f>'Основная продукция'!F331</f>
        <v>10</v>
      </c>
      <c r="O21" s="3734">
        <f>'Основная продукция'!F359</f>
        <v>5</v>
      </c>
      <c r="P21" s="3280">
        <f>'Основная продукция'!F387</f>
        <v>0</v>
      </c>
      <c r="Q21" s="3280">
        <f>'Основная продукция'!F415</f>
        <v>0</v>
      </c>
      <c r="R21" s="3280">
        <f>'Основная продукция'!F443</f>
        <v>0</v>
      </c>
      <c r="S21" s="3734">
        <f>'Основная продукция'!F471</f>
        <v>20</v>
      </c>
      <c r="T21" s="3280">
        <f>'Основная продукция'!F499</f>
        <v>0</v>
      </c>
      <c r="U21" s="3717">
        <f>'Основная продукция'!F527</f>
        <v>0</v>
      </c>
      <c r="V21" s="3910">
        <f t="shared" si="1"/>
        <v>84</v>
      </c>
    </row>
    <row r="22" spans="2:22" ht="25.5" customHeight="1" thickBot="1">
      <c r="B22" s="3727" t="s">
        <v>523</v>
      </c>
      <c r="C22" s="3712">
        <f>'Основная продукция'!F24</f>
        <v>0</v>
      </c>
      <c r="D22" s="3713">
        <f>'Основная продукция'!F52</f>
        <v>0</v>
      </c>
      <c r="E22" s="3735">
        <f>'Основная продукция'!F80</f>
        <v>5</v>
      </c>
      <c r="F22" s="3713">
        <f>'Основная продукция'!F108</f>
        <v>0</v>
      </c>
      <c r="G22" s="3735">
        <f>'Основная продукция'!F136</f>
        <v>20</v>
      </c>
      <c r="H22" s="3713">
        <f>'Основная продукция'!F164</f>
        <v>15</v>
      </c>
      <c r="I22" s="3735">
        <f>'Основная продукция'!F192</f>
        <v>0</v>
      </c>
      <c r="J22" s="3713">
        <f>'Основная продукция'!F220</f>
        <v>0</v>
      </c>
      <c r="K22" s="3735">
        <f>'Основная продукция'!F248</f>
        <v>10</v>
      </c>
      <c r="L22" s="3713">
        <f>'Основная продукция'!F276</f>
        <v>0</v>
      </c>
      <c r="M22" s="3713">
        <f>'Основная продукция'!F304</f>
        <v>0</v>
      </c>
      <c r="N22" s="3713">
        <f>'Основная продукция'!F332</f>
        <v>5</v>
      </c>
      <c r="O22" s="3735">
        <f>'Основная продукция'!F360</f>
        <v>0</v>
      </c>
      <c r="P22" s="3713">
        <f>'Основная продукция'!F388</f>
        <v>0</v>
      </c>
      <c r="Q22" s="3713">
        <f>'Основная продукция'!F416</f>
        <v>0</v>
      </c>
      <c r="R22" s="3713">
        <f>'Основная продукция'!F444</f>
        <v>0</v>
      </c>
      <c r="S22" s="3735">
        <f>'Основная продукция'!F472</f>
        <v>20</v>
      </c>
      <c r="T22" s="3713">
        <f>'Основная продукция'!F500</f>
        <v>0</v>
      </c>
      <c r="U22" s="3718">
        <f>'Основная продукция'!F528</f>
        <v>0</v>
      </c>
      <c r="V22" s="3911">
        <f t="shared" si="1"/>
        <v>75</v>
      </c>
    </row>
    <row r="23" spans="2:22" ht="25.5" customHeight="1">
      <c r="B23" s="3730" t="s">
        <v>917</v>
      </c>
      <c r="C23" s="3714">
        <f>'Основная продукция'!F25</f>
        <v>0</v>
      </c>
      <c r="D23" s="3281">
        <f>'Основная продукция'!F53</f>
        <v>0</v>
      </c>
      <c r="E23" s="3738">
        <f>'Основная продукция'!F81</f>
        <v>10</v>
      </c>
      <c r="F23" s="3281">
        <f>'Основная продукция'!F109</f>
        <v>0</v>
      </c>
      <c r="G23" s="3738">
        <f>'Основная продукция'!F137</f>
        <v>25</v>
      </c>
      <c r="H23" s="3281">
        <f>'Основная продукция'!F165</f>
        <v>10</v>
      </c>
      <c r="I23" s="3738">
        <f>'Основная продукция'!F193</f>
        <v>0</v>
      </c>
      <c r="J23" s="3281">
        <f>'Основная продукция'!F221</f>
        <v>0</v>
      </c>
      <c r="K23" s="3738">
        <f>'Основная продукция'!F249</f>
        <v>5</v>
      </c>
      <c r="L23" s="3281">
        <f>'Основная продукция'!F277</f>
        <v>0</v>
      </c>
      <c r="M23" s="3281">
        <f>'Основная продукция'!F305</f>
        <v>0</v>
      </c>
      <c r="N23" s="3281">
        <f>'Основная продукция'!F333</f>
        <v>20</v>
      </c>
      <c r="O23" s="3738">
        <f>'Основная продукция'!F361</f>
        <v>7</v>
      </c>
      <c r="P23" s="3281">
        <f>'Основная продукция'!F389</f>
        <v>0</v>
      </c>
      <c r="Q23" s="3281">
        <f>'Основная продукция'!F417</f>
        <v>0</v>
      </c>
      <c r="R23" s="3281">
        <f>'Основная продукция'!F445</f>
        <v>0</v>
      </c>
      <c r="S23" s="3738">
        <f>'Основная продукция'!F473</f>
        <v>15</v>
      </c>
      <c r="T23" s="3281">
        <f>'Основная продукция'!F501</f>
        <v>0</v>
      </c>
      <c r="U23" s="3721">
        <f>'Основная продукция'!F529</f>
        <v>0</v>
      </c>
      <c r="V23" s="3914">
        <f t="shared" si="1"/>
        <v>92</v>
      </c>
    </row>
    <row r="24" spans="2:22" ht="25.5" customHeight="1">
      <c r="B24" s="3731" t="s">
        <v>918</v>
      </c>
      <c r="C24" s="3711">
        <f>'Основная продукция'!F26</f>
        <v>0</v>
      </c>
      <c r="D24" s="3227">
        <f>'Основная продукция'!F54</f>
        <v>0</v>
      </c>
      <c r="E24" s="3736">
        <f>'Основная продукция'!F82</f>
        <v>5</v>
      </c>
      <c r="F24" s="3227">
        <f>'Основная продукция'!F110</f>
        <v>0</v>
      </c>
      <c r="G24" s="3736">
        <f>'Основная продукция'!F138</f>
        <v>20</v>
      </c>
      <c r="H24" s="3227">
        <f>'Основная продукция'!F166</f>
        <v>17</v>
      </c>
      <c r="I24" s="3736">
        <f>'Основная продукция'!F194</f>
        <v>0</v>
      </c>
      <c r="J24" s="3227">
        <f>'Основная продукция'!F222</f>
        <v>0</v>
      </c>
      <c r="K24" s="3736">
        <f>'Основная продукция'!F250</f>
        <v>0</v>
      </c>
      <c r="L24" s="3227">
        <f>'Основная продукция'!F278</f>
        <v>0</v>
      </c>
      <c r="M24" s="3227">
        <f>'Основная продукция'!F306</f>
        <v>0</v>
      </c>
      <c r="N24" s="3227">
        <f>'Основная продукция'!F334</f>
        <v>13</v>
      </c>
      <c r="O24" s="3736">
        <f>'Основная продукция'!F362</f>
        <v>0</v>
      </c>
      <c r="P24" s="3227">
        <f>'Основная продукция'!F390</f>
        <v>0</v>
      </c>
      <c r="Q24" s="3227">
        <f>'Основная продукция'!F418</f>
        <v>0</v>
      </c>
      <c r="R24" s="3227">
        <f>'Основная продукция'!F446</f>
        <v>0</v>
      </c>
      <c r="S24" s="3736">
        <f>'Основная продукция'!F474</f>
        <v>20</v>
      </c>
      <c r="T24" s="3227">
        <f>'Основная продукция'!F502</f>
        <v>0</v>
      </c>
      <c r="U24" s="3719">
        <f>'Основная продукция'!F530</f>
        <v>0</v>
      </c>
      <c r="V24" s="3912">
        <f t="shared" si="1"/>
        <v>75</v>
      </c>
    </row>
    <row r="25" spans="2:22" ht="25.5" customHeight="1">
      <c r="B25" s="3731" t="s">
        <v>919</v>
      </c>
      <c r="C25" s="3711">
        <f>'Основная продукция'!F27</f>
        <v>0</v>
      </c>
      <c r="D25" s="3227">
        <f>'Основная продукция'!F55</f>
        <v>0</v>
      </c>
      <c r="E25" s="3736">
        <f>'Основная продукция'!F83</f>
        <v>19</v>
      </c>
      <c r="F25" s="3227">
        <f>'Основная продукция'!F111</f>
        <v>0</v>
      </c>
      <c r="G25" s="3736">
        <f>'Основная продукция'!F139</f>
        <v>50</v>
      </c>
      <c r="H25" s="3227">
        <f>'Основная продукция'!F167</f>
        <v>0</v>
      </c>
      <c r="I25" s="3736">
        <f>'Основная продукция'!F195</f>
        <v>0</v>
      </c>
      <c r="J25" s="3227">
        <f>'Основная продукция'!F223</f>
        <v>0</v>
      </c>
      <c r="K25" s="3736">
        <f>'Основная продукция'!F251</f>
        <v>10</v>
      </c>
      <c r="L25" s="3227">
        <f>'Основная продукция'!F279</f>
        <v>0</v>
      </c>
      <c r="M25" s="3227">
        <f>'Основная продукция'!F307</f>
        <v>0</v>
      </c>
      <c r="N25" s="3227">
        <f>'Основная продукция'!F335</f>
        <v>60</v>
      </c>
      <c r="O25" s="3736">
        <f>'Основная продукция'!F363</f>
        <v>11</v>
      </c>
      <c r="P25" s="3227">
        <f>'Основная продукция'!F391</f>
        <v>0</v>
      </c>
      <c r="Q25" s="3227">
        <f>'Основная продукция'!F419</f>
        <v>0</v>
      </c>
      <c r="R25" s="3227">
        <f>'Основная продукция'!F447</f>
        <v>0</v>
      </c>
      <c r="S25" s="3736">
        <f>'Основная продукция'!F475</f>
        <v>30</v>
      </c>
      <c r="T25" s="3227">
        <f>'Основная продукция'!F503</f>
        <v>0</v>
      </c>
      <c r="U25" s="3719">
        <f>'Основная продукция'!F531</f>
        <v>0</v>
      </c>
      <c r="V25" s="3912">
        <f t="shared" si="1"/>
        <v>180</v>
      </c>
    </row>
    <row r="26" spans="2:22" ht="25.5" customHeight="1" thickBot="1">
      <c r="B26" s="3732" t="s">
        <v>920</v>
      </c>
      <c r="C26" s="3712">
        <f>'Основная продукция'!F28</f>
        <v>0</v>
      </c>
      <c r="D26" s="3713">
        <f>'Основная продукция'!F56</f>
        <v>0</v>
      </c>
      <c r="E26" s="3735">
        <f>'Основная продукция'!F84</f>
        <v>15</v>
      </c>
      <c r="F26" s="3713">
        <f>'Основная продукция'!F112</f>
        <v>0</v>
      </c>
      <c r="G26" s="3735">
        <f>'Основная продукция'!F140</f>
        <v>60</v>
      </c>
      <c r="H26" s="3713">
        <f>'Основная продукция'!F168</f>
        <v>36</v>
      </c>
      <c r="I26" s="3735">
        <f>'Основная продукция'!F196</f>
        <v>0</v>
      </c>
      <c r="J26" s="3713">
        <f>'Основная продукция'!F224</f>
        <v>0</v>
      </c>
      <c r="K26" s="3735">
        <f>'Основная продукция'!F252</f>
        <v>0</v>
      </c>
      <c r="L26" s="3713">
        <f>'Основная продукция'!F280</f>
        <v>0</v>
      </c>
      <c r="M26" s="3713">
        <f>'Основная продукция'!F308</f>
        <v>0</v>
      </c>
      <c r="N26" s="3713">
        <f>'Основная продукция'!F336</f>
        <v>39</v>
      </c>
      <c r="O26" s="3735">
        <f>'Основная продукция'!F364</f>
        <v>1</v>
      </c>
      <c r="P26" s="3713">
        <f>'Основная продукция'!F392</f>
        <v>0</v>
      </c>
      <c r="Q26" s="3713">
        <f>'Основная продукция'!F420</f>
        <v>0</v>
      </c>
      <c r="R26" s="3713">
        <f>'Основная продукция'!F448</f>
        <v>0</v>
      </c>
      <c r="S26" s="3735">
        <f>'Основная продукция'!F476</f>
        <v>60</v>
      </c>
      <c r="T26" s="3713">
        <f>'Основная продукция'!F504</f>
        <v>0</v>
      </c>
      <c r="U26" s="3718">
        <f>'Основная продукция'!F532</f>
        <v>0</v>
      </c>
      <c r="V26" s="3911">
        <f t="shared" si="1"/>
        <v>211</v>
      </c>
    </row>
    <row r="27" spans="2:22" ht="22.5" customHeight="1"/>
    <row r="28" spans="2:22" ht="22.5" customHeight="1"/>
    <row r="29" spans="2:22" ht="22.5" customHeight="1"/>
  </sheetData>
  <mergeCells count="3">
    <mergeCell ref="B1:E1"/>
    <mergeCell ref="Q1:S1"/>
    <mergeCell ref="F1:O1"/>
  </mergeCells>
  <pageMargins left="0" right="0" top="0" bottom="0" header="0" footer="0"/>
  <pageSetup paperSize="9" scale="78" orientation="landscape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B1:W30"/>
  <sheetViews>
    <sheetView view="pageBreakPreview" zoomScale="86" zoomScaleNormal="89" zoomScaleSheetLayoutView="86" zoomScalePageLayoutView="86" workbookViewId="0">
      <selection activeCell="B27" sqref="B27"/>
    </sheetView>
  </sheetViews>
  <sheetFormatPr defaultRowHeight="12.75"/>
  <cols>
    <col min="3" max="3" width="15.5703125" bestFit="1" customWidth="1"/>
    <col min="4" max="4" width="11" customWidth="1"/>
    <col min="5" max="5" width="11.85546875" bestFit="1" customWidth="1"/>
    <col min="6" max="8" width="11" customWidth="1"/>
    <col min="9" max="9" width="9.7109375" customWidth="1"/>
    <col min="10" max="10" width="11" customWidth="1"/>
    <col min="11" max="11" width="11.140625" customWidth="1"/>
    <col min="12" max="12" width="9.7109375" customWidth="1"/>
    <col min="13" max="13" width="11" customWidth="1"/>
    <col min="14" max="14" width="9.5703125" customWidth="1"/>
    <col min="15" max="15" width="9.7109375" hidden="1" customWidth="1"/>
    <col min="16" max="23" width="8.42578125" hidden="1" customWidth="1"/>
    <col min="24" max="34" width="7" customWidth="1"/>
  </cols>
  <sheetData>
    <row r="1" spans="2:23" ht="13.5" thickBot="1">
      <c r="C1" s="3995">
        <f>'Основная продукция'!B2</f>
        <v>44606</v>
      </c>
      <c r="D1" s="3996"/>
      <c r="E1" s="3996"/>
      <c r="F1" s="3996"/>
      <c r="G1" s="3996" t="s">
        <v>680</v>
      </c>
      <c r="H1" s="3996"/>
      <c r="I1" s="3996"/>
      <c r="J1" s="3996"/>
      <c r="K1" s="3996"/>
      <c r="L1" s="3996"/>
      <c r="M1" s="3996"/>
      <c r="N1" s="3996"/>
      <c r="O1" s="3998">
        <f>C1</f>
        <v>44606</v>
      </c>
      <c r="P1" s="3998"/>
      <c r="Q1" s="3994" t="s">
        <v>461</v>
      </c>
      <c r="R1" s="3994"/>
      <c r="S1" s="3994"/>
      <c r="T1" s="3994"/>
      <c r="U1" s="3994"/>
      <c r="V1" s="3993" t="e">
        <f>#REF!</f>
        <v>#REF!</v>
      </c>
      <c r="W1" s="3994"/>
    </row>
    <row r="2" spans="2:23" ht="33.75" customHeight="1" thickBot="1">
      <c r="B2" s="3450" t="s">
        <v>737</v>
      </c>
      <c r="C2" s="3758" t="s">
        <v>65</v>
      </c>
      <c r="D2" s="3760" t="s">
        <v>709</v>
      </c>
      <c r="E2" s="3451" t="s">
        <v>736</v>
      </c>
      <c r="F2" s="3451" t="s">
        <v>710</v>
      </c>
      <c r="G2" s="3451" t="s">
        <v>711</v>
      </c>
      <c r="H2" s="3451" t="s">
        <v>712</v>
      </c>
      <c r="I2" s="3463" t="s">
        <v>713</v>
      </c>
      <c r="J2" s="3445" t="s">
        <v>714</v>
      </c>
      <c r="K2" s="2407" t="s">
        <v>154</v>
      </c>
      <c r="L2" s="3445" t="s">
        <v>715</v>
      </c>
      <c r="M2" s="3445" t="s">
        <v>716</v>
      </c>
      <c r="N2" s="3761" t="s">
        <v>717</v>
      </c>
      <c r="O2" s="2426"/>
      <c r="P2" s="2433" t="s">
        <v>681</v>
      </c>
      <c r="Q2" s="2434" t="s">
        <v>682</v>
      </c>
      <c r="R2" s="2433" t="s">
        <v>683</v>
      </c>
      <c r="S2" s="2434" t="s">
        <v>514</v>
      </c>
      <c r="T2" s="2433" t="s">
        <v>598</v>
      </c>
      <c r="U2" s="2434" t="s">
        <v>597</v>
      </c>
      <c r="V2" s="2433" t="s">
        <v>684</v>
      </c>
      <c r="W2" s="2435" t="s">
        <v>685</v>
      </c>
    </row>
    <row r="3" spans="2:23" ht="24.75" customHeight="1">
      <c r="B3" s="3452">
        <v>500</v>
      </c>
      <c r="C3" s="3754" t="s">
        <v>2</v>
      </c>
      <c r="D3" s="3715"/>
      <c r="E3" s="3444"/>
      <c r="F3" s="3453"/>
      <c r="G3" s="3453"/>
      <c r="H3" s="3453"/>
      <c r="I3" s="3762">
        <f>'Контра 10.00'!V3</f>
        <v>925</v>
      </c>
      <c r="J3" s="3280">
        <f t="shared" ref="J3" si="0">G3+H3-I3-B3</f>
        <v>-1425</v>
      </c>
      <c r="K3" s="3280">
        <f t="shared" ref="K3:K8" si="1">E3+F3+H3</f>
        <v>0</v>
      </c>
      <c r="L3" s="3280">
        <f t="shared" ref="L3:L8" si="2">K3-D3</f>
        <v>0</v>
      </c>
      <c r="M3" s="3280">
        <f t="shared" ref="M3:M8" si="3">N3+I3-D3</f>
        <v>1575</v>
      </c>
      <c r="N3" s="3766">
        <f>'Контра 19.00'!V3</f>
        <v>650</v>
      </c>
      <c r="O3" s="2686" t="s">
        <v>455</v>
      </c>
      <c r="P3" s="2394">
        <f>'Оз Основная продукция'!F6</f>
        <v>300</v>
      </c>
      <c r="Q3" s="2561">
        <f>'Оз Основная продукция'!F24</f>
        <v>180</v>
      </c>
      <c r="R3" s="2394">
        <f>'Оз Основная продукция'!F42</f>
        <v>140</v>
      </c>
      <c r="S3" s="2561">
        <f>'Оз Основная продукция'!F60</f>
        <v>220</v>
      </c>
      <c r="T3" s="2394">
        <f>'Оз Основная продукция'!F78</f>
        <v>240</v>
      </c>
      <c r="U3" s="2561">
        <f>'Оз Основная продукция'!F96</f>
        <v>220</v>
      </c>
      <c r="V3" s="2394">
        <f>'Оз Основная продукция'!F114</f>
        <v>0</v>
      </c>
      <c r="W3" s="1629">
        <f>'Оз Основная продукция'!F132</f>
        <v>0</v>
      </c>
    </row>
    <row r="4" spans="2:23" ht="24.75" customHeight="1" thickBot="1">
      <c r="B4" s="3454">
        <v>50</v>
      </c>
      <c r="C4" s="3755" t="s">
        <v>765</v>
      </c>
      <c r="D4" s="3752"/>
      <c r="E4" s="3462"/>
      <c r="F4" s="3455"/>
      <c r="G4" s="3455"/>
      <c r="H4" s="3455"/>
      <c r="I4" s="3763">
        <f>'Контра 10.00'!V4</f>
        <v>155</v>
      </c>
      <c r="J4" s="3282">
        <f t="shared" ref="J4:J11" si="4">G4+H4-I4-B4</f>
        <v>-205</v>
      </c>
      <c r="K4" s="3282">
        <f t="shared" si="1"/>
        <v>0</v>
      </c>
      <c r="L4" s="3282">
        <f t="shared" si="2"/>
        <v>0</v>
      </c>
      <c r="M4" s="3282">
        <f t="shared" si="3"/>
        <v>305</v>
      </c>
      <c r="N4" s="3767">
        <f>'Контра 19.00'!V4</f>
        <v>150</v>
      </c>
      <c r="O4" s="2687" t="s">
        <v>24</v>
      </c>
      <c r="P4" s="2394">
        <f>'Оз Основная продукция'!F7</f>
        <v>20</v>
      </c>
      <c r="Q4" s="2561">
        <f>'Оз Основная продукция'!F25</f>
        <v>10</v>
      </c>
      <c r="R4" s="2394">
        <f>'Оз Основная продукция'!F43</f>
        <v>15</v>
      </c>
      <c r="S4" s="2561">
        <f>'Оз Основная продукция'!F61</f>
        <v>15</v>
      </c>
      <c r="T4" s="2394">
        <f>'Оз Основная продукция'!F79</f>
        <v>30</v>
      </c>
      <c r="U4" s="2561">
        <f>'Оз Основная продукция'!F97</f>
        <v>25</v>
      </c>
      <c r="V4" s="2394">
        <f>'Оз Основная продукция'!F115</f>
        <v>0</v>
      </c>
      <c r="W4" s="1629">
        <f>'Оз Основная продукция'!F133</f>
        <v>0</v>
      </c>
    </row>
    <row r="5" spans="2:23" ht="24.75" customHeight="1">
      <c r="B5" s="3452">
        <v>400</v>
      </c>
      <c r="C5" s="3754" t="s">
        <v>3</v>
      </c>
      <c r="D5" s="3715"/>
      <c r="E5" s="3444"/>
      <c r="F5" s="3453"/>
      <c r="G5" s="3453"/>
      <c r="H5" s="3453"/>
      <c r="I5" s="3762">
        <f>'Контра 10.00'!V5</f>
        <v>666</v>
      </c>
      <c r="J5" s="3280">
        <f t="shared" si="4"/>
        <v>-1066</v>
      </c>
      <c r="K5" s="3280">
        <f t="shared" si="1"/>
        <v>0</v>
      </c>
      <c r="L5" s="3280">
        <f t="shared" si="2"/>
        <v>0</v>
      </c>
      <c r="M5" s="3280">
        <f t="shared" si="3"/>
        <v>1134</v>
      </c>
      <c r="N5" s="3766">
        <f>'Контра 19.00'!V5</f>
        <v>468</v>
      </c>
      <c r="O5" s="2687" t="s">
        <v>686</v>
      </c>
      <c r="P5" s="2394">
        <f>'Оз Основная продукция'!F8</f>
        <v>260</v>
      </c>
      <c r="Q5" s="2561">
        <f>'Оз Основная продукция'!F26</f>
        <v>120</v>
      </c>
      <c r="R5" s="2394">
        <f>'Оз Основная продукция'!F44</f>
        <v>120</v>
      </c>
      <c r="S5" s="2561">
        <f>'Оз Основная продукция'!F62</f>
        <v>120</v>
      </c>
      <c r="T5" s="2394">
        <f>'Оз Основная продукция'!F80</f>
        <v>180</v>
      </c>
      <c r="U5" s="2561">
        <f>'Оз Основная продукция'!F98</f>
        <v>100</v>
      </c>
      <c r="V5" s="2394">
        <f>'Оз Основная продукция'!F116</f>
        <v>0</v>
      </c>
      <c r="W5" s="1629">
        <f>'Оз Основная продукция'!F134</f>
        <v>0</v>
      </c>
    </row>
    <row r="6" spans="2:23" ht="24.75" customHeight="1" thickBot="1">
      <c r="B6" s="3456">
        <v>100</v>
      </c>
      <c r="C6" s="3756" t="s">
        <v>727</v>
      </c>
      <c r="D6" s="3714"/>
      <c r="E6" s="3457"/>
      <c r="F6" s="3458"/>
      <c r="G6" s="3458"/>
      <c r="H6" s="3458"/>
      <c r="I6" s="3764">
        <f>'Контра 10.00'!V6</f>
        <v>116</v>
      </c>
      <c r="J6" s="3227">
        <f t="shared" si="4"/>
        <v>-216</v>
      </c>
      <c r="K6" s="3227">
        <f t="shared" si="1"/>
        <v>0</v>
      </c>
      <c r="L6" s="3227">
        <f t="shared" si="2"/>
        <v>0</v>
      </c>
      <c r="M6" s="3227">
        <f t="shared" si="3"/>
        <v>217</v>
      </c>
      <c r="N6" s="3768">
        <f>'Контра 19.00'!V6</f>
        <v>101</v>
      </c>
      <c r="O6" s="2688" t="s">
        <v>457</v>
      </c>
      <c r="P6" s="2430">
        <f>'Оз Основная продукция'!F9</f>
        <v>4</v>
      </c>
      <c r="Q6" s="2431">
        <f>'Оз Основная продукция'!F27</f>
        <v>2</v>
      </c>
      <c r="R6" s="2430">
        <f>'Оз Основная продукция'!F45</f>
        <v>3</v>
      </c>
      <c r="S6" s="2431">
        <f>'Оз Основная продукция'!F63</f>
        <v>3</v>
      </c>
      <c r="T6" s="2430">
        <f>'Оз Основная продукция'!F81</f>
        <v>3</v>
      </c>
      <c r="U6" s="2431">
        <f>'Оз Основная продукция'!F99</f>
        <v>3</v>
      </c>
      <c r="V6" s="2430">
        <f>'Оз Основная продукция'!F117</f>
        <v>0</v>
      </c>
      <c r="W6" s="2436">
        <f>'Оз Основная продукция'!F135</f>
        <v>0</v>
      </c>
    </row>
    <row r="7" spans="2:23" ht="24.75" customHeight="1">
      <c r="B7" s="3456">
        <v>300</v>
      </c>
      <c r="C7" s="3756" t="s">
        <v>4</v>
      </c>
      <c r="D7" s="3711"/>
      <c r="E7" s="3457"/>
      <c r="F7" s="3458"/>
      <c r="G7" s="3458"/>
      <c r="H7" s="3458"/>
      <c r="I7" s="3764">
        <f>'Контра 10.00'!V7</f>
        <v>396</v>
      </c>
      <c r="J7" s="3227">
        <f t="shared" si="4"/>
        <v>-696</v>
      </c>
      <c r="K7" s="3227">
        <f t="shared" si="1"/>
        <v>0</v>
      </c>
      <c r="L7" s="3227">
        <f t="shared" si="2"/>
        <v>0</v>
      </c>
      <c r="M7" s="3227">
        <f t="shared" si="3"/>
        <v>684</v>
      </c>
      <c r="N7" s="3768">
        <f>'Контра 19.00'!V7</f>
        <v>288</v>
      </c>
      <c r="O7" s="2689" t="s">
        <v>476</v>
      </c>
      <c r="P7" s="2437">
        <f>'Оз Основная продукция'!H10</f>
        <v>10</v>
      </c>
      <c r="Q7" s="2438">
        <f>'Оз Основная продукция'!H28</f>
        <v>5</v>
      </c>
      <c r="R7" s="2437">
        <f>'Оз Основная продукция'!H46</f>
        <v>10</v>
      </c>
      <c r="S7" s="2438">
        <f>'Оз Основная продукция'!H64</f>
        <v>5</v>
      </c>
      <c r="T7" s="2437">
        <f>'Оз Основная продукция'!H82</f>
        <v>10</v>
      </c>
      <c r="U7" s="2438">
        <f>'Оз Основная продукция'!H100</f>
        <v>10</v>
      </c>
      <c r="V7" s="2437">
        <f>'Оз Основная продукция'!H118</f>
        <v>0</v>
      </c>
      <c r="W7" s="2439">
        <f>'Оз Основная продукция'!H136</f>
        <v>0</v>
      </c>
    </row>
    <row r="8" spans="2:23" ht="24.75" customHeight="1" thickBot="1">
      <c r="B8" s="3456">
        <v>30</v>
      </c>
      <c r="C8" s="3756" t="s">
        <v>441</v>
      </c>
      <c r="D8" s="3711"/>
      <c r="E8" s="3457"/>
      <c r="F8" s="3458"/>
      <c r="G8" s="3458"/>
      <c r="H8" s="3458"/>
      <c r="I8" s="3764">
        <f>'Контра 10.00'!V8</f>
        <v>55</v>
      </c>
      <c r="J8" s="3227">
        <f t="shared" si="4"/>
        <v>-85</v>
      </c>
      <c r="K8" s="3227">
        <f t="shared" si="1"/>
        <v>0</v>
      </c>
      <c r="L8" s="3227">
        <f t="shared" si="2"/>
        <v>0</v>
      </c>
      <c r="M8" s="3227">
        <f t="shared" si="3"/>
        <v>97</v>
      </c>
      <c r="N8" s="3768">
        <f>'Контра 19.00'!V8</f>
        <v>42</v>
      </c>
      <c r="O8" s="2690" t="s">
        <v>500</v>
      </c>
      <c r="P8" s="2440">
        <f>'Оз Основная продукция'!H11</f>
        <v>0</v>
      </c>
      <c r="Q8" s="2441">
        <f>'Оз Основная продукция'!H29</f>
        <v>0</v>
      </c>
      <c r="R8" s="2440">
        <f>'Оз Основная продукция'!H47</f>
        <v>0</v>
      </c>
      <c r="S8" s="2441">
        <f>'Оз Основная продукция'!H65</f>
        <v>0</v>
      </c>
      <c r="T8" s="2440">
        <f>'Оз Основная продукция'!H83</f>
        <v>0</v>
      </c>
      <c r="U8" s="2441">
        <f>'Оз Основная продукция'!H101</f>
        <v>0</v>
      </c>
      <c r="V8" s="2440">
        <f>'Оз Основная продукция'!H119</f>
        <v>0</v>
      </c>
      <c r="W8" s="2442">
        <f>'Оз Основная продукция'!H137</f>
        <v>0</v>
      </c>
    </row>
    <row r="9" spans="2:23" ht="24.75" customHeight="1" thickBot="1">
      <c r="B9" s="3454">
        <v>30</v>
      </c>
      <c r="C9" s="3755" t="s">
        <v>728</v>
      </c>
      <c r="D9" s="3752"/>
      <c r="E9" s="3462"/>
      <c r="F9" s="3455"/>
      <c r="G9" s="3455"/>
      <c r="H9" s="3455"/>
      <c r="I9" s="3763">
        <f>'Контра 10.00'!V9</f>
        <v>56</v>
      </c>
      <c r="J9" s="3282">
        <f t="shared" si="4"/>
        <v>-86</v>
      </c>
      <c r="K9" s="3282">
        <f t="shared" ref="K9:K11" si="5">E9+F9+H9</f>
        <v>0</v>
      </c>
      <c r="L9" s="3282">
        <f t="shared" ref="L9:L11" si="6">K9-D9</f>
        <v>0</v>
      </c>
      <c r="M9" s="3282">
        <f t="shared" ref="M9:M11" si="7">N9+I9-D9</f>
        <v>83</v>
      </c>
      <c r="N9" s="3767">
        <f>'Контра 19.00'!V9</f>
        <v>27</v>
      </c>
    </row>
    <row r="10" spans="2:23" ht="24.75" customHeight="1">
      <c r="B10" s="3452"/>
      <c r="C10" s="3754" t="s">
        <v>30</v>
      </c>
      <c r="D10" s="3715"/>
      <c r="E10" s="3444"/>
      <c r="F10" s="3453"/>
      <c r="G10" s="3453"/>
      <c r="H10" s="3453"/>
      <c r="I10" s="3762">
        <f>'Контра 10.00'!V10</f>
        <v>650</v>
      </c>
      <c r="J10" s="3280">
        <f t="shared" si="4"/>
        <v>-650</v>
      </c>
      <c r="K10" s="3280">
        <f t="shared" si="5"/>
        <v>0</v>
      </c>
      <c r="L10" s="3280">
        <f t="shared" si="6"/>
        <v>0</v>
      </c>
      <c r="M10" s="3280">
        <f t="shared" si="7"/>
        <v>1110</v>
      </c>
      <c r="N10" s="3766">
        <f>'Контра 19.00'!V10</f>
        <v>460</v>
      </c>
    </row>
    <row r="11" spans="2:23" ht="24.75" customHeight="1" thickBot="1">
      <c r="B11" s="3454"/>
      <c r="C11" s="3757" t="s">
        <v>656</v>
      </c>
      <c r="D11" s="3752"/>
      <c r="E11" s="3462"/>
      <c r="F11" s="3455"/>
      <c r="G11" s="3455"/>
      <c r="H11" s="3455"/>
      <c r="I11" s="3763">
        <f>'Контра 10.00'!V11</f>
        <v>75</v>
      </c>
      <c r="J11" s="3282">
        <f t="shared" si="4"/>
        <v>-75</v>
      </c>
      <c r="K11" s="3282">
        <f t="shared" si="5"/>
        <v>0</v>
      </c>
      <c r="L11" s="3282">
        <f t="shared" si="6"/>
        <v>0</v>
      </c>
      <c r="M11" s="3282">
        <f t="shared" si="7"/>
        <v>156</v>
      </c>
      <c r="N11" s="3767">
        <f>'Контра 19.00'!V11</f>
        <v>81</v>
      </c>
    </row>
    <row r="12" spans="2:23" ht="24.75" customHeight="1" thickBot="1">
      <c r="B12" s="3454"/>
      <c r="C12" s="3753" t="s">
        <v>768</v>
      </c>
      <c r="D12" s="3716"/>
      <c r="E12" s="3460"/>
      <c r="F12" s="3461"/>
      <c r="G12" s="3461"/>
      <c r="H12" s="3461"/>
      <c r="I12" s="3765">
        <f>'Контра 10.00'!V12</f>
        <v>7</v>
      </c>
      <c r="J12" s="3459">
        <f t="shared" ref="J12" si="8">G12+H12-I12-B12</f>
        <v>-7</v>
      </c>
      <c r="K12" s="3459">
        <f t="shared" ref="K12" si="9">E12+F12+H12</f>
        <v>0</v>
      </c>
      <c r="L12" s="3459">
        <f t="shared" ref="L12" si="10">K12-D12</f>
        <v>0</v>
      </c>
      <c r="M12" s="3459">
        <f t="shared" ref="M12" si="11">N12+I12-D12</f>
        <v>20</v>
      </c>
      <c r="N12" s="3769">
        <f>'Контра 19.00'!V12</f>
        <v>13</v>
      </c>
      <c r="O12" s="2416">
        <f>O1</f>
        <v>44606</v>
      </c>
      <c r="P12" s="3994" t="s">
        <v>526</v>
      </c>
      <c r="Q12" s="3994"/>
      <c r="R12" s="2560" t="e">
        <f>V1</f>
        <v>#REF!</v>
      </c>
    </row>
    <row r="13" spans="2:23" ht="24.75" customHeight="1" thickBot="1">
      <c r="B13" s="3452">
        <v>50</v>
      </c>
      <c r="C13" s="3754" t="s">
        <v>878</v>
      </c>
      <c r="D13" s="3715"/>
      <c r="E13" s="3444"/>
      <c r="F13" s="3453"/>
      <c r="G13" s="3453"/>
      <c r="H13" s="3453"/>
      <c r="I13" s="3762">
        <f>'Контра 10.00'!V13</f>
        <v>128</v>
      </c>
      <c r="J13" s="3280">
        <f t="shared" ref="J13:J15" si="12">G13+H13-I13-B13</f>
        <v>-178</v>
      </c>
      <c r="K13" s="3280">
        <f t="shared" ref="K13:K15" si="13">E13+F13+H13</f>
        <v>0</v>
      </c>
      <c r="L13" s="3280">
        <f t="shared" ref="L13:L15" si="14">K13-D13</f>
        <v>0</v>
      </c>
      <c r="M13" s="3280">
        <f t="shared" ref="M13:M15" si="15">N13+I13-D13</f>
        <v>196</v>
      </c>
      <c r="N13" s="3766">
        <f>'Контра 19.00'!V13</f>
        <v>68</v>
      </c>
      <c r="O13" s="2691"/>
      <c r="P13" s="2413" t="s">
        <v>545</v>
      </c>
      <c r="Q13" s="2414" t="s">
        <v>687</v>
      </c>
      <c r="R13" s="2417" t="s">
        <v>575</v>
      </c>
    </row>
    <row r="14" spans="2:23" ht="24.75" customHeight="1">
      <c r="B14" s="3456">
        <v>50</v>
      </c>
      <c r="C14" s="3756" t="s">
        <v>658</v>
      </c>
      <c r="D14" s="3714"/>
      <c r="E14" s="3457"/>
      <c r="F14" s="3458"/>
      <c r="G14" s="3458"/>
      <c r="H14" s="3458"/>
      <c r="I14" s="3764">
        <f>'Контра 10.00'!V14</f>
        <v>84</v>
      </c>
      <c r="J14" s="3227">
        <f t="shared" si="12"/>
        <v>-134</v>
      </c>
      <c r="K14" s="3227">
        <f t="shared" si="13"/>
        <v>0</v>
      </c>
      <c r="L14" s="3227">
        <f t="shared" si="14"/>
        <v>0</v>
      </c>
      <c r="M14" s="3227">
        <f t="shared" si="15"/>
        <v>146</v>
      </c>
      <c r="N14" s="3768">
        <f>'Контра 19.00'!V14</f>
        <v>62</v>
      </c>
      <c r="O14" s="2689" t="s">
        <v>505</v>
      </c>
      <c r="P14" s="2391">
        <f>'KD Основная продукция'!F5</f>
        <v>0</v>
      </c>
      <c r="Q14" s="2392">
        <f>'KD Основная продукция'!F27</f>
        <v>0</v>
      </c>
      <c r="R14" s="2393">
        <f>'KD Основная продукция'!F49</f>
        <v>0</v>
      </c>
    </row>
    <row r="15" spans="2:23" ht="24.75" customHeight="1" thickBot="1">
      <c r="B15" s="3454">
        <v>50</v>
      </c>
      <c r="C15" s="3757" t="s">
        <v>659</v>
      </c>
      <c r="D15" s="3752"/>
      <c r="E15" s="3462"/>
      <c r="F15" s="3455"/>
      <c r="G15" s="3455"/>
      <c r="H15" s="3455"/>
      <c r="I15" s="3763">
        <f>'Контра 10.00'!V15</f>
        <v>178</v>
      </c>
      <c r="J15" s="3282">
        <f t="shared" si="12"/>
        <v>-228</v>
      </c>
      <c r="K15" s="3282">
        <f t="shared" si="13"/>
        <v>0</v>
      </c>
      <c r="L15" s="3282">
        <f t="shared" si="14"/>
        <v>0</v>
      </c>
      <c r="M15" s="3282">
        <f t="shared" si="15"/>
        <v>258</v>
      </c>
      <c r="N15" s="3767">
        <f>'Контра 19.00'!V15</f>
        <v>80</v>
      </c>
      <c r="O15" s="2692" t="s">
        <v>688</v>
      </c>
      <c r="P15" s="2396">
        <f>'KD Основная продукция'!F6</f>
        <v>0</v>
      </c>
      <c r="Q15" s="2397">
        <f>'KD Основная продукция'!F28</f>
        <v>0</v>
      </c>
      <c r="R15" s="2398">
        <f>'KD Основная продукция'!F50</f>
        <v>0</v>
      </c>
    </row>
    <row r="16" spans="2:23" ht="24.75" customHeight="1" thickBot="1">
      <c r="B16" s="3454"/>
      <c r="C16" s="3753" t="s">
        <v>455</v>
      </c>
      <c r="D16" s="3716"/>
      <c r="E16" s="3460"/>
      <c r="F16" s="3461"/>
      <c r="G16" s="3461"/>
      <c r="H16" s="3461"/>
      <c r="I16" s="3765">
        <f>'Контра 10.00'!V16</f>
        <v>200</v>
      </c>
      <c r="J16" s="3459">
        <f t="shared" ref="J16:J18" si="16">G16+H16-I16-B16</f>
        <v>-200</v>
      </c>
      <c r="K16" s="3459">
        <f t="shared" ref="K16:K18" si="17">E16+F16+H16</f>
        <v>0</v>
      </c>
      <c r="L16" s="3459">
        <f t="shared" ref="L16:L18" si="18">K16-D16</f>
        <v>0</v>
      </c>
      <c r="M16" s="3459">
        <f t="shared" ref="M16:M18" si="19">N16+I16-D16</f>
        <v>320</v>
      </c>
      <c r="N16" s="3769">
        <f>'Контра 19.00'!V16</f>
        <v>120</v>
      </c>
    </row>
    <row r="17" spans="2:14" ht="24.75" customHeight="1">
      <c r="B17" s="3452"/>
      <c r="C17" s="3754" t="s">
        <v>667</v>
      </c>
      <c r="D17" s="3715"/>
      <c r="E17" s="3444"/>
      <c r="F17" s="3453"/>
      <c r="G17" s="3453"/>
      <c r="H17" s="3453"/>
      <c r="I17" s="3762">
        <f>'Контра 10.00'!V17</f>
        <v>16</v>
      </c>
      <c r="J17" s="3280">
        <f t="shared" si="16"/>
        <v>-16</v>
      </c>
      <c r="K17" s="3280">
        <f t="shared" si="17"/>
        <v>0</v>
      </c>
      <c r="L17" s="3280">
        <f t="shared" si="18"/>
        <v>0</v>
      </c>
      <c r="M17" s="3280">
        <f t="shared" si="19"/>
        <v>27</v>
      </c>
      <c r="N17" s="3766">
        <f>'Контра 19.00'!V17</f>
        <v>11</v>
      </c>
    </row>
    <row r="18" spans="2:14" ht="24.75" customHeight="1" thickBot="1">
      <c r="B18" s="3454"/>
      <c r="C18" s="3757" t="s">
        <v>307</v>
      </c>
      <c r="D18" s="3752"/>
      <c r="E18" s="3462"/>
      <c r="F18" s="3455"/>
      <c r="G18" s="3455"/>
      <c r="H18" s="3455"/>
      <c r="I18" s="3763">
        <f>'Контра 10.00'!V18</f>
        <v>12</v>
      </c>
      <c r="J18" s="3282">
        <f t="shared" si="16"/>
        <v>-12</v>
      </c>
      <c r="K18" s="3282">
        <f t="shared" si="17"/>
        <v>0</v>
      </c>
      <c r="L18" s="3282">
        <f t="shared" si="18"/>
        <v>0</v>
      </c>
      <c r="M18" s="3282">
        <f t="shared" si="19"/>
        <v>14</v>
      </c>
      <c r="N18" s="3767">
        <f>'Контра 19.00'!V18</f>
        <v>2</v>
      </c>
    </row>
    <row r="19" spans="2:14" ht="24.75" customHeight="1">
      <c r="B19" s="3452">
        <v>100</v>
      </c>
      <c r="C19" s="3754" t="s">
        <v>665</v>
      </c>
      <c r="D19" s="3715"/>
      <c r="E19" s="3444"/>
      <c r="F19" s="3453"/>
      <c r="G19" s="3453"/>
      <c r="H19" s="3453"/>
      <c r="I19" s="3762">
        <f>'Контра 10.00'!V19</f>
        <v>179</v>
      </c>
      <c r="J19" s="3280">
        <f>G19+H19-I19-B19</f>
        <v>-279</v>
      </c>
      <c r="K19" s="3280">
        <f>E19+F19+H19</f>
        <v>0</v>
      </c>
      <c r="L19" s="3280">
        <f>K19-D19</f>
        <v>0</v>
      </c>
      <c r="M19" s="3280">
        <f>N19+I19-D19</f>
        <v>355</v>
      </c>
      <c r="N19" s="3766">
        <f>'Контра 19.00'!V19</f>
        <v>176</v>
      </c>
    </row>
    <row r="20" spans="2:14" ht="24.75" customHeight="1" thickBot="1">
      <c r="B20" s="3454">
        <v>100</v>
      </c>
      <c r="C20" s="3757" t="s">
        <v>666</v>
      </c>
      <c r="D20" s="3752"/>
      <c r="E20" s="3462"/>
      <c r="F20" s="3455"/>
      <c r="G20" s="3455"/>
      <c r="H20" s="3455"/>
      <c r="I20" s="3763">
        <f>'Контра 10.00'!V20</f>
        <v>228</v>
      </c>
      <c r="J20" s="3282">
        <f>G20+H20-I20-B20</f>
        <v>-328</v>
      </c>
      <c r="K20" s="3282">
        <f>E20+F20+H20</f>
        <v>0</v>
      </c>
      <c r="L20" s="3282">
        <f>K20-D20</f>
        <v>0</v>
      </c>
      <c r="M20" s="3282">
        <f>N20+I20-D20</f>
        <v>497</v>
      </c>
      <c r="N20" s="3767">
        <f>'Контра 19.00'!V20</f>
        <v>269</v>
      </c>
    </row>
    <row r="21" spans="2:14" ht="24.75" customHeight="1">
      <c r="B21" s="3452">
        <v>50</v>
      </c>
      <c r="C21" s="3754" t="s">
        <v>815</v>
      </c>
      <c r="D21" s="3715"/>
      <c r="E21" s="3444"/>
      <c r="F21" s="3453"/>
      <c r="G21" s="3453"/>
      <c r="H21" s="3453"/>
      <c r="I21" s="3762">
        <f>'Контра 10.00'!V21</f>
        <v>84</v>
      </c>
      <c r="J21" s="3280">
        <f t="shared" ref="J21:J22" si="20">G21+H21-I21-B21</f>
        <v>-134</v>
      </c>
      <c r="K21" s="3280">
        <f t="shared" ref="K21:K22" si="21">E21+F21+H21</f>
        <v>0</v>
      </c>
      <c r="L21" s="3280">
        <f t="shared" ref="L21:L22" si="22">K21-D21</f>
        <v>0</v>
      </c>
      <c r="M21" s="3280">
        <f t="shared" ref="M21:M22" si="23">N21+I21-D21</f>
        <v>136</v>
      </c>
      <c r="N21" s="3766">
        <f>'Контра 19.00'!V21</f>
        <v>52</v>
      </c>
    </row>
    <row r="22" spans="2:14" ht="24.75" customHeight="1" thickBot="1">
      <c r="B22" s="3751">
        <v>50</v>
      </c>
      <c r="C22" s="3755" t="s">
        <v>523</v>
      </c>
      <c r="D22" s="3752"/>
      <c r="E22" s="3462"/>
      <c r="F22" s="3455"/>
      <c r="G22" s="3455"/>
      <c r="H22" s="3455"/>
      <c r="I22" s="3763">
        <f>'Контра 10.00'!V22</f>
        <v>75</v>
      </c>
      <c r="J22" s="3282">
        <f t="shared" si="20"/>
        <v>-125</v>
      </c>
      <c r="K22" s="3282">
        <f t="shared" si="21"/>
        <v>0</v>
      </c>
      <c r="L22" s="3282">
        <f t="shared" si="22"/>
        <v>0</v>
      </c>
      <c r="M22" s="3282">
        <f t="shared" si="23"/>
        <v>130</v>
      </c>
      <c r="N22" s="3767">
        <f>'Контра 19.00'!V22</f>
        <v>55</v>
      </c>
    </row>
    <row r="23" spans="2:14" ht="24.75" customHeight="1">
      <c r="B23" s="3744">
        <v>50</v>
      </c>
      <c r="C23" s="3759" t="s">
        <v>917</v>
      </c>
      <c r="D23" s="3715"/>
      <c r="E23" s="3444"/>
      <c r="F23" s="3453"/>
      <c r="G23" s="3453"/>
      <c r="H23" s="3453"/>
      <c r="I23" s="3762">
        <f>'Контра 10.00'!V23</f>
        <v>92</v>
      </c>
      <c r="J23" s="3280">
        <f t="shared" ref="J23:J26" si="24">G23+H23-I23-B23</f>
        <v>-142</v>
      </c>
      <c r="K23" s="3280">
        <f t="shared" ref="K23:K26" si="25">E23+F23+H23</f>
        <v>0</v>
      </c>
      <c r="L23" s="3280">
        <f t="shared" ref="L23:L26" si="26">K23-D23</f>
        <v>0</v>
      </c>
      <c r="M23" s="3280">
        <f t="shared" ref="M23:M26" si="27">N23+I23-D23</f>
        <v>149</v>
      </c>
      <c r="N23" s="3766">
        <f>'Контра 19.00'!V23</f>
        <v>57</v>
      </c>
    </row>
    <row r="24" spans="2:14" ht="24.75" customHeight="1">
      <c r="B24" s="3745">
        <v>50</v>
      </c>
      <c r="C24" s="3749" t="s">
        <v>918</v>
      </c>
      <c r="D24" s="3711"/>
      <c r="E24" s="3457"/>
      <c r="F24" s="3458"/>
      <c r="G24" s="3458"/>
      <c r="H24" s="3458"/>
      <c r="I24" s="3764">
        <f>'Контра 10.00'!V24</f>
        <v>75</v>
      </c>
      <c r="J24" s="3227">
        <f t="shared" si="24"/>
        <v>-125</v>
      </c>
      <c r="K24" s="3227">
        <f t="shared" si="25"/>
        <v>0</v>
      </c>
      <c r="L24" s="3227">
        <f t="shared" si="26"/>
        <v>0</v>
      </c>
      <c r="M24" s="3227">
        <f t="shared" si="27"/>
        <v>102</v>
      </c>
      <c r="N24" s="3768">
        <f>'Контра 19.00'!V24</f>
        <v>27</v>
      </c>
    </row>
    <row r="25" spans="2:14" ht="24.75" customHeight="1">
      <c r="B25" s="3745">
        <v>100</v>
      </c>
      <c r="C25" s="3749" t="s">
        <v>919</v>
      </c>
      <c r="D25" s="3711"/>
      <c r="E25" s="3457"/>
      <c r="F25" s="3458"/>
      <c r="G25" s="3458"/>
      <c r="H25" s="3458"/>
      <c r="I25" s="3764">
        <f>'Контра 10.00'!V25</f>
        <v>180</v>
      </c>
      <c r="J25" s="3227">
        <f t="shared" si="24"/>
        <v>-280</v>
      </c>
      <c r="K25" s="3227">
        <f t="shared" si="25"/>
        <v>0</v>
      </c>
      <c r="L25" s="3227">
        <f t="shared" si="26"/>
        <v>0</v>
      </c>
      <c r="M25" s="3227">
        <f t="shared" si="27"/>
        <v>289</v>
      </c>
      <c r="N25" s="3768">
        <f>'Контра 19.00'!V25</f>
        <v>109</v>
      </c>
    </row>
    <row r="26" spans="2:14" ht="24.75" customHeight="1" thickBot="1">
      <c r="B26" s="3746">
        <v>100</v>
      </c>
      <c r="C26" s="3750" t="s">
        <v>920</v>
      </c>
      <c r="D26" s="3712"/>
      <c r="E26" s="3747"/>
      <c r="F26" s="3748"/>
      <c r="G26" s="3748"/>
      <c r="H26" s="3748"/>
      <c r="I26" s="3763">
        <f>'Контра 10.00'!V26</f>
        <v>211</v>
      </c>
      <c r="J26" s="3713">
        <f t="shared" si="24"/>
        <v>-311</v>
      </c>
      <c r="K26" s="3713">
        <f t="shared" si="25"/>
        <v>0</v>
      </c>
      <c r="L26" s="3713">
        <f t="shared" si="26"/>
        <v>0</v>
      </c>
      <c r="M26" s="3713">
        <f t="shared" si="27"/>
        <v>365</v>
      </c>
      <c r="N26" s="3767">
        <f>'Контра 19.00'!V26</f>
        <v>154</v>
      </c>
    </row>
    <row r="27" spans="2:14" ht="22.5" customHeight="1"/>
    <row r="28" spans="2:14" ht="22.5" customHeight="1"/>
    <row r="29" spans="2:14" ht="22.5" customHeight="1"/>
    <row r="30" spans="2:14" ht="22.5" customHeight="1"/>
  </sheetData>
  <mergeCells count="6">
    <mergeCell ref="V1:W1"/>
    <mergeCell ref="P12:Q12"/>
    <mergeCell ref="C1:F1"/>
    <mergeCell ref="G1:N1"/>
    <mergeCell ref="O1:P1"/>
    <mergeCell ref="Q1:U1"/>
  </mergeCells>
  <pageMargins left="0" right="0" top="0" bottom="0" header="0" footer="0"/>
  <pageSetup paperSize="9" scale="8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69</vt:i4>
      </vt:variant>
      <vt:variant>
        <vt:lpstr>Именованные диапазоны</vt:lpstr>
      </vt:variant>
      <vt:variant>
        <vt:i4>64</vt:i4>
      </vt:variant>
    </vt:vector>
  </HeadingPairs>
  <TitlesOfParts>
    <vt:vector size="133" baseType="lpstr">
      <vt:lpstr>Асема 12.00</vt:lpstr>
      <vt:lpstr>Асема 16.00</vt:lpstr>
      <vt:lpstr>KD Основная продукция</vt:lpstr>
      <vt:lpstr>KD Овощи</vt:lpstr>
      <vt:lpstr>KD 5,30</vt:lpstr>
      <vt:lpstr>KD 11,30</vt:lpstr>
      <vt:lpstr>KD 16,00</vt:lpstr>
      <vt:lpstr>KD 19,30.</vt:lpstr>
      <vt:lpstr>ночь.</vt:lpstr>
      <vt:lpstr>Основная продукция</vt:lpstr>
      <vt:lpstr>Овощи</vt:lpstr>
      <vt:lpstr>10,00</vt:lpstr>
      <vt:lpstr>11,30</vt:lpstr>
      <vt:lpstr>16,00</vt:lpstr>
      <vt:lpstr>19,00</vt:lpstr>
      <vt:lpstr>ночь</vt:lpstr>
      <vt:lpstr>ст пек</vt:lpstr>
      <vt:lpstr>ст мяс</vt:lpstr>
      <vt:lpstr>ст.хол.</vt:lpstr>
      <vt:lpstr>ст.гор.</vt:lpstr>
      <vt:lpstr>ст.лав.</vt:lpstr>
      <vt:lpstr>ст.леп.</vt:lpstr>
      <vt:lpstr>ст.самсы</vt:lpstr>
      <vt:lpstr>ст.шашлык</vt:lpstr>
      <vt:lpstr>ст.соус</vt:lpstr>
      <vt:lpstr>ст.чипсы</vt:lpstr>
      <vt:lpstr>Соусный</vt:lpstr>
      <vt:lpstr>Соусный опр 1см</vt:lpstr>
      <vt:lpstr>соусный 1 см</vt:lpstr>
      <vt:lpstr>Холодный 3л.</vt:lpstr>
      <vt:lpstr>Холодный 4л.</vt:lpstr>
      <vt:lpstr>Лаваш</vt:lpstr>
      <vt:lpstr>Сосиски 1</vt:lpstr>
      <vt:lpstr>Сосиски 2</vt:lpstr>
      <vt:lpstr>Горячий 1 смена</vt:lpstr>
      <vt:lpstr>Мясной 1 часть</vt:lpstr>
      <vt:lpstr>Мясной 2 часть</vt:lpstr>
      <vt:lpstr>Холодный 21 смена</vt:lpstr>
      <vt:lpstr>Пекарня 1</vt:lpstr>
      <vt:lpstr>АМ Основная продукция</vt:lpstr>
      <vt:lpstr>АМ Овощи</vt:lpstr>
      <vt:lpstr>АМ 05;30</vt:lpstr>
      <vt:lpstr>АМ 11;30</vt:lpstr>
      <vt:lpstr>АМ 16;00</vt:lpstr>
      <vt:lpstr>АМ 19;30</vt:lpstr>
      <vt:lpstr>Самсы</vt:lpstr>
      <vt:lpstr>Оз Основная продукция</vt:lpstr>
      <vt:lpstr>Оз Овощи</vt:lpstr>
      <vt:lpstr>Оз 5;30</vt:lpstr>
      <vt:lpstr>Оз 13;00</vt:lpstr>
      <vt:lpstr>Оз 16,00</vt:lpstr>
      <vt:lpstr>Оз 19;00</vt:lpstr>
      <vt:lpstr>Оз ночь</vt:lpstr>
      <vt:lpstr>Соусный 1 см.</vt:lpstr>
      <vt:lpstr>Соусный опр 2см</vt:lpstr>
      <vt:lpstr>Соусный 2 см.</vt:lpstr>
      <vt:lpstr>ПекарняОз</vt:lpstr>
      <vt:lpstr>Лаваш Оз</vt:lpstr>
      <vt:lpstr>Холодный  2см</vt:lpstr>
      <vt:lpstr>Чипсы</vt:lpstr>
      <vt:lpstr>Холодный 1см</vt:lpstr>
      <vt:lpstr>Срочная в 05.30</vt:lpstr>
      <vt:lpstr>Срочная в 11.30</vt:lpstr>
      <vt:lpstr>Срочная в 16.00</vt:lpstr>
      <vt:lpstr>Срочная в 19.30</vt:lpstr>
      <vt:lpstr>Контра 19.00</vt:lpstr>
      <vt:lpstr>Контра ночь</vt:lpstr>
      <vt:lpstr>Контра 10.00</vt:lpstr>
      <vt:lpstr>Итого</vt:lpstr>
      <vt:lpstr>'10,00'!Область_печати</vt:lpstr>
      <vt:lpstr>'11,30'!Область_печати</vt:lpstr>
      <vt:lpstr>'16,00'!Область_печати</vt:lpstr>
      <vt:lpstr>'19,00'!Область_печати</vt:lpstr>
      <vt:lpstr>'KD 11,30'!Область_печати</vt:lpstr>
      <vt:lpstr>'KD 16,00'!Область_печати</vt:lpstr>
      <vt:lpstr>'KD 19,30.'!Область_печати</vt:lpstr>
      <vt:lpstr>'KD 5,30'!Область_печати</vt:lpstr>
      <vt:lpstr>'KD Основная продукция'!Область_печати</vt:lpstr>
      <vt:lpstr>'АМ 05;30'!Область_печати</vt:lpstr>
      <vt:lpstr>'АМ 16;00'!Область_печати</vt:lpstr>
      <vt:lpstr>'АМ 19;30'!Область_печати</vt:lpstr>
      <vt:lpstr>'АМ Основная продукция'!Область_печати</vt:lpstr>
      <vt:lpstr>'Асема 12.00'!Область_печати</vt:lpstr>
      <vt:lpstr>'Асема 16.00'!Область_печати</vt:lpstr>
      <vt:lpstr>'Горячий 1 смена'!Область_печати</vt:lpstr>
      <vt:lpstr>Итого!Область_печати</vt:lpstr>
      <vt:lpstr>'Контра 10.00'!Область_печати</vt:lpstr>
      <vt:lpstr>'Контра 19.00'!Область_печати</vt:lpstr>
      <vt:lpstr>'Контра ночь'!Область_печати</vt:lpstr>
      <vt:lpstr>Лаваш!Область_печати</vt:lpstr>
      <vt:lpstr>'Лаваш Оз'!Область_печати</vt:lpstr>
      <vt:lpstr>'Мясной 1 часть'!Область_печати</vt:lpstr>
      <vt:lpstr>'Мясной 2 часть'!Область_печати</vt:lpstr>
      <vt:lpstr>ночь!Область_печати</vt:lpstr>
      <vt:lpstr>ночь.!Область_печати</vt:lpstr>
      <vt:lpstr>Овощи!Область_печати</vt:lpstr>
      <vt:lpstr>'Оз 13;00'!Область_печати</vt:lpstr>
      <vt:lpstr>'Оз 16,00'!Область_печати</vt:lpstr>
      <vt:lpstr>'Оз 19;00'!Область_печати</vt:lpstr>
      <vt:lpstr>'Оз 5;30'!Область_печати</vt:lpstr>
      <vt:lpstr>'Оз ночь'!Область_печати</vt:lpstr>
      <vt:lpstr>'Оз Основная продукция'!Область_печати</vt:lpstr>
      <vt:lpstr>'Основная продукция'!Область_печати</vt:lpstr>
      <vt:lpstr>'Пекарня 1'!Область_печати</vt:lpstr>
      <vt:lpstr>ПекарняОз!Область_печати</vt:lpstr>
      <vt:lpstr>Самсы!Область_печати</vt:lpstr>
      <vt:lpstr>'Сосиски 1'!Область_печати</vt:lpstr>
      <vt:lpstr>'Сосиски 2'!Область_печати</vt:lpstr>
      <vt:lpstr>Соусный!Область_печати</vt:lpstr>
      <vt:lpstr>'соусный 1 см'!Область_печати</vt:lpstr>
      <vt:lpstr>'Соусный 1 см.'!Область_печати</vt:lpstr>
      <vt:lpstr>'Соусный опр 1см'!Область_печати</vt:lpstr>
      <vt:lpstr>'Соусный опр 2см'!Область_печати</vt:lpstr>
      <vt:lpstr>'Срочная в 05.30'!Область_печати</vt:lpstr>
      <vt:lpstr>'Срочная в 11.30'!Область_печати</vt:lpstr>
      <vt:lpstr>'Срочная в 16.00'!Область_печати</vt:lpstr>
      <vt:lpstr>'Срочная в 19.30'!Область_печати</vt:lpstr>
      <vt:lpstr>'ст мяс'!Область_печати</vt:lpstr>
      <vt:lpstr>'ст пек'!Область_печати</vt:lpstr>
      <vt:lpstr>ст.гор.!Область_печати</vt:lpstr>
      <vt:lpstr>ст.лав.!Область_печати</vt:lpstr>
      <vt:lpstr>ст.леп.!Область_печати</vt:lpstr>
      <vt:lpstr>ст.самсы!Область_печати</vt:lpstr>
      <vt:lpstr>ст.соус!Область_печати</vt:lpstr>
      <vt:lpstr>ст.хол.!Область_печати</vt:lpstr>
      <vt:lpstr>ст.чипсы!Область_печати</vt:lpstr>
      <vt:lpstr>ст.шашлык!Область_печати</vt:lpstr>
      <vt:lpstr>'Холодный  2см'!Область_печати</vt:lpstr>
      <vt:lpstr>'Холодный 1см'!Область_печати</vt:lpstr>
      <vt:lpstr>'Холодный 21 смена'!Область_печати</vt:lpstr>
      <vt:lpstr>'Холодный 3л.'!Область_печати</vt:lpstr>
      <vt:lpstr>'Холодный 4л.'!Область_печати</vt:lpstr>
      <vt:lpstr>Чипсы!Область_печати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миша</dc:title>
  <dc:creator>Бухгалтерия</dc:creator>
  <cp:keywords>миша</cp:keywords>
  <cp:lastModifiedBy>1</cp:lastModifiedBy>
  <cp:lastPrinted>2022-02-15T04:17:05Z</cp:lastPrinted>
  <dcterms:created xsi:type="dcterms:W3CDTF">2008-05-08T08:42:08Z</dcterms:created>
  <dcterms:modified xsi:type="dcterms:W3CDTF">2022-02-15T04:17:08Z</dcterms:modified>
  <cp:category>главное</cp:category>
  <cp:contentStatus>бегемот</cp:contentStatus>
</cp:coreProperties>
</file>